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4.xml" ContentType="application/vnd.openxmlformats-officedocument.drawing+xml"/>
  <Override PartName="/xl/charts/chart14.xml" ContentType="application/vnd.openxmlformats-officedocument.drawingml.chart+xml"/>
  <Override PartName="/xl/drawings/drawing5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6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7.xml" ContentType="application/vnd.openxmlformats-officedocument.drawing+xml"/>
  <Override PartName="/xl/charts/chart30.xml" ContentType="application/vnd.openxmlformats-officedocument.drawingml.chart+xml"/>
  <Override PartName="/xl/drawings/drawing8.xml" ContentType="application/vnd.openxmlformats-officedocument.drawing+xml"/>
  <Override PartName="/xl/charts/chart31.xml" ContentType="application/vnd.openxmlformats-officedocument.drawingml.chart+xml"/>
  <Override PartName="/xl/drawings/drawing9.xml" ContentType="application/vnd.openxmlformats-officedocument.drawing+xml"/>
  <Override PartName="/xl/charts/chart32.xml" ContentType="application/vnd.openxmlformats-officedocument.drawingml.chart+xml"/>
  <Override PartName="/xl/drawings/drawing1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1.xml" ContentType="application/vnd.openxmlformats-officedocument.drawing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3.xml" ContentType="application/vnd.openxmlformats-officedocument.drawing+xml"/>
  <Override PartName="/xl/charts/chart4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6C3E6DBD-7A20-40D9-8FE5-32D00D9F0D92}" xr6:coauthVersionLast="47" xr6:coauthVersionMax="47" xr10:uidLastSave="{00000000-0000-0000-0000-000000000000}"/>
  <bookViews>
    <workbookView xWindow="-120" yWindow="-120" windowWidth="29040" windowHeight="15840" tabRatio="754" xr2:uid="{00000000-000D-0000-FFFF-FFFF00000000}"/>
  </bookViews>
  <sheets>
    <sheet name="Active" sheetId="17" r:id="rId1"/>
    <sheet name="Graphs" sheetId="21" r:id="rId2"/>
    <sheet name="Inactive" sheetId="2" r:id="rId3"/>
    <sheet name="Q_fit (all)" sheetId="12" r:id="rId4"/>
    <sheet name="A" sheetId="11" r:id="rId5"/>
    <sheet name="A (5)" sheetId="20" r:id="rId6"/>
    <sheet name="errors" sheetId="18" r:id="rId7"/>
    <sheet name="Q_fit" sheetId="13" r:id="rId8"/>
    <sheet name="Q_fit (3)" sheetId="6" r:id="rId9"/>
    <sheet name="A (3)" sheetId="7" r:id="rId10"/>
    <sheet name="Q_fit (4)" sheetId="14" r:id="rId11"/>
    <sheet name="A (4)" sheetId="9" r:id="rId12"/>
    <sheet name="Q_fit (5)" sheetId="10" r:id="rId13"/>
    <sheet name="BAV" sheetId="15" r:id="rId14"/>
  </sheets>
  <definedNames>
    <definedName name="solver_adj" localSheetId="4" hidden="1">A!$E$11:$E$13</definedName>
    <definedName name="solver_adj" localSheetId="9" hidden="1">'A (3)'!$E$11:$E$13</definedName>
    <definedName name="solver_adj" localSheetId="11" hidden="1">'A (4)'!$E$11:$E$13</definedName>
    <definedName name="solver_adj" localSheetId="5" hidden="1">'A (5)'!$AC$3:$AC$10</definedName>
    <definedName name="solver_adj" localSheetId="0" hidden="1">Active!$AC$3:$AC$10</definedName>
    <definedName name="solver_adj" localSheetId="6" hidden="1">errors!$AH$3:$AH$10</definedName>
    <definedName name="solver_adj" localSheetId="2" hidden="1">Inactive!$E$11:$E$13</definedName>
    <definedName name="solver_cvg" localSheetId="4" hidden="1">0.0001</definedName>
    <definedName name="solver_cvg" localSheetId="9" hidden="1">0.0001</definedName>
    <definedName name="solver_cvg" localSheetId="11" hidden="1">0.0001</definedName>
    <definedName name="solver_cvg" localSheetId="5" hidden="1">0.0001</definedName>
    <definedName name="solver_cvg" localSheetId="0" hidden="1">0.0001</definedName>
    <definedName name="solver_cvg" localSheetId="6" hidden="1">0.0001</definedName>
    <definedName name="solver_cvg" localSheetId="2" hidden="1">0.0001</definedName>
    <definedName name="solver_drv" localSheetId="4" hidden="1">1</definedName>
    <definedName name="solver_drv" localSheetId="9" hidden="1">1</definedName>
    <definedName name="solver_drv" localSheetId="11" hidden="1">1</definedName>
    <definedName name="solver_drv" localSheetId="5" hidden="1">1</definedName>
    <definedName name="solver_drv" localSheetId="0" hidden="1">1</definedName>
    <definedName name="solver_drv" localSheetId="6" hidden="1">1</definedName>
    <definedName name="solver_drv" localSheetId="2" hidden="1">1</definedName>
    <definedName name="solver_est" localSheetId="4" hidden="1">1</definedName>
    <definedName name="solver_est" localSheetId="9" hidden="1">1</definedName>
    <definedName name="solver_est" localSheetId="11" hidden="1">1</definedName>
    <definedName name="solver_est" localSheetId="5" hidden="1">1</definedName>
    <definedName name="solver_est" localSheetId="0" hidden="1">1</definedName>
    <definedName name="solver_est" localSheetId="6" hidden="1">1</definedName>
    <definedName name="solver_est" localSheetId="2" hidden="1">1</definedName>
    <definedName name="solver_itr" localSheetId="4" hidden="1">100</definedName>
    <definedName name="solver_itr" localSheetId="9" hidden="1">100</definedName>
    <definedName name="solver_itr" localSheetId="11" hidden="1">100</definedName>
    <definedName name="solver_itr" localSheetId="5" hidden="1">100</definedName>
    <definedName name="solver_itr" localSheetId="0" hidden="1">100</definedName>
    <definedName name="solver_itr" localSheetId="6" hidden="1">100</definedName>
    <definedName name="solver_itr" localSheetId="2" hidden="1">100</definedName>
    <definedName name="solver_lin" localSheetId="4" hidden="1">2</definedName>
    <definedName name="solver_lin" localSheetId="9" hidden="1">2</definedName>
    <definedName name="solver_lin" localSheetId="11" hidden="1">2</definedName>
    <definedName name="solver_lin" localSheetId="5" hidden="1">2</definedName>
    <definedName name="solver_lin" localSheetId="0" hidden="1">2</definedName>
    <definedName name="solver_lin" localSheetId="6" hidden="1">2</definedName>
    <definedName name="solver_lin" localSheetId="2" hidden="1">2</definedName>
    <definedName name="solver_neg" localSheetId="4" hidden="1">2</definedName>
    <definedName name="solver_neg" localSheetId="9" hidden="1">2</definedName>
    <definedName name="solver_neg" localSheetId="11" hidden="1">2</definedName>
    <definedName name="solver_neg" localSheetId="5" hidden="1">2</definedName>
    <definedName name="solver_neg" localSheetId="0" hidden="1">2</definedName>
    <definedName name="solver_neg" localSheetId="6" hidden="1">2</definedName>
    <definedName name="solver_neg" localSheetId="2" hidden="1">2</definedName>
    <definedName name="solver_num" localSheetId="4" hidden="1">0</definedName>
    <definedName name="solver_num" localSheetId="9" hidden="1">0</definedName>
    <definedName name="solver_num" localSheetId="11" hidden="1">0</definedName>
    <definedName name="solver_num" localSheetId="5" hidden="1">0</definedName>
    <definedName name="solver_num" localSheetId="0" hidden="1">0</definedName>
    <definedName name="solver_num" localSheetId="6" hidden="1">0</definedName>
    <definedName name="solver_num" localSheetId="2" hidden="1">0</definedName>
    <definedName name="solver_nwt" localSheetId="4" hidden="1">1</definedName>
    <definedName name="solver_nwt" localSheetId="9" hidden="1">1</definedName>
    <definedName name="solver_nwt" localSheetId="11" hidden="1">1</definedName>
    <definedName name="solver_nwt" localSheetId="5" hidden="1">1</definedName>
    <definedName name="solver_nwt" localSheetId="0" hidden="1">1</definedName>
    <definedName name="solver_nwt" localSheetId="6" hidden="1">1</definedName>
    <definedName name="solver_nwt" localSheetId="2" hidden="1">1</definedName>
    <definedName name="solver_opt" localSheetId="4" hidden="1">A!$E$14</definedName>
    <definedName name="solver_opt" localSheetId="9" hidden="1">'A (3)'!$E$14</definedName>
    <definedName name="solver_opt" localSheetId="11" hidden="1">'A (4)'!$E$14</definedName>
    <definedName name="solver_opt" localSheetId="5" hidden="1">'A (5)'!$AC$11</definedName>
    <definedName name="solver_opt" localSheetId="0" hidden="1">Active!$AC$11</definedName>
    <definedName name="solver_opt" localSheetId="6" hidden="1">errors!$AH$11</definedName>
    <definedName name="solver_opt" localSheetId="2" hidden="1">Inactive!$E$14</definedName>
    <definedName name="solver_pre" localSheetId="4" hidden="1">0.000001</definedName>
    <definedName name="solver_pre" localSheetId="9" hidden="1">0.000001</definedName>
    <definedName name="solver_pre" localSheetId="11" hidden="1">0.000001</definedName>
    <definedName name="solver_pre" localSheetId="5" hidden="1">0.000001</definedName>
    <definedName name="solver_pre" localSheetId="0" hidden="1">0.000001</definedName>
    <definedName name="solver_pre" localSheetId="6" hidden="1">0.000001</definedName>
    <definedName name="solver_pre" localSheetId="2" hidden="1">0.000001</definedName>
    <definedName name="solver_scl" localSheetId="4" hidden="1">2</definedName>
    <definedName name="solver_scl" localSheetId="9" hidden="1">2</definedName>
    <definedName name="solver_scl" localSheetId="11" hidden="1">2</definedName>
    <definedName name="solver_scl" localSheetId="5" hidden="1">1</definedName>
    <definedName name="solver_scl" localSheetId="0" hidden="1">1</definedName>
    <definedName name="solver_scl" localSheetId="6" hidden="1">2</definedName>
    <definedName name="solver_scl" localSheetId="2" hidden="1">2</definedName>
    <definedName name="solver_sho" localSheetId="4" hidden="1">2</definedName>
    <definedName name="solver_sho" localSheetId="9" hidden="1">2</definedName>
    <definedName name="solver_sho" localSheetId="11" hidden="1">2</definedName>
    <definedName name="solver_sho" localSheetId="5" hidden="1">2</definedName>
    <definedName name="solver_sho" localSheetId="0" hidden="1">2</definedName>
    <definedName name="solver_sho" localSheetId="6" hidden="1">2</definedName>
    <definedName name="solver_sho" localSheetId="2" hidden="1">2</definedName>
    <definedName name="solver_tim" localSheetId="4" hidden="1">100</definedName>
    <definedName name="solver_tim" localSheetId="9" hidden="1">100</definedName>
    <definedName name="solver_tim" localSheetId="11" hidden="1">100</definedName>
    <definedName name="solver_tim" localSheetId="5" hidden="1">100</definedName>
    <definedName name="solver_tim" localSheetId="0" hidden="1">100</definedName>
    <definedName name="solver_tim" localSheetId="6" hidden="1">100</definedName>
    <definedName name="solver_tim" localSheetId="2" hidden="1">100</definedName>
    <definedName name="solver_tol" localSheetId="4" hidden="1">0.05</definedName>
    <definedName name="solver_tol" localSheetId="9" hidden="1">0.05</definedName>
    <definedName name="solver_tol" localSheetId="11" hidden="1">0.05</definedName>
    <definedName name="solver_tol" localSheetId="5" hidden="1">0.05</definedName>
    <definedName name="solver_tol" localSheetId="0" hidden="1">0.05</definedName>
    <definedName name="solver_tol" localSheetId="6" hidden="1">0.05</definedName>
    <definedName name="solver_tol" localSheetId="2" hidden="1">0.05</definedName>
    <definedName name="solver_typ" localSheetId="4" hidden="1">3</definedName>
    <definedName name="solver_typ" localSheetId="9" hidden="1">3</definedName>
    <definedName name="solver_typ" localSheetId="11" hidden="1">3</definedName>
    <definedName name="solver_typ" localSheetId="5" hidden="1">2</definedName>
    <definedName name="solver_typ" localSheetId="0" hidden="1">2</definedName>
    <definedName name="solver_typ" localSheetId="6" hidden="1">2</definedName>
    <definedName name="solver_typ" localSheetId="2" hidden="1">2</definedName>
    <definedName name="solver_val" localSheetId="4" hidden="1">0</definedName>
    <definedName name="solver_val" localSheetId="9" hidden="1">0</definedName>
    <definedName name="solver_val" localSheetId="11" hidden="1">0</definedName>
    <definedName name="solver_val" localSheetId="5" hidden="1">0</definedName>
    <definedName name="solver_val" localSheetId="0" hidden="1">0</definedName>
    <definedName name="solver_val" localSheetId="6" hidden="1">0</definedName>
    <definedName name="solver_val" localSheetId="2" hidden="1">0</definedName>
  </definedNames>
  <calcPr calcId="181029"/>
</workbook>
</file>

<file path=xl/calcChain.xml><?xml version="1.0" encoding="utf-8"?>
<calcChain xmlns="http://schemas.openxmlformats.org/spreadsheetml/2006/main">
  <c r="E226" i="17" l="1"/>
  <c r="F226" i="17"/>
  <c r="AU226" i="17" s="1"/>
  <c r="M226" i="17"/>
  <c r="E227" i="17"/>
  <c r="F227" i="17" s="1"/>
  <c r="M227" i="17"/>
  <c r="E228" i="17"/>
  <c r="F228" i="17" s="1"/>
  <c r="M228" i="17"/>
  <c r="E224" i="17"/>
  <c r="F224" i="17" s="1"/>
  <c r="M224" i="17"/>
  <c r="M223" i="17"/>
  <c r="M225" i="17"/>
  <c r="AB9" i="17"/>
  <c r="AB8" i="17"/>
  <c r="AB10" i="17"/>
  <c r="AB7" i="17"/>
  <c r="AB12" i="17" s="1"/>
  <c r="AB6" i="17"/>
  <c r="AB11" i="17"/>
  <c r="AB3" i="17"/>
  <c r="AB4" i="17"/>
  <c r="D12" i="17" s="1"/>
  <c r="AB5" i="17"/>
  <c r="D13" i="17"/>
  <c r="D9" i="17"/>
  <c r="C9" i="17"/>
  <c r="C7" i="17"/>
  <c r="AB3" i="20"/>
  <c r="AY3" i="20"/>
  <c r="AB4" i="20"/>
  <c r="D12" i="20"/>
  <c r="D16" i="20" s="1"/>
  <c r="D19" i="20" s="1"/>
  <c r="AB5" i="20"/>
  <c r="D13" i="20"/>
  <c r="D3" i="20"/>
  <c r="C7" i="20"/>
  <c r="E21" i="20"/>
  <c r="F21" i="20"/>
  <c r="Z21" i="20"/>
  <c r="AB2" i="20"/>
  <c r="AD2" i="20"/>
  <c r="AB7" i="20"/>
  <c r="AB11" i="20"/>
  <c r="AB10" i="20"/>
  <c r="AB9" i="20"/>
  <c r="AB8" i="20"/>
  <c r="AB12" i="20"/>
  <c r="AB6" i="20"/>
  <c r="C9" i="20"/>
  <c r="D9" i="20"/>
  <c r="Z10" i="20"/>
  <c r="E172" i="20"/>
  <c r="F172" i="20"/>
  <c r="G172" i="20"/>
  <c r="E101" i="20"/>
  <c r="F101" i="20"/>
  <c r="G101" i="20"/>
  <c r="E176" i="20"/>
  <c r="F176" i="20"/>
  <c r="G176" i="20"/>
  <c r="E102" i="20"/>
  <c r="F102" i="20"/>
  <c r="G102" i="20"/>
  <c r="E99" i="20"/>
  <c r="F99" i="20"/>
  <c r="G99" i="20"/>
  <c r="E180" i="20"/>
  <c r="F180" i="20"/>
  <c r="G180" i="20"/>
  <c r="E181" i="20"/>
  <c r="F181" i="20"/>
  <c r="G181" i="20"/>
  <c r="E182" i="20"/>
  <c r="F182" i="20"/>
  <c r="G182" i="20"/>
  <c r="E178" i="20"/>
  <c r="F178" i="20"/>
  <c r="G178" i="20"/>
  <c r="E179" i="20"/>
  <c r="F179" i="20"/>
  <c r="G179" i="20"/>
  <c r="E183" i="20"/>
  <c r="F183" i="20"/>
  <c r="G183" i="20"/>
  <c r="E186" i="20"/>
  <c r="F186" i="20"/>
  <c r="G186" i="20"/>
  <c r="E187" i="20"/>
  <c r="F187" i="20"/>
  <c r="G187" i="20"/>
  <c r="E185" i="20"/>
  <c r="F185" i="20"/>
  <c r="G185" i="20"/>
  <c r="E184" i="20"/>
  <c r="F184" i="20"/>
  <c r="G184" i="20"/>
  <c r="E190" i="20"/>
  <c r="F190" i="20"/>
  <c r="G190" i="20"/>
  <c r="E189" i="20"/>
  <c r="F189" i="20"/>
  <c r="G189" i="20"/>
  <c r="E188" i="20"/>
  <c r="F188" i="20"/>
  <c r="G188" i="20"/>
  <c r="E191" i="20"/>
  <c r="F191" i="20"/>
  <c r="G191" i="20"/>
  <c r="E193" i="20"/>
  <c r="F193" i="20"/>
  <c r="G193" i="20"/>
  <c r="E195" i="20"/>
  <c r="F195" i="20"/>
  <c r="G195" i="20"/>
  <c r="E192" i="20"/>
  <c r="F192" i="20"/>
  <c r="G192" i="20"/>
  <c r="E196" i="20"/>
  <c r="F196" i="20"/>
  <c r="G196" i="20"/>
  <c r="E194" i="20"/>
  <c r="F194" i="20"/>
  <c r="G194" i="20"/>
  <c r="E198" i="20"/>
  <c r="F198" i="20"/>
  <c r="G198" i="20"/>
  <c r="E199" i="20"/>
  <c r="F199" i="20"/>
  <c r="G199" i="20"/>
  <c r="E200" i="20"/>
  <c r="F200" i="20"/>
  <c r="G200" i="20"/>
  <c r="E201" i="20"/>
  <c r="F201" i="20"/>
  <c r="G201" i="20"/>
  <c r="E197" i="20"/>
  <c r="F197" i="20"/>
  <c r="G197" i="20"/>
  <c r="E204" i="20"/>
  <c r="F204" i="20"/>
  <c r="G204" i="20"/>
  <c r="E202" i="20"/>
  <c r="F202" i="20"/>
  <c r="G202" i="20"/>
  <c r="E206" i="20"/>
  <c r="F206" i="20"/>
  <c r="G206" i="20"/>
  <c r="E203" i="20"/>
  <c r="F203" i="20"/>
  <c r="G203" i="20"/>
  <c r="E205" i="20"/>
  <c r="F205" i="20"/>
  <c r="G205" i="20"/>
  <c r="E207" i="20"/>
  <c r="F207" i="20"/>
  <c r="G207" i="20"/>
  <c r="E211" i="20"/>
  <c r="F211" i="20"/>
  <c r="G211" i="20"/>
  <c r="E208" i="20"/>
  <c r="F208" i="20"/>
  <c r="G208" i="20"/>
  <c r="E210" i="20"/>
  <c r="F210" i="20"/>
  <c r="G210" i="20"/>
  <c r="E209" i="20"/>
  <c r="F209" i="20"/>
  <c r="G209" i="20"/>
  <c r="E213" i="20"/>
  <c r="F213" i="20"/>
  <c r="G213" i="20"/>
  <c r="E212" i="20"/>
  <c r="F212" i="20"/>
  <c r="G212" i="20"/>
  <c r="E214" i="20"/>
  <c r="F214" i="20"/>
  <c r="G214" i="20"/>
  <c r="E215" i="20"/>
  <c r="F215" i="20"/>
  <c r="G215" i="20"/>
  <c r="E216" i="20"/>
  <c r="F216" i="20"/>
  <c r="G216" i="20"/>
  <c r="E219" i="20"/>
  <c r="F219" i="20"/>
  <c r="E220" i="20"/>
  <c r="F220" i="20"/>
  <c r="E221" i="20"/>
  <c r="F221" i="20"/>
  <c r="E222" i="20"/>
  <c r="F222" i="20"/>
  <c r="E174" i="20"/>
  <c r="F174" i="20"/>
  <c r="G174" i="20"/>
  <c r="E177" i="20"/>
  <c r="F177" i="20"/>
  <c r="G177" i="20"/>
  <c r="E175" i="20"/>
  <c r="F175" i="20"/>
  <c r="G175" i="20"/>
  <c r="E217" i="20"/>
  <c r="F217" i="20"/>
  <c r="E218" i="20"/>
  <c r="F218" i="20"/>
  <c r="E23" i="20"/>
  <c r="F23" i="20"/>
  <c r="G23" i="20"/>
  <c r="E33" i="20"/>
  <c r="F33" i="20"/>
  <c r="E22" i="20"/>
  <c r="F22" i="20"/>
  <c r="Z23" i="20"/>
  <c r="E27" i="20"/>
  <c r="F27" i="20"/>
  <c r="E24" i="20"/>
  <c r="F24" i="20"/>
  <c r="Z24" i="20"/>
  <c r="E25" i="20"/>
  <c r="F25" i="20"/>
  <c r="E26" i="20"/>
  <c r="F26" i="20"/>
  <c r="Z26" i="20"/>
  <c r="G26" i="20"/>
  <c r="E30" i="20"/>
  <c r="F30" i="20"/>
  <c r="E32" i="20"/>
  <c r="F32" i="20"/>
  <c r="E28" i="20"/>
  <c r="F28" i="20"/>
  <c r="G28" i="20"/>
  <c r="G32" i="20"/>
  <c r="E29" i="20"/>
  <c r="F29" i="20"/>
  <c r="Z29" i="20"/>
  <c r="G29" i="20"/>
  <c r="E34" i="20"/>
  <c r="F34" i="20"/>
  <c r="G34" i="20"/>
  <c r="E31" i="20"/>
  <c r="F31" i="20"/>
  <c r="Z32" i="20"/>
  <c r="Z34" i="20"/>
  <c r="E54" i="20"/>
  <c r="F54" i="20"/>
  <c r="G54" i="20"/>
  <c r="E35" i="20"/>
  <c r="F35" i="20"/>
  <c r="Z35" i="20"/>
  <c r="G35" i="20"/>
  <c r="E55" i="20"/>
  <c r="F55" i="20"/>
  <c r="E36" i="20"/>
  <c r="F36" i="20"/>
  <c r="G36" i="20"/>
  <c r="Z36" i="20"/>
  <c r="E53" i="20"/>
  <c r="F53" i="20"/>
  <c r="E37" i="20"/>
  <c r="F37" i="20"/>
  <c r="G53" i="20"/>
  <c r="E52" i="20"/>
  <c r="F52" i="20"/>
  <c r="E38" i="20"/>
  <c r="F38" i="20"/>
  <c r="Z38" i="20"/>
  <c r="G52" i="20"/>
  <c r="E51" i="20"/>
  <c r="F51" i="20"/>
  <c r="G51" i="20"/>
  <c r="E39" i="20"/>
  <c r="F39" i="20"/>
  <c r="Z39" i="20"/>
  <c r="G39" i="20"/>
  <c r="E40" i="20"/>
  <c r="F40" i="20"/>
  <c r="Z40" i="20"/>
  <c r="G40" i="20"/>
  <c r="E42" i="20"/>
  <c r="F42" i="20"/>
  <c r="E41" i="20"/>
  <c r="F41" i="20"/>
  <c r="Z41" i="20"/>
  <c r="G41" i="20"/>
  <c r="E43" i="20"/>
  <c r="F43" i="20"/>
  <c r="E44" i="20"/>
  <c r="F44" i="20"/>
  <c r="Z44" i="20"/>
  <c r="G44" i="20"/>
  <c r="E45" i="20"/>
  <c r="F45" i="20"/>
  <c r="E46" i="20"/>
  <c r="F46" i="20"/>
  <c r="Z46" i="20"/>
  <c r="G46" i="20"/>
  <c r="E47" i="20"/>
  <c r="F47" i="20"/>
  <c r="Z47" i="20"/>
  <c r="G47" i="20"/>
  <c r="E48" i="20"/>
  <c r="F48" i="20"/>
  <c r="Z48" i="20"/>
  <c r="E49" i="20"/>
  <c r="F49" i="20"/>
  <c r="E50" i="20"/>
  <c r="F50" i="20"/>
  <c r="Z50" i="20"/>
  <c r="G50" i="20"/>
  <c r="Z51" i="20"/>
  <c r="Z52" i="20"/>
  <c r="Z53" i="20"/>
  <c r="Z54" i="20"/>
  <c r="E56" i="20"/>
  <c r="F56" i="20"/>
  <c r="G56" i="20"/>
  <c r="E57" i="20"/>
  <c r="F57" i="20"/>
  <c r="Z56" i="20"/>
  <c r="G57" i="20"/>
  <c r="E106" i="20"/>
  <c r="F106" i="20"/>
  <c r="G106" i="20"/>
  <c r="Z57" i="20"/>
  <c r="E107" i="20"/>
  <c r="F107" i="20"/>
  <c r="G107" i="20"/>
  <c r="E58" i="20"/>
  <c r="F58" i="20"/>
  <c r="Z58" i="20"/>
  <c r="G58" i="20"/>
  <c r="E103" i="20"/>
  <c r="F103" i="20"/>
  <c r="G103" i="20"/>
  <c r="E59" i="20"/>
  <c r="F59" i="20"/>
  <c r="G59" i="20"/>
  <c r="Z59" i="20"/>
  <c r="E60" i="20"/>
  <c r="F60" i="20"/>
  <c r="Z60" i="20"/>
  <c r="E63" i="20"/>
  <c r="F63" i="20"/>
  <c r="E61" i="20"/>
  <c r="F61" i="20"/>
  <c r="E64" i="20"/>
  <c r="F64" i="20"/>
  <c r="E62" i="20"/>
  <c r="F62" i="20"/>
  <c r="Z62" i="20"/>
  <c r="E65" i="20"/>
  <c r="F65" i="20"/>
  <c r="Z65" i="20"/>
  <c r="G65" i="20"/>
  <c r="E66" i="20"/>
  <c r="F66" i="20"/>
  <c r="Z66" i="20"/>
  <c r="G66" i="20"/>
  <c r="E67" i="20"/>
  <c r="F67" i="20"/>
  <c r="E104" i="20"/>
  <c r="F104" i="20"/>
  <c r="Z104" i="20"/>
  <c r="E68" i="20"/>
  <c r="F68" i="20"/>
  <c r="G104" i="20"/>
  <c r="E69" i="20"/>
  <c r="F69" i="20"/>
  <c r="Z69" i="20"/>
  <c r="G69" i="20"/>
  <c r="E105" i="20"/>
  <c r="F105" i="20"/>
  <c r="E70" i="20"/>
  <c r="F70" i="20"/>
  <c r="Z70" i="20"/>
  <c r="E71" i="20"/>
  <c r="F71" i="20"/>
  <c r="E72" i="20"/>
  <c r="F72" i="20"/>
  <c r="E108" i="20"/>
  <c r="F108" i="20"/>
  <c r="E73" i="20"/>
  <c r="F73" i="20"/>
  <c r="G108" i="20"/>
  <c r="E109" i="20"/>
  <c r="F109" i="20"/>
  <c r="E74" i="20"/>
  <c r="F74" i="20"/>
  <c r="E110" i="20"/>
  <c r="F110" i="20"/>
  <c r="E75" i="20"/>
  <c r="F75" i="20"/>
  <c r="G110" i="20"/>
  <c r="E76" i="20"/>
  <c r="F76" i="20"/>
  <c r="E77" i="20"/>
  <c r="F77" i="20"/>
  <c r="Z77" i="20"/>
  <c r="G77" i="20"/>
  <c r="E78" i="20"/>
  <c r="F78" i="20"/>
  <c r="G78" i="20"/>
  <c r="Z78" i="20"/>
  <c r="E79" i="20"/>
  <c r="F79" i="20"/>
  <c r="Z79" i="20"/>
  <c r="G79" i="20"/>
  <c r="E80" i="20"/>
  <c r="F80" i="20"/>
  <c r="Z80" i="20"/>
  <c r="E81" i="20"/>
  <c r="F81" i="20"/>
  <c r="Z81" i="20"/>
  <c r="G81" i="20"/>
  <c r="E82" i="20"/>
  <c r="F82" i="20"/>
  <c r="G82" i="20"/>
  <c r="Z82" i="20"/>
  <c r="E83" i="20"/>
  <c r="F83" i="20"/>
  <c r="G83" i="20"/>
  <c r="Z83" i="20"/>
  <c r="E111" i="20"/>
  <c r="F111" i="20"/>
  <c r="G111" i="20"/>
  <c r="E84" i="20"/>
  <c r="F84" i="20"/>
  <c r="G84" i="20"/>
  <c r="Z84" i="20"/>
  <c r="E112" i="20"/>
  <c r="F112" i="20"/>
  <c r="G112" i="20"/>
  <c r="E85" i="20"/>
  <c r="F85" i="20"/>
  <c r="E86" i="20"/>
  <c r="F86" i="20"/>
  <c r="Z86" i="20"/>
  <c r="E87" i="20"/>
  <c r="F87" i="20"/>
  <c r="Z87" i="20"/>
  <c r="G87" i="20"/>
  <c r="E88" i="20"/>
  <c r="F88" i="20"/>
  <c r="G88" i="20"/>
  <c r="Z88" i="20"/>
  <c r="E113" i="20"/>
  <c r="F113" i="20"/>
  <c r="E89" i="20"/>
  <c r="F89" i="20"/>
  <c r="Z89" i="20"/>
  <c r="G89" i="20"/>
  <c r="E90" i="20"/>
  <c r="F90" i="20"/>
  <c r="G90" i="20"/>
  <c r="Z90" i="20"/>
  <c r="E91" i="20"/>
  <c r="F91" i="20"/>
  <c r="G91" i="20"/>
  <c r="Z91" i="20"/>
  <c r="E92" i="20"/>
  <c r="F92" i="20"/>
  <c r="E114" i="20"/>
  <c r="F114" i="20"/>
  <c r="E93" i="20"/>
  <c r="F93" i="20"/>
  <c r="Z93" i="20"/>
  <c r="G93" i="20"/>
  <c r="E94" i="20"/>
  <c r="F94" i="20"/>
  <c r="Z94" i="20"/>
  <c r="E95" i="20"/>
  <c r="F95" i="20"/>
  <c r="E96" i="20"/>
  <c r="F96" i="20"/>
  <c r="E97" i="20"/>
  <c r="F97" i="20"/>
  <c r="E115" i="20"/>
  <c r="F115" i="20"/>
  <c r="G115" i="20"/>
  <c r="E98" i="20"/>
  <c r="F98" i="20"/>
  <c r="Z99" i="20"/>
  <c r="E100" i="20"/>
  <c r="F100" i="20"/>
  <c r="Z100" i="20"/>
  <c r="G100" i="20"/>
  <c r="E121" i="20"/>
  <c r="F121" i="20"/>
  <c r="Z121" i="20"/>
  <c r="Z101" i="20"/>
  <c r="G121" i="20"/>
  <c r="Z102" i="20"/>
  <c r="E116" i="20"/>
  <c r="F116" i="20"/>
  <c r="Z116" i="20"/>
  <c r="Z103" i="20"/>
  <c r="E117" i="20"/>
  <c r="F117" i="20"/>
  <c r="G117" i="20"/>
  <c r="Z106" i="20"/>
  <c r="E119" i="20"/>
  <c r="F119" i="20"/>
  <c r="Z107" i="20"/>
  <c r="E128" i="20"/>
  <c r="F128" i="20"/>
  <c r="Z108" i="20"/>
  <c r="E120" i="20"/>
  <c r="F120" i="20"/>
  <c r="G120" i="20"/>
  <c r="E124" i="20"/>
  <c r="F124" i="20"/>
  <c r="G124" i="20"/>
  <c r="Z110" i="20"/>
  <c r="E118" i="20"/>
  <c r="F118" i="20"/>
  <c r="Z111" i="20"/>
  <c r="G118" i="20"/>
  <c r="E125" i="20"/>
  <c r="F125" i="20"/>
  <c r="Z125" i="20"/>
  <c r="Z112" i="20"/>
  <c r="E122" i="20"/>
  <c r="F122" i="20"/>
  <c r="Z122" i="20"/>
  <c r="G122" i="20"/>
  <c r="E126" i="20"/>
  <c r="F126" i="20"/>
  <c r="G126" i="20"/>
  <c r="E127" i="20"/>
  <c r="F127" i="20"/>
  <c r="G127" i="20"/>
  <c r="Z115" i="20"/>
  <c r="E123" i="20"/>
  <c r="F123" i="20"/>
  <c r="E129" i="20"/>
  <c r="F129" i="20"/>
  <c r="Z117" i="20"/>
  <c r="G129" i="20"/>
  <c r="E131" i="20"/>
  <c r="F131" i="20"/>
  <c r="Z118" i="20"/>
  <c r="E130" i="20"/>
  <c r="F130" i="20"/>
  <c r="Z130" i="20"/>
  <c r="Z120" i="20"/>
  <c r="E133" i="20"/>
  <c r="F133" i="20"/>
  <c r="E134" i="20"/>
  <c r="F134" i="20"/>
  <c r="Z134" i="20"/>
  <c r="G134" i="20"/>
  <c r="E135" i="20"/>
  <c r="F135" i="20"/>
  <c r="G135" i="20"/>
  <c r="E132" i="20"/>
  <c r="F132" i="20"/>
  <c r="Z124" i="20"/>
  <c r="E136" i="20"/>
  <c r="F136" i="20"/>
  <c r="E137" i="20"/>
  <c r="F137" i="20"/>
  <c r="G137" i="20"/>
  <c r="E138" i="20"/>
  <c r="F138" i="20"/>
  <c r="G138" i="20"/>
  <c r="Z127" i="20"/>
  <c r="E140" i="20"/>
  <c r="F140" i="20"/>
  <c r="Z129" i="20"/>
  <c r="E139" i="20"/>
  <c r="F139" i="20"/>
  <c r="E141" i="20"/>
  <c r="F141" i="20"/>
  <c r="G141" i="20"/>
  <c r="E142" i="20"/>
  <c r="F142" i="20"/>
  <c r="G142" i="20"/>
  <c r="E143" i="20"/>
  <c r="F143" i="20"/>
  <c r="G143" i="20"/>
  <c r="E144" i="20"/>
  <c r="F144" i="20"/>
  <c r="E145" i="20"/>
  <c r="F145" i="20"/>
  <c r="G145" i="20"/>
  <c r="Z135" i="20"/>
  <c r="E146" i="20"/>
  <c r="F146" i="20"/>
  <c r="Z137" i="20"/>
  <c r="E149" i="20"/>
  <c r="F149" i="20"/>
  <c r="G149" i="20"/>
  <c r="E147" i="20"/>
  <c r="F147" i="20"/>
  <c r="Z141" i="20"/>
  <c r="E148" i="20"/>
  <c r="F148" i="20"/>
  <c r="Z148" i="20"/>
  <c r="G148" i="20"/>
  <c r="E150" i="20"/>
  <c r="F150" i="20"/>
  <c r="Z150" i="20"/>
  <c r="Z143" i="20"/>
  <c r="E151" i="20"/>
  <c r="F151" i="20"/>
  <c r="G151" i="20"/>
  <c r="E152" i="20"/>
  <c r="F152" i="20"/>
  <c r="E154" i="20"/>
  <c r="F154" i="20"/>
  <c r="E155" i="20"/>
  <c r="F155" i="20"/>
  <c r="E156" i="20"/>
  <c r="F156" i="20"/>
  <c r="Z156" i="20"/>
  <c r="Z149" i="20"/>
  <c r="G156" i="20"/>
  <c r="E153" i="20"/>
  <c r="F153" i="20"/>
  <c r="E157" i="20"/>
  <c r="F157" i="20"/>
  <c r="Z157" i="20"/>
  <c r="Z151" i="20"/>
  <c r="G157" i="20"/>
  <c r="E158" i="20"/>
  <c r="F158" i="20"/>
  <c r="Z158" i="20"/>
  <c r="G158" i="20"/>
  <c r="E162" i="20"/>
  <c r="F162" i="20"/>
  <c r="G162" i="20"/>
  <c r="E159" i="20"/>
  <c r="F159" i="20"/>
  <c r="E160" i="20"/>
  <c r="F160" i="20"/>
  <c r="G160" i="20"/>
  <c r="E161" i="20"/>
  <c r="F161" i="20"/>
  <c r="G161" i="20"/>
  <c r="E163" i="20"/>
  <c r="F163" i="20"/>
  <c r="Z163" i="20"/>
  <c r="Z160" i="20"/>
  <c r="G163" i="20"/>
  <c r="E164" i="20"/>
  <c r="F164" i="20"/>
  <c r="Z161" i="20"/>
  <c r="G164" i="20"/>
  <c r="E165" i="20"/>
  <c r="F165" i="20"/>
  <c r="Z165" i="20"/>
  <c r="Z162" i="20"/>
  <c r="E166" i="20"/>
  <c r="F166" i="20"/>
  <c r="Z166" i="20"/>
  <c r="G166" i="20"/>
  <c r="E167" i="20"/>
  <c r="F167" i="20"/>
  <c r="Z167" i="20"/>
  <c r="Z164" i="20"/>
  <c r="G167" i="20"/>
  <c r="E168" i="20"/>
  <c r="F168" i="20"/>
  <c r="G168" i="20"/>
  <c r="E171" i="20"/>
  <c r="F171" i="20"/>
  <c r="G171" i="20"/>
  <c r="E169" i="20"/>
  <c r="F169" i="20"/>
  <c r="E170" i="20"/>
  <c r="F170" i="20"/>
  <c r="Z170" i="20"/>
  <c r="Z168" i="20"/>
  <c r="G170" i="20"/>
  <c r="E173" i="20"/>
  <c r="F173" i="20"/>
  <c r="Z173" i="20"/>
  <c r="Z171" i="20"/>
  <c r="G173" i="20"/>
  <c r="Z172" i="20"/>
  <c r="Z174" i="20"/>
  <c r="Z175" i="20"/>
  <c r="Z176" i="20"/>
  <c r="Z177" i="20"/>
  <c r="Z178" i="20"/>
  <c r="Z179" i="20"/>
  <c r="Z180" i="20"/>
  <c r="Z181" i="20"/>
  <c r="Z182" i="20"/>
  <c r="Z183" i="20"/>
  <c r="Z185" i="20"/>
  <c r="Z186" i="20"/>
  <c r="Z187" i="20"/>
  <c r="Z188" i="20"/>
  <c r="Z189" i="20"/>
  <c r="Z190" i="20"/>
  <c r="Z191" i="20"/>
  <c r="Z192" i="20"/>
  <c r="Z193" i="20"/>
  <c r="Z194" i="20"/>
  <c r="Z195" i="20"/>
  <c r="Z196" i="20"/>
  <c r="Z198" i="20"/>
  <c r="Z199" i="20"/>
  <c r="Z200" i="20"/>
  <c r="Z203" i="20"/>
  <c r="Z204" i="20"/>
  <c r="Z205" i="20"/>
  <c r="Z206" i="20"/>
  <c r="Z207" i="20"/>
  <c r="Z208" i="20"/>
  <c r="Z209" i="20"/>
  <c r="Z210" i="20"/>
  <c r="Z211" i="20"/>
  <c r="Z212" i="20"/>
  <c r="Z213" i="20"/>
  <c r="Z214" i="20"/>
  <c r="Z215" i="20"/>
  <c r="Z216" i="20"/>
  <c r="Z217" i="20"/>
  <c r="Z218" i="20"/>
  <c r="Z219" i="20"/>
  <c r="Z220" i="20"/>
  <c r="Z221" i="20"/>
  <c r="Z222" i="20"/>
  <c r="AY11" i="20"/>
  <c r="AB13" i="20"/>
  <c r="AB17" i="20"/>
  <c r="BP11" i="20"/>
  <c r="BP13" i="20"/>
  <c r="BP17" i="20"/>
  <c r="AY12" i="20"/>
  <c r="AY13" i="20"/>
  <c r="Q219" i="20"/>
  <c r="Q220" i="20"/>
  <c r="Q221" i="20"/>
  <c r="Q222" i="20"/>
  <c r="AB14" i="20"/>
  <c r="AY14" i="20"/>
  <c r="AY15" i="20"/>
  <c r="F16" i="20"/>
  <c r="F17" i="20" s="1"/>
  <c r="AB16" i="20"/>
  <c r="AJ16" i="20"/>
  <c r="AM16" i="20"/>
  <c r="AY16" i="20"/>
  <c r="C17" i="20"/>
  <c r="AJ17" i="20"/>
  <c r="AM17" i="20"/>
  <c r="AY17" i="20"/>
  <c r="M23" i="20"/>
  <c r="M33" i="20"/>
  <c r="M21" i="20"/>
  <c r="M27" i="20"/>
  <c r="M25" i="20"/>
  <c r="M24" i="20"/>
  <c r="M30" i="20"/>
  <c r="M32" i="20"/>
  <c r="M26" i="20"/>
  <c r="M34" i="20"/>
  <c r="M28" i="20"/>
  <c r="M31" i="20"/>
  <c r="M22" i="20"/>
  <c r="M29" i="20"/>
  <c r="M54" i="20"/>
  <c r="M55" i="20"/>
  <c r="M53" i="20"/>
  <c r="M52" i="20"/>
  <c r="M51" i="20"/>
  <c r="M39" i="20"/>
  <c r="M42" i="20"/>
  <c r="M38" i="20"/>
  <c r="M40" i="20"/>
  <c r="M43" i="20"/>
  <c r="M44" i="20"/>
  <c r="M41" i="20"/>
  <c r="M45" i="20"/>
  <c r="M48" i="20"/>
  <c r="M47" i="20"/>
  <c r="M46" i="20"/>
  <c r="M217" i="20"/>
  <c r="M218" i="20"/>
  <c r="M50" i="20"/>
  <c r="M49" i="20"/>
  <c r="M56" i="20"/>
  <c r="M57" i="20"/>
  <c r="M106" i="20"/>
  <c r="M107" i="20"/>
  <c r="M103" i="20"/>
  <c r="M58" i="20"/>
  <c r="M63" i="20"/>
  <c r="M64" i="20"/>
  <c r="M65" i="20"/>
  <c r="M59" i="20"/>
  <c r="M60" i="20"/>
  <c r="M61" i="20"/>
  <c r="M62" i="20"/>
  <c r="M104" i="20"/>
  <c r="M66" i="20"/>
  <c r="M105" i="20"/>
  <c r="M67" i="20"/>
  <c r="M68" i="20"/>
  <c r="M108" i="20"/>
  <c r="M109" i="20"/>
  <c r="M110" i="20"/>
  <c r="M72" i="20"/>
  <c r="M73" i="20"/>
  <c r="M70" i="20"/>
  <c r="M74" i="20"/>
  <c r="M69" i="20"/>
  <c r="M71" i="20"/>
  <c r="M75" i="20"/>
  <c r="M76" i="20"/>
  <c r="M111" i="20"/>
  <c r="M112" i="20"/>
  <c r="M77" i="20"/>
  <c r="M78" i="20"/>
  <c r="M79" i="20"/>
  <c r="M113" i="20"/>
  <c r="M80" i="20"/>
  <c r="M84" i="20"/>
  <c r="M82" i="20"/>
  <c r="M114" i="20"/>
  <c r="M83" i="20"/>
  <c r="M35" i="20"/>
  <c r="M81" i="20"/>
  <c r="M36" i="20"/>
  <c r="M115" i="20"/>
  <c r="M85" i="20"/>
  <c r="M86" i="20"/>
  <c r="M121" i="20"/>
  <c r="M87" i="20"/>
  <c r="M116" i="20"/>
  <c r="M117" i="20"/>
  <c r="M88" i="20"/>
  <c r="M37" i="20"/>
  <c r="M119" i="20"/>
  <c r="M128" i="20"/>
  <c r="M120" i="20"/>
  <c r="M124" i="20"/>
  <c r="M118" i="20"/>
  <c r="M125" i="20"/>
  <c r="M122" i="20"/>
  <c r="M126" i="20"/>
  <c r="M127" i="20"/>
  <c r="M123" i="20"/>
  <c r="M129" i="20"/>
  <c r="M131" i="20"/>
  <c r="M89" i="20"/>
  <c r="M130" i="20"/>
  <c r="M133" i="20"/>
  <c r="M134" i="20"/>
  <c r="M135" i="20"/>
  <c r="M132" i="20"/>
  <c r="M136" i="20"/>
  <c r="M137" i="20"/>
  <c r="M138" i="20"/>
  <c r="M90" i="20"/>
  <c r="M140" i="20"/>
  <c r="M139" i="20"/>
  <c r="M141" i="20"/>
  <c r="M142" i="20"/>
  <c r="M143" i="20"/>
  <c r="M144" i="20"/>
  <c r="M145" i="20"/>
  <c r="M146" i="20"/>
  <c r="M91" i="20"/>
  <c r="M92" i="20"/>
  <c r="M149" i="20"/>
  <c r="M93" i="20"/>
  <c r="M147" i="20"/>
  <c r="M148" i="20"/>
  <c r="M150" i="20"/>
  <c r="M94" i="20"/>
  <c r="M151" i="20"/>
  <c r="M152" i="20"/>
  <c r="M154" i="20"/>
  <c r="M155" i="20"/>
  <c r="M156" i="20"/>
  <c r="M153" i="20"/>
  <c r="M157" i="20"/>
  <c r="M96" i="20"/>
  <c r="M95" i="20"/>
  <c r="M97" i="20"/>
  <c r="M158" i="20"/>
  <c r="M162" i="20"/>
  <c r="M159" i="20"/>
  <c r="M160" i="20"/>
  <c r="M161" i="20"/>
  <c r="M163" i="20"/>
  <c r="M164" i="20"/>
  <c r="M165" i="20"/>
  <c r="M166" i="20"/>
  <c r="M167" i="20"/>
  <c r="M168" i="20"/>
  <c r="M171" i="20"/>
  <c r="M169" i="20"/>
  <c r="M170" i="20"/>
  <c r="M98" i="20"/>
  <c r="M100" i="20"/>
  <c r="M173" i="20"/>
  <c r="M174" i="20"/>
  <c r="M177" i="20"/>
  <c r="M175" i="20"/>
  <c r="M172" i="20"/>
  <c r="M101" i="20"/>
  <c r="M176" i="20"/>
  <c r="M102" i="20"/>
  <c r="M99" i="20"/>
  <c r="M180" i="20"/>
  <c r="M181" i="20"/>
  <c r="M182" i="20"/>
  <c r="M178" i="20"/>
  <c r="M219" i="20"/>
  <c r="M179" i="20"/>
  <c r="M183" i="20"/>
  <c r="M186" i="20"/>
  <c r="M187" i="20"/>
  <c r="M185" i="20"/>
  <c r="M184" i="20"/>
  <c r="M190" i="20"/>
  <c r="M189" i="20"/>
  <c r="M188" i="20"/>
  <c r="M191" i="20"/>
  <c r="M193" i="20"/>
  <c r="M195" i="20"/>
  <c r="M220" i="20"/>
  <c r="M192" i="20"/>
  <c r="M196" i="20"/>
  <c r="M194" i="20"/>
  <c r="M221" i="20"/>
  <c r="M222" i="20"/>
  <c r="M198" i="20"/>
  <c r="M199" i="20"/>
  <c r="M200" i="20"/>
  <c r="M201" i="20"/>
  <c r="M197" i="20"/>
  <c r="M204" i="20"/>
  <c r="M202" i="20"/>
  <c r="M206" i="20"/>
  <c r="M203" i="20"/>
  <c r="M205" i="20"/>
  <c r="M207" i="20"/>
  <c r="M211" i="20"/>
  <c r="M208" i="20"/>
  <c r="M210" i="20"/>
  <c r="M209" i="20"/>
  <c r="M213" i="20"/>
  <c r="M212" i="20"/>
  <c r="M214" i="20"/>
  <c r="M215" i="20"/>
  <c r="M216" i="20"/>
  <c r="M19" i="20"/>
  <c r="M18" i="20"/>
  <c r="AY18" i="20"/>
  <c r="AY19" i="20"/>
  <c r="BP19" i="20"/>
  <c r="BP25" i="20"/>
  <c r="BQ24" i="20"/>
  <c r="BQ25" i="20"/>
  <c r="BP21" i="20"/>
  <c r="AY20" i="20"/>
  <c r="H23" i="20"/>
  <c r="AY21" i="20"/>
  <c r="AY22" i="20"/>
  <c r="AY23" i="20"/>
  <c r="AY24" i="20"/>
  <c r="AY25" i="20"/>
  <c r="AY26" i="20"/>
  <c r="AY27" i="20"/>
  <c r="H32" i="20"/>
  <c r="AY28" i="20"/>
  <c r="H26" i="20"/>
  <c r="AY29" i="20"/>
  <c r="H34" i="20"/>
  <c r="AY30" i="20"/>
  <c r="H28" i="20"/>
  <c r="AY31" i="20"/>
  <c r="AY32" i="20"/>
  <c r="AY33" i="20"/>
  <c r="H29" i="20"/>
  <c r="AY34" i="20"/>
  <c r="J54" i="20"/>
  <c r="AY35" i="20"/>
  <c r="AY36" i="20"/>
  <c r="J53" i="20"/>
  <c r="AY37" i="20"/>
  <c r="J52" i="20"/>
  <c r="AY38" i="20"/>
  <c r="J51" i="20"/>
  <c r="AY39" i="20"/>
  <c r="J39" i="20"/>
  <c r="AY40" i="20"/>
  <c r="AY41" i="20"/>
  <c r="AY42" i="20"/>
  <c r="J40" i="20"/>
  <c r="AY43" i="20"/>
  <c r="AY44" i="20"/>
  <c r="J44" i="20"/>
  <c r="AY45" i="20"/>
  <c r="J41" i="20"/>
  <c r="AY46" i="20"/>
  <c r="AY47" i="20"/>
  <c r="AY48" i="20"/>
  <c r="J47" i="20"/>
  <c r="AY49" i="20"/>
  <c r="J46" i="20"/>
  <c r="AY50" i="20"/>
  <c r="AY51" i="20"/>
  <c r="AY52" i="20"/>
  <c r="J50" i="20"/>
  <c r="AY53" i="20"/>
  <c r="AY54" i="20"/>
  <c r="J56" i="20"/>
  <c r="AY55" i="20"/>
  <c r="J57" i="20"/>
  <c r="AY56" i="20"/>
  <c r="K106" i="20"/>
  <c r="AY57" i="20"/>
  <c r="K107" i="20"/>
  <c r="AY58" i="20"/>
  <c r="K103" i="20"/>
  <c r="AY59" i="20"/>
  <c r="J58" i="20"/>
  <c r="AY60" i="20"/>
  <c r="AY61" i="20"/>
  <c r="AY62" i="20"/>
  <c r="J65" i="20"/>
  <c r="AY63" i="20"/>
  <c r="J59" i="20"/>
  <c r="AY64" i="20"/>
  <c r="AY65" i="20"/>
  <c r="AY66" i="20"/>
  <c r="AY67" i="20"/>
  <c r="K104" i="20"/>
  <c r="AY68" i="20"/>
  <c r="J66" i="20"/>
  <c r="AY69" i="20"/>
  <c r="AY70" i="20"/>
  <c r="AY71" i="20"/>
  <c r="AY72" i="20"/>
  <c r="K108" i="20"/>
  <c r="AY73" i="20"/>
  <c r="AY74" i="20"/>
  <c r="K110" i="20"/>
  <c r="AY75" i="20"/>
  <c r="AY76" i="20"/>
  <c r="AY77" i="20"/>
  <c r="AY78" i="20"/>
  <c r="AY79" i="20"/>
  <c r="J69" i="20"/>
  <c r="AY80" i="20"/>
  <c r="AY81" i="20"/>
  <c r="AY82" i="20"/>
  <c r="AY83" i="20"/>
  <c r="K111" i="20"/>
  <c r="AY84" i="20"/>
  <c r="K112" i="20"/>
  <c r="AY85" i="20"/>
  <c r="J77" i="20"/>
  <c r="AY86" i="20"/>
  <c r="J78" i="20"/>
  <c r="AY87" i="20"/>
  <c r="J79" i="20"/>
  <c r="AY88" i="20"/>
  <c r="J84" i="20"/>
  <c r="J82" i="20"/>
  <c r="J83" i="20"/>
  <c r="I35" i="20"/>
  <c r="J81" i="20"/>
  <c r="I36" i="20"/>
  <c r="K115" i="20"/>
  <c r="K121" i="20"/>
  <c r="J87" i="20"/>
  <c r="K117" i="20"/>
  <c r="J88" i="20"/>
  <c r="K120" i="20"/>
  <c r="K124" i="20"/>
  <c r="K118" i="20"/>
  <c r="K122" i="20"/>
  <c r="K126" i="20"/>
  <c r="K127" i="20"/>
  <c r="K129" i="20"/>
  <c r="J89" i="20"/>
  <c r="K134" i="20"/>
  <c r="K135" i="20"/>
  <c r="K137" i="20"/>
  <c r="K138" i="20"/>
  <c r="J90" i="20"/>
  <c r="K141" i="20"/>
  <c r="K142" i="20"/>
  <c r="K143" i="20"/>
  <c r="K145" i="20"/>
  <c r="J91" i="20"/>
  <c r="K149" i="20"/>
  <c r="J93" i="20"/>
  <c r="K148" i="20"/>
  <c r="K151" i="20"/>
  <c r="K156" i="20"/>
  <c r="K157" i="20"/>
  <c r="K158" i="20"/>
  <c r="K162" i="20"/>
  <c r="K160" i="20"/>
  <c r="K161" i="20"/>
  <c r="K163" i="20"/>
  <c r="K164" i="20"/>
  <c r="K166" i="20"/>
  <c r="K167" i="20"/>
  <c r="K168" i="20"/>
  <c r="K171" i="20"/>
  <c r="K170" i="20"/>
  <c r="J100" i="20"/>
  <c r="K173" i="20"/>
  <c r="K174" i="20"/>
  <c r="K177" i="20"/>
  <c r="K175" i="20"/>
  <c r="K172" i="20"/>
  <c r="J101" i="20"/>
  <c r="K176" i="20"/>
  <c r="J102" i="20"/>
  <c r="J99" i="20"/>
  <c r="K180" i="20"/>
  <c r="K181" i="20"/>
  <c r="K182" i="20"/>
  <c r="K178" i="20"/>
  <c r="Z184" i="20"/>
  <c r="K179" i="20"/>
  <c r="K183" i="20"/>
  <c r="K186" i="20"/>
  <c r="K187" i="20"/>
  <c r="K185" i="20"/>
  <c r="K184" i="20"/>
  <c r="K190" i="20"/>
  <c r="K189" i="20"/>
  <c r="K188" i="20"/>
  <c r="K191" i="20"/>
  <c r="K193" i="20"/>
  <c r="K195" i="20"/>
  <c r="Z197" i="20"/>
  <c r="K192" i="20"/>
  <c r="K196" i="20"/>
  <c r="K194" i="20"/>
  <c r="Z201" i="20"/>
  <c r="Z202" i="20"/>
  <c r="K198" i="20"/>
  <c r="K199" i="20"/>
  <c r="K200" i="20"/>
  <c r="K201" i="20"/>
  <c r="K197" i="20"/>
  <c r="K204" i="20"/>
  <c r="K202" i="20"/>
  <c r="K206" i="20"/>
  <c r="K203" i="20"/>
  <c r="K205" i="20"/>
  <c r="K207" i="20"/>
  <c r="K211" i="20"/>
  <c r="K208" i="20"/>
  <c r="K210" i="20"/>
  <c r="K209" i="20"/>
  <c r="AB217" i="20"/>
  <c r="AD217" i="20"/>
  <c r="AF217" i="20"/>
  <c r="K213" i="20"/>
  <c r="AB218" i="20"/>
  <c r="AD218" i="20"/>
  <c r="AF218" i="20"/>
  <c r="K212" i="20"/>
  <c r="AB219" i="20"/>
  <c r="AD219" i="20"/>
  <c r="AF219" i="20"/>
  <c r="K214" i="20"/>
  <c r="AB220" i="20"/>
  <c r="AD220" i="20"/>
  <c r="AF220" i="20"/>
  <c r="K215" i="20"/>
  <c r="AB221" i="20"/>
  <c r="AD221" i="20"/>
  <c r="AF221" i="20"/>
  <c r="K216" i="20"/>
  <c r="AB222" i="20"/>
  <c r="AD222" i="20"/>
  <c r="AF222" i="20"/>
  <c r="D21" i="10"/>
  <c r="I21" i="10" s="1"/>
  <c r="J21" i="10" s="1"/>
  <c r="D22" i="10"/>
  <c r="F22" i="10" s="1"/>
  <c r="D23" i="10"/>
  <c r="F23" i="10" s="1"/>
  <c r="H23" i="10" s="1"/>
  <c r="D24" i="10"/>
  <c r="F24" i="10" s="1"/>
  <c r="D25" i="10"/>
  <c r="I25" i="10" s="1"/>
  <c r="J25" i="10" s="1"/>
  <c r="D26" i="10"/>
  <c r="D27" i="10"/>
  <c r="F27" i="10" s="1"/>
  <c r="H27" i="10" s="1"/>
  <c r="D28" i="10"/>
  <c r="F28" i="10" s="1"/>
  <c r="D29" i="10"/>
  <c r="I29" i="10" s="1"/>
  <c r="J29" i="10" s="1"/>
  <c r="D30" i="10"/>
  <c r="I30" i="10" s="1"/>
  <c r="J30" i="10" s="1"/>
  <c r="D31" i="10"/>
  <c r="F31" i="10" s="1"/>
  <c r="H31" i="10" s="1"/>
  <c r="D32" i="10"/>
  <c r="F32" i="10" s="1"/>
  <c r="H32" i="10" s="1"/>
  <c r="D33" i="10"/>
  <c r="D34" i="10"/>
  <c r="F34" i="10" s="1"/>
  <c r="D35" i="10"/>
  <c r="D36" i="10"/>
  <c r="F36" i="10" s="1"/>
  <c r="D37" i="10"/>
  <c r="I37" i="10" s="1"/>
  <c r="J37" i="10" s="1"/>
  <c r="D38" i="10"/>
  <c r="D39" i="10"/>
  <c r="D40" i="10"/>
  <c r="F40" i="10" s="1"/>
  <c r="H40" i="10" s="1"/>
  <c r="D41" i="10"/>
  <c r="I41" i="10" s="1"/>
  <c r="J41" i="10" s="1"/>
  <c r="D42" i="10"/>
  <c r="I42" i="10" s="1"/>
  <c r="J42" i="10" s="1"/>
  <c r="D43" i="10"/>
  <c r="I43" i="10" s="1"/>
  <c r="J43" i="10" s="1"/>
  <c r="D44" i="10"/>
  <c r="F44" i="10" s="1"/>
  <c r="D45" i="10"/>
  <c r="I45" i="10" s="1"/>
  <c r="J45" i="10" s="1"/>
  <c r="D46" i="10"/>
  <c r="F46" i="10" s="1"/>
  <c r="H46" i="10" s="1"/>
  <c r="D47" i="10"/>
  <c r="D48" i="10"/>
  <c r="D49" i="10"/>
  <c r="F49" i="10" s="1"/>
  <c r="H49" i="10" s="1"/>
  <c r="D50" i="10"/>
  <c r="D51" i="10"/>
  <c r="F51" i="10" s="1"/>
  <c r="D52" i="10"/>
  <c r="D53" i="10"/>
  <c r="I53" i="10" s="1"/>
  <c r="J53" i="10" s="1"/>
  <c r="D54" i="10"/>
  <c r="F54" i="10" s="1"/>
  <c r="D55" i="10"/>
  <c r="F55" i="10" s="1"/>
  <c r="H55" i="10" s="1"/>
  <c r="D56" i="10"/>
  <c r="F56" i="10" s="1"/>
  <c r="D57" i="10"/>
  <c r="D58" i="10"/>
  <c r="I58" i="10" s="1"/>
  <c r="J58" i="10" s="1"/>
  <c r="D59" i="10"/>
  <c r="F59" i="10" s="1"/>
  <c r="D60" i="10"/>
  <c r="F60" i="10" s="1"/>
  <c r="H60" i="10" s="1"/>
  <c r="D61" i="10"/>
  <c r="D62" i="10"/>
  <c r="I62" i="10" s="1"/>
  <c r="J62" i="10" s="1"/>
  <c r="D63" i="10"/>
  <c r="D64" i="10"/>
  <c r="F64" i="10" s="1"/>
  <c r="D65" i="10"/>
  <c r="F16" i="10"/>
  <c r="F15" i="10"/>
  <c r="F12" i="10"/>
  <c r="F13" i="10"/>
  <c r="H16" i="10"/>
  <c r="H15" i="10"/>
  <c r="G16" i="10"/>
  <c r="G15" i="10"/>
  <c r="D16" i="10"/>
  <c r="D15" i="10"/>
  <c r="E21" i="10"/>
  <c r="E22" i="10"/>
  <c r="I22" i="10"/>
  <c r="J22" i="10" s="1"/>
  <c r="E23" i="10"/>
  <c r="E24" i="10"/>
  <c r="E25" i="10"/>
  <c r="E26" i="10"/>
  <c r="E27" i="10"/>
  <c r="E28" i="10"/>
  <c r="E29" i="10"/>
  <c r="E30" i="10"/>
  <c r="E31" i="10"/>
  <c r="I31" i="10"/>
  <c r="J31" i="10" s="1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16" i="10"/>
  <c r="E15" i="10"/>
  <c r="E12" i="10"/>
  <c r="I28" i="10"/>
  <c r="J28" i="10" s="1"/>
  <c r="I36" i="10"/>
  <c r="J36" i="10" s="1"/>
  <c r="I49" i="10"/>
  <c r="J49" i="10" s="1"/>
  <c r="I16" i="10"/>
  <c r="I15" i="10"/>
  <c r="I13" i="10"/>
  <c r="I12" i="10"/>
  <c r="J16" i="10"/>
  <c r="J15" i="10"/>
  <c r="J13" i="10"/>
  <c r="D17" i="10"/>
  <c r="L16" i="10"/>
  <c r="L15" i="10"/>
  <c r="M16" i="10"/>
  <c r="M15" i="10"/>
  <c r="M12" i="10"/>
  <c r="G4" i="10"/>
  <c r="N16" i="10"/>
  <c r="N15" i="10"/>
  <c r="N13" i="10"/>
  <c r="N12" i="10"/>
  <c r="G5" i="10"/>
  <c r="O16" i="10"/>
  <c r="O15" i="10"/>
  <c r="G6" i="10"/>
  <c r="G7" i="10"/>
  <c r="D66" i="10"/>
  <c r="F66" i="10" s="1"/>
  <c r="D67" i="10"/>
  <c r="D68" i="10"/>
  <c r="D69" i="10"/>
  <c r="F69" i="10" s="1"/>
  <c r="H69" i="10" s="1"/>
  <c r="D70" i="10"/>
  <c r="D71" i="10"/>
  <c r="D72" i="10"/>
  <c r="D73" i="10"/>
  <c r="D74" i="10"/>
  <c r="D75" i="10"/>
  <c r="F75" i="10" s="1"/>
  <c r="D76" i="10"/>
  <c r="F76" i="10" s="1"/>
  <c r="H76" i="10" s="1"/>
  <c r="D77" i="10"/>
  <c r="D78" i="10"/>
  <c r="F78" i="10" s="1"/>
  <c r="H78" i="10" s="1"/>
  <c r="D79" i="10"/>
  <c r="D80" i="10"/>
  <c r="D81" i="10"/>
  <c r="F81" i="10" s="1"/>
  <c r="H81" i="10" s="1"/>
  <c r="D82" i="10"/>
  <c r="F82" i="10" s="1"/>
  <c r="D83" i="10"/>
  <c r="D84" i="10"/>
  <c r="F84" i="10" s="1"/>
  <c r="H84" i="10" s="1"/>
  <c r="D85" i="10"/>
  <c r="D86" i="10"/>
  <c r="D87" i="10"/>
  <c r="D88" i="10"/>
  <c r="D89" i="10"/>
  <c r="D90" i="10"/>
  <c r="D91" i="10"/>
  <c r="D92" i="10"/>
  <c r="D93" i="10"/>
  <c r="F93" i="10"/>
  <c r="D94" i="10"/>
  <c r="D95" i="10"/>
  <c r="D96" i="10"/>
  <c r="D97" i="10"/>
  <c r="F97" i="10"/>
  <c r="D98" i="10"/>
  <c r="D99" i="10"/>
  <c r="D100" i="10"/>
  <c r="D101" i="10"/>
  <c r="F101" i="10"/>
  <c r="D102" i="10"/>
  <c r="D103" i="10"/>
  <c r="D104" i="10"/>
  <c r="D105" i="10"/>
  <c r="F105" i="10"/>
  <c r="D106" i="10"/>
  <c r="D107" i="10"/>
  <c r="D108" i="10"/>
  <c r="D109" i="10"/>
  <c r="F109" i="10"/>
  <c r="D110" i="10"/>
  <c r="D111" i="10"/>
  <c r="D112" i="10"/>
  <c r="D113" i="10"/>
  <c r="F113" i="10"/>
  <c r="D114" i="10"/>
  <c r="D115" i="10"/>
  <c r="D116" i="10"/>
  <c r="D117" i="10"/>
  <c r="D118" i="10"/>
  <c r="D119" i="10"/>
  <c r="D120" i="10"/>
  <c r="D121" i="10"/>
  <c r="F121" i="10"/>
  <c r="D122" i="10"/>
  <c r="D123" i="10"/>
  <c r="D124" i="10"/>
  <c r="D125" i="10"/>
  <c r="F125" i="10"/>
  <c r="D126" i="10"/>
  <c r="D127" i="10"/>
  <c r="D128" i="10"/>
  <c r="D129" i="10"/>
  <c r="F129" i="10"/>
  <c r="D130" i="10"/>
  <c r="D131" i="10"/>
  <c r="D132" i="10"/>
  <c r="D133" i="10"/>
  <c r="F133" i="10"/>
  <c r="D134" i="10"/>
  <c r="D135" i="10"/>
  <c r="D136" i="10"/>
  <c r="D137" i="10"/>
  <c r="D138" i="10"/>
  <c r="D139" i="10"/>
  <c r="D140" i="10"/>
  <c r="D141" i="10"/>
  <c r="D142" i="10"/>
  <c r="D143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I98" i="10"/>
  <c r="E99" i="10"/>
  <c r="E100" i="10"/>
  <c r="I100" i="10"/>
  <c r="J100" i="10"/>
  <c r="E101" i="10"/>
  <c r="E102" i="10"/>
  <c r="E103" i="10"/>
  <c r="E104" i="10"/>
  <c r="E105" i="10"/>
  <c r="E106" i="10"/>
  <c r="I106" i="10"/>
  <c r="J106" i="10"/>
  <c r="E107" i="10"/>
  <c r="E108" i="10"/>
  <c r="E109" i="10"/>
  <c r="E110" i="10"/>
  <c r="E111" i="10"/>
  <c r="E112" i="10"/>
  <c r="E113" i="10"/>
  <c r="E114" i="10"/>
  <c r="I114" i="10"/>
  <c r="E115" i="10"/>
  <c r="E116" i="10"/>
  <c r="E117" i="10"/>
  <c r="E118" i="10"/>
  <c r="E119" i="10"/>
  <c r="E120" i="10"/>
  <c r="E121" i="10"/>
  <c r="E122" i="10"/>
  <c r="I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I135" i="10"/>
  <c r="J135" i="10"/>
  <c r="E136" i="10"/>
  <c r="E137" i="10"/>
  <c r="E138" i="10"/>
  <c r="E139" i="10"/>
  <c r="E140" i="10"/>
  <c r="E141" i="10"/>
  <c r="E142" i="10"/>
  <c r="E143" i="10"/>
  <c r="K16" i="10"/>
  <c r="K15" i="10"/>
  <c r="A13" i="10"/>
  <c r="F71" i="10"/>
  <c r="H71" i="10" s="1"/>
  <c r="F79" i="10"/>
  <c r="H79" i="10" s="1"/>
  <c r="F80" i="10"/>
  <c r="H80" i="10" s="1"/>
  <c r="I80" i="10"/>
  <c r="J80" i="10" s="1"/>
  <c r="F86" i="10"/>
  <c r="G86" i="10"/>
  <c r="I86" i="10"/>
  <c r="J86" i="10"/>
  <c r="F87" i="10"/>
  <c r="F88" i="10"/>
  <c r="H88" i="10"/>
  <c r="I88" i="10"/>
  <c r="J88" i="10"/>
  <c r="F90" i="10"/>
  <c r="G90" i="10"/>
  <c r="H90" i="10"/>
  <c r="F91" i="10"/>
  <c r="G91" i="10"/>
  <c r="H91" i="10"/>
  <c r="I91" i="10"/>
  <c r="J91" i="10"/>
  <c r="F92" i="10"/>
  <c r="H92" i="10"/>
  <c r="I92" i="10"/>
  <c r="J92" i="10"/>
  <c r="G93" i="10"/>
  <c r="H93" i="10"/>
  <c r="F94" i="10"/>
  <c r="G94" i="10"/>
  <c r="I94" i="10"/>
  <c r="J94" i="10"/>
  <c r="F95" i="10"/>
  <c r="G95" i="10"/>
  <c r="F96" i="10"/>
  <c r="H96" i="10"/>
  <c r="I96" i="10"/>
  <c r="J96" i="10"/>
  <c r="H97" i="10"/>
  <c r="I97" i="10"/>
  <c r="J97" i="10"/>
  <c r="F98" i="10"/>
  <c r="H98" i="10"/>
  <c r="G98" i="10"/>
  <c r="J98" i="10"/>
  <c r="F99" i="10"/>
  <c r="G99" i="10"/>
  <c r="H99" i="10"/>
  <c r="I99" i="10"/>
  <c r="J99" i="10"/>
  <c r="F100" i="10"/>
  <c r="H100" i="10"/>
  <c r="G101" i="10"/>
  <c r="H101" i="10"/>
  <c r="I101" i="10"/>
  <c r="J101" i="10"/>
  <c r="F102" i="10"/>
  <c r="G102" i="10"/>
  <c r="H102" i="10"/>
  <c r="I102" i="10"/>
  <c r="J102" i="10"/>
  <c r="F103" i="10"/>
  <c r="G103" i="10"/>
  <c r="H103" i="10"/>
  <c r="I104" i="10"/>
  <c r="J104" i="10"/>
  <c r="G105" i="10"/>
  <c r="H105" i="10"/>
  <c r="I105" i="10"/>
  <c r="J105" i="10"/>
  <c r="F106" i="10"/>
  <c r="G106" i="10"/>
  <c r="H106" i="10"/>
  <c r="F107" i="10"/>
  <c r="G107" i="10"/>
  <c r="I107" i="10"/>
  <c r="J107" i="10"/>
  <c r="I108" i="10"/>
  <c r="J108" i="10"/>
  <c r="G109" i="10"/>
  <c r="H109" i="10"/>
  <c r="I109" i="10"/>
  <c r="J109" i="10"/>
  <c r="F110" i="10"/>
  <c r="G110" i="10"/>
  <c r="I110" i="10"/>
  <c r="J110" i="10"/>
  <c r="F111" i="10"/>
  <c r="G111" i="10"/>
  <c r="H111" i="10"/>
  <c r="I111" i="10"/>
  <c r="J111" i="10"/>
  <c r="F112" i="10"/>
  <c r="H112" i="10"/>
  <c r="I112" i="10"/>
  <c r="J112" i="10"/>
  <c r="G113" i="10"/>
  <c r="H113" i="10"/>
  <c r="I113" i="10"/>
  <c r="J113" i="10"/>
  <c r="F114" i="10"/>
  <c r="H114" i="10"/>
  <c r="G114" i="10"/>
  <c r="J114" i="10"/>
  <c r="F115" i="10"/>
  <c r="G115" i="10"/>
  <c r="H115" i="10"/>
  <c r="I115" i="10"/>
  <c r="J115" i="10"/>
  <c r="F116" i="10"/>
  <c r="H116" i="10"/>
  <c r="G116" i="10"/>
  <c r="I116" i="10"/>
  <c r="J116" i="10"/>
  <c r="F118" i="10"/>
  <c r="G118" i="10"/>
  <c r="I118" i="10"/>
  <c r="J118" i="10"/>
  <c r="F119" i="10"/>
  <c r="G119" i="10"/>
  <c r="H119" i="10"/>
  <c r="I119" i="10"/>
  <c r="J119" i="10"/>
  <c r="F120" i="10"/>
  <c r="H120" i="10"/>
  <c r="I120" i="10"/>
  <c r="J120" i="10"/>
  <c r="G121" i="10"/>
  <c r="H121" i="10"/>
  <c r="I121" i="10"/>
  <c r="J121" i="10"/>
  <c r="F122" i="10"/>
  <c r="G122" i="10"/>
  <c r="H122" i="10"/>
  <c r="J122" i="10"/>
  <c r="F123" i="10"/>
  <c r="G123" i="10"/>
  <c r="H123" i="10"/>
  <c r="I123" i="10"/>
  <c r="J123" i="10"/>
  <c r="F124" i="10"/>
  <c r="I124" i="10"/>
  <c r="J124" i="10"/>
  <c r="G125" i="10"/>
  <c r="H125" i="10"/>
  <c r="I125" i="10"/>
  <c r="J125" i="10"/>
  <c r="F126" i="10"/>
  <c r="H126" i="10"/>
  <c r="G126" i="10"/>
  <c r="I126" i="10"/>
  <c r="J126" i="10"/>
  <c r="F127" i="10"/>
  <c r="I127" i="10"/>
  <c r="J127" i="10"/>
  <c r="F128" i="10"/>
  <c r="I128" i="10"/>
  <c r="J128" i="10"/>
  <c r="G129" i="10"/>
  <c r="H129" i="10"/>
  <c r="I129" i="10"/>
  <c r="J129" i="10"/>
  <c r="F130" i="10"/>
  <c r="G130" i="10"/>
  <c r="H130" i="10"/>
  <c r="I130" i="10"/>
  <c r="J130" i="10"/>
  <c r="F131" i="10"/>
  <c r="G131" i="10"/>
  <c r="I131" i="10"/>
  <c r="J131" i="10"/>
  <c r="F132" i="10"/>
  <c r="H132" i="10"/>
  <c r="G132" i="10"/>
  <c r="I132" i="10"/>
  <c r="J132" i="10"/>
  <c r="G133" i="10"/>
  <c r="H133" i="10"/>
  <c r="I133" i="10"/>
  <c r="J133" i="10"/>
  <c r="F134" i="10"/>
  <c r="H134" i="10"/>
  <c r="G134" i="10"/>
  <c r="I134" i="10"/>
  <c r="J134" i="10"/>
  <c r="F135" i="10"/>
  <c r="G135" i="10"/>
  <c r="H135" i="10"/>
  <c r="F136" i="10"/>
  <c r="H136" i="10"/>
  <c r="F137" i="10"/>
  <c r="G137" i="10"/>
  <c r="I137" i="10"/>
  <c r="J137" i="10"/>
  <c r="F138" i="10"/>
  <c r="H138" i="10"/>
  <c r="G138" i="10"/>
  <c r="I138" i="10"/>
  <c r="J138" i="10"/>
  <c r="F139" i="10"/>
  <c r="G139" i="10"/>
  <c r="H139" i="10"/>
  <c r="I139" i="10"/>
  <c r="J139" i="10"/>
  <c r="F140" i="10"/>
  <c r="H140" i="10"/>
  <c r="I140" i="10"/>
  <c r="J140" i="10"/>
  <c r="F141" i="10"/>
  <c r="G141" i="10"/>
  <c r="I141" i="10"/>
  <c r="J141" i="10"/>
  <c r="F142" i="10"/>
  <c r="H142" i="10"/>
  <c r="G142" i="10"/>
  <c r="I142" i="10"/>
  <c r="J142" i="10"/>
  <c r="F143" i="10"/>
  <c r="G143" i="10"/>
  <c r="H143" i="10"/>
  <c r="I143" i="10"/>
  <c r="J143" i="10"/>
  <c r="D144" i="10"/>
  <c r="E144" i="10"/>
  <c r="D145" i="10"/>
  <c r="I145" i="10"/>
  <c r="J145" i="10"/>
  <c r="E145" i="10"/>
  <c r="D146" i="10"/>
  <c r="F146" i="10"/>
  <c r="E146" i="10"/>
  <c r="I146" i="10"/>
  <c r="J146" i="10"/>
  <c r="D147" i="10"/>
  <c r="F147" i="10"/>
  <c r="H147" i="10"/>
  <c r="E147" i="10"/>
  <c r="D148" i="10"/>
  <c r="F148" i="10"/>
  <c r="G148" i="10"/>
  <c r="E148" i="10"/>
  <c r="I148" i="10"/>
  <c r="J148" i="10"/>
  <c r="H148" i="10"/>
  <c r="D149" i="10"/>
  <c r="E149" i="10"/>
  <c r="I149" i="10"/>
  <c r="J149" i="10"/>
  <c r="F149" i="10"/>
  <c r="G149" i="10"/>
  <c r="H149" i="10"/>
  <c r="D150" i="10"/>
  <c r="E150" i="10"/>
  <c r="F150" i="10"/>
  <c r="D151" i="10"/>
  <c r="G151" i="10"/>
  <c r="E151" i="10"/>
  <c r="F151" i="10"/>
  <c r="H151" i="10"/>
  <c r="I151" i="10"/>
  <c r="J151" i="10"/>
  <c r="D152" i="10"/>
  <c r="E152" i="10"/>
  <c r="D153" i="10"/>
  <c r="I153" i="10"/>
  <c r="J153" i="10"/>
  <c r="E153" i="10"/>
  <c r="D154" i="10"/>
  <c r="F154" i="10"/>
  <c r="E154" i="10"/>
  <c r="I154" i="10"/>
  <c r="J154" i="10"/>
  <c r="D155" i="10"/>
  <c r="F155" i="10"/>
  <c r="H155" i="10"/>
  <c r="E155" i="10"/>
  <c r="D156" i="10"/>
  <c r="F156" i="10"/>
  <c r="G156" i="10"/>
  <c r="E156" i="10"/>
  <c r="I156" i="10"/>
  <c r="J156" i="10"/>
  <c r="H156" i="10"/>
  <c r="D157" i="10"/>
  <c r="E157" i="10"/>
  <c r="I157" i="10"/>
  <c r="J157" i="10"/>
  <c r="F157" i="10"/>
  <c r="G157" i="10"/>
  <c r="H157" i="10"/>
  <c r="D158" i="10"/>
  <c r="E158" i="10"/>
  <c r="F158" i="10"/>
  <c r="D159" i="10"/>
  <c r="G159" i="10"/>
  <c r="E159" i="10"/>
  <c r="F159" i="10"/>
  <c r="H159" i="10"/>
  <c r="I159" i="10"/>
  <c r="J159" i="10"/>
  <c r="D160" i="10"/>
  <c r="E160" i="10"/>
  <c r="D161" i="10"/>
  <c r="I161" i="10"/>
  <c r="J161" i="10"/>
  <c r="E161" i="10"/>
  <c r="D162" i="10"/>
  <c r="F162" i="10"/>
  <c r="E162" i="10"/>
  <c r="I162" i="10"/>
  <c r="J162" i="10"/>
  <c r="D163" i="10"/>
  <c r="F163" i="10"/>
  <c r="H163" i="10"/>
  <c r="E163" i="10"/>
  <c r="D164" i="10"/>
  <c r="F164" i="10"/>
  <c r="G164" i="10"/>
  <c r="E164" i="10"/>
  <c r="I164" i="10"/>
  <c r="J164" i="10"/>
  <c r="H164" i="10"/>
  <c r="D165" i="10"/>
  <c r="E165" i="10"/>
  <c r="I165" i="10"/>
  <c r="J165" i="10"/>
  <c r="F165" i="10"/>
  <c r="G165" i="10"/>
  <c r="H165" i="10"/>
  <c r="D166" i="10"/>
  <c r="E166" i="10"/>
  <c r="F166" i="10"/>
  <c r="D167" i="10"/>
  <c r="G167" i="10"/>
  <c r="E167" i="10"/>
  <c r="F167" i="10"/>
  <c r="H167" i="10"/>
  <c r="I167" i="10"/>
  <c r="J167" i="10"/>
  <c r="D168" i="10"/>
  <c r="E168" i="10"/>
  <c r="D169" i="10"/>
  <c r="I169" i="10"/>
  <c r="J169" i="10"/>
  <c r="E169" i="10"/>
  <c r="D170" i="10"/>
  <c r="F170" i="10"/>
  <c r="E170" i="10"/>
  <c r="I170" i="10"/>
  <c r="J170" i="10"/>
  <c r="D171" i="10"/>
  <c r="F171" i="10"/>
  <c r="H171" i="10"/>
  <c r="E171" i="10"/>
  <c r="D172" i="10"/>
  <c r="F172" i="10"/>
  <c r="G172" i="10"/>
  <c r="E172" i="10"/>
  <c r="I172" i="10"/>
  <c r="J172" i="10"/>
  <c r="H172" i="10"/>
  <c r="D173" i="10"/>
  <c r="E173" i="10"/>
  <c r="I173" i="10"/>
  <c r="J173" i="10"/>
  <c r="F173" i="10"/>
  <c r="G173" i="10"/>
  <c r="H173" i="10"/>
  <c r="D174" i="10"/>
  <c r="E174" i="10"/>
  <c r="F174" i="10"/>
  <c r="D175" i="10"/>
  <c r="G175" i="10"/>
  <c r="E175" i="10"/>
  <c r="F175" i="10"/>
  <c r="H175" i="10"/>
  <c r="I175" i="10"/>
  <c r="J175" i="10"/>
  <c r="D176" i="10"/>
  <c r="E176" i="10"/>
  <c r="D177" i="10"/>
  <c r="I177" i="10"/>
  <c r="J177" i="10"/>
  <c r="E177" i="10"/>
  <c r="D178" i="10"/>
  <c r="F178" i="10"/>
  <c r="E178" i="10"/>
  <c r="I178" i="10"/>
  <c r="J178" i="10"/>
  <c r="D179" i="10"/>
  <c r="F179" i="10"/>
  <c r="H179" i="10"/>
  <c r="E179" i="10"/>
  <c r="D180" i="10"/>
  <c r="F180" i="10"/>
  <c r="G180" i="10"/>
  <c r="E180" i="10"/>
  <c r="I180" i="10"/>
  <c r="J180" i="10"/>
  <c r="H180" i="10"/>
  <c r="D181" i="10"/>
  <c r="E181" i="10"/>
  <c r="I181" i="10"/>
  <c r="J181" i="10"/>
  <c r="F181" i="10"/>
  <c r="G181" i="10"/>
  <c r="H181" i="10"/>
  <c r="D182" i="10"/>
  <c r="E182" i="10"/>
  <c r="F182" i="10"/>
  <c r="D183" i="10"/>
  <c r="G183" i="10"/>
  <c r="E183" i="10"/>
  <c r="F183" i="10"/>
  <c r="H183" i="10"/>
  <c r="I183" i="10"/>
  <c r="J183" i="10"/>
  <c r="D184" i="10"/>
  <c r="E184" i="10"/>
  <c r="D185" i="10"/>
  <c r="I185" i="10"/>
  <c r="J185" i="10"/>
  <c r="E185" i="10"/>
  <c r="D186" i="10"/>
  <c r="F186" i="10"/>
  <c r="H186" i="10"/>
  <c r="E186" i="10"/>
  <c r="I186" i="10"/>
  <c r="J186" i="10"/>
  <c r="D187" i="10"/>
  <c r="F187" i="10"/>
  <c r="H187" i="10"/>
  <c r="E187" i="10"/>
  <c r="D188" i="10"/>
  <c r="F188" i="10"/>
  <c r="G188" i="10"/>
  <c r="E188" i="10"/>
  <c r="I188" i="10"/>
  <c r="J188" i="10"/>
  <c r="D189" i="10"/>
  <c r="E189" i="10"/>
  <c r="I189" i="10"/>
  <c r="J189" i="10"/>
  <c r="F189" i="10"/>
  <c r="G189" i="10"/>
  <c r="H189" i="10"/>
  <c r="D190" i="10"/>
  <c r="E190" i="10"/>
  <c r="F190" i="10"/>
  <c r="D191" i="10"/>
  <c r="G191" i="10"/>
  <c r="E191" i="10"/>
  <c r="F191" i="10"/>
  <c r="H191" i="10"/>
  <c r="I191" i="10"/>
  <c r="J191" i="10"/>
  <c r="D192" i="10"/>
  <c r="I192" i="10"/>
  <c r="J192" i="10"/>
  <c r="E192" i="10"/>
  <c r="D193" i="10"/>
  <c r="E193" i="10"/>
  <c r="D194" i="10"/>
  <c r="F194" i="10"/>
  <c r="H194" i="10"/>
  <c r="E194" i="10"/>
  <c r="G194" i="10"/>
  <c r="I194" i="10"/>
  <c r="J194" i="10"/>
  <c r="D195" i="10"/>
  <c r="F195" i="10"/>
  <c r="H195" i="10"/>
  <c r="E195" i="10"/>
  <c r="D196" i="10"/>
  <c r="F196" i="10"/>
  <c r="G196" i="10"/>
  <c r="E196" i="10"/>
  <c r="I196" i="10"/>
  <c r="J196" i="10"/>
  <c r="D197" i="10"/>
  <c r="E197" i="10"/>
  <c r="I197" i="10"/>
  <c r="J197" i="10"/>
  <c r="F197" i="10"/>
  <c r="G197" i="10"/>
  <c r="H197" i="10"/>
  <c r="D198" i="10"/>
  <c r="E198" i="10"/>
  <c r="F198" i="10"/>
  <c r="D199" i="10"/>
  <c r="E199" i="10"/>
  <c r="F199" i="10"/>
  <c r="H199" i="10"/>
  <c r="I199" i="10"/>
  <c r="J199" i="10"/>
  <c r="D200" i="10"/>
  <c r="E200" i="10"/>
  <c r="I200" i="10"/>
  <c r="J200" i="10"/>
  <c r="D201" i="10"/>
  <c r="E201" i="10"/>
  <c r="D202" i="10"/>
  <c r="F202" i="10"/>
  <c r="H202" i="10"/>
  <c r="E202" i="10"/>
  <c r="I202" i="10"/>
  <c r="J202" i="10"/>
  <c r="D203" i="10"/>
  <c r="F203" i="10"/>
  <c r="H203" i="10"/>
  <c r="E203" i="10"/>
  <c r="D204" i="10"/>
  <c r="F204" i="10"/>
  <c r="G204" i="10"/>
  <c r="E204" i="10"/>
  <c r="I204" i="10"/>
  <c r="J204" i="10"/>
  <c r="H204" i="10"/>
  <c r="D205" i="10"/>
  <c r="E205" i="10"/>
  <c r="I205" i="10"/>
  <c r="J205" i="10"/>
  <c r="F205" i="10"/>
  <c r="G205" i="10"/>
  <c r="H205" i="10"/>
  <c r="D206" i="10"/>
  <c r="E206" i="10"/>
  <c r="F206" i="10"/>
  <c r="D207" i="10"/>
  <c r="E207" i="10"/>
  <c r="F207" i="10"/>
  <c r="H207" i="10"/>
  <c r="I207" i="10"/>
  <c r="J207" i="10"/>
  <c r="D208" i="10"/>
  <c r="E208" i="10"/>
  <c r="D209" i="10"/>
  <c r="E209" i="10"/>
  <c r="D210" i="10"/>
  <c r="F210" i="10"/>
  <c r="H210" i="10"/>
  <c r="E210" i="10"/>
  <c r="I210" i="10"/>
  <c r="J210" i="10"/>
  <c r="D211" i="10"/>
  <c r="F211" i="10"/>
  <c r="H211" i="10"/>
  <c r="E211" i="10"/>
  <c r="D212" i="10"/>
  <c r="F212" i="10"/>
  <c r="G212" i="10"/>
  <c r="E212" i="10"/>
  <c r="I212" i="10"/>
  <c r="J212" i="10"/>
  <c r="H212" i="10"/>
  <c r="D213" i="10"/>
  <c r="E213" i="10"/>
  <c r="I213" i="10"/>
  <c r="J213" i="10"/>
  <c r="F213" i="10"/>
  <c r="G213" i="10"/>
  <c r="H213" i="10"/>
  <c r="D214" i="10"/>
  <c r="E214" i="10"/>
  <c r="F214" i="10"/>
  <c r="D215" i="10"/>
  <c r="E215" i="10"/>
  <c r="F215" i="10"/>
  <c r="H215" i="10"/>
  <c r="I215" i="10"/>
  <c r="J215" i="10"/>
  <c r="D216" i="10"/>
  <c r="E216" i="10"/>
  <c r="D217" i="10"/>
  <c r="E217" i="10"/>
  <c r="D218" i="10"/>
  <c r="F218" i="10"/>
  <c r="H218" i="10"/>
  <c r="E218" i="10"/>
  <c r="G218" i="10"/>
  <c r="I218" i="10"/>
  <c r="J218" i="10"/>
  <c r="D219" i="10"/>
  <c r="F219" i="10"/>
  <c r="H219" i="10"/>
  <c r="E219" i="10"/>
  <c r="D220" i="10"/>
  <c r="F220" i="10"/>
  <c r="G220" i="10"/>
  <c r="E220" i="10"/>
  <c r="I220" i="10"/>
  <c r="J220" i="10"/>
  <c r="H220" i="10"/>
  <c r="D221" i="10"/>
  <c r="E221" i="10"/>
  <c r="I221" i="10"/>
  <c r="J221" i="10"/>
  <c r="F221" i="10"/>
  <c r="G221" i="10"/>
  <c r="H221" i="10"/>
  <c r="D222" i="10"/>
  <c r="E222" i="10"/>
  <c r="F222" i="10"/>
  <c r="D223" i="10"/>
  <c r="G223" i="10"/>
  <c r="E223" i="10"/>
  <c r="F223" i="10"/>
  <c r="H223" i="10"/>
  <c r="I223" i="10"/>
  <c r="J223" i="10"/>
  <c r="D224" i="10"/>
  <c r="E224" i="10"/>
  <c r="I224" i="10"/>
  <c r="J224" i="10"/>
  <c r="D225" i="10"/>
  <c r="E225" i="10"/>
  <c r="D226" i="10"/>
  <c r="F226" i="10"/>
  <c r="H226" i="10"/>
  <c r="E226" i="10"/>
  <c r="G226" i="10"/>
  <c r="I226" i="10"/>
  <c r="J226" i="10"/>
  <c r="D227" i="10"/>
  <c r="E227" i="10"/>
  <c r="D228" i="10"/>
  <c r="F228" i="10"/>
  <c r="E228" i="10"/>
  <c r="I228" i="10"/>
  <c r="J228" i="10"/>
  <c r="G228" i="10"/>
  <c r="H228" i="10"/>
  <c r="D229" i="10"/>
  <c r="E229" i="10"/>
  <c r="I229" i="10"/>
  <c r="F229" i="10"/>
  <c r="G229" i="10"/>
  <c r="H229" i="10"/>
  <c r="J229" i="10"/>
  <c r="D230" i="10"/>
  <c r="E230" i="10"/>
  <c r="F230" i="10"/>
  <c r="D231" i="10"/>
  <c r="E231" i="10"/>
  <c r="F231" i="10"/>
  <c r="H231" i="10"/>
  <c r="I231" i="10"/>
  <c r="J231" i="10"/>
  <c r="D232" i="10"/>
  <c r="E232" i="10"/>
  <c r="I232" i="10"/>
  <c r="J232" i="10"/>
  <c r="D233" i="10"/>
  <c r="I233" i="10"/>
  <c r="J233" i="10"/>
  <c r="E233" i="10"/>
  <c r="D234" i="10"/>
  <c r="F234" i="10"/>
  <c r="H234" i="10"/>
  <c r="E234" i="10"/>
  <c r="G234" i="10"/>
  <c r="I234" i="10"/>
  <c r="J234" i="10"/>
  <c r="D235" i="10"/>
  <c r="E235" i="10"/>
  <c r="D236" i="10"/>
  <c r="F236" i="10"/>
  <c r="E236" i="10"/>
  <c r="I236" i="10"/>
  <c r="J236" i="10"/>
  <c r="G236" i="10"/>
  <c r="H236" i="10"/>
  <c r="D237" i="10"/>
  <c r="E237" i="10"/>
  <c r="I237" i="10"/>
  <c r="F237" i="10"/>
  <c r="G237" i="10"/>
  <c r="H237" i="10"/>
  <c r="J237" i="10"/>
  <c r="D238" i="10"/>
  <c r="E238" i="10"/>
  <c r="F238" i="10"/>
  <c r="D239" i="10"/>
  <c r="E239" i="10"/>
  <c r="F239" i="10"/>
  <c r="H239" i="10"/>
  <c r="I239" i="10"/>
  <c r="J239" i="10"/>
  <c r="D240" i="10"/>
  <c r="I240" i="10"/>
  <c r="J240" i="10"/>
  <c r="E240" i="10"/>
  <c r="D241" i="10"/>
  <c r="I241" i="10"/>
  <c r="J241" i="10"/>
  <c r="E241" i="10"/>
  <c r="F241" i="10"/>
  <c r="H241" i="10"/>
  <c r="G241" i="10"/>
  <c r="D242" i="10"/>
  <c r="F242" i="10"/>
  <c r="H242" i="10"/>
  <c r="E242" i="10"/>
  <c r="G242" i="10"/>
  <c r="I242" i="10"/>
  <c r="J242" i="10"/>
  <c r="D243" i="10"/>
  <c r="E243" i="10"/>
  <c r="D244" i="10"/>
  <c r="F244" i="10"/>
  <c r="G244" i="10"/>
  <c r="E244" i="10"/>
  <c r="I244" i="10"/>
  <c r="J244" i="10"/>
  <c r="H244" i="10"/>
  <c r="D245" i="10"/>
  <c r="E245" i="10"/>
  <c r="I245" i="10"/>
  <c r="F245" i="10"/>
  <c r="G245" i="10"/>
  <c r="H245" i="10"/>
  <c r="J245" i="10"/>
  <c r="D246" i="10"/>
  <c r="E246" i="10"/>
  <c r="F246" i="10"/>
  <c r="D247" i="10"/>
  <c r="E247" i="10"/>
  <c r="F247" i="10"/>
  <c r="H247" i="10"/>
  <c r="I247" i="10"/>
  <c r="J247" i="10"/>
  <c r="D248" i="10"/>
  <c r="E248" i="10"/>
  <c r="D249" i="10"/>
  <c r="I249" i="10"/>
  <c r="J249" i="10"/>
  <c r="E249" i="10"/>
  <c r="D250" i="10"/>
  <c r="F250" i="10"/>
  <c r="H250" i="10"/>
  <c r="E250" i="10"/>
  <c r="I250" i="10"/>
  <c r="J250" i="10"/>
  <c r="D251" i="10"/>
  <c r="E251" i="10"/>
  <c r="D252" i="10"/>
  <c r="F252" i="10"/>
  <c r="G252" i="10"/>
  <c r="E252" i="10"/>
  <c r="I252" i="10"/>
  <c r="J252" i="10"/>
  <c r="D253" i="10"/>
  <c r="E253" i="10"/>
  <c r="I253" i="10"/>
  <c r="J253" i="10"/>
  <c r="F253" i="10"/>
  <c r="G253" i="10"/>
  <c r="H253" i="10"/>
  <c r="D254" i="10"/>
  <c r="E254" i="10"/>
  <c r="F254" i="10"/>
  <c r="D255" i="10"/>
  <c r="G255" i="10"/>
  <c r="E255" i="10"/>
  <c r="F255" i="10"/>
  <c r="H255" i="10"/>
  <c r="I255" i="10"/>
  <c r="J255" i="10"/>
  <c r="D256" i="10"/>
  <c r="E256" i="10"/>
  <c r="I256" i="10"/>
  <c r="J256" i="10"/>
  <c r="D257" i="10"/>
  <c r="I257" i="10"/>
  <c r="J257" i="10"/>
  <c r="E257" i="10"/>
  <c r="D258" i="10"/>
  <c r="F258" i="10"/>
  <c r="H258" i="10"/>
  <c r="E258" i="10"/>
  <c r="D259" i="10"/>
  <c r="F259" i="10"/>
  <c r="H259" i="10"/>
  <c r="E259" i="10"/>
  <c r="G259" i="10"/>
  <c r="D260" i="10"/>
  <c r="F260" i="10"/>
  <c r="E260" i="10"/>
  <c r="I260" i="10"/>
  <c r="J260" i="10"/>
  <c r="G260" i="10"/>
  <c r="H260" i="10"/>
  <c r="D261" i="10"/>
  <c r="E261" i="10"/>
  <c r="I261" i="10"/>
  <c r="J261" i="10"/>
  <c r="F261" i="10"/>
  <c r="G261" i="10"/>
  <c r="H261" i="10"/>
  <c r="D262" i="10"/>
  <c r="E262" i="10"/>
  <c r="I262" i="10"/>
  <c r="F262" i="10"/>
  <c r="G262" i="10"/>
  <c r="J262" i="10"/>
  <c r="D263" i="10"/>
  <c r="G263" i="10"/>
  <c r="E263" i="10"/>
  <c r="F263" i="10"/>
  <c r="H263" i="10"/>
  <c r="D264" i="10"/>
  <c r="E264" i="10"/>
  <c r="F264" i="10"/>
  <c r="H264" i="10"/>
  <c r="I264" i="10"/>
  <c r="J264" i="10"/>
  <c r="D265" i="10"/>
  <c r="F265" i="10"/>
  <c r="E265" i="10"/>
  <c r="I265" i="10"/>
  <c r="J265" i="10"/>
  <c r="D266" i="10"/>
  <c r="I266" i="10"/>
  <c r="J266" i="10"/>
  <c r="E266" i="10"/>
  <c r="D267" i="10"/>
  <c r="F267" i="10"/>
  <c r="H267" i="10"/>
  <c r="E267" i="10"/>
  <c r="I267" i="10"/>
  <c r="J267" i="10"/>
  <c r="G267" i="10"/>
  <c r="D268" i="10"/>
  <c r="F268" i="10"/>
  <c r="H268" i="10"/>
  <c r="E268" i="10"/>
  <c r="I268" i="10"/>
  <c r="J268" i="10"/>
  <c r="D269" i="10"/>
  <c r="E269" i="10"/>
  <c r="I269" i="10"/>
  <c r="J269" i="10"/>
  <c r="F269" i="10"/>
  <c r="G269" i="10"/>
  <c r="H269" i="10"/>
  <c r="D270" i="10"/>
  <c r="E270" i="10"/>
  <c r="F270" i="10"/>
  <c r="G270" i="10"/>
  <c r="H270" i="10"/>
  <c r="I270" i="10"/>
  <c r="J270" i="10"/>
  <c r="D271" i="10"/>
  <c r="E271" i="10"/>
  <c r="I271" i="10"/>
  <c r="J271" i="10"/>
  <c r="F271" i="10"/>
  <c r="H271" i="10"/>
  <c r="D272" i="10"/>
  <c r="F272" i="10"/>
  <c r="H272" i="10"/>
  <c r="E272" i="10"/>
  <c r="D273" i="10"/>
  <c r="G273" i="10"/>
  <c r="E273" i="10"/>
  <c r="F273" i="10"/>
  <c r="H273" i="10"/>
  <c r="I273" i="10"/>
  <c r="J273" i="10"/>
  <c r="D274" i="10"/>
  <c r="F274" i="10"/>
  <c r="E274" i="10"/>
  <c r="D275" i="10"/>
  <c r="F275" i="10"/>
  <c r="H275" i="10"/>
  <c r="E275" i="10"/>
  <c r="I275" i="10"/>
  <c r="J275" i="10"/>
  <c r="D276" i="10"/>
  <c r="F276" i="10"/>
  <c r="E276" i="10"/>
  <c r="I276" i="10"/>
  <c r="G276" i="10"/>
  <c r="H276" i="10"/>
  <c r="J276" i="10"/>
  <c r="D277" i="10"/>
  <c r="E277" i="10"/>
  <c r="I277" i="10"/>
  <c r="F277" i="10"/>
  <c r="G277" i="10"/>
  <c r="J277" i="10"/>
  <c r="D278" i="10"/>
  <c r="E278" i="10"/>
  <c r="I278" i="10"/>
  <c r="J278" i="10"/>
  <c r="F278" i="10"/>
  <c r="G278" i="10"/>
  <c r="D279" i="10"/>
  <c r="E279" i="10"/>
  <c r="D280" i="10"/>
  <c r="F280" i="10"/>
  <c r="E280" i="10"/>
  <c r="I280" i="10"/>
  <c r="J280" i="10"/>
  <c r="D281" i="10"/>
  <c r="I281" i="10"/>
  <c r="J281" i="10"/>
  <c r="E281" i="10"/>
  <c r="D282" i="10"/>
  <c r="F282" i="10"/>
  <c r="H282" i="10"/>
  <c r="E282" i="10"/>
  <c r="D283" i="10"/>
  <c r="F283" i="10"/>
  <c r="E283" i="10"/>
  <c r="G283" i="10"/>
  <c r="H283" i="10"/>
  <c r="I283" i="10"/>
  <c r="J283" i="10"/>
  <c r="D284" i="10"/>
  <c r="F284" i="10"/>
  <c r="H284" i="10"/>
  <c r="E284" i="10"/>
  <c r="G284" i="10"/>
  <c r="D285" i="10"/>
  <c r="E285" i="10"/>
  <c r="I285" i="10"/>
  <c r="F285" i="10"/>
  <c r="H285" i="10"/>
  <c r="G285" i="10"/>
  <c r="J285" i="10"/>
  <c r="D286" i="10"/>
  <c r="E286" i="10"/>
  <c r="F286" i="10"/>
  <c r="G286" i="10"/>
  <c r="H286" i="10"/>
  <c r="I286" i="10"/>
  <c r="J286" i="10"/>
  <c r="D287" i="10"/>
  <c r="F287" i="10"/>
  <c r="H287" i="10"/>
  <c r="E287" i="10"/>
  <c r="I287" i="10"/>
  <c r="J287" i="10"/>
  <c r="D288" i="10"/>
  <c r="I288" i="10"/>
  <c r="J288" i="10"/>
  <c r="E288" i="10"/>
  <c r="D289" i="10"/>
  <c r="F289" i="10"/>
  <c r="H289" i="10"/>
  <c r="E289" i="10"/>
  <c r="D290" i="10"/>
  <c r="E290" i="10"/>
  <c r="F290" i="10"/>
  <c r="H290" i="10"/>
  <c r="I290" i="10"/>
  <c r="J290" i="10"/>
  <c r="D291" i="10"/>
  <c r="F291" i="10"/>
  <c r="H291" i="10"/>
  <c r="E291" i="10"/>
  <c r="G291" i="10"/>
  <c r="I291" i="10"/>
  <c r="J291" i="10"/>
  <c r="D292" i="10"/>
  <c r="F292" i="10"/>
  <c r="E292" i="10"/>
  <c r="H292" i="10"/>
  <c r="D293" i="10"/>
  <c r="E293" i="10"/>
  <c r="I293" i="10"/>
  <c r="J293" i="10"/>
  <c r="F293" i="10"/>
  <c r="G293" i="10"/>
  <c r="H293" i="10"/>
  <c r="D294" i="10"/>
  <c r="E294" i="10"/>
  <c r="I294" i="10"/>
  <c r="J294" i="10"/>
  <c r="F294" i="10"/>
  <c r="G294" i="10"/>
  <c r="H294" i="10"/>
  <c r="D295" i="10"/>
  <c r="F295" i="10"/>
  <c r="H295" i="10"/>
  <c r="E295" i="10"/>
  <c r="I295" i="10"/>
  <c r="J295" i="10"/>
  <c r="D296" i="10"/>
  <c r="E296" i="10"/>
  <c r="F296" i="10"/>
  <c r="I296" i="10"/>
  <c r="J296" i="10"/>
  <c r="D297" i="10"/>
  <c r="E297" i="10"/>
  <c r="F297" i="10"/>
  <c r="H297" i="10"/>
  <c r="I297" i="10"/>
  <c r="J297" i="10"/>
  <c r="D298" i="10"/>
  <c r="G298" i="10"/>
  <c r="E298" i="10"/>
  <c r="F298" i="10"/>
  <c r="H298" i="10"/>
  <c r="I298" i="10"/>
  <c r="J298" i="10"/>
  <c r="D299" i="10"/>
  <c r="F299" i="10"/>
  <c r="E299" i="10"/>
  <c r="H299" i="10"/>
  <c r="D300" i="10"/>
  <c r="F300" i="10"/>
  <c r="H300" i="10"/>
  <c r="E300" i="10"/>
  <c r="I300" i="10"/>
  <c r="J300" i="10"/>
  <c r="D301" i="10"/>
  <c r="E301" i="10"/>
  <c r="I301" i="10"/>
  <c r="J301" i="10"/>
  <c r="F301" i="10"/>
  <c r="G301" i="10"/>
  <c r="H301" i="10"/>
  <c r="D302" i="10"/>
  <c r="E302" i="10"/>
  <c r="F302" i="10"/>
  <c r="G302" i="10"/>
  <c r="H302" i="10"/>
  <c r="I302" i="10"/>
  <c r="J302" i="10"/>
  <c r="D303" i="10"/>
  <c r="E303" i="10"/>
  <c r="I303" i="10"/>
  <c r="J303" i="10"/>
  <c r="F303" i="10"/>
  <c r="H303" i="10"/>
  <c r="D304" i="10"/>
  <c r="E304" i="10"/>
  <c r="D305" i="10"/>
  <c r="G305" i="10"/>
  <c r="E305" i="10"/>
  <c r="F305" i="10"/>
  <c r="H305" i="10"/>
  <c r="I305" i="10"/>
  <c r="J305" i="10"/>
  <c r="D306" i="10"/>
  <c r="F306" i="10"/>
  <c r="H306" i="10"/>
  <c r="E306" i="10"/>
  <c r="G306" i="10"/>
  <c r="D307" i="10"/>
  <c r="F307" i="10"/>
  <c r="H307" i="10"/>
  <c r="E307" i="10"/>
  <c r="I307" i="10"/>
  <c r="J307" i="10"/>
  <c r="D308" i="10"/>
  <c r="F308" i="10"/>
  <c r="E308" i="10"/>
  <c r="I308" i="10"/>
  <c r="G308" i="10"/>
  <c r="H308" i="10"/>
  <c r="J308" i="10"/>
  <c r="D309" i="10"/>
  <c r="E309" i="10"/>
  <c r="I309" i="10"/>
  <c r="F309" i="10"/>
  <c r="G309" i="10"/>
  <c r="J309" i="10"/>
  <c r="D310" i="10"/>
  <c r="E310" i="10"/>
  <c r="I310" i="10"/>
  <c r="J310" i="10"/>
  <c r="F310" i="10"/>
  <c r="D311" i="10"/>
  <c r="E311" i="10"/>
  <c r="D312" i="10"/>
  <c r="F312" i="10"/>
  <c r="E312" i="10"/>
  <c r="I312" i="10"/>
  <c r="J312" i="10"/>
  <c r="D313" i="10"/>
  <c r="I313" i="10"/>
  <c r="J313" i="10"/>
  <c r="E313" i="10"/>
  <c r="D314" i="10"/>
  <c r="F314" i="10"/>
  <c r="H314" i="10"/>
  <c r="E314" i="10"/>
  <c r="D315" i="10"/>
  <c r="F315" i="10"/>
  <c r="E315" i="10"/>
  <c r="G315" i="10"/>
  <c r="H315" i="10"/>
  <c r="I315" i="10"/>
  <c r="J315" i="10"/>
  <c r="D316" i="10"/>
  <c r="F316" i="10"/>
  <c r="E316" i="10"/>
  <c r="H316" i="10"/>
  <c r="I316" i="10"/>
  <c r="J316" i="10"/>
  <c r="D317" i="10"/>
  <c r="F317" i="10"/>
  <c r="H317" i="10"/>
  <c r="E317" i="10"/>
  <c r="D318" i="10"/>
  <c r="E318" i="10"/>
  <c r="F318" i="10"/>
  <c r="G318" i="10"/>
  <c r="I318" i="10"/>
  <c r="J318" i="10"/>
  <c r="D319" i="10"/>
  <c r="E319" i="10"/>
  <c r="D320" i="10"/>
  <c r="F320" i="10"/>
  <c r="E320" i="10"/>
  <c r="I320" i="10"/>
  <c r="J320" i="10"/>
  <c r="D321" i="10"/>
  <c r="E321" i="10"/>
  <c r="F321" i="10"/>
  <c r="H321" i="10"/>
  <c r="I321" i="10"/>
  <c r="J321" i="10"/>
  <c r="D322" i="10"/>
  <c r="F322" i="10"/>
  <c r="E322" i="10"/>
  <c r="I322" i="10"/>
  <c r="J322" i="10"/>
  <c r="D323" i="10"/>
  <c r="E323" i="10"/>
  <c r="F323" i="10"/>
  <c r="H323" i="10"/>
  <c r="D324" i="10"/>
  <c r="G324" i="10"/>
  <c r="E324" i="10"/>
  <c r="F324" i="10"/>
  <c r="H324" i="10"/>
  <c r="I324" i="10"/>
  <c r="J324" i="10"/>
  <c r="D325" i="10"/>
  <c r="E325" i="10"/>
  <c r="D326" i="10"/>
  <c r="I326" i="10"/>
  <c r="J326" i="10"/>
  <c r="E326" i="10"/>
  <c r="D327" i="10"/>
  <c r="F327" i="10"/>
  <c r="E327" i="10"/>
  <c r="I327" i="10"/>
  <c r="J327" i="10"/>
  <c r="D328" i="10"/>
  <c r="F328" i="10"/>
  <c r="H328" i="10"/>
  <c r="E328" i="10"/>
  <c r="D329" i="10"/>
  <c r="F329" i="10"/>
  <c r="G329" i="10"/>
  <c r="E329" i="10"/>
  <c r="I329" i="10"/>
  <c r="J329" i="10"/>
  <c r="H329" i="10"/>
  <c r="D330" i="10"/>
  <c r="E330" i="10"/>
  <c r="I330" i="10"/>
  <c r="J330" i="10"/>
  <c r="F330" i="10"/>
  <c r="G330" i="10"/>
  <c r="H330" i="10"/>
  <c r="D331" i="10"/>
  <c r="E331" i="10"/>
  <c r="F331" i="10"/>
  <c r="H331" i="10"/>
  <c r="D332" i="10"/>
  <c r="G332" i="10"/>
  <c r="E332" i="10"/>
  <c r="F332" i="10"/>
  <c r="H332" i="10"/>
  <c r="I332" i="10"/>
  <c r="J332" i="10"/>
  <c r="D333" i="10"/>
  <c r="E333" i="10"/>
  <c r="D334" i="10"/>
  <c r="I334" i="10"/>
  <c r="J334" i="10"/>
  <c r="E334" i="10"/>
  <c r="D335" i="10"/>
  <c r="F335" i="10"/>
  <c r="E335" i="10"/>
  <c r="I335" i="10"/>
  <c r="J335" i="10"/>
  <c r="D336" i="10"/>
  <c r="F336" i="10"/>
  <c r="H336" i="10"/>
  <c r="E336" i="10"/>
  <c r="D337" i="10"/>
  <c r="F337" i="10"/>
  <c r="G337" i="10"/>
  <c r="E337" i="10"/>
  <c r="I337" i="10"/>
  <c r="J337" i="10"/>
  <c r="H337" i="10"/>
  <c r="D338" i="10"/>
  <c r="E338" i="10"/>
  <c r="I338" i="10"/>
  <c r="J338" i="10"/>
  <c r="F338" i="10"/>
  <c r="G338" i="10"/>
  <c r="H338" i="10"/>
  <c r="D11" i="9"/>
  <c r="D12" i="9"/>
  <c r="V3" i="9"/>
  <c r="D13" i="9"/>
  <c r="V8" i="9"/>
  <c r="E22" i="9"/>
  <c r="F22" i="9"/>
  <c r="E23" i="9"/>
  <c r="F23" i="9"/>
  <c r="G23" i="9"/>
  <c r="N23" i="9"/>
  <c r="E24" i="9"/>
  <c r="F24" i="9"/>
  <c r="G24" i="9"/>
  <c r="E25" i="9"/>
  <c r="F25" i="9"/>
  <c r="G25" i="9"/>
  <c r="N25" i="9"/>
  <c r="E26" i="9"/>
  <c r="F26" i="9"/>
  <c r="E27" i="9"/>
  <c r="F27" i="9"/>
  <c r="G27" i="9"/>
  <c r="N27" i="9"/>
  <c r="E28" i="9"/>
  <c r="F28" i="9"/>
  <c r="E29" i="9"/>
  <c r="F29" i="9"/>
  <c r="G29" i="9"/>
  <c r="N29" i="9"/>
  <c r="E30" i="9"/>
  <c r="F30" i="9"/>
  <c r="E31" i="9"/>
  <c r="F31" i="9"/>
  <c r="G31" i="9"/>
  <c r="N31" i="9"/>
  <c r="E32" i="9"/>
  <c r="F32" i="9"/>
  <c r="G32" i="9"/>
  <c r="E33" i="9"/>
  <c r="F33" i="9"/>
  <c r="G33" i="9"/>
  <c r="N33" i="9"/>
  <c r="E34" i="9"/>
  <c r="F34" i="9"/>
  <c r="E35" i="9"/>
  <c r="F35" i="9"/>
  <c r="G35" i="9"/>
  <c r="N35" i="9"/>
  <c r="E36" i="9"/>
  <c r="F36" i="9"/>
  <c r="E37" i="9"/>
  <c r="F37" i="9"/>
  <c r="G37" i="9"/>
  <c r="N37" i="9"/>
  <c r="E38" i="9"/>
  <c r="F38" i="9"/>
  <c r="E39" i="9"/>
  <c r="F39" i="9"/>
  <c r="G39" i="9"/>
  <c r="N39" i="9"/>
  <c r="E40" i="9"/>
  <c r="F40" i="9"/>
  <c r="G40" i="9"/>
  <c r="E41" i="9"/>
  <c r="F41" i="9"/>
  <c r="G41" i="9"/>
  <c r="N41" i="9"/>
  <c r="E42" i="9"/>
  <c r="F42" i="9"/>
  <c r="E43" i="9"/>
  <c r="F43" i="9"/>
  <c r="G43" i="9"/>
  <c r="N43" i="9"/>
  <c r="E44" i="9"/>
  <c r="F44" i="9"/>
  <c r="E45" i="9"/>
  <c r="F45" i="9"/>
  <c r="G45" i="9"/>
  <c r="N45" i="9"/>
  <c r="E46" i="9"/>
  <c r="F46" i="9"/>
  <c r="E47" i="9"/>
  <c r="F47" i="9"/>
  <c r="G47" i="9"/>
  <c r="N47" i="9"/>
  <c r="E48" i="9"/>
  <c r="F48" i="9"/>
  <c r="G48" i="9"/>
  <c r="E49" i="9"/>
  <c r="F49" i="9"/>
  <c r="G49" i="9"/>
  <c r="N49" i="9"/>
  <c r="E50" i="9"/>
  <c r="F50" i="9"/>
  <c r="E51" i="9"/>
  <c r="F51" i="9"/>
  <c r="G51" i="9"/>
  <c r="N51" i="9"/>
  <c r="E52" i="9"/>
  <c r="F52" i="9"/>
  <c r="E53" i="9"/>
  <c r="F53" i="9"/>
  <c r="G53" i="9"/>
  <c r="N53" i="9"/>
  <c r="E54" i="9"/>
  <c r="F54" i="9"/>
  <c r="E55" i="9"/>
  <c r="F55" i="9"/>
  <c r="G55" i="9"/>
  <c r="N55" i="9"/>
  <c r="E56" i="9"/>
  <c r="F56" i="9"/>
  <c r="G56" i="9"/>
  <c r="E57" i="9"/>
  <c r="F57" i="9"/>
  <c r="G57" i="9"/>
  <c r="N57" i="9"/>
  <c r="E58" i="9"/>
  <c r="F58" i="9"/>
  <c r="E59" i="9"/>
  <c r="F59" i="9"/>
  <c r="G59" i="9"/>
  <c r="N59" i="9"/>
  <c r="E60" i="9"/>
  <c r="F60" i="9"/>
  <c r="E61" i="9"/>
  <c r="F61" i="9"/>
  <c r="G61" i="9"/>
  <c r="N61" i="9"/>
  <c r="E62" i="9"/>
  <c r="F62" i="9"/>
  <c r="E63" i="9"/>
  <c r="F63" i="9"/>
  <c r="G63" i="9"/>
  <c r="N63" i="9"/>
  <c r="E64" i="9"/>
  <c r="F64" i="9"/>
  <c r="G64" i="9"/>
  <c r="E65" i="9"/>
  <c r="F65" i="9"/>
  <c r="G65" i="9"/>
  <c r="N65" i="9"/>
  <c r="V11" i="9"/>
  <c r="E21" i="9"/>
  <c r="F21" i="9"/>
  <c r="G21" i="9"/>
  <c r="N21" i="9"/>
  <c r="V16" i="9"/>
  <c r="C17" i="9"/>
  <c r="Q21" i="9"/>
  <c r="Q22" i="9"/>
  <c r="Q23" i="9"/>
  <c r="N24" i="9"/>
  <c r="Q24" i="9"/>
  <c r="Q25" i="9"/>
  <c r="Q26" i="9"/>
  <c r="Q27" i="9"/>
  <c r="Q28" i="9"/>
  <c r="Q29" i="9"/>
  <c r="Q30" i="9"/>
  <c r="Q31" i="9"/>
  <c r="N32" i="9"/>
  <c r="Q32" i="9"/>
  <c r="Q33" i="9"/>
  <c r="Q34" i="9"/>
  <c r="Q35" i="9"/>
  <c r="Q36" i="9"/>
  <c r="Q37" i="9"/>
  <c r="Q38" i="9"/>
  <c r="Q39" i="9"/>
  <c r="N40" i="9"/>
  <c r="Q40" i="9"/>
  <c r="Q41" i="9"/>
  <c r="Q42" i="9"/>
  <c r="Q43" i="9"/>
  <c r="Q44" i="9"/>
  <c r="Q45" i="9"/>
  <c r="Q46" i="9"/>
  <c r="Q47" i="9"/>
  <c r="N48" i="9"/>
  <c r="Q48" i="9"/>
  <c r="Q49" i="9"/>
  <c r="Q50" i="9"/>
  <c r="Q51" i="9"/>
  <c r="Q52" i="9"/>
  <c r="Q53" i="9"/>
  <c r="Q54" i="9"/>
  <c r="Q55" i="9"/>
  <c r="N56" i="9"/>
  <c r="Q56" i="9"/>
  <c r="Q57" i="9"/>
  <c r="Q58" i="9"/>
  <c r="Q59" i="9"/>
  <c r="Q60" i="9"/>
  <c r="Q61" i="9"/>
  <c r="Q62" i="9"/>
  <c r="Q63" i="9"/>
  <c r="N64" i="9"/>
  <c r="Q64" i="9"/>
  <c r="Q65" i="9"/>
  <c r="A9" i="14"/>
  <c r="C9" i="14" s="1"/>
  <c r="B15" i="14" s="1"/>
  <c r="H16" i="14"/>
  <c r="H15" i="14"/>
  <c r="D21" i="14"/>
  <c r="H21" i="14" s="1"/>
  <c r="D22" i="14"/>
  <c r="L22" i="14" s="1"/>
  <c r="D23" i="14"/>
  <c r="J23" i="14" s="1"/>
  <c r="D24" i="14"/>
  <c r="J24" i="14" s="1"/>
  <c r="D25" i="14"/>
  <c r="L25" i="14" s="1"/>
  <c r="D26" i="14"/>
  <c r="D27" i="14"/>
  <c r="D28" i="14"/>
  <c r="H28" i="14" s="1"/>
  <c r="D29" i="14"/>
  <c r="D30" i="14"/>
  <c r="H30" i="14" s="1"/>
  <c r="D31" i="14"/>
  <c r="I31" i="14" s="1"/>
  <c r="H31" i="14"/>
  <c r="D32" i="14"/>
  <c r="D33" i="14"/>
  <c r="I33" i="14" s="1"/>
  <c r="D34" i="14"/>
  <c r="I34" i="14" s="1"/>
  <c r="D35" i="14"/>
  <c r="H35" i="14" s="1"/>
  <c r="D36" i="14"/>
  <c r="K36" i="14" s="1"/>
  <c r="D37" i="14"/>
  <c r="D38" i="14"/>
  <c r="H38" i="14" s="1"/>
  <c r="D39" i="14"/>
  <c r="K39" i="14" s="1"/>
  <c r="D40" i="14"/>
  <c r="D41" i="14"/>
  <c r="D42" i="14"/>
  <c r="I42" i="14" s="1"/>
  <c r="D43" i="14"/>
  <c r="K43" i="14" s="1"/>
  <c r="D44" i="14"/>
  <c r="H44" i="14" s="1"/>
  <c r="D45" i="14"/>
  <c r="J45" i="14" s="1"/>
  <c r="D46" i="14"/>
  <c r="H46" i="14" s="1"/>
  <c r="D47" i="14"/>
  <c r="D48" i="14"/>
  <c r="J48" i="14" s="1"/>
  <c r="D49" i="14"/>
  <c r="J49" i="14" s="1"/>
  <c r="D50" i="14"/>
  <c r="H50" i="14" s="1"/>
  <c r="D51" i="14"/>
  <c r="J51" i="14" s="1"/>
  <c r="D52" i="14"/>
  <c r="D53" i="14"/>
  <c r="L53" i="14" s="1"/>
  <c r="D54" i="14"/>
  <c r="D55" i="14"/>
  <c r="H55" i="14" s="1"/>
  <c r="D56" i="14"/>
  <c r="J56" i="14" s="1"/>
  <c r="D57" i="14"/>
  <c r="I57" i="14" s="1"/>
  <c r="D58" i="14"/>
  <c r="J58" i="14" s="1"/>
  <c r="D59" i="14"/>
  <c r="D60" i="14"/>
  <c r="F60" i="14" s="1"/>
  <c r="D61" i="14"/>
  <c r="F61" i="14" s="1"/>
  <c r="D62" i="14"/>
  <c r="H62" i="14" s="1"/>
  <c r="D63" i="14"/>
  <c r="H63" i="14" s="1"/>
  <c r="D64" i="14"/>
  <c r="D65" i="14"/>
  <c r="I65" i="14" s="1"/>
  <c r="D66" i="14"/>
  <c r="J66" i="14" s="1"/>
  <c r="D67" i="14"/>
  <c r="J67" i="14" s="1"/>
  <c r="D68" i="14"/>
  <c r="D69" i="14"/>
  <c r="J69" i="14" s="1"/>
  <c r="H69" i="14"/>
  <c r="D70" i="14"/>
  <c r="H70" i="14" s="1"/>
  <c r="D71" i="14"/>
  <c r="H71" i="14" s="1"/>
  <c r="D72" i="14"/>
  <c r="D73" i="14"/>
  <c r="D74" i="14"/>
  <c r="H74" i="14" s="1"/>
  <c r="D75" i="14"/>
  <c r="K75" i="14" s="1"/>
  <c r="D76" i="14"/>
  <c r="I76" i="14" s="1"/>
  <c r="D77" i="14"/>
  <c r="D78" i="14"/>
  <c r="H78" i="14" s="1"/>
  <c r="D79" i="14"/>
  <c r="K79" i="14" s="1"/>
  <c r="D80" i="14"/>
  <c r="D81" i="14"/>
  <c r="I81" i="14" s="1"/>
  <c r="H81" i="14"/>
  <c r="D82" i="14"/>
  <c r="K82" i="14" s="1"/>
  <c r="D83" i="14"/>
  <c r="H83" i="14"/>
  <c r="D84" i="14"/>
  <c r="J84" i="14"/>
  <c r="D85" i="14"/>
  <c r="H85" i="14"/>
  <c r="D86" i="14"/>
  <c r="D87" i="14"/>
  <c r="H87" i="14"/>
  <c r="D88" i="14"/>
  <c r="F88" i="14"/>
  <c r="D89" i="14"/>
  <c r="F89" i="14"/>
  <c r="H89" i="14"/>
  <c r="D90" i="14"/>
  <c r="D91" i="14"/>
  <c r="H91" i="14"/>
  <c r="D92" i="14"/>
  <c r="J92" i="14"/>
  <c r="D93" i="14"/>
  <c r="H93" i="14"/>
  <c r="D94" i="14"/>
  <c r="F94" i="14"/>
  <c r="D95" i="14"/>
  <c r="H95" i="14"/>
  <c r="D96" i="14"/>
  <c r="F96" i="14"/>
  <c r="D97" i="14"/>
  <c r="F97" i="14"/>
  <c r="D98" i="14"/>
  <c r="D99" i="14"/>
  <c r="H99" i="14"/>
  <c r="D100" i="14"/>
  <c r="J100" i="14"/>
  <c r="D101" i="14"/>
  <c r="H101" i="14"/>
  <c r="D102" i="14"/>
  <c r="D103" i="14"/>
  <c r="H103" i="14"/>
  <c r="D104" i="14"/>
  <c r="F104" i="14"/>
  <c r="D105" i="14"/>
  <c r="F105" i="14"/>
  <c r="H105" i="14"/>
  <c r="D106" i="14"/>
  <c r="D107" i="14"/>
  <c r="H107" i="14"/>
  <c r="D108" i="14"/>
  <c r="J108" i="14"/>
  <c r="D109" i="14"/>
  <c r="H109" i="14"/>
  <c r="D110" i="14"/>
  <c r="D111" i="14"/>
  <c r="H111" i="14"/>
  <c r="D112" i="14"/>
  <c r="F112" i="14"/>
  <c r="D113" i="14"/>
  <c r="F113" i="14"/>
  <c r="D114" i="14"/>
  <c r="D115" i="14"/>
  <c r="H115" i="14"/>
  <c r="D116" i="14"/>
  <c r="J116" i="14"/>
  <c r="D117" i="14"/>
  <c r="H117" i="14"/>
  <c r="D118" i="14"/>
  <c r="D119" i="14"/>
  <c r="H119" i="14"/>
  <c r="D120" i="14"/>
  <c r="F120" i="14"/>
  <c r="D121" i="14"/>
  <c r="F121" i="14"/>
  <c r="H121" i="14"/>
  <c r="D122" i="14"/>
  <c r="D123" i="14"/>
  <c r="H123" i="14"/>
  <c r="D124" i="14"/>
  <c r="J124" i="14"/>
  <c r="D125" i="14"/>
  <c r="H125" i="14"/>
  <c r="D126" i="14"/>
  <c r="F126" i="14"/>
  <c r="D127" i="14"/>
  <c r="H127" i="14"/>
  <c r="D128" i="14"/>
  <c r="F128" i="14"/>
  <c r="D129" i="14"/>
  <c r="F129" i="14"/>
  <c r="D130" i="14"/>
  <c r="D131" i="14"/>
  <c r="H131" i="14"/>
  <c r="D132" i="14"/>
  <c r="J132" i="14"/>
  <c r="D133" i="14"/>
  <c r="H133" i="14"/>
  <c r="D134" i="14"/>
  <c r="D135" i="14"/>
  <c r="H135" i="14"/>
  <c r="D136" i="14"/>
  <c r="F136" i="14"/>
  <c r="D137" i="14"/>
  <c r="F137" i="14"/>
  <c r="H137" i="14"/>
  <c r="D138" i="14"/>
  <c r="J138" i="14"/>
  <c r="D139" i="14"/>
  <c r="H139" i="14"/>
  <c r="D140" i="14"/>
  <c r="J140" i="14"/>
  <c r="D141" i="14"/>
  <c r="H141" i="14"/>
  <c r="D142" i="14"/>
  <c r="D143" i="14"/>
  <c r="H143" i="14"/>
  <c r="D144" i="14"/>
  <c r="F144" i="14"/>
  <c r="J16" i="14"/>
  <c r="J15" i="14"/>
  <c r="J21" i="14"/>
  <c r="J28" i="14"/>
  <c r="J35" i="14"/>
  <c r="J36" i="14"/>
  <c r="J44" i="14"/>
  <c r="J65" i="14"/>
  <c r="J71" i="14"/>
  <c r="J79" i="14"/>
  <c r="J83" i="14"/>
  <c r="J87" i="14"/>
  <c r="J88" i="14"/>
  <c r="J89" i="14"/>
  <c r="J90" i="14"/>
  <c r="J91" i="14"/>
  <c r="J95" i="14"/>
  <c r="J96" i="14"/>
  <c r="J97" i="14"/>
  <c r="J98" i="14"/>
  <c r="J99" i="14"/>
  <c r="J103" i="14"/>
  <c r="J104" i="14"/>
  <c r="J107" i="14"/>
  <c r="J111" i="14"/>
  <c r="J112" i="14"/>
  <c r="J114" i="14"/>
  <c r="J115" i="14"/>
  <c r="J119" i="14"/>
  <c r="J120" i="14"/>
  <c r="J121" i="14"/>
  <c r="J122" i="14"/>
  <c r="J123" i="14"/>
  <c r="J127" i="14"/>
  <c r="J128" i="14"/>
  <c r="J129" i="14"/>
  <c r="J131" i="14"/>
  <c r="J135" i="14"/>
  <c r="J136" i="14"/>
  <c r="J139" i="14"/>
  <c r="J143" i="14"/>
  <c r="J144" i="14"/>
  <c r="I16" i="14"/>
  <c r="I15" i="14"/>
  <c r="I23" i="14"/>
  <c r="I35" i="14"/>
  <c r="I44" i="14"/>
  <c r="I66" i="14"/>
  <c r="I73" i="14"/>
  <c r="I80" i="14"/>
  <c r="I83" i="14"/>
  <c r="I87" i="14"/>
  <c r="I88" i="14"/>
  <c r="I89" i="14"/>
  <c r="I91" i="14"/>
  <c r="I95" i="14"/>
  <c r="I96" i="14"/>
  <c r="I99" i="14"/>
  <c r="I103" i="14"/>
  <c r="I104" i="14"/>
  <c r="I105" i="14"/>
  <c r="I107" i="14"/>
  <c r="I111" i="14"/>
  <c r="I112" i="14"/>
  <c r="I115" i="14"/>
  <c r="I119" i="14"/>
  <c r="I120" i="14"/>
  <c r="I121" i="14"/>
  <c r="I123" i="14"/>
  <c r="I127" i="14"/>
  <c r="I128" i="14"/>
  <c r="I131" i="14"/>
  <c r="I135" i="14"/>
  <c r="I136" i="14"/>
  <c r="I137" i="14"/>
  <c r="I139" i="14"/>
  <c r="I143" i="14"/>
  <c r="I144" i="14"/>
  <c r="F16" i="14"/>
  <c r="F15" i="14"/>
  <c r="F28" i="14"/>
  <c r="F35" i="14"/>
  <c r="F44" i="14"/>
  <c r="F46" i="14"/>
  <c r="F52" i="14"/>
  <c r="F56" i="14"/>
  <c r="F65" i="14"/>
  <c r="F67" i="14"/>
  <c r="F12" i="14"/>
  <c r="F83" i="14"/>
  <c r="F85" i="14"/>
  <c r="F86" i="14"/>
  <c r="F87" i="14"/>
  <c r="F91" i="14"/>
  <c r="F93" i="14"/>
  <c r="F95" i="14"/>
  <c r="F99" i="14"/>
  <c r="F102" i="14"/>
  <c r="F103" i="14"/>
  <c r="F107" i="14"/>
  <c r="F109" i="14"/>
  <c r="F111" i="14"/>
  <c r="F115" i="14"/>
  <c r="F117" i="14"/>
  <c r="F118" i="14"/>
  <c r="F119" i="14"/>
  <c r="F123" i="14"/>
  <c r="F125" i="14"/>
  <c r="F127" i="14"/>
  <c r="F131" i="14"/>
  <c r="F134" i="14"/>
  <c r="F135" i="14"/>
  <c r="F139" i="14"/>
  <c r="F141" i="14"/>
  <c r="F143" i="14"/>
  <c r="G16" i="14"/>
  <c r="G15" i="14"/>
  <c r="G12" i="14"/>
  <c r="E21" i="14"/>
  <c r="E22" i="14"/>
  <c r="G22" i="14"/>
  <c r="E23" i="14"/>
  <c r="G23" i="14"/>
  <c r="E24" i="14"/>
  <c r="G24" i="14"/>
  <c r="E25" i="14"/>
  <c r="E26" i="14"/>
  <c r="G26" i="14"/>
  <c r="E27" i="14"/>
  <c r="E28" i="14"/>
  <c r="E29" i="14"/>
  <c r="E30" i="14"/>
  <c r="G30" i="14"/>
  <c r="E31" i="14"/>
  <c r="G31" i="14"/>
  <c r="E32" i="14"/>
  <c r="G32" i="14"/>
  <c r="E33" i="14"/>
  <c r="E34" i="14"/>
  <c r="G34" i="14"/>
  <c r="E35" i="14"/>
  <c r="E36" i="14"/>
  <c r="E37" i="14"/>
  <c r="E38" i="14"/>
  <c r="G38" i="14"/>
  <c r="E39" i="14"/>
  <c r="G39" i="14"/>
  <c r="E40" i="14"/>
  <c r="G40" i="14"/>
  <c r="E41" i="14"/>
  <c r="E42" i="14"/>
  <c r="G42" i="14"/>
  <c r="E43" i="14"/>
  <c r="E44" i="14"/>
  <c r="K44" i="14"/>
  <c r="E45" i="14"/>
  <c r="E46" i="14"/>
  <c r="G46" i="14"/>
  <c r="E47" i="14"/>
  <c r="G47" i="14"/>
  <c r="E48" i="14"/>
  <c r="K48" i="14"/>
  <c r="G48" i="14"/>
  <c r="E49" i="14"/>
  <c r="E50" i="14"/>
  <c r="G50" i="14"/>
  <c r="E51" i="14"/>
  <c r="K51" i="14"/>
  <c r="E52" i="14"/>
  <c r="K52" i="14"/>
  <c r="E53" i="14"/>
  <c r="E54" i="14"/>
  <c r="G54" i="14"/>
  <c r="E55" i="14"/>
  <c r="G55" i="14"/>
  <c r="E56" i="14"/>
  <c r="G56" i="14"/>
  <c r="E57" i="14"/>
  <c r="E58" i="14"/>
  <c r="G58" i="14"/>
  <c r="E59" i="14"/>
  <c r="E60" i="14"/>
  <c r="E61" i="14"/>
  <c r="E62" i="14"/>
  <c r="G62" i="14"/>
  <c r="E63" i="14"/>
  <c r="G63" i="14"/>
  <c r="E64" i="14"/>
  <c r="G64" i="14"/>
  <c r="E65" i="14"/>
  <c r="K65" i="14"/>
  <c r="E66" i="14"/>
  <c r="G66" i="14"/>
  <c r="E67" i="14"/>
  <c r="E68" i="14"/>
  <c r="E69" i="14"/>
  <c r="E70" i="14"/>
  <c r="G70" i="14"/>
  <c r="E71" i="14"/>
  <c r="G71" i="14"/>
  <c r="E72" i="14"/>
  <c r="G72" i="14"/>
  <c r="E73" i="14"/>
  <c r="E74" i="14"/>
  <c r="G74" i="14"/>
  <c r="E75" i="14"/>
  <c r="E76" i="14"/>
  <c r="E77" i="14"/>
  <c r="E78" i="14"/>
  <c r="G78" i="14"/>
  <c r="E79" i="14"/>
  <c r="G79" i="14"/>
  <c r="E80" i="14"/>
  <c r="G80" i="14"/>
  <c r="E81" i="14"/>
  <c r="E82" i="14"/>
  <c r="G82" i="14"/>
  <c r="E83" i="14"/>
  <c r="E84" i="14"/>
  <c r="L84" i="14"/>
  <c r="E85" i="14"/>
  <c r="E86" i="14"/>
  <c r="G86" i="14"/>
  <c r="E87" i="14"/>
  <c r="G87" i="14"/>
  <c r="E88" i="14"/>
  <c r="L88" i="14"/>
  <c r="G88" i="14"/>
  <c r="E89" i="14"/>
  <c r="E90" i="14"/>
  <c r="G90" i="14"/>
  <c r="E91" i="14"/>
  <c r="E92" i="14"/>
  <c r="L92" i="14"/>
  <c r="E93" i="14"/>
  <c r="E94" i="14"/>
  <c r="G94" i="14"/>
  <c r="E95" i="14"/>
  <c r="G95" i="14"/>
  <c r="E96" i="14"/>
  <c r="L96" i="14"/>
  <c r="G96" i="14"/>
  <c r="E97" i="14"/>
  <c r="E98" i="14"/>
  <c r="G98" i="14"/>
  <c r="E99" i="14"/>
  <c r="E100" i="14"/>
  <c r="L100" i="14"/>
  <c r="E101" i="14"/>
  <c r="E102" i="14"/>
  <c r="G102" i="14"/>
  <c r="E103" i="14"/>
  <c r="G103" i="14"/>
  <c r="E104" i="14"/>
  <c r="L104" i="14"/>
  <c r="G104" i="14"/>
  <c r="E105" i="14"/>
  <c r="E106" i="14"/>
  <c r="G106" i="14"/>
  <c r="E107" i="14"/>
  <c r="E108" i="14"/>
  <c r="L108" i="14"/>
  <c r="E109" i="14"/>
  <c r="E110" i="14"/>
  <c r="G110" i="14"/>
  <c r="E111" i="14"/>
  <c r="G111" i="14"/>
  <c r="E112" i="14"/>
  <c r="L112" i="14"/>
  <c r="G112" i="14"/>
  <c r="E113" i="14"/>
  <c r="E114" i="14"/>
  <c r="G114" i="14"/>
  <c r="E115" i="14"/>
  <c r="E116" i="14"/>
  <c r="L116" i="14"/>
  <c r="E117" i="14"/>
  <c r="E118" i="14"/>
  <c r="G118" i="14"/>
  <c r="E119" i="14"/>
  <c r="G119" i="14"/>
  <c r="E120" i="14"/>
  <c r="L120" i="14"/>
  <c r="G120" i="14"/>
  <c r="E121" i="14"/>
  <c r="E122" i="14"/>
  <c r="G122" i="14"/>
  <c r="E123" i="14"/>
  <c r="E124" i="14"/>
  <c r="L124" i="14"/>
  <c r="E125" i="14"/>
  <c r="E126" i="14"/>
  <c r="G126" i="14"/>
  <c r="E127" i="14"/>
  <c r="G127" i="14"/>
  <c r="E128" i="14"/>
  <c r="L128" i="14"/>
  <c r="G128" i="14"/>
  <c r="E129" i="14"/>
  <c r="E130" i="14"/>
  <c r="G130" i="14"/>
  <c r="E131" i="14"/>
  <c r="E132" i="14"/>
  <c r="L132" i="14"/>
  <c r="E133" i="14"/>
  <c r="E134" i="14"/>
  <c r="G134" i="14"/>
  <c r="E135" i="14"/>
  <c r="G135" i="14"/>
  <c r="E136" i="14"/>
  <c r="L136" i="14"/>
  <c r="G136" i="14"/>
  <c r="E137" i="14"/>
  <c r="E138" i="14"/>
  <c r="G138" i="14"/>
  <c r="E139" i="14"/>
  <c r="E140" i="14"/>
  <c r="L140" i="14"/>
  <c r="E141" i="14"/>
  <c r="E142" i="14"/>
  <c r="G142" i="14"/>
  <c r="E143" i="14"/>
  <c r="G143" i="14"/>
  <c r="E144" i="14"/>
  <c r="L144" i="14"/>
  <c r="G144" i="14"/>
  <c r="K16" i="14"/>
  <c r="K15" i="14"/>
  <c r="K71" i="14"/>
  <c r="K12" i="14"/>
  <c r="K84" i="14"/>
  <c r="K86" i="14"/>
  <c r="K87" i="14"/>
  <c r="K88" i="14"/>
  <c r="K92" i="14"/>
  <c r="K96" i="14"/>
  <c r="K100" i="14"/>
  <c r="K102" i="14"/>
  <c r="K103" i="14"/>
  <c r="K104" i="14"/>
  <c r="K108" i="14"/>
  <c r="K110" i="14"/>
  <c r="K112" i="14"/>
  <c r="K116" i="14"/>
  <c r="K118" i="14"/>
  <c r="K119" i="14"/>
  <c r="K120" i="14"/>
  <c r="K124" i="14"/>
  <c r="K128" i="14"/>
  <c r="K132" i="14"/>
  <c r="K134" i="14"/>
  <c r="K135" i="14"/>
  <c r="K136" i="14"/>
  <c r="K140" i="14"/>
  <c r="K144" i="14"/>
  <c r="L16" i="14"/>
  <c r="L15" i="14"/>
  <c r="L23" i="14"/>
  <c r="L36" i="14"/>
  <c r="L54" i="14"/>
  <c r="L71" i="14"/>
  <c r="L12" i="14"/>
  <c r="L83" i="14"/>
  <c r="L85" i="14"/>
  <c r="L86" i="14"/>
  <c r="L87" i="14"/>
  <c r="L93" i="14"/>
  <c r="L95" i="14"/>
  <c r="L99" i="14"/>
  <c r="L101" i="14"/>
  <c r="L102" i="14"/>
  <c r="L103" i="14"/>
  <c r="L109" i="14"/>
  <c r="L110" i="14"/>
  <c r="L111" i="14"/>
  <c r="L115" i="14"/>
  <c r="L117" i="14"/>
  <c r="L118" i="14"/>
  <c r="L119" i="14"/>
  <c r="L125" i="14"/>
  <c r="L127" i="14"/>
  <c r="L131" i="14"/>
  <c r="L133" i="14"/>
  <c r="L134" i="14"/>
  <c r="L135" i="14"/>
  <c r="L141" i="14"/>
  <c r="L142" i="14"/>
  <c r="L143" i="14"/>
  <c r="C16" i="14"/>
  <c r="C15" i="14"/>
  <c r="N16" i="14"/>
  <c r="N15" i="14"/>
  <c r="N12" i="14"/>
  <c r="O16" i="14"/>
  <c r="O15" i="14"/>
  <c r="O12" i="14"/>
  <c r="G4" i="14"/>
  <c r="P16" i="14"/>
  <c r="P15" i="14"/>
  <c r="G5" i="14"/>
  <c r="Q16" i="14"/>
  <c r="Q15" i="14"/>
  <c r="G6" i="14"/>
  <c r="G7" i="14"/>
  <c r="E16" i="14"/>
  <c r="E15" i="14"/>
  <c r="M16" i="14"/>
  <c r="M15" i="14"/>
  <c r="E12" i="14"/>
  <c r="D16" i="14"/>
  <c r="D15" i="14"/>
  <c r="D12" i="14"/>
  <c r="D145" i="14"/>
  <c r="E145" i="14"/>
  <c r="G145" i="14"/>
  <c r="L145" i="14"/>
  <c r="D146" i="14"/>
  <c r="H146" i="14"/>
  <c r="E146" i="14"/>
  <c r="F146" i="14"/>
  <c r="I146" i="14"/>
  <c r="J146" i="14"/>
  <c r="D147" i="14"/>
  <c r="H147" i="14"/>
  <c r="E147" i="14"/>
  <c r="L147" i="14"/>
  <c r="F147" i="14"/>
  <c r="G147" i="14"/>
  <c r="J147" i="14"/>
  <c r="K147" i="14"/>
  <c r="D148" i="14"/>
  <c r="I148" i="14"/>
  <c r="E148" i="14"/>
  <c r="G148" i="14"/>
  <c r="H148" i="14"/>
  <c r="L148" i="14"/>
  <c r="D149" i="14"/>
  <c r="J149" i="14"/>
  <c r="E149" i="14"/>
  <c r="H149" i="14"/>
  <c r="I149" i="14"/>
  <c r="D150" i="14"/>
  <c r="E150" i="14"/>
  <c r="K150" i="14"/>
  <c r="F150" i="14"/>
  <c r="H150" i="14"/>
  <c r="I150" i="14"/>
  <c r="J150" i="14"/>
  <c r="D151" i="14"/>
  <c r="E151" i="14"/>
  <c r="L151" i="14"/>
  <c r="F151" i="14"/>
  <c r="G151" i="14"/>
  <c r="H151" i="14"/>
  <c r="I151" i="14"/>
  <c r="J151" i="14"/>
  <c r="K151" i="14"/>
  <c r="D152" i="14"/>
  <c r="F152" i="14"/>
  <c r="E152" i="14"/>
  <c r="G152" i="14"/>
  <c r="K152" i="14"/>
  <c r="L152" i="14"/>
  <c r="D153" i="14"/>
  <c r="E153" i="14"/>
  <c r="G153" i="14"/>
  <c r="L153" i="14"/>
  <c r="D154" i="14"/>
  <c r="H154" i="14"/>
  <c r="E154" i="14"/>
  <c r="F154" i="14"/>
  <c r="I154" i="14"/>
  <c r="J154" i="14"/>
  <c r="D155" i="14"/>
  <c r="H155" i="14"/>
  <c r="E155" i="14"/>
  <c r="L155" i="14"/>
  <c r="F155" i="14"/>
  <c r="G155" i="14"/>
  <c r="J155" i="14"/>
  <c r="K155" i="14"/>
  <c r="D156" i="14"/>
  <c r="I156" i="14"/>
  <c r="E156" i="14"/>
  <c r="G156" i="14"/>
  <c r="H156" i="14"/>
  <c r="L156" i="14"/>
  <c r="D157" i="14"/>
  <c r="J157" i="14"/>
  <c r="E157" i="14"/>
  <c r="H157" i="14"/>
  <c r="I157" i="14"/>
  <c r="D158" i="14"/>
  <c r="E158" i="14"/>
  <c r="K158" i="14"/>
  <c r="F158" i="14"/>
  <c r="H158" i="14"/>
  <c r="I158" i="14"/>
  <c r="J158" i="14"/>
  <c r="D159" i="14"/>
  <c r="E159" i="14"/>
  <c r="L159" i="14"/>
  <c r="F159" i="14"/>
  <c r="G159" i="14"/>
  <c r="H159" i="14"/>
  <c r="I159" i="14"/>
  <c r="J159" i="14"/>
  <c r="K159" i="14"/>
  <c r="D160" i="14"/>
  <c r="F160" i="14"/>
  <c r="E160" i="14"/>
  <c r="G160" i="14"/>
  <c r="K160" i="14"/>
  <c r="L160" i="14"/>
  <c r="D161" i="14"/>
  <c r="E161" i="14"/>
  <c r="G161" i="14"/>
  <c r="L161" i="14"/>
  <c r="D162" i="14"/>
  <c r="H162" i="14"/>
  <c r="E162" i="14"/>
  <c r="F162" i="14"/>
  <c r="I162" i="14"/>
  <c r="J162" i="14"/>
  <c r="D163" i="14"/>
  <c r="H163" i="14"/>
  <c r="E163" i="14"/>
  <c r="L163" i="14"/>
  <c r="F163" i="14"/>
  <c r="G163" i="14"/>
  <c r="J163" i="14"/>
  <c r="K163" i="14"/>
  <c r="D164" i="14"/>
  <c r="I164" i="14"/>
  <c r="E164" i="14"/>
  <c r="G164" i="14"/>
  <c r="H164" i="14"/>
  <c r="L164" i="14"/>
  <c r="D165" i="14"/>
  <c r="J165" i="14"/>
  <c r="E165" i="14"/>
  <c r="H165" i="14"/>
  <c r="I165" i="14"/>
  <c r="D166" i="14"/>
  <c r="E166" i="14"/>
  <c r="K166" i="14"/>
  <c r="F166" i="14"/>
  <c r="H166" i="14"/>
  <c r="I166" i="14"/>
  <c r="J166" i="14"/>
  <c r="D167" i="14"/>
  <c r="E167" i="14"/>
  <c r="L167" i="14"/>
  <c r="F167" i="14"/>
  <c r="G167" i="14"/>
  <c r="H167" i="14"/>
  <c r="I167" i="14"/>
  <c r="J167" i="14"/>
  <c r="K167" i="14"/>
  <c r="D168" i="14"/>
  <c r="F168" i="14"/>
  <c r="E168" i="14"/>
  <c r="G168" i="14"/>
  <c r="K168" i="14"/>
  <c r="L168" i="14"/>
  <c r="D169" i="14"/>
  <c r="E169" i="14"/>
  <c r="G169" i="14"/>
  <c r="L169" i="14"/>
  <c r="D170" i="14"/>
  <c r="H170" i="14"/>
  <c r="E170" i="14"/>
  <c r="F170" i="14"/>
  <c r="I170" i="14"/>
  <c r="J170" i="14"/>
  <c r="D171" i="14"/>
  <c r="H171" i="14"/>
  <c r="E171" i="14"/>
  <c r="L171" i="14"/>
  <c r="F171" i="14"/>
  <c r="G171" i="14"/>
  <c r="J171" i="14"/>
  <c r="K171" i="14"/>
  <c r="D172" i="14"/>
  <c r="I172" i="14"/>
  <c r="E172" i="14"/>
  <c r="G172" i="14"/>
  <c r="H172" i="14"/>
  <c r="L172" i="14"/>
  <c r="D173" i="14"/>
  <c r="J173" i="14"/>
  <c r="E173" i="14"/>
  <c r="H173" i="14"/>
  <c r="I173" i="14"/>
  <c r="D174" i="14"/>
  <c r="E174" i="14"/>
  <c r="K174" i="14"/>
  <c r="F174" i="14"/>
  <c r="H174" i="14"/>
  <c r="I174" i="14"/>
  <c r="J174" i="14"/>
  <c r="D175" i="14"/>
  <c r="E175" i="14"/>
  <c r="L175" i="14"/>
  <c r="F175" i="14"/>
  <c r="G175" i="14"/>
  <c r="H175" i="14"/>
  <c r="I175" i="14"/>
  <c r="J175" i="14"/>
  <c r="K175" i="14"/>
  <c r="D176" i="14"/>
  <c r="F176" i="14"/>
  <c r="E176" i="14"/>
  <c r="G176" i="14"/>
  <c r="K176" i="14"/>
  <c r="L176" i="14"/>
  <c r="D177" i="14"/>
  <c r="E177" i="14"/>
  <c r="L177" i="14"/>
  <c r="D178" i="14"/>
  <c r="H178" i="14"/>
  <c r="E178" i="14"/>
  <c r="F178" i="14"/>
  <c r="I178" i="14"/>
  <c r="J178" i="14"/>
  <c r="D179" i="14"/>
  <c r="H179" i="14"/>
  <c r="E179" i="14"/>
  <c r="L179" i="14"/>
  <c r="F179" i="14"/>
  <c r="G179" i="14"/>
  <c r="J179" i="14"/>
  <c r="K179" i="14"/>
  <c r="D180" i="14"/>
  <c r="I180" i="14"/>
  <c r="E180" i="14"/>
  <c r="G180" i="14"/>
  <c r="H180" i="14"/>
  <c r="L180" i="14"/>
  <c r="D181" i="14"/>
  <c r="J181" i="14"/>
  <c r="E181" i="14"/>
  <c r="H181" i="14"/>
  <c r="I181" i="14"/>
  <c r="D182" i="14"/>
  <c r="E182" i="14"/>
  <c r="K182" i="14"/>
  <c r="F182" i="14"/>
  <c r="H182" i="14"/>
  <c r="I182" i="14"/>
  <c r="J182" i="14"/>
  <c r="D183" i="14"/>
  <c r="E183" i="14"/>
  <c r="L183" i="14"/>
  <c r="F183" i="14"/>
  <c r="G183" i="14"/>
  <c r="H183" i="14"/>
  <c r="I183" i="14"/>
  <c r="J183" i="14"/>
  <c r="K183" i="14"/>
  <c r="D184" i="14"/>
  <c r="E184" i="14"/>
  <c r="G184" i="14"/>
  <c r="D185" i="14"/>
  <c r="E185" i="14"/>
  <c r="L185" i="14"/>
  <c r="D186" i="14"/>
  <c r="H186" i="14"/>
  <c r="E186" i="14"/>
  <c r="F186" i="14"/>
  <c r="I186" i="14"/>
  <c r="J186" i="14"/>
  <c r="D187" i="14"/>
  <c r="H187" i="14"/>
  <c r="E187" i="14"/>
  <c r="L187" i="14"/>
  <c r="F187" i="14"/>
  <c r="G187" i="14"/>
  <c r="J187" i="14"/>
  <c r="K187" i="14"/>
  <c r="D188" i="14"/>
  <c r="I188" i="14"/>
  <c r="E188" i="14"/>
  <c r="G188" i="14"/>
  <c r="H188" i="14"/>
  <c r="L188" i="14"/>
  <c r="D189" i="14"/>
  <c r="J189" i="14"/>
  <c r="E189" i="14"/>
  <c r="H189" i="14"/>
  <c r="I189" i="14"/>
  <c r="D190" i="14"/>
  <c r="E190" i="14"/>
  <c r="K190" i="14"/>
  <c r="F190" i="14"/>
  <c r="H190" i="14"/>
  <c r="I190" i="14"/>
  <c r="J190" i="14"/>
  <c r="D191" i="14"/>
  <c r="E191" i="14"/>
  <c r="L191" i="14"/>
  <c r="F191" i="14"/>
  <c r="G191" i="14"/>
  <c r="H191" i="14"/>
  <c r="I191" i="14"/>
  <c r="J191" i="14"/>
  <c r="K191" i="14"/>
  <c r="D192" i="14"/>
  <c r="E192" i="14"/>
  <c r="G192" i="14"/>
  <c r="K192" i="14"/>
  <c r="L192" i="14"/>
  <c r="D193" i="14"/>
  <c r="E193" i="14"/>
  <c r="L193" i="14"/>
  <c r="I193" i="14"/>
  <c r="D194" i="14"/>
  <c r="H194" i="14"/>
  <c r="E194" i="14"/>
  <c r="F194" i="14"/>
  <c r="J194" i="14"/>
  <c r="D195" i="14"/>
  <c r="H195" i="14"/>
  <c r="E195" i="14"/>
  <c r="L195" i="14"/>
  <c r="F195" i="14"/>
  <c r="G195" i="14"/>
  <c r="J195" i="14"/>
  <c r="K195" i="14"/>
  <c r="D196" i="14"/>
  <c r="E196" i="14"/>
  <c r="G196" i="14"/>
  <c r="D197" i="14"/>
  <c r="J197" i="14"/>
  <c r="E197" i="14"/>
  <c r="H197" i="14"/>
  <c r="I197" i="14"/>
  <c r="D198" i="14"/>
  <c r="E198" i="14"/>
  <c r="K198" i="14"/>
  <c r="F198" i="14"/>
  <c r="H198" i="14"/>
  <c r="I198" i="14"/>
  <c r="J198" i="14"/>
  <c r="D199" i="14"/>
  <c r="E199" i="14"/>
  <c r="L199" i="14"/>
  <c r="F199" i="14"/>
  <c r="G199" i="14"/>
  <c r="H199" i="14"/>
  <c r="I199" i="14"/>
  <c r="J199" i="14"/>
  <c r="K199" i="14"/>
  <c r="D200" i="14"/>
  <c r="E200" i="14"/>
  <c r="G200" i="14"/>
  <c r="D201" i="14"/>
  <c r="I201" i="14"/>
  <c r="E201" i="14"/>
  <c r="D202" i="14"/>
  <c r="H202" i="14"/>
  <c r="E202" i="14"/>
  <c r="F202" i="14"/>
  <c r="J202" i="14"/>
  <c r="D203" i="14"/>
  <c r="H203" i="14"/>
  <c r="E203" i="14"/>
  <c r="F203" i="14"/>
  <c r="G203" i="14"/>
  <c r="J203" i="14"/>
  <c r="K203" i="14"/>
  <c r="D204" i="14"/>
  <c r="E204" i="14"/>
  <c r="G204" i="14"/>
  <c r="H204" i="14"/>
  <c r="L204" i="14"/>
  <c r="D205" i="14"/>
  <c r="J205" i="14"/>
  <c r="E205" i="14"/>
  <c r="H205" i="14"/>
  <c r="I205" i="14"/>
  <c r="D206" i="14"/>
  <c r="E206" i="14"/>
  <c r="K206" i="14"/>
  <c r="F206" i="14"/>
  <c r="H206" i="14"/>
  <c r="I206" i="14"/>
  <c r="J206" i="14"/>
  <c r="D207" i="14"/>
  <c r="E207" i="14"/>
  <c r="L207" i="14"/>
  <c r="F207" i="14"/>
  <c r="G207" i="14"/>
  <c r="H207" i="14"/>
  <c r="I207" i="14"/>
  <c r="J207" i="14"/>
  <c r="K207" i="14"/>
  <c r="D208" i="14"/>
  <c r="E208" i="14"/>
  <c r="G208" i="14"/>
  <c r="H208" i="14"/>
  <c r="K208" i="14"/>
  <c r="D209" i="14"/>
  <c r="I209" i="14"/>
  <c r="E209" i="14"/>
  <c r="L209" i="14"/>
  <c r="D210" i="14"/>
  <c r="H210" i="14"/>
  <c r="E210" i="14"/>
  <c r="L210" i="14"/>
  <c r="F210" i="14"/>
  <c r="J210" i="14"/>
  <c r="D211" i="14"/>
  <c r="H211" i="14"/>
  <c r="E211" i="14"/>
  <c r="G211" i="14"/>
  <c r="F211" i="14"/>
  <c r="J211" i="14"/>
  <c r="K211" i="14"/>
  <c r="D212" i="14"/>
  <c r="F212" i="14"/>
  <c r="E212" i="14"/>
  <c r="G212" i="14"/>
  <c r="H212" i="14"/>
  <c r="K212" i="14"/>
  <c r="L212" i="14"/>
  <c r="D213" i="14"/>
  <c r="E213" i="14"/>
  <c r="G213" i="14"/>
  <c r="H213" i="14"/>
  <c r="I213" i="14"/>
  <c r="D214" i="14"/>
  <c r="E214" i="14"/>
  <c r="F214" i="14"/>
  <c r="H214" i="14"/>
  <c r="I214" i="14"/>
  <c r="J214" i="14"/>
  <c r="D215" i="14"/>
  <c r="E215" i="14"/>
  <c r="L215" i="14"/>
  <c r="F215" i="14"/>
  <c r="G215" i="14"/>
  <c r="H215" i="14"/>
  <c r="I215" i="14"/>
  <c r="J215" i="14"/>
  <c r="K215" i="14"/>
  <c r="D216" i="14"/>
  <c r="E216" i="14"/>
  <c r="G216" i="14"/>
  <c r="H216" i="14"/>
  <c r="K216" i="14"/>
  <c r="L216" i="14"/>
  <c r="D217" i="14"/>
  <c r="E217" i="14"/>
  <c r="D218" i="14"/>
  <c r="H218" i="14"/>
  <c r="E218" i="14"/>
  <c r="D219" i="14"/>
  <c r="H219" i="14"/>
  <c r="E219" i="14"/>
  <c r="L219" i="14"/>
  <c r="F219" i="14"/>
  <c r="J219" i="14"/>
  <c r="K219" i="14"/>
  <c r="D220" i="14"/>
  <c r="E220" i="14"/>
  <c r="F220" i="14"/>
  <c r="G220" i="14"/>
  <c r="H220" i="14"/>
  <c r="L220" i="14"/>
  <c r="D221" i="14"/>
  <c r="E221" i="14"/>
  <c r="G221" i="14"/>
  <c r="D222" i="14"/>
  <c r="E222" i="14"/>
  <c r="F222" i="14"/>
  <c r="H222" i="14"/>
  <c r="I222" i="14"/>
  <c r="J222" i="14"/>
  <c r="D223" i="14"/>
  <c r="E223" i="14"/>
  <c r="L223" i="14"/>
  <c r="F223" i="14"/>
  <c r="G223" i="14"/>
  <c r="H223" i="14"/>
  <c r="I223" i="14"/>
  <c r="J223" i="14"/>
  <c r="K223" i="14"/>
  <c r="D224" i="14"/>
  <c r="E224" i="14"/>
  <c r="G224" i="14"/>
  <c r="H224" i="14"/>
  <c r="D225" i="14"/>
  <c r="E225" i="14"/>
  <c r="K225" i="14"/>
  <c r="H225" i="14"/>
  <c r="I225" i="14"/>
  <c r="L225" i="14"/>
  <c r="D226" i="14"/>
  <c r="H226" i="14"/>
  <c r="E226" i="14"/>
  <c r="L226" i="14"/>
  <c r="J226" i="14"/>
  <c r="D227" i="14"/>
  <c r="H227" i="14"/>
  <c r="E227" i="14"/>
  <c r="L227" i="14"/>
  <c r="F227" i="14"/>
  <c r="G227" i="14"/>
  <c r="J227" i="14"/>
  <c r="D228" i="14"/>
  <c r="F228" i="14"/>
  <c r="E228" i="14"/>
  <c r="G228" i="14"/>
  <c r="D229" i="14"/>
  <c r="E229" i="14"/>
  <c r="G229" i="14"/>
  <c r="D230" i="14"/>
  <c r="E230" i="14"/>
  <c r="F230" i="14"/>
  <c r="H230" i="14"/>
  <c r="I230" i="14"/>
  <c r="J230" i="14"/>
  <c r="D231" i="14"/>
  <c r="E231" i="14"/>
  <c r="L231" i="14"/>
  <c r="F231" i="14"/>
  <c r="G231" i="14"/>
  <c r="H231" i="14"/>
  <c r="I231" i="14"/>
  <c r="J231" i="14"/>
  <c r="K231" i="14"/>
  <c r="D232" i="14"/>
  <c r="E232" i="14"/>
  <c r="G232" i="14"/>
  <c r="H232" i="14"/>
  <c r="J232" i="14"/>
  <c r="K232" i="14"/>
  <c r="L232" i="14"/>
  <c r="D233" i="14"/>
  <c r="H233" i="14"/>
  <c r="E233" i="14"/>
  <c r="I233" i="14"/>
  <c r="K233" i="14"/>
  <c r="L233" i="14"/>
  <c r="D234" i="14"/>
  <c r="H234" i="14"/>
  <c r="E234" i="14"/>
  <c r="F234" i="14"/>
  <c r="I234" i="14"/>
  <c r="J234" i="14"/>
  <c r="D235" i="14"/>
  <c r="H235" i="14"/>
  <c r="E235" i="14"/>
  <c r="L235" i="14"/>
  <c r="F235" i="14"/>
  <c r="J235" i="14"/>
  <c r="D236" i="14"/>
  <c r="E236" i="14"/>
  <c r="G236" i="14"/>
  <c r="L236" i="14"/>
  <c r="D237" i="14"/>
  <c r="H237" i="14"/>
  <c r="E237" i="14"/>
  <c r="G237" i="14"/>
  <c r="I237" i="14"/>
  <c r="D238" i="14"/>
  <c r="E238" i="14"/>
  <c r="F238" i="14"/>
  <c r="H238" i="14"/>
  <c r="I238" i="14"/>
  <c r="J238" i="14"/>
  <c r="D239" i="14"/>
  <c r="E239" i="14"/>
  <c r="L239" i="14"/>
  <c r="F239" i="14"/>
  <c r="G239" i="14"/>
  <c r="H239" i="14"/>
  <c r="I239" i="14"/>
  <c r="J239" i="14"/>
  <c r="K239" i="14"/>
  <c r="D240" i="14"/>
  <c r="E240" i="14"/>
  <c r="G240" i="14"/>
  <c r="H240" i="14"/>
  <c r="J240" i="14"/>
  <c r="K240" i="14"/>
  <c r="D241" i="14"/>
  <c r="E241" i="14"/>
  <c r="H241" i="14"/>
  <c r="I241" i="14"/>
  <c r="D242" i="14"/>
  <c r="H242" i="14"/>
  <c r="E242" i="14"/>
  <c r="D243" i="14"/>
  <c r="H243" i="14"/>
  <c r="E243" i="14"/>
  <c r="L243" i="14"/>
  <c r="F243" i="14"/>
  <c r="G243" i="14"/>
  <c r="J243" i="14"/>
  <c r="K243" i="14"/>
  <c r="D244" i="14"/>
  <c r="F244" i="14"/>
  <c r="E244" i="14"/>
  <c r="G244" i="14"/>
  <c r="H244" i="14"/>
  <c r="L244" i="14"/>
  <c r="D245" i="14"/>
  <c r="E245" i="14"/>
  <c r="G245" i="14"/>
  <c r="H245" i="14"/>
  <c r="I245" i="14"/>
  <c r="D246" i="14"/>
  <c r="E246" i="14"/>
  <c r="F246" i="14"/>
  <c r="H246" i="14"/>
  <c r="I246" i="14"/>
  <c r="J246" i="14"/>
  <c r="D247" i="14"/>
  <c r="E247" i="14"/>
  <c r="L247" i="14"/>
  <c r="F247" i="14"/>
  <c r="G247" i="14"/>
  <c r="H247" i="14"/>
  <c r="I247" i="14"/>
  <c r="J247" i="14"/>
  <c r="K247" i="14"/>
  <c r="D248" i="14"/>
  <c r="E248" i="14"/>
  <c r="G248" i="14"/>
  <c r="H248" i="14"/>
  <c r="K248" i="14"/>
  <c r="L248" i="14"/>
  <c r="D249" i="14"/>
  <c r="E249" i="14"/>
  <c r="I249" i="14"/>
  <c r="D250" i="14"/>
  <c r="H250" i="14"/>
  <c r="E250" i="14"/>
  <c r="D251" i="14"/>
  <c r="H251" i="14"/>
  <c r="E251" i="14"/>
  <c r="L251" i="14"/>
  <c r="F251" i="14"/>
  <c r="J251" i="14"/>
  <c r="K251" i="14"/>
  <c r="D252" i="14"/>
  <c r="E252" i="14"/>
  <c r="F252" i="14"/>
  <c r="G252" i="14"/>
  <c r="H252" i="14"/>
  <c r="L252" i="14"/>
  <c r="D253" i="14"/>
  <c r="E253" i="14"/>
  <c r="G253" i="14"/>
  <c r="D254" i="14"/>
  <c r="E254" i="14"/>
  <c r="F254" i="14"/>
  <c r="H254" i="14"/>
  <c r="I254" i="14"/>
  <c r="J254" i="14"/>
  <c r="D255" i="14"/>
  <c r="E255" i="14"/>
  <c r="L255" i="14"/>
  <c r="F255" i="14"/>
  <c r="G255" i="14"/>
  <c r="H255" i="14"/>
  <c r="I255" i="14"/>
  <c r="J255" i="14"/>
  <c r="K255" i="14"/>
  <c r="D256" i="14"/>
  <c r="E256" i="14"/>
  <c r="G256" i="14"/>
  <c r="H256" i="14"/>
  <c r="D257" i="14"/>
  <c r="E257" i="14"/>
  <c r="K257" i="14"/>
  <c r="H257" i="14"/>
  <c r="I257" i="14"/>
  <c r="L257" i="14"/>
  <c r="D258" i="14"/>
  <c r="H258" i="14"/>
  <c r="E258" i="14"/>
  <c r="J258" i="14"/>
  <c r="D259" i="14"/>
  <c r="H259" i="14"/>
  <c r="E259" i="14"/>
  <c r="L259" i="14"/>
  <c r="F259" i="14"/>
  <c r="G259" i="14"/>
  <c r="J259" i="14"/>
  <c r="D260" i="14"/>
  <c r="E260" i="14"/>
  <c r="F260" i="14"/>
  <c r="G260" i="14"/>
  <c r="D261" i="14"/>
  <c r="E261" i="14"/>
  <c r="G261" i="14"/>
  <c r="D262" i="14"/>
  <c r="E262" i="14"/>
  <c r="F262" i="14"/>
  <c r="H262" i="14"/>
  <c r="I262" i="14"/>
  <c r="J262" i="14"/>
  <c r="D263" i="14"/>
  <c r="E263" i="14"/>
  <c r="L263" i="14"/>
  <c r="F263" i="14"/>
  <c r="G263" i="14"/>
  <c r="H263" i="14"/>
  <c r="I263" i="14"/>
  <c r="J263" i="14"/>
  <c r="K263" i="14"/>
  <c r="D264" i="14"/>
  <c r="F264" i="14"/>
  <c r="E264" i="14"/>
  <c r="G264" i="14"/>
  <c r="I264" i="14"/>
  <c r="K264" i="14"/>
  <c r="D265" i="14"/>
  <c r="F265" i="14"/>
  <c r="E265" i="14"/>
  <c r="G265" i="14"/>
  <c r="H265" i="14"/>
  <c r="D266" i="14"/>
  <c r="H266" i="14"/>
  <c r="E266" i="14"/>
  <c r="G266" i="14"/>
  <c r="F266" i="14"/>
  <c r="I266" i="14"/>
  <c r="J266" i="14"/>
  <c r="K266" i="14"/>
  <c r="D267" i="14"/>
  <c r="E267" i="14"/>
  <c r="K267" i="14"/>
  <c r="F267" i="14"/>
  <c r="G267" i="14"/>
  <c r="J267" i="14"/>
  <c r="L267" i="14"/>
  <c r="D268" i="14"/>
  <c r="E268" i="14"/>
  <c r="D269" i="14"/>
  <c r="J269" i="14"/>
  <c r="E269" i="14"/>
  <c r="G269" i="14"/>
  <c r="H269" i="14"/>
  <c r="L269" i="14"/>
  <c r="D270" i="14"/>
  <c r="E270" i="14"/>
  <c r="F270" i="14"/>
  <c r="H270" i="14"/>
  <c r="I270" i="14"/>
  <c r="J270" i="14"/>
  <c r="D271" i="14"/>
  <c r="E271" i="14"/>
  <c r="L271" i="14"/>
  <c r="F271" i="14"/>
  <c r="G271" i="14"/>
  <c r="H271" i="14"/>
  <c r="I271" i="14"/>
  <c r="J271" i="14"/>
  <c r="K271" i="14"/>
  <c r="D272" i="14"/>
  <c r="F272" i="14"/>
  <c r="E272" i="14"/>
  <c r="G272" i="14"/>
  <c r="D273" i="14"/>
  <c r="F273" i="14"/>
  <c r="E273" i="14"/>
  <c r="G273" i="14"/>
  <c r="H273" i="14"/>
  <c r="I273" i="14"/>
  <c r="J273" i="14"/>
  <c r="L273" i="14"/>
  <c r="D274" i="14"/>
  <c r="H274" i="14"/>
  <c r="E274" i="14"/>
  <c r="G274" i="14"/>
  <c r="I274" i="14"/>
  <c r="D275" i="14"/>
  <c r="F275" i="14"/>
  <c r="E275" i="14"/>
  <c r="L275" i="14"/>
  <c r="D276" i="14"/>
  <c r="E276" i="14"/>
  <c r="F276" i="14"/>
  <c r="G276" i="14"/>
  <c r="K276" i="14"/>
  <c r="D277" i="14"/>
  <c r="J277" i="14"/>
  <c r="E277" i="14"/>
  <c r="G277" i="14"/>
  <c r="D278" i="14"/>
  <c r="E278" i="14"/>
  <c r="F278" i="14"/>
  <c r="G278" i="14"/>
  <c r="H278" i="14"/>
  <c r="I278" i="14"/>
  <c r="J278" i="14"/>
  <c r="D279" i="14"/>
  <c r="E279" i="14"/>
  <c r="L279" i="14"/>
  <c r="F279" i="14"/>
  <c r="G279" i="14"/>
  <c r="H279" i="14"/>
  <c r="I279" i="14"/>
  <c r="J279" i="14"/>
  <c r="K279" i="14"/>
  <c r="D280" i="14"/>
  <c r="F280" i="14"/>
  <c r="E280" i="14"/>
  <c r="G280" i="14"/>
  <c r="I280" i="14"/>
  <c r="D281" i="14"/>
  <c r="F281" i="14"/>
  <c r="E281" i="14"/>
  <c r="G281" i="14"/>
  <c r="L281" i="14"/>
  <c r="D282" i="14"/>
  <c r="H282" i="14"/>
  <c r="E282" i="14"/>
  <c r="G282" i="14"/>
  <c r="F282" i="14"/>
  <c r="I282" i="14"/>
  <c r="D283" i="14"/>
  <c r="I283" i="14"/>
  <c r="E283" i="14"/>
  <c r="F283" i="14"/>
  <c r="G283" i="14"/>
  <c r="H283" i="14"/>
  <c r="J283" i="14"/>
  <c r="K283" i="14"/>
  <c r="L283" i="14"/>
  <c r="D284" i="14"/>
  <c r="J284" i="14"/>
  <c r="E284" i="14"/>
  <c r="G284" i="14"/>
  <c r="H284" i="14"/>
  <c r="I284" i="14"/>
  <c r="K284" i="14"/>
  <c r="L284" i="14"/>
  <c r="D285" i="14"/>
  <c r="F285" i="14"/>
  <c r="E285" i="14"/>
  <c r="K285" i="14"/>
  <c r="J285" i="14"/>
  <c r="L285" i="14"/>
  <c r="D286" i="14"/>
  <c r="E286" i="14"/>
  <c r="L286" i="14"/>
  <c r="F286" i="14"/>
  <c r="H286" i="14"/>
  <c r="I286" i="14"/>
  <c r="J286" i="14"/>
  <c r="K286" i="14"/>
  <c r="D287" i="14"/>
  <c r="F287" i="14"/>
  <c r="E287" i="14"/>
  <c r="G287" i="14"/>
  <c r="L287" i="14"/>
  <c r="D288" i="14"/>
  <c r="F288" i="14"/>
  <c r="E288" i="14"/>
  <c r="G288" i="14"/>
  <c r="D289" i="14"/>
  <c r="I289" i="14"/>
  <c r="E289" i="14"/>
  <c r="G289" i="14"/>
  <c r="F289" i="14"/>
  <c r="H289" i="14"/>
  <c r="D290" i="14"/>
  <c r="H290" i="14"/>
  <c r="E290" i="14"/>
  <c r="F290" i="14"/>
  <c r="G290" i="14"/>
  <c r="I290" i="14"/>
  <c r="J290" i="14"/>
  <c r="D291" i="14"/>
  <c r="I291" i="14"/>
  <c r="E291" i="14"/>
  <c r="F291" i="14"/>
  <c r="G291" i="14"/>
  <c r="H291" i="14"/>
  <c r="J291" i="14"/>
  <c r="K291" i="14"/>
  <c r="L291" i="14"/>
  <c r="D292" i="14"/>
  <c r="J292" i="14"/>
  <c r="E292" i="14"/>
  <c r="G292" i="14"/>
  <c r="H292" i="14"/>
  <c r="I292" i="14"/>
  <c r="K292" i="14"/>
  <c r="L292" i="14"/>
  <c r="D293" i="14"/>
  <c r="F293" i="14"/>
  <c r="E293" i="14"/>
  <c r="K293" i="14"/>
  <c r="J293" i="14"/>
  <c r="L293" i="14"/>
  <c r="D294" i="14"/>
  <c r="E294" i="14"/>
  <c r="L294" i="14"/>
  <c r="F294" i="14"/>
  <c r="H294" i="14"/>
  <c r="I294" i="14"/>
  <c r="J294" i="14"/>
  <c r="K294" i="14"/>
  <c r="D295" i="14"/>
  <c r="F295" i="14"/>
  <c r="E295" i="14"/>
  <c r="G295" i="14"/>
  <c r="L295" i="14"/>
  <c r="D296" i="14"/>
  <c r="F296" i="14"/>
  <c r="E296" i="14"/>
  <c r="G296" i="14"/>
  <c r="D297" i="14"/>
  <c r="I297" i="14"/>
  <c r="E297" i="14"/>
  <c r="G297" i="14"/>
  <c r="F297" i="14"/>
  <c r="H297" i="14"/>
  <c r="D298" i="14"/>
  <c r="H298" i="14"/>
  <c r="E298" i="14"/>
  <c r="F298" i="14"/>
  <c r="G298" i="14"/>
  <c r="I298" i="14"/>
  <c r="J298" i="14"/>
  <c r="D299" i="14"/>
  <c r="I299" i="14"/>
  <c r="E299" i="14"/>
  <c r="F299" i="14"/>
  <c r="G299" i="14"/>
  <c r="H299" i="14"/>
  <c r="J299" i="14"/>
  <c r="K299" i="14"/>
  <c r="L299" i="14"/>
  <c r="D300" i="14"/>
  <c r="J300" i="14"/>
  <c r="E300" i="14"/>
  <c r="G300" i="14"/>
  <c r="H300" i="14"/>
  <c r="I300" i="14"/>
  <c r="K300" i="14"/>
  <c r="L300" i="14"/>
  <c r="D301" i="14"/>
  <c r="F301" i="14"/>
  <c r="E301" i="14"/>
  <c r="K301" i="14"/>
  <c r="J301" i="14"/>
  <c r="L301" i="14"/>
  <c r="D302" i="14"/>
  <c r="E302" i="14"/>
  <c r="L302" i="14"/>
  <c r="F302" i="14"/>
  <c r="H302" i="14"/>
  <c r="I302" i="14"/>
  <c r="J302" i="14"/>
  <c r="K302" i="14"/>
  <c r="D303" i="14"/>
  <c r="F303" i="14"/>
  <c r="E303" i="14"/>
  <c r="G303" i="14"/>
  <c r="L303" i="14"/>
  <c r="D304" i="14"/>
  <c r="F304" i="14"/>
  <c r="E304" i="14"/>
  <c r="G304" i="14"/>
  <c r="D305" i="14"/>
  <c r="I305" i="14"/>
  <c r="E305" i="14"/>
  <c r="G305" i="14"/>
  <c r="F305" i="14"/>
  <c r="H305" i="14"/>
  <c r="D11" i="7"/>
  <c r="X3" i="7"/>
  <c r="D12" i="7"/>
  <c r="X11" i="7"/>
  <c r="D13" i="7"/>
  <c r="D5" i="7"/>
  <c r="X2" i="7"/>
  <c r="X4" i="7"/>
  <c r="X8" i="7"/>
  <c r="X9" i="7"/>
  <c r="E125" i="7"/>
  <c r="F125" i="7"/>
  <c r="E126" i="7"/>
  <c r="F126" i="7"/>
  <c r="G126" i="7"/>
  <c r="E127" i="7"/>
  <c r="F127" i="7"/>
  <c r="E128" i="7"/>
  <c r="F128" i="7"/>
  <c r="E129" i="7"/>
  <c r="F129" i="7"/>
  <c r="G129" i="7"/>
  <c r="E130" i="7"/>
  <c r="F130" i="7"/>
  <c r="G130" i="7"/>
  <c r="E131" i="7"/>
  <c r="F131" i="7"/>
  <c r="E132" i="7"/>
  <c r="F132" i="7"/>
  <c r="G132" i="7"/>
  <c r="E133" i="7"/>
  <c r="F133" i="7"/>
  <c r="E134" i="7"/>
  <c r="F134" i="7"/>
  <c r="G134" i="7"/>
  <c r="E135" i="7"/>
  <c r="F135" i="7"/>
  <c r="E136" i="7"/>
  <c r="F136" i="7"/>
  <c r="E137" i="7"/>
  <c r="F137" i="7"/>
  <c r="G137" i="7"/>
  <c r="E138" i="7"/>
  <c r="F138" i="7"/>
  <c r="G138" i="7"/>
  <c r="E139" i="7"/>
  <c r="F139" i="7"/>
  <c r="E140" i="7"/>
  <c r="F140" i="7"/>
  <c r="G140" i="7"/>
  <c r="E141" i="7"/>
  <c r="F141" i="7"/>
  <c r="E142" i="7"/>
  <c r="F142" i="7"/>
  <c r="G142" i="7"/>
  <c r="E143" i="7"/>
  <c r="F143" i="7"/>
  <c r="E144" i="7"/>
  <c r="F144" i="7"/>
  <c r="E145" i="7"/>
  <c r="F145" i="7"/>
  <c r="G145" i="7"/>
  <c r="E146" i="7"/>
  <c r="F146" i="7"/>
  <c r="G146" i="7"/>
  <c r="E147" i="7"/>
  <c r="F147" i="7"/>
  <c r="E148" i="7"/>
  <c r="F148" i="7"/>
  <c r="G148" i="7"/>
  <c r="K148" i="7"/>
  <c r="E149" i="7"/>
  <c r="F149" i="7"/>
  <c r="E150" i="7"/>
  <c r="F150" i="7"/>
  <c r="G150" i="7"/>
  <c r="S21" i="7"/>
  <c r="E21" i="7"/>
  <c r="F21" i="7"/>
  <c r="G21" i="7"/>
  <c r="P21" i="7"/>
  <c r="S22" i="7"/>
  <c r="E22" i="7"/>
  <c r="F22" i="7"/>
  <c r="P22" i="7"/>
  <c r="G22" i="7"/>
  <c r="S23" i="7"/>
  <c r="E23" i="7"/>
  <c r="F23" i="7"/>
  <c r="S24" i="7"/>
  <c r="E24" i="7"/>
  <c r="F24" i="7"/>
  <c r="S25" i="7"/>
  <c r="E25" i="7"/>
  <c r="F25" i="7"/>
  <c r="S26" i="7"/>
  <c r="E26" i="7"/>
  <c r="F26" i="7"/>
  <c r="S27" i="7"/>
  <c r="E27" i="7"/>
  <c r="F27" i="7"/>
  <c r="P27" i="7"/>
  <c r="S28" i="7"/>
  <c r="E28" i="7"/>
  <c r="F28" i="7"/>
  <c r="G28" i="7"/>
  <c r="S29" i="7"/>
  <c r="E29" i="7"/>
  <c r="F29" i="7"/>
  <c r="G29" i="7"/>
  <c r="V29" i="7"/>
  <c r="P29" i="7"/>
  <c r="S30" i="7"/>
  <c r="E30" i="7"/>
  <c r="F30" i="7"/>
  <c r="P30" i="7"/>
  <c r="G30" i="7"/>
  <c r="C31" i="7"/>
  <c r="S31" i="7"/>
  <c r="S32" i="7"/>
  <c r="E32" i="7"/>
  <c r="F32" i="7"/>
  <c r="S33" i="7"/>
  <c r="E33" i="7"/>
  <c r="F33" i="7"/>
  <c r="S34" i="7"/>
  <c r="E34" i="7"/>
  <c r="F34" i="7"/>
  <c r="S35" i="7"/>
  <c r="E35" i="7"/>
  <c r="F35" i="7"/>
  <c r="S36" i="7"/>
  <c r="E36" i="7"/>
  <c r="F36" i="7"/>
  <c r="G36" i="7"/>
  <c r="S37" i="7"/>
  <c r="E37" i="7"/>
  <c r="F37" i="7"/>
  <c r="N37" i="7"/>
  <c r="S38" i="7"/>
  <c r="E38" i="7"/>
  <c r="F38" i="7"/>
  <c r="G38" i="7"/>
  <c r="P38" i="7"/>
  <c r="R38" i="7"/>
  <c r="T38" i="7"/>
  <c r="S39" i="7"/>
  <c r="E39" i="7"/>
  <c r="F39" i="7"/>
  <c r="P39" i="7"/>
  <c r="G39" i="7"/>
  <c r="V39" i="7"/>
  <c r="S40" i="7"/>
  <c r="E40" i="7"/>
  <c r="F40" i="7"/>
  <c r="S41" i="7"/>
  <c r="E41" i="7"/>
  <c r="F41" i="7"/>
  <c r="G41" i="7"/>
  <c r="S42" i="7"/>
  <c r="E42" i="7"/>
  <c r="F42" i="7"/>
  <c r="S43" i="7"/>
  <c r="E43" i="7"/>
  <c r="F43" i="7"/>
  <c r="S44" i="7"/>
  <c r="E44" i="7"/>
  <c r="F44" i="7"/>
  <c r="G44" i="7"/>
  <c r="S45" i="7"/>
  <c r="E45" i="7"/>
  <c r="F45" i="7"/>
  <c r="G45" i="7"/>
  <c r="S46" i="7"/>
  <c r="E46" i="7"/>
  <c r="F46" i="7"/>
  <c r="G46" i="7"/>
  <c r="P46" i="7"/>
  <c r="R46" i="7"/>
  <c r="T46" i="7"/>
  <c r="S47" i="7"/>
  <c r="E47" i="7"/>
  <c r="F47" i="7"/>
  <c r="P47" i="7"/>
  <c r="R47" i="7"/>
  <c r="T47" i="7"/>
  <c r="G47" i="7"/>
  <c r="S48" i="7"/>
  <c r="E48" i="7"/>
  <c r="F48" i="7"/>
  <c r="S49" i="7"/>
  <c r="E49" i="7"/>
  <c r="F49" i="7"/>
  <c r="S50" i="7"/>
  <c r="E50" i="7"/>
  <c r="F50" i="7"/>
  <c r="S51" i="7"/>
  <c r="E51" i="7"/>
  <c r="F51" i="7"/>
  <c r="S52" i="7"/>
  <c r="T52" i="7"/>
  <c r="S53" i="7"/>
  <c r="T53" i="7"/>
  <c r="S54" i="7"/>
  <c r="E54" i="7"/>
  <c r="F54" i="7"/>
  <c r="S55" i="7"/>
  <c r="E55" i="7"/>
  <c r="F55" i="7"/>
  <c r="S56" i="7"/>
  <c r="E56" i="7"/>
  <c r="F56" i="7"/>
  <c r="S57" i="7"/>
  <c r="E57" i="7"/>
  <c r="F57" i="7"/>
  <c r="E58" i="7"/>
  <c r="F58" i="7"/>
  <c r="G58" i="7"/>
  <c r="E59" i="7"/>
  <c r="F59" i="7"/>
  <c r="P59" i="7"/>
  <c r="R59" i="7"/>
  <c r="G59" i="7"/>
  <c r="V59" i="7"/>
  <c r="T59" i="7"/>
  <c r="S60" i="7"/>
  <c r="E60" i="7"/>
  <c r="F60" i="7"/>
  <c r="S61" i="7"/>
  <c r="E61" i="7"/>
  <c r="F61" i="7"/>
  <c r="S62" i="7"/>
  <c r="E62" i="7"/>
  <c r="F62" i="7"/>
  <c r="S63" i="7"/>
  <c r="E63" i="7"/>
  <c r="F63" i="7"/>
  <c r="S64" i="7"/>
  <c r="E64" i="7"/>
  <c r="F64" i="7"/>
  <c r="G64" i="7"/>
  <c r="N64" i="7"/>
  <c r="S65" i="7"/>
  <c r="E65" i="7"/>
  <c r="F65" i="7"/>
  <c r="P65" i="7"/>
  <c r="S66" i="7"/>
  <c r="E66" i="7"/>
  <c r="F66" i="7"/>
  <c r="G66" i="7"/>
  <c r="P66" i="7"/>
  <c r="R66" i="7"/>
  <c r="T66" i="7"/>
  <c r="S67" i="7"/>
  <c r="E67" i="7"/>
  <c r="F67" i="7"/>
  <c r="P67" i="7"/>
  <c r="G67" i="7"/>
  <c r="S68" i="7"/>
  <c r="E68" i="7"/>
  <c r="F68" i="7"/>
  <c r="S69" i="7"/>
  <c r="E69" i="7"/>
  <c r="F69" i="7"/>
  <c r="S70" i="7"/>
  <c r="E70" i="7"/>
  <c r="F70" i="7"/>
  <c r="S71" i="7"/>
  <c r="E71" i="7"/>
  <c r="F71" i="7"/>
  <c r="S72" i="7"/>
  <c r="E72" i="7"/>
  <c r="F72" i="7"/>
  <c r="G72" i="7"/>
  <c r="N72" i="7"/>
  <c r="S73" i="7"/>
  <c r="E73" i="7"/>
  <c r="F73" i="7"/>
  <c r="P73" i="7"/>
  <c r="S74" i="7"/>
  <c r="E74" i="7"/>
  <c r="F74" i="7"/>
  <c r="G74" i="7"/>
  <c r="P74" i="7"/>
  <c r="R74" i="7"/>
  <c r="T74" i="7"/>
  <c r="S75" i="7"/>
  <c r="E75" i="7"/>
  <c r="F75" i="7"/>
  <c r="P75" i="7"/>
  <c r="R75" i="7"/>
  <c r="T75" i="7"/>
  <c r="G75" i="7"/>
  <c r="S76" i="7"/>
  <c r="E76" i="7"/>
  <c r="F76" i="7"/>
  <c r="S77" i="7"/>
  <c r="E77" i="7"/>
  <c r="F77" i="7"/>
  <c r="S78" i="7"/>
  <c r="E78" i="7"/>
  <c r="F78" i="7"/>
  <c r="S79" i="7"/>
  <c r="E79" i="7"/>
  <c r="F79" i="7"/>
  <c r="S80" i="7"/>
  <c r="E80" i="7"/>
  <c r="F80" i="7"/>
  <c r="G80" i="7"/>
  <c r="N80" i="7"/>
  <c r="P80" i="7"/>
  <c r="R80" i="7"/>
  <c r="S81" i="7"/>
  <c r="E81" i="7"/>
  <c r="F81" i="7"/>
  <c r="P81" i="7"/>
  <c r="G81" i="7"/>
  <c r="S82" i="7"/>
  <c r="E82" i="7"/>
  <c r="F82" i="7"/>
  <c r="G82" i="7"/>
  <c r="P82" i="7"/>
  <c r="R82" i="7"/>
  <c r="T82" i="7"/>
  <c r="S83" i="7"/>
  <c r="E83" i="7"/>
  <c r="F83" i="7"/>
  <c r="P83" i="7"/>
  <c r="G83" i="7"/>
  <c r="S84" i="7"/>
  <c r="E84" i="7"/>
  <c r="F84" i="7"/>
  <c r="S85" i="7"/>
  <c r="E85" i="7"/>
  <c r="F85" i="7"/>
  <c r="S86" i="7"/>
  <c r="E86" i="7"/>
  <c r="F86" i="7"/>
  <c r="S87" i="7"/>
  <c r="E87" i="7"/>
  <c r="F87" i="7"/>
  <c r="S88" i="7"/>
  <c r="E88" i="7"/>
  <c r="F88" i="7"/>
  <c r="G88" i="7"/>
  <c r="K88" i="7"/>
  <c r="E89" i="7"/>
  <c r="F89" i="7"/>
  <c r="G89" i="7"/>
  <c r="P89" i="7"/>
  <c r="R89" i="7"/>
  <c r="T89" i="7"/>
  <c r="E90" i="7"/>
  <c r="F90" i="7"/>
  <c r="S91" i="7"/>
  <c r="E91" i="7"/>
  <c r="F91" i="7"/>
  <c r="S92" i="7"/>
  <c r="E92" i="7"/>
  <c r="F92" i="7"/>
  <c r="S93" i="7"/>
  <c r="E93" i="7"/>
  <c r="F93" i="7"/>
  <c r="S94" i="7"/>
  <c r="E94" i="7"/>
  <c r="F94" i="7"/>
  <c r="G94" i="7"/>
  <c r="S95" i="7"/>
  <c r="E95" i="7"/>
  <c r="F95" i="7"/>
  <c r="P95" i="7"/>
  <c r="S96" i="7"/>
  <c r="E96" i="7"/>
  <c r="F96" i="7"/>
  <c r="G96" i="7"/>
  <c r="P96" i="7"/>
  <c r="R96" i="7"/>
  <c r="T96" i="7"/>
  <c r="S97" i="7"/>
  <c r="E97" i="7"/>
  <c r="F97" i="7"/>
  <c r="P97" i="7"/>
  <c r="G97" i="7"/>
  <c r="S98" i="7"/>
  <c r="E98" i="7"/>
  <c r="F98" i="7"/>
  <c r="S99" i="7"/>
  <c r="E99" i="7"/>
  <c r="F99" i="7"/>
  <c r="S100" i="7"/>
  <c r="E100" i="7"/>
  <c r="F100" i="7"/>
  <c r="S101" i="7"/>
  <c r="E101" i="7"/>
  <c r="F101" i="7"/>
  <c r="S102" i="7"/>
  <c r="E102" i="7"/>
  <c r="F102" i="7"/>
  <c r="G102" i="7"/>
  <c r="S103" i="7"/>
  <c r="E103" i="7"/>
  <c r="F103" i="7"/>
  <c r="P103" i="7"/>
  <c r="S104" i="7"/>
  <c r="E104" i="7"/>
  <c r="F104" i="7"/>
  <c r="G104" i="7"/>
  <c r="K104" i="7"/>
  <c r="P104" i="7"/>
  <c r="R104" i="7"/>
  <c r="T104" i="7"/>
  <c r="S105" i="7"/>
  <c r="E105" i="7"/>
  <c r="F105" i="7"/>
  <c r="P105" i="7"/>
  <c r="R105" i="7"/>
  <c r="T105" i="7"/>
  <c r="G105" i="7"/>
  <c r="S106" i="7"/>
  <c r="E106" i="7"/>
  <c r="F106" i="7"/>
  <c r="S107" i="7"/>
  <c r="E107" i="7"/>
  <c r="F107" i="7"/>
  <c r="S108" i="7"/>
  <c r="E108" i="7"/>
  <c r="F108" i="7"/>
  <c r="S109" i="7"/>
  <c r="E109" i="7"/>
  <c r="F109" i="7"/>
  <c r="S110" i="7"/>
  <c r="E110" i="7"/>
  <c r="F110" i="7"/>
  <c r="G110" i="7"/>
  <c r="P110" i="7"/>
  <c r="R110" i="7"/>
  <c r="S111" i="7"/>
  <c r="E111" i="7"/>
  <c r="F111" i="7"/>
  <c r="P111" i="7"/>
  <c r="G111" i="7"/>
  <c r="S112" i="7"/>
  <c r="E112" i="7"/>
  <c r="F112" i="7"/>
  <c r="G112" i="7"/>
  <c r="K112" i="7"/>
  <c r="P112" i="7"/>
  <c r="R112" i="7"/>
  <c r="T112" i="7"/>
  <c r="S113" i="7"/>
  <c r="E113" i="7"/>
  <c r="F113" i="7"/>
  <c r="P113" i="7"/>
  <c r="G113" i="7"/>
  <c r="S114" i="7"/>
  <c r="E114" i="7"/>
  <c r="F114" i="7"/>
  <c r="S115" i="7"/>
  <c r="E115" i="7"/>
  <c r="F115" i="7"/>
  <c r="S116" i="7"/>
  <c r="E116" i="7"/>
  <c r="F116" i="7"/>
  <c r="S117" i="7"/>
  <c r="E117" i="7"/>
  <c r="F117" i="7"/>
  <c r="S118" i="7"/>
  <c r="E118" i="7"/>
  <c r="F118" i="7"/>
  <c r="G118" i="7"/>
  <c r="S119" i="7"/>
  <c r="E119" i="7"/>
  <c r="F119" i="7"/>
  <c r="P119" i="7"/>
  <c r="S120" i="7"/>
  <c r="E120" i="7"/>
  <c r="F120" i="7"/>
  <c r="G120" i="7"/>
  <c r="K120" i="7"/>
  <c r="P120" i="7"/>
  <c r="S121" i="7"/>
  <c r="E121" i="7"/>
  <c r="F121" i="7"/>
  <c r="P121" i="7"/>
  <c r="G121" i="7"/>
  <c r="S122" i="7"/>
  <c r="E122" i="7"/>
  <c r="F122" i="7"/>
  <c r="S123" i="7"/>
  <c r="E123" i="7"/>
  <c r="F123" i="7"/>
  <c r="S124" i="7"/>
  <c r="E124" i="7"/>
  <c r="F124" i="7"/>
  <c r="S125" i="7"/>
  <c r="S126" i="7"/>
  <c r="P126" i="7"/>
  <c r="R126" i="7"/>
  <c r="T126" i="7"/>
  <c r="S127" i="7"/>
  <c r="S128" i="7"/>
  <c r="S129" i="7"/>
  <c r="P129" i="7"/>
  <c r="R129" i="7"/>
  <c r="S130" i="7"/>
  <c r="P130" i="7"/>
  <c r="S131" i="7"/>
  <c r="S132" i="7"/>
  <c r="P132" i="7"/>
  <c r="S133" i="7"/>
  <c r="S134" i="7"/>
  <c r="P134" i="7"/>
  <c r="R134" i="7"/>
  <c r="T134" i="7"/>
  <c r="S135" i="7"/>
  <c r="S136" i="7"/>
  <c r="S137" i="7"/>
  <c r="T137" i="7"/>
  <c r="P137" i="7"/>
  <c r="R137" i="7"/>
  <c r="S138" i="7"/>
  <c r="P138" i="7"/>
  <c r="S139" i="7"/>
  <c r="S140" i="7"/>
  <c r="P140" i="7"/>
  <c r="S141" i="7"/>
  <c r="S142" i="7"/>
  <c r="P142" i="7"/>
  <c r="R142" i="7"/>
  <c r="T142" i="7"/>
  <c r="S143" i="7"/>
  <c r="S144" i="7"/>
  <c r="S145" i="7"/>
  <c r="P145" i="7"/>
  <c r="R145" i="7"/>
  <c r="S146" i="7"/>
  <c r="P146" i="7"/>
  <c r="S147" i="7"/>
  <c r="X14" i="7"/>
  <c r="E52" i="7"/>
  <c r="F52" i="7"/>
  <c r="P52" i="7"/>
  <c r="E53" i="7"/>
  <c r="F53" i="7"/>
  <c r="X15" i="7"/>
  <c r="X16" i="7"/>
  <c r="C17" i="7"/>
  <c r="Q21" i="7"/>
  <c r="N22" i="7"/>
  <c r="Q22" i="7"/>
  <c r="V22" i="7"/>
  <c r="Q23" i="7"/>
  <c r="Q24" i="7"/>
  <c r="Q25" i="7"/>
  <c r="Q26" i="7"/>
  <c r="Q27" i="7"/>
  <c r="N28" i="7"/>
  <c r="Q28" i="7"/>
  <c r="N29" i="7"/>
  <c r="Q29" i="7"/>
  <c r="N30" i="7"/>
  <c r="Q30" i="7"/>
  <c r="V30" i="7"/>
  <c r="Q31" i="7"/>
  <c r="Q32" i="7"/>
  <c r="Q33" i="7"/>
  <c r="Q34" i="7"/>
  <c r="Q35" i="7"/>
  <c r="N36" i="7"/>
  <c r="Q36" i="7"/>
  <c r="Q37" i="7"/>
  <c r="N38" i="7"/>
  <c r="Q38" i="7"/>
  <c r="V38" i="7"/>
  <c r="N39" i="7"/>
  <c r="Q39" i="7"/>
  <c r="Q40" i="7"/>
  <c r="Q41" i="7"/>
  <c r="Q42" i="7"/>
  <c r="Q43" i="7"/>
  <c r="N44" i="7"/>
  <c r="Q44" i="7"/>
  <c r="Q45" i="7"/>
  <c r="N46" i="7"/>
  <c r="Q46" i="7"/>
  <c r="V46" i="7"/>
  <c r="Q47" i="7"/>
  <c r="Q48" i="7"/>
  <c r="Q49" i="7"/>
  <c r="Q50" i="7"/>
  <c r="Q51" i="7"/>
  <c r="G52" i="7"/>
  <c r="Q52" i="7"/>
  <c r="Q53" i="7"/>
  <c r="Q54" i="7"/>
  <c r="Q55" i="7"/>
  <c r="Q56" i="7"/>
  <c r="Q57" i="7"/>
  <c r="Q58" i="7"/>
  <c r="N59" i="7"/>
  <c r="Q59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Q73" i="7"/>
  <c r="Q74" i="7"/>
  <c r="Q75" i="7"/>
  <c r="Q76" i="7"/>
  <c r="Q77" i="7"/>
  <c r="Q78" i="7"/>
  <c r="Q79" i="7"/>
  <c r="Q80" i="7"/>
  <c r="V80" i="7"/>
  <c r="Q81" i="7"/>
  <c r="Q82" i="7"/>
  <c r="Q83" i="7"/>
  <c r="Q84" i="7"/>
  <c r="Q85" i="7"/>
  <c r="Q86" i="7"/>
  <c r="Q87" i="7"/>
  <c r="Q88" i="7"/>
  <c r="N89" i="7"/>
  <c r="Q89" i="7"/>
  <c r="Q90" i="7"/>
  <c r="Q91" i="7"/>
  <c r="Q92" i="7"/>
  <c r="Q93" i="7"/>
  <c r="K94" i="7"/>
  <c r="Q94" i="7"/>
  <c r="Q95" i="7"/>
  <c r="N96" i="7"/>
  <c r="Q96" i="7"/>
  <c r="V96" i="7"/>
  <c r="Q97" i="7"/>
  <c r="Q98" i="7"/>
  <c r="Q99" i="7"/>
  <c r="Q100" i="7"/>
  <c r="Q101" i="7"/>
  <c r="K102" i="7"/>
  <c r="Q102" i="7"/>
  <c r="Q103" i="7"/>
  <c r="Q104" i="7"/>
  <c r="V104" i="7"/>
  <c r="Q105" i="7"/>
  <c r="Q106" i="7"/>
  <c r="Q107" i="7"/>
  <c r="N108" i="7"/>
  <c r="Q108" i="7"/>
  <c r="Q109" i="7"/>
  <c r="J110" i="7"/>
  <c r="Q110" i="7"/>
  <c r="V110" i="7"/>
  <c r="Q111" i="7"/>
  <c r="Q112" i="7"/>
  <c r="V112" i="7"/>
  <c r="Q113" i="7"/>
  <c r="Q114" i="7"/>
  <c r="Q115" i="7"/>
  <c r="Q116" i="7"/>
  <c r="Q117" i="7"/>
  <c r="K118" i="7"/>
  <c r="Q118" i="7"/>
  <c r="Q119" i="7"/>
  <c r="Q120" i="7"/>
  <c r="V120" i="7"/>
  <c r="Q121" i="7"/>
  <c r="Q122" i="7"/>
  <c r="Q123" i="7"/>
  <c r="Q124" i="7"/>
  <c r="Q125" i="7"/>
  <c r="N126" i="7"/>
  <c r="Q126" i="7"/>
  <c r="V126" i="7"/>
  <c r="Q127" i="7"/>
  <c r="Q128" i="7"/>
  <c r="N129" i="7"/>
  <c r="Q129" i="7"/>
  <c r="V129" i="7"/>
  <c r="Q130" i="7"/>
  <c r="Q131" i="7"/>
  <c r="Q132" i="7"/>
  <c r="Q133" i="7"/>
  <c r="N134" i="7"/>
  <c r="Q134" i="7"/>
  <c r="V134" i="7"/>
  <c r="Q135" i="7"/>
  <c r="Q136" i="7"/>
  <c r="K137" i="7"/>
  <c r="Q137" i="7"/>
  <c r="V137" i="7"/>
  <c r="Q138" i="7"/>
  <c r="Q139" i="7"/>
  <c r="Q140" i="7"/>
  <c r="Q141" i="7"/>
  <c r="N142" i="7"/>
  <c r="Q142" i="7"/>
  <c r="V142" i="7"/>
  <c r="Q143" i="7"/>
  <c r="Q144" i="7"/>
  <c r="N145" i="7"/>
  <c r="Q145" i="7"/>
  <c r="V145" i="7"/>
  <c r="Q146" i="7"/>
  <c r="Q147" i="7"/>
  <c r="P148" i="7"/>
  <c r="R148" i="7"/>
  <c r="T148" i="7"/>
  <c r="Q148" i="7"/>
  <c r="S148" i="7"/>
  <c r="V148" i="7"/>
  <c r="Q149" i="7"/>
  <c r="S149" i="7"/>
  <c r="K150" i="7"/>
  <c r="P150" i="7"/>
  <c r="R150" i="7"/>
  <c r="T150" i="7"/>
  <c r="Q150" i="7"/>
  <c r="S150" i="7"/>
  <c r="V150" i="7"/>
  <c r="D21" i="6"/>
  <c r="F21" i="6" s="1"/>
  <c r="D22" i="6"/>
  <c r="D23" i="6"/>
  <c r="D24" i="6"/>
  <c r="I24" i="6" s="1"/>
  <c r="J24" i="6" s="1"/>
  <c r="D25" i="6"/>
  <c r="F25" i="6" s="1"/>
  <c r="D26" i="6"/>
  <c r="D27" i="6"/>
  <c r="D28" i="6"/>
  <c r="D29" i="6"/>
  <c r="F29" i="6" s="1"/>
  <c r="H29" i="6" s="1"/>
  <c r="D30" i="6"/>
  <c r="D31" i="6"/>
  <c r="D32" i="6"/>
  <c r="F32" i="6" s="1"/>
  <c r="D33" i="6"/>
  <c r="D34" i="6"/>
  <c r="F34" i="6" s="1"/>
  <c r="H34" i="6" s="1"/>
  <c r="D35" i="6"/>
  <c r="D36" i="6"/>
  <c r="D37" i="6"/>
  <c r="F37" i="6" s="1"/>
  <c r="H37" i="6" s="1"/>
  <c r="D38" i="6"/>
  <c r="F38" i="6" s="1"/>
  <c r="D39" i="6"/>
  <c r="D40" i="6"/>
  <c r="D41" i="6"/>
  <c r="D42" i="6"/>
  <c r="F42" i="6" s="1"/>
  <c r="H42" i="6" s="1"/>
  <c r="D43" i="6"/>
  <c r="D44" i="6"/>
  <c r="F44" i="6"/>
  <c r="H44" i="6" s="1"/>
  <c r="D45" i="6"/>
  <c r="I45" i="6" s="1"/>
  <c r="J45" i="6" s="1"/>
  <c r="D46" i="6"/>
  <c r="F46" i="6" s="1"/>
  <c r="H46" i="6" s="1"/>
  <c r="D47" i="6"/>
  <c r="F47" i="6" s="1"/>
  <c r="D48" i="6"/>
  <c r="D49" i="6"/>
  <c r="D50" i="6"/>
  <c r="D51" i="6"/>
  <c r="F51" i="6" s="1"/>
  <c r="H51" i="6" s="1"/>
  <c r="D52" i="6"/>
  <c r="F52" i="6" s="1"/>
  <c r="D53" i="6"/>
  <c r="F53" i="6" s="1"/>
  <c r="D54" i="6"/>
  <c r="F54" i="6" s="1"/>
  <c r="H54" i="6" s="1"/>
  <c r="D55" i="6"/>
  <c r="F55" i="6" s="1"/>
  <c r="D56" i="6"/>
  <c r="D57" i="6"/>
  <c r="F57" i="6" s="1"/>
  <c r="D58" i="6"/>
  <c r="F58" i="6" s="1"/>
  <c r="H58" i="6" s="1"/>
  <c r="D59" i="6"/>
  <c r="D60" i="6"/>
  <c r="F60" i="6" s="1"/>
  <c r="D61" i="6"/>
  <c r="D62" i="6"/>
  <c r="F62" i="6" s="1"/>
  <c r="H62" i="6" s="1"/>
  <c r="D63" i="6"/>
  <c r="F63" i="6" s="1"/>
  <c r="G63" i="6" s="1"/>
  <c r="D64" i="6"/>
  <c r="F64" i="6" s="1"/>
  <c r="D65" i="6"/>
  <c r="F65" i="6" s="1"/>
  <c r="H65" i="6" s="1"/>
  <c r="D66" i="6"/>
  <c r="F66" i="6" s="1"/>
  <c r="H66" i="6" s="1"/>
  <c r="D67" i="6"/>
  <c r="F67" i="6" s="1"/>
  <c r="D68" i="6"/>
  <c r="F68" i="6" s="1"/>
  <c r="D69" i="6"/>
  <c r="D70" i="6"/>
  <c r="F70" i="6" s="1"/>
  <c r="H70" i="6" s="1"/>
  <c r="D71" i="6"/>
  <c r="F71" i="6" s="1"/>
  <c r="D72" i="6"/>
  <c r="D73" i="6"/>
  <c r="F73" i="6" s="1"/>
  <c r="H73" i="6" s="1"/>
  <c r="D74" i="6"/>
  <c r="D75" i="6"/>
  <c r="F75" i="6" s="1"/>
  <c r="H75" i="6" s="1"/>
  <c r="D76" i="6"/>
  <c r="F76" i="6" s="1"/>
  <c r="D77" i="6"/>
  <c r="F77" i="6" s="1"/>
  <c r="H77" i="6" s="1"/>
  <c r="D78" i="6"/>
  <c r="F78" i="6"/>
  <c r="D79" i="6"/>
  <c r="F79" i="6" s="1"/>
  <c r="D80" i="6"/>
  <c r="F80" i="6" s="1"/>
  <c r="D81" i="6"/>
  <c r="F81" i="6" s="1"/>
  <c r="D82" i="6"/>
  <c r="F82" i="6" s="1"/>
  <c r="D83" i="6"/>
  <c r="F83" i="6"/>
  <c r="D84" i="6"/>
  <c r="F84" i="6"/>
  <c r="D85" i="6"/>
  <c r="F85" i="6"/>
  <c r="G85" i="6"/>
  <c r="D86" i="6"/>
  <c r="F86" i="6"/>
  <c r="G86" i="6"/>
  <c r="D87" i="6"/>
  <c r="F87" i="6"/>
  <c r="D88" i="6"/>
  <c r="G88" i="6"/>
  <c r="F88" i="6"/>
  <c r="H88" i="6"/>
  <c r="D89" i="6"/>
  <c r="F89" i="6"/>
  <c r="G89" i="6"/>
  <c r="D90" i="6"/>
  <c r="F90" i="6"/>
  <c r="H90" i="6"/>
  <c r="D91" i="6"/>
  <c r="F91" i="6"/>
  <c r="D92" i="6"/>
  <c r="F92" i="6"/>
  <c r="D93" i="6"/>
  <c r="F93" i="6"/>
  <c r="G93" i="6"/>
  <c r="D94" i="6"/>
  <c r="F94" i="6"/>
  <c r="G94" i="6"/>
  <c r="D95" i="6"/>
  <c r="F95" i="6"/>
  <c r="D96" i="6"/>
  <c r="G96" i="6"/>
  <c r="F96" i="6"/>
  <c r="H96" i="6"/>
  <c r="D97" i="6"/>
  <c r="F97" i="6"/>
  <c r="D98" i="6"/>
  <c r="F98" i="6"/>
  <c r="H98" i="6"/>
  <c r="D99" i="6"/>
  <c r="F99" i="6"/>
  <c r="D100" i="6"/>
  <c r="F100" i="6"/>
  <c r="D101" i="6"/>
  <c r="F101" i="6"/>
  <c r="G101" i="6"/>
  <c r="D102" i="6"/>
  <c r="F102" i="6"/>
  <c r="D103" i="6"/>
  <c r="F103" i="6"/>
  <c r="D104" i="6"/>
  <c r="F104" i="6"/>
  <c r="H104" i="6"/>
  <c r="D105" i="6"/>
  <c r="F105" i="6"/>
  <c r="G105" i="6"/>
  <c r="D106" i="6"/>
  <c r="F106" i="6"/>
  <c r="D107" i="6"/>
  <c r="F107" i="6"/>
  <c r="D108" i="6"/>
  <c r="F108" i="6"/>
  <c r="D109" i="6"/>
  <c r="F109" i="6"/>
  <c r="G109" i="6"/>
  <c r="D110" i="6"/>
  <c r="F110" i="6"/>
  <c r="D111" i="6"/>
  <c r="F111" i="6"/>
  <c r="D112" i="6"/>
  <c r="F112" i="6"/>
  <c r="H112" i="6"/>
  <c r="D113" i="6"/>
  <c r="F113" i="6"/>
  <c r="D114" i="6"/>
  <c r="F114" i="6"/>
  <c r="D115" i="6"/>
  <c r="F115" i="6"/>
  <c r="D116" i="6"/>
  <c r="F116" i="6"/>
  <c r="D117" i="6"/>
  <c r="F117" i="6"/>
  <c r="G117" i="6"/>
  <c r="D118" i="6"/>
  <c r="F118" i="6"/>
  <c r="D119" i="6"/>
  <c r="F119" i="6"/>
  <c r="D120" i="6"/>
  <c r="F120" i="6"/>
  <c r="H120" i="6"/>
  <c r="D121" i="6"/>
  <c r="F121" i="6"/>
  <c r="G121" i="6"/>
  <c r="D122" i="6"/>
  <c r="F122" i="6"/>
  <c r="D123" i="6"/>
  <c r="F123" i="6"/>
  <c r="D124" i="6"/>
  <c r="F124" i="6"/>
  <c r="D125" i="6"/>
  <c r="F125" i="6"/>
  <c r="G125" i="6"/>
  <c r="D126" i="6"/>
  <c r="F126" i="6"/>
  <c r="D127" i="6"/>
  <c r="F127" i="6"/>
  <c r="D128" i="6"/>
  <c r="F128" i="6"/>
  <c r="H128" i="6"/>
  <c r="D129" i="6"/>
  <c r="F129" i="6"/>
  <c r="D130" i="6"/>
  <c r="F130" i="6"/>
  <c r="H130" i="6"/>
  <c r="D131" i="6"/>
  <c r="F131" i="6"/>
  <c r="D132" i="6"/>
  <c r="F132" i="6"/>
  <c r="D133" i="6"/>
  <c r="F133" i="6"/>
  <c r="G133" i="6"/>
  <c r="D134" i="6"/>
  <c r="F134" i="6"/>
  <c r="H134" i="6"/>
  <c r="D135" i="6"/>
  <c r="F135" i="6"/>
  <c r="D136" i="6"/>
  <c r="F136" i="6"/>
  <c r="H136" i="6"/>
  <c r="D137" i="6"/>
  <c r="F137" i="6"/>
  <c r="G137" i="6"/>
  <c r="D138" i="6"/>
  <c r="F138" i="6"/>
  <c r="H138" i="6"/>
  <c r="D139" i="6"/>
  <c r="F139" i="6"/>
  <c r="D140" i="6"/>
  <c r="F140" i="6"/>
  <c r="D141" i="6"/>
  <c r="F141" i="6"/>
  <c r="G141" i="6"/>
  <c r="D142" i="6"/>
  <c r="F142" i="6"/>
  <c r="H142" i="6"/>
  <c r="D143" i="6"/>
  <c r="F143" i="6"/>
  <c r="D144" i="6"/>
  <c r="F144" i="6"/>
  <c r="H144" i="6"/>
  <c r="D145" i="6"/>
  <c r="F145" i="6"/>
  <c r="D146" i="6"/>
  <c r="F146" i="6"/>
  <c r="H146" i="6"/>
  <c r="D147" i="6"/>
  <c r="F147" i="6"/>
  <c r="F16" i="6"/>
  <c r="F15" i="6"/>
  <c r="F12" i="6"/>
  <c r="H83" i="6"/>
  <c r="H85" i="6"/>
  <c r="H87" i="6"/>
  <c r="H89" i="6"/>
  <c r="H91" i="6"/>
  <c r="H93" i="6"/>
  <c r="H95" i="6"/>
  <c r="H97" i="6"/>
  <c r="H99" i="6"/>
  <c r="H101" i="6"/>
  <c r="H103" i="6"/>
  <c r="H105" i="6"/>
  <c r="H107" i="6"/>
  <c r="H109" i="6"/>
  <c r="H111" i="6"/>
  <c r="H113" i="6"/>
  <c r="H115" i="6"/>
  <c r="H117" i="6"/>
  <c r="H119" i="6"/>
  <c r="H121" i="6"/>
  <c r="H123" i="6"/>
  <c r="H125" i="6"/>
  <c r="H127" i="6"/>
  <c r="H129" i="6"/>
  <c r="H131" i="6"/>
  <c r="H133" i="6"/>
  <c r="H135" i="6"/>
  <c r="H137" i="6"/>
  <c r="H139" i="6"/>
  <c r="H141" i="6"/>
  <c r="H143" i="6"/>
  <c r="H145" i="6"/>
  <c r="H147" i="6"/>
  <c r="H16" i="6"/>
  <c r="H15" i="6"/>
  <c r="H12" i="6"/>
  <c r="H13" i="6"/>
  <c r="G83" i="6"/>
  <c r="G87" i="6"/>
  <c r="G91" i="6"/>
  <c r="G95" i="6"/>
  <c r="G97" i="6"/>
  <c r="G99" i="6"/>
  <c r="G103" i="6"/>
  <c r="G107" i="6"/>
  <c r="G111" i="6"/>
  <c r="G113" i="6"/>
  <c r="G115" i="6"/>
  <c r="G119" i="6"/>
  <c r="G123" i="6"/>
  <c r="G127" i="6"/>
  <c r="G129" i="6"/>
  <c r="G131" i="6"/>
  <c r="G135" i="6"/>
  <c r="G139" i="6"/>
  <c r="G143" i="6"/>
  <c r="G145" i="6"/>
  <c r="G147" i="6"/>
  <c r="G16" i="6"/>
  <c r="G15" i="6"/>
  <c r="G12" i="6"/>
  <c r="D16" i="6"/>
  <c r="D15" i="6"/>
  <c r="D12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I44" i="6"/>
  <c r="J44" i="6" s="1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I58" i="6"/>
  <c r="J58" i="6" s="1"/>
  <c r="E59" i="6"/>
  <c r="E60" i="6"/>
  <c r="E61" i="6"/>
  <c r="E62" i="6"/>
  <c r="E63" i="6"/>
  <c r="E64" i="6"/>
  <c r="I64" i="6"/>
  <c r="J64" i="6" s="1"/>
  <c r="E65" i="6"/>
  <c r="E66" i="6"/>
  <c r="E67" i="6"/>
  <c r="E68" i="6"/>
  <c r="E69" i="6"/>
  <c r="E70" i="6"/>
  <c r="E71" i="6"/>
  <c r="E72" i="6"/>
  <c r="E73" i="6"/>
  <c r="I73" i="6"/>
  <c r="J73" i="6" s="1"/>
  <c r="E74" i="6"/>
  <c r="E75" i="6"/>
  <c r="E76" i="6"/>
  <c r="I76" i="6"/>
  <c r="J76" i="6" s="1"/>
  <c r="E77" i="6"/>
  <c r="E78" i="6"/>
  <c r="E79" i="6"/>
  <c r="E80" i="6"/>
  <c r="I80" i="6"/>
  <c r="J80" i="6" s="1"/>
  <c r="E81" i="6"/>
  <c r="E82" i="6"/>
  <c r="E83" i="6"/>
  <c r="E84" i="6"/>
  <c r="E85" i="6"/>
  <c r="E86" i="6"/>
  <c r="I86" i="6"/>
  <c r="J86" i="6"/>
  <c r="E87" i="6"/>
  <c r="E88" i="6"/>
  <c r="E89" i="6"/>
  <c r="I89" i="6"/>
  <c r="E90" i="6"/>
  <c r="I90" i="6"/>
  <c r="J90" i="6"/>
  <c r="E91" i="6"/>
  <c r="E92" i="6"/>
  <c r="I92" i="6"/>
  <c r="J92" i="6"/>
  <c r="E93" i="6"/>
  <c r="E94" i="6"/>
  <c r="I94" i="6"/>
  <c r="J94" i="6"/>
  <c r="E95" i="6"/>
  <c r="E96" i="6"/>
  <c r="I96" i="6"/>
  <c r="J96" i="6"/>
  <c r="E97" i="6"/>
  <c r="I97" i="6"/>
  <c r="E98" i="6"/>
  <c r="E99" i="6"/>
  <c r="E100" i="6"/>
  <c r="E101" i="6"/>
  <c r="E102" i="6"/>
  <c r="E103" i="6"/>
  <c r="E104" i="6"/>
  <c r="E105" i="6"/>
  <c r="I105" i="6"/>
  <c r="E106" i="6"/>
  <c r="I106" i="6"/>
  <c r="J106" i="6"/>
  <c r="E107" i="6"/>
  <c r="E108" i="6"/>
  <c r="I108" i="6"/>
  <c r="J108" i="6"/>
  <c r="E109" i="6"/>
  <c r="E110" i="6"/>
  <c r="I110" i="6"/>
  <c r="J110" i="6"/>
  <c r="E111" i="6"/>
  <c r="E112" i="6"/>
  <c r="I112" i="6"/>
  <c r="J112" i="6"/>
  <c r="E113" i="6"/>
  <c r="I113" i="6"/>
  <c r="E114" i="6"/>
  <c r="E115" i="6"/>
  <c r="E116" i="6"/>
  <c r="E117" i="6"/>
  <c r="E118" i="6"/>
  <c r="E119" i="6"/>
  <c r="E120" i="6"/>
  <c r="E121" i="6"/>
  <c r="I121" i="6"/>
  <c r="E122" i="6"/>
  <c r="I122" i="6"/>
  <c r="J122" i="6"/>
  <c r="E123" i="6"/>
  <c r="E124" i="6"/>
  <c r="I124" i="6"/>
  <c r="J124" i="6"/>
  <c r="E125" i="6"/>
  <c r="E126" i="6"/>
  <c r="I126" i="6"/>
  <c r="J126" i="6"/>
  <c r="E127" i="6"/>
  <c r="E128" i="6"/>
  <c r="I128" i="6"/>
  <c r="J128" i="6"/>
  <c r="E129" i="6"/>
  <c r="I129" i="6"/>
  <c r="E130" i="6"/>
  <c r="E131" i="6"/>
  <c r="E132" i="6"/>
  <c r="E133" i="6"/>
  <c r="E134" i="6"/>
  <c r="I134" i="6"/>
  <c r="J134" i="6"/>
  <c r="E135" i="6"/>
  <c r="E136" i="6"/>
  <c r="E137" i="6"/>
  <c r="I137" i="6"/>
  <c r="E138" i="6"/>
  <c r="I138" i="6"/>
  <c r="J138" i="6"/>
  <c r="E139" i="6"/>
  <c r="E140" i="6"/>
  <c r="I140" i="6"/>
  <c r="J140" i="6"/>
  <c r="E141" i="6"/>
  <c r="E142" i="6"/>
  <c r="I142" i="6"/>
  <c r="J142" i="6"/>
  <c r="E143" i="6"/>
  <c r="E144" i="6"/>
  <c r="I144" i="6"/>
  <c r="J144" i="6"/>
  <c r="E145" i="6"/>
  <c r="I145" i="6"/>
  <c r="E146" i="6"/>
  <c r="E147" i="6"/>
  <c r="E16" i="6"/>
  <c r="E15" i="6"/>
  <c r="E13" i="6"/>
  <c r="I29" i="6"/>
  <c r="J29" i="6" s="1"/>
  <c r="I34" i="6"/>
  <c r="J34" i="6" s="1"/>
  <c r="I37" i="6"/>
  <c r="J37" i="6" s="1"/>
  <c r="I43" i="6"/>
  <c r="J43" i="6" s="1"/>
  <c r="I52" i="6"/>
  <c r="J52" i="6" s="1"/>
  <c r="I63" i="6"/>
  <c r="J63" i="6" s="1"/>
  <c r="I66" i="6"/>
  <c r="J66" i="6" s="1"/>
  <c r="I67" i="6"/>
  <c r="J67" i="6" s="1"/>
  <c r="I71" i="6"/>
  <c r="J71" i="6" s="1"/>
  <c r="I79" i="6"/>
  <c r="J79" i="6" s="1"/>
  <c r="I82" i="6"/>
  <c r="J82" i="6" s="1"/>
  <c r="I83" i="6"/>
  <c r="I84" i="6"/>
  <c r="J84" i="6"/>
  <c r="I85" i="6"/>
  <c r="J85" i="6"/>
  <c r="I87" i="6"/>
  <c r="I88" i="6"/>
  <c r="I91" i="6"/>
  <c r="I93" i="6"/>
  <c r="J93" i="6"/>
  <c r="I95" i="6"/>
  <c r="I98" i="6"/>
  <c r="J98" i="6"/>
  <c r="I99" i="6"/>
  <c r="I100" i="6"/>
  <c r="J100" i="6"/>
  <c r="I101" i="6"/>
  <c r="J101" i="6"/>
  <c r="I102" i="6"/>
  <c r="J102" i="6"/>
  <c r="I103" i="6"/>
  <c r="I104" i="6"/>
  <c r="I107" i="6"/>
  <c r="I109" i="6"/>
  <c r="J109" i="6"/>
  <c r="I111" i="6"/>
  <c r="I114" i="6"/>
  <c r="J114" i="6"/>
  <c r="I115" i="6"/>
  <c r="I116" i="6"/>
  <c r="J116" i="6"/>
  <c r="I117" i="6"/>
  <c r="J117" i="6"/>
  <c r="I119" i="6"/>
  <c r="I120" i="6"/>
  <c r="J120" i="6"/>
  <c r="I123" i="6"/>
  <c r="I125" i="6"/>
  <c r="J125" i="6"/>
  <c r="I127" i="6"/>
  <c r="I130" i="6"/>
  <c r="J130" i="6"/>
  <c r="I131" i="6"/>
  <c r="I132" i="6"/>
  <c r="J132" i="6"/>
  <c r="I133" i="6"/>
  <c r="J133" i="6"/>
  <c r="I135" i="6"/>
  <c r="I136" i="6"/>
  <c r="I139" i="6"/>
  <c r="I141" i="6"/>
  <c r="J141" i="6"/>
  <c r="I143" i="6"/>
  <c r="I146" i="6"/>
  <c r="J146" i="6"/>
  <c r="I147" i="6"/>
  <c r="I16" i="6"/>
  <c r="I15" i="6"/>
  <c r="J83" i="6"/>
  <c r="J87" i="6"/>
  <c r="J88" i="6"/>
  <c r="J89" i="6"/>
  <c r="J91" i="6"/>
  <c r="J95" i="6"/>
  <c r="J97" i="6"/>
  <c r="J99" i="6"/>
  <c r="J103" i="6"/>
  <c r="J104" i="6"/>
  <c r="J105" i="6"/>
  <c r="J107" i="6"/>
  <c r="J111" i="6"/>
  <c r="J113" i="6"/>
  <c r="J115" i="6"/>
  <c r="J119" i="6"/>
  <c r="J121" i="6"/>
  <c r="J123" i="6"/>
  <c r="J127" i="6"/>
  <c r="J129" i="6"/>
  <c r="J131" i="6"/>
  <c r="J135" i="6"/>
  <c r="J136" i="6"/>
  <c r="J137" i="6"/>
  <c r="J139" i="6"/>
  <c r="J143" i="6"/>
  <c r="J145" i="6"/>
  <c r="J147" i="6"/>
  <c r="J16" i="6"/>
  <c r="J15" i="6"/>
  <c r="J13" i="6"/>
  <c r="J12" i="6"/>
  <c r="D17" i="6"/>
  <c r="L16" i="6"/>
  <c r="L15" i="6"/>
  <c r="L13" i="6"/>
  <c r="L12" i="6"/>
  <c r="M16" i="6"/>
  <c r="M15" i="6"/>
  <c r="G4" i="6"/>
  <c r="N16" i="6"/>
  <c r="N15" i="6"/>
  <c r="N13" i="6"/>
  <c r="N12" i="6"/>
  <c r="G5" i="6"/>
  <c r="O16" i="6"/>
  <c r="O15" i="6"/>
  <c r="O13" i="6"/>
  <c r="G6" i="6"/>
  <c r="G7" i="6"/>
  <c r="K16" i="6"/>
  <c r="K15" i="6"/>
  <c r="K13" i="6"/>
  <c r="K12" i="6"/>
  <c r="A13" i="6"/>
  <c r="D148" i="6"/>
  <c r="F148" i="6"/>
  <c r="H148" i="6"/>
  <c r="E148" i="6"/>
  <c r="D149" i="6"/>
  <c r="F149" i="6"/>
  <c r="H149" i="6"/>
  <c r="E149" i="6"/>
  <c r="D150" i="6"/>
  <c r="F150" i="6"/>
  <c r="G150" i="6"/>
  <c r="E150" i="6"/>
  <c r="I150" i="6"/>
  <c r="J150" i="6"/>
  <c r="D151" i="6"/>
  <c r="E151" i="6"/>
  <c r="I151" i="6"/>
  <c r="J151" i="6"/>
  <c r="F151" i="6"/>
  <c r="H151" i="6"/>
  <c r="D152" i="6"/>
  <c r="E152" i="6"/>
  <c r="F152" i="6"/>
  <c r="G152" i="6"/>
  <c r="I152" i="6"/>
  <c r="J152" i="6"/>
  <c r="D153" i="6"/>
  <c r="F153" i="6"/>
  <c r="H153" i="6"/>
  <c r="E153" i="6"/>
  <c r="I153" i="6"/>
  <c r="J153" i="6"/>
  <c r="D154" i="6"/>
  <c r="I154" i="6"/>
  <c r="J154" i="6"/>
  <c r="E154" i="6"/>
  <c r="D155" i="6"/>
  <c r="E155" i="6"/>
  <c r="F155" i="6"/>
  <c r="H155" i="6"/>
  <c r="I155" i="6"/>
  <c r="J155" i="6"/>
  <c r="D156" i="6"/>
  <c r="F156" i="6"/>
  <c r="H156" i="6"/>
  <c r="E156" i="6"/>
  <c r="I156" i="6"/>
  <c r="J156" i="6"/>
  <c r="G156" i="6"/>
  <c r="D157" i="6"/>
  <c r="F157" i="6"/>
  <c r="H157" i="6"/>
  <c r="E157" i="6"/>
  <c r="I157" i="6"/>
  <c r="J157" i="6"/>
  <c r="D158" i="6"/>
  <c r="F158" i="6"/>
  <c r="E158" i="6"/>
  <c r="I158" i="6"/>
  <c r="J158" i="6"/>
  <c r="G158" i="6"/>
  <c r="H158" i="6"/>
  <c r="D159" i="6"/>
  <c r="F159" i="6"/>
  <c r="H159" i="6"/>
  <c r="E159" i="6"/>
  <c r="I159" i="6"/>
  <c r="J159" i="6"/>
  <c r="D160" i="6"/>
  <c r="E160" i="6"/>
  <c r="I160" i="6"/>
  <c r="J160" i="6"/>
  <c r="F160" i="6"/>
  <c r="G160" i="6"/>
  <c r="D161" i="6"/>
  <c r="F161" i="6"/>
  <c r="H161" i="6"/>
  <c r="E161" i="6"/>
  <c r="I161" i="6"/>
  <c r="J161" i="6"/>
  <c r="D162" i="6"/>
  <c r="G162" i="6"/>
  <c r="E162" i="6"/>
  <c r="F162" i="6"/>
  <c r="H162" i="6"/>
  <c r="I162" i="6"/>
  <c r="J162" i="6"/>
  <c r="D163" i="6"/>
  <c r="I163" i="6"/>
  <c r="J163" i="6"/>
  <c r="E163" i="6"/>
  <c r="D164" i="6"/>
  <c r="F164" i="6"/>
  <c r="H164" i="6"/>
  <c r="E164" i="6"/>
  <c r="I164" i="6"/>
  <c r="J164" i="6"/>
  <c r="D165" i="6"/>
  <c r="F165" i="6"/>
  <c r="H165" i="6"/>
  <c r="E165" i="6"/>
  <c r="D166" i="6"/>
  <c r="F166" i="6"/>
  <c r="G166" i="6"/>
  <c r="E166" i="6"/>
  <c r="H166" i="6"/>
  <c r="I166" i="6"/>
  <c r="J166" i="6"/>
  <c r="D167" i="6"/>
  <c r="E167" i="6"/>
  <c r="I167" i="6"/>
  <c r="J167" i="6"/>
  <c r="F167" i="6"/>
  <c r="H167" i="6"/>
  <c r="D168" i="6"/>
  <c r="E168" i="6"/>
  <c r="F168" i="6"/>
  <c r="G168" i="6"/>
  <c r="H168" i="6"/>
  <c r="D169" i="6"/>
  <c r="E169" i="6"/>
  <c r="F169" i="6"/>
  <c r="H169" i="6"/>
  <c r="I169" i="6"/>
  <c r="J169" i="6"/>
  <c r="D170" i="6"/>
  <c r="E170" i="6"/>
  <c r="F170" i="6"/>
  <c r="H170" i="6"/>
  <c r="G170" i="6"/>
  <c r="I170" i="6"/>
  <c r="J170" i="6"/>
  <c r="D171" i="6"/>
  <c r="F171" i="6"/>
  <c r="H171" i="6"/>
  <c r="E171" i="6"/>
  <c r="D172" i="6"/>
  <c r="F172" i="6"/>
  <c r="H172" i="6"/>
  <c r="E172" i="6"/>
  <c r="G172" i="6"/>
  <c r="I172" i="6"/>
  <c r="J172" i="6"/>
  <c r="D173" i="6"/>
  <c r="G173" i="6"/>
  <c r="E173" i="6"/>
  <c r="F173" i="6"/>
  <c r="H173" i="6"/>
  <c r="D174" i="6"/>
  <c r="F174" i="6"/>
  <c r="E174" i="6"/>
  <c r="I174" i="6"/>
  <c r="J174" i="6"/>
  <c r="G174" i="6"/>
  <c r="H174" i="6"/>
  <c r="D175" i="6"/>
  <c r="F175" i="6"/>
  <c r="H175" i="6"/>
  <c r="E175" i="6"/>
  <c r="D176" i="6"/>
  <c r="E176" i="6"/>
  <c r="F176" i="6"/>
  <c r="H176" i="6"/>
  <c r="G176" i="6"/>
  <c r="I176" i="6"/>
  <c r="J176" i="6"/>
  <c r="D177" i="6"/>
  <c r="E177" i="6"/>
  <c r="F177" i="6"/>
  <c r="H177" i="6"/>
  <c r="I177" i="6"/>
  <c r="J177" i="6"/>
  <c r="D178" i="6"/>
  <c r="F178" i="6"/>
  <c r="H178" i="6"/>
  <c r="E178" i="6"/>
  <c r="I178" i="6"/>
  <c r="J178" i="6"/>
  <c r="D179" i="6"/>
  <c r="F179" i="6"/>
  <c r="H179" i="6"/>
  <c r="E179" i="6"/>
  <c r="D180" i="6"/>
  <c r="F180" i="6"/>
  <c r="H180" i="6"/>
  <c r="E180" i="6"/>
  <c r="I180" i="6"/>
  <c r="J180" i="6"/>
  <c r="D181" i="6"/>
  <c r="E181" i="6"/>
  <c r="F181" i="6"/>
  <c r="H181" i="6"/>
  <c r="G181" i="6"/>
  <c r="D182" i="6"/>
  <c r="F182" i="6"/>
  <c r="G182" i="6"/>
  <c r="E182" i="6"/>
  <c r="I182" i="6"/>
  <c r="J182" i="6"/>
  <c r="D183" i="6"/>
  <c r="E183" i="6"/>
  <c r="I183" i="6"/>
  <c r="J183" i="6"/>
  <c r="F183" i="6"/>
  <c r="H183" i="6"/>
  <c r="D184" i="6"/>
  <c r="E184" i="6"/>
  <c r="F184" i="6"/>
  <c r="H184" i="6"/>
  <c r="G184" i="6"/>
  <c r="I184" i="6"/>
  <c r="J184" i="6"/>
  <c r="D185" i="6"/>
  <c r="F185" i="6"/>
  <c r="H185" i="6"/>
  <c r="E185" i="6"/>
  <c r="D186" i="6"/>
  <c r="F186" i="6"/>
  <c r="E186" i="6"/>
  <c r="I186" i="6"/>
  <c r="J186" i="6"/>
  <c r="D187" i="6"/>
  <c r="F187" i="6"/>
  <c r="H187" i="6"/>
  <c r="E187" i="6"/>
  <c r="D188" i="6"/>
  <c r="F188" i="6"/>
  <c r="E188" i="6"/>
  <c r="I188" i="6"/>
  <c r="J188" i="6"/>
  <c r="D189" i="6"/>
  <c r="F189" i="6"/>
  <c r="H189" i="6"/>
  <c r="E189" i="6"/>
  <c r="D190" i="6"/>
  <c r="F190" i="6"/>
  <c r="H190" i="6"/>
  <c r="E190" i="6"/>
  <c r="G190" i="6"/>
  <c r="I190" i="6"/>
  <c r="J190" i="6"/>
  <c r="D191" i="6"/>
  <c r="E191" i="6"/>
  <c r="I191" i="6"/>
  <c r="J191" i="6"/>
  <c r="F191" i="6"/>
  <c r="G191" i="6"/>
  <c r="D192" i="6"/>
  <c r="E192" i="6"/>
  <c r="F192" i="6"/>
  <c r="H192" i="6"/>
  <c r="G192" i="6"/>
  <c r="I192" i="6"/>
  <c r="J192" i="6"/>
  <c r="D193" i="6"/>
  <c r="E193" i="6"/>
  <c r="I193" i="6"/>
  <c r="J193" i="6"/>
  <c r="F193" i="6"/>
  <c r="H193" i="6"/>
  <c r="D194" i="6"/>
  <c r="F194" i="6"/>
  <c r="H194" i="6"/>
  <c r="E194" i="6"/>
  <c r="I194" i="6"/>
  <c r="J194" i="6"/>
  <c r="D195" i="6"/>
  <c r="I195" i="6"/>
  <c r="J195" i="6"/>
  <c r="E195" i="6"/>
  <c r="F195" i="6"/>
  <c r="G195" i="6"/>
  <c r="D196" i="6"/>
  <c r="F196" i="6"/>
  <c r="H196" i="6"/>
  <c r="E196" i="6"/>
  <c r="D197" i="6"/>
  <c r="F197" i="6"/>
  <c r="E197" i="6"/>
  <c r="I197" i="6"/>
  <c r="J197" i="6"/>
  <c r="D198" i="6"/>
  <c r="F198" i="6"/>
  <c r="H198" i="6"/>
  <c r="E198" i="6"/>
  <c r="D199" i="6"/>
  <c r="G199" i="6"/>
  <c r="E199" i="6"/>
  <c r="I199" i="6"/>
  <c r="F199" i="6"/>
  <c r="H199" i="6"/>
  <c r="J199" i="6"/>
  <c r="D200" i="6"/>
  <c r="E200" i="6"/>
  <c r="F200" i="6"/>
  <c r="G200" i="6"/>
  <c r="D201" i="6"/>
  <c r="E201" i="6"/>
  <c r="F201" i="6"/>
  <c r="H201" i="6"/>
  <c r="I201" i="6"/>
  <c r="J201" i="6"/>
  <c r="D202" i="6"/>
  <c r="E202" i="6"/>
  <c r="F202" i="6"/>
  <c r="G202" i="6"/>
  <c r="D203" i="6"/>
  <c r="E203" i="6"/>
  <c r="F203" i="6"/>
  <c r="H203" i="6"/>
  <c r="G203" i="6"/>
  <c r="I203" i="6"/>
  <c r="J203" i="6"/>
  <c r="D204" i="6"/>
  <c r="E204" i="6"/>
  <c r="F204" i="6"/>
  <c r="H204" i="6"/>
  <c r="D205" i="6"/>
  <c r="F205" i="6"/>
  <c r="H205" i="6"/>
  <c r="E205" i="6"/>
  <c r="I205" i="6"/>
  <c r="J205" i="6"/>
  <c r="D206" i="6"/>
  <c r="F206" i="6"/>
  <c r="E206" i="6"/>
  <c r="G206" i="6"/>
  <c r="H206" i="6"/>
  <c r="I206" i="6"/>
  <c r="J206" i="6"/>
  <c r="D207" i="6"/>
  <c r="F207" i="6"/>
  <c r="H207" i="6"/>
  <c r="E207" i="6"/>
  <c r="D208" i="6"/>
  <c r="E208" i="6"/>
  <c r="F208" i="6"/>
  <c r="G208" i="6"/>
  <c r="H208" i="6"/>
  <c r="I208" i="6"/>
  <c r="J208" i="6"/>
  <c r="D209" i="6"/>
  <c r="F209" i="6"/>
  <c r="H209" i="6"/>
  <c r="E209" i="6"/>
  <c r="D210" i="6"/>
  <c r="G210" i="6"/>
  <c r="E210" i="6"/>
  <c r="F210" i="6"/>
  <c r="H210" i="6"/>
  <c r="I210" i="6"/>
  <c r="J210" i="6"/>
  <c r="D211" i="6"/>
  <c r="F211" i="6"/>
  <c r="H211" i="6"/>
  <c r="E211" i="6"/>
  <c r="D212" i="6"/>
  <c r="I212" i="6"/>
  <c r="J212" i="6"/>
  <c r="E212" i="6"/>
  <c r="F212" i="6"/>
  <c r="G212" i="6"/>
  <c r="D213" i="6"/>
  <c r="E213" i="6"/>
  <c r="F213" i="6"/>
  <c r="H213" i="6"/>
  <c r="G213" i="6"/>
  <c r="I213" i="6"/>
  <c r="J213" i="6"/>
  <c r="D214" i="6"/>
  <c r="F214" i="6"/>
  <c r="H214" i="6"/>
  <c r="E214" i="6"/>
  <c r="D215" i="6"/>
  <c r="F215" i="6"/>
  <c r="E215" i="6"/>
  <c r="I215" i="6"/>
  <c r="J215" i="6"/>
  <c r="D216" i="6"/>
  <c r="F216" i="6"/>
  <c r="H216" i="6"/>
  <c r="E216" i="6"/>
  <c r="I216" i="6"/>
  <c r="J216" i="6"/>
  <c r="D217" i="6"/>
  <c r="E217" i="6"/>
  <c r="F217" i="6"/>
  <c r="G217" i="6"/>
  <c r="D218" i="6"/>
  <c r="G218" i="6"/>
  <c r="E218" i="6"/>
  <c r="F218" i="6"/>
  <c r="H218" i="6"/>
  <c r="I218" i="6"/>
  <c r="J218" i="6"/>
  <c r="D219" i="6"/>
  <c r="F219" i="6"/>
  <c r="H219" i="6"/>
  <c r="E219" i="6"/>
  <c r="D220" i="6"/>
  <c r="I220" i="6"/>
  <c r="J220" i="6"/>
  <c r="E220" i="6"/>
  <c r="F220" i="6"/>
  <c r="G220" i="6"/>
  <c r="D221" i="6"/>
  <c r="E221" i="6"/>
  <c r="F221" i="6"/>
  <c r="H221" i="6"/>
  <c r="G221" i="6"/>
  <c r="I221" i="6"/>
  <c r="J221" i="6"/>
  <c r="D222" i="6"/>
  <c r="F222" i="6"/>
  <c r="H222" i="6"/>
  <c r="E222" i="6"/>
  <c r="D223" i="6"/>
  <c r="F223" i="6"/>
  <c r="E223" i="6"/>
  <c r="I223" i="6"/>
  <c r="J223" i="6"/>
  <c r="D224" i="6"/>
  <c r="F224" i="6"/>
  <c r="H224" i="6"/>
  <c r="E224" i="6"/>
  <c r="I224" i="6"/>
  <c r="J224" i="6"/>
  <c r="D225" i="6"/>
  <c r="E225" i="6"/>
  <c r="F225" i="6"/>
  <c r="G225" i="6"/>
  <c r="D226" i="6"/>
  <c r="G226" i="6"/>
  <c r="E226" i="6"/>
  <c r="F226" i="6"/>
  <c r="H226" i="6"/>
  <c r="I226" i="6"/>
  <c r="J226" i="6"/>
  <c r="D227" i="6"/>
  <c r="F227" i="6"/>
  <c r="H227" i="6"/>
  <c r="E227" i="6"/>
  <c r="D228" i="6"/>
  <c r="I228" i="6"/>
  <c r="J228" i="6"/>
  <c r="E228" i="6"/>
  <c r="F228" i="6"/>
  <c r="G228" i="6"/>
  <c r="D229" i="6"/>
  <c r="E229" i="6"/>
  <c r="F229" i="6"/>
  <c r="H229" i="6"/>
  <c r="G229" i="6"/>
  <c r="I229" i="6"/>
  <c r="J229" i="6"/>
  <c r="D230" i="6"/>
  <c r="F230" i="6"/>
  <c r="H230" i="6"/>
  <c r="E230" i="6"/>
  <c r="D231" i="6"/>
  <c r="F231" i="6"/>
  <c r="E231" i="6"/>
  <c r="I231" i="6"/>
  <c r="J231" i="6"/>
  <c r="D232" i="6"/>
  <c r="F232" i="6"/>
  <c r="H232" i="6"/>
  <c r="E232" i="6"/>
  <c r="I232" i="6"/>
  <c r="J232" i="6"/>
  <c r="D233" i="6"/>
  <c r="E233" i="6"/>
  <c r="F233" i="6"/>
  <c r="G233" i="6"/>
  <c r="D234" i="6"/>
  <c r="G234" i="6"/>
  <c r="E234" i="6"/>
  <c r="F234" i="6"/>
  <c r="H234" i="6"/>
  <c r="I234" i="6"/>
  <c r="J234" i="6"/>
  <c r="D235" i="6"/>
  <c r="F235" i="6"/>
  <c r="H235" i="6"/>
  <c r="E235" i="6"/>
  <c r="D236" i="6"/>
  <c r="E236" i="6"/>
  <c r="I236" i="6"/>
  <c r="J236" i="6"/>
  <c r="F236" i="6"/>
  <c r="G236" i="6"/>
  <c r="D237" i="6"/>
  <c r="E237" i="6"/>
  <c r="F237" i="6"/>
  <c r="H237" i="6"/>
  <c r="G237" i="6"/>
  <c r="I237" i="6"/>
  <c r="J237" i="6"/>
  <c r="D238" i="6"/>
  <c r="F238" i="6"/>
  <c r="H238" i="6"/>
  <c r="E238" i="6"/>
  <c r="D239" i="6"/>
  <c r="F239" i="6"/>
  <c r="E239" i="6"/>
  <c r="I239" i="6"/>
  <c r="J239" i="6"/>
  <c r="D240" i="6"/>
  <c r="F240" i="6"/>
  <c r="H240" i="6"/>
  <c r="E240" i="6"/>
  <c r="D241" i="6"/>
  <c r="E241" i="6"/>
  <c r="F241" i="6"/>
  <c r="G241" i="6"/>
  <c r="D242" i="6"/>
  <c r="G242" i="6"/>
  <c r="E242" i="6"/>
  <c r="F242" i="6"/>
  <c r="H242" i="6"/>
  <c r="I242" i="6"/>
  <c r="J242" i="6"/>
  <c r="D243" i="6"/>
  <c r="F243" i="6"/>
  <c r="H243" i="6"/>
  <c r="E243" i="6"/>
  <c r="D244" i="6"/>
  <c r="E244" i="6"/>
  <c r="I244" i="6"/>
  <c r="J244" i="6"/>
  <c r="F244" i="6"/>
  <c r="G244" i="6"/>
  <c r="D245" i="6"/>
  <c r="E245" i="6"/>
  <c r="F245" i="6"/>
  <c r="G245" i="6"/>
  <c r="I245" i="6"/>
  <c r="J245" i="6"/>
  <c r="D246" i="6"/>
  <c r="F246" i="6"/>
  <c r="H246" i="6"/>
  <c r="E246" i="6"/>
  <c r="D247" i="6"/>
  <c r="F247" i="6"/>
  <c r="E247" i="6"/>
  <c r="I247" i="6"/>
  <c r="J247" i="6"/>
  <c r="D248" i="6"/>
  <c r="F248" i="6"/>
  <c r="H248" i="6"/>
  <c r="E248" i="6"/>
  <c r="D249" i="6"/>
  <c r="E249" i="6"/>
  <c r="F249" i="6"/>
  <c r="G249" i="6"/>
  <c r="D250" i="6"/>
  <c r="G250" i="6"/>
  <c r="E250" i="6"/>
  <c r="F250" i="6"/>
  <c r="H250" i="6"/>
  <c r="I250" i="6"/>
  <c r="J250" i="6"/>
  <c r="D251" i="6"/>
  <c r="F251" i="6"/>
  <c r="H251" i="6"/>
  <c r="E251" i="6"/>
  <c r="D252" i="6"/>
  <c r="E252" i="6"/>
  <c r="I252" i="6"/>
  <c r="J252" i="6"/>
  <c r="F252" i="6"/>
  <c r="G252" i="6"/>
  <c r="D253" i="6"/>
  <c r="E253" i="6"/>
  <c r="F253" i="6"/>
  <c r="G253" i="6"/>
  <c r="I253" i="6"/>
  <c r="J253" i="6"/>
  <c r="D254" i="6"/>
  <c r="F254" i="6"/>
  <c r="H254" i="6"/>
  <c r="E254" i="6"/>
  <c r="D255" i="6"/>
  <c r="F255" i="6"/>
  <c r="E255" i="6"/>
  <c r="I255" i="6"/>
  <c r="J255" i="6"/>
  <c r="D256" i="6"/>
  <c r="F256" i="6"/>
  <c r="H256" i="6"/>
  <c r="E256" i="6"/>
  <c r="D257" i="6"/>
  <c r="E257" i="6"/>
  <c r="F257" i="6"/>
  <c r="G257" i="6"/>
  <c r="D258" i="6"/>
  <c r="G258" i="6"/>
  <c r="E258" i="6"/>
  <c r="F258" i="6"/>
  <c r="H258" i="6"/>
  <c r="I258" i="6"/>
  <c r="J258" i="6"/>
  <c r="D259" i="6"/>
  <c r="F259" i="6"/>
  <c r="H259" i="6"/>
  <c r="E259" i="6"/>
  <c r="D260" i="6"/>
  <c r="E260" i="6"/>
  <c r="I260" i="6"/>
  <c r="J260" i="6"/>
  <c r="F260" i="6"/>
  <c r="G260" i="6"/>
  <c r="D261" i="6"/>
  <c r="E261" i="6"/>
  <c r="F261" i="6"/>
  <c r="G261" i="6"/>
  <c r="I261" i="6"/>
  <c r="J261" i="6"/>
  <c r="D262" i="6"/>
  <c r="F262" i="6"/>
  <c r="H262" i="6"/>
  <c r="E262" i="6"/>
  <c r="D263" i="6"/>
  <c r="F263" i="6"/>
  <c r="E263" i="6"/>
  <c r="I263" i="6"/>
  <c r="J263" i="6"/>
  <c r="D264" i="6"/>
  <c r="F264" i="6"/>
  <c r="H264" i="6"/>
  <c r="E264" i="6"/>
  <c r="D265" i="6"/>
  <c r="E265" i="6"/>
  <c r="F265" i="6"/>
  <c r="G265" i="6"/>
  <c r="D266" i="6"/>
  <c r="G266" i="6"/>
  <c r="E266" i="6"/>
  <c r="F266" i="6"/>
  <c r="H266" i="6"/>
  <c r="I266" i="6"/>
  <c r="J266" i="6"/>
  <c r="D267" i="6"/>
  <c r="F267" i="6"/>
  <c r="H267" i="6"/>
  <c r="E267" i="6"/>
  <c r="D268" i="6"/>
  <c r="E268" i="6"/>
  <c r="I268" i="6"/>
  <c r="J268" i="6"/>
  <c r="F268" i="6"/>
  <c r="G268" i="6"/>
  <c r="D269" i="6"/>
  <c r="E269" i="6"/>
  <c r="F269" i="6"/>
  <c r="G269" i="6"/>
  <c r="I269" i="6"/>
  <c r="J269" i="6"/>
  <c r="D270" i="6"/>
  <c r="F270" i="6"/>
  <c r="H270" i="6"/>
  <c r="E270" i="6"/>
  <c r="D271" i="6"/>
  <c r="F271" i="6"/>
  <c r="E271" i="6"/>
  <c r="I271" i="6"/>
  <c r="J271" i="6"/>
  <c r="D272" i="6"/>
  <c r="F272" i="6"/>
  <c r="H272" i="6"/>
  <c r="E272" i="6"/>
  <c r="D273" i="6"/>
  <c r="E273" i="6"/>
  <c r="F273" i="6"/>
  <c r="G273" i="6"/>
  <c r="D274" i="6"/>
  <c r="G274" i="6"/>
  <c r="E274" i="6"/>
  <c r="F274" i="6"/>
  <c r="H274" i="6"/>
  <c r="I274" i="6"/>
  <c r="J274" i="6"/>
  <c r="D275" i="6"/>
  <c r="F275" i="6"/>
  <c r="H275" i="6"/>
  <c r="E275" i="6"/>
  <c r="D276" i="6"/>
  <c r="E276" i="6"/>
  <c r="I276" i="6"/>
  <c r="J276" i="6"/>
  <c r="F276" i="6"/>
  <c r="G276" i="6"/>
  <c r="D277" i="6"/>
  <c r="E277" i="6"/>
  <c r="F277" i="6"/>
  <c r="G277" i="6"/>
  <c r="I277" i="6"/>
  <c r="J277" i="6"/>
  <c r="D278" i="6"/>
  <c r="F278" i="6"/>
  <c r="H278" i="6"/>
  <c r="E278" i="6"/>
  <c r="D279" i="6"/>
  <c r="F279" i="6"/>
  <c r="E279" i="6"/>
  <c r="I279" i="6"/>
  <c r="J279" i="6"/>
  <c r="D280" i="6"/>
  <c r="F280" i="6"/>
  <c r="H280" i="6"/>
  <c r="E280" i="6"/>
  <c r="D281" i="6"/>
  <c r="E281" i="6"/>
  <c r="F281" i="6"/>
  <c r="G281" i="6"/>
  <c r="D282" i="6"/>
  <c r="G282" i="6"/>
  <c r="E282" i="6"/>
  <c r="F282" i="6"/>
  <c r="H282" i="6"/>
  <c r="I282" i="6"/>
  <c r="J282" i="6"/>
  <c r="D283" i="6"/>
  <c r="F283" i="6"/>
  <c r="H283" i="6"/>
  <c r="E283" i="6"/>
  <c r="D284" i="6"/>
  <c r="E284" i="6"/>
  <c r="I284" i="6"/>
  <c r="J284" i="6"/>
  <c r="F284" i="6"/>
  <c r="G284" i="6"/>
  <c r="D285" i="6"/>
  <c r="E285" i="6"/>
  <c r="F285" i="6"/>
  <c r="G285" i="6"/>
  <c r="I285" i="6"/>
  <c r="J285" i="6"/>
  <c r="D286" i="6"/>
  <c r="F286" i="6"/>
  <c r="H286" i="6"/>
  <c r="E286" i="6"/>
  <c r="D287" i="6"/>
  <c r="F287" i="6"/>
  <c r="E287" i="6"/>
  <c r="I287" i="6"/>
  <c r="J287" i="6"/>
  <c r="D288" i="6"/>
  <c r="F288" i="6"/>
  <c r="H288" i="6"/>
  <c r="E288" i="6"/>
  <c r="D289" i="6"/>
  <c r="E289" i="6"/>
  <c r="F289" i="6"/>
  <c r="H289" i="6"/>
  <c r="G289" i="6"/>
  <c r="D290" i="6"/>
  <c r="G290" i="6"/>
  <c r="E290" i="6"/>
  <c r="F290" i="6"/>
  <c r="H290" i="6"/>
  <c r="I290" i="6"/>
  <c r="J290" i="6"/>
  <c r="D291" i="6"/>
  <c r="F291" i="6"/>
  <c r="H291" i="6"/>
  <c r="E291" i="6"/>
  <c r="D292" i="6"/>
  <c r="E292" i="6"/>
  <c r="I292" i="6"/>
  <c r="J292" i="6"/>
  <c r="F292" i="6"/>
  <c r="G292" i="6"/>
  <c r="D293" i="6"/>
  <c r="E293" i="6"/>
  <c r="F293" i="6"/>
  <c r="G293" i="6"/>
  <c r="I293" i="6"/>
  <c r="J293" i="6"/>
  <c r="D294" i="6"/>
  <c r="F294" i="6"/>
  <c r="H294" i="6"/>
  <c r="E294" i="6"/>
  <c r="D295" i="6"/>
  <c r="F295" i="6"/>
  <c r="E295" i="6"/>
  <c r="I295" i="6"/>
  <c r="J295" i="6"/>
  <c r="D296" i="6"/>
  <c r="F296" i="6"/>
  <c r="H296" i="6"/>
  <c r="E296" i="6"/>
  <c r="D297" i="6"/>
  <c r="E297" i="6"/>
  <c r="F297" i="6"/>
  <c r="H297" i="6"/>
  <c r="G297" i="6"/>
  <c r="D298" i="6"/>
  <c r="G298" i="6"/>
  <c r="E298" i="6"/>
  <c r="F298" i="6"/>
  <c r="H298" i="6"/>
  <c r="I298" i="6"/>
  <c r="J298" i="6"/>
  <c r="D299" i="6"/>
  <c r="F299" i="6"/>
  <c r="H299" i="6"/>
  <c r="E299" i="6"/>
  <c r="D300" i="6"/>
  <c r="E300" i="6"/>
  <c r="I300" i="6"/>
  <c r="J300" i="6"/>
  <c r="F300" i="6"/>
  <c r="G300" i="6"/>
  <c r="D301" i="6"/>
  <c r="E301" i="6"/>
  <c r="F301" i="6"/>
  <c r="G301" i="6"/>
  <c r="I301" i="6"/>
  <c r="J301" i="6"/>
  <c r="D302" i="6"/>
  <c r="F302" i="6"/>
  <c r="H302" i="6"/>
  <c r="E302" i="6"/>
  <c r="D303" i="6"/>
  <c r="F303" i="6"/>
  <c r="E303" i="6"/>
  <c r="I303" i="6"/>
  <c r="J303" i="6"/>
  <c r="D304" i="6"/>
  <c r="F304" i="6"/>
  <c r="H304" i="6"/>
  <c r="E304" i="6"/>
  <c r="D305" i="6"/>
  <c r="E305" i="6"/>
  <c r="F305" i="6"/>
  <c r="H305" i="6"/>
  <c r="G305" i="6"/>
  <c r="D306" i="6"/>
  <c r="G306" i="6"/>
  <c r="E306" i="6"/>
  <c r="F306" i="6"/>
  <c r="H306" i="6"/>
  <c r="I306" i="6"/>
  <c r="J306" i="6"/>
  <c r="D307" i="6"/>
  <c r="F307" i="6"/>
  <c r="H307" i="6"/>
  <c r="E307" i="6"/>
  <c r="D308" i="6"/>
  <c r="E308" i="6"/>
  <c r="I308" i="6"/>
  <c r="J308" i="6"/>
  <c r="F308" i="6"/>
  <c r="G308" i="6"/>
  <c r="D309" i="6"/>
  <c r="E309" i="6"/>
  <c r="F309" i="6"/>
  <c r="G309" i="6"/>
  <c r="I309" i="6"/>
  <c r="J309" i="6"/>
  <c r="D310" i="6"/>
  <c r="F310" i="6"/>
  <c r="H310" i="6"/>
  <c r="E310" i="6"/>
  <c r="D311" i="6"/>
  <c r="F311" i="6"/>
  <c r="E311" i="6"/>
  <c r="I311" i="6"/>
  <c r="J311" i="6"/>
  <c r="D312" i="6"/>
  <c r="F312" i="6"/>
  <c r="H312" i="6"/>
  <c r="E312" i="6"/>
  <c r="D313" i="6"/>
  <c r="E313" i="6"/>
  <c r="F313" i="6"/>
  <c r="H313" i="6"/>
  <c r="G313" i="6"/>
  <c r="D314" i="6"/>
  <c r="G314" i="6"/>
  <c r="E314" i="6"/>
  <c r="F314" i="6"/>
  <c r="H314" i="6"/>
  <c r="I314" i="6"/>
  <c r="J314" i="6"/>
  <c r="D315" i="6"/>
  <c r="F315" i="6"/>
  <c r="H315" i="6"/>
  <c r="E315" i="6"/>
  <c r="D316" i="6"/>
  <c r="E316" i="6"/>
  <c r="I316" i="6"/>
  <c r="J316" i="6"/>
  <c r="F316" i="6"/>
  <c r="G316" i="6"/>
  <c r="H316" i="6"/>
  <c r="D317" i="6"/>
  <c r="E317" i="6"/>
  <c r="F317" i="6"/>
  <c r="G317" i="6"/>
  <c r="I317" i="6"/>
  <c r="J317" i="6"/>
  <c r="D318" i="6"/>
  <c r="E318" i="6"/>
  <c r="F318" i="6"/>
  <c r="H318" i="6"/>
  <c r="D319" i="6"/>
  <c r="F319" i="6"/>
  <c r="G319" i="6"/>
  <c r="E319" i="6"/>
  <c r="I319" i="6"/>
  <c r="J319" i="6"/>
  <c r="D320" i="6"/>
  <c r="E320" i="6"/>
  <c r="D321" i="6"/>
  <c r="E321" i="6"/>
  <c r="F321" i="6"/>
  <c r="H321" i="6"/>
  <c r="G321" i="6"/>
  <c r="D322" i="6"/>
  <c r="G322" i="6"/>
  <c r="E322" i="6"/>
  <c r="F322" i="6"/>
  <c r="H322" i="6"/>
  <c r="I322" i="6"/>
  <c r="J322" i="6"/>
  <c r="D323" i="6"/>
  <c r="E323" i="6"/>
  <c r="D324" i="6"/>
  <c r="E324" i="6"/>
  <c r="I324" i="6"/>
  <c r="J324" i="6"/>
  <c r="F324" i="6"/>
  <c r="G324" i="6"/>
  <c r="D325" i="6"/>
  <c r="E325" i="6"/>
  <c r="F325" i="6"/>
  <c r="G325" i="6"/>
  <c r="I325" i="6"/>
  <c r="J325" i="6"/>
  <c r="D326" i="6"/>
  <c r="F326" i="6"/>
  <c r="H326" i="6"/>
  <c r="E326" i="6"/>
  <c r="D327" i="6"/>
  <c r="F327" i="6"/>
  <c r="H327" i="6"/>
  <c r="E327" i="6"/>
  <c r="G327" i="6"/>
  <c r="I327" i="6"/>
  <c r="J327" i="6"/>
  <c r="D328" i="6"/>
  <c r="E328" i="6"/>
  <c r="D329" i="6"/>
  <c r="E329" i="6"/>
  <c r="F329" i="6"/>
  <c r="H329" i="6"/>
  <c r="D330" i="6"/>
  <c r="G330" i="6"/>
  <c r="E330" i="6"/>
  <c r="F330" i="6"/>
  <c r="H330" i="6"/>
  <c r="I330" i="6"/>
  <c r="J330" i="6"/>
  <c r="D331" i="6"/>
  <c r="E331" i="6"/>
  <c r="D332" i="6"/>
  <c r="E332" i="6"/>
  <c r="I332" i="6"/>
  <c r="J332" i="6"/>
  <c r="F332" i="6"/>
  <c r="G332" i="6"/>
  <c r="H332" i="6"/>
  <c r="D333" i="6"/>
  <c r="E333" i="6"/>
  <c r="F333" i="6"/>
  <c r="G333" i="6"/>
  <c r="I333" i="6"/>
  <c r="J333" i="6"/>
  <c r="D334" i="6"/>
  <c r="F334" i="6"/>
  <c r="H334" i="6"/>
  <c r="E334" i="6"/>
  <c r="D335" i="6"/>
  <c r="F335" i="6"/>
  <c r="E335" i="6"/>
  <c r="G335" i="6"/>
  <c r="H335" i="6"/>
  <c r="I335" i="6"/>
  <c r="J335" i="6"/>
  <c r="D336" i="6"/>
  <c r="E336" i="6"/>
  <c r="D337" i="6"/>
  <c r="E337" i="6"/>
  <c r="F337" i="6"/>
  <c r="H337" i="6"/>
  <c r="G337" i="6"/>
  <c r="D338" i="6"/>
  <c r="G338" i="6"/>
  <c r="E338" i="6"/>
  <c r="F338" i="6"/>
  <c r="H338" i="6"/>
  <c r="I338" i="6"/>
  <c r="J338" i="6"/>
  <c r="D339" i="6"/>
  <c r="E339" i="6"/>
  <c r="D340" i="6"/>
  <c r="E340" i="6"/>
  <c r="I340" i="6"/>
  <c r="J340" i="6"/>
  <c r="F340" i="6"/>
  <c r="G340" i="6"/>
  <c r="H340" i="6"/>
  <c r="A9" i="13"/>
  <c r="C9" i="13" s="1"/>
  <c r="H13" i="13" s="1"/>
  <c r="H16" i="13"/>
  <c r="H15" i="13"/>
  <c r="D21" i="13"/>
  <c r="D22" i="13"/>
  <c r="H22" i="13" s="1"/>
  <c r="D23" i="13"/>
  <c r="D24" i="13"/>
  <c r="D25" i="13"/>
  <c r="H25" i="13" s="1"/>
  <c r="D26" i="13"/>
  <c r="H26" i="13" s="1"/>
  <c r="D27" i="13"/>
  <c r="J27" i="13" s="1"/>
  <c r="D28" i="13"/>
  <c r="F28" i="13" s="1"/>
  <c r="D29" i="13"/>
  <c r="D30" i="13"/>
  <c r="D31" i="13"/>
  <c r="H31" i="13" s="1"/>
  <c r="D32" i="13"/>
  <c r="D33" i="13"/>
  <c r="I33" i="13" s="1"/>
  <c r="D34" i="13"/>
  <c r="D35" i="13"/>
  <c r="I35" i="13" s="1"/>
  <c r="D36" i="13"/>
  <c r="D37" i="13"/>
  <c r="F37" i="13" s="1"/>
  <c r="D38" i="13"/>
  <c r="H38" i="13" s="1"/>
  <c r="D39" i="13"/>
  <c r="D40" i="13"/>
  <c r="D41" i="13"/>
  <c r="D42" i="13"/>
  <c r="H42" i="13" s="1"/>
  <c r="D43" i="13"/>
  <c r="J43" i="13" s="1"/>
  <c r="D44" i="13"/>
  <c r="F44" i="13" s="1"/>
  <c r="D45" i="13"/>
  <c r="H45" i="13" s="1"/>
  <c r="D46" i="13"/>
  <c r="D47" i="13"/>
  <c r="D48" i="13"/>
  <c r="I48" i="13" s="1"/>
  <c r="D49" i="13"/>
  <c r="H49" i="13" s="1"/>
  <c r="D50" i="13"/>
  <c r="H50" i="13" s="1"/>
  <c r="D51" i="13"/>
  <c r="H51" i="13" s="1"/>
  <c r="D52" i="13"/>
  <c r="J52" i="13" s="1"/>
  <c r="D53" i="13"/>
  <c r="D54" i="13"/>
  <c r="D55" i="13"/>
  <c r="J55" i="13" s="1"/>
  <c r="D56" i="13"/>
  <c r="H12" i="13"/>
  <c r="D57" i="13"/>
  <c r="H57" i="13"/>
  <c r="D58" i="13"/>
  <c r="H58" i="13"/>
  <c r="D59" i="13"/>
  <c r="H59" i="13"/>
  <c r="D60" i="13"/>
  <c r="H60" i="13"/>
  <c r="D61" i="13"/>
  <c r="H61" i="13"/>
  <c r="D62" i="13"/>
  <c r="H62" i="13"/>
  <c r="D63" i="13"/>
  <c r="H63" i="13"/>
  <c r="D64" i="13"/>
  <c r="H64" i="13"/>
  <c r="D65" i="13"/>
  <c r="H65" i="13"/>
  <c r="D66" i="13"/>
  <c r="H66" i="13"/>
  <c r="D67" i="13"/>
  <c r="H67" i="13"/>
  <c r="D68" i="13"/>
  <c r="H68" i="13"/>
  <c r="D69" i="13"/>
  <c r="H69" i="13"/>
  <c r="D70" i="13"/>
  <c r="H70" i="13"/>
  <c r="D71" i="13"/>
  <c r="H71" i="13"/>
  <c r="D72" i="13"/>
  <c r="H72" i="13"/>
  <c r="D73" i="13"/>
  <c r="H73" i="13"/>
  <c r="D74" i="13"/>
  <c r="H74" i="13"/>
  <c r="D75" i="13"/>
  <c r="H75" i="13"/>
  <c r="D76" i="13"/>
  <c r="H76" i="13"/>
  <c r="D77" i="13"/>
  <c r="H77" i="13"/>
  <c r="D78" i="13"/>
  <c r="H78" i="13"/>
  <c r="D79" i="13"/>
  <c r="H79" i="13"/>
  <c r="D80" i="13"/>
  <c r="H80" i="13"/>
  <c r="D81" i="13"/>
  <c r="H81" i="13"/>
  <c r="D82" i="13"/>
  <c r="H82" i="13"/>
  <c r="D83" i="13"/>
  <c r="H83" i="13"/>
  <c r="D84" i="13"/>
  <c r="H84" i="13"/>
  <c r="D85" i="13"/>
  <c r="H85" i="13"/>
  <c r="D86" i="13"/>
  <c r="H86" i="13"/>
  <c r="D87" i="13"/>
  <c r="H87" i="13"/>
  <c r="D88" i="13"/>
  <c r="H88" i="13"/>
  <c r="D89" i="13"/>
  <c r="H89" i="13"/>
  <c r="D90" i="13"/>
  <c r="H90" i="13"/>
  <c r="D91" i="13"/>
  <c r="H91" i="13"/>
  <c r="D92" i="13"/>
  <c r="H92" i="13"/>
  <c r="D93" i="13"/>
  <c r="H93" i="13"/>
  <c r="D94" i="13"/>
  <c r="H94" i="13"/>
  <c r="D95" i="13"/>
  <c r="H95" i="13"/>
  <c r="D96" i="13"/>
  <c r="H96" i="13"/>
  <c r="D97" i="13"/>
  <c r="H97" i="13"/>
  <c r="D98" i="13"/>
  <c r="H98" i="13"/>
  <c r="D99" i="13"/>
  <c r="H99" i="13"/>
  <c r="D100" i="13"/>
  <c r="H100" i="13"/>
  <c r="D101" i="13"/>
  <c r="H101" i="13"/>
  <c r="D102" i="13"/>
  <c r="H102" i="13"/>
  <c r="D103" i="13"/>
  <c r="H103" i="13"/>
  <c r="D104" i="13"/>
  <c r="H104" i="13"/>
  <c r="D105" i="13"/>
  <c r="H105" i="13"/>
  <c r="D106" i="13"/>
  <c r="H106" i="13"/>
  <c r="D107" i="13"/>
  <c r="H107" i="13"/>
  <c r="D108" i="13"/>
  <c r="H108" i="13"/>
  <c r="D109" i="13"/>
  <c r="H109" i="13"/>
  <c r="D110" i="13"/>
  <c r="H110" i="13"/>
  <c r="D111" i="13"/>
  <c r="H111" i="13"/>
  <c r="D112" i="13"/>
  <c r="H112" i="13"/>
  <c r="D113" i="13"/>
  <c r="H113" i="13"/>
  <c r="D114" i="13"/>
  <c r="H114" i="13"/>
  <c r="D115" i="13"/>
  <c r="H115" i="13"/>
  <c r="D116" i="13"/>
  <c r="H116" i="13"/>
  <c r="D117" i="13"/>
  <c r="H117" i="13"/>
  <c r="D118" i="13"/>
  <c r="H118" i="13"/>
  <c r="D119" i="13"/>
  <c r="H119" i="13"/>
  <c r="D120" i="13"/>
  <c r="H120" i="13"/>
  <c r="D121" i="13"/>
  <c r="H121" i="13"/>
  <c r="D122" i="13"/>
  <c r="H122" i="13"/>
  <c r="D123" i="13"/>
  <c r="H123" i="13"/>
  <c r="D124" i="13"/>
  <c r="H124" i="13"/>
  <c r="D125" i="13"/>
  <c r="H125" i="13"/>
  <c r="D126" i="13"/>
  <c r="H126" i="13"/>
  <c r="D127" i="13"/>
  <c r="H127" i="13"/>
  <c r="D128" i="13"/>
  <c r="H128" i="13"/>
  <c r="D129" i="13"/>
  <c r="H129" i="13"/>
  <c r="D130" i="13"/>
  <c r="H130" i="13"/>
  <c r="D131" i="13"/>
  <c r="H131" i="13"/>
  <c r="D132" i="13"/>
  <c r="H132" i="13"/>
  <c r="D133" i="13"/>
  <c r="H133" i="13"/>
  <c r="D134" i="13"/>
  <c r="H134" i="13"/>
  <c r="D135" i="13"/>
  <c r="H135" i="13"/>
  <c r="D136" i="13"/>
  <c r="H136" i="13"/>
  <c r="D137" i="13"/>
  <c r="H137" i="13"/>
  <c r="D138" i="13"/>
  <c r="H138" i="13"/>
  <c r="D139" i="13"/>
  <c r="H139" i="13"/>
  <c r="D140" i="13"/>
  <c r="H140" i="13"/>
  <c r="D141" i="13"/>
  <c r="H141" i="13"/>
  <c r="D142" i="13"/>
  <c r="H142" i="13"/>
  <c r="J16" i="13"/>
  <c r="J15" i="13"/>
  <c r="J22" i="13"/>
  <c r="J31" i="13"/>
  <c r="J36" i="13"/>
  <c r="J45" i="13"/>
  <c r="J57" i="13"/>
  <c r="J58" i="13"/>
  <c r="J59" i="13"/>
  <c r="J60" i="13"/>
  <c r="J61" i="13"/>
  <c r="J62" i="13"/>
  <c r="J63" i="13"/>
  <c r="J64" i="13"/>
  <c r="J65" i="13"/>
  <c r="J66" i="13"/>
  <c r="J67" i="13"/>
  <c r="J68" i="13"/>
  <c r="J69" i="13"/>
  <c r="J70" i="13"/>
  <c r="J71" i="13"/>
  <c r="J72" i="13"/>
  <c r="J73" i="13"/>
  <c r="J74" i="13"/>
  <c r="J75" i="13"/>
  <c r="J76" i="13"/>
  <c r="J77" i="13"/>
  <c r="J78" i="13"/>
  <c r="J79" i="13"/>
  <c r="J80" i="13"/>
  <c r="J81" i="13"/>
  <c r="J82" i="13"/>
  <c r="J83" i="13"/>
  <c r="J84" i="13"/>
  <c r="J85" i="13"/>
  <c r="J86" i="13"/>
  <c r="J87" i="13"/>
  <c r="J88" i="13"/>
  <c r="J89" i="13"/>
  <c r="J90" i="13"/>
  <c r="J91" i="13"/>
  <c r="J92" i="13"/>
  <c r="J93" i="13"/>
  <c r="J94" i="13"/>
  <c r="J95" i="13"/>
  <c r="J96" i="13"/>
  <c r="J97" i="13"/>
  <c r="J98" i="13"/>
  <c r="J99" i="13"/>
  <c r="J100" i="13"/>
  <c r="J101" i="13"/>
  <c r="J102" i="13"/>
  <c r="J103" i="13"/>
  <c r="J104" i="13"/>
  <c r="J105" i="13"/>
  <c r="J106" i="13"/>
  <c r="J107" i="13"/>
  <c r="J108" i="13"/>
  <c r="J109" i="13"/>
  <c r="J110" i="13"/>
  <c r="J111" i="13"/>
  <c r="J112" i="13"/>
  <c r="J113" i="13"/>
  <c r="J114" i="13"/>
  <c r="J115" i="13"/>
  <c r="J116" i="13"/>
  <c r="J117" i="13"/>
  <c r="J118" i="13"/>
  <c r="J119" i="13"/>
  <c r="J120" i="13"/>
  <c r="J121" i="13"/>
  <c r="J122" i="13"/>
  <c r="J123" i="13"/>
  <c r="J124" i="13"/>
  <c r="J125" i="13"/>
  <c r="J126" i="13"/>
  <c r="J127" i="13"/>
  <c r="J128" i="13"/>
  <c r="J129" i="13"/>
  <c r="J130" i="13"/>
  <c r="J131" i="13"/>
  <c r="J132" i="13"/>
  <c r="J133" i="13"/>
  <c r="J134" i="13"/>
  <c r="J135" i="13"/>
  <c r="J136" i="13"/>
  <c r="J137" i="13"/>
  <c r="J138" i="13"/>
  <c r="J139" i="13"/>
  <c r="J140" i="13"/>
  <c r="J141" i="13"/>
  <c r="J142" i="13"/>
  <c r="I16" i="13"/>
  <c r="I15" i="13"/>
  <c r="I22" i="13"/>
  <c r="I24" i="13"/>
  <c r="I25" i="13"/>
  <c r="I27" i="13"/>
  <c r="I32" i="13"/>
  <c r="I37" i="13"/>
  <c r="I45" i="13"/>
  <c r="I49" i="13"/>
  <c r="I50" i="13"/>
  <c r="I53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108" i="13"/>
  <c r="I109" i="13"/>
  <c r="I110" i="13"/>
  <c r="I111" i="13"/>
  <c r="I112" i="13"/>
  <c r="I113" i="13"/>
  <c r="I114" i="13"/>
  <c r="I115" i="13"/>
  <c r="I116" i="13"/>
  <c r="I117" i="13"/>
  <c r="I118" i="13"/>
  <c r="I119" i="13"/>
  <c r="I120" i="13"/>
  <c r="I121" i="13"/>
  <c r="I122" i="13"/>
  <c r="I123" i="13"/>
  <c r="I124" i="13"/>
  <c r="I125" i="13"/>
  <c r="I126" i="13"/>
  <c r="I127" i="13"/>
  <c r="I128" i="13"/>
  <c r="I129" i="13"/>
  <c r="I130" i="13"/>
  <c r="I131" i="13"/>
  <c r="I132" i="13"/>
  <c r="I133" i="13"/>
  <c r="I134" i="13"/>
  <c r="I135" i="13"/>
  <c r="I136" i="13"/>
  <c r="I137" i="13"/>
  <c r="I138" i="13"/>
  <c r="I139" i="13"/>
  <c r="I140" i="13"/>
  <c r="I141" i="13"/>
  <c r="I142" i="13"/>
  <c r="F16" i="13"/>
  <c r="F15" i="13"/>
  <c r="F22" i="13"/>
  <c r="F29" i="13"/>
  <c r="F36" i="13"/>
  <c r="F42" i="13"/>
  <c r="F45" i="13"/>
  <c r="F53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34" i="13"/>
  <c r="F135" i="13"/>
  <c r="F136" i="13"/>
  <c r="F137" i="13"/>
  <c r="F138" i="13"/>
  <c r="F139" i="13"/>
  <c r="F140" i="13"/>
  <c r="F141" i="13"/>
  <c r="F142" i="13"/>
  <c r="G16" i="13"/>
  <c r="G15" i="13"/>
  <c r="E21" i="13"/>
  <c r="G21" i="13" s="1"/>
  <c r="E22" i="13"/>
  <c r="G22" i="13" s="1"/>
  <c r="E23" i="13"/>
  <c r="G23" i="13"/>
  <c r="E24" i="13"/>
  <c r="G24" i="13" s="1"/>
  <c r="E25" i="13"/>
  <c r="E26" i="13"/>
  <c r="E27" i="13"/>
  <c r="G27" i="13" s="1"/>
  <c r="E28" i="13"/>
  <c r="G28" i="13" s="1"/>
  <c r="E29" i="13"/>
  <c r="G29" i="13" s="1"/>
  <c r="E30" i="13"/>
  <c r="E31" i="13"/>
  <c r="G31" i="13" s="1"/>
  <c r="E32" i="13"/>
  <c r="G32" i="13" s="1"/>
  <c r="E33" i="13"/>
  <c r="G33" i="13" s="1"/>
  <c r="E34" i="13"/>
  <c r="G34" i="13" s="1"/>
  <c r="E35" i="13"/>
  <c r="G35" i="13" s="1"/>
  <c r="E36" i="13"/>
  <c r="G36" i="13" s="1"/>
  <c r="E37" i="13"/>
  <c r="E38" i="13"/>
  <c r="G38" i="13" s="1"/>
  <c r="E39" i="13"/>
  <c r="G39" i="13" s="1"/>
  <c r="E40" i="13"/>
  <c r="G40" i="13" s="1"/>
  <c r="E41" i="13"/>
  <c r="E42" i="13"/>
  <c r="G42" i="13" s="1"/>
  <c r="E43" i="13"/>
  <c r="G43" i="13" s="1"/>
  <c r="E44" i="13"/>
  <c r="G44" i="13" s="1"/>
  <c r="E45" i="13"/>
  <c r="G45" i="13" s="1"/>
  <c r="E46" i="13"/>
  <c r="E47" i="13"/>
  <c r="G47" i="13" s="1"/>
  <c r="E48" i="13"/>
  <c r="K48" i="13" s="1"/>
  <c r="E49" i="13"/>
  <c r="E50" i="13"/>
  <c r="E51" i="13"/>
  <c r="G51" i="13" s="1"/>
  <c r="E52" i="13"/>
  <c r="G52" i="13" s="1"/>
  <c r="E53" i="13"/>
  <c r="G53" i="13" s="1"/>
  <c r="E54" i="13"/>
  <c r="G54" i="13" s="1"/>
  <c r="E55" i="13"/>
  <c r="G55" i="13" s="1"/>
  <c r="E56" i="13"/>
  <c r="E57" i="13"/>
  <c r="G57" i="13"/>
  <c r="E58" i="13"/>
  <c r="G58" i="13"/>
  <c r="E59" i="13"/>
  <c r="G59" i="13"/>
  <c r="E60" i="13"/>
  <c r="G60" i="13"/>
  <c r="E61" i="13"/>
  <c r="G61" i="13"/>
  <c r="E62" i="13"/>
  <c r="G62" i="13"/>
  <c r="E63" i="13"/>
  <c r="G63" i="13"/>
  <c r="E64" i="13"/>
  <c r="G64" i="13"/>
  <c r="E65" i="13"/>
  <c r="G65" i="13"/>
  <c r="E66" i="13"/>
  <c r="G66" i="13"/>
  <c r="E67" i="13"/>
  <c r="G67" i="13"/>
  <c r="E68" i="13"/>
  <c r="G68" i="13"/>
  <c r="E69" i="13"/>
  <c r="G69" i="13"/>
  <c r="E70" i="13"/>
  <c r="G70" i="13"/>
  <c r="E71" i="13"/>
  <c r="G71" i="13"/>
  <c r="E72" i="13"/>
  <c r="G72" i="13"/>
  <c r="E73" i="13"/>
  <c r="G73" i="13"/>
  <c r="E74" i="13"/>
  <c r="G74" i="13"/>
  <c r="E75" i="13"/>
  <c r="G75" i="13"/>
  <c r="E76" i="13"/>
  <c r="G76" i="13"/>
  <c r="E77" i="13"/>
  <c r="G77" i="13"/>
  <c r="E78" i="13"/>
  <c r="G78" i="13"/>
  <c r="E79" i="13"/>
  <c r="G79" i="13"/>
  <c r="E80" i="13"/>
  <c r="G80" i="13"/>
  <c r="E81" i="13"/>
  <c r="G81" i="13"/>
  <c r="E82" i="13"/>
  <c r="G82" i="13"/>
  <c r="E83" i="13"/>
  <c r="G83" i="13"/>
  <c r="E84" i="13"/>
  <c r="G84" i="13"/>
  <c r="E85" i="13"/>
  <c r="G85" i="13"/>
  <c r="E86" i="13"/>
  <c r="G86" i="13"/>
  <c r="E87" i="13"/>
  <c r="G87" i="13"/>
  <c r="E88" i="13"/>
  <c r="G88" i="13"/>
  <c r="E89" i="13"/>
  <c r="G89" i="13"/>
  <c r="E90" i="13"/>
  <c r="G90" i="13"/>
  <c r="E91" i="13"/>
  <c r="G91" i="13"/>
  <c r="E92" i="13"/>
  <c r="G92" i="13"/>
  <c r="E93" i="13"/>
  <c r="G93" i="13"/>
  <c r="E94" i="13"/>
  <c r="G94" i="13"/>
  <c r="E95" i="13"/>
  <c r="G95" i="13"/>
  <c r="E96" i="13"/>
  <c r="G96" i="13"/>
  <c r="E97" i="13"/>
  <c r="G97" i="13"/>
  <c r="E98" i="13"/>
  <c r="G98" i="13"/>
  <c r="E99" i="13"/>
  <c r="G99" i="13"/>
  <c r="E100" i="13"/>
  <c r="G100" i="13"/>
  <c r="E101" i="13"/>
  <c r="G101" i="13"/>
  <c r="E102" i="13"/>
  <c r="G102" i="13"/>
  <c r="E103" i="13"/>
  <c r="G103" i="13"/>
  <c r="E104" i="13"/>
  <c r="G104" i="13"/>
  <c r="E105" i="13"/>
  <c r="G105" i="13"/>
  <c r="E106" i="13"/>
  <c r="G106" i="13"/>
  <c r="E107" i="13"/>
  <c r="G107" i="13"/>
  <c r="E108" i="13"/>
  <c r="G108" i="13"/>
  <c r="E109" i="13"/>
  <c r="G109" i="13"/>
  <c r="E110" i="13"/>
  <c r="G110" i="13"/>
  <c r="E111" i="13"/>
  <c r="G111" i="13"/>
  <c r="E112" i="13"/>
  <c r="G112" i="13"/>
  <c r="E113" i="13"/>
  <c r="G113" i="13"/>
  <c r="E114" i="13"/>
  <c r="G114" i="13"/>
  <c r="E115" i="13"/>
  <c r="G115" i="13"/>
  <c r="E116" i="13"/>
  <c r="G116" i="13"/>
  <c r="E117" i="13"/>
  <c r="G117" i="13"/>
  <c r="E118" i="13"/>
  <c r="G118" i="13"/>
  <c r="E119" i="13"/>
  <c r="G119" i="13"/>
  <c r="E120" i="13"/>
  <c r="G120" i="13"/>
  <c r="E121" i="13"/>
  <c r="G121" i="13"/>
  <c r="E122" i="13"/>
  <c r="G122" i="13"/>
  <c r="E123" i="13"/>
  <c r="G123" i="13"/>
  <c r="E124" i="13"/>
  <c r="G124" i="13"/>
  <c r="E125" i="13"/>
  <c r="G125" i="13"/>
  <c r="E126" i="13"/>
  <c r="G126" i="13"/>
  <c r="E127" i="13"/>
  <c r="G127" i="13"/>
  <c r="E128" i="13"/>
  <c r="G128" i="13"/>
  <c r="E129" i="13"/>
  <c r="G129" i="13"/>
  <c r="E130" i="13"/>
  <c r="G130" i="13"/>
  <c r="E131" i="13"/>
  <c r="G131" i="13"/>
  <c r="E132" i="13"/>
  <c r="G132" i="13"/>
  <c r="E133" i="13"/>
  <c r="G133" i="13"/>
  <c r="E134" i="13"/>
  <c r="G134" i="13"/>
  <c r="E135" i="13"/>
  <c r="G135" i="13"/>
  <c r="E136" i="13"/>
  <c r="G136" i="13"/>
  <c r="E137" i="13"/>
  <c r="G137" i="13"/>
  <c r="E138" i="13"/>
  <c r="G138" i="13"/>
  <c r="E139" i="13"/>
  <c r="G139" i="13"/>
  <c r="E140" i="13"/>
  <c r="G140" i="13"/>
  <c r="E141" i="13"/>
  <c r="G141" i="13"/>
  <c r="E142" i="13"/>
  <c r="G142" i="13"/>
  <c r="K16" i="13"/>
  <c r="K15" i="13"/>
  <c r="K12" i="13"/>
  <c r="K29" i="13"/>
  <c r="K45" i="13"/>
  <c r="K57" i="13"/>
  <c r="K58" i="13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2" i="13"/>
  <c r="K83" i="13"/>
  <c r="K84" i="13"/>
  <c r="K85" i="13"/>
  <c r="K86" i="13"/>
  <c r="K87" i="13"/>
  <c r="K88" i="13"/>
  <c r="K89" i="13"/>
  <c r="K90" i="13"/>
  <c r="K91" i="13"/>
  <c r="K92" i="13"/>
  <c r="K93" i="13"/>
  <c r="K94" i="13"/>
  <c r="K95" i="13"/>
  <c r="K96" i="13"/>
  <c r="K97" i="13"/>
  <c r="K98" i="13"/>
  <c r="K99" i="13"/>
  <c r="K100" i="13"/>
  <c r="K101" i="13"/>
  <c r="K102" i="13"/>
  <c r="K103" i="13"/>
  <c r="K104" i="13"/>
  <c r="K105" i="13"/>
  <c r="K106" i="13"/>
  <c r="K107" i="13"/>
  <c r="K108" i="13"/>
  <c r="K109" i="13"/>
  <c r="K110" i="13"/>
  <c r="K111" i="13"/>
  <c r="K112" i="13"/>
  <c r="K113" i="13"/>
  <c r="K114" i="13"/>
  <c r="K115" i="13"/>
  <c r="K116" i="13"/>
  <c r="K117" i="13"/>
  <c r="K118" i="13"/>
  <c r="K119" i="13"/>
  <c r="K120" i="13"/>
  <c r="K121" i="13"/>
  <c r="K122" i="13"/>
  <c r="K123" i="13"/>
  <c r="K124" i="13"/>
  <c r="K125" i="13"/>
  <c r="K126" i="13"/>
  <c r="K127" i="13"/>
  <c r="K128" i="13"/>
  <c r="K129" i="13"/>
  <c r="K130" i="13"/>
  <c r="K131" i="13"/>
  <c r="K132" i="13"/>
  <c r="K133" i="13"/>
  <c r="K134" i="13"/>
  <c r="K135" i="13"/>
  <c r="K136" i="13"/>
  <c r="K137" i="13"/>
  <c r="K138" i="13"/>
  <c r="K139" i="13"/>
  <c r="K140" i="13"/>
  <c r="K141" i="13"/>
  <c r="K142" i="13"/>
  <c r="L16" i="13"/>
  <c r="L15" i="13"/>
  <c r="L29" i="13"/>
  <c r="L45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C16" i="13"/>
  <c r="C15" i="13"/>
  <c r="N16" i="13"/>
  <c r="N15" i="13"/>
  <c r="O16" i="13"/>
  <c r="O15" i="13"/>
  <c r="O12" i="13"/>
  <c r="G4" i="13"/>
  <c r="P16" i="13"/>
  <c r="P15" i="13"/>
  <c r="G5" i="13"/>
  <c r="Q16" i="13"/>
  <c r="Q15" i="13"/>
  <c r="G6" i="13"/>
  <c r="G7" i="13"/>
  <c r="E16" i="13"/>
  <c r="E15" i="13"/>
  <c r="M16" i="13"/>
  <c r="M15" i="13"/>
  <c r="D16" i="13"/>
  <c r="D15" i="13"/>
  <c r="D143" i="13"/>
  <c r="J143" i="13"/>
  <c r="E143" i="13"/>
  <c r="H143" i="13"/>
  <c r="K143" i="13"/>
  <c r="L143" i="13"/>
  <c r="D144" i="13"/>
  <c r="F144" i="13"/>
  <c r="E144" i="13"/>
  <c r="K144" i="13"/>
  <c r="L144" i="13"/>
  <c r="D145" i="13"/>
  <c r="H145" i="13"/>
  <c r="E145" i="13"/>
  <c r="L145" i="13"/>
  <c r="F145" i="13"/>
  <c r="J145" i="13"/>
  <c r="D146" i="13"/>
  <c r="I146" i="13"/>
  <c r="E146" i="13"/>
  <c r="F146" i="13"/>
  <c r="G146" i="13"/>
  <c r="H146" i="13"/>
  <c r="K146" i="13"/>
  <c r="L146" i="13"/>
  <c r="D147" i="13"/>
  <c r="F147" i="13"/>
  <c r="E147" i="13"/>
  <c r="G147" i="13"/>
  <c r="L147" i="13"/>
  <c r="D148" i="13"/>
  <c r="E148" i="13"/>
  <c r="G148" i="13"/>
  <c r="F148" i="13"/>
  <c r="H148" i="13"/>
  <c r="I148" i="13"/>
  <c r="J148" i="13"/>
  <c r="D149" i="13"/>
  <c r="E149" i="13"/>
  <c r="F149" i="13"/>
  <c r="G149" i="13"/>
  <c r="H149" i="13"/>
  <c r="I149" i="13"/>
  <c r="J149" i="13"/>
  <c r="K149" i="13"/>
  <c r="L149" i="13"/>
  <c r="D150" i="13"/>
  <c r="I150" i="13"/>
  <c r="E150" i="13"/>
  <c r="G150" i="13"/>
  <c r="J150" i="13"/>
  <c r="K150" i="13"/>
  <c r="L150" i="13"/>
  <c r="D151" i="13"/>
  <c r="J151" i="13"/>
  <c r="E151" i="13"/>
  <c r="H151" i="13"/>
  <c r="K151" i="13"/>
  <c r="L151" i="13"/>
  <c r="D152" i="13"/>
  <c r="F152" i="13"/>
  <c r="E152" i="13"/>
  <c r="K152" i="13"/>
  <c r="L152" i="13"/>
  <c r="D153" i="13"/>
  <c r="I153" i="13"/>
  <c r="E153" i="13"/>
  <c r="L153" i="13"/>
  <c r="F153" i="13"/>
  <c r="H153" i="13"/>
  <c r="J153" i="13"/>
  <c r="D154" i="13"/>
  <c r="J154" i="13"/>
  <c r="E154" i="13"/>
  <c r="F154" i="13"/>
  <c r="G154" i="13"/>
  <c r="H154" i="13"/>
  <c r="I154" i="13"/>
  <c r="K154" i="13"/>
  <c r="L154" i="13"/>
  <c r="D155" i="13"/>
  <c r="F155" i="13"/>
  <c r="E155" i="13"/>
  <c r="K155" i="13"/>
  <c r="G155" i="13"/>
  <c r="L155" i="13"/>
  <c r="D156" i="13"/>
  <c r="E156" i="13"/>
  <c r="G156" i="13"/>
  <c r="F156" i="13"/>
  <c r="H156" i="13"/>
  <c r="I156" i="13"/>
  <c r="J156" i="13"/>
  <c r="D157" i="13"/>
  <c r="H157" i="13"/>
  <c r="E157" i="13"/>
  <c r="F157" i="13"/>
  <c r="G157" i="13"/>
  <c r="I157" i="13"/>
  <c r="J157" i="13"/>
  <c r="K157" i="13"/>
  <c r="L157" i="13"/>
  <c r="D158" i="13"/>
  <c r="I158" i="13"/>
  <c r="E158" i="13"/>
  <c r="L158" i="13"/>
  <c r="G158" i="13"/>
  <c r="J158" i="13"/>
  <c r="K158" i="13"/>
  <c r="D159" i="13"/>
  <c r="J159" i="13"/>
  <c r="E159" i="13"/>
  <c r="H159" i="13"/>
  <c r="K159" i="13"/>
  <c r="L159" i="13"/>
  <c r="D160" i="13"/>
  <c r="F160" i="13"/>
  <c r="E160" i="13"/>
  <c r="K160" i="13"/>
  <c r="L160" i="13"/>
  <c r="D161" i="13"/>
  <c r="I161" i="13"/>
  <c r="E161" i="13"/>
  <c r="L161" i="13"/>
  <c r="F161" i="13"/>
  <c r="H161" i="13"/>
  <c r="J161" i="13"/>
  <c r="D162" i="13"/>
  <c r="J162" i="13"/>
  <c r="E162" i="13"/>
  <c r="F162" i="13"/>
  <c r="G162" i="13"/>
  <c r="H162" i="13"/>
  <c r="I162" i="13"/>
  <c r="K162" i="13"/>
  <c r="L162" i="13"/>
  <c r="D163" i="13"/>
  <c r="F163" i="13"/>
  <c r="E163" i="13"/>
  <c r="K163" i="13"/>
  <c r="G163" i="13"/>
  <c r="L163" i="13"/>
  <c r="D164" i="13"/>
  <c r="E164" i="13"/>
  <c r="G164" i="13"/>
  <c r="F164" i="13"/>
  <c r="H164" i="13"/>
  <c r="I164" i="13"/>
  <c r="J164" i="13"/>
  <c r="D165" i="13"/>
  <c r="H165" i="13"/>
  <c r="E165" i="13"/>
  <c r="F165" i="13"/>
  <c r="G165" i="13"/>
  <c r="I165" i="13"/>
  <c r="J165" i="13"/>
  <c r="K165" i="13"/>
  <c r="L165" i="13"/>
  <c r="D166" i="13"/>
  <c r="I166" i="13"/>
  <c r="E166" i="13"/>
  <c r="L166" i="13"/>
  <c r="G166" i="13"/>
  <c r="J166" i="13"/>
  <c r="K166" i="13"/>
  <c r="D167" i="13"/>
  <c r="J167" i="13"/>
  <c r="E167" i="13"/>
  <c r="H167" i="13"/>
  <c r="K167" i="13"/>
  <c r="L167" i="13"/>
  <c r="D168" i="13"/>
  <c r="F168" i="13"/>
  <c r="E168" i="13"/>
  <c r="K168" i="13"/>
  <c r="L168" i="13"/>
  <c r="D169" i="13"/>
  <c r="I169" i="13"/>
  <c r="E169" i="13"/>
  <c r="L169" i="13"/>
  <c r="F169" i="13"/>
  <c r="H169" i="13"/>
  <c r="J169" i="13"/>
  <c r="D170" i="13"/>
  <c r="J170" i="13"/>
  <c r="E170" i="13"/>
  <c r="F170" i="13"/>
  <c r="G170" i="13"/>
  <c r="H170" i="13"/>
  <c r="I170" i="13"/>
  <c r="K170" i="13"/>
  <c r="L170" i="13"/>
  <c r="D171" i="13"/>
  <c r="F171" i="13"/>
  <c r="E171" i="13"/>
  <c r="K171" i="13"/>
  <c r="G171" i="13"/>
  <c r="L171" i="13"/>
  <c r="D172" i="13"/>
  <c r="E172" i="13"/>
  <c r="G172" i="13"/>
  <c r="F172" i="13"/>
  <c r="H172" i="13"/>
  <c r="I172" i="13"/>
  <c r="J172" i="13"/>
  <c r="D173" i="13"/>
  <c r="H173" i="13"/>
  <c r="E173" i="13"/>
  <c r="F173" i="13"/>
  <c r="G173" i="13"/>
  <c r="I173" i="13"/>
  <c r="J173" i="13"/>
  <c r="L173" i="13"/>
  <c r="D174" i="13"/>
  <c r="I174" i="13"/>
  <c r="E174" i="13"/>
  <c r="L174" i="13"/>
  <c r="G174" i="13"/>
  <c r="J174" i="13"/>
  <c r="K174" i="13"/>
  <c r="D175" i="13"/>
  <c r="J175" i="13"/>
  <c r="E175" i="13"/>
  <c r="H175" i="13"/>
  <c r="K175" i="13"/>
  <c r="L175" i="13"/>
  <c r="D176" i="13"/>
  <c r="F176" i="13"/>
  <c r="E176" i="13"/>
  <c r="K176" i="13"/>
  <c r="L176" i="13"/>
  <c r="D177" i="13"/>
  <c r="I177" i="13"/>
  <c r="E177" i="13"/>
  <c r="L177" i="13"/>
  <c r="F177" i="13"/>
  <c r="H177" i="13"/>
  <c r="J177" i="13"/>
  <c r="D178" i="13"/>
  <c r="J178" i="13"/>
  <c r="E178" i="13"/>
  <c r="F178" i="13"/>
  <c r="G178" i="13"/>
  <c r="H178" i="13"/>
  <c r="I178" i="13"/>
  <c r="K178" i="13"/>
  <c r="L178" i="13"/>
  <c r="D179" i="13"/>
  <c r="F179" i="13"/>
  <c r="E179" i="13"/>
  <c r="K179" i="13"/>
  <c r="G179" i="13"/>
  <c r="L179" i="13"/>
  <c r="D180" i="13"/>
  <c r="E180" i="13"/>
  <c r="G180" i="13"/>
  <c r="F180" i="13"/>
  <c r="H180" i="13"/>
  <c r="I180" i="13"/>
  <c r="J180" i="13"/>
  <c r="D181" i="13"/>
  <c r="H181" i="13"/>
  <c r="E181" i="13"/>
  <c r="F181" i="13"/>
  <c r="G181" i="13"/>
  <c r="I181" i="13"/>
  <c r="J181" i="13"/>
  <c r="L181" i="13"/>
  <c r="D182" i="13"/>
  <c r="I182" i="13"/>
  <c r="E182" i="13"/>
  <c r="L182" i="13"/>
  <c r="G182" i="13"/>
  <c r="J182" i="13"/>
  <c r="K182" i="13"/>
  <c r="D183" i="13"/>
  <c r="J183" i="13"/>
  <c r="E183" i="13"/>
  <c r="H183" i="13"/>
  <c r="K183" i="13"/>
  <c r="L183" i="13"/>
  <c r="D184" i="13"/>
  <c r="F184" i="13"/>
  <c r="E184" i="13"/>
  <c r="K184" i="13"/>
  <c r="L184" i="13"/>
  <c r="D185" i="13"/>
  <c r="I185" i="13"/>
  <c r="E185" i="13"/>
  <c r="L185" i="13"/>
  <c r="F185" i="13"/>
  <c r="H185" i="13"/>
  <c r="J185" i="13"/>
  <c r="D186" i="13"/>
  <c r="J186" i="13"/>
  <c r="E186" i="13"/>
  <c r="F186" i="13"/>
  <c r="G186" i="13"/>
  <c r="H186" i="13"/>
  <c r="I186" i="13"/>
  <c r="K186" i="13"/>
  <c r="L186" i="13"/>
  <c r="D187" i="13"/>
  <c r="F187" i="13"/>
  <c r="E187" i="13"/>
  <c r="K187" i="13"/>
  <c r="G187" i="13"/>
  <c r="L187" i="13"/>
  <c r="D188" i="13"/>
  <c r="E188" i="13"/>
  <c r="G188" i="13"/>
  <c r="F188" i="13"/>
  <c r="H188" i="13"/>
  <c r="I188" i="13"/>
  <c r="J188" i="13"/>
  <c r="D189" i="13"/>
  <c r="H189" i="13"/>
  <c r="E189" i="13"/>
  <c r="F189" i="13"/>
  <c r="G189" i="13"/>
  <c r="I189" i="13"/>
  <c r="J189" i="13"/>
  <c r="L189" i="13"/>
  <c r="D190" i="13"/>
  <c r="I190" i="13"/>
  <c r="E190" i="13"/>
  <c r="L190" i="13"/>
  <c r="G190" i="13"/>
  <c r="J190" i="13"/>
  <c r="K190" i="13"/>
  <c r="D191" i="13"/>
  <c r="J191" i="13"/>
  <c r="E191" i="13"/>
  <c r="H191" i="13"/>
  <c r="K191" i="13"/>
  <c r="L191" i="13"/>
  <c r="D192" i="13"/>
  <c r="F192" i="13"/>
  <c r="E192" i="13"/>
  <c r="K192" i="13"/>
  <c r="L192" i="13"/>
  <c r="D193" i="13"/>
  <c r="I193" i="13"/>
  <c r="E193" i="13"/>
  <c r="L193" i="13"/>
  <c r="F193" i="13"/>
  <c r="H193" i="13"/>
  <c r="J193" i="13"/>
  <c r="D194" i="13"/>
  <c r="J194" i="13"/>
  <c r="E194" i="13"/>
  <c r="F194" i="13"/>
  <c r="G194" i="13"/>
  <c r="H194" i="13"/>
  <c r="I194" i="13"/>
  <c r="K194" i="13"/>
  <c r="L194" i="13"/>
  <c r="D195" i="13"/>
  <c r="F195" i="13"/>
  <c r="E195" i="13"/>
  <c r="K195" i="13"/>
  <c r="G195" i="13"/>
  <c r="L195" i="13"/>
  <c r="D196" i="13"/>
  <c r="E196" i="13"/>
  <c r="G196" i="13"/>
  <c r="F196" i="13"/>
  <c r="H196" i="13"/>
  <c r="I196" i="13"/>
  <c r="J196" i="13"/>
  <c r="D197" i="13"/>
  <c r="H197" i="13"/>
  <c r="E197" i="13"/>
  <c r="F197" i="13"/>
  <c r="G197" i="13"/>
  <c r="I197" i="13"/>
  <c r="J197" i="13"/>
  <c r="L197" i="13"/>
  <c r="D198" i="13"/>
  <c r="I198" i="13"/>
  <c r="E198" i="13"/>
  <c r="L198" i="13"/>
  <c r="G198" i="13"/>
  <c r="J198" i="13"/>
  <c r="K198" i="13"/>
  <c r="D199" i="13"/>
  <c r="J199" i="13"/>
  <c r="E199" i="13"/>
  <c r="H199" i="13"/>
  <c r="K199" i="13"/>
  <c r="L199" i="13"/>
  <c r="D200" i="13"/>
  <c r="F200" i="13"/>
  <c r="E200" i="13"/>
  <c r="K200" i="13"/>
  <c r="L200" i="13"/>
  <c r="D201" i="13"/>
  <c r="I201" i="13"/>
  <c r="E201" i="13"/>
  <c r="L201" i="13"/>
  <c r="F201" i="13"/>
  <c r="H201" i="13"/>
  <c r="J201" i="13"/>
  <c r="D202" i="13"/>
  <c r="J202" i="13"/>
  <c r="E202" i="13"/>
  <c r="F202" i="13"/>
  <c r="G202" i="13"/>
  <c r="H202" i="13"/>
  <c r="I202" i="13"/>
  <c r="K202" i="13"/>
  <c r="L202" i="13"/>
  <c r="D203" i="13"/>
  <c r="F203" i="13"/>
  <c r="E203" i="13"/>
  <c r="K203" i="13"/>
  <c r="G203" i="13"/>
  <c r="L203" i="13"/>
  <c r="D204" i="13"/>
  <c r="E204" i="13"/>
  <c r="G204" i="13"/>
  <c r="F204" i="13"/>
  <c r="H204" i="13"/>
  <c r="I204" i="13"/>
  <c r="J204" i="13"/>
  <c r="D205" i="13"/>
  <c r="H205" i="13"/>
  <c r="E205" i="13"/>
  <c r="F205" i="13"/>
  <c r="G205" i="13"/>
  <c r="I205" i="13"/>
  <c r="J205" i="13"/>
  <c r="L205" i="13"/>
  <c r="D206" i="13"/>
  <c r="I206" i="13"/>
  <c r="E206" i="13"/>
  <c r="L206" i="13"/>
  <c r="G206" i="13"/>
  <c r="J206" i="13"/>
  <c r="K206" i="13"/>
  <c r="D207" i="13"/>
  <c r="J207" i="13"/>
  <c r="E207" i="13"/>
  <c r="H207" i="13"/>
  <c r="K207" i="13"/>
  <c r="L207" i="13"/>
  <c r="D208" i="13"/>
  <c r="F208" i="13"/>
  <c r="E208" i="13"/>
  <c r="K208" i="13"/>
  <c r="L208" i="13"/>
  <c r="D209" i="13"/>
  <c r="I209" i="13"/>
  <c r="E209" i="13"/>
  <c r="L209" i="13"/>
  <c r="F209" i="13"/>
  <c r="H209" i="13"/>
  <c r="J209" i="13"/>
  <c r="D210" i="13"/>
  <c r="J210" i="13"/>
  <c r="E210" i="13"/>
  <c r="F210" i="13"/>
  <c r="G210" i="13"/>
  <c r="H210" i="13"/>
  <c r="I210" i="13"/>
  <c r="K210" i="13"/>
  <c r="L210" i="13"/>
  <c r="D211" i="13"/>
  <c r="F211" i="13"/>
  <c r="E211" i="13"/>
  <c r="K211" i="13"/>
  <c r="G211" i="13"/>
  <c r="L211" i="13"/>
  <c r="D212" i="13"/>
  <c r="E212" i="13"/>
  <c r="G212" i="13"/>
  <c r="F212" i="13"/>
  <c r="H212" i="13"/>
  <c r="I212" i="13"/>
  <c r="J212" i="13"/>
  <c r="D213" i="13"/>
  <c r="H213" i="13"/>
  <c r="E213" i="13"/>
  <c r="F213" i="13"/>
  <c r="G213" i="13"/>
  <c r="I213" i="13"/>
  <c r="J213" i="13"/>
  <c r="L213" i="13"/>
  <c r="D214" i="13"/>
  <c r="I214" i="13"/>
  <c r="E214" i="13"/>
  <c r="L214" i="13"/>
  <c r="G214" i="13"/>
  <c r="J214" i="13"/>
  <c r="K214" i="13"/>
  <c r="D215" i="13"/>
  <c r="J215" i="13"/>
  <c r="E215" i="13"/>
  <c r="H215" i="13"/>
  <c r="K215" i="13"/>
  <c r="L215" i="13"/>
  <c r="D216" i="13"/>
  <c r="F216" i="13"/>
  <c r="E216" i="13"/>
  <c r="K216" i="13"/>
  <c r="L216" i="13"/>
  <c r="D217" i="13"/>
  <c r="I217" i="13"/>
  <c r="E217" i="13"/>
  <c r="L217" i="13"/>
  <c r="F217" i="13"/>
  <c r="H217" i="13"/>
  <c r="J217" i="13"/>
  <c r="D218" i="13"/>
  <c r="J218" i="13"/>
  <c r="E218" i="13"/>
  <c r="F218" i="13"/>
  <c r="G218" i="13"/>
  <c r="H218" i="13"/>
  <c r="I218" i="13"/>
  <c r="K218" i="13"/>
  <c r="L218" i="13"/>
  <c r="D219" i="13"/>
  <c r="F219" i="13"/>
  <c r="E219" i="13"/>
  <c r="K219" i="13"/>
  <c r="G219" i="13"/>
  <c r="L219" i="13"/>
  <c r="D220" i="13"/>
  <c r="E220" i="13"/>
  <c r="G220" i="13"/>
  <c r="F220" i="13"/>
  <c r="H220" i="13"/>
  <c r="I220" i="13"/>
  <c r="J220" i="13"/>
  <c r="D221" i="13"/>
  <c r="H221" i="13"/>
  <c r="E221" i="13"/>
  <c r="F221" i="13"/>
  <c r="G221" i="13"/>
  <c r="I221" i="13"/>
  <c r="J221" i="13"/>
  <c r="L221" i="13"/>
  <c r="D222" i="13"/>
  <c r="I222" i="13"/>
  <c r="E222" i="13"/>
  <c r="L222" i="13"/>
  <c r="G222" i="13"/>
  <c r="J222" i="13"/>
  <c r="K222" i="13"/>
  <c r="D223" i="13"/>
  <c r="J223" i="13"/>
  <c r="E223" i="13"/>
  <c r="H223" i="13"/>
  <c r="K223" i="13"/>
  <c r="L223" i="13"/>
  <c r="D224" i="13"/>
  <c r="F224" i="13"/>
  <c r="E224" i="13"/>
  <c r="K224" i="13"/>
  <c r="L224" i="13"/>
  <c r="D225" i="13"/>
  <c r="I225" i="13"/>
  <c r="E225" i="13"/>
  <c r="L225" i="13"/>
  <c r="F225" i="13"/>
  <c r="H225" i="13"/>
  <c r="J225" i="13"/>
  <c r="D226" i="13"/>
  <c r="J226" i="13"/>
  <c r="E226" i="13"/>
  <c r="F226" i="13"/>
  <c r="G226" i="13"/>
  <c r="H226" i="13"/>
  <c r="I226" i="13"/>
  <c r="K226" i="13"/>
  <c r="L226" i="13"/>
  <c r="D227" i="13"/>
  <c r="F227" i="13"/>
  <c r="E227" i="13"/>
  <c r="K227" i="13"/>
  <c r="G227" i="13"/>
  <c r="L227" i="13"/>
  <c r="D228" i="13"/>
  <c r="E228" i="13"/>
  <c r="G228" i="13"/>
  <c r="F228" i="13"/>
  <c r="H228" i="13"/>
  <c r="I228" i="13"/>
  <c r="J228" i="13"/>
  <c r="D229" i="13"/>
  <c r="H229" i="13"/>
  <c r="E229" i="13"/>
  <c r="F229" i="13"/>
  <c r="G229" i="13"/>
  <c r="I229" i="13"/>
  <c r="J229" i="13"/>
  <c r="L229" i="13"/>
  <c r="D230" i="13"/>
  <c r="I230" i="13"/>
  <c r="E230" i="13"/>
  <c r="L230" i="13"/>
  <c r="G230" i="13"/>
  <c r="J230" i="13"/>
  <c r="K230" i="13"/>
  <c r="D231" i="13"/>
  <c r="J231" i="13"/>
  <c r="E231" i="13"/>
  <c r="H231" i="13"/>
  <c r="K231" i="13"/>
  <c r="L231" i="13"/>
  <c r="D232" i="13"/>
  <c r="F232" i="13"/>
  <c r="E232" i="13"/>
  <c r="K232" i="13"/>
  <c r="L232" i="13"/>
  <c r="D233" i="13"/>
  <c r="I233" i="13"/>
  <c r="E233" i="13"/>
  <c r="L233" i="13"/>
  <c r="F233" i="13"/>
  <c r="H233" i="13"/>
  <c r="J233" i="13"/>
  <c r="D234" i="13"/>
  <c r="J234" i="13"/>
  <c r="E234" i="13"/>
  <c r="F234" i="13"/>
  <c r="G234" i="13"/>
  <c r="H234" i="13"/>
  <c r="I234" i="13"/>
  <c r="K234" i="13"/>
  <c r="L234" i="13"/>
  <c r="D235" i="13"/>
  <c r="F235" i="13"/>
  <c r="E235" i="13"/>
  <c r="K235" i="13"/>
  <c r="G235" i="13"/>
  <c r="L235" i="13"/>
  <c r="D236" i="13"/>
  <c r="E236" i="13"/>
  <c r="G236" i="13"/>
  <c r="F236" i="13"/>
  <c r="H236" i="13"/>
  <c r="I236" i="13"/>
  <c r="J236" i="13"/>
  <c r="D237" i="13"/>
  <c r="H237" i="13"/>
  <c r="E237" i="13"/>
  <c r="F237" i="13"/>
  <c r="G237" i="13"/>
  <c r="I237" i="13"/>
  <c r="J237" i="13"/>
  <c r="L237" i="13"/>
  <c r="D238" i="13"/>
  <c r="I238" i="13"/>
  <c r="E238" i="13"/>
  <c r="L238" i="13"/>
  <c r="G238" i="13"/>
  <c r="J238" i="13"/>
  <c r="K238" i="13"/>
  <c r="D239" i="13"/>
  <c r="J239" i="13"/>
  <c r="E239" i="13"/>
  <c r="H239" i="13"/>
  <c r="K239" i="13"/>
  <c r="L239" i="13"/>
  <c r="D240" i="13"/>
  <c r="F240" i="13"/>
  <c r="E240" i="13"/>
  <c r="K240" i="13"/>
  <c r="L240" i="13"/>
  <c r="D241" i="13"/>
  <c r="I241" i="13"/>
  <c r="E241" i="13"/>
  <c r="L241" i="13"/>
  <c r="F241" i="13"/>
  <c r="H241" i="13"/>
  <c r="J241" i="13"/>
  <c r="D242" i="13"/>
  <c r="J242" i="13"/>
  <c r="E242" i="13"/>
  <c r="F242" i="13"/>
  <c r="G242" i="13"/>
  <c r="H242" i="13"/>
  <c r="I242" i="13"/>
  <c r="K242" i="13"/>
  <c r="L242" i="13"/>
  <c r="D243" i="13"/>
  <c r="F243" i="13"/>
  <c r="E243" i="13"/>
  <c r="K243" i="13"/>
  <c r="G243" i="13"/>
  <c r="L243" i="13"/>
  <c r="D244" i="13"/>
  <c r="E244" i="13"/>
  <c r="G244" i="13"/>
  <c r="F244" i="13"/>
  <c r="H244" i="13"/>
  <c r="I244" i="13"/>
  <c r="J244" i="13"/>
  <c r="D245" i="13"/>
  <c r="H245" i="13"/>
  <c r="E245" i="13"/>
  <c r="F245" i="13"/>
  <c r="G245" i="13"/>
  <c r="I245" i="13"/>
  <c r="J245" i="13"/>
  <c r="L245" i="13"/>
  <c r="D246" i="13"/>
  <c r="I246" i="13"/>
  <c r="E246" i="13"/>
  <c r="L246" i="13"/>
  <c r="G246" i="13"/>
  <c r="J246" i="13"/>
  <c r="K246" i="13"/>
  <c r="D247" i="13"/>
  <c r="J247" i="13"/>
  <c r="E247" i="13"/>
  <c r="H247" i="13"/>
  <c r="K247" i="13"/>
  <c r="L247" i="13"/>
  <c r="D248" i="13"/>
  <c r="E248" i="13"/>
  <c r="L248" i="13"/>
  <c r="D249" i="13"/>
  <c r="I249" i="13"/>
  <c r="E249" i="13"/>
  <c r="F249" i="13"/>
  <c r="H249" i="13"/>
  <c r="J249" i="13"/>
  <c r="D250" i="13"/>
  <c r="J250" i="13"/>
  <c r="E250" i="13"/>
  <c r="F250" i="13"/>
  <c r="G250" i="13"/>
  <c r="H250" i="13"/>
  <c r="I250" i="13"/>
  <c r="K250" i="13"/>
  <c r="L250" i="13"/>
  <c r="D251" i="13"/>
  <c r="F251" i="13"/>
  <c r="E251" i="13"/>
  <c r="K251" i="13"/>
  <c r="G251" i="13"/>
  <c r="L251" i="13"/>
  <c r="D252" i="13"/>
  <c r="E252" i="13"/>
  <c r="G252" i="13"/>
  <c r="F252" i="13"/>
  <c r="H252" i="13"/>
  <c r="I252" i="13"/>
  <c r="J252" i="13"/>
  <c r="D253" i="13"/>
  <c r="H253" i="13"/>
  <c r="E253" i="13"/>
  <c r="F253" i="13"/>
  <c r="G253" i="13"/>
  <c r="I253" i="13"/>
  <c r="J253" i="13"/>
  <c r="L253" i="13"/>
  <c r="D254" i="13"/>
  <c r="I254" i="13"/>
  <c r="E254" i="13"/>
  <c r="L254" i="13"/>
  <c r="G254" i="13"/>
  <c r="J254" i="13"/>
  <c r="K254" i="13"/>
  <c r="D255" i="13"/>
  <c r="J255" i="13"/>
  <c r="E255" i="13"/>
  <c r="H255" i="13"/>
  <c r="K255" i="13"/>
  <c r="L255" i="13"/>
  <c r="D256" i="13"/>
  <c r="L256" i="13"/>
  <c r="E256" i="13"/>
  <c r="K256" i="13"/>
  <c r="D257" i="13"/>
  <c r="I257" i="13"/>
  <c r="E257" i="13"/>
  <c r="F257" i="13"/>
  <c r="H257" i="13"/>
  <c r="J257" i="13"/>
  <c r="D258" i="13"/>
  <c r="J258" i="13"/>
  <c r="E258" i="13"/>
  <c r="F258" i="13"/>
  <c r="G258" i="13"/>
  <c r="H258" i="13"/>
  <c r="I258" i="13"/>
  <c r="K258" i="13"/>
  <c r="L258" i="13"/>
  <c r="D259" i="13"/>
  <c r="E259" i="13"/>
  <c r="G259" i="13"/>
  <c r="L259" i="13"/>
  <c r="D260" i="13"/>
  <c r="E260" i="13"/>
  <c r="F260" i="13"/>
  <c r="H260" i="13"/>
  <c r="I260" i="13"/>
  <c r="J260" i="13"/>
  <c r="D261" i="13"/>
  <c r="H261" i="13"/>
  <c r="E261" i="13"/>
  <c r="F261" i="13"/>
  <c r="G261" i="13"/>
  <c r="I261" i="13"/>
  <c r="J261" i="13"/>
  <c r="L261" i="13"/>
  <c r="D262" i="13"/>
  <c r="I262" i="13"/>
  <c r="E262" i="13"/>
  <c r="L262" i="13"/>
  <c r="G262" i="13"/>
  <c r="J262" i="13"/>
  <c r="K262" i="13"/>
  <c r="D263" i="13"/>
  <c r="J263" i="13"/>
  <c r="E263" i="13"/>
  <c r="H263" i="13"/>
  <c r="K263" i="13"/>
  <c r="L263" i="13"/>
  <c r="D264" i="13"/>
  <c r="E264" i="13"/>
  <c r="L264" i="13"/>
  <c r="D265" i="13"/>
  <c r="I265" i="13"/>
  <c r="E265" i="13"/>
  <c r="F265" i="13"/>
  <c r="H265" i="13"/>
  <c r="J265" i="13"/>
  <c r="D266" i="13"/>
  <c r="J266" i="13"/>
  <c r="E266" i="13"/>
  <c r="F266" i="13"/>
  <c r="G266" i="13"/>
  <c r="H266" i="13"/>
  <c r="I266" i="13"/>
  <c r="K266" i="13"/>
  <c r="L266" i="13"/>
  <c r="D267" i="13"/>
  <c r="E267" i="13"/>
  <c r="G267" i="13"/>
  <c r="H267" i="13"/>
  <c r="D268" i="13"/>
  <c r="E268" i="13"/>
  <c r="F268" i="13"/>
  <c r="H268" i="13"/>
  <c r="I268" i="13"/>
  <c r="J268" i="13"/>
  <c r="D269" i="13"/>
  <c r="H269" i="13"/>
  <c r="E269" i="13"/>
  <c r="F269" i="13"/>
  <c r="G269" i="13"/>
  <c r="I269" i="13"/>
  <c r="J269" i="13"/>
  <c r="L269" i="13"/>
  <c r="D270" i="13"/>
  <c r="I270" i="13"/>
  <c r="E270" i="13"/>
  <c r="L270" i="13"/>
  <c r="G270" i="13"/>
  <c r="J270" i="13"/>
  <c r="K270" i="13"/>
  <c r="D271" i="13"/>
  <c r="E271" i="13"/>
  <c r="H271" i="13"/>
  <c r="L271" i="13"/>
  <c r="D272" i="13"/>
  <c r="I272" i="13"/>
  <c r="E272" i="13"/>
  <c r="D273" i="13"/>
  <c r="I273" i="13"/>
  <c r="E273" i="13"/>
  <c r="F273" i="13"/>
  <c r="H273" i="13"/>
  <c r="J273" i="13"/>
  <c r="D274" i="13"/>
  <c r="J274" i="13"/>
  <c r="E274" i="13"/>
  <c r="F274" i="13"/>
  <c r="G274" i="13"/>
  <c r="H274" i="13"/>
  <c r="I274" i="13"/>
  <c r="K274" i="13"/>
  <c r="L274" i="13"/>
  <c r="D275" i="13"/>
  <c r="E275" i="13"/>
  <c r="K275" i="13"/>
  <c r="G275" i="13"/>
  <c r="L275" i="13"/>
  <c r="D276" i="13"/>
  <c r="E276" i="13"/>
  <c r="F276" i="13"/>
  <c r="H276" i="13"/>
  <c r="I276" i="13"/>
  <c r="J276" i="13"/>
  <c r="D277" i="13"/>
  <c r="H277" i="13"/>
  <c r="E277" i="13"/>
  <c r="F277" i="13"/>
  <c r="G277" i="13"/>
  <c r="I277" i="13"/>
  <c r="J277" i="13"/>
  <c r="L277" i="13"/>
  <c r="D278" i="13"/>
  <c r="I278" i="13"/>
  <c r="E278" i="13"/>
  <c r="L278" i="13"/>
  <c r="G278" i="13"/>
  <c r="J278" i="13"/>
  <c r="K278" i="13"/>
  <c r="D279" i="13"/>
  <c r="E279" i="13"/>
  <c r="K279" i="13"/>
  <c r="D280" i="13"/>
  <c r="E280" i="13"/>
  <c r="L280" i="13"/>
  <c r="I280" i="13"/>
  <c r="D281" i="13"/>
  <c r="I281" i="13"/>
  <c r="E281" i="13"/>
  <c r="F281" i="13"/>
  <c r="H281" i="13"/>
  <c r="J281" i="13"/>
  <c r="D282" i="13"/>
  <c r="J282" i="13"/>
  <c r="E282" i="13"/>
  <c r="F282" i="13"/>
  <c r="G282" i="13"/>
  <c r="H282" i="13"/>
  <c r="I282" i="13"/>
  <c r="K282" i="13"/>
  <c r="L282" i="13"/>
  <c r="D283" i="13"/>
  <c r="H283" i="13"/>
  <c r="E283" i="13"/>
  <c r="K283" i="13"/>
  <c r="G283" i="13"/>
  <c r="L283" i="13"/>
  <c r="D284" i="13"/>
  <c r="E284" i="13"/>
  <c r="F284" i="13"/>
  <c r="H284" i="13"/>
  <c r="I284" i="13"/>
  <c r="J284" i="13"/>
  <c r="D285" i="13"/>
  <c r="H285" i="13"/>
  <c r="E285" i="13"/>
  <c r="F285" i="13"/>
  <c r="G285" i="13"/>
  <c r="I285" i="13"/>
  <c r="J285" i="13"/>
  <c r="L285" i="13"/>
  <c r="D286" i="13"/>
  <c r="I286" i="13"/>
  <c r="E286" i="13"/>
  <c r="L286" i="13"/>
  <c r="G286" i="13"/>
  <c r="J286" i="13"/>
  <c r="K286" i="13"/>
  <c r="D287" i="13"/>
  <c r="H287" i="13"/>
  <c r="E287" i="13"/>
  <c r="L287" i="13"/>
  <c r="D288" i="13"/>
  <c r="E288" i="13"/>
  <c r="I288" i="13"/>
  <c r="L288" i="13"/>
  <c r="D289" i="13"/>
  <c r="I289" i="13"/>
  <c r="E289" i="13"/>
  <c r="F289" i="13"/>
  <c r="H289" i="13"/>
  <c r="J289" i="13"/>
  <c r="D290" i="13"/>
  <c r="J290" i="13"/>
  <c r="E290" i="13"/>
  <c r="F290" i="13"/>
  <c r="G290" i="13"/>
  <c r="H290" i="13"/>
  <c r="I290" i="13"/>
  <c r="K290" i="13"/>
  <c r="L290" i="13"/>
  <c r="D291" i="13"/>
  <c r="E291" i="13"/>
  <c r="K291" i="13"/>
  <c r="G291" i="13"/>
  <c r="J291" i="13"/>
  <c r="D292" i="13"/>
  <c r="E292" i="13"/>
  <c r="F292" i="13"/>
  <c r="H292" i="13"/>
  <c r="I292" i="13"/>
  <c r="J292" i="13"/>
  <c r="K292" i="13"/>
  <c r="D293" i="13"/>
  <c r="F293" i="13"/>
  <c r="E293" i="13"/>
  <c r="G293" i="13"/>
  <c r="J293" i="13"/>
  <c r="L293" i="13"/>
  <c r="D294" i="13"/>
  <c r="I294" i="13"/>
  <c r="E294" i="13"/>
  <c r="L294" i="13"/>
  <c r="J294" i="13"/>
  <c r="K294" i="13"/>
  <c r="D295" i="13"/>
  <c r="E295" i="13"/>
  <c r="F295" i="13"/>
  <c r="H295" i="13"/>
  <c r="K295" i="13"/>
  <c r="L295" i="13"/>
  <c r="D296" i="13"/>
  <c r="E296" i="13"/>
  <c r="K296" i="13"/>
  <c r="F296" i="13"/>
  <c r="G296" i="13"/>
  <c r="I296" i="13"/>
  <c r="D297" i="13"/>
  <c r="I297" i="13"/>
  <c r="E297" i="13"/>
  <c r="L297" i="13"/>
  <c r="F297" i="13"/>
  <c r="H297" i="13"/>
  <c r="J297" i="13"/>
  <c r="D298" i="13"/>
  <c r="J298" i="13"/>
  <c r="E298" i="13"/>
  <c r="G298" i="13"/>
  <c r="D299" i="13"/>
  <c r="F299" i="13"/>
  <c r="E299" i="13"/>
  <c r="K299" i="13"/>
  <c r="I299" i="13"/>
  <c r="D300" i="13"/>
  <c r="E300" i="13"/>
  <c r="F300" i="13"/>
  <c r="H300" i="13"/>
  <c r="I300" i="13"/>
  <c r="J300" i="13"/>
  <c r="K300" i="13"/>
  <c r="D301" i="13"/>
  <c r="H301" i="13"/>
  <c r="E301" i="13"/>
  <c r="G301" i="13"/>
  <c r="I301" i="13"/>
  <c r="D302" i="13"/>
  <c r="H302" i="13"/>
  <c r="E302" i="13"/>
  <c r="G302" i="13"/>
  <c r="D303" i="13"/>
  <c r="J303" i="13"/>
  <c r="E303" i="13"/>
  <c r="F303" i="13"/>
  <c r="K303" i="13"/>
  <c r="D304" i="13"/>
  <c r="H304" i="13"/>
  <c r="E304" i="13"/>
  <c r="K304" i="13"/>
  <c r="F304" i="13"/>
  <c r="I304" i="13"/>
  <c r="J304" i="13"/>
  <c r="L304" i="13"/>
  <c r="D305" i="13"/>
  <c r="I305" i="13"/>
  <c r="E305" i="13"/>
  <c r="L305" i="13"/>
  <c r="F305" i="13"/>
  <c r="G305" i="13"/>
  <c r="H305" i="13"/>
  <c r="J305" i="13"/>
  <c r="K305" i="13"/>
  <c r="D306" i="13"/>
  <c r="J306" i="13"/>
  <c r="E306" i="13"/>
  <c r="F306" i="13"/>
  <c r="G306" i="13"/>
  <c r="H306" i="13"/>
  <c r="I306" i="13"/>
  <c r="K306" i="13"/>
  <c r="L306" i="13"/>
  <c r="D307" i="13"/>
  <c r="F307" i="13"/>
  <c r="E307" i="13"/>
  <c r="K307" i="13"/>
  <c r="G307" i="13"/>
  <c r="H307" i="13"/>
  <c r="L307" i="13"/>
  <c r="C7" i="18"/>
  <c r="AG2" i="18"/>
  <c r="AI2" i="18"/>
  <c r="AG15" i="18"/>
  <c r="AG7" i="18"/>
  <c r="AG11" i="18"/>
  <c r="AG8" i="18"/>
  <c r="AG9" i="18"/>
  <c r="AG10" i="18"/>
  <c r="AG6" i="18"/>
  <c r="AG3" i="18"/>
  <c r="AG4" i="18"/>
  <c r="U3" i="18"/>
  <c r="U5" i="18"/>
  <c r="AG5" i="18"/>
  <c r="D13" i="18"/>
  <c r="D3" i="18"/>
  <c r="V3" i="18"/>
  <c r="X3" i="18"/>
  <c r="X5" i="18"/>
  <c r="Y3" i="18"/>
  <c r="Y5" i="18"/>
  <c r="AA3" i="18"/>
  <c r="AA5" i="18"/>
  <c r="AG14" i="18"/>
  <c r="AD3" i="18"/>
  <c r="V5" i="18"/>
  <c r="AD5" i="18"/>
  <c r="BD5" i="18"/>
  <c r="BD6" i="18"/>
  <c r="BD8" i="18"/>
  <c r="C9" i="18"/>
  <c r="D9" i="18"/>
  <c r="BD10" i="18"/>
  <c r="E175" i="18"/>
  <c r="F175" i="18"/>
  <c r="G175" i="18"/>
  <c r="E176" i="18"/>
  <c r="F176" i="18"/>
  <c r="G176" i="18"/>
  <c r="E177" i="18"/>
  <c r="F177" i="18"/>
  <c r="G177" i="18"/>
  <c r="E178" i="18"/>
  <c r="F178" i="18"/>
  <c r="G178" i="18"/>
  <c r="E179" i="18"/>
  <c r="F179" i="18"/>
  <c r="G179" i="18"/>
  <c r="E180" i="18"/>
  <c r="F180" i="18"/>
  <c r="G180" i="18"/>
  <c r="E181" i="18"/>
  <c r="F181" i="18"/>
  <c r="G181" i="18"/>
  <c r="E182" i="18"/>
  <c r="F182" i="18"/>
  <c r="G182" i="18"/>
  <c r="E183" i="18"/>
  <c r="F183" i="18"/>
  <c r="G183" i="18"/>
  <c r="E184" i="18"/>
  <c r="F184" i="18"/>
  <c r="G184" i="18"/>
  <c r="E185" i="18"/>
  <c r="F185" i="18"/>
  <c r="G185" i="18"/>
  <c r="E186" i="18"/>
  <c r="F186" i="18"/>
  <c r="G186" i="18"/>
  <c r="E187" i="18"/>
  <c r="F187" i="18"/>
  <c r="G187" i="18"/>
  <c r="E188" i="18"/>
  <c r="F188" i="18"/>
  <c r="G188" i="18"/>
  <c r="E189" i="18"/>
  <c r="F189" i="18"/>
  <c r="G189" i="18"/>
  <c r="E190" i="18"/>
  <c r="F190" i="18"/>
  <c r="G190" i="18"/>
  <c r="E191" i="18"/>
  <c r="F191" i="18"/>
  <c r="G191" i="18"/>
  <c r="G192" i="18"/>
  <c r="G193" i="18"/>
  <c r="G194" i="18"/>
  <c r="G195" i="18"/>
  <c r="G196" i="18"/>
  <c r="G197" i="18"/>
  <c r="G198" i="18"/>
  <c r="G199" i="18"/>
  <c r="G200" i="18"/>
  <c r="G201" i="18"/>
  <c r="G202" i="18"/>
  <c r="G203" i="18"/>
  <c r="G204" i="18"/>
  <c r="G205" i="18"/>
  <c r="G206" i="18"/>
  <c r="G207" i="18"/>
  <c r="G208" i="18"/>
  <c r="G209" i="18"/>
  <c r="D11" i="18"/>
  <c r="E21" i="18"/>
  <c r="F21" i="18"/>
  <c r="G21" i="18"/>
  <c r="E22" i="18"/>
  <c r="F22" i="18"/>
  <c r="G22" i="18"/>
  <c r="AE22" i="18"/>
  <c r="E23" i="18"/>
  <c r="F23" i="18"/>
  <c r="E24" i="18"/>
  <c r="F24" i="18"/>
  <c r="E25" i="18"/>
  <c r="F25" i="18"/>
  <c r="AE25" i="18"/>
  <c r="G25" i="18"/>
  <c r="E26" i="18"/>
  <c r="F26" i="18"/>
  <c r="AE26" i="18"/>
  <c r="G26" i="18"/>
  <c r="E27" i="18"/>
  <c r="F27" i="18"/>
  <c r="G27" i="18"/>
  <c r="AE27" i="18"/>
  <c r="E28" i="18"/>
  <c r="F28" i="18"/>
  <c r="AE28" i="18"/>
  <c r="E29" i="18"/>
  <c r="F29" i="18"/>
  <c r="G29" i="18"/>
  <c r="E30" i="18"/>
  <c r="F30" i="18"/>
  <c r="G30" i="18"/>
  <c r="AE30" i="18"/>
  <c r="E31" i="18"/>
  <c r="F31" i="18"/>
  <c r="E32" i="18"/>
  <c r="F32" i="18"/>
  <c r="E33" i="18"/>
  <c r="F33" i="18"/>
  <c r="AE33" i="18"/>
  <c r="G33" i="18"/>
  <c r="E34" i="18"/>
  <c r="F34" i="18"/>
  <c r="AE34" i="18"/>
  <c r="G34" i="18"/>
  <c r="E35" i="18"/>
  <c r="F35" i="18"/>
  <c r="E36" i="18"/>
  <c r="F36" i="18"/>
  <c r="AE36" i="18"/>
  <c r="E37" i="18"/>
  <c r="F37" i="18"/>
  <c r="G37" i="18"/>
  <c r="E38" i="18"/>
  <c r="F38" i="18"/>
  <c r="G38" i="18"/>
  <c r="AE38" i="18"/>
  <c r="E39" i="18"/>
  <c r="F39" i="18"/>
  <c r="E40" i="18"/>
  <c r="F40" i="18"/>
  <c r="E41" i="18"/>
  <c r="F41" i="18"/>
  <c r="AE41" i="18"/>
  <c r="G41" i="18"/>
  <c r="E42" i="18"/>
  <c r="F42" i="18"/>
  <c r="AE42" i="18"/>
  <c r="G42" i="18"/>
  <c r="E43" i="18"/>
  <c r="F43" i="18"/>
  <c r="E44" i="18"/>
  <c r="F44" i="18"/>
  <c r="AE44" i="18"/>
  <c r="E45" i="18"/>
  <c r="F45" i="18"/>
  <c r="G45" i="18"/>
  <c r="E46" i="18"/>
  <c r="F46" i="18"/>
  <c r="G46" i="18"/>
  <c r="AE46" i="18"/>
  <c r="E47" i="18"/>
  <c r="F47" i="18"/>
  <c r="E48" i="18"/>
  <c r="F48" i="18"/>
  <c r="E49" i="18"/>
  <c r="F49" i="18"/>
  <c r="AE49" i="18"/>
  <c r="G49" i="18"/>
  <c r="E50" i="18"/>
  <c r="F50" i="18"/>
  <c r="AE50" i="18"/>
  <c r="G50" i="18"/>
  <c r="E51" i="18"/>
  <c r="F51" i="18"/>
  <c r="E52" i="18"/>
  <c r="F52" i="18"/>
  <c r="AE52" i="18"/>
  <c r="E53" i="18"/>
  <c r="F53" i="18"/>
  <c r="AE53" i="18"/>
  <c r="G53" i="18"/>
  <c r="E54" i="18"/>
  <c r="F54" i="18"/>
  <c r="AE54" i="18"/>
  <c r="G54" i="18"/>
  <c r="E55" i="18"/>
  <c r="F55" i="18"/>
  <c r="E56" i="18"/>
  <c r="F56" i="18"/>
  <c r="E57" i="18"/>
  <c r="F57" i="18"/>
  <c r="AE57" i="18"/>
  <c r="G57" i="18"/>
  <c r="E58" i="18"/>
  <c r="F58" i="18"/>
  <c r="AE58" i="18"/>
  <c r="G58" i="18"/>
  <c r="E59" i="18"/>
  <c r="F59" i="18"/>
  <c r="E60" i="18"/>
  <c r="F60" i="18"/>
  <c r="AE60" i="18"/>
  <c r="G60" i="18"/>
  <c r="E61" i="18"/>
  <c r="F61" i="18"/>
  <c r="AE61" i="18"/>
  <c r="G61" i="18"/>
  <c r="E62" i="18"/>
  <c r="F62" i="18"/>
  <c r="AE62" i="18"/>
  <c r="G62" i="18"/>
  <c r="E63" i="18"/>
  <c r="F63" i="18"/>
  <c r="E64" i="18"/>
  <c r="F64" i="18"/>
  <c r="E65" i="18"/>
  <c r="F65" i="18"/>
  <c r="AE65" i="18"/>
  <c r="G65" i="18"/>
  <c r="E66" i="18"/>
  <c r="F66" i="18"/>
  <c r="AE66" i="18"/>
  <c r="G66" i="18"/>
  <c r="E67" i="18"/>
  <c r="F67" i="18"/>
  <c r="E68" i="18"/>
  <c r="F68" i="18"/>
  <c r="AE68" i="18"/>
  <c r="G68" i="18"/>
  <c r="E69" i="18"/>
  <c r="F69" i="18"/>
  <c r="AE69" i="18"/>
  <c r="G69" i="18"/>
  <c r="E70" i="18"/>
  <c r="F70" i="18"/>
  <c r="AE70" i="18"/>
  <c r="G70" i="18"/>
  <c r="E71" i="18"/>
  <c r="F71" i="18"/>
  <c r="E72" i="18"/>
  <c r="F72" i="18"/>
  <c r="E73" i="18"/>
  <c r="F73" i="18"/>
  <c r="AE73" i="18"/>
  <c r="G73" i="18"/>
  <c r="E74" i="18"/>
  <c r="F74" i="18"/>
  <c r="AE74" i="18"/>
  <c r="G74" i="18"/>
  <c r="E75" i="18"/>
  <c r="F75" i="18"/>
  <c r="E76" i="18"/>
  <c r="F76" i="18"/>
  <c r="AE76" i="18"/>
  <c r="G76" i="18"/>
  <c r="E77" i="18"/>
  <c r="F77" i="18"/>
  <c r="AE77" i="18"/>
  <c r="G77" i="18"/>
  <c r="E78" i="18"/>
  <c r="F78" i="18"/>
  <c r="AE78" i="18"/>
  <c r="G78" i="18"/>
  <c r="E79" i="18"/>
  <c r="F79" i="18"/>
  <c r="E80" i="18"/>
  <c r="F80" i="18"/>
  <c r="E81" i="18"/>
  <c r="F81" i="18"/>
  <c r="AE81" i="18"/>
  <c r="G81" i="18"/>
  <c r="E82" i="18"/>
  <c r="F82" i="18"/>
  <c r="AE82" i="18"/>
  <c r="G82" i="18"/>
  <c r="E83" i="18"/>
  <c r="F83" i="18"/>
  <c r="E84" i="18"/>
  <c r="F84" i="18"/>
  <c r="AE84" i="18"/>
  <c r="G84" i="18"/>
  <c r="E85" i="18"/>
  <c r="F85" i="18"/>
  <c r="AE85" i="18"/>
  <c r="G85" i="18"/>
  <c r="E86" i="18"/>
  <c r="F86" i="18"/>
  <c r="AE86" i="18"/>
  <c r="G86" i="18"/>
  <c r="E87" i="18"/>
  <c r="F87" i="18"/>
  <c r="E88" i="18"/>
  <c r="F88" i="18"/>
  <c r="E89" i="18"/>
  <c r="F89" i="18"/>
  <c r="AE89" i="18"/>
  <c r="G89" i="18"/>
  <c r="E90" i="18"/>
  <c r="F90" i="18"/>
  <c r="AE90" i="18"/>
  <c r="G90" i="18"/>
  <c r="E91" i="18"/>
  <c r="F91" i="18"/>
  <c r="E92" i="18"/>
  <c r="F92" i="18"/>
  <c r="AE92" i="18"/>
  <c r="G92" i="18"/>
  <c r="E93" i="18"/>
  <c r="F93" i="18"/>
  <c r="AE93" i="18"/>
  <c r="G93" i="18"/>
  <c r="E94" i="18"/>
  <c r="F94" i="18"/>
  <c r="AE94" i="18"/>
  <c r="G94" i="18"/>
  <c r="E95" i="18"/>
  <c r="F95" i="18"/>
  <c r="E96" i="18"/>
  <c r="F96" i="18"/>
  <c r="E97" i="18"/>
  <c r="F97" i="18"/>
  <c r="AE97" i="18"/>
  <c r="G97" i="18"/>
  <c r="E98" i="18"/>
  <c r="F98" i="18"/>
  <c r="AE98" i="18"/>
  <c r="G98" i="18"/>
  <c r="E99" i="18"/>
  <c r="F99" i="18"/>
  <c r="E100" i="18"/>
  <c r="F100" i="18"/>
  <c r="AE100" i="18"/>
  <c r="G100" i="18"/>
  <c r="E101" i="18"/>
  <c r="F101" i="18"/>
  <c r="AE101" i="18"/>
  <c r="G101" i="18"/>
  <c r="E102" i="18"/>
  <c r="F102" i="18"/>
  <c r="AE102" i="18"/>
  <c r="G102" i="18"/>
  <c r="E103" i="18"/>
  <c r="F103" i="18"/>
  <c r="E104" i="18"/>
  <c r="F104" i="18"/>
  <c r="E105" i="18"/>
  <c r="F105" i="18"/>
  <c r="E106" i="18"/>
  <c r="F106" i="18"/>
  <c r="AE106" i="18"/>
  <c r="G106" i="18"/>
  <c r="E107" i="18"/>
  <c r="F107" i="18"/>
  <c r="E108" i="18"/>
  <c r="F108" i="18"/>
  <c r="AE108" i="18"/>
  <c r="G108" i="18"/>
  <c r="E109" i="18"/>
  <c r="F109" i="18"/>
  <c r="AE109" i="18"/>
  <c r="G109" i="18"/>
  <c r="E110" i="18"/>
  <c r="F110" i="18"/>
  <c r="AE110" i="18"/>
  <c r="G110" i="18"/>
  <c r="E111" i="18"/>
  <c r="F111" i="18"/>
  <c r="E112" i="18"/>
  <c r="F112" i="18"/>
  <c r="E113" i="18"/>
  <c r="F113" i="18"/>
  <c r="E114" i="18"/>
  <c r="F114" i="18"/>
  <c r="AE114" i="18"/>
  <c r="G114" i="18"/>
  <c r="E115" i="18"/>
  <c r="F115" i="18"/>
  <c r="E116" i="18"/>
  <c r="F116" i="18"/>
  <c r="AE116" i="18"/>
  <c r="G116" i="18"/>
  <c r="E117" i="18"/>
  <c r="F117" i="18"/>
  <c r="AE117" i="18"/>
  <c r="G117" i="18"/>
  <c r="E118" i="18"/>
  <c r="F118" i="18"/>
  <c r="AE118" i="18"/>
  <c r="G118" i="18"/>
  <c r="E119" i="18"/>
  <c r="F119" i="18"/>
  <c r="E120" i="18"/>
  <c r="F120" i="18"/>
  <c r="E121" i="18"/>
  <c r="F121" i="18"/>
  <c r="E122" i="18"/>
  <c r="F122" i="18"/>
  <c r="AE122" i="18"/>
  <c r="G122" i="18"/>
  <c r="E123" i="18"/>
  <c r="F123" i="18"/>
  <c r="E124" i="18"/>
  <c r="F124" i="18"/>
  <c r="AE124" i="18"/>
  <c r="G124" i="18"/>
  <c r="E125" i="18"/>
  <c r="F125" i="18"/>
  <c r="AE125" i="18"/>
  <c r="G125" i="18"/>
  <c r="E126" i="18"/>
  <c r="F126" i="18"/>
  <c r="AE126" i="18"/>
  <c r="G126" i="18"/>
  <c r="E127" i="18"/>
  <c r="F127" i="18"/>
  <c r="E128" i="18"/>
  <c r="F128" i="18"/>
  <c r="E129" i="18"/>
  <c r="F129" i="18"/>
  <c r="E130" i="18"/>
  <c r="F130" i="18"/>
  <c r="AE130" i="18"/>
  <c r="G130" i="18"/>
  <c r="E131" i="18"/>
  <c r="F131" i="18"/>
  <c r="E132" i="18"/>
  <c r="F132" i="18"/>
  <c r="AE132" i="18"/>
  <c r="G132" i="18"/>
  <c r="E133" i="18"/>
  <c r="F133" i="18"/>
  <c r="AE133" i="18"/>
  <c r="G133" i="18"/>
  <c r="E134" i="18"/>
  <c r="F134" i="18"/>
  <c r="AE134" i="18"/>
  <c r="G134" i="18"/>
  <c r="E135" i="18"/>
  <c r="F135" i="18"/>
  <c r="E136" i="18"/>
  <c r="F136" i="18"/>
  <c r="E137" i="18"/>
  <c r="F137" i="18"/>
  <c r="E138" i="18"/>
  <c r="F138" i="18"/>
  <c r="AE138" i="18"/>
  <c r="G138" i="18"/>
  <c r="E139" i="18"/>
  <c r="F139" i="18"/>
  <c r="E140" i="18"/>
  <c r="F140" i="18"/>
  <c r="AE140" i="18"/>
  <c r="G140" i="18"/>
  <c r="E141" i="18"/>
  <c r="F141" i="18"/>
  <c r="AE141" i="18"/>
  <c r="G141" i="18"/>
  <c r="E142" i="18"/>
  <c r="F142" i="18"/>
  <c r="AE142" i="18"/>
  <c r="G142" i="18"/>
  <c r="E143" i="18"/>
  <c r="F143" i="18"/>
  <c r="E144" i="18"/>
  <c r="F144" i="18"/>
  <c r="E145" i="18"/>
  <c r="F145" i="18"/>
  <c r="E146" i="18"/>
  <c r="F146" i="18"/>
  <c r="AE146" i="18"/>
  <c r="G146" i="18"/>
  <c r="E147" i="18"/>
  <c r="F147" i="18"/>
  <c r="G147" i="18"/>
  <c r="AE147" i="18"/>
  <c r="E148" i="18"/>
  <c r="F148" i="18"/>
  <c r="AE148" i="18"/>
  <c r="G148" i="18"/>
  <c r="E149" i="18"/>
  <c r="F149" i="18"/>
  <c r="E150" i="18"/>
  <c r="F150" i="18"/>
  <c r="G150" i="18"/>
  <c r="E151" i="18"/>
  <c r="F151" i="18"/>
  <c r="G151" i="18"/>
  <c r="E152" i="18"/>
  <c r="F152" i="18"/>
  <c r="E153" i="18"/>
  <c r="F153" i="18"/>
  <c r="E154" i="18"/>
  <c r="F154" i="18"/>
  <c r="AE154" i="18"/>
  <c r="G154" i="18"/>
  <c r="E155" i="18"/>
  <c r="F155" i="18"/>
  <c r="AE155" i="18"/>
  <c r="G155" i="18"/>
  <c r="E156" i="18"/>
  <c r="F156" i="18"/>
  <c r="E157" i="18"/>
  <c r="F157" i="18"/>
  <c r="E158" i="18"/>
  <c r="F158" i="18"/>
  <c r="AE158" i="18"/>
  <c r="G158" i="18"/>
  <c r="E159" i="18"/>
  <c r="F159" i="18"/>
  <c r="E160" i="18"/>
  <c r="F160" i="18"/>
  <c r="E161" i="18"/>
  <c r="F161" i="18"/>
  <c r="E162" i="18"/>
  <c r="F162" i="18"/>
  <c r="AE162" i="18"/>
  <c r="G162" i="18"/>
  <c r="E163" i="18"/>
  <c r="F163" i="18"/>
  <c r="AE163" i="18"/>
  <c r="G163" i="18"/>
  <c r="E164" i="18"/>
  <c r="F164" i="18"/>
  <c r="E165" i="18"/>
  <c r="F165" i="18"/>
  <c r="E166" i="18"/>
  <c r="F166" i="18"/>
  <c r="AE166" i="18"/>
  <c r="G166" i="18"/>
  <c r="E167" i="18"/>
  <c r="F167" i="18"/>
  <c r="AE167" i="18"/>
  <c r="G167" i="18"/>
  <c r="E168" i="18"/>
  <c r="F168" i="18"/>
  <c r="E169" i="18"/>
  <c r="F169" i="18"/>
  <c r="E170" i="18"/>
  <c r="F170" i="18"/>
  <c r="AE170" i="18"/>
  <c r="G170" i="18"/>
  <c r="E171" i="18"/>
  <c r="F171" i="18"/>
  <c r="AE171" i="18"/>
  <c r="G171" i="18"/>
  <c r="E172" i="18"/>
  <c r="F172" i="18"/>
  <c r="E173" i="18"/>
  <c r="F173" i="18"/>
  <c r="E174" i="18"/>
  <c r="F174" i="18"/>
  <c r="AE174" i="18"/>
  <c r="G174" i="18"/>
  <c r="AE175" i="18"/>
  <c r="AE176" i="18"/>
  <c r="AE177" i="18"/>
  <c r="AE178" i="18"/>
  <c r="AE179" i="18"/>
  <c r="AE180" i="18"/>
  <c r="AE181" i="18"/>
  <c r="AE182" i="18"/>
  <c r="AE183" i="18"/>
  <c r="AE184" i="18"/>
  <c r="AE185" i="18"/>
  <c r="AE186" i="18"/>
  <c r="AE187" i="18"/>
  <c r="AE188" i="18"/>
  <c r="AE189" i="18"/>
  <c r="AE190" i="18"/>
  <c r="AE191" i="18"/>
  <c r="AE192" i="18"/>
  <c r="AE193" i="18"/>
  <c r="AE194" i="18"/>
  <c r="AE195" i="18"/>
  <c r="AE196" i="18"/>
  <c r="AE197" i="18"/>
  <c r="AE198" i="18"/>
  <c r="AE199" i="18"/>
  <c r="AE200" i="18"/>
  <c r="AE201" i="18"/>
  <c r="AE202" i="18"/>
  <c r="AE203" i="18"/>
  <c r="AE204" i="18"/>
  <c r="AE205" i="18"/>
  <c r="AE206" i="18"/>
  <c r="AE207" i="18"/>
  <c r="AE208" i="18"/>
  <c r="AE209" i="18"/>
  <c r="BD11" i="18"/>
  <c r="D12" i="18"/>
  <c r="L67" i="18" s="1"/>
  <c r="H21" i="18"/>
  <c r="H22" i="18"/>
  <c r="H25" i="18"/>
  <c r="H26" i="18"/>
  <c r="H27" i="18"/>
  <c r="H29" i="18"/>
  <c r="H30" i="18"/>
  <c r="H33" i="18"/>
  <c r="H34" i="18"/>
  <c r="I37" i="18"/>
  <c r="J38" i="18"/>
  <c r="J41" i="18"/>
  <c r="J42" i="18"/>
  <c r="J45" i="18"/>
  <c r="J46" i="18"/>
  <c r="J49" i="18"/>
  <c r="J50" i="18"/>
  <c r="J53" i="18"/>
  <c r="J54" i="18"/>
  <c r="J57" i="18"/>
  <c r="J58" i="18"/>
  <c r="J60" i="18"/>
  <c r="J61" i="18"/>
  <c r="J62" i="18"/>
  <c r="J65" i="18"/>
  <c r="J66" i="18"/>
  <c r="J68" i="18"/>
  <c r="J69" i="18"/>
  <c r="J70" i="18"/>
  <c r="J73" i="18"/>
  <c r="J74" i="18"/>
  <c r="J76" i="18"/>
  <c r="J77" i="18"/>
  <c r="J78" i="18"/>
  <c r="J81" i="18"/>
  <c r="J82" i="18"/>
  <c r="J84" i="18"/>
  <c r="J85" i="18"/>
  <c r="J86" i="18"/>
  <c r="J89" i="18"/>
  <c r="J90" i="18"/>
  <c r="J92" i="18"/>
  <c r="J93" i="18"/>
  <c r="J94" i="18"/>
  <c r="J97" i="18"/>
  <c r="J98" i="18"/>
  <c r="J100" i="18"/>
  <c r="J101" i="18"/>
  <c r="J102" i="18"/>
  <c r="BD12" i="18"/>
  <c r="H13" i="18"/>
  <c r="BD13" i="18"/>
  <c r="L59" i="18"/>
  <c r="AH59" i="18" s="1"/>
  <c r="L94" i="18"/>
  <c r="L123" i="18"/>
  <c r="P123" i="18" s="1"/>
  <c r="L166" i="18"/>
  <c r="L194" i="18"/>
  <c r="AH194" i="18" s="1"/>
  <c r="K106" i="18"/>
  <c r="K108" i="18"/>
  <c r="K109" i="18"/>
  <c r="K110" i="18"/>
  <c r="K114" i="18"/>
  <c r="K116" i="18"/>
  <c r="K117" i="18"/>
  <c r="K118" i="18"/>
  <c r="K122" i="18"/>
  <c r="K124" i="18"/>
  <c r="K125" i="18"/>
  <c r="K126" i="18"/>
  <c r="K130" i="18"/>
  <c r="K132" i="18"/>
  <c r="K133" i="18"/>
  <c r="K134" i="18"/>
  <c r="K138" i="18"/>
  <c r="K140" i="18"/>
  <c r="K141" i="18"/>
  <c r="K142" i="18"/>
  <c r="K146" i="18"/>
  <c r="K147" i="18"/>
  <c r="K148" i="18"/>
  <c r="K154" i="18"/>
  <c r="K155" i="18"/>
  <c r="K158" i="18"/>
  <c r="K162" i="18"/>
  <c r="K163" i="18"/>
  <c r="K166" i="18"/>
  <c r="K167" i="18"/>
  <c r="K170" i="18"/>
  <c r="K171" i="18"/>
  <c r="K174" i="18"/>
  <c r="K175" i="18"/>
  <c r="K176" i="18"/>
  <c r="K177" i="18"/>
  <c r="K178" i="18"/>
  <c r="K179" i="18"/>
  <c r="K180" i="18"/>
  <c r="K181" i="18"/>
  <c r="K182" i="18"/>
  <c r="K183" i="18"/>
  <c r="K184" i="18"/>
  <c r="K185" i="18"/>
  <c r="K186" i="18"/>
  <c r="K187" i="18"/>
  <c r="K188" i="18"/>
  <c r="K189" i="18"/>
  <c r="K190" i="18"/>
  <c r="K191" i="18"/>
  <c r="S14" i="18"/>
  <c r="BD14" i="18"/>
  <c r="BD15" i="18"/>
  <c r="C17" i="18"/>
  <c r="T16" i="18"/>
  <c r="T17" i="18"/>
  <c r="AA16" i="18"/>
  <c r="AG16" i="18"/>
  <c r="BD16" i="18"/>
  <c r="AA17" i="18"/>
  <c r="BD17" i="18"/>
  <c r="S18" i="18"/>
  <c r="BD18" i="18"/>
  <c r="BD19" i="18"/>
  <c r="BD20" i="18"/>
  <c r="M21" i="18"/>
  <c r="BD21" i="18"/>
  <c r="M22" i="18"/>
  <c r="BD22" i="18"/>
  <c r="M23" i="18"/>
  <c r="BD23" i="18"/>
  <c r="M24" i="18"/>
  <c r="BD24" i="18"/>
  <c r="M25" i="18"/>
  <c r="BD25" i="18"/>
  <c r="L26" i="18"/>
  <c r="M26" i="18"/>
  <c r="BD26" i="18"/>
  <c r="M27" i="18"/>
  <c r="BD27" i="18"/>
  <c r="M28" i="18"/>
  <c r="BD28" i="18"/>
  <c r="M29" i="18"/>
  <c r="BD29" i="18"/>
  <c r="M30" i="18"/>
  <c r="BD30" i="18"/>
  <c r="M31" i="18"/>
  <c r="BD31" i="18"/>
  <c r="M32" i="18"/>
  <c r="BD32" i="18"/>
  <c r="M33" i="18"/>
  <c r="BD33" i="18"/>
  <c r="M34" i="18"/>
  <c r="BD34" i="18"/>
  <c r="M35" i="18"/>
  <c r="BD35" i="18"/>
  <c r="M36" i="18"/>
  <c r="BD36" i="18"/>
  <c r="M37" i="18"/>
  <c r="BD37" i="18"/>
  <c r="M38" i="18"/>
  <c r="BD38" i="18"/>
  <c r="M39" i="18"/>
  <c r="BD39" i="18"/>
  <c r="M40" i="18"/>
  <c r="BD40" i="18"/>
  <c r="M41" i="18"/>
  <c r="BD41" i="18"/>
  <c r="M42" i="18"/>
  <c r="BD42" i="18"/>
  <c r="M43" i="18"/>
  <c r="BD43" i="18"/>
  <c r="M44" i="18"/>
  <c r="BD44" i="18"/>
  <c r="M45" i="18"/>
  <c r="BD45" i="18"/>
  <c r="M46" i="18"/>
  <c r="BD46" i="18"/>
  <c r="M47" i="18"/>
  <c r="BD47" i="18"/>
  <c r="M48" i="18"/>
  <c r="BD48" i="18"/>
  <c r="M49" i="18"/>
  <c r="BD49" i="18"/>
  <c r="M50" i="18"/>
  <c r="BD50" i="18"/>
  <c r="M51" i="18"/>
  <c r="BD51" i="18"/>
  <c r="M52" i="18"/>
  <c r="BD52" i="18"/>
  <c r="M53" i="18"/>
  <c r="BD53" i="18"/>
  <c r="M54" i="18"/>
  <c r="BD54" i="18"/>
  <c r="M55" i="18"/>
  <c r="BD55" i="18"/>
  <c r="M56" i="18"/>
  <c r="BD56" i="18"/>
  <c r="M57" i="18"/>
  <c r="BD57" i="18"/>
  <c r="M58" i="18"/>
  <c r="BD58" i="18"/>
  <c r="M59" i="18"/>
  <c r="BD59" i="18"/>
  <c r="M60" i="18"/>
  <c r="BD60" i="18"/>
  <c r="M61" i="18"/>
  <c r="BD61" i="18"/>
  <c r="M62" i="18"/>
  <c r="BD62" i="18"/>
  <c r="M63" i="18"/>
  <c r="BD63" i="18"/>
  <c r="M64" i="18"/>
  <c r="BD64" i="18"/>
  <c r="M65" i="18"/>
  <c r="BD65" i="18"/>
  <c r="M66" i="18"/>
  <c r="BD66" i="18"/>
  <c r="M67" i="18"/>
  <c r="BD67" i="18"/>
  <c r="M68" i="18"/>
  <c r="BD68" i="18"/>
  <c r="M69" i="18"/>
  <c r="BD69" i="18"/>
  <c r="M70" i="18"/>
  <c r="BD70" i="18"/>
  <c r="M71" i="18"/>
  <c r="BD71" i="18"/>
  <c r="M72" i="18"/>
  <c r="BD72" i="18"/>
  <c r="M73" i="18"/>
  <c r="BD73" i="18"/>
  <c r="M74" i="18"/>
  <c r="BD74" i="18"/>
  <c r="M75" i="18"/>
  <c r="BD75" i="18"/>
  <c r="M76" i="18"/>
  <c r="BD76" i="18"/>
  <c r="M77" i="18"/>
  <c r="BD77" i="18"/>
  <c r="M78" i="18"/>
  <c r="BD78" i="18"/>
  <c r="M79" i="18"/>
  <c r="BD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4" i="18"/>
  <c r="M95" i="18"/>
  <c r="M96" i="18"/>
  <c r="M97" i="18"/>
  <c r="M98" i="18"/>
  <c r="M99" i="18"/>
  <c r="M100" i="18"/>
  <c r="M101" i="18"/>
  <c r="M102" i="18"/>
  <c r="M103" i="18"/>
  <c r="M104" i="18"/>
  <c r="M105" i="18"/>
  <c r="M106" i="18"/>
  <c r="M107" i="18"/>
  <c r="M108" i="18"/>
  <c r="M109" i="18"/>
  <c r="M110" i="18"/>
  <c r="M111" i="18"/>
  <c r="M112" i="18"/>
  <c r="M113" i="18"/>
  <c r="M114" i="18"/>
  <c r="M115" i="18"/>
  <c r="M116" i="18"/>
  <c r="M117" i="18"/>
  <c r="M118" i="18"/>
  <c r="M119" i="18"/>
  <c r="M120" i="18"/>
  <c r="M121" i="18"/>
  <c r="M122" i="18"/>
  <c r="M123" i="18"/>
  <c r="M124" i="18"/>
  <c r="M125" i="18"/>
  <c r="M126" i="18"/>
  <c r="M127" i="18"/>
  <c r="M128" i="18"/>
  <c r="M129" i="18"/>
  <c r="M130" i="18"/>
  <c r="M131" i="18"/>
  <c r="M132" i="18"/>
  <c r="M133" i="18"/>
  <c r="M134" i="18"/>
  <c r="M135" i="18"/>
  <c r="M136" i="18"/>
  <c r="M137" i="18"/>
  <c r="M138" i="18"/>
  <c r="M139" i="18"/>
  <c r="M140" i="18"/>
  <c r="M141" i="18"/>
  <c r="M142" i="18"/>
  <c r="M143" i="18"/>
  <c r="M144" i="18"/>
  <c r="M145" i="18"/>
  <c r="M146" i="18"/>
  <c r="M147" i="18"/>
  <c r="M148" i="18"/>
  <c r="M149" i="18"/>
  <c r="M150" i="18"/>
  <c r="M151" i="18"/>
  <c r="M152" i="18"/>
  <c r="M153" i="18"/>
  <c r="M154" i="18"/>
  <c r="M155" i="18"/>
  <c r="M156" i="18"/>
  <c r="M157" i="18"/>
  <c r="M158" i="18"/>
  <c r="M159" i="18"/>
  <c r="M160" i="18"/>
  <c r="M161" i="18"/>
  <c r="M162" i="18"/>
  <c r="M163" i="18"/>
  <c r="M164" i="18"/>
  <c r="M165" i="18"/>
  <c r="M166" i="18"/>
  <c r="M167" i="18"/>
  <c r="M168" i="18"/>
  <c r="M169" i="18"/>
  <c r="M170" i="18"/>
  <c r="M171" i="18"/>
  <c r="M172" i="18"/>
  <c r="M173" i="18"/>
  <c r="M174" i="18"/>
  <c r="M175" i="18"/>
  <c r="M176" i="18"/>
  <c r="M177" i="18"/>
  <c r="M178" i="18"/>
  <c r="M179" i="18"/>
  <c r="M180" i="18"/>
  <c r="M181" i="18"/>
  <c r="M182" i="18"/>
  <c r="M183" i="18"/>
  <c r="M184" i="18"/>
  <c r="M185" i="18"/>
  <c r="M186" i="18"/>
  <c r="M187" i="18"/>
  <c r="M188" i="18"/>
  <c r="M189" i="18"/>
  <c r="M190" i="18"/>
  <c r="M191" i="18"/>
  <c r="M192" i="18"/>
  <c r="M193" i="18"/>
  <c r="M194" i="18"/>
  <c r="M195" i="18"/>
  <c r="M196" i="18"/>
  <c r="M197" i="18"/>
  <c r="M198" i="18"/>
  <c r="M199" i="18"/>
  <c r="M200" i="18"/>
  <c r="M201" i="18"/>
  <c r="M202" i="18"/>
  <c r="M203" i="18"/>
  <c r="M204" i="18"/>
  <c r="M205" i="18"/>
  <c r="M206" i="18"/>
  <c r="M207" i="18"/>
  <c r="M208" i="18"/>
  <c r="M209" i="18"/>
  <c r="AD2" i="17"/>
  <c r="D3" i="17"/>
  <c r="Z10" i="17"/>
  <c r="E34" i="17"/>
  <c r="E97" i="17"/>
  <c r="E43" i="17"/>
  <c r="E56" i="17"/>
  <c r="E66" i="17"/>
  <c r="F66" i="17" s="1"/>
  <c r="E81" i="17"/>
  <c r="E87" i="17"/>
  <c r="E84" i="17"/>
  <c r="E105" i="17"/>
  <c r="E98" i="17"/>
  <c r="E107" i="17"/>
  <c r="E113" i="17"/>
  <c r="E120" i="17"/>
  <c r="AB13" i="17"/>
  <c r="AB17" i="17"/>
  <c r="BP13" i="17"/>
  <c r="BP17" i="17"/>
  <c r="AY12" i="17"/>
  <c r="AB14" i="17"/>
  <c r="F16" i="17"/>
  <c r="AB16" i="17"/>
  <c r="AJ16" i="17"/>
  <c r="AM16" i="17"/>
  <c r="C17" i="17"/>
  <c r="AJ17" i="17"/>
  <c r="AM17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8" i="17"/>
  <c r="M67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M109" i="17"/>
  <c r="M110" i="17"/>
  <c r="M111" i="17"/>
  <c r="M112" i="17"/>
  <c r="M113" i="17"/>
  <c r="M114" i="17"/>
  <c r="M115" i="17"/>
  <c r="M116" i="17"/>
  <c r="M117" i="17"/>
  <c r="M118" i="17"/>
  <c r="M119" i="17"/>
  <c r="M120" i="17"/>
  <c r="M121" i="17"/>
  <c r="M122" i="17"/>
  <c r="M123" i="17"/>
  <c r="M124" i="17"/>
  <c r="M125" i="17"/>
  <c r="M126" i="17"/>
  <c r="M127" i="17"/>
  <c r="M128" i="17"/>
  <c r="M129" i="17"/>
  <c r="M130" i="17"/>
  <c r="M131" i="17"/>
  <c r="M132" i="17"/>
  <c r="M133" i="17"/>
  <c r="M134" i="17"/>
  <c r="M135" i="17"/>
  <c r="M136" i="17"/>
  <c r="M137" i="17"/>
  <c r="M138" i="17"/>
  <c r="M139" i="17"/>
  <c r="M140" i="17"/>
  <c r="M141" i="17"/>
  <c r="M142" i="17"/>
  <c r="M143" i="17"/>
  <c r="M144" i="17"/>
  <c r="M145" i="17"/>
  <c r="M146" i="17"/>
  <c r="M147" i="17"/>
  <c r="M148" i="17"/>
  <c r="M149" i="17"/>
  <c r="M150" i="17"/>
  <c r="M151" i="17"/>
  <c r="M152" i="17"/>
  <c r="M153" i="17"/>
  <c r="M154" i="17"/>
  <c r="M155" i="17"/>
  <c r="M156" i="17"/>
  <c r="M157" i="17"/>
  <c r="M158" i="17"/>
  <c r="M159" i="17"/>
  <c r="M160" i="17"/>
  <c r="M161" i="17"/>
  <c r="M162" i="17"/>
  <c r="M163" i="17"/>
  <c r="M164" i="17"/>
  <c r="M165" i="17"/>
  <c r="M166" i="17"/>
  <c r="M167" i="17"/>
  <c r="M168" i="17"/>
  <c r="M169" i="17"/>
  <c r="M170" i="17"/>
  <c r="M171" i="17"/>
  <c r="M172" i="17"/>
  <c r="M173" i="17"/>
  <c r="M174" i="17"/>
  <c r="M175" i="17"/>
  <c r="M176" i="17"/>
  <c r="M177" i="17"/>
  <c r="M178" i="17"/>
  <c r="M179" i="17"/>
  <c r="M180" i="17"/>
  <c r="M181" i="17"/>
  <c r="M182" i="17"/>
  <c r="M183" i="17"/>
  <c r="M184" i="17"/>
  <c r="M185" i="17"/>
  <c r="M186" i="17"/>
  <c r="M187" i="17"/>
  <c r="M188" i="17"/>
  <c r="M189" i="17"/>
  <c r="M190" i="17"/>
  <c r="M191" i="17"/>
  <c r="M192" i="17"/>
  <c r="M193" i="17"/>
  <c r="M194" i="17"/>
  <c r="M195" i="17"/>
  <c r="M196" i="17"/>
  <c r="M197" i="17"/>
  <c r="M198" i="17"/>
  <c r="M199" i="17"/>
  <c r="M200" i="17"/>
  <c r="M201" i="17"/>
  <c r="M202" i="17"/>
  <c r="M203" i="17"/>
  <c r="M204" i="17"/>
  <c r="M205" i="17"/>
  <c r="M206" i="17"/>
  <c r="M207" i="17"/>
  <c r="M208" i="17"/>
  <c r="M209" i="17"/>
  <c r="M210" i="17"/>
  <c r="M211" i="17"/>
  <c r="M212" i="17"/>
  <c r="M213" i="17"/>
  <c r="M214" i="17"/>
  <c r="M215" i="17"/>
  <c r="M216" i="17"/>
  <c r="M217" i="17"/>
  <c r="M218" i="17"/>
  <c r="M219" i="17"/>
  <c r="M220" i="17"/>
  <c r="M221" i="17"/>
  <c r="M222" i="17"/>
  <c r="BP25" i="17"/>
  <c r="BP21" i="17"/>
  <c r="AY22" i="17"/>
  <c r="AY30" i="17"/>
  <c r="AY38" i="17"/>
  <c r="AY46" i="17"/>
  <c r="AY54" i="17"/>
  <c r="AY62" i="17"/>
  <c r="AY70" i="17"/>
  <c r="AY78" i="17"/>
  <c r="AY86" i="17"/>
  <c r="AB51" i="17"/>
  <c r="AD51" i="17"/>
  <c r="AF51" i="17"/>
  <c r="AB52" i="17"/>
  <c r="AD52" i="17"/>
  <c r="AF52" i="17"/>
  <c r="AB184" i="17"/>
  <c r="AD184" i="17"/>
  <c r="AF184" i="17"/>
  <c r="AB197" i="17"/>
  <c r="AD197" i="17"/>
  <c r="AF197" i="17"/>
  <c r="AB201" i="17"/>
  <c r="AD201" i="17"/>
  <c r="AF201" i="17"/>
  <c r="AB202" i="17"/>
  <c r="AD202" i="17"/>
  <c r="AF202" i="17"/>
  <c r="D11" i="11"/>
  <c r="P112" i="11" s="1"/>
  <c r="R112" i="11" s="1"/>
  <c r="T112" i="11" s="1"/>
  <c r="D12" i="11"/>
  <c r="P68" i="11" s="1"/>
  <c r="R68" i="11" s="1"/>
  <c r="T68" i="11" s="1"/>
  <c r="D13" i="11"/>
  <c r="D3" i="11"/>
  <c r="C7" i="11"/>
  <c r="C9" i="11"/>
  <c r="D9" i="11"/>
  <c r="D14" i="11"/>
  <c r="C14" i="11"/>
  <c r="E40" i="11"/>
  <c r="F40" i="11"/>
  <c r="E42" i="11"/>
  <c r="F42" i="11"/>
  <c r="E44" i="11"/>
  <c r="F44" i="11"/>
  <c r="E46" i="11"/>
  <c r="F46" i="11"/>
  <c r="E48" i="11"/>
  <c r="F48" i="11"/>
  <c r="E50" i="11"/>
  <c r="F50" i="11"/>
  <c r="E54" i="11"/>
  <c r="F54" i="11"/>
  <c r="E56" i="11"/>
  <c r="F56" i="11"/>
  <c r="E58" i="11"/>
  <c r="F58" i="11"/>
  <c r="E60" i="11"/>
  <c r="F60" i="11"/>
  <c r="E62" i="11"/>
  <c r="F62" i="11"/>
  <c r="E64" i="11"/>
  <c r="F64" i="11"/>
  <c r="P64" i="11"/>
  <c r="R64" i="11" s="1"/>
  <c r="T64" i="11" s="1"/>
  <c r="E65" i="11"/>
  <c r="F65" i="11"/>
  <c r="E66" i="11"/>
  <c r="F66" i="11"/>
  <c r="E67" i="11"/>
  <c r="F67" i="11"/>
  <c r="E68" i="11"/>
  <c r="F68" i="11"/>
  <c r="E69" i="11"/>
  <c r="F69" i="11"/>
  <c r="E70" i="11"/>
  <c r="F70" i="11"/>
  <c r="E71" i="11"/>
  <c r="F71" i="11"/>
  <c r="E72" i="11"/>
  <c r="F72" i="11"/>
  <c r="E73" i="11"/>
  <c r="F73" i="11"/>
  <c r="E74" i="11"/>
  <c r="F74" i="11"/>
  <c r="P74" i="11"/>
  <c r="R74" i="11" s="1"/>
  <c r="T74" i="11" s="1"/>
  <c r="E75" i="11"/>
  <c r="F75" i="11"/>
  <c r="E76" i="11"/>
  <c r="F76" i="11"/>
  <c r="E77" i="11"/>
  <c r="F77" i="11"/>
  <c r="E78" i="11"/>
  <c r="F78" i="11"/>
  <c r="E79" i="11"/>
  <c r="F79" i="11"/>
  <c r="E80" i="11"/>
  <c r="F80" i="11"/>
  <c r="E81" i="11"/>
  <c r="F81" i="11"/>
  <c r="E82" i="11"/>
  <c r="F82" i="11"/>
  <c r="E83" i="11"/>
  <c r="F83" i="11"/>
  <c r="E84" i="11"/>
  <c r="F84" i="11"/>
  <c r="E85" i="11"/>
  <c r="F85" i="11"/>
  <c r="E86" i="11"/>
  <c r="F86" i="11"/>
  <c r="E87" i="11"/>
  <c r="F87" i="11"/>
  <c r="E88" i="11"/>
  <c r="F88" i="11"/>
  <c r="E89" i="11"/>
  <c r="F89" i="11"/>
  <c r="E90" i="11"/>
  <c r="F90" i="11"/>
  <c r="P90" i="11"/>
  <c r="R90" i="11" s="1"/>
  <c r="T90" i="11" s="1"/>
  <c r="E91" i="11"/>
  <c r="F91" i="11"/>
  <c r="E92" i="11"/>
  <c r="F92" i="11"/>
  <c r="P92" i="11"/>
  <c r="R92" i="11" s="1"/>
  <c r="T92" i="11" s="1"/>
  <c r="E93" i="11"/>
  <c r="F93" i="11"/>
  <c r="E94" i="11"/>
  <c r="F94" i="11"/>
  <c r="E95" i="11"/>
  <c r="F95" i="11"/>
  <c r="E96" i="11"/>
  <c r="F96" i="11"/>
  <c r="E97" i="11"/>
  <c r="F97" i="11"/>
  <c r="E98" i="11"/>
  <c r="F98" i="11"/>
  <c r="E99" i="11"/>
  <c r="F99" i="11"/>
  <c r="E100" i="11"/>
  <c r="F100" i="11"/>
  <c r="E101" i="11"/>
  <c r="F101" i="11"/>
  <c r="E102" i="11"/>
  <c r="F102" i="11"/>
  <c r="E103" i="11"/>
  <c r="F103" i="11"/>
  <c r="E104" i="11"/>
  <c r="F104" i="11"/>
  <c r="E105" i="11"/>
  <c r="F105" i="11"/>
  <c r="E106" i="11"/>
  <c r="F106" i="11"/>
  <c r="E107" i="11"/>
  <c r="F107" i="11"/>
  <c r="E108" i="11"/>
  <c r="F108" i="11"/>
  <c r="P108" i="11"/>
  <c r="R108" i="11" s="1"/>
  <c r="T108" i="11" s="1"/>
  <c r="E109" i="11"/>
  <c r="F109" i="11"/>
  <c r="E110" i="11"/>
  <c r="F110" i="11"/>
  <c r="E111" i="11"/>
  <c r="F111" i="11"/>
  <c r="E112" i="11"/>
  <c r="F112" i="11"/>
  <c r="E113" i="11"/>
  <c r="F113" i="11"/>
  <c r="E114" i="11"/>
  <c r="F114" i="11"/>
  <c r="E115" i="11"/>
  <c r="F115" i="11"/>
  <c r="E116" i="11"/>
  <c r="F116" i="11"/>
  <c r="E117" i="11"/>
  <c r="F117" i="11"/>
  <c r="E118" i="11"/>
  <c r="F118" i="11"/>
  <c r="E119" i="11"/>
  <c r="F119" i="11"/>
  <c r="E120" i="11"/>
  <c r="F120" i="11"/>
  <c r="E121" i="11"/>
  <c r="F121" i="11"/>
  <c r="E122" i="11"/>
  <c r="F122" i="11"/>
  <c r="E123" i="11"/>
  <c r="F123" i="11"/>
  <c r="E124" i="11"/>
  <c r="F124" i="11"/>
  <c r="E125" i="11"/>
  <c r="F125" i="11"/>
  <c r="E126" i="11"/>
  <c r="F126" i="11"/>
  <c r="E127" i="11"/>
  <c r="F127" i="11"/>
  <c r="E128" i="11"/>
  <c r="F128" i="11"/>
  <c r="E129" i="11"/>
  <c r="F129" i="11"/>
  <c r="E130" i="11"/>
  <c r="F130" i="11"/>
  <c r="E131" i="11"/>
  <c r="F131" i="11"/>
  <c r="E132" i="11"/>
  <c r="F132" i="11"/>
  <c r="E133" i="11"/>
  <c r="F133" i="11"/>
  <c r="E134" i="11"/>
  <c r="F134" i="11"/>
  <c r="E135" i="11"/>
  <c r="F135" i="11"/>
  <c r="E136" i="11"/>
  <c r="F136" i="11"/>
  <c r="E137" i="11"/>
  <c r="F137" i="11"/>
  <c r="E138" i="11"/>
  <c r="F138" i="11"/>
  <c r="E139" i="11"/>
  <c r="F139" i="11"/>
  <c r="E140" i="11"/>
  <c r="F140" i="11"/>
  <c r="E141" i="11"/>
  <c r="F141" i="11"/>
  <c r="E142" i="11"/>
  <c r="F142" i="11"/>
  <c r="E143" i="11"/>
  <c r="F143" i="11"/>
  <c r="E144" i="11"/>
  <c r="F144" i="11"/>
  <c r="E145" i="11"/>
  <c r="F145" i="11"/>
  <c r="E146" i="11"/>
  <c r="F146" i="11"/>
  <c r="E147" i="11"/>
  <c r="F147" i="11"/>
  <c r="E148" i="11"/>
  <c r="F148" i="11"/>
  <c r="E149" i="11"/>
  <c r="F149" i="11"/>
  <c r="E150" i="11"/>
  <c r="F150" i="11"/>
  <c r="E151" i="11"/>
  <c r="F151" i="11"/>
  <c r="E152" i="11"/>
  <c r="F152" i="11"/>
  <c r="E153" i="11"/>
  <c r="F153" i="11"/>
  <c r="E154" i="11"/>
  <c r="F154" i="11"/>
  <c r="E155" i="11"/>
  <c r="F155" i="11"/>
  <c r="E156" i="11"/>
  <c r="F156" i="11"/>
  <c r="E157" i="11"/>
  <c r="F157" i="11"/>
  <c r="E158" i="11"/>
  <c r="F158" i="11"/>
  <c r="E159" i="11"/>
  <c r="F159" i="11"/>
  <c r="E160" i="11"/>
  <c r="F160" i="11"/>
  <c r="E161" i="11"/>
  <c r="F161" i="11"/>
  <c r="E162" i="11"/>
  <c r="F162" i="11"/>
  <c r="E163" i="11"/>
  <c r="F163" i="11"/>
  <c r="E164" i="11"/>
  <c r="F164" i="11"/>
  <c r="E165" i="11"/>
  <c r="F165" i="11"/>
  <c r="E166" i="11"/>
  <c r="F166" i="11"/>
  <c r="E167" i="11"/>
  <c r="F167" i="11"/>
  <c r="E168" i="11"/>
  <c r="F168" i="11"/>
  <c r="E169" i="11"/>
  <c r="F169" i="11"/>
  <c r="E170" i="11"/>
  <c r="F170" i="11"/>
  <c r="E171" i="11"/>
  <c r="F171" i="11"/>
  <c r="E172" i="11"/>
  <c r="F172" i="11"/>
  <c r="E173" i="11"/>
  <c r="F173" i="11"/>
  <c r="E174" i="11"/>
  <c r="F174" i="11"/>
  <c r="E175" i="11"/>
  <c r="F175" i="11"/>
  <c r="E176" i="11"/>
  <c r="F176" i="11"/>
  <c r="P176" i="11"/>
  <c r="R176" i="11" s="1"/>
  <c r="T176" i="11" s="1"/>
  <c r="E177" i="11"/>
  <c r="F177" i="11"/>
  <c r="E178" i="11"/>
  <c r="F178" i="11"/>
  <c r="E179" i="11"/>
  <c r="F179" i="11"/>
  <c r="E180" i="11"/>
  <c r="F180" i="11"/>
  <c r="E181" i="11"/>
  <c r="F181" i="11"/>
  <c r="E182" i="11"/>
  <c r="F182" i="11"/>
  <c r="E183" i="11"/>
  <c r="F183" i="11"/>
  <c r="E184" i="11"/>
  <c r="F184" i="11"/>
  <c r="E185" i="11"/>
  <c r="F185" i="11"/>
  <c r="E186" i="11"/>
  <c r="F186" i="11"/>
  <c r="E187" i="11"/>
  <c r="F187" i="11"/>
  <c r="E188" i="11"/>
  <c r="F188" i="11"/>
  <c r="E189" i="11"/>
  <c r="F189" i="11"/>
  <c r="E190" i="11"/>
  <c r="F190" i="11"/>
  <c r="E191" i="11"/>
  <c r="F191" i="11"/>
  <c r="E192" i="11"/>
  <c r="F192" i="11"/>
  <c r="P192" i="11"/>
  <c r="R192" i="11" s="1"/>
  <c r="T192" i="11" s="1"/>
  <c r="E193" i="11"/>
  <c r="F193" i="11"/>
  <c r="E194" i="11"/>
  <c r="F194" i="11"/>
  <c r="E195" i="11"/>
  <c r="F195" i="11"/>
  <c r="E196" i="11"/>
  <c r="F196" i="11"/>
  <c r="E197" i="11"/>
  <c r="F197" i="11"/>
  <c r="E198" i="11"/>
  <c r="F198" i="11"/>
  <c r="E199" i="11"/>
  <c r="F199" i="11"/>
  <c r="E200" i="11"/>
  <c r="F200" i="11"/>
  <c r="E201" i="11"/>
  <c r="F201" i="11"/>
  <c r="E202" i="11"/>
  <c r="F202" i="11"/>
  <c r="P202" i="11"/>
  <c r="R202" i="11" s="1"/>
  <c r="T202" i="11" s="1"/>
  <c r="E203" i="11"/>
  <c r="F203" i="11"/>
  <c r="E204" i="11"/>
  <c r="F204" i="11"/>
  <c r="E205" i="11"/>
  <c r="F205" i="11"/>
  <c r="E206" i="11"/>
  <c r="F206" i="11"/>
  <c r="E207" i="11"/>
  <c r="F207" i="11"/>
  <c r="E208" i="11"/>
  <c r="F208" i="11"/>
  <c r="E209" i="11"/>
  <c r="F209" i="11"/>
  <c r="E210" i="11"/>
  <c r="F210" i="11"/>
  <c r="E211" i="11"/>
  <c r="F211" i="11"/>
  <c r="E212" i="11"/>
  <c r="F212" i="11"/>
  <c r="E213" i="11"/>
  <c r="F213" i="11"/>
  <c r="E214" i="11"/>
  <c r="F214" i="11"/>
  <c r="W14" i="11"/>
  <c r="E21" i="11"/>
  <c r="F21" i="11"/>
  <c r="E22" i="11"/>
  <c r="F22" i="11"/>
  <c r="E23" i="11"/>
  <c r="F23" i="11"/>
  <c r="E24" i="11"/>
  <c r="F24" i="11"/>
  <c r="E25" i="11"/>
  <c r="F25" i="11"/>
  <c r="G25" i="11"/>
  <c r="H25" i="11"/>
  <c r="E26" i="11"/>
  <c r="F26" i="11"/>
  <c r="E27" i="11"/>
  <c r="F27" i="11"/>
  <c r="E28" i="11"/>
  <c r="F28" i="11"/>
  <c r="E29" i="11"/>
  <c r="F29" i="11"/>
  <c r="G29" i="11"/>
  <c r="H29" i="11"/>
  <c r="E30" i="11"/>
  <c r="F30" i="11"/>
  <c r="E31" i="11"/>
  <c r="F31" i="11"/>
  <c r="E32" i="11"/>
  <c r="F32" i="11"/>
  <c r="E33" i="11"/>
  <c r="F33" i="11"/>
  <c r="G33" i="11"/>
  <c r="H33" i="11"/>
  <c r="E34" i="11"/>
  <c r="F34" i="11"/>
  <c r="E35" i="11"/>
  <c r="F35" i="11"/>
  <c r="P35" i="11"/>
  <c r="R35" i="11" s="1"/>
  <c r="T35" i="11" s="1"/>
  <c r="E36" i="11"/>
  <c r="F36" i="11"/>
  <c r="E37" i="11"/>
  <c r="F37" i="11"/>
  <c r="G37" i="11"/>
  <c r="J37" i="11"/>
  <c r="E38" i="11"/>
  <c r="F38" i="11"/>
  <c r="E39" i="11"/>
  <c r="F39" i="11"/>
  <c r="E51" i="11"/>
  <c r="F51" i="11"/>
  <c r="E52" i="11"/>
  <c r="F52" i="11"/>
  <c r="P52" i="11"/>
  <c r="F16" i="11"/>
  <c r="F17" i="11" s="1"/>
  <c r="C17" i="11"/>
  <c r="Q21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36" i="11"/>
  <c r="Q37" i="11"/>
  <c r="Q38" i="11"/>
  <c r="Q39" i="11"/>
  <c r="Q40" i="11"/>
  <c r="Q41" i="11"/>
  <c r="Q42" i="11"/>
  <c r="Q43" i="11"/>
  <c r="Q44" i="11"/>
  <c r="Q45" i="11"/>
  <c r="Q46" i="11"/>
  <c r="Q47" i="11"/>
  <c r="Q48" i="11"/>
  <c r="Q49" i="11"/>
  <c r="Q50" i="11"/>
  <c r="Q51" i="11"/>
  <c r="Q52" i="11"/>
  <c r="Q53" i="11"/>
  <c r="Q54" i="11"/>
  <c r="Q55" i="11"/>
  <c r="Q56" i="11"/>
  <c r="Q57" i="11"/>
  <c r="Q58" i="11"/>
  <c r="Q59" i="11"/>
  <c r="Q60" i="11"/>
  <c r="Q61" i="11"/>
  <c r="Q62" i="11"/>
  <c r="Q63" i="11"/>
  <c r="Q64" i="11"/>
  <c r="Q65" i="11"/>
  <c r="Q66" i="11"/>
  <c r="Q67" i="11"/>
  <c r="Q68" i="11"/>
  <c r="Q69" i="11"/>
  <c r="Q70" i="11"/>
  <c r="Q71" i="11"/>
  <c r="Q72" i="11"/>
  <c r="Q73" i="11"/>
  <c r="Q74" i="11"/>
  <c r="Q75" i="11"/>
  <c r="Q76" i="11"/>
  <c r="Q77" i="11"/>
  <c r="Q78" i="11"/>
  <c r="Q79" i="11"/>
  <c r="Q80" i="11"/>
  <c r="Q81" i="11"/>
  <c r="Q82" i="11"/>
  <c r="Q83" i="11"/>
  <c r="Q84" i="11"/>
  <c r="Q85" i="11"/>
  <c r="Q86" i="11"/>
  <c r="Q87" i="11"/>
  <c r="Q88" i="11"/>
  <c r="Q89" i="11"/>
  <c r="Q90" i="11"/>
  <c r="Q91" i="11"/>
  <c r="Q92" i="11"/>
  <c r="Q93" i="11"/>
  <c r="Q94" i="11"/>
  <c r="Q95" i="11"/>
  <c r="Q96" i="11"/>
  <c r="Q97" i="11"/>
  <c r="Q98" i="11"/>
  <c r="Q99" i="11"/>
  <c r="Q100" i="11"/>
  <c r="Q101" i="11"/>
  <c r="Q102" i="11"/>
  <c r="Q103" i="11"/>
  <c r="Q104" i="11"/>
  <c r="Q105" i="11"/>
  <c r="Q106" i="11"/>
  <c r="Q107" i="11"/>
  <c r="Q108" i="11"/>
  <c r="Q109" i="11"/>
  <c r="Q110" i="11"/>
  <c r="Q111" i="11"/>
  <c r="Q112" i="11"/>
  <c r="Q113" i="11"/>
  <c r="Q114" i="11"/>
  <c r="Q115" i="11"/>
  <c r="Q116" i="11"/>
  <c r="Q117" i="11"/>
  <c r="Q118" i="11"/>
  <c r="Q119" i="11"/>
  <c r="Q120" i="11"/>
  <c r="Q121" i="11"/>
  <c r="Q122" i="11"/>
  <c r="Q123" i="11"/>
  <c r="Q124" i="11"/>
  <c r="Q125" i="11"/>
  <c r="Q126" i="11"/>
  <c r="Q127" i="11"/>
  <c r="Q128" i="11"/>
  <c r="Q129" i="11"/>
  <c r="Q130" i="11"/>
  <c r="Q131" i="11"/>
  <c r="Q132" i="11"/>
  <c r="Q133" i="11"/>
  <c r="Q134" i="11"/>
  <c r="Q135" i="11"/>
  <c r="Q136" i="11"/>
  <c r="Q137" i="11"/>
  <c r="Q138" i="11"/>
  <c r="Q139" i="11"/>
  <c r="Q140" i="11"/>
  <c r="Q141" i="11"/>
  <c r="Q142" i="11"/>
  <c r="Q143" i="11"/>
  <c r="Q144" i="11"/>
  <c r="Q145" i="11"/>
  <c r="Q146" i="11"/>
  <c r="Q147" i="11"/>
  <c r="Q148" i="11"/>
  <c r="Q149" i="11"/>
  <c r="Q150" i="11"/>
  <c r="Q151" i="11"/>
  <c r="Q152" i="11"/>
  <c r="Q153" i="11"/>
  <c r="Q154" i="11"/>
  <c r="Q155" i="11"/>
  <c r="Q156" i="11"/>
  <c r="Q157" i="11"/>
  <c r="Q158" i="11"/>
  <c r="Q159" i="11"/>
  <c r="Q160" i="11"/>
  <c r="Q161" i="11"/>
  <c r="Q162" i="11"/>
  <c r="Q163" i="11"/>
  <c r="Q164" i="11"/>
  <c r="Q165" i="11"/>
  <c r="Q166" i="11"/>
  <c r="Q167" i="11"/>
  <c r="Q168" i="11"/>
  <c r="Q169" i="11"/>
  <c r="Q170" i="11"/>
  <c r="Q171" i="11"/>
  <c r="Q172" i="11"/>
  <c r="Q173" i="11"/>
  <c r="Q174" i="11"/>
  <c r="Q175" i="11"/>
  <c r="Q176" i="11"/>
  <c r="Q177" i="11"/>
  <c r="Q178" i="11"/>
  <c r="Q179" i="11"/>
  <c r="Q180" i="11"/>
  <c r="Q181" i="11"/>
  <c r="Q182" i="11"/>
  <c r="Q183" i="11"/>
  <c r="Q184" i="11"/>
  <c r="Q185" i="11"/>
  <c r="Q186" i="11"/>
  <c r="Q187" i="11"/>
  <c r="Q188" i="11"/>
  <c r="Q189" i="11"/>
  <c r="Q190" i="11"/>
  <c r="Q191" i="11"/>
  <c r="Q192" i="11"/>
  <c r="Q193" i="11"/>
  <c r="Q194" i="11"/>
  <c r="Q195" i="11"/>
  <c r="Q196" i="11"/>
  <c r="Q197" i="11"/>
  <c r="Q198" i="11"/>
  <c r="Q199" i="11"/>
  <c r="Q200" i="11"/>
  <c r="Q201" i="11"/>
  <c r="Q202" i="11"/>
  <c r="Q203" i="11"/>
  <c r="Q204" i="11"/>
  <c r="Q205" i="11"/>
  <c r="Q206" i="11"/>
  <c r="Q207" i="11"/>
  <c r="Q208" i="11"/>
  <c r="Q209" i="11"/>
  <c r="Q210" i="11"/>
  <c r="Q211" i="11"/>
  <c r="Q212" i="11"/>
  <c r="Q213" i="11"/>
  <c r="Q214" i="11"/>
  <c r="Q19" i="11"/>
  <c r="A9" i="12"/>
  <c r="C9" i="12" s="1"/>
  <c r="M13" i="12" s="1"/>
  <c r="H16" i="12"/>
  <c r="H15" i="12"/>
  <c r="D21" i="12"/>
  <c r="D22" i="12"/>
  <c r="H22" i="12"/>
  <c r="D23" i="12"/>
  <c r="I23" i="12"/>
  <c r="D24" i="12"/>
  <c r="L24" i="12"/>
  <c r="D25" i="12"/>
  <c r="J25" i="12"/>
  <c r="D26" i="12"/>
  <c r="H26" i="12"/>
  <c r="D27" i="12"/>
  <c r="H27" i="12"/>
  <c r="D28" i="12"/>
  <c r="F28" i="12"/>
  <c r="D29" i="12"/>
  <c r="J29" i="12"/>
  <c r="D30" i="12"/>
  <c r="H30" i="12"/>
  <c r="D31" i="12"/>
  <c r="I31" i="12"/>
  <c r="D32" i="12"/>
  <c r="L32" i="12"/>
  <c r="D33" i="12"/>
  <c r="J33" i="12"/>
  <c r="D34" i="12"/>
  <c r="H34" i="12"/>
  <c r="D35" i="12"/>
  <c r="H35" i="12"/>
  <c r="D36" i="12"/>
  <c r="F36" i="12"/>
  <c r="D37" i="12"/>
  <c r="J37" i="12"/>
  <c r="D38" i="12"/>
  <c r="H38" i="12"/>
  <c r="D39" i="12"/>
  <c r="I39" i="12"/>
  <c r="D40" i="12"/>
  <c r="L40" i="12"/>
  <c r="D41" i="12"/>
  <c r="J41" i="12"/>
  <c r="D42" i="12"/>
  <c r="H42" i="12"/>
  <c r="D43" i="12"/>
  <c r="H43" i="12"/>
  <c r="D44" i="12"/>
  <c r="F44" i="12"/>
  <c r="D45" i="12"/>
  <c r="J45" i="12"/>
  <c r="D46" i="12"/>
  <c r="H46" i="12"/>
  <c r="D47" i="12"/>
  <c r="I47" i="12"/>
  <c r="D48" i="12"/>
  <c r="L48" i="12"/>
  <c r="D49" i="12"/>
  <c r="J49" i="12"/>
  <c r="D50" i="12"/>
  <c r="H50" i="12"/>
  <c r="D51" i="12"/>
  <c r="H51" i="12"/>
  <c r="D52" i="12"/>
  <c r="F52" i="12"/>
  <c r="D53" i="12"/>
  <c r="J53" i="12"/>
  <c r="D54" i="12"/>
  <c r="H54" i="12"/>
  <c r="D55" i="12"/>
  <c r="I55" i="12"/>
  <c r="D56" i="12"/>
  <c r="L56" i="12"/>
  <c r="D57" i="12"/>
  <c r="J57" i="12"/>
  <c r="D58" i="12"/>
  <c r="H58" i="12"/>
  <c r="D59" i="12"/>
  <c r="H59" i="12"/>
  <c r="D60" i="12"/>
  <c r="F60" i="12"/>
  <c r="D61" i="12"/>
  <c r="J61" i="12"/>
  <c r="D62" i="12"/>
  <c r="H62" i="12"/>
  <c r="D63" i="12"/>
  <c r="I63" i="12"/>
  <c r="D64" i="12"/>
  <c r="L64" i="12"/>
  <c r="D65" i="12"/>
  <c r="J65" i="12"/>
  <c r="D66" i="12"/>
  <c r="H66" i="12"/>
  <c r="D67" i="12"/>
  <c r="H67" i="12"/>
  <c r="D68" i="12"/>
  <c r="F68" i="12"/>
  <c r="D69" i="12"/>
  <c r="J69" i="12"/>
  <c r="D70" i="12"/>
  <c r="H70" i="12"/>
  <c r="D71" i="12"/>
  <c r="I71" i="12"/>
  <c r="D72" i="12"/>
  <c r="L72" i="12"/>
  <c r="D73" i="12"/>
  <c r="J73" i="12"/>
  <c r="D74" i="12"/>
  <c r="H74" i="12"/>
  <c r="D75" i="12"/>
  <c r="H75" i="12"/>
  <c r="D76" i="12"/>
  <c r="F76" i="12"/>
  <c r="D77" i="12"/>
  <c r="J77" i="12"/>
  <c r="D78" i="12"/>
  <c r="H78" i="12"/>
  <c r="D79" i="12"/>
  <c r="I79" i="12"/>
  <c r="D80" i="12"/>
  <c r="L80" i="12"/>
  <c r="D81" i="12"/>
  <c r="J81" i="12"/>
  <c r="D82" i="12"/>
  <c r="H82" i="12"/>
  <c r="D83" i="12"/>
  <c r="H83" i="12"/>
  <c r="D84" i="12"/>
  <c r="F84" i="12"/>
  <c r="D85" i="12"/>
  <c r="J85" i="12"/>
  <c r="D86" i="12"/>
  <c r="H86" i="12"/>
  <c r="D87" i="12"/>
  <c r="I87" i="12"/>
  <c r="D88" i="12"/>
  <c r="L88" i="12"/>
  <c r="D89" i="12"/>
  <c r="J89" i="12"/>
  <c r="D90" i="12"/>
  <c r="H90" i="12"/>
  <c r="D91" i="12"/>
  <c r="H91" i="12"/>
  <c r="D92" i="12"/>
  <c r="F92" i="12"/>
  <c r="D93" i="12"/>
  <c r="J93" i="12"/>
  <c r="D94" i="12"/>
  <c r="H94" i="12"/>
  <c r="D95" i="12"/>
  <c r="I95" i="12"/>
  <c r="D96" i="12"/>
  <c r="L96" i="12"/>
  <c r="D97" i="12"/>
  <c r="J97" i="12"/>
  <c r="D98" i="12"/>
  <c r="H98" i="12"/>
  <c r="D99" i="12"/>
  <c r="H99" i="12"/>
  <c r="D100" i="12"/>
  <c r="F100" i="12"/>
  <c r="D101" i="12"/>
  <c r="J101" i="12"/>
  <c r="D102" i="12"/>
  <c r="H102" i="12"/>
  <c r="D103" i="12"/>
  <c r="I103" i="12"/>
  <c r="D104" i="12"/>
  <c r="L104" i="12"/>
  <c r="D105" i="12"/>
  <c r="J105" i="12"/>
  <c r="D106" i="12"/>
  <c r="H106" i="12"/>
  <c r="D107" i="12"/>
  <c r="H107" i="12"/>
  <c r="D108" i="12"/>
  <c r="F108" i="12"/>
  <c r="D109" i="12"/>
  <c r="J109" i="12"/>
  <c r="D110" i="12"/>
  <c r="H110" i="12"/>
  <c r="D111" i="12"/>
  <c r="I111" i="12"/>
  <c r="D112" i="12"/>
  <c r="L112" i="12"/>
  <c r="D113" i="12"/>
  <c r="J113" i="12"/>
  <c r="D114" i="12"/>
  <c r="H114" i="12"/>
  <c r="D115" i="12"/>
  <c r="H115" i="12"/>
  <c r="D116" i="12"/>
  <c r="F116" i="12"/>
  <c r="D117" i="12"/>
  <c r="J117" i="12"/>
  <c r="D118" i="12"/>
  <c r="H118" i="12"/>
  <c r="D119" i="12"/>
  <c r="I119" i="12"/>
  <c r="D120" i="12"/>
  <c r="L120" i="12"/>
  <c r="D121" i="12"/>
  <c r="J121" i="12"/>
  <c r="D122" i="12"/>
  <c r="H122" i="12"/>
  <c r="D123" i="12"/>
  <c r="H123" i="12"/>
  <c r="D124" i="12"/>
  <c r="F124" i="12"/>
  <c r="D125" i="12"/>
  <c r="J125" i="12"/>
  <c r="D126" i="12"/>
  <c r="H126" i="12"/>
  <c r="D127" i="12"/>
  <c r="I127" i="12"/>
  <c r="D128" i="12"/>
  <c r="L128" i="12"/>
  <c r="D129" i="12"/>
  <c r="J129" i="12"/>
  <c r="D130" i="12"/>
  <c r="H130" i="12"/>
  <c r="D131" i="12"/>
  <c r="H131" i="12"/>
  <c r="D132" i="12"/>
  <c r="F132" i="12"/>
  <c r="D133" i="12"/>
  <c r="J133" i="12"/>
  <c r="D134" i="12"/>
  <c r="H134" i="12"/>
  <c r="D135" i="12"/>
  <c r="I135" i="12"/>
  <c r="D136" i="12"/>
  <c r="L136" i="12"/>
  <c r="D137" i="12"/>
  <c r="J137" i="12"/>
  <c r="D138" i="12"/>
  <c r="H138" i="12"/>
  <c r="D139" i="12"/>
  <c r="H139" i="12"/>
  <c r="D140" i="12"/>
  <c r="F140" i="12"/>
  <c r="D141" i="12"/>
  <c r="J141" i="12"/>
  <c r="D142" i="12"/>
  <c r="H142" i="12"/>
  <c r="D143" i="12"/>
  <c r="I143" i="12"/>
  <c r="D144" i="12"/>
  <c r="L144" i="12"/>
  <c r="D145" i="12"/>
  <c r="J145" i="12"/>
  <c r="D146" i="12"/>
  <c r="H146" i="12"/>
  <c r="D147" i="12"/>
  <c r="H147" i="12"/>
  <c r="D148" i="12"/>
  <c r="F148" i="12"/>
  <c r="D149" i="12"/>
  <c r="J149" i="12"/>
  <c r="D150" i="12"/>
  <c r="H150" i="12"/>
  <c r="D151" i="12"/>
  <c r="I151" i="12"/>
  <c r="D152" i="12"/>
  <c r="L152" i="12"/>
  <c r="D153" i="12"/>
  <c r="J153" i="12"/>
  <c r="D154" i="12"/>
  <c r="H154" i="12"/>
  <c r="D155" i="12"/>
  <c r="H155" i="12"/>
  <c r="D156" i="12"/>
  <c r="F156" i="12"/>
  <c r="D157" i="12"/>
  <c r="J157" i="12"/>
  <c r="D158" i="12"/>
  <c r="H158" i="12"/>
  <c r="D159" i="12"/>
  <c r="I159" i="12"/>
  <c r="D160" i="12"/>
  <c r="L160" i="12"/>
  <c r="D161" i="12"/>
  <c r="J161" i="12"/>
  <c r="J16" i="12"/>
  <c r="J15" i="12"/>
  <c r="J22" i="12"/>
  <c r="J24" i="12"/>
  <c r="J26" i="12"/>
  <c r="J28" i="12"/>
  <c r="J30" i="12"/>
  <c r="J32" i="12"/>
  <c r="J34" i="12"/>
  <c r="J36" i="12"/>
  <c r="J38" i="12"/>
  <c r="J40" i="12"/>
  <c r="J42" i="12"/>
  <c r="J44" i="12"/>
  <c r="J46" i="12"/>
  <c r="J48" i="12"/>
  <c r="J50" i="12"/>
  <c r="J52" i="12"/>
  <c r="J54" i="12"/>
  <c r="J56" i="12"/>
  <c r="J58" i="12"/>
  <c r="J60" i="12"/>
  <c r="J62" i="12"/>
  <c r="J64" i="12"/>
  <c r="J66" i="12"/>
  <c r="J68" i="12"/>
  <c r="J70" i="12"/>
  <c r="J72" i="12"/>
  <c r="J74" i="12"/>
  <c r="J76" i="12"/>
  <c r="J78" i="12"/>
  <c r="J80" i="12"/>
  <c r="J82" i="12"/>
  <c r="J84" i="12"/>
  <c r="J86" i="12"/>
  <c r="J88" i="12"/>
  <c r="J90" i="12"/>
  <c r="J92" i="12"/>
  <c r="J94" i="12"/>
  <c r="J96" i="12"/>
  <c r="J98" i="12"/>
  <c r="J100" i="12"/>
  <c r="J102" i="12"/>
  <c r="J104" i="12"/>
  <c r="J106" i="12"/>
  <c r="J108" i="12"/>
  <c r="J110" i="12"/>
  <c r="J112" i="12"/>
  <c r="J114" i="12"/>
  <c r="J116" i="12"/>
  <c r="J118" i="12"/>
  <c r="J120" i="12"/>
  <c r="J122" i="12"/>
  <c r="J124" i="12"/>
  <c r="J126" i="12"/>
  <c r="J128" i="12"/>
  <c r="J130" i="12"/>
  <c r="J132" i="12"/>
  <c r="J134" i="12"/>
  <c r="J136" i="12"/>
  <c r="J138" i="12"/>
  <c r="J140" i="12"/>
  <c r="J142" i="12"/>
  <c r="J144" i="12"/>
  <c r="J146" i="12"/>
  <c r="J148" i="12"/>
  <c r="J150" i="12"/>
  <c r="J152" i="12"/>
  <c r="J154" i="12"/>
  <c r="J156" i="12"/>
  <c r="J158" i="12"/>
  <c r="J160" i="12"/>
  <c r="I16" i="12"/>
  <c r="I15" i="12"/>
  <c r="I22" i="12"/>
  <c r="I24" i="12"/>
  <c r="I26" i="12"/>
  <c r="I28" i="12"/>
  <c r="I30" i="12"/>
  <c r="I32" i="12"/>
  <c r="I34" i="12"/>
  <c r="I36" i="12"/>
  <c r="I38" i="12"/>
  <c r="I40" i="12"/>
  <c r="I42" i="12"/>
  <c r="I44" i="12"/>
  <c r="I46" i="12"/>
  <c r="I48" i="12"/>
  <c r="I50" i="12"/>
  <c r="I52" i="12"/>
  <c r="I54" i="12"/>
  <c r="I56" i="12"/>
  <c r="I58" i="12"/>
  <c r="I60" i="12"/>
  <c r="I62" i="12"/>
  <c r="I64" i="12"/>
  <c r="I66" i="12"/>
  <c r="I68" i="12"/>
  <c r="I70" i="12"/>
  <c r="I72" i="12"/>
  <c r="I74" i="12"/>
  <c r="I76" i="12"/>
  <c r="I78" i="12"/>
  <c r="I80" i="12"/>
  <c r="I82" i="12"/>
  <c r="I84" i="12"/>
  <c r="I86" i="12"/>
  <c r="I88" i="12"/>
  <c r="I90" i="12"/>
  <c r="I92" i="12"/>
  <c r="I94" i="12"/>
  <c r="I96" i="12"/>
  <c r="I98" i="12"/>
  <c r="I100" i="12"/>
  <c r="I102" i="12"/>
  <c r="I104" i="12"/>
  <c r="I106" i="12"/>
  <c r="I108" i="12"/>
  <c r="I110" i="12"/>
  <c r="I112" i="12"/>
  <c r="I114" i="12"/>
  <c r="I116" i="12"/>
  <c r="I118" i="12"/>
  <c r="I120" i="12"/>
  <c r="I122" i="12"/>
  <c r="I124" i="12"/>
  <c r="I126" i="12"/>
  <c r="I128" i="12"/>
  <c r="I130" i="12"/>
  <c r="I132" i="12"/>
  <c r="I134" i="12"/>
  <c r="I136" i="12"/>
  <c r="I138" i="12"/>
  <c r="I140" i="12"/>
  <c r="I142" i="12"/>
  <c r="I144" i="12"/>
  <c r="I146" i="12"/>
  <c r="I148" i="12"/>
  <c r="I150" i="12"/>
  <c r="I152" i="12"/>
  <c r="I154" i="12"/>
  <c r="I156" i="12"/>
  <c r="I158" i="12"/>
  <c r="I160" i="12"/>
  <c r="F16" i="12"/>
  <c r="F15" i="12"/>
  <c r="F12" i="12"/>
  <c r="F23" i="12"/>
  <c r="F25" i="12"/>
  <c r="F27" i="12"/>
  <c r="F29" i="12"/>
  <c r="F31" i="12"/>
  <c r="F33" i="12"/>
  <c r="F35" i="12"/>
  <c r="F37" i="12"/>
  <c r="F39" i="12"/>
  <c r="F41" i="12"/>
  <c r="F43" i="12"/>
  <c r="F45" i="12"/>
  <c r="F47" i="12"/>
  <c r="F49" i="12"/>
  <c r="F51" i="12"/>
  <c r="F53" i="12"/>
  <c r="F55" i="12"/>
  <c r="F57" i="12"/>
  <c r="F59" i="12"/>
  <c r="F61" i="12"/>
  <c r="F63" i="12"/>
  <c r="F65" i="12"/>
  <c r="F67" i="12"/>
  <c r="F69" i="12"/>
  <c r="F71" i="12"/>
  <c r="F73" i="12"/>
  <c r="F75" i="12"/>
  <c r="F77" i="12"/>
  <c r="F79" i="12"/>
  <c r="F81" i="12"/>
  <c r="F83" i="12"/>
  <c r="F85" i="12"/>
  <c r="F87" i="12"/>
  <c r="F89" i="12"/>
  <c r="F91" i="12"/>
  <c r="F93" i="12"/>
  <c r="F95" i="12"/>
  <c r="F97" i="12"/>
  <c r="F99" i="12"/>
  <c r="F101" i="12"/>
  <c r="F103" i="12"/>
  <c r="F105" i="12"/>
  <c r="F107" i="12"/>
  <c r="F109" i="12"/>
  <c r="F111" i="12"/>
  <c r="F113" i="12"/>
  <c r="F115" i="12"/>
  <c r="F117" i="12"/>
  <c r="F119" i="12"/>
  <c r="F121" i="12"/>
  <c r="F123" i="12"/>
  <c r="F125" i="12"/>
  <c r="F127" i="12"/>
  <c r="F129" i="12"/>
  <c r="F131" i="12"/>
  <c r="F133" i="12"/>
  <c r="F135" i="12"/>
  <c r="F137" i="12"/>
  <c r="F139" i="12"/>
  <c r="F141" i="12"/>
  <c r="F143" i="12"/>
  <c r="F145" i="12"/>
  <c r="F147" i="12"/>
  <c r="F149" i="12"/>
  <c r="F151" i="12"/>
  <c r="F153" i="12"/>
  <c r="F157" i="12"/>
  <c r="F161" i="12"/>
  <c r="G16" i="12"/>
  <c r="G15" i="12"/>
  <c r="E21" i="12"/>
  <c r="G21" i="12"/>
  <c r="E22" i="12"/>
  <c r="G22" i="12"/>
  <c r="E23" i="12"/>
  <c r="G23" i="12"/>
  <c r="E24" i="12"/>
  <c r="G24" i="12"/>
  <c r="E25" i="12"/>
  <c r="G25" i="12"/>
  <c r="E26" i="12"/>
  <c r="G26" i="12"/>
  <c r="E27" i="12"/>
  <c r="G27" i="12"/>
  <c r="E28" i="12"/>
  <c r="G28" i="12"/>
  <c r="E29" i="12"/>
  <c r="G29" i="12"/>
  <c r="E30" i="12"/>
  <c r="G30" i="12"/>
  <c r="E31" i="12"/>
  <c r="G31" i="12"/>
  <c r="E32" i="12"/>
  <c r="G32" i="12"/>
  <c r="E33" i="12"/>
  <c r="G33" i="12"/>
  <c r="E34" i="12"/>
  <c r="G34" i="12"/>
  <c r="E35" i="12"/>
  <c r="G35" i="12"/>
  <c r="E36" i="12"/>
  <c r="G36" i="12"/>
  <c r="E37" i="12"/>
  <c r="G37" i="12"/>
  <c r="E38" i="12"/>
  <c r="G38" i="12"/>
  <c r="E39" i="12"/>
  <c r="G39" i="12"/>
  <c r="E40" i="12"/>
  <c r="G40" i="12"/>
  <c r="E41" i="12"/>
  <c r="G41" i="12"/>
  <c r="E42" i="12"/>
  <c r="G42" i="12"/>
  <c r="E43" i="12"/>
  <c r="G43" i="12"/>
  <c r="E44" i="12"/>
  <c r="G44" i="12"/>
  <c r="E45" i="12"/>
  <c r="G45" i="12"/>
  <c r="E46" i="12"/>
  <c r="G46" i="12"/>
  <c r="E47" i="12"/>
  <c r="G47" i="12"/>
  <c r="E48" i="12"/>
  <c r="G48" i="12"/>
  <c r="E49" i="12"/>
  <c r="G49" i="12"/>
  <c r="E50" i="12"/>
  <c r="G50" i="12"/>
  <c r="E51" i="12"/>
  <c r="G51" i="12"/>
  <c r="E52" i="12"/>
  <c r="G52" i="12"/>
  <c r="E53" i="12"/>
  <c r="G53" i="12"/>
  <c r="E54" i="12"/>
  <c r="G54" i="12"/>
  <c r="E55" i="12"/>
  <c r="G55" i="12"/>
  <c r="E56" i="12"/>
  <c r="G56" i="12"/>
  <c r="E57" i="12"/>
  <c r="G57" i="12"/>
  <c r="E58" i="12"/>
  <c r="G58" i="12"/>
  <c r="E59" i="12"/>
  <c r="G59" i="12"/>
  <c r="E60" i="12"/>
  <c r="G60" i="12"/>
  <c r="E61" i="12"/>
  <c r="G61" i="12"/>
  <c r="E62" i="12"/>
  <c r="G62" i="12"/>
  <c r="E63" i="12"/>
  <c r="G63" i="12"/>
  <c r="E64" i="12"/>
  <c r="G64" i="12"/>
  <c r="E65" i="12"/>
  <c r="G65" i="12"/>
  <c r="E66" i="12"/>
  <c r="G66" i="12"/>
  <c r="E67" i="12"/>
  <c r="G67" i="12"/>
  <c r="E68" i="12"/>
  <c r="G68" i="12"/>
  <c r="E69" i="12"/>
  <c r="G69" i="12"/>
  <c r="E70" i="12"/>
  <c r="G70" i="12"/>
  <c r="E71" i="12"/>
  <c r="G71" i="12"/>
  <c r="E72" i="12"/>
  <c r="G72" i="12"/>
  <c r="E73" i="12"/>
  <c r="G73" i="12"/>
  <c r="E74" i="12"/>
  <c r="G74" i="12"/>
  <c r="E75" i="12"/>
  <c r="G75" i="12"/>
  <c r="E76" i="12"/>
  <c r="G76" i="12"/>
  <c r="E77" i="12"/>
  <c r="G77" i="12"/>
  <c r="E78" i="12"/>
  <c r="G78" i="12"/>
  <c r="E79" i="12"/>
  <c r="G79" i="12"/>
  <c r="E80" i="12"/>
  <c r="G80" i="12"/>
  <c r="E81" i="12"/>
  <c r="G81" i="12"/>
  <c r="E82" i="12"/>
  <c r="G82" i="12"/>
  <c r="E83" i="12"/>
  <c r="G83" i="12"/>
  <c r="E84" i="12"/>
  <c r="G84" i="12"/>
  <c r="E85" i="12"/>
  <c r="G85" i="12"/>
  <c r="E86" i="12"/>
  <c r="G86" i="12"/>
  <c r="E87" i="12"/>
  <c r="G87" i="12"/>
  <c r="E88" i="12"/>
  <c r="G88" i="12"/>
  <c r="E89" i="12"/>
  <c r="G89" i="12"/>
  <c r="E90" i="12"/>
  <c r="G90" i="12"/>
  <c r="E91" i="12"/>
  <c r="G91" i="12"/>
  <c r="E92" i="12"/>
  <c r="G92" i="12"/>
  <c r="E93" i="12"/>
  <c r="G93" i="12"/>
  <c r="E94" i="12"/>
  <c r="G94" i="12"/>
  <c r="E95" i="12"/>
  <c r="G95" i="12"/>
  <c r="E96" i="12"/>
  <c r="G96" i="12"/>
  <c r="E97" i="12"/>
  <c r="G97" i="12"/>
  <c r="E98" i="12"/>
  <c r="G98" i="12"/>
  <c r="E99" i="12"/>
  <c r="G99" i="12"/>
  <c r="E100" i="12"/>
  <c r="G100" i="12"/>
  <c r="E101" i="12"/>
  <c r="G101" i="12"/>
  <c r="E102" i="12"/>
  <c r="G102" i="12"/>
  <c r="E103" i="12"/>
  <c r="G103" i="12"/>
  <c r="E104" i="12"/>
  <c r="G104" i="12"/>
  <c r="E105" i="12"/>
  <c r="G105" i="12"/>
  <c r="E106" i="12"/>
  <c r="G106" i="12"/>
  <c r="E107" i="12"/>
  <c r="G107" i="12"/>
  <c r="E108" i="12"/>
  <c r="G108" i="12"/>
  <c r="E109" i="12"/>
  <c r="G109" i="12"/>
  <c r="E110" i="12"/>
  <c r="G110" i="12"/>
  <c r="E111" i="12"/>
  <c r="G111" i="12"/>
  <c r="E112" i="12"/>
  <c r="G112" i="12"/>
  <c r="E113" i="12"/>
  <c r="G113" i="12"/>
  <c r="E114" i="12"/>
  <c r="G114" i="12"/>
  <c r="E115" i="12"/>
  <c r="G115" i="12"/>
  <c r="E116" i="12"/>
  <c r="G116" i="12"/>
  <c r="E117" i="12"/>
  <c r="G117" i="12"/>
  <c r="E118" i="12"/>
  <c r="G118" i="12"/>
  <c r="E119" i="12"/>
  <c r="G119" i="12"/>
  <c r="E120" i="12"/>
  <c r="G120" i="12"/>
  <c r="E121" i="12"/>
  <c r="G121" i="12"/>
  <c r="E122" i="12"/>
  <c r="G122" i="12"/>
  <c r="E123" i="12"/>
  <c r="G123" i="12"/>
  <c r="E124" i="12"/>
  <c r="G124" i="12"/>
  <c r="E125" i="12"/>
  <c r="G125" i="12"/>
  <c r="E126" i="12"/>
  <c r="G126" i="12"/>
  <c r="E127" i="12"/>
  <c r="G127" i="12"/>
  <c r="E128" i="12"/>
  <c r="G128" i="12"/>
  <c r="E129" i="12"/>
  <c r="G129" i="12"/>
  <c r="E130" i="12"/>
  <c r="G130" i="12"/>
  <c r="E131" i="12"/>
  <c r="G131" i="12"/>
  <c r="E132" i="12"/>
  <c r="G132" i="12"/>
  <c r="E133" i="12"/>
  <c r="G133" i="12"/>
  <c r="E134" i="12"/>
  <c r="G134" i="12"/>
  <c r="E135" i="12"/>
  <c r="G135" i="12"/>
  <c r="E136" i="12"/>
  <c r="G136" i="12"/>
  <c r="E137" i="12"/>
  <c r="G137" i="12"/>
  <c r="E138" i="12"/>
  <c r="G138" i="12"/>
  <c r="E139" i="12"/>
  <c r="G139" i="12"/>
  <c r="E140" i="12"/>
  <c r="G140" i="12"/>
  <c r="E141" i="12"/>
  <c r="G141" i="12"/>
  <c r="E142" i="12"/>
  <c r="G142" i="12"/>
  <c r="E143" i="12"/>
  <c r="G143" i="12"/>
  <c r="E144" i="12"/>
  <c r="G144" i="12"/>
  <c r="E145" i="12"/>
  <c r="G145" i="12"/>
  <c r="E146" i="12"/>
  <c r="G146" i="12"/>
  <c r="E147" i="12"/>
  <c r="G147" i="12"/>
  <c r="E148" i="12"/>
  <c r="G148" i="12"/>
  <c r="E149" i="12"/>
  <c r="G149" i="12"/>
  <c r="E150" i="12"/>
  <c r="G150" i="12"/>
  <c r="E151" i="12"/>
  <c r="G151" i="12"/>
  <c r="E152" i="12"/>
  <c r="G152" i="12"/>
  <c r="E153" i="12"/>
  <c r="G153" i="12"/>
  <c r="E154" i="12"/>
  <c r="G154" i="12"/>
  <c r="E155" i="12"/>
  <c r="G155" i="12"/>
  <c r="E156" i="12"/>
  <c r="G156" i="12"/>
  <c r="E157" i="12"/>
  <c r="G157" i="12"/>
  <c r="E158" i="12"/>
  <c r="G158" i="12"/>
  <c r="E159" i="12"/>
  <c r="G159" i="12"/>
  <c r="E160" i="12"/>
  <c r="G160" i="12"/>
  <c r="E161" i="12"/>
  <c r="G161" i="12"/>
  <c r="K16" i="12"/>
  <c r="K15" i="12"/>
  <c r="K12" i="12"/>
  <c r="K23" i="12"/>
  <c r="K25" i="12"/>
  <c r="K27" i="12"/>
  <c r="K29" i="12"/>
  <c r="K31" i="12"/>
  <c r="K33" i="12"/>
  <c r="K35" i="12"/>
  <c r="K37" i="12"/>
  <c r="K39" i="12"/>
  <c r="K41" i="12"/>
  <c r="K43" i="12"/>
  <c r="K45" i="12"/>
  <c r="K47" i="12"/>
  <c r="K49" i="12"/>
  <c r="K51" i="12"/>
  <c r="K53" i="12"/>
  <c r="K55" i="12"/>
  <c r="K57" i="12"/>
  <c r="K59" i="12"/>
  <c r="K61" i="12"/>
  <c r="K63" i="12"/>
  <c r="K65" i="12"/>
  <c r="K67" i="12"/>
  <c r="K69" i="12"/>
  <c r="K71" i="12"/>
  <c r="K73" i="12"/>
  <c r="K75" i="12"/>
  <c r="K77" i="12"/>
  <c r="K79" i="12"/>
  <c r="K81" i="12"/>
  <c r="K83" i="12"/>
  <c r="K85" i="12"/>
  <c r="K87" i="12"/>
  <c r="K89" i="12"/>
  <c r="K91" i="12"/>
  <c r="K93" i="12"/>
  <c r="K95" i="12"/>
  <c r="K97" i="12"/>
  <c r="K99" i="12"/>
  <c r="K101" i="12"/>
  <c r="K103" i="12"/>
  <c r="K105" i="12"/>
  <c r="K107" i="12"/>
  <c r="K109" i="12"/>
  <c r="K111" i="12"/>
  <c r="K113" i="12"/>
  <c r="K115" i="12"/>
  <c r="K117" i="12"/>
  <c r="K119" i="12"/>
  <c r="K121" i="12"/>
  <c r="K123" i="12"/>
  <c r="K125" i="12"/>
  <c r="K127" i="12"/>
  <c r="K129" i="12"/>
  <c r="K131" i="12"/>
  <c r="K133" i="12"/>
  <c r="K135" i="12"/>
  <c r="K137" i="12"/>
  <c r="K139" i="12"/>
  <c r="K141" i="12"/>
  <c r="K143" i="12"/>
  <c r="K145" i="12"/>
  <c r="K147" i="12"/>
  <c r="K149" i="12"/>
  <c r="K151" i="12"/>
  <c r="K153" i="12"/>
  <c r="K155" i="12"/>
  <c r="K157" i="12"/>
  <c r="K159" i="12"/>
  <c r="K161" i="12"/>
  <c r="L16" i="12"/>
  <c r="L15" i="12"/>
  <c r="L12" i="12"/>
  <c r="L23" i="12"/>
  <c r="L25" i="12"/>
  <c r="L27" i="12"/>
  <c r="L29" i="12"/>
  <c r="L31" i="12"/>
  <c r="L33" i="12"/>
  <c r="L35" i="12"/>
  <c r="L37" i="12"/>
  <c r="L39" i="12"/>
  <c r="L41" i="12"/>
  <c r="L43" i="12"/>
  <c r="L45" i="12"/>
  <c r="L47" i="12"/>
  <c r="L49" i="12"/>
  <c r="L51" i="12"/>
  <c r="L53" i="12"/>
  <c r="L55" i="12"/>
  <c r="L57" i="12"/>
  <c r="L59" i="12"/>
  <c r="L61" i="12"/>
  <c r="L63" i="12"/>
  <c r="L65" i="12"/>
  <c r="L67" i="12"/>
  <c r="L69" i="12"/>
  <c r="L71" i="12"/>
  <c r="L73" i="12"/>
  <c r="L75" i="12"/>
  <c r="L77" i="12"/>
  <c r="L79" i="12"/>
  <c r="L81" i="12"/>
  <c r="L83" i="12"/>
  <c r="L85" i="12"/>
  <c r="L87" i="12"/>
  <c r="L89" i="12"/>
  <c r="L91" i="12"/>
  <c r="L93" i="12"/>
  <c r="L95" i="12"/>
  <c r="L97" i="12"/>
  <c r="L99" i="12"/>
  <c r="L101" i="12"/>
  <c r="L103" i="12"/>
  <c r="L105" i="12"/>
  <c r="L107" i="12"/>
  <c r="L109" i="12"/>
  <c r="L111" i="12"/>
  <c r="L113" i="12"/>
  <c r="L115" i="12"/>
  <c r="L117" i="12"/>
  <c r="L119" i="12"/>
  <c r="L121" i="12"/>
  <c r="L123" i="12"/>
  <c r="L125" i="12"/>
  <c r="L127" i="12"/>
  <c r="L129" i="12"/>
  <c r="L131" i="12"/>
  <c r="L133" i="12"/>
  <c r="L135" i="12"/>
  <c r="L137" i="12"/>
  <c r="L139" i="12"/>
  <c r="L141" i="12"/>
  <c r="L143" i="12"/>
  <c r="L145" i="12"/>
  <c r="L147" i="12"/>
  <c r="L149" i="12"/>
  <c r="L151" i="12"/>
  <c r="L153" i="12"/>
  <c r="L155" i="12"/>
  <c r="L157" i="12"/>
  <c r="L159" i="12"/>
  <c r="L161" i="12"/>
  <c r="C16" i="12"/>
  <c r="C15" i="12"/>
  <c r="C12" i="12"/>
  <c r="N16" i="12"/>
  <c r="N15" i="12"/>
  <c r="N12" i="12"/>
  <c r="O16" i="12"/>
  <c r="O15" i="12"/>
  <c r="O12" i="12"/>
  <c r="G4" i="12"/>
  <c r="P16" i="12"/>
  <c r="P15" i="12"/>
  <c r="P12" i="12"/>
  <c r="G5" i="12"/>
  <c r="Q16" i="12"/>
  <c r="Q15" i="12"/>
  <c r="Q12" i="12"/>
  <c r="G6" i="12"/>
  <c r="G7" i="12"/>
  <c r="E16" i="12"/>
  <c r="E15" i="12"/>
  <c r="M16" i="12"/>
  <c r="M15" i="12"/>
  <c r="D16" i="12"/>
  <c r="D15" i="12"/>
  <c r="D162" i="12"/>
  <c r="I162" i="12"/>
  <c r="E162" i="12"/>
  <c r="J162" i="12"/>
  <c r="D163" i="12"/>
  <c r="H163" i="12"/>
  <c r="E163" i="12"/>
  <c r="F163" i="12"/>
  <c r="G163" i="12"/>
  <c r="I163" i="12"/>
  <c r="J163" i="12"/>
  <c r="D164" i="12"/>
  <c r="E164" i="12"/>
  <c r="F164" i="12"/>
  <c r="G164" i="12"/>
  <c r="H164" i="12"/>
  <c r="J164" i="12"/>
  <c r="L164" i="12"/>
  <c r="D165" i="12"/>
  <c r="F165" i="12"/>
  <c r="E165" i="12"/>
  <c r="G165" i="12"/>
  <c r="H165" i="12"/>
  <c r="I165" i="12"/>
  <c r="D166" i="12"/>
  <c r="I166" i="12"/>
  <c r="E166" i="12"/>
  <c r="G166" i="12"/>
  <c r="F166" i="12"/>
  <c r="H166" i="12"/>
  <c r="D167" i="12"/>
  <c r="E167" i="12"/>
  <c r="G167" i="12"/>
  <c r="F167" i="12"/>
  <c r="H167" i="12"/>
  <c r="I167" i="12"/>
  <c r="J167" i="12"/>
  <c r="D168" i="12"/>
  <c r="E168" i="12"/>
  <c r="F168" i="12"/>
  <c r="G168" i="12"/>
  <c r="H168" i="12"/>
  <c r="L168" i="12"/>
  <c r="D169" i="12"/>
  <c r="H169" i="12"/>
  <c r="E169" i="12"/>
  <c r="G169" i="12"/>
  <c r="I169" i="12"/>
  <c r="K169" i="12"/>
  <c r="D170" i="12"/>
  <c r="I170" i="12"/>
  <c r="E170" i="12"/>
  <c r="D171" i="12"/>
  <c r="H171" i="12"/>
  <c r="E171" i="12"/>
  <c r="K171" i="12"/>
  <c r="F171" i="12"/>
  <c r="G171" i="12"/>
  <c r="I171" i="12"/>
  <c r="J171" i="12"/>
  <c r="D172" i="12"/>
  <c r="H172" i="12"/>
  <c r="E172" i="12"/>
  <c r="F172" i="12"/>
  <c r="G172" i="12"/>
  <c r="J172" i="12"/>
  <c r="L172" i="12"/>
  <c r="D173" i="12"/>
  <c r="F173" i="12"/>
  <c r="E173" i="12"/>
  <c r="G173" i="12"/>
  <c r="H173" i="12"/>
  <c r="I173" i="12"/>
  <c r="K173" i="12"/>
  <c r="D174" i="12"/>
  <c r="I174" i="12"/>
  <c r="E174" i="12"/>
  <c r="G174" i="12"/>
  <c r="F174" i="12"/>
  <c r="H174" i="12"/>
  <c r="J174" i="12"/>
  <c r="D175" i="12"/>
  <c r="E175" i="12"/>
  <c r="G175" i="12"/>
  <c r="F175" i="12"/>
  <c r="H175" i="12"/>
  <c r="I175" i="12"/>
  <c r="J175" i="12"/>
  <c r="D176" i="12"/>
  <c r="H176" i="12"/>
  <c r="E176" i="12"/>
  <c r="F176" i="12"/>
  <c r="G176" i="12"/>
  <c r="L176" i="12"/>
  <c r="D177" i="12"/>
  <c r="H177" i="12"/>
  <c r="E177" i="12"/>
  <c r="G177" i="12"/>
  <c r="I177" i="12"/>
  <c r="K177" i="12"/>
  <c r="D178" i="12"/>
  <c r="I178" i="12"/>
  <c r="E178" i="12"/>
  <c r="J178" i="12"/>
  <c r="D179" i="12"/>
  <c r="H179" i="12"/>
  <c r="E179" i="12"/>
  <c r="F179" i="12"/>
  <c r="G179" i="12"/>
  <c r="I179" i="12"/>
  <c r="J179" i="12"/>
  <c r="D180" i="12"/>
  <c r="E180" i="12"/>
  <c r="F180" i="12"/>
  <c r="G180" i="12"/>
  <c r="H180" i="12"/>
  <c r="J180" i="12"/>
  <c r="L180" i="12"/>
  <c r="D181" i="12"/>
  <c r="F181" i="12"/>
  <c r="E181" i="12"/>
  <c r="G181" i="12"/>
  <c r="H181" i="12"/>
  <c r="I181" i="12"/>
  <c r="D182" i="12"/>
  <c r="I182" i="12"/>
  <c r="E182" i="12"/>
  <c r="G182" i="12"/>
  <c r="F182" i="12"/>
  <c r="H182" i="12"/>
  <c r="D183" i="12"/>
  <c r="E183" i="12"/>
  <c r="G183" i="12"/>
  <c r="F183" i="12"/>
  <c r="H183" i="12"/>
  <c r="I183" i="12"/>
  <c r="J183" i="12"/>
  <c r="D184" i="12"/>
  <c r="E184" i="12"/>
  <c r="F184" i="12"/>
  <c r="G184" i="12"/>
  <c r="H184" i="12"/>
  <c r="L184" i="12"/>
  <c r="D185" i="12"/>
  <c r="H185" i="12"/>
  <c r="E185" i="12"/>
  <c r="G185" i="12"/>
  <c r="I185" i="12"/>
  <c r="K185" i="12"/>
  <c r="D186" i="12"/>
  <c r="I186" i="12"/>
  <c r="E186" i="12"/>
  <c r="D187" i="12"/>
  <c r="H187" i="12"/>
  <c r="E187" i="12"/>
  <c r="K187" i="12"/>
  <c r="F187" i="12"/>
  <c r="G187" i="12"/>
  <c r="I187" i="12"/>
  <c r="J187" i="12"/>
  <c r="D188" i="12"/>
  <c r="H188" i="12"/>
  <c r="E188" i="12"/>
  <c r="F188" i="12"/>
  <c r="G188" i="12"/>
  <c r="J188" i="12"/>
  <c r="L188" i="12"/>
  <c r="D189" i="12"/>
  <c r="F189" i="12"/>
  <c r="E189" i="12"/>
  <c r="G189" i="12"/>
  <c r="H189" i="12"/>
  <c r="I189" i="12"/>
  <c r="K189" i="12"/>
  <c r="D190" i="12"/>
  <c r="I190" i="12"/>
  <c r="E190" i="12"/>
  <c r="G190" i="12"/>
  <c r="F190" i="12"/>
  <c r="H190" i="12"/>
  <c r="J190" i="12"/>
  <c r="D191" i="12"/>
  <c r="E191" i="12"/>
  <c r="G191" i="12"/>
  <c r="F191" i="12"/>
  <c r="H191" i="12"/>
  <c r="I191" i="12"/>
  <c r="J191" i="12"/>
  <c r="D192" i="12"/>
  <c r="H192" i="12"/>
  <c r="E192" i="12"/>
  <c r="F192" i="12"/>
  <c r="G192" i="12"/>
  <c r="L192" i="12"/>
  <c r="D193" i="12"/>
  <c r="H193" i="12"/>
  <c r="E193" i="12"/>
  <c r="G193" i="12"/>
  <c r="I193" i="12"/>
  <c r="K193" i="12"/>
  <c r="D194" i="12"/>
  <c r="I194" i="12"/>
  <c r="E194" i="12"/>
  <c r="J194" i="12"/>
  <c r="D195" i="12"/>
  <c r="H195" i="12"/>
  <c r="E195" i="12"/>
  <c r="F195" i="12"/>
  <c r="G195" i="12"/>
  <c r="I195" i="12"/>
  <c r="J195" i="12"/>
  <c r="D196" i="12"/>
  <c r="E196" i="12"/>
  <c r="F196" i="12"/>
  <c r="G196" i="12"/>
  <c r="H196" i="12"/>
  <c r="J196" i="12"/>
  <c r="L196" i="12"/>
  <c r="D197" i="12"/>
  <c r="F197" i="12"/>
  <c r="E197" i="12"/>
  <c r="G197" i="12"/>
  <c r="H197" i="12"/>
  <c r="I197" i="12"/>
  <c r="D198" i="12"/>
  <c r="I198" i="12"/>
  <c r="E198" i="12"/>
  <c r="G198" i="12"/>
  <c r="F198" i="12"/>
  <c r="H198" i="12"/>
  <c r="D199" i="12"/>
  <c r="E199" i="12"/>
  <c r="G199" i="12"/>
  <c r="F199" i="12"/>
  <c r="H199" i="12"/>
  <c r="I199" i="12"/>
  <c r="J199" i="12"/>
  <c r="D200" i="12"/>
  <c r="E200" i="12"/>
  <c r="F200" i="12"/>
  <c r="G200" i="12"/>
  <c r="H200" i="12"/>
  <c r="L200" i="12"/>
  <c r="D201" i="12"/>
  <c r="H201" i="12"/>
  <c r="E201" i="12"/>
  <c r="G201" i="12"/>
  <c r="I201" i="12"/>
  <c r="K201" i="12"/>
  <c r="D202" i="12"/>
  <c r="I202" i="12"/>
  <c r="E202" i="12"/>
  <c r="D203" i="12"/>
  <c r="H203" i="12"/>
  <c r="E203" i="12"/>
  <c r="K203" i="12"/>
  <c r="F203" i="12"/>
  <c r="G203" i="12"/>
  <c r="I203" i="12"/>
  <c r="J203" i="12"/>
  <c r="D204" i="12"/>
  <c r="H204" i="12"/>
  <c r="E204" i="12"/>
  <c r="F204" i="12"/>
  <c r="G204" i="12"/>
  <c r="J204" i="12"/>
  <c r="L204" i="12"/>
  <c r="D205" i="12"/>
  <c r="F205" i="12"/>
  <c r="E205" i="12"/>
  <c r="G205" i="12"/>
  <c r="H205" i="12"/>
  <c r="I205" i="12"/>
  <c r="K205" i="12"/>
  <c r="D206" i="12"/>
  <c r="I206" i="12"/>
  <c r="E206" i="12"/>
  <c r="G206" i="12"/>
  <c r="F206" i="12"/>
  <c r="H206" i="12"/>
  <c r="J206" i="12"/>
  <c r="D207" i="12"/>
  <c r="E207" i="12"/>
  <c r="G207" i="12"/>
  <c r="F207" i="12"/>
  <c r="H207" i="12"/>
  <c r="I207" i="12"/>
  <c r="J207" i="12"/>
  <c r="D208" i="12"/>
  <c r="H208" i="12"/>
  <c r="E208" i="12"/>
  <c r="F208" i="12"/>
  <c r="G208" i="12"/>
  <c r="L208" i="12"/>
  <c r="D209" i="12"/>
  <c r="H209" i="12"/>
  <c r="E209" i="12"/>
  <c r="G209" i="12"/>
  <c r="I209" i="12"/>
  <c r="K209" i="12"/>
  <c r="D210" i="12"/>
  <c r="I210" i="12"/>
  <c r="E210" i="12"/>
  <c r="J210" i="12"/>
  <c r="D211" i="12"/>
  <c r="H211" i="12"/>
  <c r="E211" i="12"/>
  <c r="F211" i="12"/>
  <c r="G211" i="12"/>
  <c r="I211" i="12"/>
  <c r="J211" i="12"/>
  <c r="D212" i="12"/>
  <c r="E212" i="12"/>
  <c r="F212" i="12"/>
  <c r="G212" i="12"/>
  <c r="H212" i="12"/>
  <c r="J212" i="12"/>
  <c r="L212" i="12"/>
  <c r="D213" i="12"/>
  <c r="F213" i="12"/>
  <c r="E213" i="12"/>
  <c r="G213" i="12"/>
  <c r="H213" i="12"/>
  <c r="I213" i="12"/>
  <c r="D214" i="12"/>
  <c r="I214" i="12"/>
  <c r="E214" i="12"/>
  <c r="G214" i="12"/>
  <c r="F214" i="12"/>
  <c r="H214" i="12"/>
  <c r="D215" i="12"/>
  <c r="E215" i="12"/>
  <c r="G215" i="12"/>
  <c r="F215" i="12"/>
  <c r="H215" i="12"/>
  <c r="I215" i="12"/>
  <c r="J215" i="12"/>
  <c r="D216" i="12"/>
  <c r="E216" i="12"/>
  <c r="F216" i="12"/>
  <c r="G216" i="12"/>
  <c r="H216" i="12"/>
  <c r="L216" i="12"/>
  <c r="D217" i="12"/>
  <c r="H217" i="12"/>
  <c r="E217" i="12"/>
  <c r="G217" i="12"/>
  <c r="I217" i="12"/>
  <c r="K217" i="12"/>
  <c r="D218" i="12"/>
  <c r="I218" i="12"/>
  <c r="E218" i="12"/>
  <c r="J218" i="12"/>
  <c r="D219" i="12"/>
  <c r="H219" i="12"/>
  <c r="E219" i="12"/>
  <c r="K219" i="12"/>
  <c r="F219" i="12"/>
  <c r="G219" i="12"/>
  <c r="I219" i="12"/>
  <c r="J219" i="12"/>
  <c r="D220" i="12"/>
  <c r="H220" i="12"/>
  <c r="E220" i="12"/>
  <c r="F220" i="12"/>
  <c r="G220" i="12"/>
  <c r="J220" i="12"/>
  <c r="L220" i="12"/>
  <c r="D221" i="12"/>
  <c r="F221" i="12"/>
  <c r="E221" i="12"/>
  <c r="G221" i="12"/>
  <c r="H221" i="12"/>
  <c r="I221" i="12"/>
  <c r="K221" i="12"/>
  <c r="D222" i="12"/>
  <c r="I222" i="12"/>
  <c r="E222" i="12"/>
  <c r="G222" i="12"/>
  <c r="F222" i="12"/>
  <c r="H222" i="12"/>
  <c r="J222" i="12"/>
  <c r="D223" i="12"/>
  <c r="E223" i="12"/>
  <c r="G223" i="12"/>
  <c r="F223" i="12"/>
  <c r="H223" i="12"/>
  <c r="I223" i="12"/>
  <c r="J223" i="12"/>
  <c r="D224" i="12"/>
  <c r="H224" i="12"/>
  <c r="E224" i="12"/>
  <c r="F224" i="12"/>
  <c r="G224" i="12"/>
  <c r="L224" i="12"/>
  <c r="D225" i="12"/>
  <c r="H225" i="12"/>
  <c r="E225" i="12"/>
  <c r="G225" i="12"/>
  <c r="I225" i="12"/>
  <c r="K225" i="12"/>
  <c r="D226" i="12"/>
  <c r="I226" i="12"/>
  <c r="E226" i="12"/>
  <c r="J226" i="12"/>
  <c r="D227" i="12"/>
  <c r="H227" i="12"/>
  <c r="E227" i="12"/>
  <c r="F227" i="12"/>
  <c r="G227" i="12"/>
  <c r="I227" i="12"/>
  <c r="J227" i="12"/>
  <c r="D228" i="12"/>
  <c r="E228" i="12"/>
  <c r="F228" i="12"/>
  <c r="G228" i="12"/>
  <c r="J228" i="12"/>
  <c r="L228" i="12"/>
  <c r="D229" i="12"/>
  <c r="F229" i="12"/>
  <c r="E229" i="12"/>
  <c r="G229" i="12"/>
  <c r="H229" i="12"/>
  <c r="I229" i="12"/>
  <c r="D230" i="12"/>
  <c r="I230" i="12"/>
  <c r="E230" i="12"/>
  <c r="G230" i="12"/>
  <c r="F230" i="12"/>
  <c r="H230" i="12"/>
  <c r="D231" i="12"/>
  <c r="E231" i="12"/>
  <c r="G231" i="12"/>
  <c r="F231" i="12"/>
  <c r="H231" i="12"/>
  <c r="I231" i="12"/>
  <c r="J231" i="12"/>
  <c r="D232" i="12"/>
  <c r="E232" i="12"/>
  <c r="F232" i="12"/>
  <c r="G232" i="12"/>
  <c r="H232" i="12"/>
  <c r="L232" i="12"/>
  <c r="D233" i="12"/>
  <c r="H233" i="12"/>
  <c r="E233" i="12"/>
  <c r="G233" i="12"/>
  <c r="I233" i="12"/>
  <c r="K233" i="12"/>
  <c r="D234" i="12"/>
  <c r="I234" i="12"/>
  <c r="E234" i="12"/>
  <c r="J234" i="12"/>
  <c r="D235" i="12"/>
  <c r="H235" i="12"/>
  <c r="E235" i="12"/>
  <c r="K235" i="12"/>
  <c r="F235" i="12"/>
  <c r="G235" i="12"/>
  <c r="I235" i="12"/>
  <c r="J235" i="12"/>
  <c r="D236" i="12"/>
  <c r="H236" i="12"/>
  <c r="E236" i="12"/>
  <c r="F236" i="12"/>
  <c r="G236" i="12"/>
  <c r="J236" i="12"/>
  <c r="L236" i="12"/>
  <c r="D237" i="12"/>
  <c r="F237" i="12"/>
  <c r="E237" i="12"/>
  <c r="G237" i="12"/>
  <c r="H237" i="12"/>
  <c r="I237" i="12"/>
  <c r="K237" i="12"/>
  <c r="D238" i="12"/>
  <c r="I238" i="12"/>
  <c r="E238" i="12"/>
  <c r="G238" i="12"/>
  <c r="F238" i="12"/>
  <c r="H238" i="12"/>
  <c r="J238" i="12"/>
  <c r="D239" i="12"/>
  <c r="E239" i="12"/>
  <c r="G239" i="12"/>
  <c r="F239" i="12"/>
  <c r="H239" i="12"/>
  <c r="I239" i="12"/>
  <c r="J239" i="12"/>
  <c r="D240" i="12"/>
  <c r="H240" i="12"/>
  <c r="E240" i="12"/>
  <c r="F240" i="12"/>
  <c r="G240" i="12"/>
  <c r="L240" i="12"/>
  <c r="D241" i="12"/>
  <c r="H241" i="12"/>
  <c r="E241" i="12"/>
  <c r="G241" i="12"/>
  <c r="I241" i="12"/>
  <c r="K241" i="12"/>
  <c r="D242" i="12"/>
  <c r="I242" i="12"/>
  <c r="E242" i="12"/>
  <c r="D243" i="12"/>
  <c r="H243" i="12"/>
  <c r="E243" i="12"/>
  <c r="F243" i="12"/>
  <c r="G243" i="12"/>
  <c r="I243" i="12"/>
  <c r="J243" i="12"/>
  <c r="D244" i="12"/>
  <c r="E244" i="12"/>
  <c r="F244" i="12"/>
  <c r="G244" i="12"/>
  <c r="J244" i="12"/>
  <c r="L244" i="12"/>
  <c r="D245" i="12"/>
  <c r="F245" i="12"/>
  <c r="E245" i="12"/>
  <c r="G245" i="12"/>
  <c r="H245" i="12"/>
  <c r="I245" i="12"/>
  <c r="K245" i="12"/>
  <c r="D246" i="12"/>
  <c r="I246" i="12"/>
  <c r="E246" i="12"/>
  <c r="G246" i="12"/>
  <c r="F246" i="12"/>
  <c r="H246" i="12"/>
  <c r="J246" i="12"/>
  <c r="D247" i="12"/>
  <c r="E247" i="12"/>
  <c r="G247" i="12"/>
  <c r="F247" i="12"/>
  <c r="H247" i="12"/>
  <c r="I247" i="12"/>
  <c r="J247" i="12"/>
  <c r="D248" i="12"/>
  <c r="E248" i="12"/>
  <c r="F248" i="12"/>
  <c r="G248" i="12"/>
  <c r="L248" i="12"/>
  <c r="D249" i="12"/>
  <c r="H249" i="12"/>
  <c r="E249" i="12"/>
  <c r="G249" i="12"/>
  <c r="I249" i="12"/>
  <c r="K249" i="12"/>
  <c r="D250" i="12"/>
  <c r="I250" i="12"/>
  <c r="E250" i="12"/>
  <c r="J250" i="12"/>
  <c r="D251" i="12"/>
  <c r="H251" i="12"/>
  <c r="E251" i="12"/>
  <c r="K251" i="12"/>
  <c r="F251" i="12"/>
  <c r="G251" i="12"/>
  <c r="I251" i="12"/>
  <c r="J251" i="12"/>
  <c r="D252" i="12"/>
  <c r="E252" i="12"/>
  <c r="F252" i="12"/>
  <c r="G252" i="12"/>
  <c r="H252" i="12"/>
  <c r="J252" i="12"/>
  <c r="L252" i="12"/>
  <c r="D253" i="12"/>
  <c r="F253" i="12"/>
  <c r="E253" i="12"/>
  <c r="G253" i="12"/>
  <c r="H253" i="12"/>
  <c r="I253" i="12"/>
  <c r="D254" i="12"/>
  <c r="I254" i="12"/>
  <c r="E254" i="12"/>
  <c r="G254" i="12"/>
  <c r="F254" i="12"/>
  <c r="H254" i="12"/>
  <c r="D255" i="12"/>
  <c r="E255" i="12"/>
  <c r="G255" i="12"/>
  <c r="F255" i="12"/>
  <c r="H255" i="12"/>
  <c r="I255" i="12"/>
  <c r="J255" i="12"/>
  <c r="D256" i="12"/>
  <c r="J256" i="12"/>
  <c r="E256" i="12"/>
  <c r="F256" i="12"/>
  <c r="G256" i="12"/>
  <c r="H256" i="12"/>
  <c r="L256" i="12"/>
  <c r="D257" i="12"/>
  <c r="H257" i="12"/>
  <c r="E257" i="12"/>
  <c r="G257" i="12"/>
  <c r="I257" i="12"/>
  <c r="K257" i="12"/>
  <c r="D258" i="12"/>
  <c r="I258" i="12"/>
  <c r="E258" i="12"/>
  <c r="D259" i="12"/>
  <c r="H259" i="12"/>
  <c r="E259" i="12"/>
  <c r="F259" i="12"/>
  <c r="G259" i="12"/>
  <c r="I259" i="12"/>
  <c r="J259" i="12"/>
  <c r="D260" i="12"/>
  <c r="E260" i="12"/>
  <c r="F260" i="12"/>
  <c r="G260" i="12"/>
  <c r="J260" i="12"/>
  <c r="L260" i="12"/>
  <c r="D261" i="12"/>
  <c r="F261" i="12"/>
  <c r="E261" i="12"/>
  <c r="G261" i="12"/>
  <c r="H261" i="12"/>
  <c r="I261" i="12"/>
  <c r="K261" i="12"/>
  <c r="D262" i="12"/>
  <c r="I262" i="12"/>
  <c r="E262" i="12"/>
  <c r="G262" i="12"/>
  <c r="F262" i="12"/>
  <c r="H262" i="12"/>
  <c r="J262" i="12"/>
  <c r="D263" i="12"/>
  <c r="E263" i="12"/>
  <c r="G263" i="12"/>
  <c r="F263" i="12"/>
  <c r="H263" i="12"/>
  <c r="I263" i="12"/>
  <c r="J263" i="12"/>
  <c r="D264" i="12"/>
  <c r="E264" i="12"/>
  <c r="F264" i="12"/>
  <c r="G264" i="12"/>
  <c r="L264" i="12"/>
  <c r="D265" i="12"/>
  <c r="H265" i="12"/>
  <c r="E265" i="12"/>
  <c r="G265" i="12"/>
  <c r="I265" i="12"/>
  <c r="K265" i="12"/>
  <c r="D266" i="12"/>
  <c r="I266" i="12"/>
  <c r="E266" i="12"/>
  <c r="J266" i="12"/>
  <c r="D267" i="12"/>
  <c r="H267" i="12"/>
  <c r="E267" i="12"/>
  <c r="K267" i="12"/>
  <c r="F267" i="12"/>
  <c r="G267" i="12"/>
  <c r="I267" i="12"/>
  <c r="J267" i="12"/>
  <c r="D268" i="12"/>
  <c r="E268" i="12"/>
  <c r="F268" i="12"/>
  <c r="G268" i="12"/>
  <c r="H268" i="12"/>
  <c r="J268" i="12"/>
  <c r="L268" i="12"/>
  <c r="D269" i="12"/>
  <c r="F269" i="12"/>
  <c r="E269" i="12"/>
  <c r="G269" i="12"/>
  <c r="H269" i="12"/>
  <c r="I269" i="12"/>
  <c r="D270" i="12"/>
  <c r="I270" i="12"/>
  <c r="E270" i="12"/>
  <c r="G270" i="12"/>
  <c r="F270" i="12"/>
  <c r="H270" i="12"/>
  <c r="D271" i="12"/>
  <c r="E271" i="12"/>
  <c r="G271" i="12"/>
  <c r="F271" i="12"/>
  <c r="H271" i="12"/>
  <c r="I271" i="12"/>
  <c r="J271" i="12"/>
  <c r="D272" i="12"/>
  <c r="J272" i="12"/>
  <c r="E272" i="12"/>
  <c r="F272" i="12"/>
  <c r="G272" i="12"/>
  <c r="H272" i="12"/>
  <c r="L272" i="12"/>
  <c r="D273" i="12"/>
  <c r="H273" i="12"/>
  <c r="E273" i="12"/>
  <c r="G273" i="12"/>
  <c r="I273" i="12"/>
  <c r="K273" i="12"/>
  <c r="D274" i="12"/>
  <c r="I274" i="12"/>
  <c r="E274" i="12"/>
  <c r="D275" i="12"/>
  <c r="H275" i="12"/>
  <c r="E275" i="12"/>
  <c r="F275" i="12"/>
  <c r="G275" i="12"/>
  <c r="I275" i="12"/>
  <c r="J275" i="12"/>
  <c r="D276" i="12"/>
  <c r="E276" i="12"/>
  <c r="F276" i="12"/>
  <c r="G276" i="12"/>
  <c r="J276" i="12"/>
  <c r="L276" i="12"/>
  <c r="D277" i="12"/>
  <c r="F277" i="12"/>
  <c r="E277" i="12"/>
  <c r="G277" i="12"/>
  <c r="H277" i="12"/>
  <c r="I277" i="12"/>
  <c r="K277" i="12"/>
  <c r="D278" i="12"/>
  <c r="E278" i="12"/>
  <c r="G278" i="12"/>
  <c r="F278" i="12"/>
  <c r="H278" i="12"/>
  <c r="I278" i="12"/>
  <c r="J278" i="12"/>
  <c r="L278" i="12"/>
  <c r="D279" i="12"/>
  <c r="E279" i="12"/>
  <c r="L279" i="12"/>
  <c r="F279" i="12"/>
  <c r="G279" i="12"/>
  <c r="H279" i="12"/>
  <c r="I279" i="12"/>
  <c r="J279" i="12"/>
  <c r="K279" i="12"/>
  <c r="D280" i="12"/>
  <c r="I280" i="12"/>
  <c r="E280" i="12"/>
  <c r="F280" i="12"/>
  <c r="G280" i="12"/>
  <c r="H280" i="12"/>
  <c r="K280" i="12"/>
  <c r="L280" i="12"/>
  <c r="D281" i="12"/>
  <c r="E281" i="12"/>
  <c r="G281" i="12"/>
  <c r="I281" i="12"/>
  <c r="K281" i="12"/>
  <c r="D282" i="12"/>
  <c r="I282" i="12"/>
  <c r="E282" i="12"/>
  <c r="F282" i="12"/>
  <c r="H282" i="12"/>
  <c r="D283" i="12"/>
  <c r="H283" i="12"/>
  <c r="E283" i="12"/>
  <c r="G283" i="12"/>
  <c r="F283" i="12"/>
  <c r="I283" i="12"/>
  <c r="J283" i="12"/>
  <c r="D284" i="12"/>
  <c r="E284" i="12"/>
  <c r="F284" i="12"/>
  <c r="G284" i="12"/>
  <c r="H284" i="12"/>
  <c r="J284" i="12"/>
  <c r="L284" i="12"/>
  <c r="D285" i="12"/>
  <c r="F285" i="12"/>
  <c r="E285" i="12"/>
  <c r="G285" i="12"/>
  <c r="H285" i="12"/>
  <c r="I285" i="12"/>
  <c r="D286" i="12"/>
  <c r="F286" i="12"/>
  <c r="E286" i="12"/>
  <c r="G286" i="12"/>
  <c r="I286" i="12"/>
  <c r="D287" i="12"/>
  <c r="E287" i="12"/>
  <c r="L287" i="12"/>
  <c r="F287" i="12"/>
  <c r="H287" i="12"/>
  <c r="I287" i="12"/>
  <c r="J287" i="12"/>
  <c r="D288" i="12"/>
  <c r="I288" i="12"/>
  <c r="E288" i="12"/>
  <c r="G288" i="12"/>
  <c r="L288" i="12"/>
  <c r="D289" i="12"/>
  <c r="E289" i="12"/>
  <c r="G289" i="12"/>
  <c r="H289" i="12"/>
  <c r="I289" i="12"/>
  <c r="D290" i="12"/>
  <c r="F290" i="12"/>
  <c r="E290" i="12"/>
  <c r="D291" i="12"/>
  <c r="H291" i="12"/>
  <c r="E291" i="12"/>
  <c r="L291" i="12"/>
  <c r="F291" i="12"/>
  <c r="I291" i="12"/>
  <c r="J291" i="12"/>
  <c r="D292" i="12"/>
  <c r="I292" i="12"/>
  <c r="E292" i="12"/>
  <c r="G292" i="12"/>
  <c r="D293" i="12"/>
  <c r="H293" i="12"/>
  <c r="E293" i="12"/>
  <c r="G293" i="12"/>
  <c r="I293" i="12"/>
  <c r="D294" i="12"/>
  <c r="I294" i="12"/>
  <c r="E294" i="12"/>
  <c r="F294" i="12"/>
  <c r="H294" i="12"/>
  <c r="J294" i="12"/>
  <c r="D295" i="12"/>
  <c r="E295" i="12"/>
  <c r="L295" i="12"/>
  <c r="F295" i="12"/>
  <c r="H295" i="12"/>
  <c r="I295" i="12"/>
  <c r="J295" i="12"/>
  <c r="D296" i="12"/>
  <c r="I296" i="12"/>
  <c r="E296" i="12"/>
  <c r="G296" i="12"/>
  <c r="D297" i="12"/>
  <c r="H297" i="12"/>
  <c r="E297" i="12"/>
  <c r="G297" i="12"/>
  <c r="I297" i="12"/>
  <c r="D298" i="12"/>
  <c r="I298" i="12"/>
  <c r="E298" i="12"/>
  <c r="F298" i="12"/>
  <c r="H298" i="12"/>
  <c r="J298" i="12"/>
  <c r="D299" i="12"/>
  <c r="H299" i="12"/>
  <c r="E299" i="12"/>
  <c r="L299" i="12"/>
  <c r="F299" i="12"/>
  <c r="I299" i="12"/>
  <c r="J299" i="12"/>
  <c r="D300" i="12"/>
  <c r="I300" i="12"/>
  <c r="E300" i="12"/>
  <c r="F300" i="12"/>
  <c r="G300" i="12"/>
  <c r="J300" i="12"/>
  <c r="K300" i="12"/>
  <c r="L300" i="12"/>
  <c r="D301" i="12"/>
  <c r="E301" i="12"/>
  <c r="G301" i="12"/>
  <c r="H301" i="12"/>
  <c r="I301" i="12"/>
  <c r="K301" i="12"/>
  <c r="D302" i="12"/>
  <c r="I302" i="12"/>
  <c r="E302" i="12"/>
  <c r="F302" i="12"/>
  <c r="H302" i="12"/>
  <c r="L302" i="12"/>
  <c r="D303" i="12"/>
  <c r="E303" i="12"/>
  <c r="L303" i="12"/>
  <c r="F303" i="12"/>
  <c r="G303" i="12"/>
  <c r="H303" i="12"/>
  <c r="I303" i="12"/>
  <c r="J303" i="12"/>
  <c r="K303" i="12"/>
  <c r="D304" i="12"/>
  <c r="I304" i="12"/>
  <c r="E304" i="12"/>
  <c r="F304" i="12"/>
  <c r="G304" i="12"/>
  <c r="J304" i="12"/>
  <c r="K304" i="12"/>
  <c r="L304" i="12"/>
  <c r="D305" i="12"/>
  <c r="E305" i="12"/>
  <c r="G305" i="12"/>
  <c r="H305" i="12"/>
  <c r="I305" i="12"/>
  <c r="D306" i="12"/>
  <c r="I306" i="12"/>
  <c r="E306" i="12"/>
  <c r="F306" i="12"/>
  <c r="H306" i="12"/>
  <c r="L306" i="12"/>
  <c r="D307" i="12"/>
  <c r="H307" i="12"/>
  <c r="E307" i="12"/>
  <c r="L307" i="12"/>
  <c r="F307" i="12"/>
  <c r="G307" i="12"/>
  <c r="I307" i="12"/>
  <c r="J307" i="12"/>
  <c r="K307" i="12"/>
  <c r="D308" i="12"/>
  <c r="I308" i="12"/>
  <c r="E308" i="12"/>
  <c r="F308" i="12"/>
  <c r="G308" i="12"/>
  <c r="K308" i="12"/>
  <c r="L308" i="12"/>
  <c r="D309" i="12"/>
  <c r="K309" i="12"/>
  <c r="E309" i="12"/>
  <c r="G309" i="12"/>
  <c r="H309" i="12"/>
  <c r="I309" i="12"/>
  <c r="L309" i="12"/>
  <c r="D310" i="12"/>
  <c r="J310" i="12"/>
  <c r="E310" i="12"/>
  <c r="G310" i="12"/>
  <c r="H310" i="12"/>
  <c r="I310" i="12"/>
  <c r="L310" i="12"/>
  <c r="D311" i="12"/>
  <c r="E311" i="12"/>
  <c r="F311" i="12"/>
  <c r="H311" i="12"/>
  <c r="I311" i="12"/>
  <c r="J311" i="12"/>
  <c r="D312" i="12"/>
  <c r="I312" i="12"/>
  <c r="E312" i="12"/>
  <c r="F312" i="12"/>
  <c r="G312" i="12"/>
  <c r="H312" i="12"/>
  <c r="J312" i="12"/>
  <c r="K312" i="12"/>
  <c r="L312" i="12"/>
  <c r="D313" i="12"/>
  <c r="F313" i="12"/>
  <c r="E313" i="12"/>
  <c r="G313" i="12"/>
  <c r="K313" i="12"/>
  <c r="L313" i="12"/>
  <c r="D314" i="12"/>
  <c r="F314" i="12"/>
  <c r="E314" i="12"/>
  <c r="G314" i="12"/>
  <c r="H314" i="12"/>
  <c r="L314" i="12"/>
  <c r="D315" i="12"/>
  <c r="H315" i="12"/>
  <c r="E315" i="12"/>
  <c r="G315" i="12"/>
  <c r="F315" i="12"/>
  <c r="I315" i="12"/>
  <c r="J315" i="12"/>
  <c r="D316" i="12"/>
  <c r="H316" i="12"/>
  <c r="E316" i="12"/>
  <c r="F316" i="12"/>
  <c r="G316" i="12"/>
  <c r="J316" i="12"/>
  <c r="K316" i="12"/>
  <c r="L316" i="12"/>
  <c r="D317" i="12"/>
  <c r="I317" i="12"/>
  <c r="E317" i="12"/>
  <c r="G317" i="12"/>
  <c r="H317" i="12"/>
  <c r="K317" i="12"/>
  <c r="L317" i="12"/>
  <c r="D318" i="12"/>
  <c r="H318" i="12"/>
  <c r="E318" i="12"/>
  <c r="L318" i="12"/>
  <c r="D319" i="12"/>
  <c r="E319" i="12"/>
  <c r="F319" i="12"/>
  <c r="H319" i="12"/>
  <c r="I319" i="12"/>
  <c r="J319" i="12"/>
  <c r="D320" i="12"/>
  <c r="I320" i="12"/>
  <c r="E320" i="12"/>
  <c r="F320" i="12"/>
  <c r="G320" i="12"/>
  <c r="H320" i="12"/>
  <c r="J320" i="12"/>
  <c r="K320" i="12"/>
  <c r="L320" i="12"/>
  <c r="D321" i="12"/>
  <c r="F321" i="12"/>
  <c r="E321" i="12"/>
  <c r="G321" i="12"/>
  <c r="K321" i="12"/>
  <c r="L321" i="12"/>
  <c r="D322" i="12"/>
  <c r="F322" i="12"/>
  <c r="E322" i="12"/>
  <c r="G322" i="12"/>
  <c r="H322" i="12"/>
  <c r="L322" i="12"/>
  <c r="D323" i="12"/>
  <c r="H323" i="12"/>
  <c r="E323" i="12"/>
  <c r="G323" i="12"/>
  <c r="F323" i="12"/>
  <c r="I323" i="12"/>
  <c r="J323" i="12"/>
  <c r="D324" i="12"/>
  <c r="H324" i="12"/>
  <c r="E324" i="12"/>
  <c r="F324" i="12"/>
  <c r="G324" i="12"/>
  <c r="J324" i="12"/>
  <c r="K324" i="12"/>
  <c r="L324" i="12"/>
  <c r="D325" i="12"/>
  <c r="I325" i="12"/>
  <c r="E325" i="12"/>
  <c r="G325" i="12"/>
  <c r="H325" i="12"/>
  <c r="K325" i="12"/>
  <c r="L325" i="12"/>
  <c r="D326" i="12"/>
  <c r="H326" i="12"/>
  <c r="E326" i="12"/>
  <c r="L326" i="12"/>
  <c r="D327" i="12"/>
  <c r="E327" i="12"/>
  <c r="F327" i="12"/>
  <c r="H327" i="12"/>
  <c r="I327" i="12"/>
  <c r="J327" i="12"/>
  <c r="D328" i="12"/>
  <c r="I328" i="12"/>
  <c r="E328" i="12"/>
  <c r="F328" i="12"/>
  <c r="G328" i="12"/>
  <c r="H328" i="12"/>
  <c r="J328" i="12"/>
  <c r="K328" i="12"/>
  <c r="L328" i="12"/>
  <c r="D329" i="12"/>
  <c r="F329" i="12"/>
  <c r="E329" i="12"/>
  <c r="G329" i="12"/>
  <c r="K329" i="12"/>
  <c r="L329" i="12"/>
  <c r="D13" i="2"/>
  <c r="D5" i="2"/>
  <c r="C7" i="2"/>
  <c r="E105" i="2"/>
  <c r="F105" i="2"/>
  <c r="E106" i="2"/>
  <c r="F106" i="2"/>
  <c r="G106" i="2"/>
  <c r="K106" i="2"/>
  <c r="E107" i="2"/>
  <c r="F107" i="2"/>
  <c r="P107" i="2"/>
  <c r="E108" i="2"/>
  <c r="F108" i="2"/>
  <c r="E110" i="2"/>
  <c r="F110" i="2"/>
  <c r="G110" i="2"/>
  <c r="K110" i="2"/>
  <c r="E111" i="2"/>
  <c r="F111" i="2"/>
  <c r="P111" i="2"/>
  <c r="E112" i="2"/>
  <c r="F112" i="2"/>
  <c r="E114" i="2"/>
  <c r="F114" i="2"/>
  <c r="G114" i="2"/>
  <c r="K114" i="2"/>
  <c r="E115" i="2"/>
  <c r="F115" i="2"/>
  <c r="P115" i="2"/>
  <c r="E116" i="2"/>
  <c r="F116" i="2"/>
  <c r="E118" i="2"/>
  <c r="F118" i="2"/>
  <c r="G118" i="2"/>
  <c r="K118" i="2"/>
  <c r="E119" i="2"/>
  <c r="F119" i="2"/>
  <c r="P119" i="2"/>
  <c r="E120" i="2"/>
  <c r="F120" i="2"/>
  <c r="E122" i="2"/>
  <c r="F122" i="2"/>
  <c r="G122" i="2"/>
  <c r="K122" i="2"/>
  <c r="E123" i="2"/>
  <c r="F123" i="2"/>
  <c r="P123" i="2"/>
  <c r="E124" i="2"/>
  <c r="F124" i="2"/>
  <c r="E126" i="2"/>
  <c r="F126" i="2"/>
  <c r="G126" i="2"/>
  <c r="K126" i="2"/>
  <c r="E127" i="2"/>
  <c r="F127" i="2"/>
  <c r="P127" i="2"/>
  <c r="E128" i="2"/>
  <c r="F128" i="2"/>
  <c r="E130" i="2"/>
  <c r="F130" i="2"/>
  <c r="G130" i="2"/>
  <c r="L130" i="2"/>
  <c r="E131" i="2"/>
  <c r="F131" i="2"/>
  <c r="P131" i="2"/>
  <c r="E132" i="2"/>
  <c r="F132" i="2"/>
  <c r="E134" i="2"/>
  <c r="F134" i="2"/>
  <c r="G134" i="2"/>
  <c r="L134" i="2"/>
  <c r="E135" i="2"/>
  <c r="F135" i="2"/>
  <c r="P135" i="2"/>
  <c r="E136" i="2"/>
  <c r="F136" i="2"/>
  <c r="E138" i="2"/>
  <c r="F138" i="2"/>
  <c r="G138" i="2"/>
  <c r="K138" i="2"/>
  <c r="E139" i="2"/>
  <c r="F139" i="2"/>
  <c r="P139" i="2"/>
  <c r="E140" i="2"/>
  <c r="F140" i="2"/>
  <c r="E142" i="2"/>
  <c r="F142" i="2"/>
  <c r="G142" i="2"/>
  <c r="K142" i="2"/>
  <c r="E143" i="2"/>
  <c r="F143" i="2"/>
  <c r="P143" i="2"/>
  <c r="E144" i="2"/>
  <c r="F144" i="2"/>
  <c r="E146" i="2"/>
  <c r="F146" i="2"/>
  <c r="G146" i="2"/>
  <c r="K146" i="2"/>
  <c r="E147" i="2"/>
  <c r="F147" i="2"/>
  <c r="P147" i="2"/>
  <c r="E148" i="2"/>
  <c r="F148" i="2"/>
  <c r="E150" i="2"/>
  <c r="F150" i="2"/>
  <c r="G150" i="2"/>
  <c r="K150" i="2"/>
  <c r="E151" i="2"/>
  <c r="F151" i="2"/>
  <c r="P151" i="2"/>
  <c r="E152" i="2"/>
  <c r="F152" i="2"/>
  <c r="E154" i="2"/>
  <c r="F154" i="2"/>
  <c r="G154" i="2"/>
  <c r="K154" i="2"/>
  <c r="E155" i="2"/>
  <c r="F155" i="2"/>
  <c r="P155" i="2"/>
  <c r="E156" i="2"/>
  <c r="F156" i="2"/>
  <c r="E158" i="2"/>
  <c r="F158" i="2"/>
  <c r="G158" i="2"/>
  <c r="L158" i="2"/>
  <c r="E159" i="2"/>
  <c r="F159" i="2"/>
  <c r="P159" i="2"/>
  <c r="E160" i="2"/>
  <c r="F160" i="2"/>
  <c r="E162" i="2"/>
  <c r="F162" i="2"/>
  <c r="G162" i="2"/>
  <c r="N162" i="2"/>
  <c r="E163" i="2"/>
  <c r="F163" i="2"/>
  <c r="P163" i="2"/>
  <c r="E164" i="2"/>
  <c r="F164" i="2"/>
  <c r="E166" i="2"/>
  <c r="F166" i="2"/>
  <c r="G166" i="2"/>
  <c r="K166" i="2"/>
  <c r="E167" i="2"/>
  <c r="F167" i="2"/>
  <c r="P167" i="2"/>
  <c r="E168" i="2"/>
  <c r="F168" i="2"/>
  <c r="E170" i="2"/>
  <c r="F170" i="2"/>
  <c r="G170" i="2"/>
  <c r="K170" i="2"/>
  <c r="E171" i="2"/>
  <c r="F171" i="2"/>
  <c r="P171" i="2"/>
  <c r="E172" i="2"/>
  <c r="F172" i="2"/>
  <c r="E174" i="2"/>
  <c r="F174" i="2"/>
  <c r="G174" i="2"/>
  <c r="K174" i="2"/>
  <c r="E175" i="2"/>
  <c r="F175" i="2"/>
  <c r="P175" i="2"/>
  <c r="E176" i="2"/>
  <c r="F176" i="2"/>
  <c r="E178" i="2"/>
  <c r="F178" i="2"/>
  <c r="G178" i="2"/>
  <c r="N178" i="2"/>
  <c r="E179" i="2"/>
  <c r="F179" i="2"/>
  <c r="P179" i="2"/>
  <c r="E180" i="2"/>
  <c r="F180" i="2"/>
  <c r="E182" i="2"/>
  <c r="F182" i="2"/>
  <c r="G182" i="2"/>
  <c r="N182" i="2"/>
  <c r="E183" i="2"/>
  <c r="F183" i="2"/>
  <c r="P183" i="2"/>
  <c r="D11" i="2"/>
  <c r="P106" i="2"/>
  <c r="R106" i="2"/>
  <c r="T106" i="2"/>
  <c r="D12" i="2"/>
  <c r="E21" i="2"/>
  <c r="F21" i="2"/>
  <c r="E22" i="2"/>
  <c r="F22" i="2"/>
  <c r="E23" i="2"/>
  <c r="F23" i="2"/>
  <c r="E24" i="2"/>
  <c r="F24" i="2"/>
  <c r="E25" i="2"/>
  <c r="F25" i="2"/>
  <c r="N25" i="2"/>
  <c r="E26" i="2"/>
  <c r="F26" i="2"/>
  <c r="E27" i="2"/>
  <c r="F27" i="2"/>
  <c r="E28" i="2"/>
  <c r="F28" i="2"/>
  <c r="E29" i="2"/>
  <c r="F29" i="2"/>
  <c r="N29" i="2"/>
  <c r="E30" i="2"/>
  <c r="F30" i="2"/>
  <c r="E31" i="2"/>
  <c r="F31" i="2"/>
  <c r="E32" i="2"/>
  <c r="F32" i="2"/>
  <c r="E33" i="2"/>
  <c r="F33" i="2"/>
  <c r="N33" i="2"/>
  <c r="E34" i="2"/>
  <c r="F34" i="2"/>
  <c r="E35" i="2"/>
  <c r="F35" i="2"/>
  <c r="E36" i="2"/>
  <c r="F36" i="2"/>
  <c r="E37" i="2"/>
  <c r="F37" i="2"/>
  <c r="E38" i="2"/>
  <c r="F38" i="2"/>
  <c r="E39" i="2"/>
  <c r="F39" i="2"/>
  <c r="P39" i="2"/>
  <c r="E40" i="2"/>
  <c r="F40" i="2"/>
  <c r="E41" i="2"/>
  <c r="F41" i="2"/>
  <c r="E42" i="2"/>
  <c r="F42" i="2"/>
  <c r="E43" i="2"/>
  <c r="F43" i="2"/>
  <c r="P43" i="2"/>
  <c r="E44" i="2"/>
  <c r="F44" i="2"/>
  <c r="E45" i="2"/>
  <c r="F45" i="2"/>
  <c r="E46" i="2"/>
  <c r="F46" i="2"/>
  <c r="E47" i="2"/>
  <c r="F47" i="2"/>
  <c r="P47" i="2"/>
  <c r="E48" i="2"/>
  <c r="F48" i="2"/>
  <c r="E49" i="2"/>
  <c r="F49" i="2"/>
  <c r="E50" i="2"/>
  <c r="F50" i="2"/>
  <c r="E53" i="2"/>
  <c r="F53" i="2"/>
  <c r="P53" i="2"/>
  <c r="E54" i="2"/>
  <c r="F54" i="2"/>
  <c r="E55" i="2"/>
  <c r="F55" i="2"/>
  <c r="E56" i="2"/>
  <c r="F56" i="2"/>
  <c r="E57" i="2"/>
  <c r="F57" i="2"/>
  <c r="P57" i="2"/>
  <c r="E58" i="2"/>
  <c r="F58" i="2"/>
  <c r="E59" i="2"/>
  <c r="F59" i="2"/>
  <c r="E60" i="2"/>
  <c r="F60" i="2"/>
  <c r="E61" i="2"/>
  <c r="F61" i="2"/>
  <c r="P61" i="2"/>
  <c r="E62" i="2"/>
  <c r="F62" i="2"/>
  <c r="E63" i="2"/>
  <c r="F63" i="2"/>
  <c r="E64" i="2"/>
  <c r="F64" i="2"/>
  <c r="E65" i="2"/>
  <c r="F65" i="2"/>
  <c r="P65" i="2"/>
  <c r="E66" i="2"/>
  <c r="F66" i="2"/>
  <c r="E67" i="2"/>
  <c r="F67" i="2"/>
  <c r="E68" i="2"/>
  <c r="F68" i="2"/>
  <c r="E69" i="2"/>
  <c r="F69" i="2"/>
  <c r="P69" i="2"/>
  <c r="E70" i="2"/>
  <c r="F70" i="2"/>
  <c r="E71" i="2"/>
  <c r="F71" i="2"/>
  <c r="E72" i="2"/>
  <c r="F72" i="2"/>
  <c r="E73" i="2"/>
  <c r="F73" i="2"/>
  <c r="P73" i="2"/>
  <c r="E74" i="2"/>
  <c r="F74" i="2"/>
  <c r="E75" i="2"/>
  <c r="F75" i="2"/>
  <c r="P75" i="2"/>
  <c r="E76" i="2"/>
  <c r="F76" i="2"/>
  <c r="E77" i="2"/>
  <c r="F77" i="2"/>
  <c r="P77" i="2"/>
  <c r="E78" i="2"/>
  <c r="F78" i="2"/>
  <c r="E79" i="2"/>
  <c r="F79" i="2"/>
  <c r="P79" i="2"/>
  <c r="E80" i="2"/>
  <c r="F80" i="2"/>
  <c r="E81" i="2"/>
  <c r="F81" i="2"/>
  <c r="E82" i="2"/>
  <c r="F82" i="2"/>
  <c r="E83" i="2"/>
  <c r="F83" i="2"/>
  <c r="E84" i="2"/>
  <c r="F84" i="2"/>
  <c r="E85" i="2"/>
  <c r="F85" i="2"/>
  <c r="E86" i="2"/>
  <c r="F86" i="2"/>
  <c r="E87" i="2"/>
  <c r="F87" i="2"/>
  <c r="E88" i="2"/>
  <c r="F88" i="2"/>
  <c r="E89" i="2"/>
  <c r="F89" i="2"/>
  <c r="E90" i="2"/>
  <c r="F90" i="2"/>
  <c r="E91" i="2"/>
  <c r="F91" i="2"/>
  <c r="E92" i="2"/>
  <c r="F92" i="2"/>
  <c r="E93" i="2"/>
  <c r="F93" i="2"/>
  <c r="E94" i="2"/>
  <c r="F94" i="2"/>
  <c r="E95" i="2"/>
  <c r="F95" i="2"/>
  <c r="E96" i="2"/>
  <c r="F96" i="2"/>
  <c r="E97" i="2"/>
  <c r="F97" i="2"/>
  <c r="E98" i="2"/>
  <c r="F98" i="2"/>
  <c r="E99" i="2"/>
  <c r="F99" i="2"/>
  <c r="E100" i="2"/>
  <c r="F100" i="2"/>
  <c r="E101" i="2"/>
  <c r="F101" i="2"/>
  <c r="E102" i="2"/>
  <c r="F102" i="2"/>
  <c r="E103" i="2"/>
  <c r="F103" i="2"/>
  <c r="E104" i="2"/>
  <c r="F104" i="2"/>
  <c r="E51" i="2"/>
  <c r="F51" i="2"/>
  <c r="P51" i="2"/>
  <c r="E52" i="2"/>
  <c r="F52" i="2"/>
  <c r="C17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P80" i="2"/>
  <c r="R80" i="2"/>
  <c r="T80" i="2"/>
  <c r="G80" i="2"/>
  <c r="P95" i="2"/>
  <c r="G95" i="2"/>
  <c r="R79" i="2"/>
  <c r="T79" i="2"/>
  <c r="G176" i="2"/>
  <c r="N176" i="2"/>
  <c r="P176" i="2"/>
  <c r="R176" i="2"/>
  <c r="T176" i="2"/>
  <c r="G112" i="2"/>
  <c r="K112" i="2"/>
  <c r="P112" i="2"/>
  <c r="R112" i="2"/>
  <c r="T112" i="2"/>
  <c r="G102" i="2"/>
  <c r="K102" i="2"/>
  <c r="P102" i="2"/>
  <c r="G94" i="2"/>
  <c r="K94" i="2"/>
  <c r="P94" i="2"/>
  <c r="G86" i="2"/>
  <c r="K86" i="2"/>
  <c r="P86" i="2"/>
  <c r="R86" i="2"/>
  <c r="T86" i="2"/>
  <c r="G78" i="2"/>
  <c r="P78" i="2"/>
  <c r="R78" i="2"/>
  <c r="T78" i="2"/>
  <c r="G70" i="2"/>
  <c r="K70" i="2"/>
  <c r="P70" i="2"/>
  <c r="G62" i="2"/>
  <c r="N62" i="2"/>
  <c r="P62" i="2"/>
  <c r="G54" i="2"/>
  <c r="N54" i="2"/>
  <c r="P54" i="2"/>
  <c r="R54" i="2"/>
  <c r="T54" i="2"/>
  <c r="G44" i="2"/>
  <c r="N44" i="2"/>
  <c r="P44" i="2"/>
  <c r="R44" i="2"/>
  <c r="T44" i="2"/>
  <c r="G36" i="2"/>
  <c r="N36" i="2"/>
  <c r="P36" i="2"/>
  <c r="R36" i="2"/>
  <c r="T36" i="2"/>
  <c r="G28" i="2"/>
  <c r="N28" i="2"/>
  <c r="P28" i="2"/>
  <c r="R175" i="2"/>
  <c r="T175" i="2"/>
  <c r="P164" i="2"/>
  <c r="R164" i="2"/>
  <c r="T164" i="2"/>
  <c r="G164" i="2"/>
  <c r="L164" i="2"/>
  <c r="P132" i="2"/>
  <c r="R132" i="2"/>
  <c r="T132" i="2"/>
  <c r="G132" i="2"/>
  <c r="L132" i="2"/>
  <c r="P72" i="2"/>
  <c r="R72" i="2"/>
  <c r="T72" i="2"/>
  <c r="G72" i="2"/>
  <c r="N72" i="2"/>
  <c r="P103" i="2"/>
  <c r="G103" i="2"/>
  <c r="K103" i="2"/>
  <c r="P87" i="2"/>
  <c r="R87" i="2"/>
  <c r="T87" i="2"/>
  <c r="G87" i="2"/>
  <c r="K87" i="2"/>
  <c r="G144" i="2"/>
  <c r="J144" i="2"/>
  <c r="P144" i="2"/>
  <c r="R144" i="2"/>
  <c r="T144" i="2"/>
  <c r="G101" i="2"/>
  <c r="K101" i="2"/>
  <c r="P101" i="2"/>
  <c r="G93" i="2"/>
  <c r="K93" i="2"/>
  <c r="P93" i="2"/>
  <c r="R93" i="2"/>
  <c r="T93" i="2"/>
  <c r="V93" i="2"/>
  <c r="G85" i="2"/>
  <c r="I85" i="2"/>
  <c r="P85" i="2"/>
  <c r="N35" i="2"/>
  <c r="P35" i="2"/>
  <c r="N27" i="2"/>
  <c r="P27" i="2"/>
  <c r="G152" i="2"/>
  <c r="K152" i="2"/>
  <c r="P152" i="2"/>
  <c r="G120" i="2"/>
  <c r="K120" i="2"/>
  <c r="P120" i="2"/>
  <c r="P104" i="2"/>
  <c r="G104" i="2"/>
  <c r="K104" i="2"/>
  <c r="P76" i="2"/>
  <c r="R76" i="2"/>
  <c r="T76" i="2"/>
  <c r="G76" i="2"/>
  <c r="P50" i="2"/>
  <c r="R50" i="2"/>
  <c r="T50" i="2"/>
  <c r="G50" i="2"/>
  <c r="N50" i="2"/>
  <c r="P140" i="2"/>
  <c r="G140" i="2"/>
  <c r="L140" i="2"/>
  <c r="P108" i="2"/>
  <c r="G108" i="2"/>
  <c r="J108" i="2"/>
  <c r="P100" i="2"/>
  <c r="G100" i="2"/>
  <c r="K100" i="2"/>
  <c r="P60" i="2"/>
  <c r="R60" i="2"/>
  <c r="T60" i="2"/>
  <c r="G60" i="2"/>
  <c r="K60" i="2"/>
  <c r="P26" i="2"/>
  <c r="G26" i="2"/>
  <c r="N26" i="2"/>
  <c r="G160" i="2"/>
  <c r="K160" i="2"/>
  <c r="P160" i="2"/>
  <c r="R160" i="2"/>
  <c r="T160" i="2"/>
  <c r="P88" i="2"/>
  <c r="R88" i="2"/>
  <c r="T88" i="2"/>
  <c r="G88" i="2"/>
  <c r="K88" i="2"/>
  <c r="P92" i="2"/>
  <c r="R92" i="2"/>
  <c r="T92" i="2"/>
  <c r="G92" i="2"/>
  <c r="K92" i="2"/>
  <c r="P68" i="2"/>
  <c r="G68" i="2"/>
  <c r="K68" i="2"/>
  <c r="P42" i="2"/>
  <c r="G42" i="2"/>
  <c r="N42" i="2"/>
  <c r="P172" i="2"/>
  <c r="R172" i="2"/>
  <c r="T172" i="2"/>
  <c r="G172" i="2"/>
  <c r="N172" i="2"/>
  <c r="P99" i="2"/>
  <c r="R99" i="2"/>
  <c r="T99" i="2"/>
  <c r="G99" i="2"/>
  <c r="K99" i="2"/>
  <c r="P91" i="2"/>
  <c r="G91" i="2"/>
  <c r="K91" i="2"/>
  <c r="P83" i="2"/>
  <c r="G83" i="2"/>
  <c r="G128" i="2"/>
  <c r="J128" i="2"/>
  <c r="P128" i="2"/>
  <c r="G98" i="2"/>
  <c r="N98" i="2"/>
  <c r="P98" i="2"/>
  <c r="G90" i="2"/>
  <c r="K90" i="2"/>
  <c r="P90" i="2"/>
  <c r="R90" i="2"/>
  <c r="T90" i="2"/>
  <c r="G82" i="2"/>
  <c r="P82" i="2"/>
  <c r="G74" i="2"/>
  <c r="K74" i="2"/>
  <c r="P74" i="2"/>
  <c r="R74" i="2"/>
  <c r="T74" i="2"/>
  <c r="G66" i="2"/>
  <c r="K66" i="2"/>
  <c r="P66" i="2"/>
  <c r="G58" i="2"/>
  <c r="K58" i="2"/>
  <c r="P58" i="2"/>
  <c r="R58" i="2"/>
  <c r="T58" i="2"/>
  <c r="G48" i="2"/>
  <c r="N48" i="2"/>
  <c r="P48" i="2"/>
  <c r="G40" i="2"/>
  <c r="N40" i="2"/>
  <c r="P40" i="2"/>
  <c r="R40" i="2"/>
  <c r="T40" i="2"/>
  <c r="G32" i="2"/>
  <c r="N32" i="2"/>
  <c r="P32" i="2"/>
  <c r="G24" i="2"/>
  <c r="N24" i="2"/>
  <c r="P24" i="2"/>
  <c r="P180" i="2"/>
  <c r="G180" i="2"/>
  <c r="N180" i="2"/>
  <c r="R159" i="2"/>
  <c r="T159" i="2"/>
  <c r="P148" i="2"/>
  <c r="R148" i="2"/>
  <c r="T148" i="2"/>
  <c r="G148" i="2"/>
  <c r="L148" i="2"/>
  <c r="R127" i="2"/>
  <c r="T127" i="2"/>
  <c r="P116" i="2"/>
  <c r="R116" i="2"/>
  <c r="T116" i="2"/>
  <c r="G116" i="2"/>
  <c r="K116" i="2"/>
  <c r="P64" i="2"/>
  <c r="R64" i="2"/>
  <c r="T64" i="2"/>
  <c r="G64" i="2"/>
  <c r="K64" i="2"/>
  <c r="P84" i="2"/>
  <c r="G84" i="2"/>
  <c r="I84" i="2"/>
  <c r="P34" i="2"/>
  <c r="R34" i="2"/>
  <c r="T34" i="2"/>
  <c r="G34" i="2"/>
  <c r="N34" i="2"/>
  <c r="G97" i="2"/>
  <c r="N97" i="2"/>
  <c r="P97" i="2"/>
  <c r="R97" i="2"/>
  <c r="T97" i="2"/>
  <c r="P89" i="2"/>
  <c r="R89" i="2"/>
  <c r="T89" i="2"/>
  <c r="G89" i="2"/>
  <c r="K89" i="2"/>
  <c r="G81" i="2"/>
  <c r="P81" i="2"/>
  <c r="R47" i="2"/>
  <c r="T47" i="2"/>
  <c r="N31" i="2"/>
  <c r="P31" i="2"/>
  <c r="R31" i="2"/>
  <c r="T31" i="2"/>
  <c r="N23" i="2"/>
  <c r="P23" i="2"/>
  <c r="G168" i="2"/>
  <c r="I168" i="2"/>
  <c r="P168" i="2"/>
  <c r="R168" i="2"/>
  <c r="T168" i="2"/>
  <c r="G136" i="2"/>
  <c r="P136" i="2"/>
  <c r="R136" i="2"/>
  <c r="T136" i="2"/>
  <c r="G105" i="2"/>
  <c r="P105" i="2"/>
  <c r="R105" i="2"/>
  <c r="T105" i="2"/>
  <c r="P96" i="2"/>
  <c r="R96" i="2"/>
  <c r="T96" i="2"/>
  <c r="G96" i="2"/>
  <c r="K96" i="2"/>
  <c r="N95" i="2"/>
  <c r="P56" i="2"/>
  <c r="R56" i="2"/>
  <c r="T56" i="2"/>
  <c r="G56" i="2"/>
  <c r="I56" i="2"/>
  <c r="P46" i="2"/>
  <c r="G46" i="2"/>
  <c r="N46" i="2"/>
  <c r="P38" i="2"/>
  <c r="G38" i="2"/>
  <c r="N38" i="2"/>
  <c r="P30" i="2"/>
  <c r="G30" i="2"/>
  <c r="N30" i="2"/>
  <c r="P22" i="2"/>
  <c r="G22" i="2"/>
  <c r="N22" i="2"/>
  <c r="R167" i="2"/>
  <c r="T167" i="2"/>
  <c r="P156" i="2"/>
  <c r="R156" i="2"/>
  <c r="T156" i="2"/>
  <c r="G156" i="2"/>
  <c r="K156" i="2"/>
  <c r="R135" i="2"/>
  <c r="T135" i="2"/>
  <c r="P124" i="2"/>
  <c r="R124" i="2"/>
  <c r="T124" i="2"/>
  <c r="G124" i="2"/>
  <c r="L124" i="2"/>
  <c r="P182" i="2"/>
  <c r="R182" i="2"/>
  <c r="T182" i="2"/>
  <c r="P174" i="2"/>
  <c r="R174" i="2"/>
  <c r="T174" i="2"/>
  <c r="P166" i="2"/>
  <c r="R166" i="2"/>
  <c r="T166" i="2"/>
  <c r="P158" i="2"/>
  <c r="R158" i="2"/>
  <c r="T158" i="2"/>
  <c r="P150" i="2"/>
  <c r="R150" i="2"/>
  <c r="T150" i="2"/>
  <c r="P142" i="2"/>
  <c r="R142" i="2"/>
  <c r="T142" i="2"/>
  <c r="P134" i="2"/>
  <c r="R134" i="2"/>
  <c r="T134" i="2"/>
  <c r="P126" i="2"/>
  <c r="R126" i="2"/>
  <c r="T126" i="2"/>
  <c r="P118" i="2"/>
  <c r="R118" i="2"/>
  <c r="T118" i="2"/>
  <c r="P110" i="2"/>
  <c r="R110" i="2"/>
  <c r="T110" i="2"/>
  <c r="G79" i="2"/>
  <c r="G75" i="2"/>
  <c r="K75" i="2"/>
  <c r="G71" i="2"/>
  <c r="K71" i="2"/>
  <c r="G67" i="2"/>
  <c r="K67" i="2"/>
  <c r="G63" i="2"/>
  <c r="N63" i="2"/>
  <c r="G59" i="2"/>
  <c r="K59" i="2"/>
  <c r="G55" i="2"/>
  <c r="I55" i="2"/>
  <c r="G49" i="2"/>
  <c r="N49" i="2"/>
  <c r="G45" i="2"/>
  <c r="N45" i="2"/>
  <c r="G41" i="2"/>
  <c r="N41" i="2"/>
  <c r="G37" i="2"/>
  <c r="N37" i="2"/>
  <c r="G33" i="2"/>
  <c r="G29" i="2"/>
  <c r="G25" i="2"/>
  <c r="G21" i="2"/>
  <c r="N21" i="2"/>
  <c r="G183" i="2"/>
  <c r="N183" i="2"/>
  <c r="E181" i="2"/>
  <c r="F181" i="2"/>
  <c r="G175" i="2"/>
  <c r="K175" i="2"/>
  <c r="E173" i="2"/>
  <c r="F173" i="2"/>
  <c r="G167" i="2"/>
  <c r="I167" i="2"/>
  <c r="E165" i="2"/>
  <c r="F165" i="2"/>
  <c r="G159" i="2"/>
  <c r="L159" i="2"/>
  <c r="E157" i="2"/>
  <c r="F157" i="2"/>
  <c r="G151" i="2"/>
  <c r="J151" i="2"/>
  <c r="E149" i="2"/>
  <c r="F149" i="2"/>
  <c r="G143" i="2"/>
  <c r="K143" i="2"/>
  <c r="E141" i="2"/>
  <c r="F141" i="2"/>
  <c r="G135" i="2"/>
  <c r="K135" i="2"/>
  <c r="E133" i="2"/>
  <c r="F133" i="2"/>
  <c r="G127" i="2"/>
  <c r="L127" i="2"/>
  <c r="E125" i="2"/>
  <c r="F125" i="2"/>
  <c r="G119" i="2"/>
  <c r="L119" i="2"/>
  <c r="E117" i="2"/>
  <c r="F117" i="2"/>
  <c r="G111" i="2"/>
  <c r="K111" i="2"/>
  <c r="E109" i="2"/>
  <c r="F109" i="2"/>
  <c r="D15" i="2"/>
  <c r="C19" i="2"/>
  <c r="J329" i="12"/>
  <c r="G326" i="12"/>
  <c r="F325" i="12"/>
  <c r="L323" i="12"/>
  <c r="K322" i="12"/>
  <c r="J321" i="12"/>
  <c r="G318" i="12"/>
  <c r="F317" i="12"/>
  <c r="L315" i="12"/>
  <c r="K314" i="12"/>
  <c r="J313" i="12"/>
  <c r="F310" i="12"/>
  <c r="K306" i="12"/>
  <c r="G306" i="12"/>
  <c r="G302" i="12"/>
  <c r="K302" i="12"/>
  <c r="L296" i="12"/>
  <c r="L292" i="12"/>
  <c r="G291" i="12"/>
  <c r="K288" i="12"/>
  <c r="G287" i="12"/>
  <c r="L285" i="12"/>
  <c r="K282" i="12"/>
  <c r="G282" i="12"/>
  <c r="J280" i="12"/>
  <c r="K276" i="12"/>
  <c r="I276" i="12"/>
  <c r="H274" i="12"/>
  <c r="L262" i="12"/>
  <c r="K260" i="12"/>
  <c r="I260" i="12"/>
  <c r="H258" i="12"/>
  <c r="L246" i="12"/>
  <c r="K244" i="12"/>
  <c r="I244" i="12"/>
  <c r="H242" i="12"/>
  <c r="J240" i="12"/>
  <c r="L230" i="12"/>
  <c r="K228" i="12"/>
  <c r="I228" i="12"/>
  <c r="H226" i="12"/>
  <c r="J224" i="12"/>
  <c r="L214" i="12"/>
  <c r="K212" i="12"/>
  <c r="I212" i="12"/>
  <c r="H210" i="12"/>
  <c r="J208" i="12"/>
  <c r="L198" i="12"/>
  <c r="K196" i="12"/>
  <c r="I196" i="12"/>
  <c r="H194" i="12"/>
  <c r="J192" i="12"/>
  <c r="L182" i="12"/>
  <c r="K180" i="12"/>
  <c r="I180" i="12"/>
  <c r="H178" i="12"/>
  <c r="J176" i="12"/>
  <c r="L166" i="12"/>
  <c r="K164" i="12"/>
  <c r="I164" i="12"/>
  <c r="H162" i="12"/>
  <c r="G34" i="11"/>
  <c r="H34" i="11"/>
  <c r="G213" i="11"/>
  <c r="K213" i="11"/>
  <c r="G197" i="11"/>
  <c r="K197" i="11"/>
  <c r="G181" i="11"/>
  <c r="K181" i="11"/>
  <c r="G165" i="11"/>
  <c r="K165" i="11"/>
  <c r="G149" i="11"/>
  <c r="K149" i="11"/>
  <c r="G133" i="11"/>
  <c r="K133" i="11"/>
  <c r="G117" i="11"/>
  <c r="K117" i="11"/>
  <c r="G101" i="11"/>
  <c r="K101" i="11"/>
  <c r="G85" i="11"/>
  <c r="K85" i="11"/>
  <c r="G69" i="11"/>
  <c r="J69" i="11"/>
  <c r="P71" i="2"/>
  <c r="P67" i="2"/>
  <c r="R67" i="2"/>
  <c r="T67" i="2"/>
  <c r="P63" i="2"/>
  <c r="R63" i="2"/>
  <c r="T63" i="2"/>
  <c r="P59" i="2"/>
  <c r="R59" i="2"/>
  <c r="T59" i="2"/>
  <c r="P55" i="2"/>
  <c r="P49" i="2"/>
  <c r="R49" i="2"/>
  <c r="T49" i="2"/>
  <c r="P45" i="2"/>
  <c r="R45" i="2"/>
  <c r="T45" i="2"/>
  <c r="P41" i="2"/>
  <c r="R41" i="2"/>
  <c r="T41" i="2"/>
  <c r="P37" i="2"/>
  <c r="P33" i="2"/>
  <c r="R33" i="2"/>
  <c r="T33" i="2"/>
  <c r="P29" i="2"/>
  <c r="R29" i="2"/>
  <c r="T29" i="2"/>
  <c r="P25" i="2"/>
  <c r="R25" i="2"/>
  <c r="T25" i="2"/>
  <c r="P21" i="2"/>
  <c r="I329" i="12"/>
  <c r="G327" i="12"/>
  <c r="F326" i="12"/>
  <c r="K323" i="12"/>
  <c r="J322" i="12"/>
  <c r="I321" i="12"/>
  <c r="G319" i="12"/>
  <c r="F318" i="12"/>
  <c r="K315" i="12"/>
  <c r="J314" i="12"/>
  <c r="I313" i="12"/>
  <c r="G311" i="12"/>
  <c r="G299" i="12"/>
  <c r="K296" i="12"/>
  <c r="G295" i="12"/>
  <c r="K292" i="12"/>
  <c r="L290" i="12"/>
  <c r="J288" i="12"/>
  <c r="L286" i="12"/>
  <c r="K283" i="12"/>
  <c r="L275" i="12"/>
  <c r="F274" i="12"/>
  <c r="K271" i="12"/>
  <c r="L269" i="12"/>
  <c r="I264" i="12"/>
  <c r="K264" i="12"/>
  <c r="L259" i="12"/>
  <c r="F258" i="12"/>
  <c r="K255" i="12"/>
  <c r="L253" i="12"/>
  <c r="I248" i="12"/>
  <c r="K248" i="12"/>
  <c r="L243" i="12"/>
  <c r="F242" i="12"/>
  <c r="K239" i="12"/>
  <c r="L237" i="12"/>
  <c r="I232" i="12"/>
  <c r="K232" i="12"/>
  <c r="J230" i="12"/>
  <c r="K229" i="12"/>
  <c r="L227" i="12"/>
  <c r="F226" i="12"/>
  <c r="K223" i="12"/>
  <c r="L221" i="12"/>
  <c r="I216" i="12"/>
  <c r="K216" i="12"/>
  <c r="J214" i="12"/>
  <c r="K213" i="12"/>
  <c r="L211" i="12"/>
  <c r="F210" i="12"/>
  <c r="K207" i="12"/>
  <c r="L205" i="12"/>
  <c r="I200" i="12"/>
  <c r="K200" i="12"/>
  <c r="J198" i="12"/>
  <c r="K197" i="12"/>
  <c r="L195" i="12"/>
  <c r="F194" i="12"/>
  <c r="K191" i="12"/>
  <c r="L189" i="12"/>
  <c r="I184" i="12"/>
  <c r="K184" i="12"/>
  <c r="J182" i="12"/>
  <c r="K181" i="12"/>
  <c r="L179" i="12"/>
  <c r="F178" i="12"/>
  <c r="K175" i="12"/>
  <c r="L173" i="12"/>
  <c r="I168" i="12"/>
  <c r="K168" i="12"/>
  <c r="J166" i="12"/>
  <c r="K165" i="12"/>
  <c r="L163" i="12"/>
  <c r="F162" i="12"/>
  <c r="G28" i="11"/>
  <c r="H28" i="11"/>
  <c r="P28" i="11"/>
  <c r="R28" i="11" s="1"/>
  <c r="T28" i="11" s="1"/>
  <c r="G207" i="11"/>
  <c r="K207" i="11"/>
  <c r="G191" i="11"/>
  <c r="K191" i="11"/>
  <c r="G175" i="11"/>
  <c r="J175" i="11"/>
  <c r="G159" i="11"/>
  <c r="K159" i="11"/>
  <c r="G143" i="11"/>
  <c r="K143" i="11"/>
  <c r="P127" i="11"/>
  <c r="R127" i="11" s="1"/>
  <c r="T127" i="11" s="1"/>
  <c r="G127" i="11"/>
  <c r="K127" i="11"/>
  <c r="P111" i="11"/>
  <c r="G111" i="11"/>
  <c r="K111" i="11"/>
  <c r="G95" i="11"/>
  <c r="I95" i="11"/>
  <c r="G79" i="11"/>
  <c r="J79" i="11"/>
  <c r="H329" i="12"/>
  <c r="I322" i="12"/>
  <c r="H321" i="12"/>
  <c r="I314" i="12"/>
  <c r="H313" i="12"/>
  <c r="L298" i="12"/>
  <c r="J296" i="12"/>
  <c r="L294" i="12"/>
  <c r="J292" i="12"/>
  <c r="J290" i="12"/>
  <c r="J289" i="12"/>
  <c r="F289" i="12"/>
  <c r="H288" i="12"/>
  <c r="J286" i="12"/>
  <c r="H281" i="12"/>
  <c r="J281" i="12"/>
  <c r="F281" i="12"/>
  <c r="K274" i="12"/>
  <c r="L273" i="12"/>
  <c r="L266" i="12"/>
  <c r="K258" i="12"/>
  <c r="L257" i="12"/>
  <c r="L250" i="12"/>
  <c r="K242" i="12"/>
  <c r="L241" i="12"/>
  <c r="L234" i="12"/>
  <c r="K226" i="12"/>
  <c r="L225" i="12"/>
  <c r="L218" i="12"/>
  <c r="K210" i="12"/>
  <c r="L209" i="12"/>
  <c r="L202" i="12"/>
  <c r="K194" i="12"/>
  <c r="L193" i="12"/>
  <c r="L186" i="12"/>
  <c r="K178" i="12"/>
  <c r="L177" i="12"/>
  <c r="L170" i="12"/>
  <c r="K162" i="12"/>
  <c r="G38" i="11"/>
  <c r="J38" i="11"/>
  <c r="G22" i="11"/>
  <c r="H22" i="11"/>
  <c r="G201" i="11"/>
  <c r="K201" i="11"/>
  <c r="G185" i="11"/>
  <c r="K185" i="11"/>
  <c r="P169" i="11"/>
  <c r="R169" i="11" s="1"/>
  <c r="T169" i="11" s="1"/>
  <c r="G169" i="11"/>
  <c r="J169" i="11"/>
  <c r="P153" i="11"/>
  <c r="R153" i="11" s="1"/>
  <c r="T153" i="11" s="1"/>
  <c r="G153" i="11"/>
  <c r="J153" i="11"/>
  <c r="G137" i="11"/>
  <c r="J137" i="11"/>
  <c r="G121" i="11"/>
  <c r="K121" i="11"/>
  <c r="G105" i="11"/>
  <c r="J105" i="11"/>
  <c r="G89" i="11"/>
  <c r="K89" i="11"/>
  <c r="G73" i="11"/>
  <c r="K73" i="11"/>
  <c r="J297" i="12"/>
  <c r="F297" i="12"/>
  <c r="H296" i="12"/>
  <c r="F293" i="12"/>
  <c r="J293" i="12"/>
  <c r="H292" i="12"/>
  <c r="I290" i="12"/>
  <c r="L263" i="12"/>
  <c r="L247" i="12"/>
  <c r="L231" i="12"/>
  <c r="L215" i="12"/>
  <c r="J202" i="12"/>
  <c r="L199" i="12"/>
  <c r="J186" i="12"/>
  <c r="L183" i="12"/>
  <c r="J170" i="12"/>
  <c r="L167" i="12"/>
  <c r="E12" i="12"/>
  <c r="G32" i="11"/>
  <c r="H32" i="11"/>
  <c r="G211" i="11"/>
  <c r="K211" i="11"/>
  <c r="G195" i="11"/>
  <c r="K195" i="11"/>
  <c r="P179" i="11"/>
  <c r="G179" i="11"/>
  <c r="K179" i="11"/>
  <c r="P163" i="11"/>
  <c r="R163" i="11" s="1"/>
  <c r="T163" i="11" s="1"/>
  <c r="G163" i="11"/>
  <c r="K163" i="11"/>
  <c r="G147" i="11"/>
  <c r="K147" i="11"/>
  <c r="G131" i="11"/>
  <c r="K131" i="11"/>
  <c r="G115" i="11"/>
  <c r="K115" i="11"/>
  <c r="P99" i="11"/>
  <c r="R99" i="11" s="1"/>
  <c r="T99" i="11" s="1"/>
  <c r="G99" i="11"/>
  <c r="J99" i="11"/>
  <c r="P83" i="11"/>
  <c r="R83" i="11" s="1"/>
  <c r="T83" i="11" s="1"/>
  <c r="G83" i="11"/>
  <c r="J83" i="11"/>
  <c r="G67" i="11"/>
  <c r="J67" i="11"/>
  <c r="P52" i="2"/>
  <c r="P178" i="2"/>
  <c r="R178" i="2"/>
  <c r="T178" i="2"/>
  <c r="P170" i="2"/>
  <c r="R170" i="2"/>
  <c r="T170" i="2"/>
  <c r="P162" i="2"/>
  <c r="R162" i="2"/>
  <c r="T162" i="2"/>
  <c r="P154" i="2"/>
  <c r="R154" i="2"/>
  <c r="T154" i="2"/>
  <c r="P146" i="2"/>
  <c r="R146" i="2"/>
  <c r="T146" i="2"/>
  <c r="P138" i="2"/>
  <c r="R138" i="2"/>
  <c r="T138" i="2"/>
  <c r="P130" i="2"/>
  <c r="R130" i="2"/>
  <c r="T130" i="2"/>
  <c r="P122" i="2"/>
  <c r="R122" i="2"/>
  <c r="T122" i="2"/>
  <c r="P114" i="2"/>
  <c r="R114" i="2"/>
  <c r="T114" i="2"/>
  <c r="G77" i="2"/>
  <c r="R77" i="2"/>
  <c r="T77" i="2"/>
  <c r="G73" i="2"/>
  <c r="K73" i="2"/>
  <c r="G69" i="2"/>
  <c r="K69" i="2"/>
  <c r="G65" i="2"/>
  <c r="K65" i="2"/>
  <c r="G61" i="2"/>
  <c r="K61" i="2"/>
  <c r="G57" i="2"/>
  <c r="K57" i="2"/>
  <c r="G53" i="2"/>
  <c r="N53" i="2"/>
  <c r="G47" i="2"/>
  <c r="K47" i="2"/>
  <c r="G43" i="2"/>
  <c r="H43" i="2"/>
  <c r="G39" i="2"/>
  <c r="N39" i="2"/>
  <c r="G35" i="2"/>
  <c r="G31" i="2"/>
  <c r="G27" i="2"/>
  <c r="G23" i="2"/>
  <c r="G179" i="2"/>
  <c r="N179" i="2"/>
  <c r="E177" i="2"/>
  <c r="F177" i="2"/>
  <c r="G171" i="2"/>
  <c r="J171" i="2"/>
  <c r="E169" i="2"/>
  <c r="F169" i="2"/>
  <c r="G163" i="2"/>
  <c r="N163" i="2"/>
  <c r="E161" i="2"/>
  <c r="F161" i="2"/>
  <c r="G155" i="2"/>
  <c r="L155" i="2"/>
  <c r="E153" i="2"/>
  <c r="F153" i="2"/>
  <c r="G147" i="2"/>
  <c r="K147" i="2"/>
  <c r="E145" i="2"/>
  <c r="F145" i="2"/>
  <c r="G139" i="2"/>
  <c r="L139" i="2"/>
  <c r="E137" i="2"/>
  <c r="F137" i="2"/>
  <c r="G131" i="2"/>
  <c r="L131" i="2"/>
  <c r="E129" i="2"/>
  <c r="F129" i="2"/>
  <c r="G123" i="2"/>
  <c r="K123" i="2"/>
  <c r="E121" i="2"/>
  <c r="F121" i="2"/>
  <c r="G115" i="2"/>
  <c r="K115" i="2"/>
  <c r="E113" i="2"/>
  <c r="F113" i="2"/>
  <c r="G107" i="2"/>
  <c r="K107" i="2"/>
  <c r="L327" i="12"/>
  <c r="K326" i="12"/>
  <c r="J325" i="12"/>
  <c r="I324" i="12"/>
  <c r="L319" i="12"/>
  <c r="K318" i="12"/>
  <c r="J317" i="12"/>
  <c r="I316" i="12"/>
  <c r="L311" i="12"/>
  <c r="K310" i="12"/>
  <c r="J308" i="12"/>
  <c r="J306" i="12"/>
  <c r="J305" i="12"/>
  <c r="F305" i="12"/>
  <c r="H304" i="12"/>
  <c r="J302" i="12"/>
  <c r="F301" i="12"/>
  <c r="J301" i="12"/>
  <c r="H300" i="12"/>
  <c r="H290" i="12"/>
  <c r="L289" i="12"/>
  <c r="F288" i="12"/>
  <c r="K287" i="12"/>
  <c r="H286" i="12"/>
  <c r="K285" i="12"/>
  <c r="K284" i="12"/>
  <c r="I284" i="12"/>
  <c r="L282" i="12"/>
  <c r="H276" i="12"/>
  <c r="K275" i="12"/>
  <c r="L270" i="12"/>
  <c r="K268" i="12"/>
  <c r="I268" i="12"/>
  <c r="H266" i="12"/>
  <c r="J264" i="12"/>
  <c r="H260" i="12"/>
  <c r="K259" i="12"/>
  <c r="L254" i="12"/>
  <c r="K252" i="12"/>
  <c r="I252" i="12"/>
  <c r="H250" i="12"/>
  <c r="J248" i="12"/>
  <c r="H244" i="12"/>
  <c r="K243" i="12"/>
  <c r="L238" i="12"/>
  <c r="K236" i="12"/>
  <c r="I236" i="12"/>
  <c r="H234" i="12"/>
  <c r="J232" i="12"/>
  <c r="H228" i="12"/>
  <c r="K227" i="12"/>
  <c r="L222" i="12"/>
  <c r="K220" i="12"/>
  <c r="I220" i="12"/>
  <c r="H218" i="12"/>
  <c r="J216" i="12"/>
  <c r="K211" i="12"/>
  <c r="L206" i="12"/>
  <c r="K204" i="12"/>
  <c r="I204" i="12"/>
  <c r="H202" i="12"/>
  <c r="J200" i="12"/>
  <c r="K195" i="12"/>
  <c r="L190" i="12"/>
  <c r="K188" i="12"/>
  <c r="I188" i="12"/>
  <c r="H186" i="12"/>
  <c r="J184" i="12"/>
  <c r="K179" i="12"/>
  <c r="L174" i="12"/>
  <c r="K172" i="12"/>
  <c r="I172" i="12"/>
  <c r="H170" i="12"/>
  <c r="J168" i="12"/>
  <c r="K163" i="12"/>
  <c r="D12" i="12"/>
  <c r="M12" i="12"/>
  <c r="G26" i="11"/>
  <c r="H26" i="11"/>
  <c r="P26" i="11"/>
  <c r="R26" i="11" s="1"/>
  <c r="T26" i="11" s="1"/>
  <c r="G205" i="11"/>
  <c r="K205" i="11"/>
  <c r="G189" i="11"/>
  <c r="K189" i="11"/>
  <c r="G173" i="11"/>
  <c r="J173" i="11"/>
  <c r="G157" i="11"/>
  <c r="K157" i="11"/>
  <c r="P141" i="11"/>
  <c r="R141" i="11" s="1"/>
  <c r="T141" i="11" s="1"/>
  <c r="G141" i="11"/>
  <c r="K141" i="11"/>
  <c r="P125" i="11"/>
  <c r="R125" i="11" s="1"/>
  <c r="T125" i="11" s="1"/>
  <c r="G125" i="11"/>
  <c r="K125" i="11"/>
  <c r="G109" i="11"/>
  <c r="K109" i="11"/>
  <c r="G93" i="11"/>
  <c r="K93" i="11"/>
  <c r="G77" i="11"/>
  <c r="J77" i="11"/>
  <c r="K327" i="12"/>
  <c r="J326" i="12"/>
  <c r="K319" i="12"/>
  <c r="J318" i="12"/>
  <c r="K311" i="12"/>
  <c r="F309" i="12"/>
  <c r="J309" i="12"/>
  <c r="H308" i="12"/>
  <c r="L297" i="12"/>
  <c r="F296" i="12"/>
  <c r="K295" i="12"/>
  <c r="L293" i="12"/>
  <c r="F292" i="12"/>
  <c r="K291" i="12"/>
  <c r="K289" i="12"/>
  <c r="J282" i="12"/>
  <c r="L281" i="12"/>
  <c r="L277" i="12"/>
  <c r="I272" i="12"/>
  <c r="K272" i="12"/>
  <c r="J270" i="12"/>
  <c r="K269" i="12"/>
  <c r="L267" i="12"/>
  <c r="F266" i="12"/>
  <c r="H264" i="12"/>
  <c r="K263" i="12"/>
  <c r="L261" i="12"/>
  <c r="I256" i="12"/>
  <c r="K256" i="12"/>
  <c r="J254" i="12"/>
  <c r="K253" i="12"/>
  <c r="L251" i="12"/>
  <c r="F250" i="12"/>
  <c r="H248" i="12"/>
  <c r="K247" i="12"/>
  <c r="L245" i="12"/>
  <c r="I240" i="12"/>
  <c r="K240" i="12"/>
  <c r="L235" i="12"/>
  <c r="F234" i="12"/>
  <c r="K231" i="12"/>
  <c r="L229" i="12"/>
  <c r="I224" i="12"/>
  <c r="K224" i="12"/>
  <c r="L219" i="12"/>
  <c r="F218" i="12"/>
  <c r="K215" i="12"/>
  <c r="L213" i="12"/>
  <c r="I208" i="12"/>
  <c r="K208" i="12"/>
  <c r="L203" i="12"/>
  <c r="F202" i="12"/>
  <c r="K199" i="12"/>
  <c r="L197" i="12"/>
  <c r="I192" i="12"/>
  <c r="K192" i="12"/>
  <c r="L187" i="12"/>
  <c r="F186" i="12"/>
  <c r="K183" i="12"/>
  <c r="L181" i="12"/>
  <c r="I176" i="12"/>
  <c r="K176" i="12"/>
  <c r="L171" i="12"/>
  <c r="F170" i="12"/>
  <c r="K167" i="12"/>
  <c r="L165" i="12"/>
  <c r="G12" i="12"/>
  <c r="G36" i="11"/>
  <c r="J36" i="11"/>
  <c r="G199" i="11"/>
  <c r="K199" i="11"/>
  <c r="P183" i="11"/>
  <c r="R183" i="11" s="1"/>
  <c r="T183" i="11" s="1"/>
  <c r="G183" i="11"/>
  <c r="K183" i="11"/>
  <c r="G167" i="11"/>
  <c r="K167" i="11"/>
  <c r="G151" i="11"/>
  <c r="K151" i="11"/>
  <c r="G135" i="11"/>
  <c r="K135" i="11"/>
  <c r="G119" i="11"/>
  <c r="J119" i="11"/>
  <c r="G103" i="11"/>
  <c r="K103" i="11"/>
  <c r="G87" i="11"/>
  <c r="J87" i="11"/>
  <c r="G71" i="11"/>
  <c r="J71" i="11"/>
  <c r="I326" i="12"/>
  <c r="I318" i="12"/>
  <c r="L305" i="12"/>
  <c r="L301" i="12"/>
  <c r="K299" i="12"/>
  <c r="K297" i="12"/>
  <c r="K293" i="12"/>
  <c r="K290" i="12"/>
  <c r="G290" i="12"/>
  <c r="L283" i="12"/>
  <c r="L274" i="12"/>
  <c r="K266" i="12"/>
  <c r="L265" i="12"/>
  <c r="L258" i="12"/>
  <c r="K250" i="12"/>
  <c r="L249" i="12"/>
  <c r="L242" i="12"/>
  <c r="K234" i="12"/>
  <c r="L233" i="12"/>
  <c r="L226" i="12"/>
  <c r="K218" i="12"/>
  <c r="L217" i="12"/>
  <c r="L210" i="12"/>
  <c r="K202" i="12"/>
  <c r="L201" i="12"/>
  <c r="L194" i="12"/>
  <c r="K186" i="12"/>
  <c r="L185" i="12"/>
  <c r="L178" i="12"/>
  <c r="K170" i="12"/>
  <c r="L169" i="12"/>
  <c r="L162" i="12"/>
  <c r="G30" i="11"/>
  <c r="H30" i="11"/>
  <c r="G209" i="11"/>
  <c r="K209" i="11"/>
  <c r="G193" i="11"/>
  <c r="K193" i="11"/>
  <c r="G177" i="11"/>
  <c r="K177" i="11"/>
  <c r="P161" i="11"/>
  <c r="R161" i="11" s="1"/>
  <c r="T161" i="11" s="1"/>
  <c r="G161" i="11"/>
  <c r="K161" i="11"/>
  <c r="P145" i="11"/>
  <c r="R145" i="11" s="1"/>
  <c r="T145" i="11" s="1"/>
  <c r="G145" i="11"/>
  <c r="K145" i="11"/>
  <c r="G129" i="11"/>
  <c r="K129" i="11"/>
  <c r="G113" i="11"/>
  <c r="K113" i="11"/>
  <c r="G97" i="11"/>
  <c r="I97" i="11"/>
  <c r="P81" i="11"/>
  <c r="G81" i="11"/>
  <c r="J81" i="11"/>
  <c r="P65" i="11"/>
  <c r="G65" i="11"/>
  <c r="J65" i="11"/>
  <c r="K305" i="12"/>
  <c r="K298" i="12"/>
  <c r="G298" i="12"/>
  <c r="G294" i="12"/>
  <c r="K294" i="12"/>
  <c r="J274" i="12"/>
  <c r="L271" i="12"/>
  <c r="J258" i="12"/>
  <c r="L255" i="12"/>
  <c r="J242" i="12"/>
  <c r="L239" i="12"/>
  <c r="L223" i="12"/>
  <c r="L207" i="12"/>
  <c r="L191" i="12"/>
  <c r="L175" i="12"/>
  <c r="H12" i="12"/>
  <c r="G24" i="11"/>
  <c r="H24" i="11"/>
  <c r="P24" i="11"/>
  <c r="R24" i="11" s="1"/>
  <c r="T24" i="11" s="1"/>
  <c r="U203" i="11"/>
  <c r="G187" i="11"/>
  <c r="K187" i="11"/>
  <c r="P171" i="11"/>
  <c r="R171" i="11" s="1"/>
  <c r="T171" i="11" s="1"/>
  <c r="G171" i="11"/>
  <c r="K171" i="11"/>
  <c r="G155" i="11"/>
  <c r="K155" i="11"/>
  <c r="P139" i="11"/>
  <c r="R139" i="11" s="1"/>
  <c r="T139" i="11" s="1"/>
  <c r="G139" i="11"/>
  <c r="K139" i="11"/>
  <c r="P123" i="11"/>
  <c r="R123" i="11" s="1"/>
  <c r="T123" i="11" s="1"/>
  <c r="G123" i="11"/>
  <c r="K123" i="11"/>
  <c r="G107" i="11"/>
  <c r="K107" i="11"/>
  <c r="G91" i="11"/>
  <c r="J91" i="11"/>
  <c r="G75" i="11"/>
  <c r="K75" i="11"/>
  <c r="F155" i="12"/>
  <c r="G214" i="11"/>
  <c r="K214" i="11"/>
  <c r="G210" i="11"/>
  <c r="K210" i="11"/>
  <c r="G206" i="11"/>
  <c r="K206" i="11"/>
  <c r="G202" i="11"/>
  <c r="K202" i="11"/>
  <c r="G198" i="11"/>
  <c r="K198" i="11"/>
  <c r="G194" i="11"/>
  <c r="K194" i="11"/>
  <c r="G190" i="11"/>
  <c r="K190" i="11"/>
  <c r="G186" i="11"/>
  <c r="K186" i="11"/>
  <c r="G182" i="11"/>
  <c r="K182" i="11"/>
  <c r="G178" i="11"/>
  <c r="K178" i="11"/>
  <c r="G174" i="11"/>
  <c r="K174" i="11"/>
  <c r="G170" i="11"/>
  <c r="J170" i="11"/>
  <c r="G166" i="11"/>
  <c r="K166" i="11"/>
  <c r="G162" i="11"/>
  <c r="K162" i="11"/>
  <c r="G158" i="11"/>
  <c r="K158" i="11"/>
  <c r="G154" i="11"/>
  <c r="J154" i="11"/>
  <c r="G150" i="11"/>
  <c r="K150" i="11"/>
  <c r="G146" i="11"/>
  <c r="K146" i="11"/>
  <c r="G142" i="11"/>
  <c r="K142" i="11"/>
  <c r="G138" i="11"/>
  <c r="J138" i="11"/>
  <c r="G134" i="11"/>
  <c r="K134" i="11"/>
  <c r="G130" i="11"/>
  <c r="K130" i="11"/>
  <c r="G126" i="11"/>
  <c r="K126" i="11"/>
  <c r="G122" i="11"/>
  <c r="K122" i="11"/>
  <c r="G118" i="11"/>
  <c r="K118" i="11"/>
  <c r="G114" i="11"/>
  <c r="K114" i="11"/>
  <c r="G110" i="11"/>
  <c r="K110" i="11"/>
  <c r="G106" i="11"/>
  <c r="I106" i="11"/>
  <c r="G102" i="11"/>
  <c r="J102" i="11"/>
  <c r="G98" i="11"/>
  <c r="K98" i="11"/>
  <c r="G94" i="11"/>
  <c r="J94" i="11"/>
  <c r="G90" i="11"/>
  <c r="J90" i="11"/>
  <c r="G86" i="11"/>
  <c r="J86" i="11"/>
  <c r="G82" i="11"/>
  <c r="J82" i="11"/>
  <c r="G78" i="11"/>
  <c r="J78" i="11"/>
  <c r="G74" i="11"/>
  <c r="K74" i="11"/>
  <c r="G70" i="11"/>
  <c r="K70" i="11"/>
  <c r="G66" i="11"/>
  <c r="J66" i="11"/>
  <c r="K286" i="12"/>
  <c r="J285" i="12"/>
  <c r="K278" i="12"/>
  <c r="J277" i="12"/>
  <c r="G274" i="12"/>
  <c r="F273" i="12"/>
  <c r="K270" i="12"/>
  <c r="J269" i="12"/>
  <c r="G266" i="12"/>
  <c r="F265" i="12"/>
  <c r="K262" i="12"/>
  <c r="J261" i="12"/>
  <c r="G258" i="12"/>
  <c r="F257" i="12"/>
  <c r="K254" i="12"/>
  <c r="J253" i="12"/>
  <c r="G250" i="12"/>
  <c r="F249" i="12"/>
  <c r="K246" i="12"/>
  <c r="J245" i="12"/>
  <c r="G242" i="12"/>
  <c r="F241" i="12"/>
  <c r="K238" i="12"/>
  <c r="J237" i="12"/>
  <c r="G234" i="12"/>
  <c r="F233" i="12"/>
  <c r="K230" i="12"/>
  <c r="J229" i="12"/>
  <c r="G226" i="12"/>
  <c r="F225" i="12"/>
  <c r="K222" i="12"/>
  <c r="J221" i="12"/>
  <c r="G218" i="12"/>
  <c r="F217" i="12"/>
  <c r="K214" i="12"/>
  <c r="J213" i="12"/>
  <c r="G210" i="12"/>
  <c r="F209" i="12"/>
  <c r="K206" i="12"/>
  <c r="J205" i="12"/>
  <c r="G202" i="12"/>
  <c r="F201" i="12"/>
  <c r="K198" i="12"/>
  <c r="J197" i="12"/>
  <c r="G194" i="12"/>
  <c r="F193" i="12"/>
  <c r="K190" i="12"/>
  <c r="J189" i="12"/>
  <c r="G186" i="12"/>
  <c r="F185" i="12"/>
  <c r="K182" i="12"/>
  <c r="J181" i="12"/>
  <c r="G178" i="12"/>
  <c r="F177" i="12"/>
  <c r="K174" i="12"/>
  <c r="J173" i="12"/>
  <c r="G170" i="12"/>
  <c r="F169" i="12"/>
  <c r="K166" i="12"/>
  <c r="J165" i="12"/>
  <c r="G162" i="12"/>
  <c r="L158" i="12"/>
  <c r="L150" i="12"/>
  <c r="L142" i="12"/>
  <c r="L134" i="12"/>
  <c r="L126" i="12"/>
  <c r="L118" i="12"/>
  <c r="L110" i="12"/>
  <c r="L102" i="12"/>
  <c r="L94" i="12"/>
  <c r="L86" i="12"/>
  <c r="L78" i="12"/>
  <c r="L70" i="12"/>
  <c r="L62" i="12"/>
  <c r="L54" i="12"/>
  <c r="L46" i="12"/>
  <c r="L38" i="12"/>
  <c r="L30" i="12"/>
  <c r="L22" i="12"/>
  <c r="K160" i="12"/>
  <c r="K152" i="12"/>
  <c r="K144" i="12"/>
  <c r="K136" i="12"/>
  <c r="K128" i="12"/>
  <c r="K120" i="12"/>
  <c r="K112" i="12"/>
  <c r="K104" i="12"/>
  <c r="K96" i="12"/>
  <c r="K88" i="12"/>
  <c r="K80" i="12"/>
  <c r="K72" i="12"/>
  <c r="K64" i="12"/>
  <c r="K56" i="12"/>
  <c r="K48" i="12"/>
  <c r="K40" i="12"/>
  <c r="K32" i="12"/>
  <c r="K24" i="12"/>
  <c r="F154" i="12"/>
  <c r="F146" i="12"/>
  <c r="F138" i="12"/>
  <c r="F130" i="12"/>
  <c r="F122" i="12"/>
  <c r="F114" i="12"/>
  <c r="F106" i="12"/>
  <c r="F98" i="12"/>
  <c r="F90" i="12"/>
  <c r="F82" i="12"/>
  <c r="F74" i="12"/>
  <c r="F66" i="12"/>
  <c r="F58" i="12"/>
  <c r="F50" i="12"/>
  <c r="F42" i="12"/>
  <c r="F34" i="12"/>
  <c r="F26" i="12"/>
  <c r="I157" i="12"/>
  <c r="I149" i="12"/>
  <c r="I141" i="12"/>
  <c r="I133" i="12"/>
  <c r="I125" i="12"/>
  <c r="I117" i="12"/>
  <c r="I109" i="12"/>
  <c r="I101" i="12"/>
  <c r="I93" i="12"/>
  <c r="I85" i="12"/>
  <c r="I77" i="12"/>
  <c r="I69" i="12"/>
  <c r="I61" i="12"/>
  <c r="I53" i="12"/>
  <c r="I45" i="12"/>
  <c r="I37" i="12"/>
  <c r="I29" i="12"/>
  <c r="I12" i="12"/>
  <c r="J159" i="12"/>
  <c r="J151" i="12"/>
  <c r="J143" i="12"/>
  <c r="J135" i="12"/>
  <c r="J127" i="12"/>
  <c r="J119" i="12"/>
  <c r="J111" i="12"/>
  <c r="J103" i="12"/>
  <c r="J95" i="12"/>
  <c r="J87" i="12"/>
  <c r="J79" i="12"/>
  <c r="J71" i="12"/>
  <c r="J63" i="12"/>
  <c r="J55" i="12"/>
  <c r="J47" i="12"/>
  <c r="J39" i="12"/>
  <c r="J31" i="12"/>
  <c r="J23" i="12"/>
  <c r="H161" i="12"/>
  <c r="H157" i="12"/>
  <c r="H153" i="12"/>
  <c r="H149" i="12"/>
  <c r="H145" i="12"/>
  <c r="H141" i="12"/>
  <c r="H137" i="12"/>
  <c r="H133" i="12"/>
  <c r="H129" i="12"/>
  <c r="H125" i="12"/>
  <c r="H121" i="12"/>
  <c r="H117" i="12"/>
  <c r="H113" i="12"/>
  <c r="H109" i="12"/>
  <c r="H105" i="12"/>
  <c r="H101" i="12"/>
  <c r="H97" i="12"/>
  <c r="H93" i="12"/>
  <c r="H89" i="12"/>
  <c r="H85" i="12"/>
  <c r="H81" i="12"/>
  <c r="H77" i="12"/>
  <c r="H73" i="12"/>
  <c r="H69" i="12"/>
  <c r="H65" i="12"/>
  <c r="H61" i="12"/>
  <c r="H57" i="12"/>
  <c r="H53" i="12"/>
  <c r="H49" i="12"/>
  <c r="H45" i="12"/>
  <c r="H41" i="12"/>
  <c r="H37" i="12"/>
  <c r="H33" i="12"/>
  <c r="H29" i="12"/>
  <c r="H25" i="12"/>
  <c r="G39" i="11"/>
  <c r="J39" i="11"/>
  <c r="G35" i="11"/>
  <c r="J35" i="11"/>
  <c r="G31" i="11"/>
  <c r="H31" i="11"/>
  <c r="G27" i="11"/>
  <c r="H27" i="11"/>
  <c r="G23" i="11"/>
  <c r="H23" i="11"/>
  <c r="L156" i="12"/>
  <c r="L148" i="12"/>
  <c r="L140" i="12"/>
  <c r="L132" i="12"/>
  <c r="L124" i="12"/>
  <c r="L116" i="12"/>
  <c r="L108" i="12"/>
  <c r="L100" i="12"/>
  <c r="L92" i="12"/>
  <c r="L84" i="12"/>
  <c r="L76" i="12"/>
  <c r="L68" i="12"/>
  <c r="L60" i="12"/>
  <c r="L52" i="12"/>
  <c r="L44" i="12"/>
  <c r="L36" i="12"/>
  <c r="L28" i="12"/>
  <c r="K158" i="12"/>
  <c r="K150" i="12"/>
  <c r="K142" i="12"/>
  <c r="K134" i="12"/>
  <c r="K126" i="12"/>
  <c r="K118" i="12"/>
  <c r="K110" i="12"/>
  <c r="K102" i="12"/>
  <c r="K94" i="12"/>
  <c r="K86" i="12"/>
  <c r="K78" i="12"/>
  <c r="K70" i="12"/>
  <c r="K62" i="12"/>
  <c r="K54" i="12"/>
  <c r="K46" i="12"/>
  <c r="K38" i="12"/>
  <c r="K30" i="12"/>
  <c r="K22" i="12"/>
  <c r="F160" i="12"/>
  <c r="F152" i="12"/>
  <c r="F144" i="12"/>
  <c r="F136" i="12"/>
  <c r="F128" i="12"/>
  <c r="F120" i="12"/>
  <c r="F112" i="12"/>
  <c r="F104" i="12"/>
  <c r="F96" i="12"/>
  <c r="F88" i="12"/>
  <c r="F80" i="12"/>
  <c r="F72" i="12"/>
  <c r="F64" i="12"/>
  <c r="F56" i="12"/>
  <c r="F48" i="12"/>
  <c r="F40" i="12"/>
  <c r="F32" i="12"/>
  <c r="F24" i="12"/>
  <c r="I155" i="12"/>
  <c r="I147" i="12"/>
  <c r="I139" i="12"/>
  <c r="I131" i="12"/>
  <c r="I123" i="12"/>
  <c r="I115" i="12"/>
  <c r="I107" i="12"/>
  <c r="I99" i="12"/>
  <c r="I91" i="12"/>
  <c r="I83" i="12"/>
  <c r="I75" i="12"/>
  <c r="I67" i="12"/>
  <c r="I59" i="12"/>
  <c r="I51" i="12"/>
  <c r="I43" i="12"/>
  <c r="I35" i="12"/>
  <c r="I27" i="12"/>
  <c r="J12" i="12"/>
  <c r="H160" i="12"/>
  <c r="H156" i="12"/>
  <c r="H152" i="12"/>
  <c r="H148" i="12"/>
  <c r="H144" i="12"/>
  <c r="H140" i="12"/>
  <c r="H136" i="12"/>
  <c r="H132" i="12"/>
  <c r="H128" i="12"/>
  <c r="H124" i="12"/>
  <c r="H120" i="12"/>
  <c r="H116" i="12"/>
  <c r="H112" i="12"/>
  <c r="H108" i="12"/>
  <c r="H104" i="12"/>
  <c r="H100" i="12"/>
  <c r="H96" i="12"/>
  <c r="H92" i="12"/>
  <c r="H88" i="12"/>
  <c r="H84" i="12"/>
  <c r="H80" i="12"/>
  <c r="H76" i="12"/>
  <c r="H72" i="12"/>
  <c r="H68" i="12"/>
  <c r="H64" i="12"/>
  <c r="H60" i="12"/>
  <c r="H56" i="12"/>
  <c r="H52" i="12"/>
  <c r="H48" i="12"/>
  <c r="H44" i="12"/>
  <c r="H40" i="12"/>
  <c r="H36" i="12"/>
  <c r="H32" i="12"/>
  <c r="H28" i="12"/>
  <c r="H24" i="12"/>
  <c r="P33" i="11"/>
  <c r="R33" i="11" s="1"/>
  <c r="T33" i="11" s="1"/>
  <c r="E43" i="11"/>
  <c r="F43" i="11"/>
  <c r="E47" i="11"/>
  <c r="F47" i="11"/>
  <c r="E53" i="11"/>
  <c r="F53" i="11"/>
  <c r="E57" i="11"/>
  <c r="F57" i="11"/>
  <c r="E61" i="11"/>
  <c r="F61" i="11"/>
  <c r="G40" i="11"/>
  <c r="J40" i="11"/>
  <c r="G44" i="11"/>
  <c r="J44" i="11"/>
  <c r="G48" i="11"/>
  <c r="J48" i="11"/>
  <c r="G54" i="11"/>
  <c r="J54" i="11"/>
  <c r="G58" i="11"/>
  <c r="K58" i="11"/>
  <c r="G62" i="11"/>
  <c r="J62" i="11"/>
  <c r="E41" i="11"/>
  <c r="F41" i="11"/>
  <c r="E45" i="11"/>
  <c r="F45" i="11"/>
  <c r="E49" i="11"/>
  <c r="F49" i="11"/>
  <c r="E55" i="11"/>
  <c r="F55" i="11"/>
  <c r="E59" i="11"/>
  <c r="F59" i="11"/>
  <c r="E63" i="11"/>
  <c r="F63" i="11"/>
  <c r="G42" i="11"/>
  <c r="J42" i="11"/>
  <c r="G46" i="11"/>
  <c r="J46" i="11"/>
  <c r="G50" i="11"/>
  <c r="J50" i="11"/>
  <c r="G56" i="11"/>
  <c r="J56" i="11"/>
  <c r="G60" i="11"/>
  <c r="J60" i="11"/>
  <c r="F159" i="12"/>
  <c r="G212" i="11"/>
  <c r="K212" i="11"/>
  <c r="G208" i="11"/>
  <c r="K208" i="11"/>
  <c r="U204" i="11"/>
  <c r="U200" i="11"/>
  <c r="G196" i="11"/>
  <c r="K196" i="11"/>
  <c r="G192" i="11"/>
  <c r="K192" i="11"/>
  <c r="G188" i="11"/>
  <c r="K188" i="11"/>
  <c r="G184" i="11"/>
  <c r="K184" i="11"/>
  <c r="G180" i="11"/>
  <c r="K180" i="11"/>
  <c r="G176" i="11"/>
  <c r="J176" i="11"/>
  <c r="G172" i="11"/>
  <c r="K172" i="11"/>
  <c r="G168" i="11"/>
  <c r="K168" i="11"/>
  <c r="G164" i="11"/>
  <c r="K164" i="11"/>
  <c r="G160" i="11"/>
  <c r="K160" i="11"/>
  <c r="G156" i="11"/>
  <c r="K156" i="11"/>
  <c r="G152" i="11"/>
  <c r="J152" i="11"/>
  <c r="G148" i="11"/>
  <c r="K148" i="11"/>
  <c r="G144" i="11"/>
  <c r="J144" i="11"/>
  <c r="G140" i="11"/>
  <c r="J140" i="11"/>
  <c r="G136" i="11"/>
  <c r="K136" i="11"/>
  <c r="G132" i="11"/>
  <c r="K132" i="11"/>
  <c r="G128" i="11"/>
  <c r="J128" i="11"/>
  <c r="G124" i="11"/>
  <c r="K124" i="11"/>
  <c r="G120" i="11"/>
  <c r="K120" i="11"/>
  <c r="G116" i="11"/>
  <c r="K116" i="11"/>
  <c r="G112" i="11"/>
  <c r="K112" i="11"/>
  <c r="G108" i="11"/>
  <c r="K108" i="11"/>
  <c r="G104" i="11"/>
  <c r="K104" i="11"/>
  <c r="G100" i="11"/>
  <c r="J100" i="11"/>
  <c r="G96" i="11"/>
  <c r="J96" i="11"/>
  <c r="G92" i="11"/>
  <c r="J92" i="11"/>
  <c r="G88" i="11"/>
  <c r="J88" i="11"/>
  <c r="G84" i="11"/>
  <c r="K84" i="11"/>
  <c r="G80" i="11"/>
  <c r="J80" i="11"/>
  <c r="G76" i="11"/>
  <c r="J76" i="11"/>
  <c r="G72" i="11"/>
  <c r="J72" i="11"/>
  <c r="G68" i="11"/>
  <c r="K68" i="11"/>
  <c r="G64" i="11"/>
  <c r="J64" i="11"/>
  <c r="G47" i="11"/>
  <c r="W4" i="11"/>
  <c r="J273" i="12"/>
  <c r="J265" i="12"/>
  <c r="J257" i="12"/>
  <c r="J249" i="12"/>
  <c r="J241" i="12"/>
  <c r="J233" i="12"/>
  <c r="J225" i="12"/>
  <c r="J217" i="12"/>
  <c r="J209" i="12"/>
  <c r="J201" i="12"/>
  <c r="J193" i="12"/>
  <c r="J185" i="12"/>
  <c r="J177" i="12"/>
  <c r="J169" i="12"/>
  <c r="L154" i="12"/>
  <c r="L146" i="12"/>
  <c r="L138" i="12"/>
  <c r="L130" i="12"/>
  <c r="L122" i="12"/>
  <c r="L114" i="12"/>
  <c r="L106" i="12"/>
  <c r="L98" i="12"/>
  <c r="L90" i="12"/>
  <c r="L82" i="12"/>
  <c r="L74" i="12"/>
  <c r="L66" i="12"/>
  <c r="L58" i="12"/>
  <c r="L50" i="12"/>
  <c r="L42" i="12"/>
  <c r="L34" i="12"/>
  <c r="L26" i="12"/>
  <c r="K156" i="12"/>
  <c r="K148" i="12"/>
  <c r="K140" i="12"/>
  <c r="K132" i="12"/>
  <c r="K124" i="12"/>
  <c r="K116" i="12"/>
  <c r="K108" i="12"/>
  <c r="K100" i="12"/>
  <c r="K92" i="12"/>
  <c r="K84" i="12"/>
  <c r="K76" i="12"/>
  <c r="K68" i="12"/>
  <c r="K60" i="12"/>
  <c r="K52" i="12"/>
  <c r="K44" i="12"/>
  <c r="K36" i="12"/>
  <c r="K28" i="12"/>
  <c r="F158" i="12"/>
  <c r="F150" i="12"/>
  <c r="F142" i="12"/>
  <c r="F134" i="12"/>
  <c r="F126" i="12"/>
  <c r="F118" i="12"/>
  <c r="F110" i="12"/>
  <c r="F102" i="12"/>
  <c r="F94" i="12"/>
  <c r="F86" i="12"/>
  <c r="F78" i="12"/>
  <c r="F70" i="12"/>
  <c r="F62" i="12"/>
  <c r="F54" i="12"/>
  <c r="F46" i="12"/>
  <c r="F38" i="12"/>
  <c r="F30" i="12"/>
  <c r="F22" i="12"/>
  <c r="I161" i="12"/>
  <c r="I153" i="12"/>
  <c r="I145" i="12"/>
  <c r="I137" i="12"/>
  <c r="I129" i="12"/>
  <c r="I121" i="12"/>
  <c r="I113" i="12"/>
  <c r="I105" i="12"/>
  <c r="I97" i="12"/>
  <c r="I89" i="12"/>
  <c r="I81" i="12"/>
  <c r="I73" i="12"/>
  <c r="I65" i="12"/>
  <c r="I57" i="12"/>
  <c r="I49" i="12"/>
  <c r="I41" i="12"/>
  <c r="I33" i="12"/>
  <c r="I25" i="12"/>
  <c r="J155" i="12"/>
  <c r="J147" i="12"/>
  <c r="J139" i="12"/>
  <c r="J131" i="12"/>
  <c r="J123" i="12"/>
  <c r="J115" i="12"/>
  <c r="J107" i="12"/>
  <c r="J99" i="12"/>
  <c r="J91" i="12"/>
  <c r="J83" i="12"/>
  <c r="J75" i="12"/>
  <c r="J67" i="12"/>
  <c r="J59" i="12"/>
  <c r="J51" i="12"/>
  <c r="J43" i="12"/>
  <c r="J35" i="12"/>
  <c r="J27" i="12"/>
  <c r="H159" i="12"/>
  <c r="H151" i="12"/>
  <c r="H143" i="12"/>
  <c r="H135" i="12"/>
  <c r="H127" i="12"/>
  <c r="H119" i="12"/>
  <c r="H111" i="12"/>
  <c r="H103" i="12"/>
  <c r="H95" i="12"/>
  <c r="H87" i="12"/>
  <c r="H79" i="12"/>
  <c r="H71" i="12"/>
  <c r="H63" i="12"/>
  <c r="H55" i="12"/>
  <c r="H47" i="12"/>
  <c r="H39" i="12"/>
  <c r="H31" i="12"/>
  <c r="H23" i="12"/>
  <c r="G21" i="11"/>
  <c r="H21" i="11"/>
  <c r="BP19" i="17"/>
  <c r="BP11" i="17"/>
  <c r="K154" i="12"/>
  <c r="K146" i="12"/>
  <c r="K138" i="12"/>
  <c r="K130" i="12"/>
  <c r="K122" i="12"/>
  <c r="K114" i="12"/>
  <c r="K106" i="12"/>
  <c r="K98" i="12"/>
  <c r="K90" i="12"/>
  <c r="K82" i="12"/>
  <c r="K74" i="12"/>
  <c r="K66" i="12"/>
  <c r="K58" i="12"/>
  <c r="K50" i="12"/>
  <c r="K42" i="12"/>
  <c r="K34" i="12"/>
  <c r="K26" i="12"/>
  <c r="W9" i="11"/>
  <c r="P40" i="11"/>
  <c r="R40" i="11" s="1"/>
  <c r="T40" i="11" s="1"/>
  <c r="P58" i="11"/>
  <c r="R58" i="11" s="1"/>
  <c r="T58" i="11" s="1"/>
  <c r="W2" i="11"/>
  <c r="P50" i="11"/>
  <c r="R50" i="11" s="1"/>
  <c r="T50" i="11" s="1"/>
  <c r="W13" i="11"/>
  <c r="AE173" i="18"/>
  <c r="G173" i="18"/>
  <c r="AE172" i="18"/>
  <c r="G172" i="18"/>
  <c r="AE169" i="18"/>
  <c r="G169" i="18"/>
  <c r="AE157" i="18"/>
  <c r="G157" i="18"/>
  <c r="AE168" i="18"/>
  <c r="G168" i="18"/>
  <c r="AE165" i="18"/>
  <c r="G165" i="18"/>
  <c r="AE156" i="18"/>
  <c r="G156" i="18"/>
  <c r="L153" i="18"/>
  <c r="P153" i="18" s="1"/>
  <c r="AE153" i="18"/>
  <c r="G153" i="18"/>
  <c r="AE164" i="18"/>
  <c r="G164" i="18"/>
  <c r="AE161" i="18"/>
  <c r="G161" i="18"/>
  <c r="AE152" i="18"/>
  <c r="G152" i="18"/>
  <c r="AE160" i="18"/>
  <c r="G160" i="18"/>
  <c r="K151" i="18"/>
  <c r="G159" i="18"/>
  <c r="AE159" i="18"/>
  <c r="K150" i="18"/>
  <c r="AE149" i="18"/>
  <c r="G149" i="18"/>
  <c r="D16" i="18"/>
  <c r="D19" i="18" s="1"/>
  <c r="AE150" i="18"/>
  <c r="AE143" i="18"/>
  <c r="G143" i="18"/>
  <c r="AE107" i="18"/>
  <c r="G107" i="18"/>
  <c r="AE79" i="18"/>
  <c r="G79" i="18"/>
  <c r="AE59" i="18"/>
  <c r="G59" i="18"/>
  <c r="AE56" i="18"/>
  <c r="G56" i="18"/>
  <c r="G23" i="18"/>
  <c r="AE23" i="18"/>
  <c r="S19" i="18"/>
  <c r="Z16" i="18"/>
  <c r="Z17" i="18"/>
  <c r="AE151" i="18"/>
  <c r="AE99" i="18"/>
  <c r="G99" i="18"/>
  <c r="AE96" i="18"/>
  <c r="G96" i="18"/>
  <c r="AE55" i="18"/>
  <c r="G55" i="18"/>
  <c r="G48" i="18"/>
  <c r="AE48" i="18"/>
  <c r="Y16" i="18"/>
  <c r="Y17" i="18"/>
  <c r="AE135" i="18"/>
  <c r="G135" i="18"/>
  <c r="AE127" i="18"/>
  <c r="G127" i="18"/>
  <c r="AE95" i="18"/>
  <c r="G95" i="18"/>
  <c r="AE75" i="18"/>
  <c r="G75" i="18"/>
  <c r="AE72" i="18"/>
  <c r="G72" i="18"/>
  <c r="G51" i="18"/>
  <c r="AE51" i="18"/>
  <c r="G47" i="18"/>
  <c r="AE47" i="18"/>
  <c r="G40" i="18"/>
  <c r="AE40" i="18"/>
  <c r="X16" i="18"/>
  <c r="X17" i="18"/>
  <c r="AE144" i="18"/>
  <c r="G144" i="18"/>
  <c r="AE139" i="18"/>
  <c r="G139" i="18"/>
  <c r="AE131" i="18"/>
  <c r="G131" i="18"/>
  <c r="AE123" i="18"/>
  <c r="G123" i="18"/>
  <c r="AE121" i="18"/>
  <c r="G121" i="18"/>
  <c r="AE71" i="18"/>
  <c r="G71" i="18"/>
  <c r="G43" i="18"/>
  <c r="AE43" i="18"/>
  <c r="G39" i="18"/>
  <c r="AE39" i="18"/>
  <c r="G32" i="18"/>
  <c r="AE32" i="18"/>
  <c r="W16" i="18"/>
  <c r="W17" i="18"/>
  <c r="AE137" i="18"/>
  <c r="G137" i="18"/>
  <c r="AE129" i="18"/>
  <c r="G129" i="18"/>
  <c r="AE120" i="18"/>
  <c r="G120" i="18"/>
  <c r="AE113" i="18"/>
  <c r="G113" i="18"/>
  <c r="AE91" i="18"/>
  <c r="G91" i="18"/>
  <c r="AE88" i="18"/>
  <c r="G88" i="18"/>
  <c r="G35" i="18"/>
  <c r="AE35" i="18"/>
  <c r="G31" i="18"/>
  <c r="AE31" i="18"/>
  <c r="AD16" i="18"/>
  <c r="AD17" i="18"/>
  <c r="V16" i="18"/>
  <c r="V17" i="18"/>
  <c r="AE145" i="18"/>
  <c r="G145" i="18"/>
  <c r="AE119" i="18"/>
  <c r="G119" i="18"/>
  <c r="AE112" i="18"/>
  <c r="G112" i="18"/>
  <c r="AE105" i="18"/>
  <c r="G105" i="18"/>
  <c r="AE87" i="18"/>
  <c r="G87" i="18"/>
  <c r="AE67" i="18"/>
  <c r="G67" i="18"/>
  <c r="AE64" i="18"/>
  <c r="G64" i="18"/>
  <c r="AC16" i="18"/>
  <c r="AC17" i="18"/>
  <c r="U16" i="18"/>
  <c r="U17" i="18"/>
  <c r="AE111" i="18"/>
  <c r="G111" i="18"/>
  <c r="AE104" i="18"/>
  <c r="G104" i="18"/>
  <c r="AE63" i="18"/>
  <c r="G63" i="18"/>
  <c r="AB16" i="18"/>
  <c r="AB17" i="18"/>
  <c r="AE136" i="18"/>
  <c r="G136" i="18"/>
  <c r="AE128" i="18"/>
  <c r="G128" i="18"/>
  <c r="AE115" i="18"/>
  <c r="G115" i="18"/>
  <c r="AE103" i="18"/>
  <c r="G103" i="18"/>
  <c r="AE83" i="18"/>
  <c r="G83" i="18"/>
  <c r="AE80" i="18"/>
  <c r="G80" i="18"/>
  <c r="G24" i="18"/>
  <c r="AE24" i="18"/>
  <c r="G52" i="18"/>
  <c r="G44" i="18"/>
  <c r="G36" i="18"/>
  <c r="G28" i="18"/>
  <c r="BD9" i="18"/>
  <c r="BQ6" i="18"/>
  <c r="BD3" i="18"/>
  <c r="Z3" i="18"/>
  <c r="Z5" i="18"/>
  <c r="I307" i="13"/>
  <c r="H303" i="13"/>
  <c r="L302" i="13"/>
  <c r="F301" i="13"/>
  <c r="G299" i="13"/>
  <c r="K298" i="13"/>
  <c r="L296" i="13"/>
  <c r="G292" i="13"/>
  <c r="L292" i="13"/>
  <c r="J271" i="13"/>
  <c r="F271" i="13"/>
  <c r="I271" i="13"/>
  <c r="K267" i="13"/>
  <c r="K264" i="13"/>
  <c r="F248" i="13"/>
  <c r="H248" i="13"/>
  <c r="I248" i="13"/>
  <c r="J248" i="13"/>
  <c r="D12" i="13"/>
  <c r="C12" i="13"/>
  <c r="K302" i="13"/>
  <c r="I298" i="13"/>
  <c r="J279" i="13"/>
  <c r="F279" i="13"/>
  <c r="I279" i="13"/>
  <c r="K272" i="13"/>
  <c r="G272" i="13"/>
  <c r="G268" i="13"/>
  <c r="K268" i="13"/>
  <c r="L268" i="13"/>
  <c r="F267" i="13"/>
  <c r="I267" i="13"/>
  <c r="J267" i="13"/>
  <c r="F264" i="13"/>
  <c r="H264" i="13"/>
  <c r="J264" i="13"/>
  <c r="M12" i="13"/>
  <c r="G12" i="13"/>
  <c r="AG18" i="18"/>
  <c r="G303" i="13"/>
  <c r="J302" i="13"/>
  <c r="H298" i="13"/>
  <c r="F291" i="13"/>
  <c r="I291" i="13"/>
  <c r="J287" i="13"/>
  <c r="F287" i="13"/>
  <c r="I287" i="13"/>
  <c r="K280" i="13"/>
  <c r="G280" i="13"/>
  <c r="G276" i="13"/>
  <c r="K276" i="13"/>
  <c r="L276" i="13"/>
  <c r="F275" i="13"/>
  <c r="I275" i="13"/>
  <c r="J275" i="13"/>
  <c r="F272" i="13"/>
  <c r="H272" i="13"/>
  <c r="J272" i="13"/>
  <c r="L265" i="13"/>
  <c r="G265" i="13"/>
  <c r="K265" i="13"/>
  <c r="J12" i="13"/>
  <c r="J13" i="13"/>
  <c r="BQ5" i="18"/>
  <c r="BD4" i="18"/>
  <c r="BD7" i="18"/>
  <c r="T3" i="18"/>
  <c r="T5" i="18"/>
  <c r="L301" i="13"/>
  <c r="G294" i="13"/>
  <c r="I293" i="13"/>
  <c r="K288" i="13"/>
  <c r="G288" i="13"/>
  <c r="G284" i="13"/>
  <c r="K284" i="13"/>
  <c r="L284" i="13"/>
  <c r="F283" i="13"/>
  <c r="I283" i="13"/>
  <c r="J283" i="13"/>
  <c r="F280" i="13"/>
  <c r="H280" i="13"/>
  <c r="J280" i="13"/>
  <c r="L273" i="13"/>
  <c r="G273" i="13"/>
  <c r="K273" i="13"/>
  <c r="K259" i="13"/>
  <c r="L257" i="13"/>
  <c r="G257" i="13"/>
  <c r="K257" i="13"/>
  <c r="L12" i="13"/>
  <c r="AE45" i="18"/>
  <c r="AE37" i="18"/>
  <c r="AE29" i="18"/>
  <c r="AE21" i="18"/>
  <c r="W3" i="18"/>
  <c r="W5" i="18"/>
  <c r="AG13" i="18"/>
  <c r="K301" i="13"/>
  <c r="L299" i="13"/>
  <c r="F298" i="13"/>
  <c r="K297" i="13"/>
  <c r="F288" i="13"/>
  <c r="H288" i="13"/>
  <c r="J288" i="13"/>
  <c r="L281" i="13"/>
  <c r="G281" i="13"/>
  <c r="K281" i="13"/>
  <c r="F259" i="13"/>
  <c r="H259" i="13"/>
  <c r="I259" i="13"/>
  <c r="J259" i="13"/>
  <c r="L249" i="13"/>
  <c r="G249" i="13"/>
  <c r="K249" i="13"/>
  <c r="F12" i="13"/>
  <c r="BQ7" i="18"/>
  <c r="AG12" i="18"/>
  <c r="G304" i="13"/>
  <c r="L303" i="13"/>
  <c r="J301" i="13"/>
  <c r="G300" i="13"/>
  <c r="L300" i="13"/>
  <c r="J299" i="13"/>
  <c r="H296" i="13"/>
  <c r="J296" i="13"/>
  <c r="J295" i="13"/>
  <c r="I295" i="13"/>
  <c r="L291" i="13"/>
  <c r="L289" i="13"/>
  <c r="G289" i="13"/>
  <c r="K289" i="13"/>
  <c r="L279" i="13"/>
  <c r="K271" i="13"/>
  <c r="L267" i="13"/>
  <c r="I302" i="13"/>
  <c r="F302" i="13"/>
  <c r="G260" i="13"/>
  <c r="K260" i="13"/>
  <c r="L260" i="13"/>
  <c r="Q12" i="13"/>
  <c r="Q13" i="13"/>
  <c r="BD2" i="18"/>
  <c r="J307" i="13"/>
  <c r="I303" i="13"/>
  <c r="H299" i="13"/>
  <c r="L298" i="13"/>
  <c r="G297" i="13"/>
  <c r="H293" i="13"/>
  <c r="K293" i="13"/>
  <c r="H291" i="13"/>
  <c r="K287" i="13"/>
  <c r="H279" i="13"/>
  <c r="H275" i="13"/>
  <c r="L272" i="13"/>
  <c r="I264" i="13"/>
  <c r="F256" i="13"/>
  <c r="H256" i="13"/>
  <c r="I256" i="13"/>
  <c r="J256" i="13"/>
  <c r="K248" i="13"/>
  <c r="N12" i="13"/>
  <c r="N13" i="13"/>
  <c r="I12" i="13"/>
  <c r="H294" i="13"/>
  <c r="H286" i="13"/>
  <c r="H278" i="13"/>
  <c r="H270" i="13"/>
  <c r="I263" i="13"/>
  <c r="H262" i="13"/>
  <c r="I255" i="13"/>
  <c r="H254" i="13"/>
  <c r="I247" i="13"/>
  <c r="H246" i="13"/>
  <c r="K241" i="13"/>
  <c r="J240" i="13"/>
  <c r="I239" i="13"/>
  <c r="H238" i="13"/>
  <c r="K233" i="13"/>
  <c r="J232" i="13"/>
  <c r="I231" i="13"/>
  <c r="H230" i="13"/>
  <c r="K225" i="13"/>
  <c r="J224" i="13"/>
  <c r="I223" i="13"/>
  <c r="H222" i="13"/>
  <c r="K217" i="13"/>
  <c r="J216" i="13"/>
  <c r="I215" i="13"/>
  <c r="H214" i="13"/>
  <c r="K209" i="13"/>
  <c r="J208" i="13"/>
  <c r="I207" i="13"/>
  <c r="H206" i="13"/>
  <c r="K201" i="13"/>
  <c r="J200" i="13"/>
  <c r="I199" i="13"/>
  <c r="H198" i="13"/>
  <c r="K193" i="13"/>
  <c r="J192" i="13"/>
  <c r="I191" i="13"/>
  <c r="H190" i="13"/>
  <c r="K185" i="13"/>
  <c r="J184" i="13"/>
  <c r="I183" i="13"/>
  <c r="H182" i="13"/>
  <c r="K177" i="13"/>
  <c r="J176" i="13"/>
  <c r="I175" i="13"/>
  <c r="H174" i="13"/>
  <c r="K169" i="13"/>
  <c r="J168" i="13"/>
  <c r="I167" i="13"/>
  <c r="H166" i="13"/>
  <c r="K161" i="13"/>
  <c r="J160" i="13"/>
  <c r="I159" i="13"/>
  <c r="H158" i="13"/>
  <c r="K153" i="13"/>
  <c r="J152" i="13"/>
  <c r="I151" i="13"/>
  <c r="H150" i="13"/>
  <c r="K145" i="13"/>
  <c r="J144" i="13"/>
  <c r="I143" i="13"/>
  <c r="K13" i="13"/>
  <c r="H231" i="6"/>
  <c r="G231" i="6"/>
  <c r="I240" i="13"/>
  <c r="I232" i="13"/>
  <c r="I224" i="13"/>
  <c r="I216" i="13"/>
  <c r="I208" i="13"/>
  <c r="I200" i="13"/>
  <c r="I192" i="13"/>
  <c r="I184" i="13"/>
  <c r="I176" i="13"/>
  <c r="I168" i="13"/>
  <c r="I160" i="13"/>
  <c r="I152" i="13"/>
  <c r="I144" i="13"/>
  <c r="E12" i="13"/>
  <c r="I337" i="6"/>
  <c r="J337" i="6"/>
  <c r="H324" i="6"/>
  <c r="I323" i="6"/>
  <c r="J323" i="6"/>
  <c r="H319" i="6"/>
  <c r="G318" i="6"/>
  <c r="H311" i="6"/>
  <c r="G311" i="6"/>
  <c r="H223" i="6"/>
  <c r="G223" i="6"/>
  <c r="H197" i="6"/>
  <c r="G197" i="6"/>
  <c r="G295" i="13"/>
  <c r="F294" i="13"/>
  <c r="G287" i="13"/>
  <c r="F286" i="13"/>
  <c r="G279" i="13"/>
  <c r="F278" i="13"/>
  <c r="G271" i="13"/>
  <c r="F270" i="13"/>
  <c r="G263" i="13"/>
  <c r="F262" i="13"/>
  <c r="G255" i="13"/>
  <c r="F254" i="13"/>
  <c r="L252" i="13"/>
  <c r="G247" i="13"/>
  <c r="F246" i="13"/>
  <c r="L244" i="13"/>
  <c r="H240" i="13"/>
  <c r="G239" i="13"/>
  <c r="F238" i="13"/>
  <c r="L236" i="13"/>
  <c r="H232" i="13"/>
  <c r="G231" i="13"/>
  <c r="F230" i="13"/>
  <c r="L228" i="13"/>
  <c r="H224" i="13"/>
  <c r="G223" i="13"/>
  <c r="F222" i="13"/>
  <c r="L220" i="13"/>
  <c r="H216" i="13"/>
  <c r="G215" i="13"/>
  <c r="F214" i="13"/>
  <c r="L212" i="13"/>
  <c r="H208" i="13"/>
  <c r="G207" i="13"/>
  <c r="F206" i="13"/>
  <c r="L204" i="13"/>
  <c r="H200" i="13"/>
  <c r="G199" i="13"/>
  <c r="F198" i="13"/>
  <c r="L196" i="13"/>
  <c r="H192" i="13"/>
  <c r="G191" i="13"/>
  <c r="F190" i="13"/>
  <c r="L188" i="13"/>
  <c r="H184" i="13"/>
  <c r="G183" i="13"/>
  <c r="F182" i="13"/>
  <c r="L180" i="13"/>
  <c r="H176" i="13"/>
  <c r="G175" i="13"/>
  <c r="F174" i="13"/>
  <c r="L172" i="13"/>
  <c r="H168" i="13"/>
  <c r="G167" i="13"/>
  <c r="F166" i="13"/>
  <c r="L164" i="13"/>
  <c r="H160" i="13"/>
  <c r="G159" i="13"/>
  <c r="F158" i="13"/>
  <c r="L156" i="13"/>
  <c r="H152" i="13"/>
  <c r="G151" i="13"/>
  <c r="F150" i="13"/>
  <c r="L148" i="13"/>
  <c r="K147" i="13"/>
  <c r="J146" i="13"/>
  <c r="I145" i="13"/>
  <c r="H144" i="13"/>
  <c r="G143" i="13"/>
  <c r="P12" i="13"/>
  <c r="K50" i="13"/>
  <c r="K42" i="13"/>
  <c r="G329" i="6"/>
  <c r="F328" i="6"/>
  <c r="H328" i="6"/>
  <c r="G328" i="6"/>
  <c r="I328" i="6"/>
  <c r="J328" i="6"/>
  <c r="F323" i="6"/>
  <c r="H323" i="6"/>
  <c r="G323" i="6"/>
  <c r="H215" i="6"/>
  <c r="G215" i="6"/>
  <c r="H186" i="6"/>
  <c r="G186" i="6"/>
  <c r="G264" i="13"/>
  <c r="F263" i="13"/>
  <c r="G256" i="13"/>
  <c r="F255" i="13"/>
  <c r="K252" i="13"/>
  <c r="J251" i="13"/>
  <c r="G248" i="13"/>
  <c r="F247" i="13"/>
  <c r="K244" i="13"/>
  <c r="J243" i="13"/>
  <c r="G240" i="13"/>
  <c r="F239" i="13"/>
  <c r="K236" i="13"/>
  <c r="J235" i="13"/>
  <c r="G232" i="13"/>
  <c r="F231" i="13"/>
  <c r="K228" i="13"/>
  <c r="J227" i="13"/>
  <c r="G224" i="13"/>
  <c r="F223" i="13"/>
  <c r="K220" i="13"/>
  <c r="J219" i="13"/>
  <c r="G216" i="13"/>
  <c r="F215" i="13"/>
  <c r="K212" i="13"/>
  <c r="J211" i="13"/>
  <c r="G208" i="13"/>
  <c r="F207" i="13"/>
  <c r="K204" i="13"/>
  <c r="J203" i="13"/>
  <c r="G200" i="13"/>
  <c r="F199" i="13"/>
  <c r="K196" i="13"/>
  <c r="J195" i="13"/>
  <c r="G192" i="13"/>
  <c r="F191" i="13"/>
  <c r="K188" i="13"/>
  <c r="J187" i="13"/>
  <c r="G184" i="13"/>
  <c r="F183" i="13"/>
  <c r="K180" i="13"/>
  <c r="J179" i="13"/>
  <c r="G176" i="13"/>
  <c r="F175" i="13"/>
  <c r="K172" i="13"/>
  <c r="J171" i="13"/>
  <c r="G168" i="13"/>
  <c r="F167" i="13"/>
  <c r="K164" i="13"/>
  <c r="J163" i="13"/>
  <c r="G160" i="13"/>
  <c r="F159" i="13"/>
  <c r="K156" i="13"/>
  <c r="J155" i="13"/>
  <c r="G152" i="13"/>
  <c r="F151" i="13"/>
  <c r="K148" i="13"/>
  <c r="J147" i="13"/>
  <c r="G144" i="13"/>
  <c r="F143" i="13"/>
  <c r="I339" i="6"/>
  <c r="J339" i="6"/>
  <c r="I334" i="6"/>
  <c r="J334" i="6"/>
  <c r="H303" i="6"/>
  <c r="G303" i="6"/>
  <c r="K285" i="13"/>
  <c r="K277" i="13"/>
  <c r="K269" i="13"/>
  <c r="K261" i="13"/>
  <c r="K253" i="13"/>
  <c r="I251" i="13"/>
  <c r="K245" i="13"/>
  <c r="I243" i="13"/>
  <c r="G241" i="13"/>
  <c r="K237" i="13"/>
  <c r="I235" i="13"/>
  <c r="G233" i="13"/>
  <c r="K229" i="13"/>
  <c r="I227" i="13"/>
  <c r="G225" i="13"/>
  <c r="K221" i="13"/>
  <c r="I219" i="13"/>
  <c r="G217" i="13"/>
  <c r="K213" i="13"/>
  <c r="I211" i="13"/>
  <c r="G209" i="13"/>
  <c r="K205" i="13"/>
  <c r="I203" i="13"/>
  <c r="G201" i="13"/>
  <c r="K197" i="13"/>
  <c r="I195" i="13"/>
  <c r="G193" i="13"/>
  <c r="K189" i="13"/>
  <c r="I187" i="13"/>
  <c r="G185" i="13"/>
  <c r="K181" i="13"/>
  <c r="I179" i="13"/>
  <c r="G177" i="13"/>
  <c r="K173" i="13"/>
  <c r="I171" i="13"/>
  <c r="G169" i="13"/>
  <c r="I163" i="13"/>
  <c r="G161" i="13"/>
  <c r="I155" i="13"/>
  <c r="G153" i="13"/>
  <c r="I147" i="13"/>
  <c r="G145" i="13"/>
  <c r="F339" i="6"/>
  <c r="H339" i="6"/>
  <c r="G334" i="6"/>
  <c r="I329" i="6"/>
  <c r="J329" i="6"/>
  <c r="H251" i="13"/>
  <c r="H243" i="13"/>
  <c r="H235" i="13"/>
  <c r="H227" i="13"/>
  <c r="H219" i="13"/>
  <c r="H211" i="13"/>
  <c r="H203" i="13"/>
  <c r="H195" i="13"/>
  <c r="H187" i="13"/>
  <c r="H179" i="13"/>
  <c r="H171" i="13"/>
  <c r="H163" i="13"/>
  <c r="H155" i="13"/>
  <c r="H147" i="13"/>
  <c r="F320" i="6"/>
  <c r="H320" i="6"/>
  <c r="I320" i="6"/>
  <c r="J320" i="6"/>
  <c r="H295" i="6"/>
  <c r="G295" i="6"/>
  <c r="H188" i="6"/>
  <c r="G188" i="6"/>
  <c r="I331" i="6"/>
  <c r="J331" i="6"/>
  <c r="I326" i="6"/>
  <c r="J326" i="6"/>
  <c r="F336" i="6"/>
  <c r="H336" i="6"/>
  <c r="G336" i="6"/>
  <c r="I336" i="6"/>
  <c r="J336" i="6"/>
  <c r="F331" i="6"/>
  <c r="H331" i="6"/>
  <c r="G326" i="6"/>
  <c r="I321" i="6"/>
  <c r="J321" i="6"/>
  <c r="I315" i="6"/>
  <c r="J315" i="6"/>
  <c r="H287" i="6"/>
  <c r="G287" i="6"/>
  <c r="H279" i="6"/>
  <c r="G279" i="6"/>
  <c r="H271" i="6"/>
  <c r="G271" i="6"/>
  <c r="H263" i="6"/>
  <c r="G263" i="6"/>
  <c r="H255" i="6"/>
  <c r="G255" i="6"/>
  <c r="H247" i="6"/>
  <c r="G247" i="6"/>
  <c r="H239" i="6"/>
  <c r="G239" i="6"/>
  <c r="F163" i="6"/>
  <c r="F154" i="6"/>
  <c r="H333" i="6"/>
  <c r="H325" i="6"/>
  <c r="H317" i="6"/>
  <c r="I312" i="6"/>
  <c r="J312" i="6"/>
  <c r="H309" i="6"/>
  <c r="I304" i="6"/>
  <c r="J304" i="6"/>
  <c r="H301" i="6"/>
  <c r="I296" i="6"/>
  <c r="J296" i="6"/>
  <c r="H293" i="6"/>
  <c r="I288" i="6"/>
  <c r="J288" i="6"/>
  <c r="H285" i="6"/>
  <c r="I280" i="6"/>
  <c r="J280" i="6"/>
  <c r="H277" i="6"/>
  <c r="I272" i="6"/>
  <c r="J272" i="6"/>
  <c r="H269" i="6"/>
  <c r="I264" i="6"/>
  <c r="J264" i="6"/>
  <c r="H261" i="6"/>
  <c r="I256" i="6"/>
  <c r="J256" i="6"/>
  <c r="H253" i="6"/>
  <c r="I248" i="6"/>
  <c r="J248" i="6"/>
  <c r="H245" i="6"/>
  <c r="I240" i="6"/>
  <c r="J240" i="6"/>
  <c r="G193" i="6"/>
  <c r="I181" i="6"/>
  <c r="J181" i="6"/>
  <c r="G180" i="6"/>
  <c r="I179" i="6"/>
  <c r="J179" i="6"/>
  <c r="G167" i="6"/>
  <c r="H152" i="6"/>
  <c r="I307" i="6"/>
  <c r="J307" i="6"/>
  <c r="I299" i="6"/>
  <c r="J299" i="6"/>
  <c r="I291" i="6"/>
  <c r="J291" i="6"/>
  <c r="I283" i="6"/>
  <c r="J283" i="6"/>
  <c r="I275" i="6"/>
  <c r="J275" i="6"/>
  <c r="I267" i="6"/>
  <c r="J267" i="6"/>
  <c r="I259" i="6"/>
  <c r="J259" i="6"/>
  <c r="I251" i="6"/>
  <c r="J251" i="6"/>
  <c r="I243" i="6"/>
  <c r="J243" i="6"/>
  <c r="I235" i="6"/>
  <c r="J235" i="6"/>
  <c r="I227" i="6"/>
  <c r="J227" i="6"/>
  <c r="I219" i="6"/>
  <c r="J219" i="6"/>
  <c r="I211" i="6"/>
  <c r="J211" i="6"/>
  <c r="I196" i="6"/>
  <c r="J196" i="6"/>
  <c r="I187" i="6"/>
  <c r="J187" i="6"/>
  <c r="I185" i="6"/>
  <c r="J185" i="6"/>
  <c r="G177" i="6"/>
  <c r="I168" i="6"/>
  <c r="J168" i="6"/>
  <c r="I13" i="6"/>
  <c r="I12" i="6"/>
  <c r="I318" i="6"/>
  <c r="J318" i="6"/>
  <c r="G312" i="6"/>
  <c r="I310" i="6"/>
  <c r="J310" i="6"/>
  <c r="G304" i="6"/>
  <c r="I302" i="6"/>
  <c r="J302" i="6"/>
  <c r="G296" i="6"/>
  <c r="I294" i="6"/>
  <c r="J294" i="6"/>
  <c r="G288" i="6"/>
  <c r="I286" i="6"/>
  <c r="J286" i="6"/>
  <c r="G280" i="6"/>
  <c r="I278" i="6"/>
  <c r="J278" i="6"/>
  <c r="G272" i="6"/>
  <c r="I270" i="6"/>
  <c r="J270" i="6"/>
  <c r="G264" i="6"/>
  <c r="I262" i="6"/>
  <c r="J262" i="6"/>
  <c r="G256" i="6"/>
  <c r="I254" i="6"/>
  <c r="J254" i="6"/>
  <c r="G248" i="6"/>
  <c r="I246" i="6"/>
  <c r="J246" i="6"/>
  <c r="G240" i="6"/>
  <c r="I238" i="6"/>
  <c r="J238" i="6"/>
  <c r="G232" i="6"/>
  <c r="I230" i="6"/>
  <c r="J230" i="6"/>
  <c r="G224" i="6"/>
  <c r="I222" i="6"/>
  <c r="J222" i="6"/>
  <c r="G216" i="6"/>
  <c r="I214" i="6"/>
  <c r="J214" i="6"/>
  <c r="I209" i="6"/>
  <c r="J209" i="6"/>
  <c r="G205" i="6"/>
  <c r="I200" i="6"/>
  <c r="J200" i="6"/>
  <c r="I198" i="6"/>
  <c r="J198" i="6"/>
  <c r="G196" i="6"/>
  <c r="G194" i="6"/>
  <c r="I189" i="6"/>
  <c r="J189" i="6"/>
  <c r="G179" i="6"/>
  <c r="I173" i="6"/>
  <c r="J173" i="6"/>
  <c r="I171" i="6"/>
  <c r="J171" i="6"/>
  <c r="G165" i="6"/>
  <c r="G159" i="6"/>
  <c r="G153" i="6"/>
  <c r="H150" i="6"/>
  <c r="I148" i="6"/>
  <c r="J148" i="6"/>
  <c r="O12" i="6"/>
  <c r="G315" i="6"/>
  <c r="I313" i="6"/>
  <c r="J313" i="6"/>
  <c r="G307" i="6"/>
  <c r="I305" i="6"/>
  <c r="J305" i="6"/>
  <c r="G299" i="6"/>
  <c r="I297" i="6"/>
  <c r="J297" i="6"/>
  <c r="G291" i="6"/>
  <c r="I289" i="6"/>
  <c r="J289" i="6"/>
  <c r="G283" i="6"/>
  <c r="I281" i="6"/>
  <c r="J281" i="6"/>
  <c r="G275" i="6"/>
  <c r="I273" i="6"/>
  <c r="J273" i="6"/>
  <c r="G267" i="6"/>
  <c r="I265" i="6"/>
  <c r="J265" i="6"/>
  <c r="G259" i="6"/>
  <c r="I257" i="6"/>
  <c r="J257" i="6"/>
  <c r="G251" i="6"/>
  <c r="I249" i="6"/>
  <c r="J249" i="6"/>
  <c r="G243" i="6"/>
  <c r="I241" i="6"/>
  <c r="J241" i="6"/>
  <c r="G235" i="6"/>
  <c r="I233" i="6"/>
  <c r="J233" i="6"/>
  <c r="G227" i="6"/>
  <c r="I225" i="6"/>
  <c r="J225" i="6"/>
  <c r="G219" i="6"/>
  <c r="I217" i="6"/>
  <c r="J217" i="6"/>
  <c r="G211" i="6"/>
  <c r="G207" i="6"/>
  <c r="I202" i="6"/>
  <c r="J202" i="6"/>
  <c r="G201" i="6"/>
  <c r="H200" i="6"/>
  <c r="G187" i="6"/>
  <c r="H182" i="6"/>
  <c r="G169" i="6"/>
  <c r="G148" i="6"/>
  <c r="N45" i="7"/>
  <c r="G310" i="6"/>
  <c r="G302" i="6"/>
  <c r="G294" i="6"/>
  <c r="G286" i="6"/>
  <c r="H281" i="6"/>
  <c r="G278" i="6"/>
  <c r="H273" i="6"/>
  <c r="G270" i="6"/>
  <c r="H265" i="6"/>
  <c r="G262" i="6"/>
  <c r="H257" i="6"/>
  <c r="G254" i="6"/>
  <c r="H249" i="6"/>
  <c r="G246" i="6"/>
  <c r="H241" i="6"/>
  <c r="G238" i="6"/>
  <c r="H233" i="6"/>
  <c r="G230" i="6"/>
  <c r="H225" i="6"/>
  <c r="G222" i="6"/>
  <c r="H217" i="6"/>
  <c r="G214" i="6"/>
  <c r="I204" i="6"/>
  <c r="J204" i="6"/>
  <c r="H202" i="6"/>
  <c r="G198" i="6"/>
  <c r="H191" i="6"/>
  <c r="G189" i="6"/>
  <c r="G183" i="6"/>
  <c r="G178" i="6"/>
  <c r="G171" i="6"/>
  <c r="I165" i="6"/>
  <c r="J165" i="6"/>
  <c r="G164" i="6"/>
  <c r="H160" i="6"/>
  <c r="G157" i="6"/>
  <c r="G151" i="6"/>
  <c r="G149" i="6"/>
  <c r="H308" i="6"/>
  <c r="H300" i="6"/>
  <c r="H292" i="6"/>
  <c r="H284" i="6"/>
  <c r="H276" i="6"/>
  <c r="H268" i="6"/>
  <c r="H260" i="6"/>
  <c r="H252" i="6"/>
  <c r="H244" i="6"/>
  <c r="H236" i="6"/>
  <c r="H228" i="6"/>
  <c r="H220" i="6"/>
  <c r="H212" i="6"/>
  <c r="I207" i="6"/>
  <c r="J207" i="6"/>
  <c r="G204" i="6"/>
  <c r="H195" i="6"/>
  <c r="G185" i="6"/>
  <c r="I175" i="6"/>
  <c r="J175" i="6"/>
  <c r="G161" i="6"/>
  <c r="G155" i="6"/>
  <c r="I149" i="6"/>
  <c r="J149" i="6"/>
  <c r="T33" i="7"/>
  <c r="G209" i="6"/>
  <c r="G175" i="6"/>
  <c r="M12" i="6"/>
  <c r="M13" i="6"/>
  <c r="T41" i="7"/>
  <c r="G53" i="7"/>
  <c r="P53" i="7"/>
  <c r="P124" i="7"/>
  <c r="R124" i="7"/>
  <c r="T124" i="7"/>
  <c r="G124" i="7"/>
  <c r="P115" i="7"/>
  <c r="G115" i="7"/>
  <c r="K111" i="7"/>
  <c r="V111" i="7"/>
  <c r="P106" i="7"/>
  <c r="G106" i="7"/>
  <c r="K97" i="7"/>
  <c r="V97" i="7"/>
  <c r="P85" i="7"/>
  <c r="R85" i="7"/>
  <c r="T85" i="7"/>
  <c r="G85" i="7"/>
  <c r="I81" i="7"/>
  <c r="V81" i="7"/>
  <c r="P76" i="7"/>
  <c r="R76" i="7"/>
  <c r="G76" i="7"/>
  <c r="V67" i="7"/>
  <c r="K67" i="7"/>
  <c r="P43" i="7"/>
  <c r="G43" i="7"/>
  <c r="P34" i="7"/>
  <c r="R34" i="7"/>
  <c r="T34" i="7"/>
  <c r="N34" i="7"/>
  <c r="G34" i="7"/>
  <c r="N25" i="7"/>
  <c r="G25" i="7"/>
  <c r="P147" i="7"/>
  <c r="G147" i="7"/>
  <c r="F13" i="6"/>
  <c r="N121" i="7"/>
  <c r="V121" i="7"/>
  <c r="R111" i="7"/>
  <c r="P102" i="7"/>
  <c r="R97" i="7"/>
  <c r="T97" i="7"/>
  <c r="P93" i="7"/>
  <c r="G93" i="7"/>
  <c r="R81" i="7"/>
  <c r="T76" i="7"/>
  <c r="P72" i="7"/>
  <c r="R67" i="7"/>
  <c r="T67" i="7"/>
  <c r="P63" i="7"/>
  <c r="G63" i="7"/>
  <c r="P49" i="7"/>
  <c r="R49" i="7"/>
  <c r="T49" i="7"/>
  <c r="G49" i="7"/>
  <c r="P40" i="7"/>
  <c r="G40" i="7"/>
  <c r="R29" i="7"/>
  <c r="T29" i="7"/>
  <c r="N146" i="7"/>
  <c r="V146" i="7"/>
  <c r="R146" i="7"/>
  <c r="P133" i="7"/>
  <c r="G133" i="7"/>
  <c r="H140" i="6"/>
  <c r="G140" i="6"/>
  <c r="H132" i="6"/>
  <c r="G132" i="6"/>
  <c r="H124" i="6"/>
  <c r="G124" i="6"/>
  <c r="H116" i="6"/>
  <c r="G116" i="6"/>
  <c r="H108" i="6"/>
  <c r="G108" i="6"/>
  <c r="H100" i="6"/>
  <c r="G100" i="6"/>
  <c r="H92" i="6"/>
  <c r="G92" i="6"/>
  <c r="H84" i="6"/>
  <c r="G84" i="6"/>
  <c r="H76" i="6"/>
  <c r="G76" i="6"/>
  <c r="H60" i="6"/>
  <c r="G60" i="6"/>
  <c r="H52" i="6"/>
  <c r="G52" i="6"/>
  <c r="G44" i="6"/>
  <c r="T145" i="7"/>
  <c r="R121" i="7"/>
  <c r="T121" i="7"/>
  <c r="P117" i="7"/>
  <c r="R117" i="7"/>
  <c r="G117" i="7"/>
  <c r="P108" i="7"/>
  <c r="G108" i="7"/>
  <c r="V108" i="7"/>
  <c r="P99" i="7"/>
  <c r="R99" i="7"/>
  <c r="T99" i="7"/>
  <c r="G99" i="7"/>
  <c r="N99" i="7"/>
  <c r="G95" i="7"/>
  <c r="N90" i="7"/>
  <c r="P90" i="7"/>
  <c r="R90" i="7"/>
  <c r="T90" i="7"/>
  <c r="G90" i="7"/>
  <c r="P87" i="7"/>
  <c r="G87" i="7"/>
  <c r="P78" i="7"/>
  <c r="R78" i="7"/>
  <c r="T78" i="7"/>
  <c r="G78" i="7"/>
  <c r="N74" i="7"/>
  <c r="V74" i="7"/>
  <c r="P69" i="7"/>
  <c r="R69" i="7"/>
  <c r="T69" i="7"/>
  <c r="G69" i="7"/>
  <c r="G65" i="7"/>
  <c r="P60" i="7"/>
  <c r="R60" i="7"/>
  <c r="T60" i="7"/>
  <c r="G60" i="7"/>
  <c r="P58" i="7"/>
  <c r="R58" i="7"/>
  <c r="T58" i="7"/>
  <c r="N58" i="7"/>
  <c r="P55" i="7"/>
  <c r="R55" i="7"/>
  <c r="T55" i="7"/>
  <c r="G55" i="7"/>
  <c r="P36" i="7"/>
  <c r="R36" i="7"/>
  <c r="R22" i="7"/>
  <c r="T22" i="7"/>
  <c r="N132" i="7"/>
  <c r="V132" i="7"/>
  <c r="R132" i="7"/>
  <c r="T132" i="7"/>
  <c r="G128" i="7"/>
  <c r="P128" i="7"/>
  <c r="G13" i="6"/>
  <c r="G144" i="6"/>
  <c r="G136" i="6"/>
  <c r="G128" i="6"/>
  <c r="G120" i="6"/>
  <c r="G112" i="6"/>
  <c r="G104" i="6"/>
  <c r="P123" i="7"/>
  <c r="R123" i="7"/>
  <c r="T123" i="7"/>
  <c r="G123" i="7"/>
  <c r="G119" i="7"/>
  <c r="P114" i="7"/>
  <c r="R114" i="7"/>
  <c r="G114" i="7"/>
  <c r="T111" i="7"/>
  <c r="K105" i="7"/>
  <c r="V105" i="7"/>
  <c r="R95" i="7"/>
  <c r="P84" i="7"/>
  <c r="R84" i="7"/>
  <c r="T84" i="7"/>
  <c r="G84" i="7"/>
  <c r="T81" i="7"/>
  <c r="V75" i="7"/>
  <c r="N75" i="7"/>
  <c r="P51" i="7"/>
  <c r="R51" i="7"/>
  <c r="G51" i="7"/>
  <c r="P42" i="7"/>
  <c r="G42" i="7"/>
  <c r="N33" i="7"/>
  <c r="G33" i="7"/>
  <c r="G27" i="7"/>
  <c r="V27" i="7"/>
  <c r="N27" i="7"/>
  <c r="G24" i="7"/>
  <c r="N24" i="7"/>
  <c r="P141" i="7"/>
  <c r="R141" i="7"/>
  <c r="T141" i="7"/>
  <c r="G141" i="7"/>
  <c r="P127" i="7"/>
  <c r="R127" i="7"/>
  <c r="T127" i="7"/>
  <c r="G127" i="7"/>
  <c r="R119" i="7"/>
  <c r="T117" i="7"/>
  <c r="T114" i="7"/>
  <c r="P101" i="7"/>
  <c r="R101" i="7"/>
  <c r="G101" i="7"/>
  <c r="P92" i="7"/>
  <c r="G92" i="7"/>
  <c r="P71" i="7"/>
  <c r="G71" i="7"/>
  <c r="P62" i="7"/>
  <c r="R62" i="7"/>
  <c r="T62" i="7"/>
  <c r="G62" i="7"/>
  <c r="P57" i="7"/>
  <c r="G57" i="7"/>
  <c r="P48" i="7"/>
  <c r="R48" i="7"/>
  <c r="T48" i="7"/>
  <c r="G48" i="7"/>
  <c r="T36" i="7"/>
  <c r="N140" i="7"/>
  <c r="V140" i="7"/>
  <c r="R140" i="7"/>
  <c r="T140" i="7"/>
  <c r="G136" i="7"/>
  <c r="P136" i="7"/>
  <c r="P131" i="7"/>
  <c r="G131" i="7"/>
  <c r="E12" i="6"/>
  <c r="P116" i="7"/>
  <c r="R116" i="7"/>
  <c r="T116" i="7"/>
  <c r="G116" i="7"/>
  <c r="P107" i="7"/>
  <c r="R107" i="7"/>
  <c r="T107" i="7"/>
  <c r="G107" i="7"/>
  <c r="G103" i="7"/>
  <c r="P98" i="7"/>
  <c r="R98" i="7"/>
  <c r="T98" i="7"/>
  <c r="G98" i="7"/>
  <c r="T95" i="7"/>
  <c r="V89" i="7"/>
  <c r="P86" i="7"/>
  <c r="R86" i="7"/>
  <c r="T86" i="7"/>
  <c r="G86" i="7"/>
  <c r="N82" i="7"/>
  <c r="V82" i="7"/>
  <c r="P77" i="7"/>
  <c r="R77" i="7"/>
  <c r="T77" i="7"/>
  <c r="G77" i="7"/>
  <c r="G73" i="7"/>
  <c r="P68" i="7"/>
  <c r="R68" i="7"/>
  <c r="T68" i="7"/>
  <c r="G68" i="7"/>
  <c r="P54" i="7"/>
  <c r="G54" i="7"/>
  <c r="T51" i="7"/>
  <c r="P44" i="7"/>
  <c r="R44" i="7"/>
  <c r="T44" i="7"/>
  <c r="R39" i="7"/>
  <c r="T39" i="7"/>
  <c r="P35" i="7"/>
  <c r="R35" i="7"/>
  <c r="G35" i="7"/>
  <c r="N35" i="7"/>
  <c r="R30" i="7"/>
  <c r="T30" i="7"/>
  <c r="P26" i="7"/>
  <c r="R26" i="7"/>
  <c r="T26" i="7"/>
  <c r="G26" i="7"/>
  <c r="N26" i="7"/>
  <c r="P149" i="7"/>
  <c r="R149" i="7"/>
  <c r="T149" i="7"/>
  <c r="G149" i="7"/>
  <c r="P135" i="7"/>
  <c r="R135" i="7"/>
  <c r="G135" i="7"/>
  <c r="J130" i="7"/>
  <c r="V130" i="7"/>
  <c r="R130" i="7"/>
  <c r="T130" i="7"/>
  <c r="I118" i="6"/>
  <c r="J118" i="6"/>
  <c r="G126" i="6"/>
  <c r="H126" i="6"/>
  <c r="H122" i="6"/>
  <c r="G122" i="6"/>
  <c r="G118" i="6"/>
  <c r="H118" i="6"/>
  <c r="H114" i="6"/>
  <c r="G114" i="6"/>
  <c r="G110" i="6"/>
  <c r="H110" i="6"/>
  <c r="H106" i="6"/>
  <c r="G106" i="6"/>
  <c r="G102" i="6"/>
  <c r="H102" i="6"/>
  <c r="T129" i="7"/>
  <c r="P122" i="7"/>
  <c r="R122" i="7"/>
  <c r="G122" i="7"/>
  <c r="R120" i="7"/>
  <c r="T120" i="7"/>
  <c r="T119" i="7"/>
  <c r="K113" i="7"/>
  <c r="V113" i="7"/>
  <c r="T110" i="7"/>
  <c r="R103" i="7"/>
  <c r="T103" i="7"/>
  <c r="T101" i="7"/>
  <c r="P94" i="7"/>
  <c r="V83" i="7"/>
  <c r="I83" i="7"/>
  <c r="T80" i="7"/>
  <c r="R73" i="7"/>
  <c r="T73" i="7"/>
  <c r="P64" i="7"/>
  <c r="P50" i="7"/>
  <c r="R50" i="7"/>
  <c r="T50" i="7"/>
  <c r="G50" i="7"/>
  <c r="V44" i="7"/>
  <c r="N41" i="7"/>
  <c r="V41" i="7"/>
  <c r="G37" i="7"/>
  <c r="P32" i="7"/>
  <c r="N32" i="7"/>
  <c r="G32" i="7"/>
  <c r="V32" i="7"/>
  <c r="N23" i="7"/>
  <c r="P23" i="7"/>
  <c r="R23" i="7"/>
  <c r="T23" i="7"/>
  <c r="G23" i="7"/>
  <c r="R21" i="7"/>
  <c r="T21" i="7"/>
  <c r="G144" i="7"/>
  <c r="P144" i="7"/>
  <c r="P139" i="7"/>
  <c r="G139" i="7"/>
  <c r="D13" i="6"/>
  <c r="G146" i="6"/>
  <c r="G142" i="6"/>
  <c r="G138" i="6"/>
  <c r="G134" i="6"/>
  <c r="G130" i="6"/>
  <c r="T146" i="7"/>
  <c r="T135" i="7"/>
  <c r="T122" i="7"/>
  <c r="P118" i="7"/>
  <c r="R113" i="7"/>
  <c r="T113" i="7"/>
  <c r="P109" i="7"/>
  <c r="G109" i="7"/>
  <c r="P100" i="7"/>
  <c r="R100" i="7"/>
  <c r="T100" i="7"/>
  <c r="G100" i="7"/>
  <c r="P91" i="7"/>
  <c r="G91" i="7"/>
  <c r="P88" i="7"/>
  <c r="R83" i="7"/>
  <c r="T83" i="7"/>
  <c r="P79" i="7"/>
  <c r="G79" i="7"/>
  <c r="P70" i="7"/>
  <c r="R70" i="7"/>
  <c r="T70" i="7"/>
  <c r="G70" i="7"/>
  <c r="K66" i="7"/>
  <c r="V66" i="7"/>
  <c r="P61" i="7"/>
  <c r="R61" i="7"/>
  <c r="T61" i="7"/>
  <c r="G61" i="7"/>
  <c r="P56" i="7"/>
  <c r="G56" i="7"/>
  <c r="K47" i="7"/>
  <c r="V47" i="7"/>
  <c r="T35" i="7"/>
  <c r="N21" i="7"/>
  <c r="V21" i="7"/>
  <c r="P143" i="7"/>
  <c r="R143" i="7"/>
  <c r="T143" i="7"/>
  <c r="G143" i="7"/>
  <c r="J138" i="7"/>
  <c r="V138" i="7"/>
  <c r="R138" i="7"/>
  <c r="T138" i="7"/>
  <c r="P125" i="7"/>
  <c r="G125" i="7"/>
  <c r="J261" i="14"/>
  <c r="F261" i="14"/>
  <c r="G249" i="14"/>
  <c r="F242" i="14"/>
  <c r="I236" i="14"/>
  <c r="J236" i="14"/>
  <c r="J229" i="14"/>
  <c r="F229" i="14"/>
  <c r="G217" i="14"/>
  <c r="G194" i="14"/>
  <c r="K194" i="14"/>
  <c r="L194" i="14"/>
  <c r="G186" i="14"/>
  <c r="K186" i="14"/>
  <c r="L186" i="14"/>
  <c r="J13" i="14"/>
  <c r="J12" i="14"/>
  <c r="L304" i="14"/>
  <c r="K303" i="14"/>
  <c r="I301" i="14"/>
  <c r="L296" i="14"/>
  <c r="K295" i="14"/>
  <c r="I293" i="14"/>
  <c r="L288" i="14"/>
  <c r="K287" i="14"/>
  <c r="I285" i="14"/>
  <c r="K281" i="14"/>
  <c r="K275" i="14"/>
  <c r="L272" i="14"/>
  <c r="K270" i="14"/>
  <c r="L270" i="14"/>
  <c r="I269" i="14"/>
  <c r="I268" i="14"/>
  <c r="J268" i="14"/>
  <c r="L266" i="14"/>
  <c r="J264" i="14"/>
  <c r="L258" i="14"/>
  <c r="F256" i="14"/>
  <c r="I256" i="14"/>
  <c r="K253" i="14"/>
  <c r="F249" i="14"/>
  <c r="J249" i="14"/>
  <c r="K246" i="14"/>
  <c r="L246" i="14"/>
  <c r="G246" i="14"/>
  <c r="K244" i="14"/>
  <c r="G242" i="14"/>
  <c r="K242" i="14"/>
  <c r="L237" i="14"/>
  <c r="F224" i="14"/>
  <c r="I224" i="14"/>
  <c r="K221" i="14"/>
  <c r="F217" i="14"/>
  <c r="J217" i="14"/>
  <c r="K214" i="14"/>
  <c r="L214" i="14"/>
  <c r="G214" i="14"/>
  <c r="G201" i="14"/>
  <c r="K201" i="14"/>
  <c r="F200" i="14"/>
  <c r="I200" i="14"/>
  <c r="J200" i="14"/>
  <c r="X7" i="7"/>
  <c r="L305" i="14"/>
  <c r="K304" i="14"/>
  <c r="J303" i="14"/>
  <c r="H301" i="14"/>
  <c r="L297" i="14"/>
  <c r="K296" i="14"/>
  <c r="J295" i="14"/>
  <c r="H293" i="14"/>
  <c r="L289" i="14"/>
  <c r="K288" i="14"/>
  <c r="J287" i="14"/>
  <c r="H285" i="14"/>
  <c r="J281" i="14"/>
  <c r="L277" i="14"/>
  <c r="J275" i="14"/>
  <c r="K272" i="14"/>
  <c r="I260" i="14"/>
  <c r="J260" i="14"/>
  <c r="J253" i="14"/>
  <c r="F253" i="14"/>
  <c r="G241" i="14"/>
  <c r="I228" i="14"/>
  <c r="J228" i="14"/>
  <c r="J221" i="14"/>
  <c r="F221" i="14"/>
  <c r="F201" i="14"/>
  <c r="H201" i="14"/>
  <c r="J201" i="14"/>
  <c r="K197" i="14"/>
  <c r="L197" i="14"/>
  <c r="G197" i="14"/>
  <c r="I196" i="14"/>
  <c r="J196" i="14"/>
  <c r="K196" i="14"/>
  <c r="F196" i="14"/>
  <c r="F184" i="14"/>
  <c r="H184" i="14"/>
  <c r="I184" i="14"/>
  <c r="J184" i="14"/>
  <c r="G177" i="14"/>
  <c r="K177" i="14"/>
  <c r="M12" i="14"/>
  <c r="M13" i="14"/>
  <c r="G98" i="6"/>
  <c r="G90" i="6"/>
  <c r="G66" i="6"/>
  <c r="G42" i="6"/>
  <c r="G34" i="6"/>
  <c r="H94" i="6"/>
  <c r="H86" i="6"/>
  <c r="H78" i="6"/>
  <c r="H38" i="6"/>
  <c r="P41" i="7"/>
  <c r="R41" i="7"/>
  <c r="P33" i="7"/>
  <c r="R33" i="7"/>
  <c r="E31" i="7"/>
  <c r="F31" i="7"/>
  <c r="D15" i="7"/>
  <c r="C19" i="7"/>
  <c r="P24" i="7"/>
  <c r="R24" i="7"/>
  <c r="T24" i="7"/>
  <c r="X6" i="7"/>
  <c r="K305" i="14"/>
  <c r="J304" i="14"/>
  <c r="I303" i="14"/>
  <c r="G301" i="14"/>
  <c r="F300" i="14"/>
  <c r="L298" i="14"/>
  <c r="K297" i="14"/>
  <c r="J296" i="14"/>
  <c r="I295" i="14"/>
  <c r="G293" i="14"/>
  <c r="F292" i="14"/>
  <c r="L290" i="14"/>
  <c r="K289" i="14"/>
  <c r="J288" i="14"/>
  <c r="I287" i="14"/>
  <c r="G285" i="14"/>
  <c r="F284" i="14"/>
  <c r="L282" i="14"/>
  <c r="I281" i="14"/>
  <c r="L280" i="14"/>
  <c r="K278" i="14"/>
  <c r="L278" i="14"/>
  <c r="I277" i="14"/>
  <c r="I276" i="14"/>
  <c r="J276" i="14"/>
  <c r="G275" i="14"/>
  <c r="L274" i="14"/>
  <c r="J272" i="14"/>
  <c r="L268" i="14"/>
  <c r="H264" i="14"/>
  <c r="L261" i="14"/>
  <c r="I258" i="14"/>
  <c r="L256" i="14"/>
  <c r="G251" i="14"/>
  <c r="L250" i="14"/>
  <c r="F248" i="14"/>
  <c r="I248" i="14"/>
  <c r="K245" i="14"/>
  <c r="F241" i="14"/>
  <c r="J241" i="14"/>
  <c r="K238" i="14"/>
  <c r="L238" i="14"/>
  <c r="G238" i="14"/>
  <c r="K236" i="14"/>
  <c r="G234" i="14"/>
  <c r="K234" i="14"/>
  <c r="L229" i="14"/>
  <c r="I226" i="14"/>
  <c r="L224" i="14"/>
  <c r="G219" i="14"/>
  <c r="L218" i="14"/>
  <c r="F216" i="14"/>
  <c r="I216" i="14"/>
  <c r="K213" i="14"/>
  <c r="G202" i="14"/>
  <c r="K202" i="14"/>
  <c r="L202" i="14"/>
  <c r="F177" i="14"/>
  <c r="H177" i="14"/>
  <c r="I177" i="14"/>
  <c r="J177" i="14"/>
  <c r="F169" i="14"/>
  <c r="H169" i="14"/>
  <c r="I169" i="14"/>
  <c r="J169" i="14"/>
  <c r="F161" i="14"/>
  <c r="H161" i="14"/>
  <c r="I161" i="14"/>
  <c r="J161" i="14"/>
  <c r="F153" i="14"/>
  <c r="H153" i="14"/>
  <c r="I153" i="14"/>
  <c r="J153" i="14"/>
  <c r="F145" i="14"/>
  <c r="H145" i="14"/>
  <c r="I145" i="14"/>
  <c r="J145" i="14"/>
  <c r="P25" i="7"/>
  <c r="R25" i="7"/>
  <c r="T25" i="7"/>
  <c r="X13" i="7"/>
  <c r="X5" i="7"/>
  <c r="J305" i="14"/>
  <c r="I304" i="14"/>
  <c r="H303" i="14"/>
  <c r="G302" i="14"/>
  <c r="K298" i="14"/>
  <c r="J297" i="14"/>
  <c r="I296" i="14"/>
  <c r="H295" i="14"/>
  <c r="G294" i="14"/>
  <c r="K290" i="14"/>
  <c r="J289" i="14"/>
  <c r="I288" i="14"/>
  <c r="H287" i="14"/>
  <c r="G286" i="14"/>
  <c r="K282" i="14"/>
  <c r="H281" i="14"/>
  <c r="K280" i="14"/>
  <c r="H277" i="14"/>
  <c r="K274" i="14"/>
  <c r="I272" i="14"/>
  <c r="F269" i="14"/>
  <c r="K268" i="14"/>
  <c r="H267" i="14"/>
  <c r="I267" i="14"/>
  <c r="L265" i="14"/>
  <c r="I261" i="14"/>
  <c r="L260" i="14"/>
  <c r="F258" i="14"/>
  <c r="K256" i="14"/>
  <c r="I252" i="14"/>
  <c r="J252" i="14"/>
  <c r="J250" i="14"/>
  <c r="L249" i="14"/>
  <c r="J245" i="14"/>
  <c r="F245" i="14"/>
  <c r="H236" i="14"/>
  <c r="G233" i="14"/>
  <c r="I229" i="14"/>
  <c r="L228" i="14"/>
  <c r="F226" i="14"/>
  <c r="K224" i="14"/>
  <c r="I220" i="14"/>
  <c r="J220" i="14"/>
  <c r="J218" i="14"/>
  <c r="L217" i="14"/>
  <c r="J213" i="14"/>
  <c r="F213" i="14"/>
  <c r="G209" i="14"/>
  <c r="K209" i="14"/>
  <c r="F208" i="14"/>
  <c r="I208" i="14"/>
  <c r="J208" i="14"/>
  <c r="L200" i="14"/>
  <c r="F192" i="14"/>
  <c r="H192" i="14"/>
  <c r="I192" i="14"/>
  <c r="J192" i="14"/>
  <c r="G185" i="14"/>
  <c r="K185" i="14"/>
  <c r="X12" i="7"/>
  <c r="H304" i="14"/>
  <c r="H296" i="14"/>
  <c r="H288" i="14"/>
  <c r="J282" i="14"/>
  <c r="J280" i="14"/>
  <c r="L276" i="14"/>
  <c r="J274" i="14"/>
  <c r="H272" i="14"/>
  <c r="K269" i="14"/>
  <c r="H268" i="14"/>
  <c r="K265" i="14"/>
  <c r="K262" i="14"/>
  <c r="L262" i="14"/>
  <c r="G262" i="14"/>
  <c r="H261" i="14"/>
  <c r="K260" i="14"/>
  <c r="G258" i="14"/>
  <c r="K258" i="14"/>
  <c r="J256" i="14"/>
  <c r="L253" i="14"/>
  <c r="I250" i="14"/>
  <c r="K249" i="14"/>
  <c r="L242" i="14"/>
  <c r="F240" i="14"/>
  <c r="I240" i="14"/>
  <c r="K237" i="14"/>
  <c r="K235" i="14"/>
  <c r="F233" i="14"/>
  <c r="J233" i="14"/>
  <c r="K230" i="14"/>
  <c r="L230" i="14"/>
  <c r="G230" i="14"/>
  <c r="H229" i="14"/>
  <c r="K228" i="14"/>
  <c r="G226" i="14"/>
  <c r="K226" i="14"/>
  <c r="J224" i="14"/>
  <c r="L221" i="14"/>
  <c r="I218" i="14"/>
  <c r="K217" i="14"/>
  <c r="F209" i="14"/>
  <c r="H209" i="14"/>
  <c r="J209" i="14"/>
  <c r="K205" i="14"/>
  <c r="L205" i="14"/>
  <c r="G205" i="14"/>
  <c r="I204" i="14"/>
  <c r="J204" i="14"/>
  <c r="K204" i="14"/>
  <c r="F204" i="14"/>
  <c r="K200" i="14"/>
  <c r="F185" i="14"/>
  <c r="H185" i="14"/>
  <c r="I185" i="14"/>
  <c r="J185" i="14"/>
  <c r="P12" i="14"/>
  <c r="P13" i="14"/>
  <c r="F277" i="14"/>
  <c r="H275" i="14"/>
  <c r="I275" i="14"/>
  <c r="G268" i="14"/>
  <c r="J265" i="14"/>
  <c r="H260" i="14"/>
  <c r="G257" i="14"/>
  <c r="I253" i="14"/>
  <c r="F250" i="14"/>
  <c r="I244" i="14"/>
  <c r="J244" i="14"/>
  <c r="J242" i="14"/>
  <c r="L241" i="14"/>
  <c r="J237" i="14"/>
  <c r="F237" i="14"/>
  <c r="F236" i="14"/>
  <c r="H228" i="14"/>
  <c r="G225" i="14"/>
  <c r="I221" i="14"/>
  <c r="F218" i="14"/>
  <c r="I217" i="14"/>
  <c r="I212" i="14"/>
  <c r="J212" i="14"/>
  <c r="L211" i="14"/>
  <c r="G210" i="14"/>
  <c r="K210" i="14"/>
  <c r="H200" i="14"/>
  <c r="L196" i="14"/>
  <c r="G193" i="14"/>
  <c r="K193" i="14"/>
  <c r="L184" i="14"/>
  <c r="G178" i="14"/>
  <c r="K178" i="14"/>
  <c r="L178" i="14"/>
  <c r="P45" i="7"/>
  <c r="R45" i="7"/>
  <c r="T45" i="7"/>
  <c r="P37" i="7"/>
  <c r="R37" i="7"/>
  <c r="T37" i="7"/>
  <c r="P28" i="7"/>
  <c r="R28" i="7"/>
  <c r="T28" i="7"/>
  <c r="X10" i="7"/>
  <c r="H280" i="14"/>
  <c r="K277" i="14"/>
  <c r="H276" i="14"/>
  <c r="F274" i="14"/>
  <c r="K273" i="14"/>
  <c r="G270" i="14"/>
  <c r="F268" i="14"/>
  <c r="I265" i="14"/>
  <c r="L264" i="14"/>
  <c r="K261" i="14"/>
  <c r="K259" i="14"/>
  <c r="F257" i="14"/>
  <c r="J257" i="14"/>
  <c r="K254" i="14"/>
  <c r="L254" i="14"/>
  <c r="G254" i="14"/>
  <c r="H253" i="14"/>
  <c r="K252" i="14"/>
  <c r="G250" i="14"/>
  <c r="K250" i="14"/>
  <c r="H249" i="14"/>
  <c r="J248" i="14"/>
  <c r="L245" i="14"/>
  <c r="I242" i="14"/>
  <c r="K241" i="14"/>
  <c r="L240" i="14"/>
  <c r="G235" i="14"/>
  <c r="L234" i="14"/>
  <c r="F232" i="14"/>
  <c r="I232" i="14"/>
  <c r="K229" i="14"/>
  <c r="K227" i="14"/>
  <c r="F225" i="14"/>
  <c r="J225" i="14"/>
  <c r="K222" i="14"/>
  <c r="L222" i="14"/>
  <c r="G222" i="14"/>
  <c r="H221" i="14"/>
  <c r="K220" i="14"/>
  <c r="G218" i="14"/>
  <c r="K218" i="14"/>
  <c r="H217" i="14"/>
  <c r="J216" i="14"/>
  <c r="L213" i="14"/>
  <c r="L208" i="14"/>
  <c r="L201" i="14"/>
  <c r="H196" i="14"/>
  <c r="F193" i="14"/>
  <c r="H193" i="14"/>
  <c r="J193" i="14"/>
  <c r="K184" i="14"/>
  <c r="G170" i="14"/>
  <c r="K170" i="14"/>
  <c r="L170" i="14"/>
  <c r="G162" i="14"/>
  <c r="K162" i="14"/>
  <c r="L162" i="14"/>
  <c r="G154" i="14"/>
  <c r="K154" i="14"/>
  <c r="L154" i="14"/>
  <c r="G146" i="14"/>
  <c r="K146" i="14"/>
  <c r="L146" i="14"/>
  <c r="K139" i="14"/>
  <c r="G139" i="14"/>
  <c r="K123" i="14"/>
  <c r="G123" i="14"/>
  <c r="K107" i="14"/>
  <c r="G107" i="14"/>
  <c r="K91" i="14"/>
  <c r="G91" i="14"/>
  <c r="L75" i="14"/>
  <c r="G75" i="14"/>
  <c r="K59" i="14"/>
  <c r="L59" i="14"/>
  <c r="G59" i="14"/>
  <c r="H106" i="14"/>
  <c r="I106" i="14"/>
  <c r="K106" i="14"/>
  <c r="F106" i="14"/>
  <c r="L106" i="14"/>
  <c r="J54" i="14"/>
  <c r="I54" i="14"/>
  <c r="K54" i="14"/>
  <c r="J22" i="14"/>
  <c r="I22" i="14"/>
  <c r="K22" i="14"/>
  <c r="G50" i="9"/>
  <c r="N50" i="9"/>
  <c r="P50" i="9"/>
  <c r="P36" i="9"/>
  <c r="R36" i="9"/>
  <c r="G36" i="9"/>
  <c r="N36" i="9"/>
  <c r="P22" i="9"/>
  <c r="R22" i="9"/>
  <c r="G22" i="9"/>
  <c r="I319" i="10"/>
  <c r="J319" i="10"/>
  <c r="G310" i="10"/>
  <c r="H310" i="10"/>
  <c r="H274" i="10"/>
  <c r="G274" i="10"/>
  <c r="G189" i="14"/>
  <c r="F188" i="14"/>
  <c r="G181" i="14"/>
  <c r="F180" i="14"/>
  <c r="J176" i="14"/>
  <c r="G173" i="14"/>
  <c r="F172" i="14"/>
  <c r="K169" i="14"/>
  <c r="J168" i="14"/>
  <c r="G165" i="14"/>
  <c r="F164" i="14"/>
  <c r="K161" i="14"/>
  <c r="J160" i="14"/>
  <c r="G157" i="14"/>
  <c r="F156" i="14"/>
  <c r="K153" i="14"/>
  <c r="J152" i="14"/>
  <c r="G149" i="14"/>
  <c r="F148" i="14"/>
  <c r="K145" i="14"/>
  <c r="G133" i="14"/>
  <c r="K133" i="14"/>
  <c r="G117" i="14"/>
  <c r="K117" i="14"/>
  <c r="G101" i="14"/>
  <c r="K101" i="14"/>
  <c r="G85" i="14"/>
  <c r="K85" i="14"/>
  <c r="G69" i="14"/>
  <c r="L69" i="14"/>
  <c r="G53" i="14"/>
  <c r="G37" i="14"/>
  <c r="L37" i="14"/>
  <c r="G21" i="14"/>
  <c r="L21" i="14"/>
  <c r="J113" i="14"/>
  <c r="J50" i="14"/>
  <c r="H142" i="14"/>
  <c r="J142" i="14"/>
  <c r="I142" i="14"/>
  <c r="J125" i="14"/>
  <c r="I125" i="14"/>
  <c r="H118" i="14"/>
  <c r="J118" i="14"/>
  <c r="I118" i="14"/>
  <c r="J93" i="14"/>
  <c r="I93" i="14"/>
  <c r="H86" i="14"/>
  <c r="J86" i="14"/>
  <c r="I86" i="14"/>
  <c r="K58" i="14"/>
  <c r="F58" i="14"/>
  <c r="L58" i="14"/>
  <c r="K26" i="14"/>
  <c r="F26" i="14"/>
  <c r="L26" i="14"/>
  <c r="D16" i="9"/>
  <c r="D19" i="9"/>
  <c r="P60" i="9"/>
  <c r="R60" i="9"/>
  <c r="G60" i="9"/>
  <c r="N60" i="9"/>
  <c r="P46" i="9"/>
  <c r="G46" i="9"/>
  <c r="N46" i="9"/>
  <c r="G206" i="14"/>
  <c r="F205" i="14"/>
  <c r="L203" i="14"/>
  <c r="G198" i="14"/>
  <c r="F197" i="14"/>
  <c r="G190" i="14"/>
  <c r="F189" i="14"/>
  <c r="G182" i="14"/>
  <c r="F181" i="14"/>
  <c r="I176" i="14"/>
  <c r="G174" i="14"/>
  <c r="F173" i="14"/>
  <c r="I168" i="14"/>
  <c r="G166" i="14"/>
  <c r="F165" i="14"/>
  <c r="I160" i="14"/>
  <c r="G158" i="14"/>
  <c r="F157" i="14"/>
  <c r="I152" i="14"/>
  <c r="G150" i="14"/>
  <c r="F149" i="14"/>
  <c r="L126" i="14"/>
  <c r="L94" i="14"/>
  <c r="G132" i="14"/>
  <c r="G116" i="14"/>
  <c r="G100" i="14"/>
  <c r="G84" i="14"/>
  <c r="G68" i="14"/>
  <c r="G52" i="14"/>
  <c r="G36" i="14"/>
  <c r="F22" i="14"/>
  <c r="I50" i="14"/>
  <c r="J137" i="14"/>
  <c r="H130" i="14"/>
  <c r="I130" i="14"/>
  <c r="K130" i="14"/>
  <c r="F130" i="14"/>
  <c r="L130" i="14"/>
  <c r="H98" i="14"/>
  <c r="I98" i="14"/>
  <c r="K98" i="14"/>
  <c r="F98" i="14"/>
  <c r="L98" i="14"/>
  <c r="J30" i="14"/>
  <c r="I30" i="14"/>
  <c r="K30" i="14"/>
  <c r="G34" i="9"/>
  <c r="N34" i="9"/>
  <c r="P34" i="9"/>
  <c r="V12" i="9"/>
  <c r="V14" i="9"/>
  <c r="P24" i="9"/>
  <c r="R24" i="9"/>
  <c r="P32" i="9"/>
  <c r="R32" i="9"/>
  <c r="P40" i="9"/>
  <c r="R40" i="9"/>
  <c r="P48" i="9"/>
  <c r="R48" i="9"/>
  <c r="P56" i="9"/>
  <c r="R56" i="9"/>
  <c r="P64" i="9"/>
  <c r="R64" i="9"/>
  <c r="D5" i="9"/>
  <c r="V5" i="9"/>
  <c r="V15" i="9"/>
  <c r="V7" i="9"/>
  <c r="F325" i="10"/>
  <c r="H325" i="10"/>
  <c r="I325" i="10"/>
  <c r="J325" i="10"/>
  <c r="G323" i="10"/>
  <c r="G321" i="10"/>
  <c r="F304" i="10"/>
  <c r="H304" i="10"/>
  <c r="I304" i="10"/>
  <c r="J304" i="10"/>
  <c r="G296" i="10"/>
  <c r="H296" i="10"/>
  <c r="H176" i="14"/>
  <c r="H168" i="14"/>
  <c r="H160" i="14"/>
  <c r="H152" i="14"/>
  <c r="G137" i="14"/>
  <c r="K137" i="14"/>
  <c r="L137" i="14"/>
  <c r="G121" i="14"/>
  <c r="K121" i="14"/>
  <c r="L121" i="14"/>
  <c r="G105" i="14"/>
  <c r="K105" i="14"/>
  <c r="L105" i="14"/>
  <c r="G89" i="14"/>
  <c r="K89" i="14"/>
  <c r="L89" i="14"/>
  <c r="G73" i="14"/>
  <c r="L73" i="14"/>
  <c r="G57" i="14"/>
  <c r="G41" i="14"/>
  <c r="L41" i="14"/>
  <c r="G25" i="14"/>
  <c r="F133" i="14"/>
  <c r="F101" i="14"/>
  <c r="J141" i="14"/>
  <c r="I141" i="14"/>
  <c r="H129" i="14"/>
  <c r="J117" i="14"/>
  <c r="I117" i="14"/>
  <c r="H110" i="14"/>
  <c r="J110" i="14"/>
  <c r="I110" i="14"/>
  <c r="H97" i="14"/>
  <c r="J85" i="14"/>
  <c r="I85" i="14"/>
  <c r="K66" i="14"/>
  <c r="F66" i="14"/>
  <c r="L66" i="14"/>
  <c r="H12" i="14"/>
  <c r="H13" i="14"/>
  <c r="G58" i="9"/>
  <c r="N58" i="9"/>
  <c r="P58" i="9"/>
  <c r="R58" i="9"/>
  <c r="P44" i="9"/>
  <c r="R44" i="9"/>
  <c r="G44" i="9"/>
  <c r="N44" i="9"/>
  <c r="P30" i="9"/>
  <c r="R30" i="9"/>
  <c r="G30" i="9"/>
  <c r="N30" i="9"/>
  <c r="F333" i="10"/>
  <c r="H333" i="10"/>
  <c r="I333" i="10"/>
  <c r="J333" i="10"/>
  <c r="G331" i="10"/>
  <c r="G327" i="10"/>
  <c r="H327" i="10"/>
  <c r="I210" i="14"/>
  <c r="I202" i="14"/>
  <c r="I194" i="14"/>
  <c r="L189" i="14"/>
  <c r="K188" i="14"/>
  <c r="L181" i="14"/>
  <c r="K180" i="14"/>
  <c r="L173" i="14"/>
  <c r="K172" i="14"/>
  <c r="L165" i="14"/>
  <c r="K164" i="14"/>
  <c r="L157" i="14"/>
  <c r="K156" i="14"/>
  <c r="L149" i="14"/>
  <c r="K148" i="14"/>
  <c r="L139" i="14"/>
  <c r="L123" i="14"/>
  <c r="L107" i="14"/>
  <c r="L91" i="14"/>
  <c r="K131" i="14"/>
  <c r="G131" i="14"/>
  <c r="K115" i="14"/>
  <c r="G115" i="14"/>
  <c r="K99" i="14"/>
  <c r="G99" i="14"/>
  <c r="K83" i="14"/>
  <c r="G83" i="14"/>
  <c r="K67" i="14"/>
  <c r="L67" i="14"/>
  <c r="G67" i="14"/>
  <c r="I12" i="14"/>
  <c r="I13" i="14"/>
  <c r="H122" i="14"/>
  <c r="I122" i="14"/>
  <c r="K122" i="14"/>
  <c r="F122" i="14"/>
  <c r="L122" i="14"/>
  <c r="H90" i="14"/>
  <c r="I90" i="14"/>
  <c r="K90" i="14"/>
  <c r="F90" i="14"/>
  <c r="L90" i="14"/>
  <c r="J70" i="14"/>
  <c r="I70" i="14"/>
  <c r="K70" i="14"/>
  <c r="J38" i="14"/>
  <c r="I38" i="14"/>
  <c r="K38" i="14"/>
  <c r="K13" i="14"/>
  <c r="F13" i="14"/>
  <c r="P54" i="9"/>
  <c r="R54" i="9"/>
  <c r="G54" i="9"/>
  <c r="N54" i="9"/>
  <c r="V2" i="9"/>
  <c r="G335" i="10"/>
  <c r="H335" i="10"/>
  <c r="I314" i="10"/>
  <c r="J314" i="10"/>
  <c r="G312" i="10"/>
  <c r="H312" i="10"/>
  <c r="I259" i="14"/>
  <c r="I251" i="14"/>
  <c r="I243" i="14"/>
  <c r="I235" i="14"/>
  <c r="I227" i="14"/>
  <c r="I219" i="14"/>
  <c r="I211" i="14"/>
  <c r="L206" i="14"/>
  <c r="I203" i="14"/>
  <c r="L198" i="14"/>
  <c r="I195" i="14"/>
  <c r="L190" i="14"/>
  <c r="K189" i="14"/>
  <c r="J188" i="14"/>
  <c r="I187" i="14"/>
  <c r="L182" i="14"/>
  <c r="K181" i="14"/>
  <c r="J180" i="14"/>
  <c r="I179" i="14"/>
  <c r="L174" i="14"/>
  <c r="K173" i="14"/>
  <c r="J172" i="14"/>
  <c r="I171" i="14"/>
  <c r="L166" i="14"/>
  <c r="K165" i="14"/>
  <c r="J164" i="14"/>
  <c r="I163" i="14"/>
  <c r="L158" i="14"/>
  <c r="K157" i="14"/>
  <c r="J156" i="14"/>
  <c r="I155" i="14"/>
  <c r="L150" i="14"/>
  <c r="K149" i="14"/>
  <c r="J148" i="14"/>
  <c r="I147" i="14"/>
  <c r="L60" i="14"/>
  <c r="L44" i="14"/>
  <c r="L28" i="14"/>
  <c r="K143" i="14"/>
  <c r="K127" i="14"/>
  <c r="K111" i="14"/>
  <c r="K95" i="14"/>
  <c r="G141" i="14"/>
  <c r="K141" i="14"/>
  <c r="G125" i="14"/>
  <c r="K125" i="14"/>
  <c r="G109" i="14"/>
  <c r="K109" i="14"/>
  <c r="G93" i="14"/>
  <c r="K93" i="14"/>
  <c r="G77" i="14"/>
  <c r="G61" i="14"/>
  <c r="L61" i="14"/>
  <c r="G45" i="14"/>
  <c r="L45" i="14"/>
  <c r="G29" i="14"/>
  <c r="L29" i="14"/>
  <c r="J106" i="14"/>
  <c r="H134" i="14"/>
  <c r="J134" i="14"/>
  <c r="I134" i="14"/>
  <c r="J109" i="14"/>
  <c r="I109" i="14"/>
  <c r="H102" i="14"/>
  <c r="J102" i="14"/>
  <c r="I102" i="14"/>
  <c r="K74" i="14"/>
  <c r="F74" i="14"/>
  <c r="L74" i="14"/>
  <c r="G42" i="9"/>
  <c r="N42" i="9"/>
  <c r="P42" i="9"/>
  <c r="P28" i="9"/>
  <c r="R28" i="9"/>
  <c r="G28" i="9"/>
  <c r="N28" i="9"/>
  <c r="H322" i="10"/>
  <c r="G322" i="10"/>
  <c r="H265" i="10"/>
  <c r="G265" i="10"/>
  <c r="Q12" i="14"/>
  <c r="C12" i="14"/>
  <c r="K142" i="14"/>
  <c r="K126" i="14"/>
  <c r="K94" i="14"/>
  <c r="G140" i="14"/>
  <c r="G124" i="14"/>
  <c r="G108" i="14"/>
  <c r="G92" i="14"/>
  <c r="G76" i="14"/>
  <c r="G60" i="14"/>
  <c r="G44" i="14"/>
  <c r="G28" i="14"/>
  <c r="F142" i="14"/>
  <c r="F110" i="14"/>
  <c r="F54" i="14"/>
  <c r="I129" i="14"/>
  <c r="I113" i="14"/>
  <c r="I97" i="14"/>
  <c r="J130" i="14"/>
  <c r="J105" i="14"/>
  <c r="J26" i="14"/>
  <c r="H114" i="14"/>
  <c r="I114" i="14"/>
  <c r="K114" i="14"/>
  <c r="F114" i="14"/>
  <c r="L114" i="14"/>
  <c r="J78" i="14"/>
  <c r="I78" i="14"/>
  <c r="K78" i="14"/>
  <c r="J46" i="14"/>
  <c r="I46" i="14"/>
  <c r="K46" i="14"/>
  <c r="P52" i="9"/>
  <c r="R52" i="9"/>
  <c r="G52" i="9"/>
  <c r="N52" i="9"/>
  <c r="P38" i="9"/>
  <c r="R38" i="9"/>
  <c r="G38" i="9"/>
  <c r="N38" i="9"/>
  <c r="I328" i="10"/>
  <c r="J328" i="10"/>
  <c r="G320" i="10"/>
  <c r="H320" i="10"/>
  <c r="G280" i="10"/>
  <c r="H280" i="10"/>
  <c r="G129" i="14"/>
  <c r="K129" i="14"/>
  <c r="L129" i="14"/>
  <c r="G113" i="14"/>
  <c r="K113" i="14"/>
  <c r="L113" i="14"/>
  <c r="G97" i="14"/>
  <c r="K97" i="14"/>
  <c r="L97" i="14"/>
  <c r="G81" i="14"/>
  <c r="L81" i="14"/>
  <c r="G65" i="14"/>
  <c r="L65" i="14"/>
  <c r="G49" i="14"/>
  <c r="G33" i="14"/>
  <c r="L33" i="14"/>
  <c r="H138" i="14"/>
  <c r="I138" i="14"/>
  <c r="K138" i="14"/>
  <c r="F138" i="14"/>
  <c r="L138" i="14"/>
  <c r="J133" i="14"/>
  <c r="I133" i="14"/>
  <c r="H126" i="14"/>
  <c r="J126" i="14"/>
  <c r="I126" i="14"/>
  <c r="H113" i="14"/>
  <c r="J101" i="14"/>
  <c r="I101" i="14"/>
  <c r="H94" i="14"/>
  <c r="J94" i="14"/>
  <c r="I94" i="14"/>
  <c r="H54" i="14"/>
  <c r="K50" i="14"/>
  <c r="F50" i="14"/>
  <c r="L50" i="14"/>
  <c r="H22" i="14"/>
  <c r="P62" i="9"/>
  <c r="G62" i="9"/>
  <c r="N62" i="9"/>
  <c r="G26" i="9"/>
  <c r="N26" i="9"/>
  <c r="P26" i="9"/>
  <c r="I336" i="10"/>
  <c r="J336" i="10"/>
  <c r="I317" i="10"/>
  <c r="J317" i="10"/>
  <c r="G311" i="10"/>
  <c r="F311" i="10"/>
  <c r="H311" i="10"/>
  <c r="I311" i="10"/>
  <c r="J311" i="10"/>
  <c r="G254" i="10"/>
  <c r="H254" i="10"/>
  <c r="F248" i="10"/>
  <c r="H248" i="10"/>
  <c r="I243" i="10"/>
  <c r="J243" i="10"/>
  <c r="I219" i="10"/>
  <c r="J219" i="10"/>
  <c r="F216" i="10"/>
  <c r="H216" i="10"/>
  <c r="G216" i="10"/>
  <c r="G214" i="10"/>
  <c r="H214" i="10"/>
  <c r="H75" i="10"/>
  <c r="F334" i="10"/>
  <c r="F326" i="10"/>
  <c r="H318" i="10"/>
  <c r="F313" i="10"/>
  <c r="H309" i="10"/>
  <c r="G299" i="10"/>
  <c r="G292" i="10"/>
  <c r="F281" i="10"/>
  <c r="H277" i="10"/>
  <c r="F266" i="10"/>
  <c r="I254" i="10"/>
  <c r="J254" i="10"/>
  <c r="F249" i="10"/>
  <c r="F243" i="10"/>
  <c r="H243" i="10"/>
  <c r="G230" i="10"/>
  <c r="H230" i="10"/>
  <c r="I211" i="10"/>
  <c r="J211" i="10"/>
  <c r="F208" i="10"/>
  <c r="H208" i="10"/>
  <c r="G206" i="10"/>
  <c r="H206" i="10"/>
  <c r="G186" i="10"/>
  <c r="G182" i="10"/>
  <c r="H182" i="10"/>
  <c r="G174" i="10"/>
  <c r="H174" i="10"/>
  <c r="G166" i="10"/>
  <c r="H166" i="10"/>
  <c r="G158" i="10"/>
  <c r="H158" i="10"/>
  <c r="G150" i="10"/>
  <c r="H150" i="10"/>
  <c r="G87" i="10"/>
  <c r="H87" i="10"/>
  <c r="G136" i="10"/>
  <c r="I136" i="10"/>
  <c r="J136" i="10"/>
  <c r="G51" i="14"/>
  <c r="G43" i="14"/>
  <c r="G35" i="14"/>
  <c r="G27" i="14"/>
  <c r="F140" i="14"/>
  <c r="F132" i="14"/>
  <c r="F124" i="14"/>
  <c r="F116" i="14"/>
  <c r="F108" i="14"/>
  <c r="F100" i="14"/>
  <c r="F92" i="14"/>
  <c r="F84" i="14"/>
  <c r="H144" i="14"/>
  <c r="H140" i="14"/>
  <c r="H136" i="14"/>
  <c r="H132" i="14"/>
  <c r="H128" i="14"/>
  <c r="H124" i="14"/>
  <c r="H120" i="14"/>
  <c r="H116" i="14"/>
  <c r="H112" i="14"/>
  <c r="H108" i="14"/>
  <c r="H104" i="14"/>
  <c r="H100" i="14"/>
  <c r="H96" i="14"/>
  <c r="H92" i="14"/>
  <c r="H88" i="14"/>
  <c r="H84" i="14"/>
  <c r="P65" i="9"/>
  <c r="R65" i="9"/>
  <c r="P63" i="9"/>
  <c r="R63" i="9"/>
  <c r="P61" i="9"/>
  <c r="R61" i="9"/>
  <c r="P59" i="9"/>
  <c r="R59" i="9"/>
  <c r="P57" i="9"/>
  <c r="R57" i="9"/>
  <c r="P55" i="9"/>
  <c r="R55" i="9"/>
  <c r="P53" i="9"/>
  <c r="R53" i="9"/>
  <c r="P51" i="9"/>
  <c r="R51" i="9"/>
  <c r="P49" i="9"/>
  <c r="R49" i="9"/>
  <c r="P47" i="9"/>
  <c r="R47" i="9"/>
  <c r="P45" i="9"/>
  <c r="R45" i="9"/>
  <c r="P43" i="9"/>
  <c r="R43" i="9"/>
  <c r="P41" i="9"/>
  <c r="R41" i="9"/>
  <c r="P39" i="9"/>
  <c r="R39" i="9"/>
  <c r="P37" i="9"/>
  <c r="R37" i="9"/>
  <c r="P35" i="9"/>
  <c r="R35" i="9"/>
  <c r="P33" i="9"/>
  <c r="R33" i="9"/>
  <c r="P31" i="9"/>
  <c r="R31" i="9"/>
  <c r="P29" i="9"/>
  <c r="R29" i="9"/>
  <c r="P27" i="9"/>
  <c r="R27" i="9"/>
  <c r="P25" i="9"/>
  <c r="R25" i="9"/>
  <c r="P23" i="9"/>
  <c r="R23" i="9"/>
  <c r="P21" i="9"/>
  <c r="V6" i="9"/>
  <c r="G316" i="10"/>
  <c r="G303" i="10"/>
  <c r="I292" i="10"/>
  <c r="J292" i="10"/>
  <c r="F288" i="10"/>
  <c r="G271" i="10"/>
  <c r="I263" i="10"/>
  <c r="J263" i="10"/>
  <c r="G250" i="10"/>
  <c r="G239" i="10"/>
  <c r="I230" i="10"/>
  <c r="J230" i="10"/>
  <c r="I203" i="10"/>
  <c r="J203" i="10"/>
  <c r="F200" i="10"/>
  <c r="H200" i="10"/>
  <c r="G198" i="10"/>
  <c r="H198" i="10"/>
  <c r="H128" i="10"/>
  <c r="G128" i="10"/>
  <c r="G104" i="10"/>
  <c r="F104" i="10"/>
  <c r="H104" i="10"/>
  <c r="I272" i="10"/>
  <c r="J272" i="10"/>
  <c r="G246" i="10"/>
  <c r="H246" i="10"/>
  <c r="F240" i="10"/>
  <c r="H240" i="10"/>
  <c r="I235" i="10"/>
  <c r="J235" i="10"/>
  <c r="I225" i="10"/>
  <c r="J225" i="10"/>
  <c r="F225" i="10"/>
  <c r="H225" i="10"/>
  <c r="I195" i="10"/>
  <c r="J195" i="10"/>
  <c r="F192" i="10"/>
  <c r="H192" i="10"/>
  <c r="G190" i="10"/>
  <c r="H190" i="10"/>
  <c r="F184" i="10"/>
  <c r="H184" i="10"/>
  <c r="I184" i="10"/>
  <c r="J184" i="10"/>
  <c r="F176" i="10"/>
  <c r="H176" i="10"/>
  <c r="I176" i="10"/>
  <c r="J176" i="10"/>
  <c r="F168" i="10"/>
  <c r="H168" i="10"/>
  <c r="I168" i="10"/>
  <c r="J168" i="10"/>
  <c r="F160" i="10"/>
  <c r="H160" i="10"/>
  <c r="I160" i="10"/>
  <c r="J160" i="10"/>
  <c r="F152" i="10"/>
  <c r="H152" i="10"/>
  <c r="I152" i="10"/>
  <c r="J152" i="10"/>
  <c r="F144" i="10"/>
  <c r="H144" i="10"/>
  <c r="I144" i="10"/>
  <c r="J144" i="10"/>
  <c r="F72" i="10"/>
  <c r="I72" i="10"/>
  <c r="J72" i="10" s="1"/>
  <c r="L51" i="14"/>
  <c r="L43" i="14"/>
  <c r="L35" i="14"/>
  <c r="I140" i="14"/>
  <c r="I132" i="14"/>
  <c r="I124" i="14"/>
  <c r="I116" i="14"/>
  <c r="I108" i="14"/>
  <c r="I100" i="14"/>
  <c r="I92" i="14"/>
  <c r="I84" i="14"/>
  <c r="D15" i="9"/>
  <c r="C19" i="9"/>
  <c r="G297" i="10"/>
  <c r="G295" i="10"/>
  <c r="G290" i="10"/>
  <c r="I284" i="10"/>
  <c r="J284" i="10"/>
  <c r="I279" i="10"/>
  <c r="J279" i="10"/>
  <c r="H262" i="10"/>
  <c r="I246" i="10"/>
  <c r="J246" i="10"/>
  <c r="F235" i="10"/>
  <c r="H235" i="10"/>
  <c r="I217" i="10"/>
  <c r="J217" i="10"/>
  <c r="F217" i="10"/>
  <c r="H217" i="10"/>
  <c r="I187" i="10"/>
  <c r="J187" i="10"/>
  <c r="G178" i="10"/>
  <c r="H178" i="10"/>
  <c r="G170" i="10"/>
  <c r="H170" i="10"/>
  <c r="G162" i="10"/>
  <c r="H162" i="10"/>
  <c r="G154" i="10"/>
  <c r="H154" i="10"/>
  <c r="G146" i="10"/>
  <c r="H146" i="10"/>
  <c r="G127" i="10"/>
  <c r="H127" i="10"/>
  <c r="F117" i="10"/>
  <c r="H117" i="10"/>
  <c r="G117" i="10"/>
  <c r="I117" i="10"/>
  <c r="J117" i="10"/>
  <c r="V13" i="9"/>
  <c r="V4" i="9"/>
  <c r="I331" i="10"/>
  <c r="J331" i="10"/>
  <c r="I323" i="10"/>
  <c r="J323" i="10"/>
  <c r="I289" i="10"/>
  <c r="J289" i="10"/>
  <c r="I282" i="10"/>
  <c r="J282" i="10"/>
  <c r="G272" i="10"/>
  <c r="G264" i="10"/>
  <c r="F256" i="10"/>
  <c r="H256" i="10"/>
  <c r="I251" i="10"/>
  <c r="J251" i="10"/>
  <c r="G231" i="10"/>
  <c r="G215" i="10"/>
  <c r="I209" i="10"/>
  <c r="J209" i="10"/>
  <c r="F209" i="10"/>
  <c r="H124" i="10"/>
  <c r="G124" i="10"/>
  <c r="G140" i="10"/>
  <c r="F85" i="10"/>
  <c r="H85" i="10"/>
  <c r="I85" i="10"/>
  <c r="J85" i="10"/>
  <c r="G85" i="10"/>
  <c r="G24" i="10"/>
  <c r="H24" i="10"/>
  <c r="V10" i="9"/>
  <c r="G336" i="10"/>
  <c r="G328" i="10"/>
  <c r="G317" i="10"/>
  <c r="G314" i="10"/>
  <c r="G289" i="10"/>
  <c r="G287" i="10"/>
  <c r="G282" i="10"/>
  <c r="F279" i="10"/>
  <c r="H279" i="10"/>
  <c r="I258" i="10"/>
  <c r="J258" i="10"/>
  <c r="F257" i="10"/>
  <c r="H257" i="10"/>
  <c r="H252" i="10"/>
  <c r="F251" i="10"/>
  <c r="H251" i="10"/>
  <c r="I248" i="10"/>
  <c r="J248" i="10"/>
  <c r="G238" i="10"/>
  <c r="H238" i="10"/>
  <c r="G233" i="10"/>
  <c r="F232" i="10"/>
  <c r="H232" i="10"/>
  <c r="I227" i="10"/>
  <c r="J227" i="10"/>
  <c r="I216" i="10"/>
  <c r="J216" i="10"/>
  <c r="G210" i="10"/>
  <c r="G207" i="10"/>
  <c r="I201" i="10"/>
  <c r="J201" i="10"/>
  <c r="F201" i="10"/>
  <c r="H196" i="10"/>
  <c r="V9" i="9"/>
  <c r="F319" i="10"/>
  <c r="H319" i="10"/>
  <c r="G307" i="10"/>
  <c r="I306" i="10"/>
  <c r="J306" i="10"/>
  <c r="G300" i="10"/>
  <c r="I299" i="10"/>
  <c r="J299" i="10"/>
  <c r="H278" i="10"/>
  <c r="G275" i="10"/>
  <c r="I274" i="10"/>
  <c r="J274" i="10"/>
  <c r="G268" i="10"/>
  <c r="I259" i="10"/>
  <c r="J259" i="10"/>
  <c r="G258" i="10"/>
  <c r="G247" i="10"/>
  <c r="I238" i="10"/>
  <c r="J238" i="10"/>
  <c r="F233" i="10"/>
  <c r="H233" i="10"/>
  <c r="F227" i="10"/>
  <c r="H227" i="10"/>
  <c r="G227" i="10"/>
  <c r="F224" i="10"/>
  <c r="H224" i="10"/>
  <c r="G222" i="10"/>
  <c r="H222" i="10"/>
  <c r="I208" i="10"/>
  <c r="J208" i="10"/>
  <c r="G202" i="10"/>
  <c r="G199" i="10"/>
  <c r="I193" i="10"/>
  <c r="J193" i="10"/>
  <c r="F193" i="10"/>
  <c r="H188" i="10"/>
  <c r="I179" i="10"/>
  <c r="J179" i="10"/>
  <c r="I171" i="10"/>
  <c r="J171" i="10"/>
  <c r="I163" i="10"/>
  <c r="J163" i="10"/>
  <c r="I155" i="10"/>
  <c r="J155" i="10"/>
  <c r="I147" i="10"/>
  <c r="J147" i="10"/>
  <c r="F185" i="10"/>
  <c r="F177" i="10"/>
  <c r="F169" i="10"/>
  <c r="F161" i="10"/>
  <c r="F153" i="10"/>
  <c r="F145" i="10"/>
  <c r="H110" i="10"/>
  <c r="H94" i="10"/>
  <c r="I103" i="10"/>
  <c r="J103" i="10"/>
  <c r="I95" i="10"/>
  <c r="J95" i="10"/>
  <c r="I87" i="10"/>
  <c r="J87" i="10"/>
  <c r="I79" i="10"/>
  <c r="J79" i="10" s="1"/>
  <c r="I71" i="10"/>
  <c r="J71" i="10" s="1"/>
  <c r="G84" i="10"/>
  <c r="H34" i="10"/>
  <c r="G34" i="10"/>
  <c r="G112" i="10"/>
  <c r="H95" i="10"/>
  <c r="H82" i="10"/>
  <c r="G96" i="10"/>
  <c r="F77" i="10"/>
  <c r="H77" i="10" s="1"/>
  <c r="I77" i="10"/>
  <c r="J77" i="10" s="1"/>
  <c r="L12" i="10"/>
  <c r="L13" i="10"/>
  <c r="G55" i="10"/>
  <c r="G23" i="10"/>
  <c r="H44" i="10"/>
  <c r="G44" i="10"/>
  <c r="K12" i="10"/>
  <c r="K13" i="10"/>
  <c r="F89" i="10"/>
  <c r="H89" i="10"/>
  <c r="I89" i="10"/>
  <c r="J89" i="10"/>
  <c r="D12" i="10"/>
  <c r="D13" i="10"/>
  <c r="H12" i="10"/>
  <c r="H13" i="10"/>
  <c r="H22" i="10"/>
  <c r="G22" i="10"/>
  <c r="H141" i="10"/>
  <c r="H137" i="10"/>
  <c r="H131" i="10"/>
  <c r="H118" i="10"/>
  <c r="G88" i="10"/>
  <c r="I69" i="10"/>
  <c r="J69" i="10" s="1"/>
  <c r="M13" i="10"/>
  <c r="I222" i="10"/>
  <c r="J222" i="10"/>
  <c r="I214" i="10"/>
  <c r="J214" i="10"/>
  <c r="I206" i="10"/>
  <c r="J206" i="10"/>
  <c r="I198" i="10"/>
  <c r="J198" i="10"/>
  <c r="I190" i="10"/>
  <c r="J190" i="10"/>
  <c r="I182" i="10"/>
  <c r="J182" i="10"/>
  <c r="I174" i="10"/>
  <c r="J174" i="10"/>
  <c r="I166" i="10"/>
  <c r="J166" i="10"/>
  <c r="I158" i="10"/>
  <c r="J158" i="10"/>
  <c r="I150" i="10"/>
  <c r="J150" i="10"/>
  <c r="G120" i="10"/>
  <c r="H107" i="10"/>
  <c r="H86" i="10"/>
  <c r="G100" i="10"/>
  <c r="O12" i="10"/>
  <c r="O13" i="10"/>
  <c r="J12" i="10"/>
  <c r="G219" i="10"/>
  <c r="G211" i="10"/>
  <c r="G203" i="10"/>
  <c r="G195" i="10"/>
  <c r="G187" i="10"/>
  <c r="G179" i="10"/>
  <c r="G171" i="10"/>
  <c r="G163" i="10"/>
  <c r="G155" i="10"/>
  <c r="G147" i="10"/>
  <c r="G89" i="10"/>
  <c r="I90" i="10"/>
  <c r="J90" i="10"/>
  <c r="I82" i="10"/>
  <c r="J82" i="10" s="1"/>
  <c r="I74" i="10"/>
  <c r="J74" i="10" s="1"/>
  <c r="I66" i="10"/>
  <c r="J66" i="10" s="1"/>
  <c r="G80" i="10"/>
  <c r="G12" i="10"/>
  <c r="G13" i="10"/>
  <c r="H59" i="10"/>
  <c r="F108" i="10"/>
  <c r="H108" i="10"/>
  <c r="G97" i="10"/>
  <c r="I93" i="10"/>
  <c r="J93" i="10"/>
  <c r="I84" i="10"/>
  <c r="J84" i="10" s="1"/>
  <c r="G92" i="10"/>
  <c r="F73" i="10"/>
  <c r="G73" i="10" s="1"/>
  <c r="I73" i="10"/>
  <c r="J73" i="10" s="1"/>
  <c r="I24" i="10"/>
  <c r="J24" i="10" s="1"/>
  <c r="E13" i="10"/>
  <c r="F45" i="10"/>
  <c r="H45" i="10" s="1"/>
  <c r="F37" i="10"/>
  <c r="G37" i="10" s="1"/>
  <c r="H37" i="10"/>
  <c r="F29" i="10"/>
  <c r="F21" i="10"/>
  <c r="H21" i="10" s="1"/>
  <c r="BR24" i="20"/>
  <c r="BR25" i="20"/>
  <c r="BS24" i="20"/>
  <c r="BS25" i="20"/>
  <c r="BT24" i="20"/>
  <c r="BT25" i="20"/>
  <c r="BU24" i="20"/>
  <c r="G169" i="20"/>
  <c r="Z169" i="20"/>
  <c r="Z140" i="20"/>
  <c r="G140" i="20"/>
  <c r="BQ16" i="20"/>
  <c r="BQ17" i="20"/>
  <c r="BR16" i="20"/>
  <c r="BR17" i="20"/>
  <c r="BS16" i="20"/>
  <c r="BS17" i="20"/>
  <c r="BT16" i="20"/>
  <c r="BT17" i="20"/>
  <c r="BU16" i="20"/>
  <c r="G165" i="20"/>
  <c r="G153" i="20"/>
  <c r="Z153" i="20"/>
  <c r="Z152" i="20"/>
  <c r="G152" i="20"/>
  <c r="G150" i="20"/>
  <c r="Z76" i="20"/>
  <c r="G76" i="20"/>
  <c r="G155" i="20"/>
  <c r="Z155" i="20"/>
  <c r="G144" i="20"/>
  <c r="Z144" i="20"/>
  <c r="G136" i="20"/>
  <c r="Z136" i="20"/>
  <c r="G147" i="20"/>
  <c r="Z147" i="20"/>
  <c r="G146" i="20"/>
  <c r="Z146" i="20"/>
  <c r="G139" i="20"/>
  <c r="Z139" i="20"/>
  <c r="G123" i="20"/>
  <c r="Z123" i="20"/>
  <c r="Z159" i="20"/>
  <c r="G159" i="20"/>
  <c r="G154" i="20"/>
  <c r="Z154" i="20"/>
  <c r="G133" i="20"/>
  <c r="Z133" i="20"/>
  <c r="G130" i="20"/>
  <c r="G109" i="20"/>
  <c r="Z109" i="20"/>
  <c r="Z132" i="20"/>
  <c r="G132" i="20"/>
  <c r="G128" i="20"/>
  <c r="Z128" i="20"/>
  <c r="G97" i="20"/>
  <c r="Z97" i="20"/>
  <c r="Z98" i="20"/>
  <c r="G98" i="20"/>
  <c r="Z71" i="20"/>
  <c r="G71" i="20"/>
  <c r="G60" i="20"/>
  <c r="Z131" i="20"/>
  <c r="G131" i="20"/>
  <c r="Z95" i="20"/>
  <c r="G95" i="20"/>
  <c r="Z73" i="20"/>
  <c r="G73" i="20"/>
  <c r="G94" i="20"/>
  <c r="Z85" i="20"/>
  <c r="G85" i="20"/>
  <c r="Z75" i="20"/>
  <c r="G75" i="20"/>
  <c r="Z142" i="20"/>
  <c r="Z138" i="20"/>
  <c r="G114" i="20"/>
  <c r="Z114" i="20"/>
  <c r="G68" i="20"/>
  <c r="Z68" i="20"/>
  <c r="Z126" i="20"/>
  <c r="G125" i="20"/>
  <c r="G116" i="20"/>
  <c r="Z96" i="20"/>
  <c r="G96" i="20"/>
  <c r="Z113" i="20"/>
  <c r="G113" i="20"/>
  <c r="Z105" i="20"/>
  <c r="G105" i="20"/>
  <c r="Z145" i="20"/>
  <c r="G119" i="20"/>
  <c r="Z119" i="20"/>
  <c r="Z92" i="20"/>
  <c r="G92" i="20"/>
  <c r="Z74" i="20"/>
  <c r="G74" i="20"/>
  <c r="Z72" i="20"/>
  <c r="G72" i="20"/>
  <c r="G70" i="20"/>
  <c r="G80" i="20"/>
  <c r="G62" i="20"/>
  <c r="Z31" i="20"/>
  <c r="G31" i="20"/>
  <c r="Z67" i="20"/>
  <c r="G67" i="20"/>
  <c r="G64" i="20"/>
  <c r="Z64" i="20"/>
  <c r="Z25" i="20"/>
  <c r="G25" i="20"/>
  <c r="Z49" i="20"/>
  <c r="G49" i="20"/>
  <c r="G30" i="20"/>
  <c r="Z30" i="20"/>
  <c r="Z61" i="20"/>
  <c r="G61" i="20"/>
  <c r="G48" i="20"/>
  <c r="Z45" i="20"/>
  <c r="G45" i="20"/>
  <c r="G37" i="20"/>
  <c r="Z37" i="20"/>
  <c r="G55" i="20"/>
  <c r="Z55" i="20"/>
  <c r="G86" i="20"/>
  <c r="G63" i="20"/>
  <c r="Z63" i="20"/>
  <c r="G43" i="20"/>
  <c r="Z43" i="20"/>
  <c r="G42" i="20"/>
  <c r="Z42" i="20"/>
  <c r="G33" i="20"/>
  <c r="Z33" i="20"/>
  <c r="G38" i="20"/>
  <c r="Z28" i="20"/>
  <c r="AY9" i="20"/>
  <c r="D11" i="20"/>
  <c r="L135" i="20" s="1"/>
  <c r="P135" i="20" s="1"/>
  <c r="AY8" i="20"/>
  <c r="AY7" i="20"/>
  <c r="AY6" i="20"/>
  <c r="AY5" i="20"/>
  <c r="AY4" i="20"/>
  <c r="G24" i="20"/>
  <c r="AY10" i="20"/>
  <c r="AY2" i="20"/>
  <c r="G21" i="20"/>
  <c r="AB15" i="20"/>
  <c r="AB18" i="20"/>
  <c r="BL7" i="20"/>
  <c r="G22" i="20"/>
  <c r="Z22" i="20"/>
  <c r="G27" i="20"/>
  <c r="Z27" i="20"/>
  <c r="E194" i="17"/>
  <c r="E195" i="17"/>
  <c r="F195" i="17" s="1"/>
  <c r="E214" i="17"/>
  <c r="F214" i="17" s="1"/>
  <c r="E68" i="17"/>
  <c r="E134" i="17"/>
  <c r="V134" i="11" s="1"/>
  <c r="E150" i="17"/>
  <c r="E166" i="17"/>
  <c r="E210" i="17"/>
  <c r="E51" i="17"/>
  <c r="F51" i="17" s="1"/>
  <c r="E128" i="17"/>
  <c r="E144" i="17"/>
  <c r="F144" i="17" s="1"/>
  <c r="E152" i="17"/>
  <c r="E167" i="17"/>
  <c r="E153" i="17"/>
  <c r="E137" i="17"/>
  <c r="E70" i="17"/>
  <c r="F70" i="17"/>
  <c r="E174" i="17"/>
  <c r="E217" i="17"/>
  <c r="F217" i="17" s="1"/>
  <c r="E196" i="17"/>
  <c r="F196" i="17" s="1"/>
  <c r="E189" i="17"/>
  <c r="E181" i="17"/>
  <c r="BL4" i="20"/>
  <c r="E216" i="17"/>
  <c r="F216" i="17" s="1"/>
  <c r="E209" i="17"/>
  <c r="E188" i="17"/>
  <c r="E180" i="17"/>
  <c r="V177" i="11" s="1"/>
  <c r="AB18" i="17"/>
  <c r="BU17" i="20"/>
  <c r="BV16" i="20"/>
  <c r="BU11" i="20"/>
  <c r="BK7" i="20"/>
  <c r="BJ7" i="20"/>
  <c r="BI7" i="20"/>
  <c r="BH7" i="20"/>
  <c r="BG7" i="20"/>
  <c r="BF7" i="20"/>
  <c r="BE7" i="20"/>
  <c r="BD7" i="20"/>
  <c r="BC7" i="20"/>
  <c r="H22" i="20"/>
  <c r="J98" i="20"/>
  <c r="K128" i="20"/>
  <c r="K159" i="20"/>
  <c r="K140" i="20"/>
  <c r="H169" i="10"/>
  <c r="G169" i="10"/>
  <c r="T21" i="9"/>
  <c r="R21" i="9"/>
  <c r="E14" i="9"/>
  <c r="R125" i="7"/>
  <c r="T125" i="7"/>
  <c r="R56" i="7"/>
  <c r="T56" i="7"/>
  <c r="R79" i="7"/>
  <c r="T79" i="7"/>
  <c r="R109" i="7"/>
  <c r="T109" i="7"/>
  <c r="K139" i="7"/>
  <c r="V139" i="7"/>
  <c r="N73" i="7"/>
  <c r="V73" i="7"/>
  <c r="R131" i="7"/>
  <c r="T131" i="7"/>
  <c r="R71" i="7"/>
  <c r="T71" i="7"/>
  <c r="R42" i="7"/>
  <c r="T42" i="7"/>
  <c r="N65" i="7"/>
  <c r="V65" i="7"/>
  <c r="R87" i="7"/>
  <c r="T87" i="7"/>
  <c r="R133" i="7"/>
  <c r="T133" i="7"/>
  <c r="R40" i="7"/>
  <c r="T40" i="7"/>
  <c r="N147" i="7"/>
  <c r="V147" i="7"/>
  <c r="R43" i="7"/>
  <c r="T43" i="7"/>
  <c r="R106" i="7"/>
  <c r="T106" i="7"/>
  <c r="AB3" i="18"/>
  <c r="AB5" i="18"/>
  <c r="AG17" i="18"/>
  <c r="AC3" i="18"/>
  <c r="AC5" i="18"/>
  <c r="BP6" i="18"/>
  <c r="BO6" i="18"/>
  <c r="BN6" i="18"/>
  <c r="BM6" i="18"/>
  <c r="BL6" i="18"/>
  <c r="BK6" i="18"/>
  <c r="BJ6" i="18"/>
  <c r="BI6" i="18"/>
  <c r="BH6" i="18"/>
  <c r="H24" i="18"/>
  <c r="J83" i="18"/>
  <c r="K136" i="18"/>
  <c r="J63" i="18"/>
  <c r="K111" i="18"/>
  <c r="J64" i="18"/>
  <c r="J87" i="18"/>
  <c r="K119" i="18"/>
  <c r="K145" i="18"/>
  <c r="K129" i="18"/>
  <c r="H32" i="18"/>
  <c r="G45" i="11"/>
  <c r="J45" i="11"/>
  <c r="G61" i="11"/>
  <c r="J61" i="11"/>
  <c r="R65" i="11"/>
  <c r="T65" i="11" s="1"/>
  <c r="G129" i="2"/>
  <c r="L129" i="2"/>
  <c r="P129" i="2"/>
  <c r="R129" i="2"/>
  <c r="T129" i="2"/>
  <c r="G161" i="2"/>
  <c r="K161" i="2"/>
  <c r="P161" i="2"/>
  <c r="R161" i="2"/>
  <c r="T161" i="2"/>
  <c r="R21" i="2"/>
  <c r="R55" i="2"/>
  <c r="T55" i="2"/>
  <c r="R30" i="2"/>
  <c r="T30" i="2"/>
  <c r="R84" i="2"/>
  <c r="T84" i="2"/>
  <c r="R32" i="2"/>
  <c r="T32" i="2"/>
  <c r="R139" i="2"/>
  <c r="T139" i="2"/>
  <c r="R26" i="2"/>
  <c r="T26" i="2"/>
  <c r="R108" i="2"/>
  <c r="T108" i="2"/>
  <c r="R131" i="2"/>
  <c r="T131" i="2"/>
  <c r="R43" i="2"/>
  <c r="T43" i="2"/>
  <c r="R103" i="2"/>
  <c r="T103" i="2"/>
  <c r="R143" i="2"/>
  <c r="T143" i="2"/>
  <c r="R70" i="2"/>
  <c r="T70" i="2"/>
  <c r="R102" i="2"/>
  <c r="T102" i="2"/>
  <c r="F181" i="17"/>
  <c r="V178" i="11"/>
  <c r="J45" i="20"/>
  <c r="K116" i="20"/>
  <c r="K146" i="20"/>
  <c r="F153" i="17"/>
  <c r="V153" i="11"/>
  <c r="H21" i="20"/>
  <c r="H33" i="20"/>
  <c r="J63" i="20"/>
  <c r="H30" i="20"/>
  <c r="K125" i="20"/>
  <c r="K155" i="20"/>
  <c r="J76" i="20"/>
  <c r="K153" i="20"/>
  <c r="G69" i="10"/>
  <c r="H177" i="10"/>
  <c r="G177" i="10"/>
  <c r="H209" i="10"/>
  <c r="G209" i="10"/>
  <c r="G257" i="10"/>
  <c r="H313" i="10"/>
  <c r="G313" i="10"/>
  <c r="R26" i="9"/>
  <c r="G333" i="10"/>
  <c r="R46" i="9"/>
  <c r="R50" i="9"/>
  <c r="N61" i="7"/>
  <c r="V61" i="7"/>
  <c r="R139" i="7"/>
  <c r="T139" i="7"/>
  <c r="N50" i="7"/>
  <c r="V50" i="7"/>
  <c r="V26" i="7"/>
  <c r="N77" i="7"/>
  <c r="V77" i="7"/>
  <c r="N98" i="7"/>
  <c r="V98" i="7"/>
  <c r="R136" i="7"/>
  <c r="T136" i="7"/>
  <c r="N48" i="7"/>
  <c r="V48" i="7"/>
  <c r="V24" i="7"/>
  <c r="V51" i="7"/>
  <c r="N51" i="7"/>
  <c r="R128" i="7"/>
  <c r="T128" i="7"/>
  <c r="N69" i="7"/>
  <c r="V69" i="7"/>
  <c r="V90" i="7"/>
  <c r="R108" i="7"/>
  <c r="T108" i="7"/>
  <c r="N49" i="7"/>
  <c r="V49" i="7"/>
  <c r="R147" i="7"/>
  <c r="T147" i="7"/>
  <c r="K85" i="7"/>
  <c r="V85" i="7"/>
  <c r="BP7" i="18"/>
  <c r="BO7" i="18"/>
  <c r="BN7" i="18"/>
  <c r="BM7" i="18"/>
  <c r="BL7" i="18"/>
  <c r="BK7" i="18"/>
  <c r="BJ7" i="18"/>
  <c r="BI7" i="18"/>
  <c r="BH7" i="18"/>
  <c r="BQ10" i="18"/>
  <c r="AZ25" i="18"/>
  <c r="AZ33" i="18"/>
  <c r="AZ41" i="18"/>
  <c r="AZ49" i="18"/>
  <c r="AZ55" i="18"/>
  <c r="AZ63" i="18"/>
  <c r="AZ71" i="18"/>
  <c r="AZ79" i="18"/>
  <c r="AZ87" i="18"/>
  <c r="AZ95" i="18"/>
  <c r="AZ103" i="18"/>
  <c r="AZ111" i="18"/>
  <c r="AZ119" i="18"/>
  <c r="AZ127" i="18"/>
  <c r="AZ135" i="18"/>
  <c r="AZ143" i="18"/>
  <c r="BQ2" i="18"/>
  <c r="AZ28" i="18"/>
  <c r="AZ36" i="18"/>
  <c r="AZ44" i="18"/>
  <c r="AZ52" i="18"/>
  <c r="AZ58" i="18"/>
  <c r="AZ66" i="18"/>
  <c r="AZ74" i="18"/>
  <c r="AZ82" i="18"/>
  <c r="AZ90" i="18"/>
  <c r="AZ98" i="18"/>
  <c r="AZ106" i="18"/>
  <c r="AZ114" i="18"/>
  <c r="AZ122" i="18"/>
  <c r="AZ130" i="18"/>
  <c r="AZ138" i="18"/>
  <c r="AZ23" i="18"/>
  <c r="AZ31" i="18"/>
  <c r="AZ39" i="18"/>
  <c r="AZ47" i="18"/>
  <c r="AZ53" i="18"/>
  <c r="AZ61" i="18"/>
  <c r="AZ69" i="18"/>
  <c r="AZ77" i="18"/>
  <c r="AZ85" i="18"/>
  <c r="AZ93" i="18"/>
  <c r="AZ101" i="18"/>
  <c r="AZ109" i="18"/>
  <c r="AZ117" i="18"/>
  <c r="AZ125" i="18"/>
  <c r="AZ133" i="18"/>
  <c r="AZ141" i="18"/>
  <c r="AZ149" i="18"/>
  <c r="BQ9" i="18"/>
  <c r="AZ26" i="18"/>
  <c r="AZ34" i="18"/>
  <c r="AZ42" i="18"/>
  <c r="AZ50" i="18"/>
  <c r="AZ56" i="18"/>
  <c r="AZ64" i="18"/>
  <c r="AZ72" i="18"/>
  <c r="AZ80" i="18"/>
  <c r="AZ88" i="18"/>
  <c r="AZ96" i="18"/>
  <c r="AZ104" i="18"/>
  <c r="AZ112" i="18"/>
  <c r="AZ120" i="18"/>
  <c r="AZ128" i="18"/>
  <c r="AZ136" i="18"/>
  <c r="AZ144" i="18"/>
  <c r="AZ21" i="18"/>
  <c r="AZ29" i="18"/>
  <c r="AZ37" i="18"/>
  <c r="AZ45" i="18"/>
  <c r="AZ59" i="18"/>
  <c r="AZ67" i="18"/>
  <c r="AZ75" i="18"/>
  <c r="AZ83" i="18"/>
  <c r="AZ91" i="18"/>
  <c r="AZ99" i="18"/>
  <c r="AZ107" i="18"/>
  <c r="AZ115" i="18"/>
  <c r="AZ123" i="18"/>
  <c r="AZ131" i="18"/>
  <c r="AZ139" i="18"/>
  <c r="BQ3" i="18"/>
  <c r="BQ8" i="18"/>
  <c r="AZ24" i="18"/>
  <c r="AZ32" i="18"/>
  <c r="AZ40" i="18"/>
  <c r="AZ48" i="18"/>
  <c r="AZ54" i="18"/>
  <c r="AZ62" i="18"/>
  <c r="AZ70" i="18"/>
  <c r="AZ78" i="18"/>
  <c r="AZ86" i="18"/>
  <c r="AZ94" i="18"/>
  <c r="AZ102" i="18"/>
  <c r="AZ110" i="18"/>
  <c r="AZ118" i="18"/>
  <c r="AZ126" i="18"/>
  <c r="AZ134" i="18"/>
  <c r="AZ142" i="18"/>
  <c r="AZ150" i="18"/>
  <c r="AZ27" i="18"/>
  <c r="AZ35" i="18"/>
  <c r="AZ43" i="18"/>
  <c r="AZ51" i="18"/>
  <c r="AZ57" i="18"/>
  <c r="AZ65" i="18"/>
  <c r="AZ73" i="18"/>
  <c r="AZ81" i="18"/>
  <c r="AZ89" i="18"/>
  <c r="AZ97" i="18"/>
  <c r="AZ105" i="18"/>
  <c r="AZ113" i="18"/>
  <c r="AZ121" i="18"/>
  <c r="AZ22" i="18"/>
  <c r="AZ30" i="18"/>
  <c r="AZ38" i="18"/>
  <c r="AZ46" i="18"/>
  <c r="AZ60" i="18"/>
  <c r="AZ68" i="18"/>
  <c r="AZ76" i="18"/>
  <c r="AZ84" i="18"/>
  <c r="AZ92" i="18"/>
  <c r="AZ100" i="18"/>
  <c r="AZ108" i="18"/>
  <c r="AZ116" i="18"/>
  <c r="AZ124" i="18"/>
  <c r="AZ132" i="18"/>
  <c r="AZ140" i="18"/>
  <c r="AZ148" i="18"/>
  <c r="AZ156" i="18"/>
  <c r="AZ164" i="18"/>
  <c r="AZ172" i="18"/>
  <c r="BQ11" i="18"/>
  <c r="BQ22" i="18"/>
  <c r="BQ30" i="18"/>
  <c r="BQ38" i="18"/>
  <c r="AZ159" i="18"/>
  <c r="AZ167" i="18"/>
  <c r="BQ14" i="18"/>
  <c r="BQ23" i="18"/>
  <c r="BQ31" i="18"/>
  <c r="BQ39" i="18"/>
  <c r="BQ43" i="18"/>
  <c r="BQ47" i="18"/>
  <c r="BQ51" i="18"/>
  <c r="AZ154" i="18"/>
  <c r="AZ162" i="18"/>
  <c r="AZ170" i="18"/>
  <c r="BQ24" i="18"/>
  <c r="BQ32" i="18"/>
  <c r="AZ145" i="18"/>
  <c r="AZ151" i="18"/>
  <c r="AZ157" i="18"/>
  <c r="AZ165" i="18"/>
  <c r="AZ173" i="18"/>
  <c r="BQ17" i="18"/>
  <c r="BQ25" i="18"/>
  <c r="BQ33" i="18"/>
  <c r="BQ42" i="18"/>
  <c r="BQ46" i="18"/>
  <c r="BQ50" i="18"/>
  <c r="BQ54" i="18"/>
  <c r="AZ129" i="18"/>
  <c r="AZ137" i="18"/>
  <c r="AZ152" i="18"/>
  <c r="AZ160" i="18"/>
  <c r="AZ168" i="18"/>
  <c r="BQ12" i="18"/>
  <c r="BQ16" i="18"/>
  <c r="BQ26" i="18"/>
  <c r="AZ146" i="18"/>
  <c r="AZ155" i="18"/>
  <c r="AZ163" i="18"/>
  <c r="AZ171" i="18"/>
  <c r="BQ18" i="18"/>
  <c r="BQ27" i="18"/>
  <c r="BQ35" i="18"/>
  <c r="BQ41" i="18"/>
  <c r="BQ45" i="18"/>
  <c r="BQ49" i="18"/>
  <c r="BQ53" i="18"/>
  <c r="BQ57" i="18"/>
  <c r="AZ158" i="18"/>
  <c r="AZ166" i="18"/>
  <c r="AZ174" i="18"/>
  <c r="BQ15" i="18"/>
  <c r="BQ20" i="18"/>
  <c r="BQ28" i="18"/>
  <c r="BQ36" i="18"/>
  <c r="AZ147" i="18"/>
  <c r="AZ153" i="18"/>
  <c r="AZ161" i="18"/>
  <c r="AZ169" i="18"/>
  <c r="AZ175" i="18"/>
  <c r="AZ176" i="18"/>
  <c r="AZ177" i="18"/>
  <c r="AZ178" i="18"/>
  <c r="AZ179" i="18"/>
  <c r="AZ180" i="18"/>
  <c r="AZ181" i="18"/>
  <c r="AZ182" i="18"/>
  <c r="AZ183" i="18"/>
  <c r="AZ184" i="18"/>
  <c r="AZ185" i="18"/>
  <c r="AZ186" i="18"/>
  <c r="AZ187" i="18"/>
  <c r="AZ188" i="18"/>
  <c r="AZ189" i="18"/>
  <c r="AZ190" i="18"/>
  <c r="AZ191" i="18"/>
  <c r="AZ192" i="18"/>
  <c r="AZ193" i="18"/>
  <c r="AZ194" i="18"/>
  <c r="AZ195" i="18"/>
  <c r="AZ196" i="18"/>
  <c r="AZ197" i="18"/>
  <c r="AZ198" i="18"/>
  <c r="AZ199" i="18"/>
  <c r="AZ200" i="18"/>
  <c r="AZ201" i="18"/>
  <c r="AZ202" i="18"/>
  <c r="AZ203" i="18"/>
  <c r="AZ204" i="18"/>
  <c r="AZ205" i="18"/>
  <c r="AZ206" i="18"/>
  <c r="AZ207" i="18"/>
  <c r="AZ208" i="18"/>
  <c r="AZ209" i="18"/>
  <c r="BQ13" i="18"/>
  <c r="BQ56" i="18"/>
  <c r="BQ65" i="18"/>
  <c r="BQ67" i="18"/>
  <c r="BQ74" i="18"/>
  <c r="BQ78" i="18"/>
  <c r="BQ70" i="18"/>
  <c r="BQ19" i="18"/>
  <c r="BQ61" i="18"/>
  <c r="BQ63" i="18"/>
  <c r="BQ73" i="18"/>
  <c r="BQ77" i="18"/>
  <c r="BQ37" i="18"/>
  <c r="BQ66" i="18"/>
  <c r="BQ68" i="18"/>
  <c r="BQ55" i="18"/>
  <c r="BQ58" i="18"/>
  <c r="BQ72" i="18"/>
  <c r="BQ76" i="18"/>
  <c r="BQ29" i="18"/>
  <c r="BQ40" i="18"/>
  <c r="BQ44" i="18"/>
  <c r="BQ48" i="18"/>
  <c r="BQ52" i="18"/>
  <c r="BQ62" i="18"/>
  <c r="BQ64" i="18"/>
  <c r="BQ21" i="18"/>
  <c r="BQ59" i="18"/>
  <c r="BQ69" i="18"/>
  <c r="BQ71" i="18"/>
  <c r="BQ75" i="18"/>
  <c r="BQ79" i="18"/>
  <c r="BQ34" i="18"/>
  <c r="BQ60" i="18"/>
  <c r="K115" i="18"/>
  <c r="K123" i="18"/>
  <c r="K139" i="18"/>
  <c r="K135" i="18"/>
  <c r="J48" i="18"/>
  <c r="J99" i="18"/>
  <c r="G41" i="11"/>
  <c r="J41" i="11"/>
  <c r="G117" i="2"/>
  <c r="K117" i="2"/>
  <c r="P117" i="2"/>
  <c r="R117" i="2"/>
  <c r="T117" i="2"/>
  <c r="G149" i="2"/>
  <c r="L149" i="2"/>
  <c r="P149" i="2"/>
  <c r="G181" i="2"/>
  <c r="N181" i="2"/>
  <c r="P181" i="2"/>
  <c r="R181" i="2"/>
  <c r="T181" i="2"/>
  <c r="R147" i="2"/>
  <c r="T147" i="2"/>
  <c r="R39" i="2"/>
  <c r="T39" i="2"/>
  <c r="R66" i="2"/>
  <c r="T66" i="2"/>
  <c r="R98" i="2"/>
  <c r="T98" i="2"/>
  <c r="R171" i="2"/>
  <c r="T171" i="2"/>
  <c r="R119" i="2"/>
  <c r="T119" i="2"/>
  <c r="R152" i="2"/>
  <c r="T152" i="2"/>
  <c r="R53" i="2"/>
  <c r="T53" i="2"/>
  <c r="R101" i="2"/>
  <c r="T101" i="2"/>
  <c r="D16" i="2"/>
  <c r="D19" i="2"/>
  <c r="F189" i="17"/>
  <c r="V185" i="11"/>
  <c r="F150" i="17"/>
  <c r="V150" i="11"/>
  <c r="L110" i="20"/>
  <c r="L85" i="20"/>
  <c r="AC85" i="20" s="1"/>
  <c r="L154" i="20"/>
  <c r="L166" i="20"/>
  <c r="L83" i="20"/>
  <c r="L153" i="20"/>
  <c r="P153" i="20" s="1"/>
  <c r="L175" i="20"/>
  <c r="N175" i="20" s="1"/>
  <c r="R175" i="20" s="1"/>
  <c r="L36" i="20"/>
  <c r="P36" i="20" s="1"/>
  <c r="L58" i="20"/>
  <c r="N58" i="20" s="1"/>
  <c r="R58" i="20" s="1"/>
  <c r="L123" i="20"/>
  <c r="N123" i="20" s="1"/>
  <c r="R123" i="20" s="1"/>
  <c r="L167" i="20"/>
  <c r="N167" i="20" s="1"/>
  <c r="R167" i="20" s="1"/>
  <c r="L61" i="20"/>
  <c r="L126" i="20"/>
  <c r="P126" i="20" s="1"/>
  <c r="L97" i="20"/>
  <c r="P97" i="20" s="1"/>
  <c r="L100" i="20"/>
  <c r="L63" i="20"/>
  <c r="N63" i="20" s="1"/>
  <c r="R63" i="20" s="1"/>
  <c r="L121" i="20"/>
  <c r="AC121" i="20" s="1"/>
  <c r="L136" i="20"/>
  <c r="L159" i="20"/>
  <c r="N159" i="20" s="1"/>
  <c r="R159" i="20" s="1"/>
  <c r="L78" i="20"/>
  <c r="L21" i="20"/>
  <c r="N21" i="20" s="1"/>
  <c r="R21" i="20" s="1"/>
  <c r="L130" i="20"/>
  <c r="L54" i="20"/>
  <c r="P54" i="20" s="1"/>
  <c r="L212" i="20"/>
  <c r="N212" i="20" s="1"/>
  <c r="L101" i="20"/>
  <c r="N101" i="20" s="1"/>
  <c r="L29" i="20"/>
  <c r="P29" i="20" s="1"/>
  <c r="L145" i="20"/>
  <c r="AC145" i="20" s="1"/>
  <c r="D15" i="20"/>
  <c r="C19" i="20" s="1"/>
  <c r="L57" i="20"/>
  <c r="L170" i="20"/>
  <c r="N170" i="20" s="1"/>
  <c r="L209" i="20"/>
  <c r="AF209" i="20" s="1"/>
  <c r="L32" i="20"/>
  <c r="AF32" i="20" s="1"/>
  <c r="L138" i="20"/>
  <c r="P138" i="20" s="1"/>
  <c r="L24" i="20"/>
  <c r="AF24" i="20" s="1"/>
  <c r="L90" i="20"/>
  <c r="N90" i="20" s="1"/>
  <c r="R90" i="20" s="1"/>
  <c r="L51" i="20"/>
  <c r="L81" i="20"/>
  <c r="L23" i="20"/>
  <c r="J86" i="20"/>
  <c r="H31" i="20"/>
  <c r="J62" i="20"/>
  <c r="J72" i="20"/>
  <c r="K114" i="20"/>
  <c r="J94" i="20"/>
  <c r="J95" i="20"/>
  <c r="J60" i="20"/>
  <c r="K132" i="20"/>
  <c r="K147" i="20"/>
  <c r="H185" i="10"/>
  <c r="G185" i="10"/>
  <c r="G235" i="10"/>
  <c r="G152" i="10"/>
  <c r="G168" i="10"/>
  <c r="G184" i="10"/>
  <c r="G200" i="10"/>
  <c r="G288" i="10"/>
  <c r="H288" i="10"/>
  <c r="G248" i="10"/>
  <c r="G304" i="10"/>
  <c r="R88" i="7"/>
  <c r="T88" i="7"/>
  <c r="V88" i="7"/>
  <c r="R118" i="7"/>
  <c r="T118" i="7"/>
  <c r="V118" i="7"/>
  <c r="R144" i="7"/>
  <c r="T144" i="7"/>
  <c r="N136" i="7"/>
  <c r="V136" i="7"/>
  <c r="V84" i="7"/>
  <c r="N84" i="7"/>
  <c r="K114" i="7"/>
  <c r="V114" i="7"/>
  <c r="K128" i="7"/>
  <c r="V128" i="7"/>
  <c r="N55" i="7"/>
  <c r="V55" i="7"/>
  <c r="K117" i="7"/>
  <c r="V117" i="7"/>
  <c r="V25" i="7"/>
  <c r="R27" i="7"/>
  <c r="T27" i="7"/>
  <c r="J67" i="18"/>
  <c r="K105" i="18"/>
  <c r="K137" i="18"/>
  <c r="J39" i="18"/>
  <c r="J71" i="18"/>
  <c r="J40" i="18"/>
  <c r="J72" i="18"/>
  <c r="J95" i="18"/>
  <c r="J55" i="18"/>
  <c r="J56" i="18"/>
  <c r="J79" i="18"/>
  <c r="K143" i="18"/>
  <c r="K159" i="18"/>
  <c r="K152" i="18"/>
  <c r="K165" i="18"/>
  <c r="K169" i="18"/>
  <c r="G53" i="11"/>
  <c r="J53" i="11"/>
  <c r="G137" i="2"/>
  <c r="J137" i="2"/>
  <c r="P137" i="2"/>
  <c r="R137" i="2"/>
  <c r="T137" i="2"/>
  <c r="G169" i="2"/>
  <c r="K169" i="2"/>
  <c r="P169" i="2"/>
  <c r="R169" i="2"/>
  <c r="T169" i="2"/>
  <c r="R61" i="2"/>
  <c r="T61" i="2"/>
  <c r="AU22" i="20"/>
  <c r="AU27" i="20"/>
  <c r="BL3" i="20"/>
  <c r="AU23" i="20"/>
  <c r="AU25" i="20"/>
  <c r="BL8" i="20"/>
  <c r="AU26" i="20"/>
  <c r="AU28" i="20"/>
  <c r="BL2" i="20"/>
  <c r="BL5" i="20"/>
  <c r="AU32" i="20"/>
  <c r="AU33" i="20"/>
  <c r="AU34" i="20"/>
  <c r="AU37" i="20"/>
  <c r="AU40" i="20"/>
  <c r="AU48" i="20"/>
  <c r="AU66" i="20"/>
  <c r="AU68" i="20"/>
  <c r="AU43" i="20"/>
  <c r="AU24" i="20"/>
  <c r="AU36" i="20"/>
  <c r="AU46" i="20"/>
  <c r="AU59" i="20"/>
  <c r="AU83" i="20"/>
  <c r="AU29" i="20"/>
  <c r="AU49" i="20"/>
  <c r="AU61" i="20"/>
  <c r="AU67" i="20"/>
  <c r="AU30" i="20"/>
  <c r="AU35" i="20"/>
  <c r="AU39" i="20"/>
  <c r="AU44" i="20"/>
  <c r="AU41" i="20"/>
  <c r="AU47" i="20"/>
  <c r="AU38" i="20"/>
  <c r="AU50" i="20"/>
  <c r="AU60" i="20"/>
  <c r="AU64" i="20"/>
  <c r="AU65" i="20"/>
  <c r="AU79" i="20"/>
  <c r="AU92" i="20"/>
  <c r="AU56" i="20"/>
  <c r="AU58" i="20"/>
  <c r="AU63" i="20"/>
  <c r="AU72" i="20"/>
  <c r="AU73" i="20"/>
  <c r="AU74" i="20"/>
  <c r="AU76" i="20"/>
  <c r="AU94" i="20"/>
  <c r="AU99" i="20"/>
  <c r="AU103" i="20"/>
  <c r="AU113" i="20"/>
  <c r="AU119" i="20"/>
  <c r="AU122" i="20"/>
  <c r="AU128" i="20"/>
  <c r="AU131" i="20"/>
  <c r="AU71" i="20"/>
  <c r="AU75" i="20"/>
  <c r="AU81" i="20"/>
  <c r="AU91" i="20"/>
  <c r="AU97" i="20"/>
  <c r="AU108" i="20"/>
  <c r="AU45" i="20"/>
  <c r="AU70" i="20"/>
  <c r="AU80" i="20"/>
  <c r="AU88" i="20"/>
  <c r="AU100" i="20"/>
  <c r="AU111" i="20"/>
  <c r="AU120" i="20"/>
  <c r="AU129" i="20"/>
  <c r="AU57" i="20"/>
  <c r="AU69" i="20"/>
  <c r="AU89" i="20"/>
  <c r="AU90" i="20"/>
  <c r="AU95" i="20"/>
  <c r="AU104" i="20"/>
  <c r="AU51" i="20"/>
  <c r="AU52" i="20"/>
  <c r="AU53" i="20"/>
  <c r="AU54" i="20"/>
  <c r="AU87" i="20"/>
  <c r="AU31" i="20"/>
  <c r="AU55" i="20"/>
  <c r="AU62" i="20"/>
  <c r="AU78" i="20"/>
  <c r="AU84" i="20"/>
  <c r="AU86" i="20"/>
  <c r="AU101" i="20"/>
  <c r="AU112" i="20"/>
  <c r="AU121" i="20"/>
  <c r="AU130" i="20"/>
  <c r="AU42" i="20"/>
  <c r="AU85" i="20"/>
  <c r="AU96" i="20"/>
  <c r="AU98" i="20"/>
  <c r="AU102" i="20"/>
  <c r="AU107" i="20"/>
  <c r="AU115" i="20"/>
  <c r="AU124" i="20"/>
  <c r="AU133" i="20"/>
  <c r="AU116" i="20"/>
  <c r="AU125" i="20"/>
  <c r="AU134" i="20"/>
  <c r="AU140" i="20"/>
  <c r="AU143" i="20"/>
  <c r="AU155" i="20"/>
  <c r="AU163" i="20"/>
  <c r="AU169" i="20"/>
  <c r="AU170" i="20"/>
  <c r="AU144" i="20"/>
  <c r="AU147" i="20"/>
  <c r="AU158" i="20"/>
  <c r="AU166" i="20"/>
  <c r="AU141" i="20"/>
  <c r="AU150" i="20"/>
  <c r="AU161" i="20"/>
  <c r="AU171" i="20"/>
  <c r="AU77" i="20"/>
  <c r="AU106" i="20"/>
  <c r="AU117" i="20"/>
  <c r="AU126" i="20"/>
  <c r="AU145" i="20"/>
  <c r="AU156" i="20"/>
  <c r="AU164" i="20"/>
  <c r="AU172" i="20"/>
  <c r="AU173" i="20"/>
  <c r="AU174" i="20"/>
  <c r="AU175" i="20"/>
  <c r="AU176" i="20"/>
  <c r="AU177" i="20"/>
  <c r="AU178" i="20"/>
  <c r="AU179" i="20"/>
  <c r="AU180" i="20"/>
  <c r="AU181" i="20"/>
  <c r="AU182" i="20"/>
  <c r="AU183" i="20"/>
  <c r="AU185" i="20"/>
  <c r="AU186" i="20"/>
  <c r="AU187" i="20"/>
  <c r="AU188" i="20"/>
  <c r="AU189" i="20"/>
  <c r="AU190" i="20"/>
  <c r="AU191" i="20"/>
  <c r="AU192" i="20"/>
  <c r="AU193" i="20"/>
  <c r="AU93" i="20"/>
  <c r="AU136" i="20"/>
  <c r="AU148" i="20"/>
  <c r="AU110" i="20"/>
  <c r="AU114" i="20"/>
  <c r="AU118" i="20"/>
  <c r="AU123" i="20"/>
  <c r="AU127" i="20"/>
  <c r="AU132" i="20"/>
  <c r="AU135" i="20"/>
  <c r="AU137" i="20"/>
  <c r="AU138" i="20"/>
  <c r="AU142" i="20"/>
  <c r="AU151" i="20"/>
  <c r="AU162" i="20"/>
  <c r="AU109" i="20"/>
  <c r="AU146" i="20"/>
  <c r="AU152" i="20"/>
  <c r="AU153" i="20"/>
  <c r="AU154" i="20"/>
  <c r="AU157" i="20"/>
  <c r="AU165" i="20"/>
  <c r="AU167" i="20"/>
  <c r="AU149" i="20"/>
  <c r="AU160" i="20"/>
  <c r="AU194" i="20"/>
  <c r="AU195" i="20"/>
  <c r="AU196" i="20"/>
  <c r="AU198" i="20"/>
  <c r="AU199" i="20"/>
  <c r="AU200" i="20"/>
  <c r="AU203" i="20"/>
  <c r="AU204" i="20"/>
  <c r="AU205" i="20"/>
  <c r="AU206" i="20"/>
  <c r="AU207" i="20"/>
  <c r="AU208" i="20"/>
  <c r="AU209" i="20"/>
  <c r="AU210" i="20"/>
  <c r="AU211" i="20"/>
  <c r="AU212" i="20"/>
  <c r="AU213" i="20"/>
  <c r="AU214" i="20"/>
  <c r="AU215" i="20"/>
  <c r="AU216" i="20"/>
  <c r="AU217" i="20"/>
  <c r="AU218" i="20"/>
  <c r="AU219" i="20"/>
  <c r="AU220" i="20"/>
  <c r="AU221" i="20"/>
  <c r="AU222" i="20"/>
  <c r="AU105" i="20"/>
  <c r="AU139" i="20"/>
  <c r="AU159" i="20"/>
  <c r="BL11" i="20"/>
  <c r="BL13" i="20"/>
  <c r="BL14" i="20"/>
  <c r="BL29" i="20"/>
  <c r="BL35" i="20"/>
  <c r="BL39" i="20"/>
  <c r="BL43" i="20"/>
  <c r="BL47" i="20"/>
  <c r="BL24" i="20"/>
  <c r="BL30" i="20"/>
  <c r="BL12" i="20"/>
  <c r="AU82" i="20"/>
  <c r="BL25" i="20"/>
  <c r="AU168" i="20"/>
  <c r="BL15" i="20"/>
  <c r="BL21" i="20"/>
  <c r="BL27" i="20"/>
  <c r="BL36" i="20"/>
  <c r="BL18" i="20"/>
  <c r="BL19" i="20"/>
  <c r="BL20" i="20"/>
  <c r="BL49" i="20"/>
  <c r="BL34" i="20"/>
  <c r="BL45" i="20"/>
  <c r="BL57" i="20"/>
  <c r="BL61" i="20"/>
  <c r="BL65" i="20"/>
  <c r="BL69" i="20"/>
  <c r="BL73" i="20"/>
  <c r="BL77" i="20"/>
  <c r="BL81" i="20"/>
  <c r="BL28" i="20"/>
  <c r="BL31" i="20"/>
  <c r="BL41" i="20"/>
  <c r="BL52" i="20"/>
  <c r="BL56" i="20"/>
  <c r="BL60" i="20"/>
  <c r="BL64" i="20"/>
  <c r="BL68" i="20"/>
  <c r="BL72" i="20"/>
  <c r="BL76" i="20"/>
  <c r="BL80" i="20"/>
  <c r="BL32" i="20"/>
  <c r="BL48" i="20"/>
  <c r="BL50" i="20"/>
  <c r="BL22" i="20"/>
  <c r="BL42" i="20"/>
  <c r="BL44" i="20"/>
  <c r="BL46" i="20"/>
  <c r="BL55" i="20"/>
  <c r="BL59" i="20"/>
  <c r="BL63" i="20"/>
  <c r="BL67" i="20"/>
  <c r="BL71" i="20"/>
  <c r="BL75" i="20"/>
  <c r="BL79" i="20"/>
  <c r="BL83" i="20"/>
  <c r="BL87" i="20"/>
  <c r="BL17" i="20"/>
  <c r="BL26" i="20"/>
  <c r="BL33" i="20"/>
  <c r="BL37" i="20"/>
  <c r="BL51" i="20"/>
  <c r="BL16" i="20"/>
  <c r="BL54" i="20"/>
  <c r="BL78" i="20"/>
  <c r="BL90" i="20"/>
  <c r="BL40" i="20"/>
  <c r="BL82" i="20"/>
  <c r="AU184" i="20"/>
  <c r="BL58" i="20"/>
  <c r="BL62" i="20"/>
  <c r="BL66" i="20"/>
  <c r="BL84" i="20"/>
  <c r="BL86" i="20"/>
  <c r="BL88" i="20"/>
  <c r="BL23" i="20"/>
  <c r="BL38" i="20"/>
  <c r="BL70" i="20"/>
  <c r="AU201" i="20"/>
  <c r="BL53" i="20"/>
  <c r="BL89" i="20"/>
  <c r="AU202" i="20"/>
  <c r="BL74" i="20"/>
  <c r="BL85" i="20"/>
  <c r="AU197" i="20"/>
  <c r="BL6" i="20"/>
  <c r="F128" i="17"/>
  <c r="V128" i="11"/>
  <c r="K123" i="20"/>
  <c r="P123" i="20"/>
  <c r="G77" i="10"/>
  <c r="H266" i="10"/>
  <c r="G266" i="10"/>
  <c r="G319" i="10"/>
  <c r="G217" i="10"/>
  <c r="P31" i="7"/>
  <c r="G31" i="7"/>
  <c r="V91" i="7"/>
  <c r="K91" i="7"/>
  <c r="J144" i="7"/>
  <c r="V144" i="7"/>
  <c r="N54" i="7"/>
  <c r="V54" i="7"/>
  <c r="K103" i="7"/>
  <c r="V103" i="7"/>
  <c r="I57" i="7"/>
  <c r="V57" i="7"/>
  <c r="V92" i="7"/>
  <c r="K92" i="7"/>
  <c r="K63" i="7"/>
  <c r="V63" i="7"/>
  <c r="K93" i="7"/>
  <c r="V93" i="7"/>
  <c r="V115" i="7"/>
  <c r="K115" i="7"/>
  <c r="H28" i="18"/>
  <c r="K113" i="18"/>
  <c r="K160" i="18"/>
  <c r="K153" i="18"/>
  <c r="J47" i="11"/>
  <c r="R81" i="11"/>
  <c r="T81" i="11" s="1"/>
  <c r="G125" i="2"/>
  <c r="L125" i="2"/>
  <c r="P125" i="2"/>
  <c r="R125" i="2"/>
  <c r="T125" i="2"/>
  <c r="G157" i="2"/>
  <c r="L157" i="2"/>
  <c r="P157" i="2"/>
  <c r="R38" i="2"/>
  <c r="T38" i="2"/>
  <c r="R57" i="2"/>
  <c r="T57" i="2"/>
  <c r="R83" i="2"/>
  <c r="T83" i="2"/>
  <c r="R42" i="2"/>
  <c r="T42" i="2"/>
  <c r="R140" i="2"/>
  <c r="T140" i="2"/>
  <c r="R104" i="2"/>
  <c r="T104" i="2"/>
  <c r="R163" i="2"/>
  <c r="T163" i="2"/>
  <c r="R69" i="2"/>
  <c r="T69" i="2"/>
  <c r="F188" i="17"/>
  <c r="V184" i="11"/>
  <c r="F68" i="17"/>
  <c r="AC24" i="20"/>
  <c r="H24" i="20"/>
  <c r="J48" i="20"/>
  <c r="J75" i="20"/>
  <c r="J71" i="20"/>
  <c r="F134" i="17"/>
  <c r="G134" i="17" s="1"/>
  <c r="K134" i="17" s="1"/>
  <c r="BL10" i="20"/>
  <c r="H27" i="20"/>
  <c r="J42" i="20"/>
  <c r="J61" i="20"/>
  <c r="J49" i="20"/>
  <c r="J74" i="20"/>
  <c r="K119" i="20"/>
  <c r="K113" i="20"/>
  <c r="J97" i="20"/>
  <c r="K136" i="20"/>
  <c r="G108" i="10"/>
  <c r="H326" i="10"/>
  <c r="G326" i="10"/>
  <c r="R62" i="9"/>
  <c r="K143" i="7"/>
  <c r="V143" i="7"/>
  <c r="R91" i="7"/>
  <c r="T91" i="7"/>
  <c r="R32" i="7"/>
  <c r="T32" i="7"/>
  <c r="R94" i="7"/>
  <c r="T94" i="7"/>
  <c r="V94" i="7"/>
  <c r="N135" i="7"/>
  <c r="V135" i="7"/>
  <c r="R54" i="7"/>
  <c r="T54" i="7"/>
  <c r="V107" i="7"/>
  <c r="K107" i="7"/>
  <c r="R57" i="7"/>
  <c r="T57" i="7"/>
  <c r="R92" i="7"/>
  <c r="T92" i="7"/>
  <c r="N127" i="7"/>
  <c r="V127" i="7"/>
  <c r="V33" i="7"/>
  <c r="K119" i="7"/>
  <c r="V119" i="7"/>
  <c r="K95" i="7"/>
  <c r="V95" i="7"/>
  <c r="R63" i="7"/>
  <c r="T63" i="7"/>
  <c r="R93" i="7"/>
  <c r="T93" i="7"/>
  <c r="V34" i="7"/>
  <c r="R115" i="7"/>
  <c r="T115" i="7"/>
  <c r="V58" i="7"/>
  <c r="H154" i="6"/>
  <c r="G154" i="6"/>
  <c r="I36" i="18"/>
  <c r="J43" i="18"/>
  <c r="K144" i="18"/>
  <c r="J47" i="18"/>
  <c r="J75" i="18"/>
  <c r="J59" i="18"/>
  <c r="K107" i="18"/>
  <c r="K161" i="18"/>
  <c r="G57" i="11"/>
  <c r="K57" i="11"/>
  <c r="G63" i="11"/>
  <c r="J63" i="11"/>
  <c r="G43" i="11"/>
  <c r="J43" i="11"/>
  <c r="D15" i="11"/>
  <c r="C19" i="11" s="1"/>
  <c r="G113" i="2"/>
  <c r="K113" i="2"/>
  <c r="P113" i="2"/>
  <c r="G145" i="2"/>
  <c r="L145" i="2"/>
  <c r="P145" i="2"/>
  <c r="R145" i="2"/>
  <c r="T145" i="2"/>
  <c r="G177" i="2"/>
  <c r="N177" i="2"/>
  <c r="P177" i="2"/>
  <c r="R111" i="11"/>
  <c r="T111" i="11" s="1"/>
  <c r="R37" i="2"/>
  <c r="T37" i="2"/>
  <c r="R71" i="2"/>
  <c r="T71" i="2"/>
  <c r="R179" i="2"/>
  <c r="T179" i="2"/>
  <c r="R65" i="2"/>
  <c r="T65" i="2"/>
  <c r="R180" i="2"/>
  <c r="T180" i="2"/>
  <c r="R100" i="2"/>
  <c r="T100" i="2"/>
  <c r="R151" i="2"/>
  <c r="T151" i="2"/>
  <c r="R27" i="2"/>
  <c r="T27" i="2"/>
  <c r="R28" i="2"/>
  <c r="T28" i="2"/>
  <c r="R95" i="2"/>
  <c r="T95" i="2"/>
  <c r="F137" i="17"/>
  <c r="Z137" i="17" s="1"/>
  <c r="V137" i="11"/>
  <c r="V199" i="11"/>
  <c r="F209" i="17"/>
  <c r="V211" i="11"/>
  <c r="F194" i="17"/>
  <c r="V190" i="11"/>
  <c r="BL9" i="20"/>
  <c r="J80" i="20"/>
  <c r="K133" i="20"/>
  <c r="F152" i="17"/>
  <c r="V152" i="11"/>
  <c r="J38" i="20"/>
  <c r="J55" i="20"/>
  <c r="K139" i="20"/>
  <c r="K150" i="20"/>
  <c r="K165" i="20"/>
  <c r="BU25" i="20"/>
  <c r="BV24" i="20"/>
  <c r="H145" i="10"/>
  <c r="G145" i="10"/>
  <c r="H201" i="10"/>
  <c r="G201" i="10"/>
  <c r="G232" i="10"/>
  <c r="G251" i="10"/>
  <c r="G208" i="10"/>
  <c r="G243" i="10"/>
  <c r="H281" i="10"/>
  <c r="G281" i="10"/>
  <c r="H334" i="10"/>
  <c r="G334" i="10"/>
  <c r="C12" i="9"/>
  <c r="C16" i="9"/>
  <c r="D18" i="9"/>
  <c r="C11" i="9"/>
  <c r="N22" i="9"/>
  <c r="N70" i="7"/>
  <c r="V70" i="7"/>
  <c r="V100" i="7"/>
  <c r="K100" i="7"/>
  <c r="V23" i="7"/>
  <c r="V37" i="7"/>
  <c r="R64" i="7"/>
  <c r="T64" i="7"/>
  <c r="V64" i="7"/>
  <c r="K122" i="7"/>
  <c r="V122" i="7"/>
  <c r="V35" i="7"/>
  <c r="K86" i="7"/>
  <c r="V86" i="7"/>
  <c r="K62" i="7"/>
  <c r="V62" i="7"/>
  <c r="K101" i="7"/>
  <c r="V101" i="7"/>
  <c r="R65" i="7"/>
  <c r="T65" i="7"/>
  <c r="K123" i="7"/>
  <c r="V123" i="7"/>
  <c r="N78" i="7"/>
  <c r="V78" i="7"/>
  <c r="V76" i="7"/>
  <c r="N76" i="7"/>
  <c r="K124" i="7"/>
  <c r="V124" i="7"/>
  <c r="V28" i="7"/>
  <c r="G163" i="6"/>
  <c r="H163" i="6"/>
  <c r="G331" i="6"/>
  <c r="J44" i="18"/>
  <c r="K128" i="18"/>
  <c r="K104" i="18"/>
  <c r="K112" i="18"/>
  <c r="H31" i="18"/>
  <c r="J88" i="18"/>
  <c r="BQ4" i="18"/>
  <c r="K131" i="18"/>
  <c r="K168" i="18"/>
  <c r="K172" i="18"/>
  <c r="BQ16" i="17"/>
  <c r="BQ17" i="17" s="1"/>
  <c r="BR16" i="17" s="1"/>
  <c r="BR17" i="17" s="1"/>
  <c r="BS16" i="17" s="1"/>
  <c r="BS17" i="17" s="1"/>
  <c r="BT16" i="17" s="1"/>
  <c r="BT17" i="17" s="1"/>
  <c r="BU16" i="17" s="1"/>
  <c r="P59" i="11"/>
  <c r="R59" i="11" s="1"/>
  <c r="T59" i="11" s="1"/>
  <c r="G59" i="11"/>
  <c r="K59" i="11"/>
  <c r="R179" i="11"/>
  <c r="T179" i="11" s="1"/>
  <c r="G133" i="2"/>
  <c r="L133" i="2"/>
  <c r="P133" i="2"/>
  <c r="R133" i="2"/>
  <c r="T133" i="2"/>
  <c r="G165" i="2"/>
  <c r="K165" i="2"/>
  <c r="P165" i="2"/>
  <c r="R165" i="2"/>
  <c r="T165" i="2"/>
  <c r="R22" i="2"/>
  <c r="T22" i="2"/>
  <c r="R46" i="2"/>
  <c r="T46" i="2"/>
  <c r="K105" i="2"/>
  <c r="R23" i="2"/>
  <c r="T23" i="2"/>
  <c r="R73" i="2"/>
  <c r="T73" i="2"/>
  <c r="R24" i="2"/>
  <c r="T24" i="2"/>
  <c r="R48" i="2"/>
  <c r="T48" i="2"/>
  <c r="R82" i="2"/>
  <c r="T82" i="2"/>
  <c r="R107" i="2"/>
  <c r="T107" i="2"/>
  <c r="R91" i="2"/>
  <c r="T91" i="2"/>
  <c r="R68" i="2"/>
  <c r="T68" i="2"/>
  <c r="R75" i="2"/>
  <c r="T75" i="2"/>
  <c r="R183" i="2"/>
  <c r="T183" i="2"/>
  <c r="R85" i="2"/>
  <c r="T85" i="2"/>
  <c r="R111" i="2"/>
  <c r="T111" i="2"/>
  <c r="R123" i="2"/>
  <c r="T123" i="2"/>
  <c r="F180" i="17"/>
  <c r="Z180" i="17" s="1"/>
  <c r="BK4" i="20"/>
  <c r="BJ4" i="20"/>
  <c r="BI4" i="20"/>
  <c r="BH4" i="20"/>
  <c r="BG4" i="20"/>
  <c r="BF4" i="20"/>
  <c r="BE4" i="20"/>
  <c r="BD4" i="20"/>
  <c r="BC4" i="20"/>
  <c r="F174" i="17"/>
  <c r="V171" i="11"/>
  <c r="AU21" i="20"/>
  <c r="J43" i="20"/>
  <c r="J64" i="20"/>
  <c r="J70" i="20"/>
  <c r="J96" i="20"/>
  <c r="J68" i="20"/>
  <c r="AF85" i="20"/>
  <c r="J85" i="20"/>
  <c r="J73" i="20"/>
  <c r="K131" i="20"/>
  <c r="K109" i="20"/>
  <c r="K154" i="20"/>
  <c r="K144" i="20"/>
  <c r="K152" i="20"/>
  <c r="K169" i="20"/>
  <c r="H153" i="10"/>
  <c r="G153" i="10"/>
  <c r="H193" i="10"/>
  <c r="G193" i="10"/>
  <c r="G224" i="10"/>
  <c r="G144" i="10"/>
  <c r="G160" i="10"/>
  <c r="G176" i="10"/>
  <c r="G192" i="10"/>
  <c r="G225" i="10"/>
  <c r="D16" i="7"/>
  <c r="D19" i="7"/>
  <c r="J149" i="7"/>
  <c r="V149" i="7"/>
  <c r="V68" i="7"/>
  <c r="K68" i="7"/>
  <c r="V116" i="7"/>
  <c r="K116" i="7"/>
  <c r="N141" i="7"/>
  <c r="V141" i="7"/>
  <c r="V36" i="7"/>
  <c r="V60" i="7"/>
  <c r="N60" i="7"/>
  <c r="V99" i="7"/>
  <c r="R72" i="7"/>
  <c r="T72" i="7"/>
  <c r="V72" i="7"/>
  <c r="R102" i="7"/>
  <c r="T102" i="7"/>
  <c r="V102" i="7"/>
  <c r="G320" i="6"/>
  <c r="G339" i="6"/>
  <c r="BP5" i="18"/>
  <c r="BO5" i="18"/>
  <c r="BN5" i="18"/>
  <c r="BM5" i="18"/>
  <c r="BL5" i="18"/>
  <c r="BK5" i="18"/>
  <c r="BJ5" i="18"/>
  <c r="BI5" i="18"/>
  <c r="BH5" i="18"/>
  <c r="J52" i="18"/>
  <c r="J80" i="18"/>
  <c r="K103" i="18"/>
  <c r="K120" i="18"/>
  <c r="J51" i="18"/>
  <c r="H23" i="18"/>
  <c r="H19" i="18"/>
  <c r="H14" i="18"/>
  <c r="K156" i="18"/>
  <c r="BQ24" i="17"/>
  <c r="BQ25" i="17"/>
  <c r="BR24" i="17" s="1"/>
  <c r="BR25" i="17" s="1"/>
  <c r="BS24" i="17" s="1"/>
  <c r="BS25" i="17" s="1"/>
  <c r="BT24" i="17" s="1"/>
  <c r="BT25" i="17" s="1"/>
  <c r="BU24" i="17" s="1"/>
  <c r="G55" i="11"/>
  <c r="J55" i="11"/>
  <c r="G121" i="2"/>
  <c r="K121" i="2"/>
  <c r="P121" i="2"/>
  <c r="R121" i="2"/>
  <c r="T121" i="2"/>
  <c r="G153" i="2"/>
  <c r="K153" i="2"/>
  <c r="P153" i="2"/>
  <c r="R115" i="2"/>
  <c r="T115" i="2"/>
  <c r="R81" i="2"/>
  <c r="T81" i="2"/>
  <c r="R128" i="2"/>
  <c r="T128" i="2"/>
  <c r="R120" i="2"/>
  <c r="T120" i="2"/>
  <c r="R35" i="2"/>
  <c r="T35" i="2"/>
  <c r="R62" i="2"/>
  <c r="T62" i="2"/>
  <c r="R94" i="2"/>
  <c r="T94" i="2"/>
  <c r="R155" i="2"/>
  <c r="T155" i="2"/>
  <c r="G70" i="17"/>
  <c r="Z70" i="17"/>
  <c r="I37" i="20"/>
  <c r="H25" i="20"/>
  <c r="J67" i="20"/>
  <c r="J92" i="20"/>
  <c r="K105" i="20"/>
  <c r="K130" i="20"/>
  <c r="H161" i="10"/>
  <c r="G161" i="10"/>
  <c r="G256" i="10"/>
  <c r="G240" i="10"/>
  <c r="H249" i="10"/>
  <c r="G249" i="10"/>
  <c r="G279" i="10"/>
  <c r="R42" i="9"/>
  <c r="G325" i="10"/>
  <c r="R34" i="9"/>
  <c r="C12" i="7"/>
  <c r="C16" i="7"/>
  <c r="D18" i="7"/>
  <c r="K125" i="7"/>
  <c r="C11" i="7"/>
  <c r="V125" i="7"/>
  <c r="I56" i="7"/>
  <c r="V56" i="7"/>
  <c r="N79" i="7"/>
  <c r="V79" i="7"/>
  <c r="K109" i="7"/>
  <c r="V109" i="7"/>
  <c r="N131" i="7"/>
  <c r="V131" i="7"/>
  <c r="N71" i="7"/>
  <c r="V71" i="7"/>
  <c r="N42" i="7"/>
  <c r="V42" i="7"/>
  <c r="K87" i="7"/>
  <c r="V87" i="7"/>
  <c r="N133" i="7"/>
  <c r="V133" i="7"/>
  <c r="N40" i="7"/>
  <c r="V40" i="7"/>
  <c r="V43" i="7"/>
  <c r="N43" i="7"/>
  <c r="K106" i="7"/>
  <c r="V106" i="7"/>
  <c r="V45" i="7"/>
  <c r="I35" i="18"/>
  <c r="I19" i="18"/>
  <c r="J91" i="18"/>
  <c r="K121" i="18"/>
  <c r="K127" i="18"/>
  <c r="J96" i="18"/>
  <c r="K149" i="18"/>
  <c r="K164" i="18"/>
  <c r="K157" i="18"/>
  <c r="K173" i="18"/>
  <c r="P49" i="11"/>
  <c r="R49" i="11" s="1"/>
  <c r="T49" i="11" s="1"/>
  <c r="G49" i="11"/>
  <c r="G109" i="2"/>
  <c r="K109" i="2"/>
  <c r="P109" i="2"/>
  <c r="R109" i="2"/>
  <c r="T109" i="2"/>
  <c r="G141" i="2"/>
  <c r="L141" i="2"/>
  <c r="P141" i="2"/>
  <c r="R141" i="2"/>
  <c r="T141" i="2"/>
  <c r="G173" i="2"/>
  <c r="K173" i="2"/>
  <c r="P173" i="2"/>
  <c r="BA4" i="20"/>
  <c r="BB4" i="20"/>
  <c r="BG6" i="18"/>
  <c r="BF6" i="18"/>
  <c r="BE6" i="18"/>
  <c r="BC6" i="18"/>
  <c r="BG7" i="18"/>
  <c r="BF7" i="18"/>
  <c r="BE7" i="18"/>
  <c r="BC7" i="18"/>
  <c r="BF5" i="18"/>
  <c r="BG5" i="18"/>
  <c r="BB7" i="20"/>
  <c r="BA7" i="20"/>
  <c r="C15" i="9"/>
  <c r="C18" i="9"/>
  <c r="BU19" i="20"/>
  <c r="G196" i="17"/>
  <c r="Z196" i="17"/>
  <c r="BK10" i="20"/>
  <c r="BJ10" i="20"/>
  <c r="BI10" i="20"/>
  <c r="BH10" i="20"/>
  <c r="BG10" i="20"/>
  <c r="BF10" i="20"/>
  <c r="BE10" i="20"/>
  <c r="BD10" i="20"/>
  <c r="BC10" i="20"/>
  <c r="AT201" i="20"/>
  <c r="AS201" i="20"/>
  <c r="AR201" i="20"/>
  <c r="AQ201" i="20"/>
  <c r="AP201" i="20"/>
  <c r="AO201" i="20"/>
  <c r="AN201" i="20"/>
  <c r="AM201" i="20"/>
  <c r="AL201" i="20"/>
  <c r="BK62" i="20"/>
  <c r="BJ62" i="20"/>
  <c r="BI62" i="20"/>
  <c r="BH62" i="20"/>
  <c r="BG62" i="20"/>
  <c r="BF62" i="20"/>
  <c r="BE62" i="20"/>
  <c r="BD62" i="20"/>
  <c r="BC62" i="20"/>
  <c r="BK16" i="20"/>
  <c r="BJ16" i="20"/>
  <c r="BI16" i="20"/>
  <c r="BH16" i="20"/>
  <c r="BG16" i="20"/>
  <c r="BF16" i="20"/>
  <c r="BE16" i="20"/>
  <c r="BD16" i="20"/>
  <c r="BC16" i="20"/>
  <c r="BK79" i="20"/>
  <c r="BJ79" i="20"/>
  <c r="BI79" i="20"/>
  <c r="BH79" i="20"/>
  <c r="BG79" i="20"/>
  <c r="BF79" i="20"/>
  <c r="BE79" i="20"/>
  <c r="BD79" i="20"/>
  <c r="BC79" i="20"/>
  <c r="BJ44" i="20"/>
  <c r="BI44" i="20"/>
  <c r="BH44" i="20"/>
  <c r="BG44" i="20"/>
  <c r="BF44" i="20"/>
  <c r="BE44" i="20"/>
  <c r="BD44" i="20"/>
  <c r="BC44" i="20"/>
  <c r="BK44" i="20"/>
  <c r="BK72" i="20"/>
  <c r="BJ72" i="20"/>
  <c r="BI72" i="20"/>
  <c r="BH72" i="20"/>
  <c r="BG72" i="20"/>
  <c r="BF72" i="20"/>
  <c r="BE72" i="20"/>
  <c r="BD72" i="20"/>
  <c r="BC72" i="20"/>
  <c r="BK28" i="20"/>
  <c r="BJ28" i="20"/>
  <c r="BI28" i="20"/>
  <c r="BH28" i="20"/>
  <c r="BG28" i="20"/>
  <c r="BF28" i="20"/>
  <c r="BE28" i="20"/>
  <c r="BD28" i="20"/>
  <c r="BC28" i="20"/>
  <c r="BK45" i="20"/>
  <c r="BJ45" i="20"/>
  <c r="BI45" i="20"/>
  <c r="BH45" i="20"/>
  <c r="BG45" i="20"/>
  <c r="BF45" i="20"/>
  <c r="BE45" i="20"/>
  <c r="BD45" i="20"/>
  <c r="BC45" i="20"/>
  <c r="BK21" i="20"/>
  <c r="BJ21" i="20"/>
  <c r="BI21" i="20"/>
  <c r="BH21" i="20"/>
  <c r="BG21" i="20"/>
  <c r="BF21" i="20"/>
  <c r="BE21" i="20"/>
  <c r="BD21" i="20"/>
  <c r="BC21" i="20"/>
  <c r="BK47" i="20"/>
  <c r="BJ47" i="20"/>
  <c r="BI47" i="20"/>
  <c r="BH47" i="20"/>
  <c r="BG47" i="20"/>
  <c r="BF47" i="20"/>
  <c r="BE47" i="20"/>
  <c r="BD47" i="20"/>
  <c r="BC47" i="20"/>
  <c r="AT159" i="20"/>
  <c r="AS159" i="20"/>
  <c r="AR159" i="20"/>
  <c r="AQ159" i="20"/>
  <c r="AP159" i="20"/>
  <c r="AO159" i="20"/>
  <c r="AN159" i="20"/>
  <c r="AM159" i="20"/>
  <c r="AL159" i="20"/>
  <c r="AT217" i="20"/>
  <c r="AS217" i="20"/>
  <c r="AR217" i="20"/>
  <c r="AQ217" i="20"/>
  <c r="AP217" i="20"/>
  <c r="AO217" i="20"/>
  <c r="AN217" i="20"/>
  <c r="AM217" i="20"/>
  <c r="AL217" i="20"/>
  <c r="AT209" i="20"/>
  <c r="AS209" i="20"/>
  <c r="AR209" i="20"/>
  <c r="AQ209" i="20"/>
  <c r="AP209" i="20"/>
  <c r="AO209" i="20"/>
  <c r="AN209" i="20"/>
  <c r="AM209" i="20"/>
  <c r="AL209" i="20"/>
  <c r="AT199" i="20"/>
  <c r="AS199" i="20"/>
  <c r="AR199" i="20"/>
  <c r="AQ199" i="20"/>
  <c r="AP199" i="20"/>
  <c r="AO199" i="20"/>
  <c r="AN199" i="20"/>
  <c r="AM199" i="20"/>
  <c r="AL199" i="20"/>
  <c r="AS165" i="20"/>
  <c r="AR165" i="20"/>
  <c r="AQ165" i="20"/>
  <c r="AP165" i="20"/>
  <c r="AO165" i="20"/>
  <c r="AN165" i="20"/>
  <c r="AM165" i="20"/>
  <c r="AL165" i="20"/>
  <c r="AT165" i="20"/>
  <c r="AT151" i="20"/>
  <c r="AS151" i="20"/>
  <c r="AR151" i="20"/>
  <c r="AQ151" i="20"/>
  <c r="AP151" i="20"/>
  <c r="AO151" i="20"/>
  <c r="AN151" i="20"/>
  <c r="AM151" i="20"/>
  <c r="AL151" i="20"/>
  <c r="AT118" i="20"/>
  <c r="AS118" i="20"/>
  <c r="AR118" i="20"/>
  <c r="AQ118" i="20"/>
  <c r="AP118" i="20"/>
  <c r="AO118" i="20"/>
  <c r="AN118" i="20"/>
  <c r="AM118" i="20"/>
  <c r="AL118" i="20"/>
  <c r="AS191" i="20"/>
  <c r="AT191" i="20"/>
  <c r="AR191" i="20"/>
  <c r="AQ191" i="20"/>
  <c r="AP191" i="20"/>
  <c r="AO191" i="20"/>
  <c r="AN191" i="20"/>
  <c r="AM191" i="20"/>
  <c r="AL191" i="20"/>
  <c r="AT182" i="20"/>
  <c r="AS182" i="20"/>
  <c r="AR182" i="20"/>
  <c r="AQ182" i="20"/>
  <c r="AP182" i="20"/>
  <c r="AO182" i="20"/>
  <c r="AN182" i="20"/>
  <c r="AM182" i="20"/>
  <c r="AL182" i="20"/>
  <c r="AS174" i="20"/>
  <c r="AT174" i="20"/>
  <c r="AR174" i="20"/>
  <c r="AQ174" i="20"/>
  <c r="AP174" i="20"/>
  <c r="AO174" i="20"/>
  <c r="AN174" i="20"/>
  <c r="AM174" i="20"/>
  <c r="AL174" i="20"/>
  <c r="AT106" i="20"/>
  <c r="AS106" i="20"/>
  <c r="AR106" i="20"/>
  <c r="AQ106" i="20"/>
  <c r="AP106" i="20"/>
  <c r="AO106" i="20"/>
  <c r="AN106" i="20"/>
  <c r="AM106" i="20"/>
  <c r="AL106" i="20"/>
  <c r="AT147" i="20"/>
  <c r="AS147" i="20"/>
  <c r="AR147" i="20"/>
  <c r="AQ147" i="20"/>
  <c r="AP147" i="20"/>
  <c r="AO147" i="20"/>
  <c r="AN147" i="20"/>
  <c r="AM147" i="20"/>
  <c r="AL147" i="20"/>
  <c r="AT134" i="20"/>
  <c r="AS134" i="20"/>
  <c r="AR134" i="20"/>
  <c r="AQ134" i="20"/>
  <c r="AP134" i="20"/>
  <c r="AO134" i="20"/>
  <c r="AN134" i="20"/>
  <c r="AM134" i="20"/>
  <c r="AL134" i="20"/>
  <c r="AT98" i="20"/>
  <c r="AS98" i="20"/>
  <c r="AR98" i="20"/>
  <c r="AQ98" i="20"/>
  <c r="AP98" i="20"/>
  <c r="AO98" i="20"/>
  <c r="AN98" i="20"/>
  <c r="AM98" i="20"/>
  <c r="AL98" i="20"/>
  <c r="AT86" i="20"/>
  <c r="AS86" i="20"/>
  <c r="AR86" i="20"/>
  <c r="AQ86" i="20"/>
  <c r="AP86" i="20"/>
  <c r="AO86" i="20"/>
  <c r="AN86" i="20"/>
  <c r="AM86" i="20"/>
  <c r="AL86" i="20"/>
  <c r="AT53" i="20"/>
  <c r="AS53" i="20"/>
  <c r="AR53" i="20"/>
  <c r="AQ53" i="20"/>
  <c r="AP53" i="20"/>
  <c r="AO53" i="20"/>
  <c r="AN53" i="20"/>
  <c r="AM53" i="20"/>
  <c r="AL53" i="20"/>
  <c r="AT57" i="20"/>
  <c r="AS57" i="20"/>
  <c r="AR57" i="20"/>
  <c r="AQ57" i="20"/>
  <c r="AP57" i="20"/>
  <c r="AO57" i="20"/>
  <c r="AN57" i="20"/>
  <c r="AM57" i="20"/>
  <c r="AL57" i="20"/>
  <c r="AT45" i="20"/>
  <c r="AS45" i="20"/>
  <c r="AR45" i="20"/>
  <c r="AQ45" i="20"/>
  <c r="AP45" i="20"/>
  <c r="AO45" i="20"/>
  <c r="AN45" i="20"/>
  <c r="AM45" i="20"/>
  <c r="AL45" i="20"/>
  <c r="AS128" i="20"/>
  <c r="AT128" i="20"/>
  <c r="AR128" i="20"/>
  <c r="AQ128" i="20"/>
  <c r="AP128" i="20"/>
  <c r="AO128" i="20"/>
  <c r="AN128" i="20"/>
  <c r="AM128" i="20"/>
  <c r="AL128" i="20"/>
  <c r="AT74" i="20"/>
  <c r="AS74" i="20"/>
  <c r="AR74" i="20"/>
  <c r="AQ74" i="20"/>
  <c r="AP74" i="20"/>
  <c r="AO74" i="20"/>
  <c r="AN74" i="20"/>
  <c r="AM74" i="20"/>
  <c r="AL74" i="20"/>
  <c r="AS65" i="20"/>
  <c r="AR65" i="20"/>
  <c r="AQ65" i="20"/>
  <c r="AP65" i="20"/>
  <c r="AO65" i="20"/>
  <c r="AN65" i="20"/>
  <c r="AM65" i="20"/>
  <c r="AL65" i="20"/>
  <c r="AT65" i="20"/>
  <c r="AT39" i="20"/>
  <c r="AS39" i="20"/>
  <c r="AR39" i="20"/>
  <c r="AQ39" i="20"/>
  <c r="AP39" i="20"/>
  <c r="AO39" i="20"/>
  <c r="AN39" i="20"/>
  <c r="AM39" i="20"/>
  <c r="AL39" i="20"/>
  <c r="AT59" i="20"/>
  <c r="AQ59" i="20"/>
  <c r="AP59" i="20"/>
  <c r="AO59" i="20"/>
  <c r="AN59" i="20"/>
  <c r="AM59" i="20"/>
  <c r="AL59" i="20"/>
  <c r="AS59" i="20"/>
  <c r="AR59" i="20"/>
  <c r="AT40" i="20"/>
  <c r="AS40" i="20"/>
  <c r="AR40" i="20"/>
  <c r="AQ40" i="20"/>
  <c r="AP40" i="20"/>
  <c r="AO40" i="20"/>
  <c r="AN40" i="20"/>
  <c r="AM40" i="20"/>
  <c r="AL40" i="20"/>
  <c r="AT26" i="20"/>
  <c r="AS26" i="20"/>
  <c r="AR26" i="20"/>
  <c r="AQ26" i="20"/>
  <c r="AP26" i="20"/>
  <c r="AO26" i="20"/>
  <c r="AN26" i="20"/>
  <c r="AM26" i="20"/>
  <c r="AL26" i="20"/>
  <c r="Z51" i="17"/>
  <c r="BP71" i="18"/>
  <c r="BO71" i="18"/>
  <c r="BN71" i="18"/>
  <c r="BM71" i="18"/>
  <c r="BL71" i="18"/>
  <c r="BK71" i="18"/>
  <c r="BJ71" i="18"/>
  <c r="BI71" i="18"/>
  <c r="BH71" i="18"/>
  <c r="BP44" i="18"/>
  <c r="BO44" i="18"/>
  <c r="BN44" i="18"/>
  <c r="BM44" i="18"/>
  <c r="BL44" i="18"/>
  <c r="BK44" i="18"/>
  <c r="BJ44" i="18"/>
  <c r="BI44" i="18"/>
  <c r="BH44" i="18"/>
  <c r="BP66" i="18"/>
  <c r="BO66" i="18"/>
  <c r="BN66" i="18"/>
  <c r="BM66" i="18"/>
  <c r="BL66" i="18"/>
  <c r="BK66" i="18"/>
  <c r="BJ66" i="18"/>
  <c r="BI66" i="18"/>
  <c r="BH66" i="18"/>
  <c r="BP78" i="18"/>
  <c r="BO78" i="18"/>
  <c r="BN78" i="18"/>
  <c r="BM78" i="18"/>
  <c r="BL78" i="18"/>
  <c r="BK78" i="18"/>
  <c r="BJ78" i="18"/>
  <c r="BI78" i="18"/>
  <c r="BH78" i="18"/>
  <c r="AY207" i="18"/>
  <c r="AX207" i="18"/>
  <c r="AW207" i="18"/>
  <c r="AV207" i="18"/>
  <c r="AU207" i="18"/>
  <c r="AT207" i="18"/>
  <c r="AS207" i="18"/>
  <c r="AR207" i="18"/>
  <c r="AQ207" i="18"/>
  <c r="AY199" i="18"/>
  <c r="AX199" i="18"/>
  <c r="AW199" i="18"/>
  <c r="AV199" i="18"/>
  <c r="AU199" i="18"/>
  <c r="AT199" i="18"/>
  <c r="AS199" i="18"/>
  <c r="AR199" i="18"/>
  <c r="AQ199" i="18"/>
  <c r="AY191" i="18"/>
  <c r="AX191" i="18"/>
  <c r="AW191" i="18"/>
  <c r="AV191" i="18"/>
  <c r="AU191" i="18"/>
  <c r="AT191" i="18"/>
  <c r="AS191" i="18"/>
  <c r="AR191" i="18"/>
  <c r="AQ191" i="18"/>
  <c r="AY183" i="18"/>
  <c r="AX183" i="18"/>
  <c r="AW183" i="18"/>
  <c r="AV183" i="18"/>
  <c r="AU183" i="18"/>
  <c r="AT183" i="18"/>
  <c r="AS183" i="18"/>
  <c r="AR183" i="18"/>
  <c r="AQ183" i="18"/>
  <c r="AY175" i="18"/>
  <c r="AX175" i="18"/>
  <c r="AW175" i="18"/>
  <c r="AV175" i="18"/>
  <c r="AU175" i="18"/>
  <c r="AT175" i="18"/>
  <c r="AS175" i="18"/>
  <c r="AR175" i="18"/>
  <c r="AQ175" i="18"/>
  <c r="BP15" i="18"/>
  <c r="BO15" i="18"/>
  <c r="BN15" i="18"/>
  <c r="BM15" i="18"/>
  <c r="BL15" i="18"/>
  <c r="BK15" i="18"/>
  <c r="BJ15" i="18"/>
  <c r="BI15" i="18"/>
  <c r="BH15" i="18"/>
  <c r="BP41" i="18"/>
  <c r="BO41" i="18"/>
  <c r="BN41" i="18"/>
  <c r="BM41" i="18"/>
  <c r="BL41" i="18"/>
  <c r="BK41" i="18"/>
  <c r="BJ41" i="18"/>
  <c r="BI41" i="18"/>
  <c r="BH41" i="18"/>
  <c r="BP26" i="18"/>
  <c r="BO26" i="18"/>
  <c r="BN26" i="18"/>
  <c r="BM26" i="18"/>
  <c r="BL26" i="18"/>
  <c r="BK26" i="18"/>
  <c r="BJ26" i="18"/>
  <c r="BI26" i="18"/>
  <c r="BH26" i="18"/>
  <c r="BO54" i="18"/>
  <c r="BN54" i="18"/>
  <c r="BM54" i="18"/>
  <c r="BL54" i="18"/>
  <c r="BK54" i="18"/>
  <c r="BJ54" i="18"/>
  <c r="BI54" i="18"/>
  <c r="BH54" i="18"/>
  <c r="BP54" i="18"/>
  <c r="AY165" i="18"/>
  <c r="AX165" i="18"/>
  <c r="AW165" i="18"/>
  <c r="AV165" i="18"/>
  <c r="AU165" i="18"/>
  <c r="AT165" i="18"/>
  <c r="AS165" i="18"/>
  <c r="AR165" i="18"/>
  <c r="AQ165" i="18"/>
  <c r="AY154" i="18"/>
  <c r="AX154" i="18"/>
  <c r="AW154" i="18"/>
  <c r="AV154" i="18"/>
  <c r="AU154" i="18"/>
  <c r="AT154" i="18"/>
  <c r="AS154" i="18"/>
  <c r="AR154" i="18"/>
  <c r="AQ154" i="18"/>
  <c r="AY167" i="18"/>
  <c r="AX167" i="18"/>
  <c r="AW167" i="18"/>
  <c r="AV167" i="18"/>
  <c r="AU167" i="18"/>
  <c r="AT167" i="18"/>
  <c r="AS167" i="18"/>
  <c r="AR167" i="18"/>
  <c r="AQ167" i="18"/>
  <c r="AY156" i="18"/>
  <c r="AX156" i="18"/>
  <c r="AW156" i="18"/>
  <c r="AV156" i="18"/>
  <c r="AU156" i="18"/>
  <c r="AT156" i="18"/>
  <c r="AS156" i="18"/>
  <c r="AR156" i="18"/>
  <c r="AQ156" i="18"/>
  <c r="AY92" i="18"/>
  <c r="AX92" i="18"/>
  <c r="AW92" i="18"/>
  <c r="AV92" i="18"/>
  <c r="AU92" i="18"/>
  <c r="AT92" i="18"/>
  <c r="AS92" i="18"/>
  <c r="AR92" i="18"/>
  <c r="AQ92" i="18"/>
  <c r="AY22" i="18"/>
  <c r="AX22" i="18"/>
  <c r="AW22" i="18"/>
  <c r="AV22" i="18"/>
  <c r="AU22" i="18"/>
  <c r="AT22" i="18"/>
  <c r="AS22" i="18"/>
  <c r="AR22" i="18"/>
  <c r="AQ22" i="18"/>
  <c r="AX65" i="18"/>
  <c r="AW65" i="18"/>
  <c r="AV65" i="18"/>
  <c r="AU65" i="18"/>
  <c r="AT65" i="18"/>
  <c r="AS65" i="18"/>
  <c r="AR65" i="18"/>
  <c r="AQ65" i="18"/>
  <c r="AY65" i="18"/>
  <c r="AX134" i="18"/>
  <c r="AW134" i="18"/>
  <c r="AV134" i="18"/>
  <c r="AU134" i="18"/>
  <c r="AT134" i="18"/>
  <c r="AS134" i="18"/>
  <c r="AR134" i="18"/>
  <c r="AQ134" i="18"/>
  <c r="AY134" i="18"/>
  <c r="AY70" i="18"/>
  <c r="AX70" i="18"/>
  <c r="AW70" i="18"/>
  <c r="AV70" i="18"/>
  <c r="AU70" i="18"/>
  <c r="AT70" i="18"/>
  <c r="AS70" i="18"/>
  <c r="AR70" i="18"/>
  <c r="AQ70" i="18"/>
  <c r="BP3" i="18"/>
  <c r="BO3" i="18"/>
  <c r="BN3" i="18"/>
  <c r="BM3" i="18"/>
  <c r="BL3" i="18"/>
  <c r="BK3" i="18"/>
  <c r="BJ3" i="18"/>
  <c r="BI3" i="18"/>
  <c r="BH3" i="18"/>
  <c r="AY83" i="18"/>
  <c r="AX83" i="18"/>
  <c r="AW83" i="18"/>
  <c r="AV83" i="18"/>
  <c r="AU83" i="18"/>
  <c r="AT83" i="18"/>
  <c r="AS83" i="18"/>
  <c r="AR83" i="18"/>
  <c r="AQ83" i="18"/>
  <c r="AY144" i="18"/>
  <c r="AX144" i="18"/>
  <c r="AW144" i="18"/>
  <c r="AV144" i="18"/>
  <c r="AU144" i="18"/>
  <c r="AT144" i="18"/>
  <c r="AS144" i="18"/>
  <c r="AR144" i="18"/>
  <c r="AQ144" i="18"/>
  <c r="AY80" i="18"/>
  <c r="AX80" i="18"/>
  <c r="AW80" i="18"/>
  <c r="AV80" i="18"/>
  <c r="AU80" i="18"/>
  <c r="AT80" i="18"/>
  <c r="AS80" i="18"/>
  <c r="AR80" i="18"/>
  <c r="AQ80" i="18"/>
  <c r="BP9" i="18"/>
  <c r="BO9" i="18"/>
  <c r="BN9" i="18"/>
  <c r="BM9" i="18"/>
  <c r="BL9" i="18"/>
  <c r="BK9" i="18"/>
  <c r="BJ9" i="18"/>
  <c r="BI9" i="18"/>
  <c r="BH9" i="18"/>
  <c r="AY93" i="18"/>
  <c r="AX93" i="18"/>
  <c r="AW93" i="18"/>
  <c r="AV93" i="18"/>
  <c r="AU93" i="18"/>
  <c r="AT93" i="18"/>
  <c r="AS93" i="18"/>
  <c r="AR93" i="18"/>
  <c r="AQ93" i="18"/>
  <c r="AY31" i="18"/>
  <c r="AX31" i="18"/>
  <c r="AW31" i="18"/>
  <c r="AV31" i="18"/>
  <c r="AU31" i="18"/>
  <c r="AT31" i="18"/>
  <c r="AS31" i="18"/>
  <c r="AR31" i="18"/>
  <c r="AQ31" i="18"/>
  <c r="AY90" i="18"/>
  <c r="AX90" i="18"/>
  <c r="AW90" i="18"/>
  <c r="AV90" i="18"/>
  <c r="AU90" i="18"/>
  <c r="AT90" i="18"/>
  <c r="AS90" i="18"/>
  <c r="AR90" i="18"/>
  <c r="AQ90" i="18"/>
  <c r="AY28" i="18"/>
  <c r="AX28" i="18"/>
  <c r="AW28" i="18"/>
  <c r="AV28" i="18"/>
  <c r="AU28" i="18"/>
  <c r="AT28" i="18"/>
  <c r="AS28" i="18"/>
  <c r="AR28" i="18"/>
  <c r="AQ28" i="18"/>
  <c r="AY95" i="18"/>
  <c r="AX95" i="18"/>
  <c r="AW95" i="18"/>
  <c r="AV95" i="18"/>
  <c r="AU95" i="18"/>
  <c r="AT95" i="18"/>
  <c r="AS95" i="18"/>
  <c r="AR95" i="18"/>
  <c r="AQ95" i="18"/>
  <c r="AY33" i="18"/>
  <c r="AX33" i="18"/>
  <c r="AW33" i="18"/>
  <c r="AV33" i="18"/>
  <c r="AU33" i="18"/>
  <c r="AT33" i="18"/>
  <c r="AS33" i="18"/>
  <c r="AR33" i="18"/>
  <c r="AQ33" i="18"/>
  <c r="G181" i="17"/>
  <c r="Z181" i="17"/>
  <c r="T21" i="2"/>
  <c r="BV17" i="20"/>
  <c r="BW16" i="20"/>
  <c r="BV11" i="20"/>
  <c r="Z152" i="17"/>
  <c r="G152" i="17"/>
  <c r="G194" i="17"/>
  <c r="Z194" i="17"/>
  <c r="R177" i="2"/>
  <c r="T177" i="2"/>
  <c r="R157" i="2"/>
  <c r="T157" i="2"/>
  <c r="BK70" i="20"/>
  <c r="BJ70" i="20"/>
  <c r="BI70" i="20"/>
  <c r="BH70" i="20"/>
  <c r="BG70" i="20"/>
  <c r="BF70" i="20"/>
  <c r="BE70" i="20"/>
  <c r="BD70" i="20"/>
  <c r="BC70" i="20"/>
  <c r="BK58" i="20"/>
  <c r="BJ58" i="20"/>
  <c r="BI58" i="20"/>
  <c r="BH58" i="20"/>
  <c r="BG58" i="20"/>
  <c r="BF58" i="20"/>
  <c r="BE58" i="20"/>
  <c r="BD58" i="20"/>
  <c r="BC58" i="20"/>
  <c r="BK51" i="20"/>
  <c r="BJ51" i="20"/>
  <c r="BI51" i="20"/>
  <c r="BH51" i="20"/>
  <c r="BG51" i="20"/>
  <c r="BF51" i="20"/>
  <c r="BE51" i="20"/>
  <c r="BD51" i="20"/>
  <c r="BC51" i="20"/>
  <c r="BK75" i="20"/>
  <c r="BJ75" i="20"/>
  <c r="BI75" i="20"/>
  <c r="BH75" i="20"/>
  <c r="BG75" i="20"/>
  <c r="BF75" i="20"/>
  <c r="BE75" i="20"/>
  <c r="BD75" i="20"/>
  <c r="BC75" i="20"/>
  <c r="BK42" i="20"/>
  <c r="BJ42" i="20"/>
  <c r="BI42" i="20"/>
  <c r="BH42" i="20"/>
  <c r="BG42" i="20"/>
  <c r="BF42" i="20"/>
  <c r="BE42" i="20"/>
  <c r="BD42" i="20"/>
  <c r="BC42" i="20"/>
  <c r="BK68" i="20"/>
  <c r="BJ68" i="20"/>
  <c r="BI68" i="20"/>
  <c r="BH68" i="20"/>
  <c r="BG68" i="20"/>
  <c r="BF68" i="20"/>
  <c r="BE68" i="20"/>
  <c r="BD68" i="20"/>
  <c r="BC68" i="20"/>
  <c r="BK81" i="20"/>
  <c r="BJ81" i="20"/>
  <c r="BI81" i="20"/>
  <c r="BH81" i="20"/>
  <c r="BG81" i="20"/>
  <c r="BF81" i="20"/>
  <c r="BE81" i="20"/>
  <c r="BD81" i="20"/>
  <c r="BC81" i="20"/>
  <c r="BK34" i="20"/>
  <c r="BI34" i="20"/>
  <c r="BH34" i="20"/>
  <c r="BG34" i="20"/>
  <c r="BF34" i="20"/>
  <c r="BE34" i="20"/>
  <c r="BD34" i="20"/>
  <c r="BC34" i="20"/>
  <c r="BJ34" i="20"/>
  <c r="BK15" i="20"/>
  <c r="BJ15" i="20"/>
  <c r="BI15" i="20"/>
  <c r="BH15" i="20"/>
  <c r="BG15" i="20"/>
  <c r="BF15" i="20"/>
  <c r="BE15" i="20"/>
  <c r="BD15" i="20"/>
  <c r="BC15" i="20"/>
  <c r="BK43" i="20"/>
  <c r="BI43" i="20"/>
  <c r="BH43" i="20"/>
  <c r="BG43" i="20"/>
  <c r="BF43" i="20"/>
  <c r="BE43" i="20"/>
  <c r="BD43" i="20"/>
  <c r="BC43" i="20"/>
  <c r="BJ43" i="20"/>
  <c r="AT139" i="20"/>
  <c r="AS139" i="20"/>
  <c r="AR139" i="20"/>
  <c r="AQ139" i="20"/>
  <c r="AP139" i="20"/>
  <c r="AO139" i="20"/>
  <c r="AN139" i="20"/>
  <c r="AM139" i="20"/>
  <c r="AL139" i="20"/>
  <c r="AT216" i="20"/>
  <c r="AS216" i="20"/>
  <c r="AR216" i="20"/>
  <c r="AQ216" i="20"/>
  <c r="AP216" i="20"/>
  <c r="AO216" i="20"/>
  <c r="AN216" i="20"/>
  <c r="AM216" i="20"/>
  <c r="AL216" i="20"/>
  <c r="AT208" i="20"/>
  <c r="AS208" i="20"/>
  <c r="AR208" i="20"/>
  <c r="AQ208" i="20"/>
  <c r="AP208" i="20"/>
  <c r="AO208" i="20"/>
  <c r="AN208" i="20"/>
  <c r="AM208" i="20"/>
  <c r="AL208" i="20"/>
  <c r="AT198" i="20"/>
  <c r="AS198" i="20"/>
  <c r="AR198" i="20"/>
  <c r="AQ198" i="20"/>
  <c r="AP198" i="20"/>
  <c r="AO198" i="20"/>
  <c r="AN198" i="20"/>
  <c r="AM198" i="20"/>
  <c r="AL198" i="20"/>
  <c r="AS157" i="20"/>
  <c r="AR157" i="20"/>
  <c r="AQ157" i="20"/>
  <c r="AP157" i="20"/>
  <c r="AO157" i="20"/>
  <c r="AN157" i="20"/>
  <c r="AM157" i="20"/>
  <c r="AL157" i="20"/>
  <c r="AT157" i="20"/>
  <c r="AT142" i="20"/>
  <c r="AS142" i="20"/>
  <c r="AR142" i="20"/>
  <c r="AQ142" i="20"/>
  <c r="AP142" i="20"/>
  <c r="AO142" i="20"/>
  <c r="AN142" i="20"/>
  <c r="AM142" i="20"/>
  <c r="AL142" i="20"/>
  <c r="AT114" i="20"/>
  <c r="AS114" i="20"/>
  <c r="AR114" i="20"/>
  <c r="AQ114" i="20"/>
  <c r="AP114" i="20"/>
  <c r="AO114" i="20"/>
  <c r="AN114" i="20"/>
  <c r="AM114" i="20"/>
  <c r="AL114" i="20"/>
  <c r="AT190" i="20"/>
  <c r="AS190" i="20"/>
  <c r="AR190" i="20"/>
  <c r="AQ190" i="20"/>
  <c r="AP190" i="20"/>
  <c r="AO190" i="20"/>
  <c r="AN190" i="20"/>
  <c r="AM190" i="20"/>
  <c r="AL190" i="20"/>
  <c r="AS181" i="20"/>
  <c r="AT181" i="20"/>
  <c r="AR181" i="20"/>
  <c r="AQ181" i="20"/>
  <c r="AP181" i="20"/>
  <c r="AO181" i="20"/>
  <c r="AN181" i="20"/>
  <c r="AM181" i="20"/>
  <c r="AL181" i="20"/>
  <c r="AS173" i="20"/>
  <c r="AR173" i="20"/>
  <c r="AQ173" i="20"/>
  <c r="AP173" i="20"/>
  <c r="AO173" i="20"/>
  <c r="AN173" i="20"/>
  <c r="AM173" i="20"/>
  <c r="AL173" i="20"/>
  <c r="AT173" i="20"/>
  <c r="AS77" i="20"/>
  <c r="AR77" i="20"/>
  <c r="AQ77" i="20"/>
  <c r="AP77" i="20"/>
  <c r="AO77" i="20"/>
  <c r="AN77" i="20"/>
  <c r="AM77" i="20"/>
  <c r="AL77" i="20"/>
  <c r="AT77" i="20"/>
  <c r="AT144" i="20"/>
  <c r="AS144" i="20"/>
  <c r="AR144" i="20"/>
  <c r="AQ144" i="20"/>
  <c r="AP144" i="20"/>
  <c r="AO144" i="20"/>
  <c r="AN144" i="20"/>
  <c r="AM144" i="20"/>
  <c r="AL144" i="20"/>
  <c r="AT125" i="20"/>
  <c r="AS125" i="20"/>
  <c r="AR125" i="20"/>
  <c r="AQ125" i="20"/>
  <c r="AP125" i="20"/>
  <c r="AO125" i="20"/>
  <c r="AN125" i="20"/>
  <c r="AM125" i="20"/>
  <c r="AL125" i="20"/>
  <c r="AS96" i="20"/>
  <c r="AR96" i="20"/>
  <c r="AQ96" i="20"/>
  <c r="AP96" i="20"/>
  <c r="AO96" i="20"/>
  <c r="AN96" i="20"/>
  <c r="AM96" i="20"/>
  <c r="AL96" i="20"/>
  <c r="AT96" i="20"/>
  <c r="AT84" i="20"/>
  <c r="AS84" i="20"/>
  <c r="AR84" i="20"/>
  <c r="AQ84" i="20"/>
  <c r="AP84" i="20"/>
  <c r="AO84" i="20"/>
  <c r="AN84" i="20"/>
  <c r="AM84" i="20"/>
  <c r="AL84" i="20"/>
  <c r="AT52" i="20"/>
  <c r="AR52" i="20"/>
  <c r="AQ52" i="20"/>
  <c r="AP52" i="20"/>
  <c r="AO52" i="20"/>
  <c r="AN52" i="20"/>
  <c r="AM52" i="20"/>
  <c r="AL52" i="20"/>
  <c r="AS52" i="20"/>
  <c r="AT129" i="20"/>
  <c r="AS129" i="20"/>
  <c r="AR129" i="20"/>
  <c r="AQ129" i="20"/>
  <c r="AP129" i="20"/>
  <c r="AO129" i="20"/>
  <c r="AN129" i="20"/>
  <c r="AM129" i="20"/>
  <c r="AL129" i="20"/>
  <c r="AT108" i="20"/>
  <c r="AS108" i="20"/>
  <c r="AR108" i="20"/>
  <c r="AQ108" i="20"/>
  <c r="AP108" i="20"/>
  <c r="AO108" i="20"/>
  <c r="AN108" i="20"/>
  <c r="AM108" i="20"/>
  <c r="AL108" i="20"/>
  <c r="AS122" i="20"/>
  <c r="AR122" i="20"/>
  <c r="AQ122" i="20"/>
  <c r="AP122" i="20"/>
  <c r="AO122" i="20"/>
  <c r="AN122" i="20"/>
  <c r="AM122" i="20"/>
  <c r="AL122" i="20"/>
  <c r="AT122" i="20"/>
  <c r="AT73" i="20"/>
  <c r="AS73" i="20"/>
  <c r="AR73" i="20"/>
  <c r="AQ73" i="20"/>
  <c r="AP73" i="20"/>
  <c r="AO73" i="20"/>
  <c r="AN73" i="20"/>
  <c r="AM73" i="20"/>
  <c r="AL73" i="20"/>
  <c r="AT64" i="20"/>
  <c r="AS64" i="20"/>
  <c r="AR64" i="20"/>
  <c r="AQ64" i="20"/>
  <c r="AP64" i="20"/>
  <c r="AO64" i="20"/>
  <c r="AN64" i="20"/>
  <c r="AM64" i="20"/>
  <c r="AL64" i="20"/>
  <c r="AT35" i="20"/>
  <c r="AS35" i="20"/>
  <c r="AR35" i="20"/>
  <c r="AQ35" i="20"/>
  <c r="AP35" i="20"/>
  <c r="AO35" i="20"/>
  <c r="AN35" i="20"/>
  <c r="AM35" i="20"/>
  <c r="AL35" i="20"/>
  <c r="AT46" i="20"/>
  <c r="AS46" i="20"/>
  <c r="AR46" i="20"/>
  <c r="AQ46" i="20"/>
  <c r="AP46" i="20"/>
  <c r="AO46" i="20"/>
  <c r="AN46" i="20"/>
  <c r="AM46" i="20"/>
  <c r="AL46" i="20"/>
  <c r="AT37" i="20"/>
  <c r="AS37" i="20"/>
  <c r="AR37" i="20"/>
  <c r="AQ37" i="20"/>
  <c r="AP37" i="20"/>
  <c r="AO37" i="20"/>
  <c r="AN37" i="20"/>
  <c r="AM37" i="20"/>
  <c r="AL37" i="20"/>
  <c r="BK8" i="20"/>
  <c r="BJ8" i="20"/>
  <c r="BI8" i="20"/>
  <c r="BH8" i="20"/>
  <c r="BG8" i="20"/>
  <c r="BF8" i="20"/>
  <c r="BE8" i="20"/>
  <c r="BD8" i="20"/>
  <c r="BC8" i="20"/>
  <c r="N57" i="20"/>
  <c r="R57" i="20" s="1"/>
  <c r="N78" i="20"/>
  <c r="R78" i="20" s="1"/>
  <c r="AC78" i="20"/>
  <c r="AF78" i="20"/>
  <c r="P78" i="20"/>
  <c r="P121" i="20"/>
  <c r="BO69" i="18"/>
  <c r="BN69" i="18"/>
  <c r="BM69" i="18"/>
  <c r="BL69" i="18"/>
  <c r="BK69" i="18"/>
  <c r="BJ69" i="18"/>
  <c r="BI69" i="18"/>
  <c r="BH69" i="18"/>
  <c r="BP69" i="18"/>
  <c r="BP40" i="18"/>
  <c r="BO40" i="18"/>
  <c r="BN40" i="18"/>
  <c r="BM40" i="18"/>
  <c r="BL40" i="18"/>
  <c r="BK40" i="18"/>
  <c r="BJ40" i="18"/>
  <c r="BI40" i="18"/>
  <c r="BH40" i="18"/>
  <c r="BP37" i="18"/>
  <c r="BO37" i="18"/>
  <c r="BN37" i="18"/>
  <c r="BM37" i="18"/>
  <c r="BL37" i="18"/>
  <c r="BK37" i="18"/>
  <c r="BJ37" i="18"/>
  <c r="BI37" i="18"/>
  <c r="BH37" i="18"/>
  <c r="BP74" i="18"/>
  <c r="BO74" i="18"/>
  <c r="BN74" i="18"/>
  <c r="BM74" i="18"/>
  <c r="BL74" i="18"/>
  <c r="BK74" i="18"/>
  <c r="BJ74" i="18"/>
  <c r="BI74" i="18"/>
  <c r="BH74" i="18"/>
  <c r="AY206" i="18"/>
  <c r="AX206" i="18"/>
  <c r="AW206" i="18"/>
  <c r="AV206" i="18"/>
  <c r="AU206" i="18"/>
  <c r="AT206" i="18"/>
  <c r="AS206" i="18"/>
  <c r="AR206" i="18"/>
  <c r="AQ206" i="18"/>
  <c r="AY198" i="18"/>
  <c r="AX198" i="18"/>
  <c r="AW198" i="18"/>
  <c r="AV198" i="18"/>
  <c r="AU198" i="18"/>
  <c r="AT198" i="18"/>
  <c r="AS198" i="18"/>
  <c r="AR198" i="18"/>
  <c r="AQ198" i="18"/>
  <c r="AY190" i="18"/>
  <c r="AX190" i="18"/>
  <c r="AW190" i="18"/>
  <c r="AV190" i="18"/>
  <c r="AU190" i="18"/>
  <c r="AT190" i="18"/>
  <c r="AS190" i="18"/>
  <c r="AR190" i="18"/>
  <c r="AQ190" i="18"/>
  <c r="AY182" i="18"/>
  <c r="AX182" i="18"/>
  <c r="AW182" i="18"/>
  <c r="AV182" i="18"/>
  <c r="AU182" i="18"/>
  <c r="AT182" i="18"/>
  <c r="AS182" i="18"/>
  <c r="AR182" i="18"/>
  <c r="AQ182" i="18"/>
  <c r="AY169" i="18"/>
  <c r="AX169" i="18"/>
  <c r="AW169" i="18"/>
  <c r="AV169" i="18"/>
  <c r="AU169" i="18"/>
  <c r="AT169" i="18"/>
  <c r="AS169" i="18"/>
  <c r="AR169" i="18"/>
  <c r="AQ169" i="18"/>
  <c r="AX174" i="18"/>
  <c r="AW174" i="18"/>
  <c r="AV174" i="18"/>
  <c r="AU174" i="18"/>
  <c r="AT174" i="18"/>
  <c r="AS174" i="18"/>
  <c r="AR174" i="18"/>
  <c r="AQ174" i="18"/>
  <c r="AY174" i="18"/>
  <c r="BP35" i="18"/>
  <c r="BO35" i="18"/>
  <c r="BN35" i="18"/>
  <c r="BM35" i="18"/>
  <c r="BL35" i="18"/>
  <c r="BK35" i="18"/>
  <c r="BJ35" i="18"/>
  <c r="BI35" i="18"/>
  <c r="BH35" i="18"/>
  <c r="BP16" i="18"/>
  <c r="BO16" i="18"/>
  <c r="BN16" i="18"/>
  <c r="BM16" i="18"/>
  <c r="BL16" i="18"/>
  <c r="BK16" i="18"/>
  <c r="BJ16" i="18"/>
  <c r="BI16" i="18"/>
  <c r="BH16" i="18"/>
  <c r="BO50" i="18"/>
  <c r="BN50" i="18"/>
  <c r="BM50" i="18"/>
  <c r="BL50" i="18"/>
  <c r="BK50" i="18"/>
  <c r="BJ50" i="18"/>
  <c r="BI50" i="18"/>
  <c r="BH50" i="18"/>
  <c r="BP50" i="18"/>
  <c r="AY157" i="18"/>
  <c r="AX157" i="18"/>
  <c r="AW157" i="18"/>
  <c r="AV157" i="18"/>
  <c r="AU157" i="18"/>
  <c r="AT157" i="18"/>
  <c r="AS157" i="18"/>
  <c r="AR157" i="18"/>
  <c r="AQ157" i="18"/>
  <c r="BP51" i="18"/>
  <c r="BO51" i="18"/>
  <c r="BN51" i="18"/>
  <c r="BM51" i="18"/>
  <c r="BL51" i="18"/>
  <c r="BK51" i="18"/>
  <c r="BJ51" i="18"/>
  <c r="BI51" i="18"/>
  <c r="BH51" i="18"/>
  <c r="AY159" i="18"/>
  <c r="AX159" i="18"/>
  <c r="AW159" i="18"/>
  <c r="AV159" i="18"/>
  <c r="AU159" i="18"/>
  <c r="AT159" i="18"/>
  <c r="AS159" i="18"/>
  <c r="AR159" i="18"/>
  <c r="AQ159" i="18"/>
  <c r="AY148" i="18"/>
  <c r="AX148" i="18"/>
  <c r="AW148" i="18"/>
  <c r="AV148" i="18"/>
  <c r="AU148" i="18"/>
  <c r="AT148" i="18"/>
  <c r="AS148" i="18"/>
  <c r="AR148" i="18"/>
  <c r="AQ148" i="18"/>
  <c r="AY84" i="18"/>
  <c r="AX84" i="18"/>
  <c r="AW84" i="18"/>
  <c r="AV84" i="18"/>
  <c r="AU84" i="18"/>
  <c r="AT84" i="18"/>
  <c r="AS84" i="18"/>
  <c r="AR84" i="18"/>
  <c r="AQ84" i="18"/>
  <c r="AY121" i="18"/>
  <c r="AX121" i="18"/>
  <c r="AW121" i="18"/>
  <c r="AV121" i="18"/>
  <c r="AU121" i="18"/>
  <c r="AT121" i="18"/>
  <c r="AS121" i="18"/>
  <c r="AR121" i="18"/>
  <c r="AQ121" i="18"/>
  <c r="AY57" i="18"/>
  <c r="AX57" i="18"/>
  <c r="AW57" i="18"/>
  <c r="AV57" i="18"/>
  <c r="AU57" i="18"/>
  <c r="AT57" i="18"/>
  <c r="AS57" i="18"/>
  <c r="AR57" i="18"/>
  <c r="AQ57" i="18"/>
  <c r="AW126" i="18"/>
  <c r="AV126" i="18"/>
  <c r="AU126" i="18"/>
  <c r="AT126" i="18"/>
  <c r="AS126" i="18"/>
  <c r="AR126" i="18"/>
  <c r="AQ126" i="18"/>
  <c r="AX126" i="18"/>
  <c r="AY126" i="18"/>
  <c r="AY62" i="18"/>
  <c r="AX62" i="18"/>
  <c r="AW62" i="18"/>
  <c r="AV62" i="18"/>
  <c r="AU62" i="18"/>
  <c r="AT62" i="18"/>
  <c r="AS62" i="18"/>
  <c r="AR62" i="18"/>
  <c r="AQ62" i="18"/>
  <c r="AY139" i="18"/>
  <c r="AW139" i="18"/>
  <c r="AV139" i="18"/>
  <c r="AU139" i="18"/>
  <c r="AT139" i="18"/>
  <c r="AS139" i="18"/>
  <c r="AR139" i="18"/>
  <c r="AQ139" i="18"/>
  <c r="AX139" i="18"/>
  <c r="AY75" i="18"/>
  <c r="AX75" i="18"/>
  <c r="AW75" i="18"/>
  <c r="AV75" i="18"/>
  <c r="AU75" i="18"/>
  <c r="AT75" i="18"/>
  <c r="AS75" i="18"/>
  <c r="AR75" i="18"/>
  <c r="AQ75" i="18"/>
  <c r="AY136" i="18"/>
  <c r="AX136" i="18"/>
  <c r="AW136" i="18"/>
  <c r="AV136" i="18"/>
  <c r="AU136" i="18"/>
  <c r="AT136" i="18"/>
  <c r="AS136" i="18"/>
  <c r="AR136" i="18"/>
  <c r="AQ136" i="18"/>
  <c r="AY72" i="18"/>
  <c r="AX72" i="18"/>
  <c r="AW72" i="18"/>
  <c r="AV72" i="18"/>
  <c r="AU72" i="18"/>
  <c r="AT72" i="18"/>
  <c r="AS72" i="18"/>
  <c r="AR72" i="18"/>
  <c r="AQ72" i="18"/>
  <c r="AY149" i="18"/>
  <c r="AW149" i="18"/>
  <c r="AV149" i="18"/>
  <c r="AU149" i="18"/>
  <c r="AT149" i="18"/>
  <c r="AS149" i="18"/>
  <c r="AR149" i="18"/>
  <c r="AQ149" i="18"/>
  <c r="AX149" i="18"/>
  <c r="AY85" i="18"/>
  <c r="AX85" i="18"/>
  <c r="AW85" i="18"/>
  <c r="AV85" i="18"/>
  <c r="AU85" i="18"/>
  <c r="AT85" i="18"/>
  <c r="AS85" i="18"/>
  <c r="AR85" i="18"/>
  <c r="AQ85" i="18"/>
  <c r="AY23" i="18"/>
  <c r="AX23" i="18"/>
  <c r="AW23" i="18"/>
  <c r="AV23" i="18"/>
  <c r="AU23" i="18"/>
  <c r="AT23" i="18"/>
  <c r="AS23" i="18"/>
  <c r="AR23" i="18"/>
  <c r="AQ23" i="18"/>
  <c r="AY82" i="18"/>
  <c r="AX82" i="18"/>
  <c r="AW82" i="18"/>
  <c r="AV82" i="18"/>
  <c r="AU82" i="18"/>
  <c r="AT82" i="18"/>
  <c r="AS82" i="18"/>
  <c r="AR82" i="18"/>
  <c r="AQ82" i="18"/>
  <c r="BP2" i="18"/>
  <c r="BO2" i="18"/>
  <c r="BN2" i="18"/>
  <c r="BM2" i="18"/>
  <c r="BL2" i="18"/>
  <c r="BK2" i="18"/>
  <c r="BJ2" i="18"/>
  <c r="BI2" i="18"/>
  <c r="BH2" i="18"/>
  <c r="AY87" i="18"/>
  <c r="AX87" i="18"/>
  <c r="AW87" i="18"/>
  <c r="AV87" i="18"/>
  <c r="AU87" i="18"/>
  <c r="AT87" i="18"/>
  <c r="AS87" i="18"/>
  <c r="AR87" i="18"/>
  <c r="AQ87" i="18"/>
  <c r="AY25" i="18"/>
  <c r="AX25" i="18"/>
  <c r="AW25" i="18"/>
  <c r="AV25" i="18"/>
  <c r="AU25" i="18"/>
  <c r="AT25" i="18"/>
  <c r="AS25" i="18"/>
  <c r="AR25" i="18"/>
  <c r="AQ25" i="18"/>
  <c r="C12" i="2"/>
  <c r="C16" i="2"/>
  <c r="D18" i="2"/>
  <c r="R153" i="2"/>
  <c r="T153" i="2"/>
  <c r="K19" i="18"/>
  <c r="Z68" i="17"/>
  <c r="G68" i="17"/>
  <c r="H31" i="7"/>
  <c r="V31" i="7"/>
  <c r="Z128" i="17"/>
  <c r="G128" i="17"/>
  <c r="AT197" i="20"/>
  <c r="AS197" i="20"/>
  <c r="AR197" i="20"/>
  <c r="AQ197" i="20"/>
  <c r="AP197" i="20"/>
  <c r="AO197" i="20"/>
  <c r="AN197" i="20"/>
  <c r="AM197" i="20"/>
  <c r="AL197" i="20"/>
  <c r="BK38" i="20"/>
  <c r="BJ38" i="20"/>
  <c r="BI38" i="20"/>
  <c r="BH38" i="20"/>
  <c r="BG38" i="20"/>
  <c r="BF38" i="20"/>
  <c r="BE38" i="20"/>
  <c r="BD38" i="20"/>
  <c r="BC38" i="20"/>
  <c r="AT184" i="20"/>
  <c r="AS184" i="20"/>
  <c r="AR184" i="20"/>
  <c r="AQ184" i="20"/>
  <c r="AP184" i="20"/>
  <c r="AO184" i="20"/>
  <c r="AN184" i="20"/>
  <c r="AM184" i="20"/>
  <c r="AL184" i="20"/>
  <c r="BK37" i="20"/>
  <c r="BJ37" i="20"/>
  <c r="BI37" i="20"/>
  <c r="BH37" i="20"/>
  <c r="BG37" i="20"/>
  <c r="BF37" i="20"/>
  <c r="BE37" i="20"/>
  <c r="BD37" i="20"/>
  <c r="BC37" i="20"/>
  <c r="BK71" i="20"/>
  <c r="BJ71" i="20"/>
  <c r="BI71" i="20"/>
  <c r="BH71" i="20"/>
  <c r="BG71" i="20"/>
  <c r="BF71" i="20"/>
  <c r="BE71" i="20"/>
  <c r="BD71" i="20"/>
  <c r="BC71" i="20"/>
  <c r="BK22" i="20"/>
  <c r="BJ22" i="20"/>
  <c r="BI22" i="20"/>
  <c r="BH22" i="20"/>
  <c r="BG22" i="20"/>
  <c r="BF22" i="20"/>
  <c r="BE22" i="20"/>
  <c r="BD22" i="20"/>
  <c r="BC22" i="20"/>
  <c r="BK64" i="20"/>
  <c r="BJ64" i="20"/>
  <c r="BI64" i="20"/>
  <c r="BH64" i="20"/>
  <c r="BG64" i="20"/>
  <c r="BF64" i="20"/>
  <c r="BE64" i="20"/>
  <c r="BD64" i="20"/>
  <c r="BC64" i="20"/>
  <c r="BK77" i="20"/>
  <c r="BJ77" i="20"/>
  <c r="BI77" i="20"/>
  <c r="BH77" i="20"/>
  <c r="BG77" i="20"/>
  <c r="BF77" i="20"/>
  <c r="BE77" i="20"/>
  <c r="BD77" i="20"/>
  <c r="BC77" i="20"/>
  <c r="BK49" i="20"/>
  <c r="BJ49" i="20"/>
  <c r="BI49" i="20"/>
  <c r="BH49" i="20"/>
  <c r="BG49" i="20"/>
  <c r="BF49" i="20"/>
  <c r="BE49" i="20"/>
  <c r="BD49" i="20"/>
  <c r="BC49" i="20"/>
  <c r="AT168" i="20"/>
  <c r="AS168" i="20"/>
  <c r="AR168" i="20"/>
  <c r="AQ168" i="20"/>
  <c r="AP168" i="20"/>
  <c r="AO168" i="20"/>
  <c r="AN168" i="20"/>
  <c r="AM168" i="20"/>
  <c r="AL168" i="20"/>
  <c r="BK39" i="20"/>
  <c r="BJ39" i="20"/>
  <c r="BI39" i="20"/>
  <c r="BH39" i="20"/>
  <c r="BG39" i="20"/>
  <c r="BF39" i="20"/>
  <c r="BE39" i="20"/>
  <c r="BD39" i="20"/>
  <c r="BC39" i="20"/>
  <c r="AT105" i="20"/>
  <c r="AS105" i="20"/>
  <c r="AR105" i="20"/>
  <c r="AQ105" i="20"/>
  <c r="AP105" i="20"/>
  <c r="AO105" i="20"/>
  <c r="AN105" i="20"/>
  <c r="AM105" i="20"/>
  <c r="AL105" i="20"/>
  <c r="AT215" i="20"/>
  <c r="AS215" i="20"/>
  <c r="AR215" i="20"/>
  <c r="AQ215" i="20"/>
  <c r="AP215" i="20"/>
  <c r="AO215" i="20"/>
  <c r="AN215" i="20"/>
  <c r="AM215" i="20"/>
  <c r="AL215" i="20"/>
  <c r="AT207" i="20"/>
  <c r="AS207" i="20"/>
  <c r="AR207" i="20"/>
  <c r="AQ207" i="20"/>
  <c r="AP207" i="20"/>
  <c r="AO207" i="20"/>
  <c r="AN207" i="20"/>
  <c r="AM207" i="20"/>
  <c r="AL207" i="20"/>
  <c r="AT196" i="20"/>
  <c r="AS196" i="20"/>
  <c r="AR196" i="20"/>
  <c r="AQ196" i="20"/>
  <c r="AP196" i="20"/>
  <c r="AO196" i="20"/>
  <c r="AN196" i="20"/>
  <c r="AM196" i="20"/>
  <c r="AL196" i="20"/>
  <c r="AS154" i="20"/>
  <c r="AR154" i="20"/>
  <c r="AQ154" i="20"/>
  <c r="AP154" i="20"/>
  <c r="AO154" i="20"/>
  <c r="AN154" i="20"/>
  <c r="AM154" i="20"/>
  <c r="AL154" i="20"/>
  <c r="AT154" i="20"/>
  <c r="AT138" i="20"/>
  <c r="AS138" i="20"/>
  <c r="AR138" i="20"/>
  <c r="AQ138" i="20"/>
  <c r="AP138" i="20"/>
  <c r="AO138" i="20"/>
  <c r="AN138" i="20"/>
  <c r="AM138" i="20"/>
  <c r="AL138" i="20"/>
  <c r="AT110" i="20"/>
  <c r="AS110" i="20"/>
  <c r="AR110" i="20"/>
  <c r="AQ110" i="20"/>
  <c r="AP110" i="20"/>
  <c r="AO110" i="20"/>
  <c r="AN110" i="20"/>
  <c r="AM110" i="20"/>
  <c r="AL110" i="20"/>
  <c r="AT189" i="20"/>
  <c r="AS189" i="20"/>
  <c r="AR189" i="20"/>
  <c r="AQ189" i="20"/>
  <c r="AP189" i="20"/>
  <c r="AO189" i="20"/>
  <c r="AN189" i="20"/>
  <c r="AM189" i="20"/>
  <c r="AL189" i="20"/>
  <c r="AT180" i="20"/>
  <c r="AS180" i="20"/>
  <c r="AR180" i="20"/>
  <c r="AQ180" i="20"/>
  <c r="AP180" i="20"/>
  <c r="AO180" i="20"/>
  <c r="AN180" i="20"/>
  <c r="AM180" i="20"/>
  <c r="AL180" i="20"/>
  <c r="AT172" i="20"/>
  <c r="AS172" i="20"/>
  <c r="AR172" i="20"/>
  <c r="AQ172" i="20"/>
  <c r="AP172" i="20"/>
  <c r="AO172" i="20"/>
  <c r="AN172" i="20"/>
  <c r="AM172" i="20"/>
  <c r="AL172" i="20"/>
  <c r="AT171" i="20"/>
  <c r="AS171" i="20"/>
  <c r="AR171" i="20"/>
  <c r="AQ171" i="20"/>
  <c r="AP171" i="20"/>
  <c r="AO171" i="20"/>
  <c r="AN171" i="20"/>
  <c r="AM171" i="20"/>
  <c r="AL171" i="20"/>
  <c r="AT170" i="20"/>
  <c r="AS170" i="20"/>
  <c r="AR170" i="20"/>
  <c r="AQ170" i="20"/>
  <c r="AP170" i="20"/>
  <c r="AO170" i="20"/>
  <c r="AN170" i="20"/>
  <c r="AM170" i="20"/>
  <c r="AL170" i="20"/>
  <c r="AT116" i="20"/>
  <c r="AS116" i="20"/>
  <c r="AR116" i="20"/>
  <c r="AQ116" i="20"/>
  <c r="AP116" i="20"/>
  <c r="AO116" i="20"/>
  <c r="AN116" i="20"/>
  <c r="AM116" i="20"/>
  <c r="AL116" i="20"/>
  <c r="AT85" i="20"/>
  <c r="AS85" i="20"/>
  <c r="AR85" i="20"/>
  <c r="AQ85" i="20"/>
  <c r="AP85" i="20"/>
  <c r="AO85" i="20"/>
  <c r="AN85" i="20"/>
  <c r="AM85" i="20"/>
  <c r="AL85" i="20"/>
  <c r="AT78" i="20"/>
  <c r="AS78" i="20"/>
  <c r="AR78" i="20"/>
  <c r="AQ78" i="20"/>
  <c r="AP78" i="20"/>
  <c r="AO78" i="20"/>
  <c r="AN78" i="20"/>
  <c r="AM78" i="20"/>
  <c r="AL78" i="20"/>
  <c r="AT51" i="20"/>
  <c r="AS51" i="20"/>
  <c r="AR51" i="20"/>
  <c r="AQ51" i="20"/>
  <c r="AP51" i="20"/>
  <c r="AO51" i="20"/>
  <c r="AN51" i="20"/>
  <c r="AM51" i="20"/>
  <c r="AL51" i="20"/>
  <c r="AT120" i="20"/>
  <c r="AS120" i="20"/>
  <c r="AR120" i="20"/>
  <c r="AQ120" i="20"/>
  <c r="AP120" i="20"/>
  <c r="AO120" i="20"/>
  <c r="AN120" i="20"/>
  <c r="AM120" i="20"/>
  <c r="AL120" i="20"/>
  <c r="AT97" i="20"/>
  <c r="AS97" i="20"/>
  <c r="AR97" i="20"/>
  <c r="AQ97" i="20"/>
  <c r="AP97" i="20"/>
  <c r="AO97" i="20"/>
  <c r="AN97" i="20"/>
  <c r="AM97" i="20"/>
  <c r="AL97" i="20"/>
  <c r="AS119" i="20"/>
  <c r="AT119" i="20"/>
  <c r="AR119" i="20"/>
  <c r="AQ119" i="20"/>
  <c r="AP119" i="20"/>
  <c r="AO119" i="20"/>
  <c r="AN119" i="20"/>
  <c r="AM119" i="20"/>
  <c r="AL119" i="20"/>
  <c r="AS72" i="20"/>
  <c r="AR72" i="20"/>
  <c r="AQ72" i="20"/>
  <c r="AP72" i="20"/>
  <c r="AO72" i="20"/>
  <c r="AN72" i="20"/>
  <c r="AM72" i="20"/>
  <c r="AL72" i="20"/>
  <c r="AT72" i="20"/>
  <c r="AS60" i="20"/>
  <c r="AR60" i="20"/>
  <c r="AQ60" i="20"/>
  <c r="AP60" i="20"/>
  <c r="AO60" i="20"/>
  <c r="AN60" i="20"/>
  <c r="AM60" i="20"/>
  <c r="AL60" i="20"/>
  <c r="AT60" i="20"/>
  <c r="AT30" i="20"/>
  <c r="AS30" i="20"/>
  <c r="AR30" i="20"/>
  <c r="AQ30" i="20"/>
  <c r="AP30" i="20"/>
  <c r="AO30" i="20"/>
  <c r="AN30" i="20"/>
  <c r="AM30" i="20"/>
  <c r="AL30" i="20"/>
  <c r="AT36" i="20"/>
  <c r="AS36" i="20"/>
  <c r="AR36" i="20"/>
  <c r="AQ36" i="20"/>
  <c r="AP36" i="20"/>
  <c r="AO36" i="20"/>
  <c r="AN36" i="20"/>
  <c r="AM36" i="20"/>
  <c r="AL36" i="20"/>
  <c r="AT34" i="20"/>
  <c r="AS34" i="20"/>
  <c r="AR34" i="20"/>
  <c r="AQ34" i="20"/>
  <c r="AP34" i="20"/>
  <c r="AO34" i="20"/>
  <c r="AN34" i="20"/>
  <c r="AM34" i="20"/>
  <c r="AL34" i="20"/>
  <c r="AT25" i="20"/>
  <c r="AS25" i="20"/>
  <c r="AR25" i="20"/>
  <c r="AQ25" i="20"/>
  <c r="AP25" i="20"/>
  <c r="AO25" i="20"/>
  <c r="AN25" i="20"/>
  <c r="AM25" i="20"/>
  <c r="AL25" i="20"/>
  <c r="J19" i="18"/>
  <c r="N209" i="20"/>
  <c r="P209" i="20" s="1"/>
  <c r="AF36" i="20"/>
  <c r="BP59" i="18"/>
  <c r="BO59" i="18"/>
  <c r="BN59" i="18"/>
  <c r="BM59" i="18"/>
  <c r="BL59" i="18"/>
  <c r="BK59" i="18"/>
  <c r="BJ59" i="18"/>
  <c r="BI59" i="18"/>
  <c r="BH59" i="18"/>
  <c r="BP29" i="18"/>
  <c r="BO29" i="18"/>
  <c r="BN29" i="18"/>
  <c r="BM29" i="18"/>
  <c r="BL29" i="18"/>
  <c r="BK29" i="18"/>
  <c r="BJ29" i="18"/>
  <c r="BI29" i="18"/>
  <c r="BH29" i="18"/>
  <c r="BP77" i="18"/>
  <c r="BO77" i="18"/>
  <c r="BN77" i="18"/>
  <c r="BM77" i="18"/>
  <c r="BL77" i="18"/>
  <c r="BK77" i="18"/>
  <c r="BJ77" i="18"/>
  <c r="BI77" i="18"/>
  <c r="BH77" i="18"/>
  <c r="BP67" i="18"/>
  <c r="BO67" i="18"/>
  <c r="BN67" i="18"/>
  <c r="BM67" i="18"/>
  <c r="BL67" i="18"/>
  <c r="BK67" i="18"/>
  <c r="BJ67" i="18"/>
  <c r="BI67" i="18"/>
  <c r="BH67" i="18"/>
  <c r="AY205" i="18"/>
  <c r="AX205" i="18"/>
  <c r="AW205" i="18"/>
  <c r="AV205" i="18"/>
  <c r="AU205" i="18"/>
  <c r="AT205" i="18"/>
  <c r="AS205" i="18"/>
  <c r="AR205" i="18"/>
  <c r="AQ205" i="18"/>
  <c r="AY197" i="18"/>
  <c r="AX197" i="18"/>
  <c r="AW197" i="18"/>
  <c r="AV197" i="18"/>
  <c r="AU197" i="18"/>
  <c r="AT197" i="18"/>
  <c r="AS197" i="18"/>
  <c r="AR197" i="18"/>
  <c r="AQ197" i="18"/>
  <c r="AY189" i="18"/>
  <c r="AX189" i="18"/>
  <c r="AW189" i="18"/>
  <c r="AV189" i="18"/>
  <c r="AU189" i="18"/>
  <c r="AT189" i="18"/>
  <c r="AS189" i="18"/>
  <c r="AR189" i="18"/>
  <c r="AQ189" i="18"/>
  <c r="AY181" i="18"/>
  <c r="AX181" i="18"/>
  <c r="AW181" i="18"/>
  <c r="AV181" i="18"/>
  <c r="AU181" i="18"/>
  <c r="AT181" i="18"/>
  <c r="AS181" i="18"/>
  <c r="AR181" i="18"/>
  <c r="AQ181" i="18"/>
  <c r="AY161" i="18"/>
  <c r="AX161" i="18"/>
  <c r="AW161" i="18"/>
  <c r="AV161" i="18"/>
  <c r="AU161" i="18"/>
  <c r="AT161" i="18"/>
  <c r="AS161" i="18"/>
  <c r="AR161" i="18"/>
  <c r="AQ161" i="18"/>
  <c r="AX166" i="18"/>
  <c r="AW166" i="18"/>
  <c r="AV166" i="18"/>
  <c r="AU166" i="18"/>
  <c r="AT166" i="18"/>
  <c r="AS166" i="18"/>
  <c r="AR166" i="18"/>
  <c r="AQ166" i="18"/>
  <c r="AY166" i="18"/>
  <c r="BP27" i="18"/>
  <c r="BO27" i="18"/>
  <c r="BN27" i="18"/>
  <c r="BM27" i="18"/>
  <c r="BL27" i="18"/>
  <c r="BK27" i="18"/>
  <c r="BJ27" i="18"/>
  <c r="BI27" i="18"/>
  <c r="BH27" i="18"/>
  <c r="BP12" i="18"/>
  <c r="BO12" i="18"/>
  <c r="BN12" i="18"/>
  <c r="BM12" i="18"/>
  <c r="BL12" i="18"/>
  <c r="BK12" i="18"/>
  <c r="BJ12" i="18"/>
  <c r="BI12" i="18"/>
  <c r="BH12" i="18"/>
  <c r="BO46" i="18"/>
  <c r="BN46" i="18"/>
  <c r="BM46" i="18"/>
  <c r="BL46" i="18"/>
  <c r="BK46" i="18"/>
  <c r="BJ46" i="18"/>
  <c r="BI46" i="18"/>
  <c r="BH46" i="18"/>
  <c r="BP46" i="18"/>
  <c r="AW151" i="18"/>
  <c r="AV151" i="18"/>
  <c r="AU151" i="18"/>
  <c r="AT151" i="18"/>
  <c r="AS151" i="18"/>
  <c r="AR151" i="18"/>
  <c r="AQ151" i="18"/>
  <c r="AY151" i="18"/>
  <c r="AX151" i="18"/>
  <c r="BP47" i="18"/>
  <c r="BO47" i="18"/>
  <c r="BN47" i="18"/>
  <c r="BM47" i="18"/>
  <c r="BL47" i="18"/>
  <c r="BK47" i="18"/>
  <c r="BJ47" i="18"/>
  <c r="BI47" i="18"/>
  <c r="BH47" i="18"/>
  <c r="BP38" i="18"/>
  <c r="BO38" i="18"/>
  <c r="BN38" i="18"/>
  <c r="BM38" i="18"/>
  <c r="BL38" i="18"/>
  <c r="BK38" i="18"/>
  <c r="BJ38" i="18"/>
  <c r="BI38" i="18"/>
  <c r="BH38" i="18"/>
  <c r="AY140" i="18"/>
  <c r="AX140" i="18"/>
  <c r="AW140" i="18"/>
  <c r="AV140" i="18"/>
  <c r="AU140" i="18"/>
  <c r="AT140" i="18"/>
  <c r="AS140" i="18"/>
  <c r="AR140" i="18"/>
  <c r="AQ140" i="18"/>
  <c r="AY76" i="18"/>
  <c r="AX76" i="18"/>
  <c r="AW76" i="18"/>
  <c r="AV76" i="18"/>
  <c r="AU76" i="18"/>
  <c r="AT76" i="18"/>
  <c r="AS76" i="18"/>
  <c r="AR76" i="18"/>
  <c r="AQ76" i="18"/>
  <c r="AY113" i="18"/>
  <c r="AX113" i="18"/>
  <c r="AW113" i="18"/>
  <c r="AV113" i="18"/>
  <c r="AU113" i="18"/>
  <c r="AT113" i="18"/>
  <c r="AS113" i="18"/>
  <c r="AR113" i="18"/>
  <c r="AQ113" i="18"/>
  <c r="AY51" i="18"/>
  <c r="AX51" i="18"/>
  <c r="AW51" i="18"/>
  <c r="AV51" i="18"/>
  <c r="AU51" i="18"/>
  <c r="AT51" i="18"/>
  <c r="AS51" i="18"/>
  <c r="AR51" i="18"/>
  <c r="AQ51" i="18"/>
  <c r="AY118" i="18"/>
  <c r="AX118" i="18"/>
  <c r="AW118" i="18"/>
  <c r="AV118" i="18"/>
  <c r="AU118" i="18"/>
  <c r="AT118" i="18"/>
  <c r="AS118" i="18"/>
  <c r="AR118" i="18"/>
  <c r="AQ118" i="18"/>
  <c r="AY54" i="18"/>
  <c r="AX54" i="18"/>
  <c r="AW54" i="18"/>
  <c r="AV54" i="18"/>
  <c r="AU54" i="18"/>
  <c r="AT54" i="18"/>
  <c r="AS54" i="18"/>
  <c r="AR54" i="18"/>
  <c r="AQ54" i="18"/>
  <c r="AY131" i="18"/>
  <c r="AW131" i="18"/>
  <c r="AV131" i="18"/>
  <c r="AU131" i="18"/>
  <c r="AT131" i="18"/>
  <c r="AS131" i="18"/>
  <c r="AR131" i="18"/>
  <c r="AQ131" i="18"/>
  <c r="AX131" i="18"/>
  <c r="AY67" i="18"/>
  <c r="AX67" i="18"/>
  <c r="AW67" i="18"/>
  <c r="AV67" i="18"/>
  <c r="AU67" i="18"/>
  <c r="AT67" i="18"/>
  <c r="AS67" i="18"/>
  <c r="AR67" i="18"/>
  <c r="AQ67" i="18"/>
  <c r="AY128" i="18"/>
  <c r="AX128" i="18"/>
  <c r="AW128" i="18"/>
  <c r="AV128" i="18"/>
  <c r="AU128" i="18"/>
  <c r="AT128" i="18"/>
  <c r="AS128" i="18"/>
  <c r="AR128" i="18"/>
  <c r="AQ128" i="18"/>
  <c r="AY64" i="18"/>
  <c r="AX64" i="18"/>
  <c r="AW64" i="18"/>
  <c r="AV64" i="18"/>
  <c r="AU64" i="18"/>
  <c r="AT64" i="18"/>
  <c r="AS64" i="18"/>
  <c r="AR64" i="18"/>
  <c r="AQ64" i="18"/>
  <c r="AY141" i="18"/>
  <c r="AX141" i="18"/>
  <c r="AW141" i="18"/>
  <c r="AV141" i="18"/>
  <c r="AU141" i="18"/>
  <c r="AT141" i="18"/>
  <c r="AS141" i="18"/>
  <c r="AR141" i="18"/>
  <c r="AQ141" i="18"/>
  <c r="AY77" i="18"/>
  <c r="AX77" i="18"/>
  <c r="AW77" i="18"/>
  <c r="AV77" i="18"/>
  <c r="AU77" i="18"/>
  <c r="AT77" i="18"/>
  <c r="AS77" i="18"/>
  <c r="AR77" i="18"/>
  <c r="AQ77" i="18"/>
  <c r="AY138" i="18"/>
  <c r="AX138" i="18"/>
  <c r="AW138" i="18"/>
  <c r="AV138" i="18"/>
  <c r="AU138" i="18"/>
  <c r="AT138" i="18"/>
  <c r="AS138" i="18"/>
  <c r="AR138" i="18"/>
  <c r="AQ138" i="18"/>
  <c r="AY74" i="18"/>
  <c r="AX74" i="18"/>
  <c r="AW74" i="18"/>
  <c r="AV74" i="18"/>
  <c r="AU74" i="18"/>
  <c r="AT74" i="18"/>
  <c r="AS74" i="18"/>
  <c r="AR74" i="18"/>
  <c r="AQ74" i="18"/>
  <c r="AY143" i="18"/>
  <c r="AX143" i="18"/>
  <c r="AW143" i="18"/>
  <c r="AV143" i="18"/>
  <c r="AU143" i="18"/>
  <c r="AT143" i="18"/>
  <c r="AS143" i="18"/>
  <c r="AR143" i="18"/>
  <c r="AQ143" i="18"/>
  <c r="AY79" i="18"/>
  <c r="AX79" i="18"/>
  <c r="AW79" i="18"/>
  <c r="AV79" i="18"/>
  <c r="AU79" i="18"/>
  <c r="AT79" i="18"/>
  <c r="AS79" i="18"/>
  <c r="AR79" i="18"/>
  <c r="AQ79" i="18"/>
  <c r="BP10" i="18"/>
  <c r="BO10" i="18"/>
  <c r="BN10" i="18"/>
  <c r="BM10" i="18"/>
  <c r="BL10" i="18"/>
  <c r="BK10" i="18"/>
  <c r="BJ10" i="18"/>
  <c r="BI10" i="18"/>
  <c r="BH10" i="18"/>
  <c r="Z153" i="17"/>
  <c r="G153" i="17"/>
  <c r="BP4" i="18"/>
  <c r="BO4" i="18"/>
  <c r="BN4" i="18"/>
  <c r="BM4" i="18"/>
  <c r="BL4" i="18"/>
  <c r="BK4" i="18"/>
  <c r="BJ4" i="18"/>
  <c r="BI4" i="18"/>
  <c r="BH4" i="18"/>
  <c r="C11" i="2"/>
  <c r="R31" i="7"/>
  <c r="T31" i="7"/>
  <c r="E14" i="7"/>
  <c r="BK85" i="20"/>
  <c r="BI85" i="20"/>
  <c r="BH85" i="20"/>
  <c r="BG85" i="20"/>
  <c r="BF85" i="20"/>
  <c r="BE85" i="20"/>
  <c r="BD85" i="20"/>
  <c r="BC85" i="20"/>
  <c r="BJ85" i="20"/>
  <c r="BK23" i="20"/>
  <c r="BJ23" i="20"/>
  <c r="BI23" i="20"/>
  <c r="BH23" i="20"/>
  <c r="BG23" i="20"/>
  <c r="BF23" i="20"/>
  <c r="BE23" i="20"/>
  <c r="BD23" i="20"/>
  <c r="BC23" i="20"/>
  <c r="BK82" i="20"/>
  <c r="BJ82" i="20"/>
  <c r="BI82" i="20"/>
  <c r="BH82" i="20"/>
  <c r="BG82" i="20"/>
  <c r="BF82" i="20"/>
  <c r="BE82" i="20"/>
  <c r="BD82" i="20"/>
  <c r="BC82" i="20"/>
  <c r="BK33" i="20"/>
  <c r="BJ33" i="20"/>
  <c r="BI33" i="20"/>
  <c r="BH33" i="20"/>
  <c r="BG33" i="20"/>
  <c r="BF33" i="20"/>
  <c r="BE33" i="20"/>
  <c r="BD33" i="20"/>
  <c r="BC33" i="20"/>
  <c r="BK67" i="20"/>
  <c r="BJ67" i="20"/>
  <c r="BI67" i="20"/>
  <c r="BH67" i="20"/>
  <c r="BG67" i="20"/>
  <c r="BF67" i="20"/>
  <c r="BE67" i="20"/>
  <c r="BD67" i="20"/>
  <c r="BC67" i="20"/>
  <c r="BK50" i="20"/>
  <c r="BJ50" i="20"/>
  <c r="BI50" i="20"/>
  <c r="BH50" i="20"/>
  <c r="BG50" i="20"/>
  <c r="BF50" i="20"/>
  <c r="BE50" i="20"/>
  <c r="BD50" i="20"/>
  <c r="BC50" i="20"/>
  <c r="BK60" i="20"/>
  <c r="BJ60" i="20"/>
  <c r="BI60" i="20"/>
  <c r="BH60" i="20"/>
  <c r="BG60" i="20"/>
  <c r="BF60" i="20"/>
  <c r="BE60" i="20"/>
  <c r="BD60" i="20"/>
  <c r="BC60" i="20"/>
  <c r="BK73" i="20"/>
  <c r="BJ73" i="20"/>
  <c r="BI73" i="20"/>
  <c r="BH73" i="20"/>
  <c r="BG73" i="20"/>
  <c r="BF73" i="20"/>
  <c r="BE73" i="20"/>
  <c r="BD73" i="20"/>
  <c r="BC73" i="20"/>
  <c r="BK20" i="20"/>
  <c r="BJ20" i="20"/>
  <c r="BI20" i="20"/>
  <c r="BH20" i="20"/>
  <c r="BG20" i="20"/>
  <c r="BF20" i="20"/>
  <c r="BE20" i="20"/>
  <c r="BD20" i="20"/>
  <c r="BC20" i="20"/>
  <c r="BK25" i="20"/>
  <c r="BJ25" i="20"/>
  <c r="BI25" i="20"/>
  <c r="BH25" i="20"/>
  <c r="BG25" i="20"/>
  <c r="BF25" i="20"/>
  <c r="BE25" i="20"/>
  <c r="BD25" i="20"/>
  <c r="BC25" i="20"/>
  <c r="BK35" i="20"/>
  <c r="BJ35" i="20"/>
  <c r="BI35" i="20"/>
  <c r="BH35" i="20"/>
  <c r="BG35" i="20"/>
  <c r="BF35" i="20"/>
  <c r="BE35" i="20"/>
  <c r="BD35" i="20"/>
  <c r="BC35" i="20"/>
  <c r="AT222" i="20"/>
  <c r="AS222" i="20"/>
  <c r="AR222" i="20"/>
  <c r="AQ222" i="20"/>
  <c r="AP222" i="20"/>
  <c r="AO222" i="20"/>
  <c r="AN222" i="20"/>
  <c r="AM222" i="20"/>
  <c r="AL222" i="20"/>
  <c r="AT214" i="20"/>
  <c r="AS214" i="20"/>
  <c r="AR214" i="20"/>
  <c r="AQ214" i="20"/>
  <c r="AP214" i="20"/>
  <c r="AO214" i="20"/>
  <c r="AN214" i="20"/>
  <c r="AM214" i="20"/>
  <c r="AL214" i="20"/>
  <c r="AT206" i="20"/>
  <c r="AS206" i="20"/>
  <c r="AR206" i="20"/>
  <c r="AQ206" i="20"/>
  <c r="AP206" i="20"/>
  <c r="AO206" i="20"/>
  <c r="AN206" i="20"/>
  <c r="AM206" i="20"/>
  <c r="AL206" i="20"/>
  <c r="AT195" i="20"/>
  <c r="AS195" i="20"/>
  <c r="AR195" i="20"/>
  <c r="AQ195" i="20"/>
  <c r="AP195" i="20"/>
  <c r="AO195" i="20"/>
  <c r="AN195" i="20"/>
  <c r="AM195" i="20"/>
  <c r="AL195" i="20"/>
  <c r="AT153" i="20"/>
  <c r="AS153" i="20"/>
  <c r="AR153" i="20"/>
  <c r="AQ153" i="20"/>
  <c r="AP153" i="20"/>
  <c r="AO153" i="20"/>
  <c r="AN153" i="20"/>
  <c r="AM153" i="20"/>
  <c r="AL153" i="20"/>
  <c r="AR137" i="20"/>
  <c r="AQ137" i="20"/>
  <c r="AP137" i="20"/>
  <c r="AO137" i="20"/>
  <c r="AN137" i="20"/>
  <c r="AM137" i="20"/>
  <c r="AL137" i="20"/>
  <c r="AT137" i="20"/>
  <c r="AS137" i="20"/>
  <c r="AT148" i="20"/>
  <c r="AS148" i="20"/>
  <c r="AR148" i="20"/>
  <c r="AQ148" i="20"/>
  <c r="AP148" i="20"/>
  <c r="AO148" i="20"/>
  <c r="AN148" i="20"/>
  <c r="AM148" i="20"/>
  <c r="AL148" i="20"/>
  <c r="AS188" i="20"/>
  <c r="AT188" i="20"/>
  <c r="AR188" i="20"/>
  <c r="AQ188" i="20"/>
  <c r="AP188" i="20"/>
  <c r="AO188" i="20"/>
  <c r="AN188" i="20"/>
  <c r="AM188" i="20"/>
  <c r="AL188" i="20"/>
  <c r="AS179" i="20"/>
  <c r="AR179" i="20"/>
  <c r="AQ179" i="20"/>
  <c r="AP179" i="20"/>
  <c r="AO179" i="20"/>
  <c r="AN179" i="20"/>
  <c r="AM179" i="20"/>
  <c r="AL179" i="20"/>
  <c r="AT179" i="20"/>
  <c r="AS164" i="20"/>
  <c r="AR164" i="20"/>
  <c r="AQ164" i="20"/>
  <c r="AP164" i="20"/>
  <c r="AO164" i="20"/>
  <c r="AN164" i="20"/>
  <c r="AM164" i="20"/>
  <c r="AL164" i="20"/>
  <c r="AT164" i="20"/>
  <c r="AT161" i="20"/>
  <c r="AS161" i="20"/>
  <c r="AR161" i="20"/>
  <c r="AQ161" i="20"/>
  <c r="AP161" i="20"/>
  <c r="AO161" i="20"/>
  <c r="AN161" i="20"/>
  <c r="AM161" i="20"/>
  <c r="AL161" i="20"/>
  <c r="AT169" i="20"/>
  <c r="AS169" i="20"/>
  <c r="AR169" i="20"/>
  <c r="AQ169" i="20"/>
  <c r="AP169" i="20"/>
  <c r="AO169" i="20"/>
  <c r="AN169" i="20"/>
  <c r="AM169" i="20"/>
  <c r="AL169" i="20"/>
  <c r="AT133" i="20"/>
  <c r="AS133" i="20"/>
  <c r="AR133" i="20"/>
  <c r="AQ133" i="20"/>
  <c r="AP133" i="20"/>
  <c r="AO133" i="20"/>
  <c r="AN133" i="20"/>
  <c r="AM133" i="20"/>
  <c r="AL133" i="20"/>
  <c r="AT42" i="20"/>
  <c r="AS42" i="20"/>
  <c r="AR42" i="20"/>
  <c r="AQ42" i="20"/>
  <c r="AP42" i="20"/>
  <c r="AO42" i="20"/>
  <c r="AN42" i="20"/>
  <c r="AM42" i="20"/>
  <c r="AL42" i="20"/>
  <c r="AT62" i="20"/>
  <c r="AS62" i="20"/>
  <c r="AR62" i="20"/>
  <c r="AQ62" i="20"/>
  <c r="AP62" i="20"/>
  <c r="AO62" i="20"/>
  <c r="AN62" i="20"/>
  <c r="AM62" i="20"/>
  <c r="AL62" i="20"/>
  <c r="AT104" i="20"/>
  <c r="AS104" i="20"/>
  <c r="AR104" i="20"/>
  <c r="AQ104" i="20"/>
  <c r="AP104" i="20"/>
  <c r="AO104" i="20"/>
  <c r="AN104" i="20"/>
  <c r="AM104" i="20"/>
  <c r="AL104" i="20"/>
  <c r="AT111" i="20"/>
  <c r="AS111" i="20"/>
  <c r="AR111" i="20"/>
  <c r="AQ111" i="20"/>
  <c r="AP111" i="20"/>
  <c r="AO111" i="20"/>
  <c r="AN111" i="20"/>
  <c r="AM111" i="20"/>
  <c r="AL111" i="20"/>
  <c r="AT91" i="20"/>
  <c r="AS91" i="20"/>
  <c r="AR91" i="20"/>
  <c r="AQ91" i="20"/>
  <c r="AP91" i="20"/>
  <c r="AO91" i="20"/>
  <c r="AN91" i="20"/>
  <c r="AM91" i="20"/>
  <c r="AL91" i="20"/>
  <c r="AS113" i="20"/>
  <c r="AR113" i="20"/>
  <c r="AQ113" i="20"/>
  <c r="AP113" i="20"/>
  <c r="AO113" i="20"/>
  <c r="AN113" i="20"/>
  <c r="AM113" i="20"/>
  <c r="AL113" i="20"/>
  <c r="AT113" i="20"/>
  <c r="AT63" i="20"/>
  <c r="AS63" i="20"/>
  <c r="AR63" i="20"/>
  <c r="AQ63" i="20"/>
  <c r="AP63" i="20"/>
  <c r="AO63" i="20"/>
  <c r="AN63" i="20"/>
  <c r="AM63" i="20"/>
  <c r="AL63" i="20"/>
  <c r="AT50" i="20"/>
  <c r="AS50" i="20"/>
  <c r="AR50" i="20"/>
  <c r="AQ50" i="20"/>
  <c r="AP50" i="20"/>
  <c r="AO50" i="20"/>
  <c r="AN50" i="20"/>
  <c r="AM50" i="20"/>
  <c r="AL50" i="20"/>
  <c r="AT67" i="20"/>
  <c r="AS67" i="20"/>
  <c r="AR67" i="20"/>
  <c r="AQ67" i="20"/>
  <c r="AP67" i="20"/>
  <c r="AO67" i="20"/>
  <c r="AN67" i="20"/>
  <c r="AM67" i="20"/>
  <c r="AL67" i="20"/>
  <c r="AS24" i="20"/>
  <c r="AT24" i="20"/>
  <c r="AR24" i="20"/>
  <c r="AQ24" i="20"/>
  <c r="AP24" i="20"/>
  <c r="AO24" i="20"/>
  <c r="AN24" i="20"/>
  <c r="AM24" i="20"/>
  <c r="AL24" i="20"/>
  <c r="AT33" i="20"/>
  <c r="AS33" i="20"/>
  <c r="AR33" i="20"/>
  <c r="AQ33" i="20"/>
  <c r="AP33" i="20"/>
  <c r="AO33" i="20"/>
  <c r="AN33" i="20"/>
  <c r="AM33" i="20"/>
  <c r="AL33" i="20"/>
  <c r="AT23" i="20"/>
  <c r="AS23" i="20"/>
  <c r="AR23" i="20"/>
  <c r="AQ23" i="20"/>
  <c r="AP23" i="20"/>
  <c r="AO23" i="20"/>
  <c r="AN23" i="20"/>
  <c r="AM23" i="20"/>
  <c r="AL23" i="20"/>
  <c r="N81" i="20"/>
  <c r="R81" i="20" s="1"/>
  <c r="P81" i="20"/>
  <c r="AC81" i="20"/>
  <c r="AF81" i="20"/>
  <c r="P175" i="20"/>
  <c r="AC175" i="20"/>
  <c r="N166" i="20"/>
  <c r="R166" i="20" s="1"/>
  <c r="AC166" i="20"/>
  <c r="AF166" i="20"/>
  <c r="BP21" i="18"/>
  <c r="BO21" i="18"/>
  <c r="BN21" i="18"/>
  <c r="BM21" i="18"/>
  <c r="BL21" i="18"/>
  <c r="BK21" i="18"/>
  <c r="BJ21" i="18"/>
  <c r="BI21" i="18"/>
  <c r="BH21" i="18"/>
  <c r="BP76" i="18"/>
  <c r="BO76" i="18"/>
  <c r="BN76" i="18"/>
  <c r="BM76" i="18"/>
  <c r="BL76" i="18"/>
  <c r="BK76" i="18"/>
  <c r="BJ76" i="18"/>
  <c r="BI76" i="18"/>
  <c r="BH76" i="18"/>
  <c r="BP73" i="18"/>
  <c r="BO73" i="18"/>
  <c r="BN73" i="18"/>
  <c r="BM73" i="18"/>
  <c r="BL73" i="18"/>
  <c r="BK73" i="18"/>
  <c r="BJ73" i="18"/>
  <c r="BI73" i="18"/>
  <c r="BH73" i="18"/>
  <c r="BP65" i="18"/>
  <c r="BO65" i="18"/>
  <c r="BN65" i="18"/>
  <c r="BM65" i="18"/>
  <c r="BL65" i="18"/>
  <c r="BK65" i="18"/>
  <c r="BJ65" i="18"/>
  <c r="BI65" i="18"/>
  <c r="BH65" i="18"/>
  <c r="AY204" i="18"/>
  <c r="AX204" i="18"/>
  <c r="AW204" i="18"/>
  <c r="AV204" i="18"/>
  <c r="AU204" i="18"/>
  <c r="AT204" i="18"/>
  <c r="AS204" i="18"/>
  <c r="AR204" i="18"/>
  <c r="AQ204" i="18"/>
  <c r="AY196" i="18"/>
  <c r="AX196" i="18"/>
  <c r="AW196" i="18"/>
  <c r="AV196" i="18"/>
  <c r="AU196" i="18"/>
  <c r="AT196" i="18"/>
  <c r="AS196" i="18"/>
  <c r="AR196" i="18"/>
  <c r="AQ196" i="18"/>
  <c r="AY188" i="18"/>
  <c r="AX188" i="18"/>
  <c r="AW188" i="18"/>
  <c r="AV188" i="18"/>
  <c r="AU188" i="18"/>
  <c r="AT188" i="18"/>
  <c r="AS188" i="18"/>
  <c r="AR188" i="18"/>
  <c r="AQ188" i="18"/>
  <c r="AY180" i="18"/>
  <c r="AX180" i="18"/>
  <c r="AW180" i="18"/>
  <c r="AV180" i="18"/>
  <c r="AU180" i="18"/>
  <c r="AT180" i="18"/>
  <c r="AS180" i="18"/>
  <c r="AR180" i="18"/>
  <c r="AQ180" i="18"/>
  <c r="AY153" i="18"/>
  <c r="AX153" i="18"/>
  <c r="AW153" i="18"/>
  <c r="AV153" i="18"/>
  <c r="AU153" i="18"/>
  <c r="AT153" i="18"/>
  <c r="AS153" i="18"/>
  <c r="AR153" i="18"/>
  <c r="AQ153" i="18"/>
  <c r="AX158" i="18"/>
  <c r="AW158" i="18"/>
  <c r="AV158" i="18"/>
  <c r="AU158" i="18"/>
  <c r="AT158" i="18"/>
  <c r="AS158" i="18"/>
  <c r="AR158" i="18"/>
  <c r="AQ158" i="18"/>
  <c r="AY158" i="18"/>
  <c r="BP18" i="18"/>
  <c r="BO18" i="18"/>
  <c r="BN18" i="18"/>
  <c r="BM18" i="18"/>
  <c r="BL18" i="18"/>
  <c r="BK18" i="18"/>
  <c r="BJ18" i="18"/>
  <c r="BI18" i="18"/>
  <c r="BH18" i="18"/>
  <c r="AY168" i="18"/>
  <c r="AX168" i="18"/>
  <c r="AW168" i="18"/>
  <c r="AV168" i="18"/>
  <c r="AU168" i="18"/>
  <c r="AT168" i="18"/>
  <c r="AS168" i="18"/>
  <c r="AR168" i="18"/>
  <c r="AQ168" i="18"/>
  <c r="BP42" i="18"/>
  <c r="BO42" i="18"/>
  <c r="BN42" i="18"/>
  <c r="BM42" i="18"/>
  <c r="BL42" i="18"/>
  <c r="BK42" i="18"/>
  <c r="BJ42" i="18"/>
  <c r="BI42" i="18"/>
  <c r="BH42" i="18"/>
  <c r="AY145" i="18"/>
  <c r="AX145" i="18"/>
  <c r="AW145" i="18"/>
  <c r="AV145" i="18"/>
  <c r="AU145" i="18"/>
  <c r="AT145" i="18"/>
  <c r="AS145" i="18"/>
  <c r="AR145" i="18"/>
  <c r="AQ145" i="18"/>
  <c r="BP43" i="18"/>
  <c r="BO43" i="18"/>
  <c r="BN43" i="18"/>
  <c r="BM43" i="18"/>
  <c r="BL43" i="18"/>
  <c r="BK43" i="18"/>
  <c r="BJ43" i="18"/>
  <c r="BI43" i="18"/>
  <c r="BH43" i="18"/>
  <c r="BP30" i="18"/>
  <c r="BO30" i="18"/>
  <c r="BN30" i="18"/>
  <c r="BM30" i="18"/>
  <c r="BL30" i="18"/>
  <c r="BK30" i="18"/>
  <c r="BJ30" i="18"/>
  <c r="BI30" i="18"/>
  <c r="BH30" i="18"/>
  <c r="AY132" i="18"/>
  <c r="AX132" i="18"/>
  <c r="AW132" i="18"/>
  <c r="AV132" i="18"/>
  <c r="AU132" i="18"/>
  <c r="AT132" i="18"/>
  <c r="AS132" i="18"/>
  <c r="AR132" i="18"/>
  <c r="AQ132" i="18"/>
  <c r="AY68" i="18"/>
  <c r="AX68" i="18"/>
  <c r="AW68" i="18"/>
  <c r="AV68" i="18"/>
  <c r="AU68" i="18"/>
  <c r="AT68" i="18"/>
  <c r="AS68" i="18"/>
  <c r="AR68" i="18"/>
  <c r="AQ68" i="18"/>
  <c r="AX105" i="18"/>
  <c r="AW105" i="18"/>
  <c r="AV105" i="18"/>
  <c r="AU105" i="18"/>
  <c r="AT105" i="18"/>
  <c r="AS105" i="18"/>
  <c r="AR105" i="18"/>
  <c r="AQ105" i="18"/>
  <c r="AY105" i="18"/>
  <c r="AY43" i="18"/>
  <c r="AX43" i="18"/>
  <c r="AW43" i="18"/>
  <c r="AV43" i="18"/>
  <c r="AU43" i="18"/>
  <c r="AT43" i="18"/>
  <c r="AS43" i="18"/>
  <c r="AR43" i="18"/>
  <c r="AQ43" i="18"/>
  <c r="AY110" i="18"/>
  <c r="AX110" i="18"/>
  <c r="AW110" i="18"/>
  <c r="AV110" i="18"/>
  <c r="AU110" i="18"/>
  <c r="AT110" i="18"/>
  <c r="AS110" i="18"/>
  <c r="AR110" i="18"/>
  <c r="AQ110" i="18"/>
  <c r="AW48" i="18"/>
  <c r="AV48" i="18"/>
  <c r="AU48" i="18"/>
  <c r="AT48" i="18"/>
  <c r="AS48" i="18"/>
  <c r="AR48" i="18"/>
  <c r="AQ48" i="18"/>
  <c r="AY48" i="18"/>
  <c r="AX48" i="18"/>
  <c r="AY123" i="18"/>
  <c r="AX123" i="18"/>
  <c r="AW123" i="18"/>
  <c r="AV123" i="18"/>
  <c r="AU123" i="18"/>
  <c r="AT123" i="18"/>
  <c r="AS123" i="18"/>
  <c r="AR123" i="18"/>
  <c r="AQ123" i="18"/>
  <c r="AY59" i="18"/>
  <c r="AX59" i="18"/>
  <c r="AW59" i="18"/>
  <c r="AV59" i="18"/>
  <c r="AU59" i="18"/>
  <c r="AT59" i="18"/>
  <c r="AS59" i="18"/>
  <c r="AR59" i="18"/>
  <c r="AQ59" i="18"/>
  <c r="AY120" i="18"/>
  <c r="AX120" i="18"/>
  <c r="AW120" i="18"/>
  <c r="AV120" i="18"/>
  <c r="AU120" i="18"/>
  <c r="AT120" i="18"/>
  <c r="AS120" i="18"/>
  <c r="AR120" i="18"/>
  <c r="AQ120" i="18"/>
  <c r="AY56" i="18"/>
  <c r="AX56" i="18"/>
  <c r="AW56" i="18"/>
  <c r="AV56" i="18"/>
  <c r="AU56" i="18"/>
  <c r="AT56" i="18"/>
  <c r="AS56" i="18"/>
  <c r="AR56" i="18"/>
  <c r="AQ56" i="18"/>
  <c r="AY133" i="18"/>
  <c r="AX133" i="18"/>
  <c r="AW133" i="18"/>
  <c r="AV133" i="18"/>
  <c r="AU133" i="18"/>
  <c r="AT133" i="18"/>
  <c r="AS133" i="18"/>
  <c r="AR133" i="18"/>
  <c r="AQ133" i="18"/>
  <c r="AY69" i="18"/>
  <c r="AX69" i="18"/>
  <c r="AW69" i="18"/>
  <c r="AV69" i="18"/>
  <c r="AU69" i="18"/>
  <c r="AT69" i="18"/>
  <c r="AS69" i="18"/>
  <c r="AR69" i="18"/>
  <c r="AQ69" i="18"/>
  <c r="AY130" i="18"/>
  <c r="AX130" i="18"/>
  <c r="AW130" i="18"/>
  <c r="AV130" i="18"/>
  <c r="AU130" i="18"/>
  <c r="AT130" i="18"/>
  <c r="AS130" i="18"/>
  <c r="AR130" i="18"/>
  <c r="AQ130" i="18"/>
  <c r="AY66" i="18"/>
  <c r="AX66" i="18"/>
  <c r="AW66" i="18"/>
  <c r="AV66" i="18"/>
  <c r="AU66" i="18"/>
  <c r="AT66" i="18"/>
  <c r="AS66" i="18"/>
  <c r="AR66" i="18"/>
  <c r="AQ66" i="18"/>
  <c r="AY135" i="18"/>
  <c r="AX135" i="18"/>
  <c r="AW135" i="18"/>
  <c r="AV135" i="18"/>
  <c r="AU135" i="18"/>
  <c r="AT135" i="18"/>
  <c r="AS135" i="18"/>
  <c r="AR135" i="18"/>
  <c r="AQ135" i="18"/>
  <c r="AY71" i="18"/>
  <c r="AX71" i="18"/>
  <c r="AW71" i="18"/>
  <c r="AV71" i="18"/>
  <c r="AU71" i="18"/>
  <c r="AT71" i="18"/>
  <c r="AS71" i="18"/>
  <c r="AR71" i="18"/>
  <c r="AQ71" i="18"/>
  <c r="J49" i="11"/>
  <c r="I12" i="18"/>
  <c r="I13" i="18"/>
  <c r="H15" i="18"/>
  <c r="I14" i="18"/>
  <c r="G188" i="17"/>
  <c r="Z188" i="17"/>
  <c r="BJ6" i="20"/>
  <c r="BI6" i="20"/>
  <c r="BH6" i="20"/>
  <c r="BG6" i="20"/>
  <c r="BF6" i="20"/>
  <c r="BE6" i="20"/>
  <c r="BD6" i="20"/>
  <c r="BC6" i="20"/>
  <c r="BK6" i="20"/>
  <c r="BK74" i="20"/>
  <c r="BJ74" i="20"/>
  <c r="BI74" i="20"/>
  <c r="BH74" i="20"/>
  <c r="BG74" i="20"/>
  <c r="BF74" i="20"/>
  <c r="BE74" i="20"/>
  <c r="BD74" i="20"/>
  <c r="BC74" i="20"/>
  <c r="BK88" i="20"/>
  <c r="BJ88" i="20"/>
  <c r="BI88" i="20"/>
  <c r="BH88" i="20"/>
  <c r="BG88" i="20"/>
  <c r="BF88" i="20"/>
  <c r="BE88" i="20"/>
  <c r="BD88" i="20"/>
  <c r="BC88" i="20"/>
  <c r="BJ40" i="20"/>
  <c r="BI40" i="20"/>
  <c r="BK40" i="20"/>
  <c r="BH40" i="20"/>
  <c r="BG40" i="20"/>
  <c r="BF40" i="20"/>
  <c r="BE40" i="20"/>
  <c r="BD40" i="20"/>
  <c r="BC40" i="20"/>
  <c r="BK26" i="20"/>
  <c r="BJ26" i="20"/>
  <c r="BI26" i="20"/>
  <c r="BH26" i="20"/>
  <c r="BG26" i="20"/>
  <c r="BF26" i="20"/>
  <c r="BE26" i="20"/>
  <c r="BD26" i="20"/>
  <c r="BC26" i="20"/>
  <c r="BK63" i="20"/>
  <c r="BJ63" i="20"/>
  <c r="BI63" i="20"/>
  <c r="BH63" i="20"/>
  <c r="BG63" i="20"/>
  <c r="BF63" i="20"/>
  <c r="BE63" i="20"/>
  <c r="BD63" i="20"/>
  <c r="BC63" i="20"/>
  <c r="BJ48" i="20"/>
  <c r="BI48" i="20"/>
  <c r="BH48" i="20"/>
  <c r="BG48" i="20"/>
  <c r="BF48" i="20"/>
  <c r="BE48" i="20"/>
  <c r="BD48" i="20"/>
  <c r="BC48" i="20"/>
  <c r="BK48" i="20"/>
  <c r="BF56" i="20"/>
  <c r="BE56" i="20"/>
  <c r="BD56" i="20"/>
  <c r="BC56" i="20"/>
  <c r="BK56" i="20"/>
  <c r="BJ56" i="20"/>
  <c r="BI56" i="20"/>
  <c r="BH56" i="20"/>
  <c r="BG56" i="20"/>
  <c r="BK69" i="20"/>
  <c r="BJ69" i="20"/>
  <c r="BI69" i="20"/>
  <c r="BH69" i="20"/>
  <c r="BG69" i="20"/>
  <c r="BF69" i="20"/>
  <c r="BE69" i="20"/>
  <c r="BD69" i="20"/>
  <c r="BC69" i="20"/>
  <c r="BK19" i="20"/>
  <c r="BJ19" i="20"/>
  <c r="BI19" i="20"/>
  <c r="BH19" i="20"/>
  <c r="BG19" i="20"/>
  <c r="BF19" i="20"/>
  <c r="BE19" i="20"/>
  <c r="BD19" i="20"/>
  <c r="BC19" i="20"/>
  <c r="AT82" i="20"/>
  <c r="AS82" i="20"/>
  <c r="AR82" i="20"/>
  <c r="AQ82" i="20"/>
  <c r="AP82" i="20"/>
  <c r="AO82" i="20"/>
  <c r="AN82" i="20"/>
  <c r="AM82" i="20"/>
  <c r="AL82" i="20"/>
  <c r="BK29" i="20"/>
  <c r="BJ29" i="20"/>
  <c r="BI29" i="20"/>
  <c r="BH29" i="20"/>
  <c r="BG29" i="20"/>
  <c r="BF29" i="20"/>
  <c r="BE29" i="20"/>
  <c r="BD29" i="20"/>
  <c r="BC29" i="20"/>
  <c r="AT221" i="20"/>
  <c r="AS221" i="20"/>
  <c r="AR221" i="20"/>
  <c r="AQ221" i="20"/>
  <c r="AP221" i="20"/>
  <c r="AO221" i="20"/>
  <c r="AN221" i="20"/>
  <c r="AM221" i="20"/>
  <c r="AL221" i="20"/>
  <c r="AT213" i="20"/>
  <c r="AS213" i="20"/>
  <c r="AR213" i="20"/>
  <c r="AQ213" i="20"/>
  <c r="AP213" i="20"/>
  <c r="AO213" i="20"/>
  <c r="AN213" i="20"/>
  <c r="AM213" i="20"/>
  <c r="AL213" i="20"/>
  <c r="AP205" i="20"/>
  <c r="AO205" i="20"/>
  <c r="AN205" i="20"/>
  <c r="AM205" i="20"/>
  <c r="AL205" i="20"/>
  <c r="AT205" i="20"/>
  <c r="AS205" i="20"/>
  <c r="AR205" i="20"/>
  <c r="AQ205" i="20"/>
  <c r="AT194" i="20"/>
  <c r="AS194" i="20"/>
  <c r="AR194" i="20"/>
  <c r="AQ194" i="20"/>
  <c r="AP194" i="20"/>
  <c r="AO194" i="20"/>
  <c r="AN194" i="20"/>
  <c r="AM194" i="20"/>
  <c r="AL194" i="20"/>
  <c r="AT152" i="20"/>
  <c r="AS152" i="20"/>
  <c r="AR152" i="20"/>
  <c r="AQ152" i="20"/>
  <c r="AP152" i="20"/>
  <c r="AO152" i="20"/>
  <c r="AN152" i="20"/>
  <c r="AM152" i="20"/>
  <c r="AL152" i="20"/>
  <c r="AT135" i="20"/>
  <c r="AS135" i="20"/>
  <c r="AR135" i="20"/>
  <c r="AQ135" i="20"/>
  <c r="AP135" i="20"/>
  <c r="AO135" i="20"/>
  <c r="AN135" i="20"/>
  <c r="AM135" i="20"/>
  <c r="AL135" i="20"/>
  <c r="AT136" i="20"/>
  <c r="AS136" i="20"/>
  <c r="AR136" i="20"/>
  <c r="AQ136" i="20"/>
  <c r="AP136" i="20"/>
  <c r="AO136" i="20"/>
  <c r="AN136" i="20"/>
  <c r="AM136" i="20"/>
  <c r="AL136" i="20"/>
  <c r="AS187" i="20"/>
  <c r="AR187" i="20"/>
  <c r="AT187" i="20"/>
  <c r="AQ187" i="20"/>
  <c r="AP187" i="20"/>
  <c r="AO187" i="20"/>
  <c r="AN187" i="20"/>
  <c r="AM187" i="20"/>
  <c r="AL187" i="20"/>
  <c r="AS178" i="20"/>
  <c r="AR178" i="20"/>
  <c r="AQ178" i="20"/>
  <c r="AP178" i="20"/>
  <c r="AO178" i="20"/>
  <c r="AN178" i="20"/>
  <c r="AM178" i="20"/>
  <c r="AL178" i="20"/>
  <c r="AT178" i="20"/>
  <c r="AS156" i="20"/>
  <c r="AR156" i="20"/>
  <c r="AQ156" i="20"/>
  <c r="AP156" i="20"/>
  <c r="AO156" i="20"/>
  <c r="AN156" i="20"/>
  <c r="AM156" i="20"/>
  <c r="AL156" i="20"/>
  <c r="AT156" i="20"/>
  <c r="AO150" i="20"/>
  <c r="AN150" i="20"/>
  <c r="AM150" i="20"/>
  <c r="AL150" i="20"/>
  <c r="AT150" i="20"/>
  <c r="AS150" i="20"/>
  <c r="AR150" i="20"/>
  <c r="AQ150" i="20"/>
  <c r="AP150" i="20"/>
  <c r="AT163" i="20"/>
  <c r="AS163" i="20"/>
  <c r="AR163" i="20"/>
  <c r="AQ163" i="20"/>
  <c r="AP163" i="20"/>
  <c r="AO163" i="20"/>
  <c r="AN163" i="20"/>
  <c r="AM163" i="20"/>
  <c r="AL163" i="20"/>
  <c r="AN124" i="20"/>
  <c r="AM124" i="20"/>
  <c r="AL124" i="20"/>
  <c r="AT124" i="20"/>
  <c r="AS124" i="20"/>
  <c r="AR124" i="20"/>
  <c r="AQ124" i="20"/>
  <c r="AP124" i="20"/>
  <c r="AO124" i="20"/>
  <c r="AT130" i="20"/>
  <c r="AS130" i="20"/>
  <c r="AR130" i="20"/>
  <c r="AQ130" i="20"/>
  <c r="AP130" i="20"/>
  <c r="AO130" i="20"/>
  <c r="AN130" i="20"/>
  <c r="AM130" i="20"/>
  <c r="AL130" i="20"/>
  <c r="AT55" i="20"/>
  <c r="AS55" i="20"/>
  <c r="AR55" i="20"/>
  <c r="AQ55" i="20"/>
  <c r="AP55" i="20"/>
  <c r="AO55" i="20"/>
  <c r="AN55" i="20"/>
  <c r="AM55" i="20"/>
  <c r="AL55" i="20"/>
  <c r="AT95" i="20"/>
  <c r="AS95" i="20"/>
  <c r="AR95" i="20"/>
  <c r="AQ95" i="20"/>
  <c r="AP95" i="20"/>
  <c r="AO95" i="20"/>
  <c r="AN95" i="20"/>
  <c r="AM95" i="20"/>
  <c r="AL95" i="20"/>
  <c r="AT100" i="20"/>
  <c r="AS100" i="20"/>
  <c r="AR100" i="20"/>
  <c r="AQ100" i="20"/>
  <c r="AP100" i="20"/>
  <c r="AO100" i="20"/>
  <c r="AN100" i="20"/>
  <c r="AM100" i="20"/>
  <c r="AL100" i="20"/>
  <c r="AT81" i="20"/>
  <c r="AS81" i="20"/>
  <c r="AR81" i="20"/>
  <c r="AQ81" i="20"/>
  <c r="AP81" i="20"/>
  <c r="AO81" i="20"/>
  <c r="AN81" i="20"/>
  <c r="AM81" i="20"/>
  <c r="AL81" i="20"/>
  <c r="AT103" i="20"/>
  <c r="AS103" i="20"/>
  <c r="AR103" i="20"/>
  <c r="AQ103" i="20"/>
  <c r="AP103" i="20"/>
  <c r="AO103" i="20"/>
  <c r="AN103" i="20"/>
  <c r="AM103" i="20"/>
  <c r="AL103" i="20"/>
  <c r="AT58" i="20"/>
  <c r="AS58" i="20"/>
  <c r="AR58" i="20"/>
  <c r="AQ58" i="20"/>
  <c r="AP58" i="20"/>
  <c r="AO58" i="20"/>
  <c r="AN58" i="20"/>
  <c r="AM58" i="20"/>
  <c r="AL58" i="20"/>
  <c r="AT38" i="20"/>
  <c r="AS38" i="20"/>
  <c r="AR38" i="20"/>
  <c r="AQ38" i="20"/>
  <c r="AP38" i="20"/>
  <c r="AO38" i="20"/>
  <c r="AN38" i="20"/>
  <c r="AM38" i="20"/>
  <c r="AL38" i="20"/>
  <c r="AT61" i="20"/>
  <c r="AS61" i="20"/>
  <c r="AR61" i="20"/>
  <c r="AQ61" i="20"/>
  <c r="AP61" i="20"/>
  <c r="AO61" i="20"/>
  <c r="AN61" i="20"/>
  <c r="AM61" i="20"/>
  <c r="AL61" i="20"/>
  <c r="AT43" i="20"/>
  <c r="AS43" i="20"/>
  <c r="AR43" i="20"/>
  <c r="AQ43" i="20"/>
  <c r="AP43" i="20"/>
  <c r="AO43" i="20"/>
  <c r="AN43" i="20"/>
  <c r="AM43" i="20"/>
  <c r="AL43" i="20"/>
  <c r="AT32" i="20"/>
  <c r="AS32" i="20"/>
  <c r="AR32" i="20"/>
  <c r="AQ32" i="20"/>
  <c r="AP32" i="20"/>
  <c r="AO32" i="20"/>
  <c r="AN32" i="20"/>
  <c r="AM32" i="20"/>
  <c r="AL32" i="20"/>
  <c r="BK3" i="20"/>
  <c r="BJ3" i="20"/>
  <c r="BI3" i="20"/>
  <c r="BH3" i="20"/>
  <c r="BG3" i="20"/>
  <c r="BF3" i="20"/>
  <c r="BE3" i="20"/>
  <c r="BD3" i="20"/>
  <c r="BC3" i="20"/>
  <c r="Z150" i="17"/>
  <c r="G150" i="17"/>
  <c r="BP60" i="18"/>
  <c r="BO60" i="18"/>
  <c r="BN60" i="18"/>
  <c r="BM60" i="18"/>
  <c r="BL60" i="18"/>
  <c r="BK60" i="18"/>
  <c r="BJ60" i="18"/>
  <c r="BI60" i="18"/>
  <c r="BH60" i="18"/>
  <c r="BN64" i="18"/>
  <c r="BM64" i="18"/>
  <c r="BL64" i="18"/>
  <c r="BK64" i="18"/>
  <c r="BJ64" i="18"/>
  <c r="BI64" i="18"/>
  <c r="BH64" i="18"/>
  <c r="BP64" i="18"/>
  <c r="BO64" i="18"/>
  <c r="BP72" i="18"/>
  <c r="BO72" i="18"/>
  <c r="BN72" i="18"/>
  <c r="BM72" i="18"/>
  <c r="BL72" i="18"/>
  <c r="BK72" i="18"/>
  <c r="BJ72" i="18"/>
  <c r="BI72" i="18"/>
  <c r="BH72" i="18"/>
  <c r="BP63" i="18"/>
  <c r="BO63" i="18"/>
  <c r="BN63" i="18"/>
  <c r="BM63" i="18"/>
  <c r="BL63" i="18"/>
  <c r="BK63" i="18"/>
  <c r="BJ63" i="18"/>
  <c r="BI63" i="18"/>
  <c r="BH63" i="18"/>
  <c r="BP56" i="18"/>
  <c r="BO56" i="18"/>
  <c r="BN56" i="18"/>
  <c r="BM56" i="18"/>
  <c r="BL56" i="18"/>
  <c r="BK56" i="18"/>
  <c r="BJ56" i="18"/>
  <c r="BI56" i="18"/>
  <c r="BH56" i="18"/>
  <c r="AY203" i="18"/>
  <c r="AX203" i="18"/>
  <c r="AW203" i="18"/>
  <c r="AV203" i="18"/>
  <c r="AU203" i="18"/>
  <c r="AT203" i="18"/>
  <c r="AS203" i="18"/>
  <c r="AR203" i="18"/>
  <c r="AQ203" i="18"/>
  <c r="AY195" i="18"/>
  <c r="AX195" i="18"/>
  <c r="AW195" i="18"/>
  <c r="AV195" i="18"/>
  <c r="AU195" i="18"/>
  <c r="AT195" i="18"/>
  <c r="AS195" i="18"/>
  <c r="AR195" i="18"/>
  <c r="AQ195" i="18"/>
  <c r="AY187" i="18"/>
  <c r="AX187" i="18"/>
  <c r="AW187" i="18"/>
  <c r="AV187" i="18"/>
  <c r="AU187" i="18"/>
  <c r="AT187" i="18"/>
  <c r="AS187" i="18"/>
  <c r="AR187" i="18"/>
  <c r="AQ187" i="18"/>
  <c r="AY179" i="18"/>
  <c r="AX179" i="18"/>
  <c r="AW179" i="18"/>
  <c r="AV179" i="18"/>
  <c r="AU179" i="18"/>
  <c r="AT179" i="18"/>
  <c r="AS179" i="18"/>
  <c r="AR179" i="18"/>
  <c r="AQ179" i="18"/>
  <c r="AY147" i="18"/>
  <c r="AW147" i="18"/>
  <c r="AV147" i="18"/>
  <c r="AU147" i="18"/>
  <c r="AT147" i="18"/>
  <c r="AS147" i="18"/>
  <c r="AR147" i="18"/>
  <c r="AQ147" i="18"/>
  <c r="AX147" i="18"/>
  <c r="BP57" i="18"/>
  <c r="BO57" i="18"/>
  <c r="BN57" i="18"/>
  <c r="BM57" i="18"/>
  <c r="BL57" i="18"/>
  <c r="BK57" i="18"/>
  <c r="BJ57" i="18"/>
  <c r="BI57" i="18"/>
  <c r="BH57" i="18"/>
  <c r="AY171" i="18"/>
  <c r="AX171" i="18"/>
  <c r="AW171" i="18"/>
  <c r="AV171" i="18"/>
  <c r="AU171" i="18"/>
  <c r="AT171" i="18"/>
  <c r="AS171" i="18"/>
  <c r="AR171" i="18"/>
  <c r="AQ171" i="18"/>
  <c r="AY160" i="18"/>
  <c r="AX160" i="18"/>
  <c r="AW160" i="18"/>
  <c r="AV160" i="18"/>
  <c r="AU160" i="18"/>
  <c r="AT160" i="18"/>
  <c r="AS160" i="18"/>
  <c r="AR160" i="18"/>
  <c r="AQ160" i="18"/>
  <c r="BO33" i="18"/>
  <c r="BN33" i="18"/>
  <c r="BM33" i="18"/>
  <c r="BL33" i="18"/>
  <c r="BK33" i="18"/>
  <c r="BJ33" i="18"/>
  <c r="BI33" i="18"/>
  <c r="BH33" i="18"/>
  <c r="BP33" i="18"/>
  <c r="BP32" i="18"/>
  <c r="BO32" i="18"/>
  <c r="BN32" i="18"/>
  <c r="BM32" i="18"/>
  <c r="BL32" i="18"/>
  <c r="BK32" i="18"/>
  <c r="BJ32" i="18"/>
  <c r="BI32" i="18"/>
  <c r="BH32" i="18"/>
  <c r="BP39" i="18"/>
  <c r="BO39" i="18"/>
  <c r="BN39" i="18"/>
  <c r="BM39" i="18"/>
  <c r="BL39" i="18"/>
  <c r="BK39" i="18"/>
  <c r="BJ39" i="18"/>
  <c r="BI39" i="18"/>
  <c r="BH39" i="18"/>
  <c r="BP22" i="18"/>
  <c r="BO22" i="18"/>
  <c r="BN22" i="18"/>
  <c r="BM22" i="18"/>
  <c r="BL22" i="18"/>
  <c r="BK22" i="18"/>
  <c r="BJ22" i="18"/>
  <c r="BI22" i="18"/>
  <c r="BH22" i="18"/>
  <c r="AY124" i="18"/>
  <c r="AX124" i="18"/>
  <c r="AW124" i="18"/>
  <c r="AV124" i="18"/>
  <c r="AU124" i="18"/>
  <c r="AT124" i="18"/>
  <c r="AS124" i="18"/>
  <c r="AR124" i="18"/>
  <c r="AQ124" i="18"/>
  <c r="AY60" i="18"/>
  <c r="AX60" i="18"/>
  <c r="AW60" i="18"/>
  <c r="AV60" i="18"/>
  <c r="AU60" i="18"/>
  <c r="AT60" i="18"/>
  <c r="AS60" i="18"/>
  <c r="AR60" i="18"/>
  <c r="AQ60" i="18"/>
  <c r="AS97" i="18"/>
  <c r="AR97" i="18"/>
  <c r="AQ97" i="18"/>
  <c r="AY97" i="18"/>
  <c r="AX97" i="18"/>
  <c r="AW97" i="18"/>
  <c r="AV97" i="18"/>
  <c r="AU97" i="18"/>
  <c r="AT97" i="18"/>
  <c r="AY35" i="18"/>
  <c r="AX35" i="18"/>
  <c r="AW35" i="18"/>
  <c r="AV35" i="18"/>
  <c r="AU35" i="18"/>
  <c r="AT35" i="18"/>
  <c r="AS35" i="18"/>
  <c r="AR35" i="18"/>
  <c r="AQ35" i="18"/>
  <c r="AY102" i="18"/>
  <c r="AX102" i="18"/>
  <c r="AW102" i="18"/>
  <c r="AV102" i="18"/>
  <c r="AU102" i="18"/>
  <c r="AT102" i="18"/>
  <c r="AS102" i="18"/>
  <c r="AR102" i="18"/>
  <c r="AQ102" i="18"/>
  <c r="AW40" i="18"/>
  <c r="AV40" i="18"/>
  <c r="AU40" i="18"/>
  <c r="AT40" i="18"/>
  <c r="AS40" i="18"/>
  <c r="AR40" i="18"/>
  <c r="AQ40" i="18"/>
  <c r="AY40" i="18"/>
  <c r="AX40" i="18"/>
  <c r="AY115" i="18"/>
  <c r="AX115" i="18"/>
  <c r="AW115" i="18"/>
  <c r="AV115" i="18"/>
  <c r="AU115" i="18"/>
  <c r="AT115" i="18"/>
  <c r="AS115" i="18"/>
  <c r="AR115" i="18"/>
  <c r="AQ115" i="18"/>
  <c r="AY45" i="18"/>
  <c r="AX45" i="18"/>
  <c r="AW45" i="18"/>
  <c r="AV45" i="18"/>
  <c r="AU45" i="18"/>
  <c r="AT45" i="18"/>
  <c r="AS45" i="18"/>
  <c r="AR45" i="18"/>
  <c r="AQ45" i="18"/>
  <c r="AY112" i="18"/>
  <c r="AX112" i="18"/>
  <c r="AW112" i="18"/>
  <c r="AV112" i="18"/>
  <c r="AU112" i="18"/>
  <c r="AT112" i="18"/>
  <c r="AS112" i="18"/>
  <c r="AR112" i="18"/>
  <c r="AQ112" i="18"/>
  <c r="AY50" i="18"/>
  <c r="AX50" i="18"/>
  <c r="AW50" i="18"/>
  <c r="AV50" i="18"/>
  <c r="AU50" i="18"/>
  <c r="AT50" i="18"/>
  <c r="AS50" i="18"/>
  <c r="AR50" i="18"/>
  <c r="AQ50" i="18"/>
  <c r="AY125" i="18"/>
  <c r="AX125" i="18"/>
  <c r="AW125" i="18"/>
  <c r="AV125" i="18"/>
  <c r="AU125" i="18"/>
  <c r="AT125" i="18"/>
  <c r="AS125" i="18"/>
  <c r="AR125" i="18"/>
  <c r="AQ125" i="18"/>
  <c r="AY61" i="18"/>
  <c r="AX61" i="18"/>
  <c r="AW61" i="18"/>
  <c r="AV61" i="18"/>
  <c r="AU61" i="18"/>
  <c r="AT61" i="18"/>
  <c r="AS61" i="18"/>
  <c r="AR61" i="18"/>
  <c r="AQ61" i="18"/>
  <c r="AY122" i="18"/>
  <c r="AX122" i="18"/>
  <c r="AW122" i="18"/>
  <c r="AV122" i="18"/>
  <c r="AU122" i="18"/>
  <c r="AT122" i="18"/>
  <c r="AS122" i="18"/>
  <c r="AR122" i="18"/>
  <c r="AQ122" i="18"/>
  <c r="AY58" i="18"/>
  <c r="AX58" i="18"/>
  <c r="AW58" i="18"/>
  <c r="AV58" i="18"/>
  <c r="AU58" i="18"/>
  <c r="AT58" i="18"/>
  <c r="AS58" i="18"/>
  <c r="AR58" i="18"/>
  <c r="AQ58" i="18"/>
  <c r="AY127" i="18"/>
  <c r="AX127" i="18"/>
  <c r="AW127" i="18"/>
  <c r="AV127" i="18"/>
  <c r="AU127" i="18"/>
  <c r="AT127" i="18"/>
  <c r="AS127" i="18"/>
  <c r="AR127" i="18"/>
  <c r="AQ127" i="18"/>
  <c r="AY63" i="18"/>
  <c r="AX63" i="18"/>
  <c r="AW63" i="18"/>
  <c r="AV63" i="18"/>
  <c r="AU63" i="18"/>
  <c r="AT63" i="18"/>
  <c r="AS63" i="18"/>
  <c r="AR63" i="18"/>
  <c r="AQ63" i="18"/>
  <c r="R113" i="2"/>
  <c r="AT202" i="20"/>
  <c r="AS202" i="20"/>
  <c r="AR202" i="20"/>
  <c r="AQ202" i="20"/>
  <c r="AP202" i="20"/>
  <c r="AO202" i="20"/>
  <c r="AN202" i="20"/>
  <c r="AM202" i="20"/>
  <c r="AL202" i="20"/>
  <c r="BK86" i="20"/>
  <c r="BJ86" i="20"/>
  <c r="BI86" i="20"/>
  <c r="BH86" i="20"/>
  <c r="BG86" i="20"/>
  <c r="BF86" i="20"/>
  <c r="BE86" i="20"/>
  <c r="BD86" i="20"/>
  <c r="BC86" i="20"/>
  <c r="BK90" i="20"/>
  <c r="BJ90" i="20"/>
  <c r="BI90" i="20"/>
  <c r="BH90" i="20"/>
  <c r="BG90" i="20"/>
  <c r="BF90" i="20"/>
  <c r="BE90" i="20"/>
  <c r="BD90" i="20"/>
  <c r="BC90" i="20"/>
  <c r="BJ17" i="20"/>
  <c r="BI17" i="20"/>
  <c r="BH17" i="20"/>
  <c r="BG17" i="20"/>
  <c r="BK17" i="20"/>
  <c r="BF17" i="20"/>
  <c r="BE17" i="20"/>
  <c r="BD17" i="20"/>
  <c r="BC17" i="20"/>
  <c r="BK59" i="20"/>
  <c r="BJ59" i="20"/>
  <c r="BI59" i="20"/>
  <c r="BH59" i="20"/>
  <c r="BG59" i="20"/>
  <c r="BF59" i="20"/>
  <c r="BE59" i="20"/>
  <c r="BD59" i="20"/>
  <c r="BC59" i="20"/>
  <c r="BK32" i="20"/>
  <c r="BJ32" i="20"/>
  <c r="BI32" i="20"/>
  <c r="BH32" i="20"/>
  <c r="BG32" i="20"/>
  <c r="BF32" i="20"/>
  <c r="BE32" i="20"/>
  <c r="BD32" i="20"/>
  <c r="BC32" i="20"/>
  <c r="BK52" i="20"/>
  <c r="BJ52" i="20"/>
  <c r="BI52" i="20"/>
  <c r="BH52" i="20"/>
  <c r="BG52" i="20"/>
  <c r="BF52" i="20"/>
  <c r="BE52" i="20"/>
  <c r="BD52" i="20"/>
  <c r="BC52" i="20"/>
  <c r="BE65" i="20"/>
  <c r="BD65" i="20"/>
  <c r="BC65" i="20"/>
  <c r="BK65" i="20"/>
  <c r="BJ65" i="20"/>
  <c r="BI65" i="20"/>
  <c r="BH65" i="20"/>
  <c r="BG65" i="20"/>
  <c r="BF65" i="20"/>
  <c r="BE18" i="20"/>
  <c r="BD18" i="20"/>
  <c r="BC18" i="20"/>
  <c r="BK18" i="20"/>
  <c r="BJ18" i="20"/>
  <c r="BI18" i="20"/>
  <c r="BH18" i="20"/>
  <c r="BG18" i="20"/>
  <c r="BF18" i="20"/>
  <c r="BK12" i="20"/>
  <c r="BJ12" i="20"/>
  <c r="BI12" i="20"/>
  <c r="BH12" i="20"/>
  <c r="BG12" i="20"/>
  <c r="BF12" i="20"/>
  <c r="BE12" i="20"/>
  <c r="BD12" i="20"/>
  <c r="BC12" i="20"/>
  <c r="BK14" i="20"/>
  <c r="BJ14" i="20"/>
  <c r="BI14" i="20"/>
  <c r="BH14" i="20"/>
  <c r="BG14" i="20"/>
  <c r="BF14" i="20"/>
  <c r="BE14" i="20"/>
  <c r="BD14" i="20"/>
  <c r="BC14" i="20"/>
  <c r="AT220" i="20"/>
  <c r="AS220" i="20"/>
  <c r="AR220" i="20"/>
  <c r="AQ220" i="20"/>
  <c r="AP220" i="20"/>
  <c r="AO220" i="20"/>
  <c r="AN220" i="20"/>
  <c r="AM220" i="20"/>
  <c r="AL220" i="20"/>
  <c r="AT212" i="20"/>
  <c r="AS212" i="20"/>
  <c r="AR212" i="20"/>
  <c r="AQ212" i="20"/>
  <c r="AP212" i="20"/>
  <c r="AO212" i="20"/>
  <c r="AN212" i="20"/>
  <c r="AM212" i="20"/>
  <c r="AL212" i="20"/>
  <c r="AT204" i="20"/>
  <c r="AS204" i="20"/>
  <c r="AR204" i="20"/>
  <c r="AQ204" i="20"/>
  <c r="AP204" i="20"/>
  <c r="AO204" i="20"/>
  <c r="AN204" i="20"/>
  <c r="AM204" i="20"/>
  <c r="AL204" i="20"/>
  <c r="AT160" i="20"/>
  <c r="AS160" i="20"/>
  <c r="AR160" i="20"/>
  <c r="AQ160" i="20"/>
  <c r="AP160" i="20"/>
  <c r="AO160" i="20"/>
  <c r="AN160" i="20"/>
  <c r="AM160" i="20"/>
  <c r="AL160" i="20"/>
  <c r="AS146" i="20"/>
  <c r="AR146" i="20"/>
  <c r="AQ146" i="20"/>
  <c r="AP146" i="20"/>
  <c r="AO146" i="20"/>
  <c r="AN146" i="20"/>
  <c r="AM146" i="20"/>
  <c r="AL146" i="20"/>
  <c r="AT146" i="20"/>
  <c r="AN132" i="20"/>
  <c r="AM132" i="20"/>
  <c r="AL132" i="20"/>
  <c r="AT132" i="20"/>
  <c r="AS132" i="20"/>
  <c r="AR132" i="20"/>
  <c r="AQ132" i="20"/>
  <c r="AP132" i="20"/>
  <c r="AO132" i="20"/>
  <c r="AT93" i="20"/>
  <c r="AS93" i="20"/>
  <c r="AR93" i="20"/>
  <c r="AQ93" i="20"/>
  <c r="AP93" i="20"/>
  <c r="AO93" i="20"/>
  <c r="AN93" i="20"/>
  <c r="AM93" i="20"/>
  <c r="AL93" i="20"/>
  <c r="AT186" i="20"/>
  <c r="AS186" i="20"/>
  <c r="AR186" i="20"/>
  <c r="AQ186" i="20"/>
  <c r="AP186" i="20"/>
  <c r="AO186" i="20"/>
  <c r="AN186" i="20"/>
  <c r="AM186" i="20"/>
  <c r="AL186" i="20"/>
  <c r="AT177" i="20"/>
  <c r="AS177" i="20"/>
  <c r="AR177" i="20"/>
  <c r="AQ177" i="20"/>
  <c r="AP177" i="20"/>
  <c r="AO177" i="20"/>
  <c r="AN177" i="20"/>
  <c r="AM177" i="20"/>
  <c r="AL177" i="20"/>
  <c r="AT145" i="20"/>
  <c r="AS145" i="20"/>
  <c r="AR145" i="20"/>
  <c r="AQ145" i="20"/>
  <c r="AP145" i="20"/>
  <c r="AO145" i="20"/>
  <c r="AN145" i="20"/>
  <c r="AM145" i="20"/>
  <c r="AL145" i="20"/>
  <c r="AT141" i="20"/>
  <c r="AS141" i="20"/>
  <c r="AR141" i="20"/>
  <c r="AQ141" i="20"/>
  <c r="AP141" i="20"/>
  <c r="AO141" i="20"/>
  <c r="AN141" i="20"/>
  <c r="AM141" i="20"/>
  <c r="AL141" i="20"/>
  <c r="AT155" i="20"/>
  <c r="AS155" i="20"/>
  <c r="AR155" i="20"/>
  <c r="AQ155" i="20"/>
  <c r="AP155" i="20"/>
  <c r="AO155" i="20"/>
  <c r="AN155" i="20"/>
  <c r="AM155" i="20"/>
  <c r="AL155" i="20"/>
  <c r="AS115" i="20"/>
  <c r="AR115" i="20"/>
  <c r="AQ115" i="20"/>
  <c r="AP115" i="20"/>
  <c r="AO115" i="20"/>
  <c r="AN115" i="20"/>
  <c r="AM115" i="20"/>
  <c r="AL115" i="20"/>
  <c r="AT115" i="20"/>
  <c r="AT121" i="20"/>
  <c r="AS121" i="20"/>
  <c r="AR121" i="20"/>
  <c r="AQ121" i="20"/>
  <c r="AP121" i="20"/>
  <c r="AO121" i="20"/>
  <c r="AN121" i="20"/>
  <c r="AM121" i="20"/>
  <c r="AL121" i="20"/>
  <c r="AT31" i="20"/>
  <c r="AS31" i="20"/>
  <c r="AR31" i="20"/>
  <c r="AQ31" i="20"/>
  <c r="AP31" i="20"/>
  <c r="AO31" i="20"/>
  <c r="AN31" i="20"/>
  <c r="AM31" i="20"/>
  <c r="AL31" i="20"/>
  <c r="AT90" i="20"/>
  <c r="AS90" i="20"/>
  <c r="AR90" i="20"/>
  <c r="AQ90" i="20"/>
  <c r="AP90" i="20"/>
  <c r="AO90" i="20"/>
  <c r="AN90" i="20"/>
  <c r="AM90" i="20"/>
  <c r="AL90" i="20"/>
  <c r="AT88" i="20"/>
  <c r="AS88" i="20"/>
  <c r="AR88" i="20"/>
  <c r="AQ88" i="20"/>
  <c r="AP88" i="20"/>
  <c r="AO88" i="20"/>
  <c r="AN88" i="20"/>
  <c r="AM88" i="20"/>
  <c r="AL88" i="20"/>
  <c r="AT75" i="20"/>
  <c r="AS75" i="20"/>
  <c r="AR75" i="20"/>
  <c r="AQ75" i="20"/>
  <c r="AP75" i="20"/>
  <c r="AO75" i="20"/>
  <c r="AN75" i="20"/>
  <c r="AM75" i="20"/>
  <c r="AL75" i="20"/>
  <c r="AT99" i="20"/>
  <c r="AS99" i="20"/>
  <c r="AR99" i="20"/>
  <c r="AQ99" i="20"/>
  <c r="AP99" i="20"/>
  <c r="AO99" i="20"/>
  <c r="AN99" i="20"/>
  <c r="AM99" i="20"/>
  <c r="AL99" i="20"/>
  <c r="AS56" i="20"/>
  <c r="AR56" i="20"/>
  <c r="AQ56" i="20"/>
  <c r="AP56" i="20"/>
  <c r="AO56" i="20"/>
  <c r="AN56" i="20"/>
  <c r="AM56" i="20"/>
  <c r="AL56" i="20"/>
  <c r="AT56" i="20"/>
  <c r="AT47" i="20"/>
  <c r="AS47" i="20"/>
  <c r="AR47" i="20"/>
  <c r="AQ47" i="20"/>
  <c r="AP47" i="20"/>
  <c r="AO47" i="20"/>
  <c r="AN47" i="20"/>
  <c r="AM47" i="20"/>
  <c r="AL47" i="20"/>
  <c r="AN49" i="20"/>
  <c r="AM49" i="20"/>
  <c r="AL49" i="20"/>
  <c r="AT49" i="20"/>
  <c r="AS49" i="20"/>
  <c r="AR49" i="20"/>
  <c r="AQ49" i="20"/>
  <c r="AP49" i="20"/>
  <c r="AO49" i="20"/>
  <c r="AO68" i="20"/>
  <c r="AN68" i="20"/>
  <c r="AM68" i="20"/>
  <c r="AL68" i="20"/>
  <c r="AT68" i="20"/>
  <c r="AS68" i="20"/>
  <c r="AR68" i="20"/>
  <c r="AQ68" i="20"/>
  <c r="AP68" i="20"/>
  <c r="BK5" i="20"/>
  <c r="BJ5" i="20"/>
  <c r="BI5" i="20"/>
  <c r="BH5" i="20"/>
  <c r="BG5" i="20"/>
  <c r="BF5" i="20"/>
  <c r="BE5" i="20"/>
  <c r="BD5" i="20"/>
  <c r="BC5" i="20"/>
  <c r="AS27" i="20"/>
  <c r="AR27" i="20"/>
  <c r="AT27" i="20"/>
  <c r="AQ27" i="20"/>
  <c r="AP27" i="20"/>
  <c r="AO27" i="20"/>
  <c r="AN27" i="20"/>
  <c r="AM27" i="20"/>
  <c r="AL27" i="20"/>
  <c r="AC126" i="20"/>
  <c r="N83" i="20"/>
  <c r="R83" i="20" s="1"/>
  <c r="AC83" i="20"/>
  <c r="AF83" i="20"/>
  <c r="P83" i="20"/>
  <c r="R149" i="2"/>
  <c r="T149" i="2"/>
  <c r="BP34" i="18"/>
  <c r="BO34" i="18"/>
  <c r="BN34" i="18"/>
  <c r="BM34" i="18"/>
  <c r="BL34" i="18"/>
  <c r="BK34" i="18"/>
  <c r="BJ34" i="18"/>
  <c r="BI34" i="18"/>
  <c r="BH34" i="18"/>
  <c r="BJ62" i="18"/>
  <c r="BI62" i="18"/>
  <c r="BH62" i="18"/>
  <c r="BP62" i="18"/>
  <c r="BO62" i="18"/>
  <c r="BN62" i="18"/>
  <c r="BM62" i="18"/>
  <c r="BL62" i="18"/>
  <c r="BK62" i="18"/>
  <c r="BO58" i="18"/>
  <c r="BN58" i="18"/>
  <c r="BM58" i="18"/>
  <c r="BL58" i="18"/>
  <c r="BK58" i="18"/>
  <c r="BJ58" i="18"/>
  <c r="BI58" i="18"/>
  <c r="BH58" i="18"/>
  <c r="BP58" i="18"/>
  <c r="BP61" i="18"/>
  <c r="BO61" i="18"/>
  <c r="BN61" i="18"/>
  <c r="BM61" i="18"/>
  <c r="BL61" i="18"/>
  <c r="BK61" i="18"/>
  <c r="BJ61" i="18"/>
  <c r="BI61" i="18"/>
  <c r="BH61" i="18"/>
  <c r="BP13" i="18"/>
  <c r="BO13" i="18"/>
  <c r="BN13" i="18"/>
  <c r="BM13" i="18"/>
  <c r="BL13" i="18"/>
  <c r="BK13" i="18"/>
  <c r="BJ13" i="18"/>
  <c r="BI13" i="18"/>
  <c r="BH13" i="18"/>
  <c r="AY202" i="18"/>
  <c r="AX202" i="18"/>
  <c r="AW202" i="18"/>
  <c r="AV202" i="18"/>
  <c r="AU202" i="18"/>
  <c r="AT202" i="18"/>
  <c r="AS202" i="18"/>
  <c r="AR202" i="18"/>
  <c r="AQ202" i="18"/>
  <c r="AY194" i="18"/>
  <c r="AX194" i="18"/>
  <c r="AW194" i="18"/>
  <c r="AV194" i="18"/>
  <c r="AU194" i="18"/>
  <c r="AT194" i="18"/>
  <c r="AS194" i="18"/>
  <c r="AR194" i="18"/>
  <c r="AQ194" i="18"/>
  <c r="AY186" i="18"/>
  <c r="AX186" i="18"/>
  <c r="AW186" i="18"/>
  <c r="AV186" i="18"/>
  <c r="AU186" i="18"/>
  <c r="AT186" i="18"/>
  <c r="AS186" i="18"/>
  <c r="AR186" i="18"/>
  <c r="AQ186" i="18"/>
  <c r="AY178" i="18"/>
  <c r="AX178" i="18"/>
  <c r="AW178" i="18"/>
  <c r="AV178" i="18"/>
  <c r="AU178" i="18"/>
  <c r="AT178" i="18"/>
  <c r="AS178" i="18"/>
  <c r="AR178" i="18"/>
  <c r="AQ178" i="18"/>
  <c r="BO36" i="18"/>
  <c r="BN36" i="18"/>
  <c r="BM36" i="18"/>
  <c r="BL36" i="18"/>
  <c r="BK36" i="18"/>
  <c r="BJ36" i="18"/>
  <c r="BI36" i="18"/>
  <c r="BH36" i="18"/>
  <c r="BP36" i="18"/>
  <c r="BM53" i="18"/>
  <c r="BL53" i="18"/>
  <c r="BK53" i="18"/>
  <c r="BJ53" i="18"/>
  <c r="BI53" i="18"/>
  <c r="BH53" i="18"/>
  <c r="BP53" i="18"/>
  <c r="BO53" i="18"/>
  <c r="BN53" i="18"/>
  <c r="AY163" i="18"/>
  <c r="AX163" i="18"/>
  <c r="AW163" i="18"/>
  <c r="AV163" i="18"/>
  <c r="AU163" i="18"/>
  <c r="AT163" i="18"/>
  <c r="AS163" i="18"/>
  <c r="AR163" i="18"/>
  <c r="AQ163" i="18"/>
  <c r="AY152" i="18"/>
  <c r="AX152" i="18"/>
  <c r="AW152" i="18"/>
  <c r="AV152" i="18"/>
  <c r="AU152" i="18"/>
  <c r="AT152" i="18"/>
  <c r="AS152" i="18"/>
  <c r="AR152" i="18"/>
  <c r="AQ152" i="18"/>
  <c r="BP25" i="18"/>
  <c r="BO25" i="18"/>
  <c r="BN25" i="18"/>
  <c r="BM25" i="18"/>
  <c r="BL25" i="18"/>
  <c r="BK25" i="18"/>
  <c r="BJ25" i="18"/>
  <c r="BI25" i="18"/>
  <c r="BH25" i="18"/>
  <c r="BP24" i="18"/>
  <c r="BO24" i="18"/>
  <c r="BN24" i="18"/>
  <c r="BM24" i="18"/>
  <c r="BL24" i="18"/>
  <c r="BK24" i="18"/>
  <c r="BJ24" i="18"/>
  <c r="BI24" i="18"/>
  <c r="BH24" i="18"/>
  <c r="BP31" i="18"/>
  <c r="BO31" i="18"/>
  <c r="BN31" i="18"/>
  <c r="BM31" i="18"/>
  <c r="BL31" i="18"/>
  <c r="BK31" i="18"/>
  <c r="BJ31" i="18"/>
  <c r="BI31" i="18"/>
  <c r="BH31" i="18"/>
  <c r="BP11" i="18"/>
  <c r="BO11" i="18"/>
  <c r="BN11" i="18"/>
  <c r="BM11" i="18"/>
  <c r="BL11" i="18"/>
  <c r="BK11" i="18"/>
  <c r="BJ11" i="18"/>
  <c r="BI11" i="18"/>
  <c r="BH11" i="18"/>
  <c r="AY116" i="18"/>
  <c r="AX116" i="18"/>
  <c r="AW116" i="18"/>
  <c r="AV116" i="18"/>
  <c r="AU116" i="18"/>
  <c r="AT116" i="18"/>
  <c r="AS116" i="18"/>
  <c r="AR116" i="18"/>
  <c r="AQ116" i="18"/>
  <c r="AY46" i="18"/>
  <c r="AX46" i="18"/>
  <c r="AW46" i="18"/>
  <c r="AV46" i="18"/>
  <c r="AU46" i="18"/>
  <c r="AT46" i="18"/>
  <c r="AS46" i="18"/>
  <c r="AR46" i="18"/>
  <c r="AQ46" i="18"/>
  <c r="AV89" i="18"/>
  <c r="AU89" i="18"/>
  <c r="AT89" i="18"/>
  <c r="AS89" i="18"/>
  <c r="AR89" i="18"/>
  <c r="AQ89" i="18"/>
  <c r="AY89" i="18"/>
  <c r="AX89" i="18"/>
  <c r="AW89" i="18"/>
  <c r="AX27" i="18"/>
  <c r="AW27" i="18"/>
  <c r="AV27" i="18"/>
  <c r="AU27" i="18"/>
  <c r="AT27" i="18"/>
  <c r="AS27" i="18"/>
  <c r="AR27" i="18"/>
  <c r="AQ27" i="18"/>
  <c r="AY27" i="18"/>
  <c r="AY94" i="18"/>
  <c r="AX94" i="18"/>
  <c r="AW94" i="18"/>
  <c r="AV94" i="18"/>
  <c r="AU94" i="18"/>
  <c r="AT94" i="18"/>
  <c r="AS94" i="18"/>
  <c r="AR94" i="18"/>
  <c r="AQ94" i="18"/>
  <c r="AY32" i="18"/>
  <c r="AX32" i="18"/>
  <c r="AW32" i="18"/>
  <c r="AV32" i="18"/>
  <c r="AU32" i="18"/>
  <c r="AT32" i="18"/>
  <c r="AS32" i="18"/>
  <c r="AR32" i="18"/>
  <c r="AQ32" i="18"/>
  <c r="AY107" i="18"/>
  <c r="AX107" i="18"/>
  <c r="AW107" i="18"/>
  <c r="AV107" i="18"/>
  <c r="AU107" i="18"/>
  <c r="AT107" i="18"/>
  <c r="AS107" i="18"/>
  <c r="AR107" i="18"/>
  <c r="AQ107" i="18"/>
  <c r="AY37" i="18"/>
  <c r="AX37" i="18"/>
  <c r="AW37" i="18"/>
  <c r="AV37" i="18"/>
  <c r="AU37" i="18"/>
  <c r="AT37" i="18"/>
  <c r="AS37" i="18"/>
  <c r="AR37" i="18"/>
  <c r="AQ37" i="18"/>
  <c r="AY104" i="18"/>
  <c r="AX104" i="18"/>
  <c r="AW104" i="18"/>
  <c r="AV104" i="18"/>
  <c r="AU104" i="18"/>
  <c r="AT104" i="18"/>
  <c r="AS104" i="18"/>
  <c r="AR104" i="18"/>
  <c r="AQ104" i="18"/>
  <c r="AT42" i="18"/>
  <c r="AS42" i="18"/>
  <c r="AR42" i="18"/>
  <c r="AQ42" i="18"/>
  <c r="AY42" i="18"/>
  <c r="AX42" i="18"/>
  <c r="AW42" i="18"/>
  <c r="AV42" i="18"/>
  <c r="AU42" i="18"/>
  <c r="AY117" i="18"/>
  <c r="AX117" i="18"/>
  <c r="AW117" i="18"/>
  <c r="AV117" i="18"/>
  <c r="AU117" i="18"/>
  <c r="AT117" i="18"/>
  <c r="AS117" i="18"/>
  <c r="AR117" i="18"/>
  <c r="AQ117" i="18"/>
  <c r="AY53" i="18"/>
  <c r="AX53" i="18"/>
  <c r="AW53" i="18"/>
  <c r="AV53" i="18"/>
  <c r="AU53" i="18"/>
  <c r="AT53" i="18"/>
  <c r="AS53" i="18"/>
  <c r="AR53" i="18"/>
  <c r="AQ53" i="18"/>
  <c r="AY114" i="18"/>
  <c r="AX114" i="18"/>
  <c r="AW114" i="18"/>
  <c r="AV114" i="18"/>
  <c r="AU114" i="18"/>
  <c r="AT114" i="18"/>
  <c r="AS114" i="18"/>
  <c r="AR114" i="18"/>
  <c r="AQ114" i="18"/>
  <c r="AY52" i="18"/>
  <c r="AX52" i="18"/>
  <c r="AW52" i="18"/>
  <c r="AV52" i="18"/>
  <c r="AU52" i="18"/>
  <c r="AT52" i="18"/>
  <c r="AS52" i="18"/>
  <c r="AR52" i="18"/>
  <c r="AQ52" i="18"/>
  <c r="AY119" i="18"/>
  <c r="AX119" i="18"/>
  <c r="AW119" i="18"/>
  <c r="AV119" i="18"/>
  <c r="AU119" i="18"/>
  <c r="AT119" i="18"/>
  <c r="AS119" i="18"/>
  <c r="AR119" i="18"/>
  <c r="AQ119" i="18"/>
  <c r="AY55" i="18"/>
  <c r="AX55" i="18"/>
  <c r="AW55" i="18"/>
  <c r="AV55" i="18"/>
  <c r="AU55" i="18"/>
  <c r="AT55" i="18"/>
  <c r="AS55" i="18"/>
  <c r="AR55" i="18"/>
  <c r="AQ55" i="18"/>
  <c r="G195" i="17"/>
  <c r="Z195" i="17"/>
  <c r="G174" i="17"/>
  <c r="Z174" i="17"/>
  <c r="R173" i="2"/>
  <c r="T173" i="2"/>
  <c r="K70" i="17"/>
  <c r="AT21" i="20"/>
  <c r="AS21" i="20"/>
  <c r="AR21" i="20"/>
  <c r="AQ21" i="20"/>
  <c r="AP21" i="20"/>
  <c r="AO21" i="20"/>
  <c r="AN21" i="20"/>
  <c r="AM21" i="20"/>
  <c r="AL21" i="20"/>
  <c r="BK89" i="20"/>
  <c r="BH89" i="20"/>
  <c r="BG89" i="20"/>
  <c r="BF89" i="20"/>
  <c r="BE89" i="20"/>
  <c r="BD89" i="20"/>
  <c r="BC89" i="20"/>
  <c r="BJ89" i="20"/>
  <c r="BI89" i="20"/>
  <c r="BI84" i="20"/>
  <c r="BH84" i="20"/>
  <c r="BG84" i="20"/>
  <c r="BF84" i="20"/>
  <c r="BE84" i="20"/>
  <c r="BD84" i="20"/>
  <c r="BC84" i="20"/>
  <c r="BK84" i="20"/>
  <c r="BJ84" i="20"/>
  <c r="BK78" i="20"/>
  <c r="BJ78" i="20"/>
  <c r="BI78" i="20"/>
  <c r="BH78" i="20"/>
  <c r="BG78" i="20"/>
  <c r="BF78" i="20"/>
  <c r="BE78" i="20"/>
  <c r="BD78" i="20"/>
  <c r="BC78" i="20"/>
  <c r="BK87" i="20"/>
  <c r="BJ87" i="20"/>
  <c r="BI87" i="20"/>
  <c r="BH87" i="20"/>
  <c r="BG87" i="20"/>
  <c r="BF87" i="20"/>
  <c r="BE87" i="20"/>
  <c r="BD87" i="20"/>
  <c r="BC87" i="20"/>
  <c r="BK55" i="20"/>
  <c r="BJ55" i="20"/>
  <c r="BI55" i="20"/>
  <c r="BH55" i="20"/>
  <c r="BG55" i="20"/>
  <c r="BF55" i="20"/>
  <c r="BE55" i="20"/>
  <c r="BD55" i="20"/>
  <c r="BC55" i="20"/>
  <c r="BJ80" i="20"/>
  <c r="BI80" i="20"/>
  <c r="BH80" i="20"/>
  <c r="BG80" i="20"/>
  <c r="BF80" i="20"/>
  <c r="BE80" i="20"/>
  <c r="BD80" i="20"/>
  <c r="BC80" i="20"/>
  <c r="BK80" i="20"/>
  <c r="BH41" i="20"/>
  <c r="BG41" i="20"/>
  <c r="BF41" i="20"/>
  <c r="BE41" i="20"/>
  <c r="BD41" i="20"/>
  <c r="BC41" i="20"/>
  <c r="BK41" i="20"/>
  <c r="BJ41" i="20"/>
  <c r="BI41" i="20"/>
  <c r="BK61" i="20"/>
  <c r="BJ61" i="20"/>
  <c r="BI61" i="20"/>
  <c r="BH61" i="20"/>
  <c r="BG61" i="20"/>
  <c r="BF61" i="20"/>
  <c r="BE61" i="20"/>
  <c r="BD61" i="20"/>
  <c r="BC61" i="20"/>
  <c r="BG36" i="20"/>
  <c r="BF36" i="20"/>
  <c r="BE36" i="20"/>
  <c r="BD36" i="20"/>
  <c r="BC36" i="20"/>
  <c r="BK36" i="20"/>
  <c r="BJ36" i="20"/>
  <c r="BI36" i="20"/>
  <c r="BH36" i="20"/>
  <c r="BG30" i="20"/>
  <c r="BF30" i="20"/>
  <c r="BE30" i="20"/>
  <c r="BD30" i="20"/>
  <c r="BC30" i="20"/>
  <c r="BK30" i="20"/>
  <c r="BJ30" i="20"/>
  <c r="BI30" i="20"/>
  <c r="BH30" i="20"/>
  <c r="BJ13" i="20"/>
  <c r="BI13" i="20"/>
  <c r="BH13" i="20"/>
  <c r="BG13" i="20"/>
  <c r="BF13" i="20"/>
  <c r="BE13" i="20"/>
  <c r="BD13" i="20"/>
  <c r="BC13" i="20"/>
  <c r="BK13" i="20"/>
  <c r="AT219" i="20"/>
  <c r="AS219" i="20"/>
  <c r="AR219" i="20"/>
  <c r="AQ219" i="20"/>
  <c r="AP219" i="20"/>
  <c r="AO219" i="20"/>
  <c r="AN219" i="20"/>
  <c r="AM219" i="20"/>
  <c r="AL219" i="20"/>
  <c r="AT211" i="20"/>
  <c r="AS211" i="20"/>
  <c r="AR211" i="20"/>
  <c r="AQ211" i="20"/>
  <c r="AP211" i="20"/>
  <c r="AO211" i="20"/>
  <c r="AN211" i="20"/>
  <c r="AM211" i="20"/>
  <c r="AL211" i="20"/>
  <c r="AT203" i="20"/>
  <c r="AS203" i="20"/>
  <c r="AR203" i="20"/>
  <c r="AQ203" i="20"/>
  <c r="AP203" i="20"/>
  <c r="AO203" i="20"/>
  <c r="AN203" i="20"/>
  <c r="AM203" i="20"/>
  <c r="AL203" i="20"/>
  <c r="AT149" i="20"/>
  <c r="AS149" i="20"/>
  <c r="AR149" i="20"/>
  <c r="AQ149" i="20"/>
  <c r="AP149" i="20"/>
  <c r="AO149" i="20"/>
  <c r="AN149" i="20"/>
  <c r="AM149" i="20"/>
  <c r="AL149" i="20"/>
  <c r="AT109" i="20"/>
  <c r="AS109" i="20"/>
  <c r="AR109" i="20"/>
  <c r="AQ109" i="20"/>
  <c r="AP109" i="20"/>
  <c r="AO109" i="20"/>
  <c r="AN109" i="20"/>
  <c r="AM109" i="20"/>
  <c r="AL109" i="20"/>
  <c r="AT127" i="20"/>
  <c r="AS127" i="20"/>
  <c r="AR127" i="20"/>
  <c r="AQ127" i="20"/>
  <c r="AP127" i="20"/>
  <c r="AO127" i="20"/>
  <c r="AN127" i="20"/>
  <c r="AM127" i="20"/>
  <c r="AL127" i="20"/>
  <c r="AO193" i="20"/>
  <c r="AN193" i="20"/>
  <c r="AM193" i="20"/>
  <c r="AL193" i="20"/>
  <c r="AT193" i="20"/>
  <c r="AS193" i="20"/>
  <c r="AR193" i="20"/>
  <c r="AQ193" i="20"/>
  <c r="AP193" i="20"/>
  <c r="AT185" i="20"/>
  <c r="AS185" i="20"/>
  <c r="AR185" i="20"/>
  <c r="AQ185" i="20"/>
  <c r="AP185" i="20"/>
  <c r="AO185" i="20"/>
  <c r="AN185" i="20"/>
  <c r="AM185" i="20"/>
  <c r="AL185" i="20"/>
  <c r="AS176" i="20"/>
  <c r="AT176" i="20"/>
  <c r="AR176" i="20"/>
  <c r="AQ176" i="20"/>
  <c r="AP176" i="20"/>
  <c r="AO176" i="20"/>
  <c r="AN176" i="20"/>
  <c r="AM176" i="20"/>
  <c r="AL176" i="20"/>
  <c r="AT126" i="20"/>
  <c r="AS126" i="20"/>
  <c r="AR126" i="20"/>
  <c r="AQ126" i="20"/>
  <c r="AP126" i="20"/>
  <c r="AO126" i="20"/>
  <c r="AN126" i="20"/>
  <c r="AM126" i="20"/>
  <c r="AL126" i="20"/>
  <c r="AT166" i="20"/>
  <c r="AS166" i="20"/>
  <c r="AR166" i="20"/>
  <c r="AQ166" i="20"/>
  <c r="AP166" i="20"/>
  <c r="AO166" i="20"/>
  <c r="AN166" i="20"/>
  <c r="AM166" i="20"/>
  <c r="AL166" i="20"/>
  <c r="AT143" i="20"/>
  <c r="AS143" i="20"/>
  <c r="AR143" i="20"/>
  <c r="AQ143" i="20"/>
  <c r="AP143" i="20"/>
  <c r="AO143" i="20"/>
  <c r="AN143" i="20"/>
  <c r="AM143" i="20"/>
  <c r="AL143" i="20"/>
  <c r="AT107" i="20"/>
  <c r="AS107" i="20"/>
  <c r="AR107" i="20"/>
  <c r="AQ107" i="20"/>
  <c r="AP107" i="20"/>
  <c r="AO107" i="20"/>
  <c r="AN107" i="20"/>
  <c r="AM107" i="20"/>
  <c r="AL107" i="20"/>
  <c r="AT112" i="20"/>
  <c r="AS112" i="20"/>
  <c r="AR112" i="20"/>
  <c r="AQ112" i="20"/>
  <c r="AP112" i="20"/>
  <c r="AO112" i="20"/>
  <c r="AN112" i="20"/>
  <c r="AM112" i="20"/>
  <c r="AL112" i="20"/>
  <c r="AN87" i="20"/>
  <c r="AM87" i="20"/>
  <c r="AL87" i="20"/>
  <c r="AT87" i="20"/>
  <c r="AS87" i="20"/>
  <c r="AR87" i="20"/>
  <c r="AQ87" i="20"/>
  <c r="AP87" i="20"/>
  <c r="AO87" i="20"/>
  <c r="AS89" i="20"/>
  <c r="AT89" i="20"/>
  <c r="AR89" i="20"/>
  <c r="AQ89" i="20"/>
  <c r="AP89" i="20"/>
  <c r="AO89" i="20"/>
  <c r="AN89" i="20"/>
  <c r="AM89" i="20"/>
  <c r="AL89" i="20"/>
  <c r="AT80" i="20"/>
  <c r="AS80" i="20"/>
  <c r="AR80" i="20"/>
  <c r="AQ80" i="20"/>
  <c r="AP80" i="20"/>
  <c r="AO80" i="20"/>
  <c r="AN80" i="20"/>
  <c r="AM80" i="20"/>
  <c r="AL80" i="20"/>
  <c r="AT71" i="20"/>
  <c r="AS71" i="20"/>
  <c r="AR71" i="20"/>
  <c r="AQ71" i="20"/>
  <c r="AP71" i="20"/>
  <c r="AO71" i="20"/>
  <c r="AN71" i="20"/>
  <c r="AM71" i="20"/>
  <c r="AL71" i="20"/>
  <c r="AT94" i="20"/>
  <c r="AS94" i="20"/>
  <c r="AR94" i="20"/>
  <c r="AQ94" i="20"/>
  <c r="AP94" i="20"/>
  <c r="AO94" i="20"/>
  <c r="AN94" i="20"/>
  <c r="AM94" i="20"/>
  <c r="AL94" i="20"/>
  <c r="AQ92" i="20"/>
  <c r="AP92" i="20"/>
  <c r="AO92" i="20"/>
  <c r="AN92" i="20"/>
  <c r="AM92" i="20"/>
  <c r="AL92" i="20"/>
  <c r="AT92" i="20"/>
  <c r="AS92" i="20"/>
  <c r="AR92" i="20"/>
  <c r="AQ41" i="20"/>
  <c r="AP41" i="20"/>
  <c r="AO41" i="20"/>
  <c r="AN41" i="20"/>
  <c r="AM41" i="20"/>
  <c r="AL41" i="20"/>
  <c r="AT41" i="20"/>
  <c r="AS41" i="20"/>
  <c r="AR41" i="20"/>
  <c r="AO29" i="20"/>
  <c r="AN29" i="20"/>
  <c r="AM29" i="20"/>
  <c r="AL29" i="20"/>
  <c r="AT29" i="20"/>
  <c r="AS29" i="20"/>
  <c r="AR29" i="20"/>
  <c r="AQ29" i="20"/>
  <c r="AP29" i="20"/>
  <c r="AT66" i="20"/>
  <c r="AS66" i="20"/>
  <c r="AR66" i="20"/>
  <c r="AQ66" i="20"/>
  <c r="AP66" i="20"/>
  <c r="AO66" i="20"/>
  <c r="AN66" i="20"/>
  <c r="AM66" i="20"/>
  <c r="AL66" i="20"/>
  <c r="BK2" i="20"/>
  <c r="BJ2" i="20"/>
  <c r="BI2" i="20"/>
  <c r="BH2" i="20"/>
  <c r="BG2" i="20"/>
  <c r="BF2" i="20"/>
  <c r="BE2" i="20"/>
  <c r="BD2" i="20"/>
  <c r="BC2" i="20"/>
  <c r="AT22" i="20"/>
  <c r="AS22" i="20"/>
  <c r="AR22" i="20"/>
  <c r="AQ22" i="20"/>
  <c r="AP22" i="20"/>
  <c r="AO22" i="20"/>
  <c r="AN22" i="20"/>
  <c r="AM22" i="20"/>
  <c r="AL22" i="20"/>
  <c r="N100" i="20"/>
  <c r="P100" i="20" s="1"/>
  <c r="AF100" i="20"/>
  <c r="AC100" i="20"/>
  <c r="N110" i="20"/>
  <c r="R110" i="20" s="1"/>
  <c r="P110" i="20"/>
  <c r="AC110" i="20"/>
  <c r="AF110" i="20"/>
  <c r="Z189" i="17"/>
  <c r="G189" i="17"/>
  <c r="BN79" i="18"/>
  <c r="BM79" i="18"/>
  <c r="BL79" i="18"/>
  <c r="BK79" i="18"/>
  <c r="BJ79" i="18"/>
  <c r="BI79" i="18"/>
  <c r="BH79" i="18"/>
  <c r="BP79" i="18"/>
  <c r="BO79" i="18"/>
  <c r="BP52" i="18"/>
  <c r="BO52" i="18"/>
  <c r="BN52" i="18"/>
  <c r="BM52" i="18"/>
  <c r="BL52" i="18"/>
  <c r="BK52" i="18"/>
  <c r="BJ52" i="18"/>
  <c r="BI52" i="18"/>
  <c r="BH52" i="18"/>
  <c r="BP55" i="18"/>
  <c r="BO55" i="18"/>
  <c r="BN55" i="18"/>
  <c r="BM55" i="18"/>
  <c r="BL55" i="18"/>
  <c r="BK55" i="18"/>
  <c r="BJ55" i="18"/>
  <c r="BI55" i="18"/>
  <c r="BH55" i="18"/>
  <c r="BP19" i="18"/>
  <c r="BO19" i="18"/>
  <c r="BN19" i="18"/>
  <c r="BM19" i="18"/>
  <c r="BL19" i="18"/>
  <c r="BK19" i="18"/>
  <c r="BJ19" i="18"/>
  <c r="BI19" i="18"/>
  <c r="BH19" i="18"/>
  <c r="AY209" i="18"/>
  <c r="AX209" i="18"/>
  <c r="AW209" i="18"/>
  <c r="AV209" i="18"/>
  <c r="AU209" i="18"/>
  <c r="AT209" i="18"/>
  <c r="AS209" i="18"/>
  <c r="AR209" i="18"/>
  <c r="AQ209" i="18"/>
  <c r="AY201" i="18"/>
  <c r="AX201" i="18"/>
  <c r="AW201" i="18"/>
  <c r="AV201" i="18"/>
  <c r="AU201" i="18"/>
  <c r="AT201" i="18"/>
  <c r="AS201" i="18"/>
  <c r="AR201" i="18"/>
  <c r="AQ201" i="18"/>
  <c r="AY193" i="18"/>
  <c r="AX193" i="18"/>
  <c r="AW193" i="18"/>
  <c r="AV193" i="18"/>
  <c r="AU193" i="18"/>
  <c r="AT193" i="18"/>
  <c r="AS193" i="18"/>
  <c r="AR193" i="18"/>
  <c r="AQ193" i="18"/>
  <c r="AY185" i="18"/>
  <c r="AX185" i="18"/>
  <c r="AW185" i="18"/>
  <c r="AV185" i="18"/>
  <c r="AU185" i="18"/>
  <c r="AT185" i="18"/>
  <c r="AS185" i="18"/>
  <c r="AR185" i="18"/>
  <c r="AQ185" i="18"/>
  <c r="AY177" i="18"/>
  <c r="AX177" i="18"/>
  <c r="AW177" i="18"/>
  <c r="AV177" i="18"/>
  <c r="AU177" i="18"/>
  <c r="AT177" i="18"/>
  <c r="AS177" i="18"/>
  <c r="AR177" i="18"/>
  <c r="AQ177" i="18"/>
  <c r="BP28" i="18"/>
  <c r="BO28" i="18"/>
  <c r="BN28" i="18"/>
  <c r="BM28" i="18"/>
  <c r="BL28" i="18"/>
  <c r="BK28" i="18"/>
  <c r="BJ28" i="18"/>
  <c r="BI28" i="18"/>
  <c r="BH28" i="18"/>
  <c r="BP49" i="18"/>
  <c r="BO49" i="18"/>
  <c r="BN49" i="18"/>
  <c r="BM49" i="18"/>
  <c r="BL49" i="18"/>
  <c r="BK49" i="18"/>
  <c r="BJ49" i="18"/>
  <c r="BI49" i="18"/>
  <c r="BH49" i="18"/>
  <c r="AY155" i="18"/>
  <c r="AX155" i="18"/>
  <c r="AW155" i="18"/>
  <c r="AV155" i="18"/>
  <c r="AU155" i="18"/>
  <c r="AT155" i="18"/>
  <c r="AS155" i="18"/>
  <c r="AR155" i="18"/>
  <c r="AQ155" i="18"/>
  <c r="AY137" i="18"/>
  <c r="AX137" i="18"/>
  <c r="AW137" i="18"/>
  <c r="AV137" i="18"/>
  <c r="AU137" i="18"/>
  <c r="AT137" i="18"/>
  <c r="AS137" i="18"/>
  <c r="AR137" i="18"/>
  <c r="AQ137" i="18"/>
  <c r="BP17" i="18"/>
  <c r="BO17" i="18"/>
  <c r="BN17" i="18"/>
  <c r="BM17" i="18"/>
  <c r="BL17" i="18"/>
  <c r="BK17" i="18"/>
  <c r="BJ17" i="18"/>
  <c r="BI17" i="18"/>
  <c r="BH17" i="18"/>
  <c r="AY170" i="18"/>
  <c r="AX170" i="18"/>
  <c r="AW170" i="18"/>
  <c r="AV170" i="18"/>
  <c r="AU170" i="18"/>
  <c r="AT170" i="18"/>
  <c r="AS170" i="18"/>
  <c r="AR170" i="18"/>
  <c r="AQ170" i="18"/>
  <c r="BP23" i="18"/>
  <c r="BO23" i="18"/>
  <c r="BN23" i="18"/>
  <c r="BM23" i="18"/>
  <c r="BL23" i="18"/>
  <c r="BK23" i="18"/>
  <c r="BJ23" i="18"/>
  <c r="BI23" i="18"/>
  <c r="BH23" i="18"/>
  <c r="AY172" i="18"/>
  <c r="AX172" i="18"/>
  <c r="AW172" i="18"/>
  <c r="AV172" i="18"/>
  <c r="AU172" i="18"/>
  <c r="AT172" i="18"/>
  <c r="AS172" i="18"/>
  <c r="AR172" i="18"/>
  <c r="AQ172" i="18"/>
  <c r="AY108" i="18"/>
  <c r="AX108" i="18"/>
  <c r="AW108" i="18"/>
  <c r="AV108" i="18"/>
  <c r="AU108" i="18"/>
  <c r="AT108" i="18"/>
  <c r="AS108" i="18"/>
  <c r="AR108" i="18"/>
  <c r="AQ108" i="18"/>
  <c r="AY38" i="18"/>
  <c r="AX38" i="18"/>
  <c r="AW38" i="18"/>
  <c r="AV38" i="18"/>
  <c r="AU38" i="18"/>
  <c r="AT38" i="18"/>
  <c r="AS38" i="18"/>
  <c r="AR38" i="18"/>
  <c r="AQ38" i="18"/>
  <c r="AX81" i="18"/>
  <c r="AW81" i="18"/>
  <c r="AV81" i="18"/>
  <c r="AU81" i="18"/>
  <c r="AT81" i="18"/>
  <c r="AS81" i="18"/>
  <c r="AR81" i="18"/>
  <c r="AQ81" i="18"/>
  <c r="AY81" i="18"/>
  <c r="AY150" i="18"/>
  <c r="AX150" i="18"/>
  <c r="AW150" i="18"/>
  <c r="AV150" i="18"/>
  <c r="AU150" i="18"/>
  <c r="AT150" i="18"/>
  <c r="AS150" i="18"/>
  <c r="AR150" i="18"/>
  <c r="AQ150" i="18"/>
  <c r="AY86" i="18"/>
  <c r="AX86" i="18"/>
  <c r="AW86" i="18"/>
  <c r="AV86" i="18"/>
  <c r="AU86" i="18"/>
  <c r="AT86" i="18"/>
  <c r="AS86" i="18"/>
  <c r="AR86" i="18"/>
  <c r="AQ86" i="18"/>
  <c r="AW24" i="18"/>
  <c r="AV24" i="18"/>
  <c r="AU24" i="18"/>
  <c r="AT24" i="18"/>
  <c r="AS24" i="18"/>
  <c r="AR24" i="18"/>
  <c r="AQ24" i="18"/>
  <c r="AY24" i="18"/>
  <c r="AX24" i="18"/>
  <c r="AY99" i="18"/>
  <c r="AX99" i="18"/>
  <c r="AW99" i="18"/>
  <c r="AV99" i="18"/>
  <c r="AU99" i="18"/>
  <c r="AT99" i="18"/>
  <c r="AS99" i="18"/>
  <c r="AR99" i="18"/>
  <c r="AQ99" i="18"/>
  <c r="AU29" i="18"/>
  <c r="AT29" i="18"/>
  <c r="AS29" i="18"/>
  <c r="AR29" i="18"/>
  <c r="AQ29" i="18"/>
  <c r="AY29" i="18"/>
  <c r="AX29" i="18"/>
  <c r="AW29" i="18"/>
  <c r="AV29" i="18"/>
  <c r="AS96" i="18"/>
  <c r="AR96" i="18"/>
  <c r="AQ96" i="18"/>
  <c r="AY96" i="18"/>
  <c r="AX96" i="18"/>
  <c r="AW96" i="18"/>
  <c r="AV96" i="18"/>
  <c r="AU96" i="18"/>
  <c r="AT96" i="18"/>
  <c r="AY34" i="18"/>
  <c r="AX34" i="18"/>
  <c r="AW34" i="18"/>
  <c r="AV34" i="18"/>
  <c r="AU34" i="18"/>
  <c r="AT34" i="18"/>
  <c r="AS34" i="18"/>
  <c r="AR34" i="18"/>
  <c r="AQ34" i="18"/>
  <c r="AY109" i="18"/>
  <c r="AX109" i="18"/>
  <c r="AW109" i="18"/>
  <c r="AV109" i="18"/>
  <c r="AU109" i="18"/>
  <c r="AT109" i="18"/>
  <c r="AS109" i="18"/>
  <c r="AR109" i="18"/>
  <c r="AQ109" i="18"/>
  <c r="AY47" i="18"/>
  <c r="AX47" i="18"/>
  <c r="AW47" i="18"/>
  <c r="AV47" i="18"/>
  <c r="AU47" i="18"/>
  <c r="AT47" i="18"/>
  <c r="AS47" i="18"/>
  <c r="AR47" i="18"/>
  <c r="AQ47" i="18"/>
  <c r="AY106" i="18"/>
  <c r="AX106" i="18"/>
  <c r="AW106" i="18"/>
  <c r="AV106" i="18"/>
  <c r="AU106" i="18"/>
  <c r="AT106" i="18"/>
  <c r="AS106" i="18"/>
  <c r="AR106" i="18"/>
  <c r="AQ106" i="18"/>
  <c r="AY44" i="18"/>
  <c r="AX44" i="18"/>
  <c r="AW44" i="18"/>
  <c r="AV44" i="18"/>
  <c r="AU44" i="18"/>
  <c r="AT44" i="18"/>
  <c r="AS44" i="18"/>
  <c r="AR44" i="18"/>
  <c r="AQ44" i="18"/>
  <c r="AY111" i="18"/>
  <c r="AX111" i="18"/>
  <c r="AW111" i="18"/>
  <c r="AV111" i="18"/>
  <c r="AU111" i="18"/>
  <c r="AT111" i="18"/>
  <c r="AS111" i="18"/>
  <c r="AR111" i="18"/>
  <c r="AQ111" i="18"/>
  <c r="AY49" i="18"/>
  <c r="AX49" i="18"/>
  <c r="AW49" i="18"/>
  <c r="AV49" i="18"/>
  <c r="AU49" i="18"/>
  <c r="AT49" i="18"/>
  <c r="AS49" i="18"/>
  <c r="AR49" i="18"/>
  <c r="AQ49" i="18"/>
  <c r="O127" i="7"/>
  <c r="O129" i="7"/>
  <c r="O131" i="7"/>
  <c r="O133" i="7"/>
  <c r="O135" i="7"/>
  <c r="O137" i="7"/>
  <c r="O139" i="7"/>
  <c r="O141" i="7"/>
  <c r="O143" i="7"/>
  <c r="O145" i="7"/>
  <c r="O147" i="7"/>
  <c r="C15" i="7"/>
  <c r="C18" i="7"/>
  <c r="O128" i="7"/>
  <c r="O138" i="7"/>
  <c r="O121" i="7"/>
  <c r="O132" i="7"/>
  <c r="O142" i="7"/>
  <c r="O150" i="7"/>
  <c r="O126" i="7"/>
  <c r="O136" i="7"/>
  <c r="O146" i="7"/>
  <c r="O140" i="7"/>
  <c r="O149" i="7"/>
  <c r="O130" i="7"/>
  <c r="O134" i="7"/>
  <c r="O144" i="7"/>
  <c r="O148" i="7"/>
  <c r="BV25" i="20"/>
  <c r="BW24" i="20"/>
  <c r="BI9" i="20"/>
  <c r="BH9" i="20"/>
  <c r="BG9" i="20"/>
  <c r="BK9" i="20"/>
  <c r="BJ9" i="20"/>
  <c r="BF9" i="20"/>
  <c r="BE9" i="20"/>
  <c r="BD9" i="20"/>
  <c r="BC9" i="20"/>
  <c r="Z209" i="17"/>
  <c r="G209" i="17"/>
  <c r="K209" i="17" s="1"/>
  <c r="BK53" i="20"/>
  <c r="BJ53" i="20"/>
  <c r="BI53" i="20"/>
  <c r="BH53" i="20"/>
  <c r="BG53" i="20"/>
  <c r="BF53" i="20"/>
  <c r="BE53" i="20"/>
  <c r="BD53" i="20"/>
  <c r="BC53" i="20"/>
  <c r="BK66" i="20"/>
  <c r="BJ66" i="20"/>
  <c r="BI66" i="20"/>
  <c r="BH66" i="20"/>
  <c r="BG66" i="20"/>
  <c r="BF66" i="20"/>
  <c r="BE66" i="20"/>
  <c r="BD66" i="20"/>
  <c r="BC66" i="20"/>
  <c r="BK54" i="20"/>
  <c r="BJ54" i="20"/>
  <c r="BI54" i="20"/>
  <c r="BH54" i="20"/>
  <c r="BG54" i="20"/>
  <c r="BF54" i="20"/>
  <c r="BE54" i="20"/>
  <c r="BD54" i="20"/>
  <c r="BC54" i="20"/>
  <c r="BK83" i="20"/>
  <c r="BJ83" i="20"/>
  <c r="BI83" i="20"/>
  <c r="BH83" i="20"/>
  <c r="BG83" i="20"/>
  <c r="BF83" i="20"/>
  <c r="BE83" i="20"/>
  <c r="BD83" i="20"/>
  <c r="BC83" i="20"/>
  <c r="BF46" i="20"/>
  <c r="BE46" i="20"/>
  <c r="BD46" i="20"/>
  <c r="BC46" i="20"/>
  <c r="BK46" i="20"/>
  <c r="BJ46" i="20"/>
  <c r="BI46" i="20"/>
  <c r="BH46" i="20"/>
  <c r="BG46" i="20"/>
  <c r="BK76" i="20"/>
  <c r="BJ76" i="20"/>
  <c r="BI76" i="20"/>
  <c r="BH76" i="20"/>
  <c r="BG76" i="20"/>
  <c r="BF76" i="20"/>
  <c r="BE76" i="20"/>
  <c r="BD76" i="20"/>
  <c r="BC76" i="20"/>
  <c r="BK31" i="20"/>
  <c r="BJ31" i="20"/>
  <c r="BI31" i="20"/>
  <c r="BH31" i="20"/>
  <c r="BG31" i="20"/>
  <c r="BF31" i="20"/>
  <c r="BE31" i="20"/>
  <c r="BD31" i="20"/>
  <c r="BC31" i="20"/>
  <c r="BK57" i="20"/>
  <c r="BJ57" i="20"/>
  <c r="BI57" i="20"/>
  <c r="BH57" i="20"/>
  <c r="BG57" i="20"/>
  <c r="BF57" i="20"/>
  <c r="BE57" i="20"/>
  <c r="BD57" i="20"/>
  <c r="BC57" i="20"/>
  <c r="BK27" i="20"/>
  <c r="BJ27" i="20"/>
  <c r="BI27" i="20"/>
  <c r="BH27" i="20"/>
  <c r="BG27" i="20"/>
  <c r="BF27" i="20"/>
  <c r="BE27" i="20"/>
  <c r="BD27" i="20"/>
  <c r="BC27" i="20"/>
  <c r="BJ24" i="20"/>
  <c r="BK24" i="20"/>
  <c r="BI24" i="20"/>
  <c r="BH24" i="20"/>
  <c r="BG24" i="20"/>
  <c r="BF24" i="20"/>
  <c r="BE24" i="20"/>
  <c r="BD24" i="20"/>
  <c r="BC24" i="20"/>
  <c r="BK11" i="20"/>
  <c r="BJ11" i="20"/>
  <c r="BI11" i="20"/>
  <c r="BH11" i="20"/>
  <c r="BG11" i="20"/>
  <c r="BF11" i="20"/>
  <c r="BE11" i="20"/>
  <c r="BD11" i="20"/>
  <c r="BC11" i="20"/>
  <c r="AT218" i="20"/>
  <c r="AS218" i="20"/>
  <c r="AR218" i="20"/>
  <c r="AQ218" i="20"/>
  <c r="AP218" i="20"/>
  <c r="AO218" i="20"/>
  <c r="AN218" i="20"/>
  <c r="AM218" i="20"/>
  <c r="AL218" i="20"/>
  <c r="AT210" i="20"/>
  <c r="AS210" i="20"/>
  <c r="AR210" i="20"/>
  <c r="AQ210" i="20"/>
  <c r="AP210" i="20"/>
  <c r="AO210" i="20"/>
  <c r="AN210" i="20"/>
  <c r="AM210" i="20"/>
  <c r="AL210" i="20"/>
  <c r="AT200" i="20"/>
  <c r="AS200" i="20"/>
  <c r="AR200" i="20"/>
  <c r="AQ200" i="20"/>
  <c r="AP200" i="20"/>
  <c r="AO200" i="20"/>
  <c r="AN200" i="20"/>
  <c r="AM200" i="20"/>
  <c r="AL200" i="20"/>
  <c r="AT167" i="20"/>
  <c r="AS167" i="20"/>
  <c r="AR167" i="20"/>
  <c r="AQ167" i="20"/>
  <c r="AP167" i="20"/>
  <c r="AO167" i="20"/>
  <c r="AN167" i="20"/>
  <c r="AM167" i="20"/>
  <c r="AL167" i="20"/>
  <c r="AT162" i="20"/>
  <c r="AS162" i="20"/>
  <c r="AR162" i="20"/>
  <c r="AQ162" i="20"/>
  <c r="AP162" i="20"/>
  <c r="AO162" i="20"/>
  <c r="AN162" i="20"/>
  <c r="AM162" i="20"/>
  <c r="AL162" i="20"/>
  <c r="AT123" i="20"/>
  <c r="AS123" i="20"/>
  <c r="AR123" i="20"/>
  <c r="AQ123" i="20"/>
  <c r="AP123" i="20"/>
  <c r="AO123" i="20"/>
  <c r="AN123" i="20"/>
  <c r="AM123" i="20"/>
  <c r="AL123" i="20"/>
  <c r="AS192" i="20"/>
  <c r="AR192" i="20"/>
  <c r="AQ192" i="20"/>
  <c r="AP192" i="20"/>
  <c r="AT192" i="20"/>
  <c r="AO192" i="20"/>
  <c r="AN192" i="20"/>
  <c r="AM192" i="20"/>
  <c r="AL192" i="20"/>
  <c r="AS183" i="20"/>
  <c r="AR183" i="20"/>
  <c r="AQ183" i="20"/>
  <c r="AP183" i="20"/>
  <c r="AO183" i="20"/>
  <c r="AN183" i="20"/>
  <c r="AM183" i="20"/>
  <c r="AL183" i="20"/>
  <c r="AT183" i="20"/>
  <c r="AS175" i="20"/>
  <c r="AR175" i="20"/>
  <c r="AQ175" i="20"/>
  <c r="AP175" i="20"/>
  <c r="AO175" i="20"/>
  <c r="AN175" i="20"/>
  <c r="AM175" i="20"/>
  <c r="AL175" i="20"/>
  <c r="AT175" i="20"/>
  <c r="AQ117" i="20"/>
  <c r="AP117" i="20"/>
  <c r="AO117" i="20"/>
  <c r="AN117" i="20"/>
  <c r="AM117" i="20"/>
  <c r="AL117" i="20"/>
  <c r="AT117" i="20"/>
  <c r="AS117" i="20"/>
  <c r="AR117" i="20"/>
  <c r="AT158" i="20"/>
  <c r="AS158" i="20"/>
  <c r="AR158" i="20"/>
  <c r="AQ158" i="20"/>
  <c r="AP158" i="20"/>
  <c r="AO158" i="20"/>
  <c r="AN158" i="20"/>
  <c r="AM158" i="20"/>
  <c r="AL158" i="20"/>
  <c r="AT140" i="20"/>
  <c r="AS140" i="20"/>
  <c r="AR140" i="20"/>
  <c r="AQ140" i="20"/>
  <c r="AP140" i="20"/>
  <c r="AO140" i="20"/>
  <c r="AN140" i="20"/>
  <c r="AM140" i="20"/>
  <c r="AL140" i="20"/>
  <c r="AS102" i="20"/>
  <c r="AR102" i="20"/>
  <c r="AQ102" i="20"/>
  <c r="AP102" i="20"/>
  <c r="AO102" i="20"/>
  <c r="AN102" i="20"/>
  <c r="AM102" i="20"/>
  <c r="AL102" i="20"/>
  <c r="AT102" i="20"/>
  <c r="AT101" i="20"/>
  <c r="AS101" i="20"/>
  <c r="AR101" i="20"/>
  <c r="AQ101" i="20"/>
  <c r="AP101" i="20"/>
  <c r="AO101" i="20"/>
  <c r="AN101" i="20"/>
  <c r="AM101" i="20"/>
  <c r="AL101" i="20"/>
  <c r="AT54" i="20"/>
  <c r="AS54" i="20"/>
  <c r="AR54" i="20"/>
  <c r="AQ54" i="20"/>
  <c r="AP54" i="20"/>
  <c r="AO54" i="20"/>
  <c r="AN54" i="20"/>
  <c r="AM54" i="20"/>
  <c r="AL54" i="20"/>
  <c r="AS69" i="20"/>
  <c r="AR69" i="20"/>
  <c r="AQ69" i="20"/>
  <c r="AP69" i="20"/>
  <c r="AO69" i="20"/>
  <c r="AN69" i="20"/>
  <c r="AM69" i="20"/>
  <c r="AL69" i="20"/>
  <c r="AT69" i="20"/>
  <c r="AT70" i="20"/>
  <c r="AS70" i="20"/>
  <c r="AR70" i="20"/>
  <c r="AQ70" i="20"/>
  <c r="AP70" i="20"/>
  <c r="AO70" i="20"/>
  <c r="AN70" i="20"/>
  <c r="AM70" i="20"/>
  <c r="AL70" i="20"/>
  <c r="AS131" i="20"/>
  <c r="AR131" i="20"/>
  <c r="AQ131" i="20"/>
  <c r="AP131" i="20"/>
  <c r="AO131" i="20"/>
  <c r="AN131" i="20"/>
  <c r="AM131" i="20"/>
  <c r="AL131" i="20"/>
  <c r="AT131" i="20"/>
  <c r="AT76" i="20"/>
  <c r="AS76" i="20"/>
  <c r="AR76" i="20"/>
  <c r="AQ76" i="20"/>
  <c r="AP76" i="20"/>
  <c r="AO76" i="20"/>
  <c r="AN76" i="20"/>
  <c r="AM76" i="20"/>
  <c r="AL76" i="20"/>
  <c r="AN79" i="20"/>
  <c r="AM79" i="20"/>
  <c r="AL79" i="20"/>
  <c r="AT79" i="20"/>
  <c r="AS79" i="20"/>
  <c r="AR79" i="20"/>
  <c r="AQ79" i="20"/>
  <c r="AP79" i="20"/>
  <c r="AO79" i="20"/>
  <c r="AN44" i="20"/>
  <c r="AM44" i="20"/>
  <c r="AL44" i="20"/>
  <c r="AT44" i="20"/>
  <c r="AS44" i="20"/>
  <c r="AR44" i="20"/>
  <c r="AQ44" i="20"/>
  <c r="AP44" i="20"/>
  <c r="AO44" i="20"/>
  <c r="AN83" i="20"/>
  <c r="AM83" i="20"/>
  <c r="AL83" i="20"/>
  <c r="AT83" i="20"/>
  <c r="AS83" i="20"/>
  <c r="AR83" i="20"/>
  <c r="AQ83" i="20"/>
  <c r="AP83" i="20"/>
  <c r="AO83" i="20"/>
  <c r="AS48" i="20"/>
  <c r="AR48" i="20"/>
  <c r="AQ48" i="20"/>
  <c r="AT48" i="20"/>
  <c r="AP48" i="20"/>
  <c r="AO48" i="20"/>
  <c r="AN48" i="20"/>
  <c r="AM48" i="20"/>
  <c r="AL48" i="20"/>
  <c r="AT28" i="20"/>
  <c r="AS28" i="20"/>
  <c r="AR28" i="20"/>
  <c r="AQ28" i="20"/>
  <c r="AP28" i="20"/>
  <c r="AO28" i="20"/>
  <c r="AN28" i="20"/>
  <c r="AM28" i="20"/>
  <c r="AL28" i="20"/>
  <c r="BP75" i="18"/>
  <c r="BO75" i="18"/>
  <c r="BN75" i="18"/>
  <c r="BM75" i="18"/>
  <c r="BL75" i="18"/>
  <c r="BK75" i="18"/>
  <c r="BJ75" i="18"/>
  <c r="BI75" i="18"/>
  <c r="BH75" i="18"/>
  <c r="BP48" i="18"/>
  <c r="BO48" i="18"/>
  <c r="BN48" i="18"/>
  <c r="BM48" i="18"/>
  <c r="BL48" i="18"/>
  <c r="BK48" i="18"/>
  <c r="BJ48" i="18"/>
  <c r="BI48" i="18"/>
  <c r="BH48" i="18"/>
  <c r="BP68" i="18"/>
  <c r="BO68" i="18"/>
  <c r="BN68" i="18"/>
  <c r="BM68" i="18"/>
  <c r="BL68" i="18"/>
  <c r="BK68" i="18"/>
  <c r="BJ68" i="18"/>
  <c r="BI68" i="18"/>
  <c r="BH68" i="18"/>
  <c r="BJ70" i="18"/>
  <c r="BI70" i="18"/>
  <c r="BH70" i="18"/>
  <c r="BP70" i="18"/>
  <c r="BO70" i="18"/>
  <c r="BN70" i="18"/>
  <c r="BM70" i="18"/>
  <c r="BL70" i="18"/>
  <c r="BK70" i="18"/>
  <c r="AY208" i="18"/>
  <c r="AX208" i="18"/>
  <c r="AW208" i="18"/>
  <c r="AV208" i="18"/>
  <c r="AU208" i="18"/>
  <c r="AT208" i="18"/>
  <c r="AS208" i="18"/>
  <c r="AR208" i="18"/>
  <c r="AQ208" i="18"/>
  <c r="AY200" i="18"/>
  <c r="AX200" i="18"/>
  <c r="AW200" i="18"/>
  <c r="AV200" i="18"/>
  <c r="AU200" i="18"/>
  <c r="AT200" i="18"/>
  <c r="AS200" i="18"/>
  <c r="AR200" i="18"/>
  <c r="AQ200" i="18"/>
  <c r="AY192" i="18"/>
  <c r="AX192" i="18"/>
  <c r="AW192" i="18"/>
  <c r="AV192" i="18"/>
  <c r="AU192" i="18"/>
  <c r="AT192" i="18"/>
  <c r="AS192" i="18"/>
  <c r="AR192" i="18"/>
  <c r="AQ192" i="18"/>
  <c r="AY184" i="18"/>
  <c r="AX184" i="18"/>
  <c r="AW184" i="18"/>
  <c r="AV184" i="18"/>
  <c r="AU184" i="18"/>
  <c r="AT184" i="18"/>
  <c r="AS184" i="18"/>
  <c r="AR184" i="18"/>
  <c r="AQ184" i="18"/>
  <c r="AY176" i="18"/>
  <c r="AX176" i="18"/>
  <c r="AW176" i="18"/>
  <c r="AV176" i="18"/>
  <c r="AU176" i="18"/>
  <c r="AT176" i="18"/>
  <c r="AS176" i="18"/>
  <c r="AR176" i="18"/>
  <c r="AQ176" i="18"/>
  <c r="BP20" i="18"/>
  <c r="BO20" i="18"/>
  <c r="BN20" i="18"/>
  <c r="BM20" i="18"/>
  <c r="BL20" i="18"/>
  <c r="BK20" i="18"/>
  <c r="BJ20" i="18"/>
  <c r="BI20" i="18"/>
  <c r="BH20" i="18"/>
  <c r="BP45" i="18"/>
  <c r="BO45" i="18"/>
  <c r="BN45" i="18"/>
  <c r="BM45" i="18"/>
  <c r="BL45" i="18"/>
  <c r="BK45" i="18"/>
  <c r="BJ45" i="18"/>
  <c r="BI45" i="18"/>
  <c r="BH45" i="18"/>
  <c r="AY146" i="18"/>
  <c r="AX146" i="18"/>
  <c r="AW146" i="18"/>
  <c r="AV146" i="18"/>
  <c r="AU146" i="18"/>
  <c r="AT146" i="18"/>
  <c r="AS146" i="18"/>
  <c r="AR146" i="18"/>
  <c r="AQ146" i="18"/>
  <c r="AY129" i="18"/>
  <c r="AX129" i="18"/>
  <c r="AW129" i="18"/>
  <c r="AV129" i="18"/>
  <c r="AU129" i="18"/>
  <c r="AT129" i="18"/>
  <c r="AS129" i="18"/>
  <c r="AR129" i="18"/>
  <c r="AQ129" i="18"/>
  <c r="AY173" i="18"/>
  <c r="AX173" i="18"/>
  <c r="AW173" i="18"/>
  <c r="AV173" i="18"/>
  <c r="AU173" i="18"/>
  <c r="AT173" i="18"/>
  <c r="AS173" i="18"/>
  <c r="AR173" i="18"/>
  <c r="AQ173" i="18"/>
  <c r="AY162" i="18"/>
  <c r="AX162" i="18"/>
  <c r="AW162" i="18"/>
  <c r="AV162" i="18"/>
  <c r="AU162" i="18"/>
  <c r="AT162" i="18"/>
  <c r="AS162" i="18"/>
  <c r="AR162" i="18"/>
  <c r="AQ162" i="18"/>
  <c r="BP14" i="18"/>
  <c r="BO14" i="18"/>
  <c r="BN14" i="18"/>
  <c r="BM14" i="18"/>
  <c r="BL14" i="18"/>
  <c r="BK14" i="18"/>
  <c r="BJ14" i="18"/>
  <c r="BI14" i="18"/>
  <c r="BH14" i="18"/>
  <c r="AY164" i="18"/>
  <c r="AX164" i="18"/>
  <c r="AW164" i="18"/>
  <c r="AV164" i="18"/>
  <c r="AU164" i="18"/>
  <c r="AT164" i="18"/>
  <c r="AS164" i="18"/>
  <c r="AR164" i="18"/>
  <c r="AQ164" i="18"/>
  <c r="AY100" i="18"/>
  <c r="AX100" i="18"/>
  <c r="AW100" i="18"/>
  <c r="AV100" i="18"/>
  <c r="AU100" i="18"/>
  <c r="AT100" i="18"/>
  <c r="AS100" i="18"/>
  <c r="AR100" i="18"/>
  <c r="AQ100" i="18"/>
  <c r="AY30" i="18"/>
  <c r="AX30" i="18"/>
  <c r="AW30" i="18"/>
  <c r="AV30" i="18"/>
  <c r="AU30" i="18"/>
  <c r="AT30" i="18"/>
  <c r="AS30" i="18"/>
  <c r="AR30" i="18"/>
  <c r="AQ30" i="18"/>
  <c r="AX73" i="18"/>
  <c r="AW73" i="18"/>
  <c r="AV73" i="18"/>
  <c r="AU73" i="18"/>
  <c r="AT73" i="18"/>
  <c r="AS73" i="18"/>
  <c r="AR73" i="18"/>
  <c r="AQ73" i="18"/>
  <c r="AY73" i="18"/>
  <c r="AY142" i="18"/>
  <c r="AX142" i="18"/>
  <c r="AW142" i="18"/>
  <c r="AV142" i="18"/>
  <c r="AU142" i="18"/>
  <c r="AT142" i="18"/>
  <c r="AS142" i="18"/>
  <c r="AR142" i="18"/>
  <c r="AQ142" i="18"/>
  <c r="AY78" i="18"/>
  <c r="AX78" i="18"/>
  <c r="AW78" i="18"/>
  <c r="AV78" i="18"/>
  <c r="AU78" i="18"/>
  <c r="AT78" i="18"/>
  <c r="AS78" i="18"/>
  <c r="AR78" i="18"/>
  <c r="AQ78" i="18"/>
  <c r="BL8" i="18"/>
  <c r="BK8" i="18"/>
  <c r="BJ8" i="18"/>
  <c r="BI8" i="18"/>
  <c r="BH8" i="18"/>
  <c r="BP8" i="18"/>
  <c r="BO8" i="18"/>
  <c r="BN8" i="18"/>
  <c r="BM8" i="18"/>
  <c r="AY91" i="18"/>
  <c r="AX91" i="18"/>
  <c r="AW91" i="18"/>
  <c r="AV91" i="18"/>
  <c r="AU91" i="18"/>
  <c r="AT91" i="18"/>
  <c r="AS91" i="18"/>
  <c r="AR91" i="18"/>
  <c r="AQ91" i="18"/>
  <c r="AY21" i="18"/>
  <c r="AX21" i="18"/>
  <c r="AW21" i="18"/>
  <c r="AV21" i="18"/>
  <c r="AU21" i="18"/>
  <c r="AT21" i="18"/>
  <c r="AS21" i="18"/>
  <c r="AR21" i="18"/>
  <c r="AQ21" i="18"/>
  <c r="AY88" i="18"/>
  <c r="AX88" i="18"/>
  <c r="AW88" i="18"/>
  <c r="AV88" i="18"/>
  <c r="AU88" i="18"/>
  <c r="AT88" i="18"/>
  <c r="AS88" i="18"/>
  <c r="AR88" i="18"/>
  <c r="AQ88" i="18"/>
  <c r="AY26" i="18"/>
  <c r="AX26" i="18"/>
  <c r="AW26" i="18"/>
  <c r="AV26" i="18"/>
  <c r="AU26" i="18"/>
  <c r="AT26" i="18"/>
  <c r="AS26" i="18"/>
  <c r="AR26" i="18"/>
  <c r="AQ26" i="18"/>
  <c r="AY101" i="18"/>
  <c r="AX101" i="18"/>
  <c r="AW101" i="18"/>
  <c r="AV101" i="18"/>
  <c r="AU101" i="18"/>
  <c r="AT101" i="18"/>
  <c r="AS101" i="18"/>
  <c r="AR101" i="18"/>
  <c r="AQ101" i="18"/>
  <c r="AY39" i="18"/>
  <c r="AX39" i="18"/>
  <c r="AW39" i="18"/>
  <c r="AV39" i="18"/>
  <c r="AU39" i="18"/>
  <c r="AT39" i="18"/>
  <c r="AS39" i="18"/>
  <c r="AR39" i="18"/>
  <c r="AQ39" i="18"/>
  <c r="AY98" i="18"/>
  <c r="AX98" i="18"/>
  <c r="AW98" i="18"/>
  <c r="AV98" i="18"/>
  <c r="AU98" i="18"/>
  <c r="AT98" i="18"/>
  <c r="AS98" i="18"/>
  <c r="AR98" i="18"/>
  <c r="AQ98" i="18"/>
  <c r="AY36" i="18"/>
  <c r="AX36" i="18"/>
  <c r="AW36" i="18"/>
  <c r="AV36" i="18"/>
  <c r="AU36" i="18"/>
  <c r="AT36" i="18"/>
  <c r="AS36" i="18"/>
  <c r="AR36" i="18"/>
  <c r="AQ36" i="18"/>
  <c r="AY103" i="18"/>
  <c r="AX103" i="18"/>
  <c r="AW103" i="18"/>
  <c r="AV103" i="18"/>
  <c r="AU103" i="18"/>
  <c r="AT103" i="18"/>
  <c r="AS103" i="18"/>
  <c r="AR103" i="18"/>
  <c r="AQ103" i="18"/>
  <c r="AY41" i="18"/>
  <c r="AX41" i="18"/>
  <c r="AW41" i="18"/>
  <c r="AV41" i="18"/>
  <c r="AU41" i="18"/>
  <c r="AT41" i="18"/>
  <c r="AS41" i="18"/>
  <c r="AR41" i="18"/>
  <c r="AQ41" i="18"/>
  <c r="AN176" i="18"/>
  <c r="AO176" i="18"/>
  <c r="AP176" i="18"/>
  <c r="AN101" i="18"/>
  <c r="AM101" i="18"/>
  <c r="AO101" i="18"/>
  <c r="AP101" i="18"/>
  <c r="AI183" i="20"/>
  <c r="AH183" i="20"/>
  <c r="AJ183" i="20"/>
  <c r="AK183" i="20"/>
  <c r="AN103" i="18"/>
  <c r="AO103" i="18"/>
  <c r="AP103" i="18"/>
  <c r="AN100" i="18"/>
  <c r="AO100" i="18"/>
  <c r="AP100" i="18"/>
  <c r="BF75" i="18"/>
  <c r="BE75" i="18"/>
  <c r="BC75" i="18"/>
  <c r="BG75" i="18"/>
  <c r="AI200" i="20"/>
  <c r="AJ200" i="20"/>
  <c r="AK200" i="20"/>
  <c r="BA54" i="20"/>
  <c r="BB54" i="20"/>
  <c r="BF23" i="18"/>
  <c r="BG23" i="18"/>
  <c r="BF28" i="18"/>
  <c r="BE28" i="18"/>
  <c r="BC28" i="18"/>
  <c r="BG28" i="18"/>
  <c r="AN27" i="18"/>
  <c r="AO27" i="18"/>
  <c r="AP27" i="18"/>
  <c r="AJ121" i="20"/>
  <c r="AI121" i="20"/>
  <c r="AH121" i="20"/>
  <c r="AK121" i="20"/>
  <c r="AI152" i="20"/>
  <c r="AH152" i="20"/>
  <c r="AJ152" i="20"/>
  <c r="AK152" i="20"/>
  <c r="AN173" i="18"/>
  <c r="AM173" i="18"/>
  <c r="AO173" i="18"/>
  <c r="AP173" i="18"/>
  <c r="AN99" i="18"/>
  <c r="AM99" i="18"/>
  <c r="AO99" i="18"/>
  <c r="AP99" i="18"/>
  <c r="AN81" i="18"/>
  <c r="AO81" i="18"/>
  <c r="AP81" i="18"/>
  <c r="AN104" i="18"/>
  <c r="AO104" i="18"/>
  <c r="AP104" i="18"/>
  <c r="AN194" i="18"/>
  <c r="AO194" i="18"/>
  <c r="AP194" i="18"/>
  <c r="BB32" i="20"/>
  <c r="BA32" i="20"/>
  <c r="AJ202" i="20"/>
  <c r="AK202" i="20"/>
  <c r="AI202" i="20"/>
  <c r="AH202" i="20"/>
  <c r="AA202" i="20"/>
  <c r="AN61" i="18"/>
  <c r="AO61" i="18"/>
  <c r="AP61" i="18"/>
  <c r="AN115" i="18"/>
  <c r="AM115" i="18"/>
  <c r="AO115" i="18"/>
  <c r="AP115" i="18"/>
  <c r="AN60" i="18"/>
  <c r="AO60" i="18"/>
  <c r="AP60" i="18"/>
  <c r="AN160" i="18"/>
  <c r="AO160" i="18"/>
  <c r="AP160" i="18"/>
  <c r="AI194" i="20"/>
  <c r="AJ194" i="20"/>
  <c r="AK194" i="20"/>
  <c r="BA76" i="20"/>
  <c r="AZ76" i="20"/>
  <c r="AX76" i="20"/>
  <c r="BB76" i="20"/>
  <c r="AN38" i="18"/>
  <c r="AO38" i="18"/>
  <c r="AP38" i="18"/>
  <c r="AI126" i="20"/>
  <c r="AJ126" i="20"/>
  <c r="AK126" i="20"/>
  <c r="AJ127" i="20"/>
  <c r="AI127" i="20"/>
  <c r="AK127" i="20"/>
  <c r="BB87" i="20"/>
  <c r="BA87" i="20"/>
  <c r="AN125" i="18"/>
  <c r="AO125" i="18"/>
  <c r="AP125" i="18"/>
  <c r="AN124" i="18"/>
  <c r="AO124" i="18"/>
  <c r="AP124" i="18"/>
  <c r="AI178" i="20"/>
  <c r="AJ178" i="20"/>
  <c r="AK178" i="20"/>
  <c r="AO78" i="18"/>
  <c r="AN78" i="18"/>
  <c r="AP78" i="18"/>
  <c r="AN88" i="18"/>
  <c r="AM88" i="18"/>
  <c r="AO88" i="18"/>
  <c r="AP88" i="18"/>
  <c r="AI123" i="20"/>
  <c r="AJ123" i="20"/>
  <c r="AK123" i="20"/>
  <c r="BA66" i="20"/>
  <c r="BB66" i="20"/>
  <c r="BA78" i="20"/>
  <c r="AZ78" i="20"/>
  <c r="AX78" i="20"/>
  <c r="BB78" i="20"/>
  <c r="AJ47" i="20"/>
  <c r="AI47" i="20"/>
  <c r="AK47" i="20"/>
  <c r="BF22" i="18"/>
  <c r="BE22" i="18"/>
  <c r="BC22" i="18"/>
  <c r="BG22" i="18"/>
  <c r="AI43" i="20"/>
  <c r="AJ43" i="20"/>
  <c r="AK43" i="20"/>
  <c r="AN129" i="18"/>
  <c r="AM129" i="18"/>
  <c r="AO129" i="18"/>
  <c r="AP129" i="18"/>
  <c r="AN164" i="18"/>
  <c r="AM164" i="18"/>
  <c r="AO164" i="18"/>
  <c r="AP164" i="18"/>
  <c r="AI210" i="20"/>
  <c r="AJ210" i="20"/>
  <c r="AK210" i="20"/>
  <c r="AO142" i="18"/>
  <c r="AN142" i="18"/>
  <c r="AP142" i="18"/>
  <c r="AJ162" i="20"/>
  <c r="AI162" i="20"/>
  <c r="AH162" i="20"/>
  <c r="AK162" i="20"/>
  <c r="BF19" i="18"/>
  <c r="BG19" i="18"/>
  <c r="AJ112" i="20"/>
  <c r="AI112" i="20"/>
  <c r="AK112" i="20"/>
  <c r="AI109" i="20"/>
  <c r="AJ109" i="20"/>
  <c r="AK109" i="20"/>
  <c r="AN107" i="18"/>
  <c r="AO107" i="18"/>
  <c r="AP107" i="18"/>
  <c r="AI55" i="20"/>
  <c r="AJ55" i="20"/>
  <c r="AK55" i="20"/>
  <c r="AI69" i="20"/>
  <c r="AJ69" i="20"/>
  <c r="AK69" i="20"/>
  <c r="AI167" i="20"/>
  <c r="AH167" i="20"/>
  <c r="AJ167" i="20"/>
  <c r="AK167" i="20"/>
  <c r="AN137" i="18"/>
  <c r="AM137" i="18"/>
  <c r="AO137" i="18"/>
  <c r="AP137" i="18"/>
  <c r="BF55" i="18"/>
  <c r="BG55" i="18"/>
  <c r="AI80" i="20"/>
  <c r="AH80" i="20"/>
  <c r="AJ80" i="20"/>
  <c r="AK80" i="20"/>
  <c r="BA13" i="20"/>
  <c r="AZ13" i="20"/>
  <c r="AX13" i="20"/>
  <c r="BB13" i="20"/>
  <c r="AN152" i="18"/>
  <c r="AO152" i="18"/>
  <c r="AP152" i="18"/>
  <c r="AN58" i="18"/>
  <c r="AO58" i="18"/>
  <c r="AP58" i="18"/>
  <c r="BG32" i="18"/>
  <c r="BF32" i="18"/>
  <c r="BE32" i="18"/>
  <c r="BC32" i="18"/>
  <c r="AI38" i="20"/>
  <c r="AJ38" i="20"/>
  <c r="AK38" i="20"/>
  <c r="AN39" i="18"/>
  <c r="AO39" i="18"/>
  <c r="AP39" i="18"/>
  <c r="AO155" i="18"/>
  <c r="AN155" i="18"/>
  <c r="AP155" i="18"/>
  <c r="BF52" i="18"/>
  <c r="BE52" i="18"/>
  <c r="BC52" i="18"/>
  <c r="BG52" i="18"/>
  <c r="AI107" i="20"/>
  <c r="AJ107" i="20"/>
  <c r="AK107" i="20"/>
  <c r="AO94" i="18"/>
  <c r="AN94" i="18"/>
  <c r="AP94" i="18"/>
  <c r="AO163" i="18"/>
  <c r="AN163" i="18"/>
  <c r="AP163" i="18"/>
  <c r="AN186" i="18"/>
  <c r="AO186" i="18"/>
  <c r="AP186" i="18"/>
  <c r="BA5" i="20"/>
  <c r="BB5" i="20"/>
  <c r="AI99" i="20"/>
  <c r="AH99" i="20"/>
  <c r="AJ99" i="20"/>
  <c r="AK99" i="20"/>
  <c r="AN45" i="18"/>
  <c r="AM45" i="18"/>
  <c r="AO45" i="18"/>
  <c r="AP45" i="18"/>
  <c r="BA3" i="20"/>
  <c r="BB3" i="20"/>
  <c r="AI58" i="20"/>
  <c r="AJ58" i="20"/>
  <c r="AK58" i="20"/>
  <c r="AN47" i="18"/>
  <c r="AO47" i="18"/>
  <c r="AP47" i="18"/>
  <c r="BG49" i="18"/>
  <c r="BF49" i="18"/>
  <c r="BE49" i="18"/>
  <c r="BC49" i="18"/>
  <c r="BF31" i="18"/>
  <c r="BG31" i="18"/>
  <c r="AI31" i="20"/>
  <c r="AJ31" i="20"/>
  <c r="AK31" i="20"/>
  <c r="AI135" i="20"/>
  <c r="AJ135" i="20"/>
  <c r="AK135" i="20"/>
  <c r="BA74" i="20"/>
  <c r="BB74" i="20"/>
  <c r="AN98" i="18"/>
  <c r="AM98" i="18"/>
  <c r="AO98" i="18"/>
  <c r="AP98" i="18"/>
  <c r="AN162" i="18"/>
  <c r="AO162" i="18"/>
  <c r="AP162" i="18"/>
  <c r="AN200" i="18"/>
  <c r="AO200" i="18"/>
  <c r="AP200" i="18"/>
  <c r="AJ28" i="20"/>
  <c r="AI28" i="20"/>
  <c r="AH28" i="20"/>
  <c r="AK28" i="20"/>
  <c r="AI83" i="20"/>
  <c r="AH83" i="20"/>
  <c r="AJ83" i="20"/>
  <c r="AK83" i="20"/>
  <c r="BB27" i="20"/>
  <c r="BA27" i="20"/>
  <c r="AN172" i="18"/>
  <c r="AO172" i="18"/>
  <c r="AP172" i="18"/>
  <c r="AN177" i="18"/>
  <c r="AO177" i="18"/>
  <c r="AP177" i="18"/>
  <c r="AI22" i="20"/>
  <c r="AH22" i="20"/>
  <c r="AJ22" i="20"/>
  <c r="AK22" i="20"/>
  <c r="AI211" i="20"/>
  <c r="AH211" i="20"/>
  <c r="AJ211" i="20"/>
  <c r="AK211" i="20"/>
  <c r="BA80" i="20"/>
  <c r="BB80" i="20"/>
  <c r="AN21" i="18"/>
  <c r="AM21" i="18"/>
  <c r="AO21" i="18"/>
  <c r="AP21" i="18"/>
  <c r="AI117" i="20"/>
  <c r="AH117" i="20"/>
  <c r="AJ117" i="20"/>
  <c r="AK117" i="20"/>
  <c r="AI218" i="20"/>
  <c r="AJ218" i="20"/>
  <c r="AK218" i="20"/>
  <c r="AI176" i="20"/>
  <c r="AJ176" i="20"/>
  <c r="AK176" i="20"/>
  <c r="BB55" i="20"/>
  <c r="BA55" i="20"/>
  <c r="AZ55" i="20"/>
  <c r="AX55" i="20"/>
  <c r="BF36" i="18"/>
  <c r="BG36" i="18"/>
  <c r="BF39" i="18"/>
  <c r="BE39" i="18"/>
  <c r="BC39" i="18"/>
  <c r="BG39" i="18"/>
  <c r="AO171" i="18"/>
  <c r="AN171" i="18"/>
  <c r="AM171" i="18"/>
  <c r="AP171" i="18"/>
  <c r="BF72" i="18"/>
  <c r="BG72" i="18"/>
  <c r="AJ130" i="20"/>
  <c r="AI130" i="20"/>
  <c r="AK130" i="20"/>
  <c r="AN135" i="18"/>
  <c r="AM135" i="18"/>
  <c r="AO135" i="18"/>
  <c r="AP135" i="18"/>
  <c r="AN56" i="18"/>
  <c r="AO56" i="18"/>
  <c r="AP56" i="18"/>
  <c r="AO110" i="18"/>
  <c r="AN110" i="18"/>
  <c r="AM110" i="18"/>
  <c r="AP110" i="18"/>
  <c r="BG18" i="18"/>
  <c r="BF18" i="18"/>
  <c r="AN188" i="18"/>
  <c r="AO188" i="18"/>
  <c r="AP188" i="18"/>
  <c r="BF21" i="18"/>
  <c r="BG21" i="18"/>
  <c r="AJ91" i="20"/>
  <c r="AI91" i="20"/>
  <c r="AK91" i="20"/>
  <c r="BA20" i="20"/>
  <c r="BB20" i="20"/>
  <c r="BB67" i="20"/>
  <c r="BA67" i="20"/>
  <c r="AN138" i="18"/>
  <c r="AM138" i="18"/>
  <c r="AO138" i="18"/>
  <c r="AP138" i="18"/>
  <c r="AN67" i="18"/>
  <c r="AO67" i="18"/>
  <c r="AP67" i="18"/>
  <c r="AN51" i="18"/>
  <c r="AO51" i="18"/>
  <c r="AP51" i="18"/>
  <c r="AN151" i="18"/>
  <c r="AO151" i="18"/>
  <c r="AP151" i="18"/>
  <c r="AN181" i="18"/>
  <c r="AM181" i="18"/>
  <c r="AO181" i="18"/>
  <c r="AP181" i="18"/>
  <c r="BF77" i="18"/>
  <c r="BE77" i="18"/>
  <c r="BC77" i="18"/>
  <c r="BG77" i="18"/>
  <c r="AI30" i="20"/>
  <c r="AJ30" i="20"/>
  <c r="AK30" i="20"/>
  <c r="AI85" i="20"/>
  <c r="AH85" i="20"/>
  <c r="AJ85" i="20"/>
  <c r="AK85" i="20"/>
  <c r="AI110" i="20"/>
  <c r="AH110" i="20"/>
  <c r="AJ110" i="20"/>
  <c r="AK110" i="20"/>
  <c r="BB39" i="20"/>
  <c r="BA39" i="20"/>
  <c r="AZ39" i="20"/>
  <c r="AX39" i="20"/>
  <c r="AN87" i="18"/>
  <c r="AO87" i="18"/>
  <c r="AP87" i="18"/>
  <c r="AO149" i="18"/>
  <c r="AN149" i="18"/>
  <c r="AM149" i="18"/>
  <c r="AP149" i="18"/>
  <c r="AO148" i="18"/>
  <c r="AN148" i="18"/>
  <c r="AM148" i="18"/>
  <c r="AP148" i="18"/>
  <c r="BF16" i="18"/>
  <c r="BE16" i="18"/>
  <c r="BC16" i="18"/>
  <c r="BG16" i="18"/>
  <c r="BG69" i="18"/>
  <c r="BF69" i="18"/>
  <c r="BE69" i="18"/>
  <c r="BC69" i="18"/>
  <c r="AI173" i="20"/>
  <c r="AH173" i="20"/>
  <c r="AJ173" i="20"/>
  <c r="AK173" i="20"/>
  <c r="AI157" i="20"/>
  <c r="AJ157" i="20"/>
  <c r="AK157" i="20"/>
  <c r="BB42" i="20"/>
  <c r="BA42" i="20"/>
  <c r="AZ42" i="20"/>
  <c r="AX42" i="20"/>
  <c r="AN31" i="18"/>
  <c r="AO31" i="18"/>
  <c r="AP31" i="18"/>
  <c r="AO70" i="18"/>
  <c r="AN70" i="18"/>
  <c r="AM70" i="18"/>
  <c r="AP70" i="18"/>
  <c r="AN92" i="18"/>
  <c r="AM92" i="18"/>
  <c r="AO92" i="18"/>
  <c r="AP92" i="18"/>
  <c r="AN191" i="18"/>
  <c r="AM191" i="18"/>
  <c r="AO191" i="18"/>
  <c r="AP191" i="18"/>
  <c r="BF44" i="18"/>
  <c r="BG44" i="18"/>
  <c r="AI40" i="20"/>
  <c r="AH40" i="20"/>
  <c r="AJ40" i="20"/>
  <c r="AK40" i="20"/>
  <c r="AI134" i="20"/>
  <c r="AH134" i="20"/>
  <c r="AJ134" i="20"/>
  <c r="AK134" i="20"/>
  <c r="BA28" i="20"/>
  <c r="BB28" i="20"/>
  <c r="BA62" i="20"/>
  <c r="AZ62" i="20"/>
  <c r="AX62" i="20"/>
  <c r="BB62" i="20"/>
  <c r="AN41" i="18"/>
  <c r="AO41" i="18"/>
  <c r="AP41" i="18"/>
  <c r="AI44" i="20"/>
  <c r="AJ44" i="20"/>
  <c r="AK44" i="20"/>
  <c r="BA11" i="20"/>
  <c r="AZ11" i="20"/>
  <c r="AX11" i="20"/>
  <c r="BB11" i="20"/>
  <c r="BB46" i="20"/>
  <c r="BA46" i="20"/>
  <c r="AZ46" i="20"/>
  <c r="AX46" i="20"/>
  <c r="AN106" i="18"/>
  <c r="AO106" i="18"/>
  <c r="AP106" i="18"/>
  <c r="AN34" i="18"/>
  <c r="AM34" i="18"/>
  <c r="AO34" i="18"/>
  <c r="AP34" i="18"/>
  <c r="AN185" i="18"/>
  <c r="AM185" i="18"/>
  <c r="AO185" i="18"/>
  <c r="AP185" i="18"/>
  <c r="BF79" i="18"/>
  <c r="BG79" i="18"/>
  <c r="BA2" i="20"/>
  <c r="AZ2" i="20"/>
  <c r="AX2" i="20"/>
  <c r="BB2" i="20"/>
  <c r="AJ92" i="20"/>
  <c r="AI92" i="20"/>
  <c r="AH92" i="20"/>
  <c r="AK92" i="20"/>
  <c r="AI89" i="20"/>
  <c r="AJ89" i="20"/>
  <c r="AK89" i="20"/>
  <c r="AI219" i="20"/>
  <c r="AH219" i="20"/>
  <c r="AA219" i="20"/>
  <c r="AJ219" i="20"/>
  <c r="AK219" i="20"/>
  <c r="BA36" i="20"/>
  <c r="AZ36" i="20"/>
  <c r="AX36" i="20"/>
  <c r="BB36" i="20"/>
  <c r="AN117" i="18"/>
  <c r="AO117" i="18"/>
  <c r="AP117" i="18"/>
  <c r="AN37" i="18"/>
  <c r="AM37" i="18"/>
  <c r="AO37" i="18"/>
  <c r="AP37" i="18"/>
  <c r="AN178" i="18"/>
  <c r="AO178" i="18"/>
  <c r="AP178" i="18"/>
  <c r="AN202" i="18"/>
  <c r="AO202" i="18"/>
  <c r="AP202" i="18"/>
  <c r="BF62" i="18"/>
  <c r="BG62" i="18"/>
  <c r="AI27" i="20"/>
  <c r="AJ27" i="20"/>
  <c r="AK27" i="20"/>
  <c r="AJ49" i="20"/>
  <c r="AI49" i="20"/>
  <c r="AH49" i="20"/>
  <c r="AK49" i="20"/>
  <c r="AI145" i="20"/>
  <c r="AJ145" i="20"/>
  <c r="AK145" i="20"/>
  <c r="AI146" i="20"/>
  <c r="AH146" i="20"/>
  <c r="AJ146" i="20"/>
  <c r="AK146" i="20"/>
  <c r="BA14" i="20"/>
  <c r="AZ14" i="20"/>
  <c r="AX14" i="20"/>
  <c r="BB14" i="20"/>
  <c r="BA65" i="20"/>
  <c r="BB65" i="20"/>
  <c r="AN97" i="18"/>
  <c r="AO97" i="18"/>
  <c r="AP97" i="18"/>
  <c r="BG57" i="18"/>
  <c r="BF57" i="18"/>
  <c r="BE57" i="18"/>
  <c r="BC57" i="18"/>
  <c r="AN195" i="18"/>
  <c r="AO195" i="18"/>
  <c r="AP195" i="18"/>
  <c r="AI103" i="20"/>
  <c r="AJ103" i="20"/>
  <c r="AK103" i="20"/>
  <c r="AI150" i="20"/>
  <c r="AJ150" i="20"/>
  <c r="AK150" i="20"/>
  <c r="BB29" i="20"/>
  <c r="BA29" i="20"/>
  <c r="BA40" i="20"/>
  <c r="BB40" i="20"/>
  <c r="AN66" i="18"/>
  <c r="AM66" i="18"/>
  <c r="AO66" i="18"/>
  <c r="AP66" i="18"/>
  <c r="AN120" i="18"/>
  <c r="AO120" i="18"/>
  <c r="AP120" i="18"/>
  <c r="BF30" i="18"/>
  <c r="BG30" i="18"/>
  <c r="AN196" i="18"/>
  <c r="AM196" i="18"/>
  <c r="AO196" i="18"/>
  <c r="AP196" i="18"/>
  <c r="AJ161" i="20"/>
  <c r="AI161" i="20"/>
  <c r="AH161" i="20"/>
  <c r="AK161" i="20"/>
  <c r="BA73" i="20"/>
  <c r="BB73" i="20"/>
  <c r="BB33" i="20"/>
  <c r="BA33" i="20"/>
  <c r="AN113" i="18"/>
  <c r="AM113" i="18"/>
  <c r="AO113" i="18"/>
  <c r="AP113" i="18"/>
  <c r="AN189" i="18"/>
  <c r="AO189" i="18"/>
  <c r="AP189" i="18"/>
  <c r="BF29" i="18"/>
  <c r="BG29" i="18"/>
  <c r="AI97" i="20"/>
  <c r="AH97" i="20"/>
  <c r="AJ97" i="20"/>
  <c r="AK97" i="20"/>
  <c r="AI116" i="20"/>
  <c r="AJ116" i="20"/>
  <c r="AK116" i="20"/>
  <c r="AJ138" i="20"/>
  <c r="AI138" i="20"/>
  <c r="AH138" i="20"/>
  <c r="AK138" i="20"/>
  <c r="BA37" i="20"/>
  <c r="AZ37" i="20"/>
  <c r="AX37" i="20"/>
  <c r="BB37" i="20"/>
  <c r="BF2" i="18"/>
  <c r="BE2" i="18"/>
  <c r="BC2" i="18"/>
  <c r="BG2" i="18"/>
  <c r="AO62" i="18"/>
  <c r="AN62" i="18"/>
  <c r="AM62" i="18"/>
  <c r="AP62" i="18"/>
  <c r="AN159" i="18"/>
  <c r="AM159" i="18"/>
  <c r="AO159" i="18"/>
  <c r="AP159" i="18"/>
  <c r="BG35" i="18"/>
  <c r="BF35" i="18"/>
  <c r="AN198" i="18"/>
  <c r="AO198" i="18"/>
  <c r="AP198" i="18"/>
  <c r="BA8" i="20"/>
  <c r="AZ8" i="20"/>
  <c r="AX8" i="20"/>
  <c r="BB8" i="20"/>
  <c r="AI122" i="20"/>
  <c r="AJ122" i="20"/>
  <c r="AK122" i="20"/>
  <c r="AI96" i="20"/>
  <c r="AJ96" i="20"/>
  <c r="AK96" i="20"/>
  <c r="AI181" i="20"/>
  <c r="AH181" i="20"/>
  <c r="AJ181" i="20"/>
  <c r="AK181" i="20"/>
  <c r="AI198" i="20"/>
  <c r="AH198" i="20"/>
  <c r="AJ198" i="20"/>
  <c r="AK198" i="20"/>
  <c r="BB15" i="20"/>
  <c r="BA15" i="20"/>
  <c r="AZ15" i="20"/>
  <c r="AX15" i="20"/>
  <c r="AN33" i="18"/>
  <c r="AO33" i="18"/>
  <c r="AP33" i="18"/>
  <c r="AN93" i="18"/>
  <c r="AO93" i="18"/>
  <c r="AP93" i="18"/>
  <c r="AN156" i="18"/>
  <c r="AO156" i="18"/>
  <c r="AP156" i="18"/>
  <c r="BF54" i="18"/>
  <c r="BE54" i="18"/>
  <c r="BC54" i="18"/>
  <c r="BG54" i="18"/>
  <c r="AN199" i="18"/>
  <c r="AO199" i="18"/>
  <c r="AP199" i="18"/>
  <c r="BF71" i="18"/>
  <c r="BG71" i="18"/>
  <c r="AI65" i="20"/>
  <c r="AJ65" i="20"/>
  <c r="AK65" i="20"/>
  <c r="AI147" i="20"/>
  <c r="AJ147" i="20"/>
  <c r="AK147" i="20"/>
  <c r="AI209" i="20"/>
  <c r="AJ209" i="20"/>
  <c r="AK209" i="20"/>
  <c r="BA72" i="20"/>
  <c r="AZ72" i="20"/>
  <c r="AX72" i="20"/>
  <c r="BB72" i="20"/>
  <c r="AK201" i="20"/>
  <c r="AI201" i="20"/>
  <c r="AH201" i="20"/>
  <c r="AA201" i="20"/>
  <c r="AJ201" i="20"/>
  <c r="AN30" i="18"/>
  <c r="AO30" i="18"/>
  <c r="AP30" i="18"/>
  <c r="AI140" i="20"/>
  <c r="AJ140" i="20"/>
  <c r="AK140" i="20"/>
  <c r="BA57" i="20"/>
  <c r="AZ57" i="20"/>
  <c r="AX57" i="20"/>
  <c r="BB57" i="20"/>
  <c r="AN36" i="18"/>
  <c r="AO36" i="18"/>
  <c r="AP36" i="18"/>
  <c r="AN91" i="18"/>
  <c r="AM91" i="18"/>
  <c r="AO91" i="18"/>
  <c r="AP91" i="18"/>
  <c r="AN208" i="18"/>
  <c r="AM208" i="18"/>
  <c r="AO208" i="18"/>
  <c r="AP208" i="18"/>
  <c r="AI48" i="20"/>
  <c r="AJ48" i="20"/>
  <c r="AK48" i="20"/>
  <c r="AI175" i="20"/>
  <c r="AJ175" i="20"/>
  <c r="AK175" i="20"/>
  <c r="BB83" i="20"/>
  <c r="BA83" i="20"/>
  <c r="AN193" i="18"/>
  <c r="AO193" i="18"/>
  <c r="AP193" i="18"/>
  <c r="AI94" i="20"/>
  <c r="AJ94" i="20"/>
  <c r="AK94" i="20"/>
  <c r="BA61" i="20"/>
  <c r="AZ61" i="20"/>
  <c r="AX61" i="20"/>
  <c r="BB61" i="20"/>
  <c r="BA89" i="20"/>
  <c r="BB89" i="20"/>
  <c r="BF34" i="18"/>
  <c r="BG34" i="18"/>
  <c r="AI75" i="20"/>
  <c r="AH75" i="20"/>
  <c r="AJ75" i="20"/>
  <c r="AK75" i="20"/>
  <c r="AI160" i="20"/>
  <c r="AH160" i="20"/>
  <c r="AJ160" i="20"/>
  <c r="AK160" i="20"/>
  <c r="BA52" i="20"/>
  <c r="BB52" i="20"/>
  <c r="BA90" i="20"/>
  <c r="AZ90" i="20"/>
  <c r="AX90" i="20"/>
  <c r="BB90" i="20"/>
  <c r="AN50" i="18"/>
  <c r="AM50" i="18"/>
  <c r="AO50" i="18"/>
  <c r="AP50" i="18"/>
  <c r="AN203" i="18"/>
  <c r="AM203" i="18"/>
  <c r="AO203" i="18"/>
  <c r="AP203" i="18"/>
  <c r="AI81" i="20"/>
  <c r="AJ81" i="20"/>
  <c r="AK81" i="20"/>
  <c r="AI136" i="20"/>
  <c r="AJ136" i="20"/>
  <c r="AK136" i="20"/>
  <c r="AN130" i="18"/>
  <c r="AO130" i="18"/>
  <c r="AP130" i="18"/>
  <c r="AN59" i="18"/>
  <c r="AM59" i="18"/>
  <c r="AO59" i="18"/>
  <c r="AP59" i="18"/>
  <c r="AN43" i="18"/>
  <c r="AM43" i="18"/>
  <c r="AO43" i="18"/>
  <c r="AP43" i="18"/>
  <c r="AN158" i="18"/>
  <c r="AO158" i="18"/>
  <c r="AP158" i="18"/>
  <c r="AN204" i="18"/>
  <c r="AO204" i="18"/>
  <c r="AP204" i="18"/>
  <c r="AJ67" i="20"/>
  <c r="AI67" i="20"/>
  <c r="AK67" i="20"/>
  <c r="AJ111" i="20"/>
  <c r="AI111" i="20"/>
  <c r="AH111" i="20"/>
  <c r="AK111" i="20"/>
  <c r="AI148" i="20"/>
  <c r="AJ148" i="20"/>
  <c r="AK148" i="20"/>
  <c r="AI206" i="20"/>
  <c r="AJ206" i="20"/>
  <c r="AK206" i="20"/>
  <c r="AN76" i="18"/>
  <c r="AM76" i="18"/>
  <c r="AO76" i="18"/>
  <c r="AP76" i="18"/>
  <c r="BF46" i="18"/>
  <c r="BG46" i="18"/>
  <c r="BF59" i="18"/>
  <c r="BG59" i="18"/>
  <c r="AJ120" i="20"/>
  <c r="AI120" i="20"/>
  <c r="AK120" i="20"/>
  <c r="AI170" i="20"/>
  <c r="AJ170" i="20"/>
  <c r="AK170" i="20"/>
  <c r="AI168" i="20"/>
  <c r="AJ168" i="20"/>
  <c r="AK168" i="20"/>
  <c r="AN72" i="18"/>
  <c r="AO72" i="18"/>
  <c r="AP72" i="18"/>
  <c r="AN206" i="18"/>
  <c r="AO206" i="18"/>
  <c r="AP206" i="18"/>
  <c r="AI37" i="20"/>
  <c r="AJ37" i="20"/>
  <c r="AK37" i="20"/>
  <c r="AI108" i="20"/>
  <c r="AH108" i="20"/>
  <c r="AJ108" i="20"/>
  <c r="AK108" i="20"/>
  <c r="AI125" i="20"/>
  <c r="AH125" i="20"/>
  <c r="AJ125" i="20"/>
  <c r="AK125" i="20"/>
  <c r="AI208" i="20"/>
  <c r="AJ208" i="20"/>
  <c r="AK208" i="20"/>
  <c r="BB75" i="20"/>
  <c r="BA75" i="20"/>
  <c r="AZ75" i="20"/>
  <c r="AX75" i="20"/>
  <c r="BG9" i="18"/>
  <c r="BF9" i="18"/>
  <c r="BF26" i="18"/>
  <c r="BG26" i="18"/>
  <c r="AN207" i="18"/>
  <c r="AM207" i="18"/>
  <c r="AO207" i="18"/>
  <c r="AP207" i="18"/>
  <c r="AJ74" i="20"/>
  <c r="AI74" i="20"/>
  <c r="AK74" i="20"/>
  <c r="AJ57" i="20"/>
  <c r="AI57" i="20"/>
  <c r="AH57" i="20"/>
  <c r="AK57" i="20"/>
  <c r="AI106" i="20"/>
  <c r="AJ106" i="20"/>
  <c r="AK106" i="20"/>
  <c r="AJ118" i="20"/>
  <c r="AI118" i="20"/>
  <c r="AK118" i="20"/>
  <c r="AI217" i="20"/>
  <c r="AJ217" i="20"/>
  <c r="AK217" i="20"/>
  <c r="AJ54" i="20"/>
  <c r="AI54" i="20"/>
  <c r="AH54" i="20"/>
  <c r="AK54" i="20"/>
  <c r="BB53" i="20"/>
  <c r="BA53" i="20"/>
  <c r="AZ53" i="20"/>
  <c r="AX53" i="20"/>
  <c r="AN96" i="18"/>
  <c r="AO96" i="18"/>
  <c r="AP96" i="18"/>
  <c r="AN170" i="18"/>
  <c r="AO170" i="18"/>
  <c r="AP170" i="18"/>
  <c r="AI66" i="20"/>
  <c r="AH66" i="20"/>
  <c r="AJ66" i="20"/>
  <c r="AK66" i="20"/>
  <c r="AI71" i="20"/>
  <c r="AH71" i="20"/>
  <c r="AJ71" i="20"/>
  <c r="AK71" i="20"/>
  <c r="AI143" i="20"/>
  <c r="AJ143" i="20"/>
  <c r="AK143" i="20"/>
  <c r="AI185" i="20"/>
  <c r="AJ185" i="20"/>
  <c r="AK185" i="20"/>
  <c r="AJ21" i="20"/>
  <c r="AK21" i="20"/>
  <c r="AI21" i="20"/>
  <c r="AN52" i="18"/>
  <c r="AO52" i="18"/>
  <c r="AP52" i="18"/>
  <c r="AN89" i="18"/>
  <c r="AO89" i="18"/>
  <c r="AP89" i="18"/>
  <c r="BF24" i="18"/>
  <c r="BE24" i="18"/>
  <c r="BC24" i="18"/>
  <c r="BG24" i="18"/>
  <c r="BF13" i="18"/>
  <c r="BG13" i="18"/>
  <c r="AI177" i="20"/>
  <c r="AJ177" i="20"/>
  <c r="AK177" i="20"/>
  <c r="AI204" i="20"/>
  <c r="AJ204" i="20"/>
  <c r="AK204" i="20"/>
  <c r="BA12" i="20"/>
  <c r="AZ12" i="20"/>
  <c r="AX12" i="20"/>
  <c r="BB12" i="20"/>
  <c r="BB86" i="20"/>
  <c r="BA86" i="20"/>
  <c r="AZ86" i="20"/>
  <c r="AX86" i="20"/>
  <c r="AN122" i="18"/>
  <c r="AO122" i="18"/>
  <c r="AP122" i="18"/>
  <c r="AO147" i="18"/>
  <c r="AN147" i="18"/>
  <c r="AM147" i="18"/>
  <c r="AP147" i="18"/>
  <c r="BG56" i="18"/>
  <c r="BF56" i="18"/>
  <c r="BG64" i="18"/>
  <c r="BF64" i="18"/>
  <c r="BE64" i="18"/>
  <c r="BC64" i="18"/>
  <c r="AJ100" i="20"/>
  <c r="AI100" i="20"/>
  <c r="AK100" i="20"/>
  <c r="AI124" i="20"/>
  <c r="AH124" i="20"/>
  <c r="AJ124" i="20"/>
  <c r="AK124" i="20"/>
  <c r="AI156" i="20"/>
  <c r="AJ156" i="20"/>
  <c r="AK156" i="20"/>
  <c r="AJ82" i="20"/>
  <c r="AI82" i="20"/>
  <c r="AH82" i="20"/>
  <c r="AK82" i="20"/>
  <c r="BA56" i="20"/>
  <c r="AZ56" i="20"/>
  <c r="AX56" i="20"/>
  <c r="BB56" i="20"/>
  <c r="BF43" i="18"/>
  <c r="BG43" i="18"/>
  <c r="AN153" i="18"/>
  <c r="AM153" i="18"/>
  <c r="AO153" i="18"/>
  <c r="AP153" i="18"/>
  <c r="BF65" i="18"/>
  <c r="BG65" i="18"/>
  <c r="AI50" i="20"/>
  <c r="AJ50" i="20"/>
  <c r="AK50" i="20"/>
  <c r="AI104" i="20"/>
  <c r="AH104" i="20"/>
  <c r="AJ104" i="20"/>
  <c r="AK104" i="20"/>
  <c r="BA60" i="20"/>
  <c r="BB60" i="20"/>
  <c r="BA82" i="20"/>
  <c r="BB82" i="20"/>
  <c r="AN77" i="18"/>
  <c r="AM77" i="18"/>
  <c r="AO77" i="18"/>
  <c r="AP77" i="18"/>
  <c r="AN140" i="18"/>
  <c r="AO140" i="18"/>
  <c r="AP140" i="18"/>
  <c r="BF12" i="18"/>
  <c r="BG12" i="18"/>
  <c r="AN197" i="18"/>
  <c r="AM197" i="18"/>
  <c r="AO197" i="18"/>
  <c r="AP197" i="18"/>
  <c r="AI60" i="20"/>
  <c r="AJ60" i="20"/>
  <c r="AK60" i="20"/>
  <c r="AJ171" i="20"/>
  <c r="AI171" i="20"/>
  <c r="AH171" i="20"/>
  <c r="AK171" i="20"/>
  <c r="AI154" i="20"/>
  <c r="AH154" i="20"/>
  <c r="AJ154" i="20"/>
  <c r="AK154" i="20"/>
  <c r="BA49" i="20"/>
  <c r="BB49" i="20"/>
  <c r="AI184" i="20"/>
  <c r="AJ184" i="20"/>
  <c r="AK184" i="20"/>
  <c r="AN82" i="18"/>
  <c r="AO82" i="18"/>
  <c r="AP82" i="18"/>
  <c r="BF51" i="18"/>
  <c r="BG51" i="18"/>
  <c r="BF74" i="18"/>
  <c r="BG74" i="18"/>
  <c r="AJ129" i="20"/>
  <c r="AI129" i="20"/>
  <c r="AH129" i="20"/>
  <c r="AK129" i="20"/>
  <c r="BB34" i="20"/>
  <c r="BA34" i="20"/>
  <c r="BA51" i="20"/>
  <c r="BB51" i="20"/>
  <c r="AN95" i="18"/>
  <c r="AO95" i="18"/>
  <c r="AP95" i="18"/>
  <c r="AN80" i="18"/>
  <c r="AO80" i="18"/>
  <c r="AP80" i="18"/>
  <c r="AO134" i="18"/>
  <c r="AN134" i="18"/>
  <c r="AP134" i="18"/>
  <c r="AN167" i="18"/>
  <c r="AM167" i="18"/>
  <c r="AO167" i="18"/>
  <c r="AP167" i="18"/>
  <c r="BG41" i="18"/>
  <c r="BF41" i="18"/>
  <c r="BE41" i="18"/>
  <c r="BC41" i="18"/>
  <c r="AI59" i="20"/>
  <c r="AH59" i="20"/>
  <c r="AJ59" i="20"/>
  <c r="AK59" i="20"/>
  <c r="AI174" i="20"/>
  <c r="AH174" i="20"/>
  <c r="AJ174" i="20"/>
  <c r="AK174" i="20"/>
  <c r="AJ151" i="20"/>
  <c r="AI151" i="20"/>
  <c r="AH151" i="20"/>
  <c r="AK151" i="20"/>
  <c r="AI159" i="20"/>
  <c r="AJ159" i="20"/>
  <c r="AK159" i="20"/>
  <c r="BA44" i="20"/>
  <c r="AZ44" i="20"/>
  <c r="AX44" i="20"/>
  <c r="BB44" i="20"/>
  <c r="BB10" i="20"/>
  <c r="BA10" i="20"/>
  <c r="BF8" i="18"/>
  <c r="BE8" i="18"/>
  <c r="BC8" i="18"/>
  <c r="BG8" i="18"/>
  <c r="AN184" i="18"/>
  <c r="AO184" i="18"/>
  <c r="AP184" i="18"/>
  <c r="AI79" i="20"/>
  <c r="AH79" i="20"/>
  <c r="AJ79" i="20"/>
  <c r="AK79" i="20"/>
  <c r="AN49" i="18"/>
  <c r="AO49" i="18"/>
  <c r="AP49" i="18"/>
  <c r="AO24" i="18"/>
  <c r="AN24" i="18"/>
  <c r="AM24" i="18"/>
  <c r="AP24" i="18"/>
  <c r="AN201" i="18"/>
  <c r="AM201" i="18"/>
  <c r="AO201" i="18"/>
  <c r="AP201" i="18"/>
  <c r="AN73" i="18"/>
  <c r="AO73" i="18"/>
  <c r="AP73" i="18"/>
  <c r="AJ76" i="20"/>
  <c r="AI76" i="20"/>
  <c r="AH76" i="20"/>
  <c r="AK76" i="20"/>
  <c r="AI158" i="20"/>
  <c r="AJ158" i="20"/>
  <c r="AK158" i="20"/>
  <c r="BA24" i="20"/>
  <c r="AZ24" i="20"/>
  <c r="AX24" i="20"/>
  <c r="BB24" i="20"/>
  <c r="BB31" i="20"/>
  <c r="BA31" i="20"/>
  <c r="AZ31" i="20"/>
  <c r="AX31" i="20"/>
  <c r="AO86" i="18"/>
  <c r="AN86" i="18"/>
  <c r="AP86" i="18"/>
  <c r="AN108" i="18"/>
  <c r="AO108" i="18"/>
  <c r="AP108" i="18"/>
  <c r="AI166" i="20"/>
  <c r="AJ166" i="20"/>
  <c r="AK166" i="20"/>
  <c r="AO32" i="18"/>
  <c r="AN32" i="18"/>
  <c r="AM32" i="18"/>
  <c r="AP32" i="18"/>
  <c r="AN46" i="18"/>
  <c r="AM46" i="18"/>
  <c r="AO46" i="18"/>
  <c r="AP46" i="18"/>
  <c r="AI186" i="20"/>
  <c r="AJ186" i="20"/>
  <c r="AK186" i="20"/>
  <c r="T113" i="2"/>
  <c r="R18" i="2"/>
  <c r="AN112" i="18"/>
  <c r="AM112" i="18"/>
  <c r="AO112" i="18"/>
  <c r="AP112" i="18"/>
  <c r="AJ61" i="20"/>
  <c r="AI61" i="20"/>
  <c r="AK61" i="20"/>
  <c r="AI163" i="20"/>
  <c r="AJ163" i="20"/>
  <c r="AK163" i="20"/>
  <c r="AN69" i="18"/>
  <c r="AO69" i="18"/>
  <c r="AP69" i="18"/>
  <c r="AO123" i="18"/>
  <c r="AN123" i="18"/>
  <c r="AM123" i="18"/>
  <c r="AP123" i="18"/>
  <c r="AN105" i="18"/>
  <c r="AM105" i="18"/>
  <c r="AO105" i="18"/>
  <c r="AP105" i="18"/>
  <c r="AO145" i="18"/>
  <c r="AN145" i="18"/>
  <c r="AP145" i="18"/>
  <c r="BF73" i="18"/>
  <c r="BG73" i="18"/>
  <c r="AJ23" i="20"/>
  <c r="AI23" i="20"/>
  <c r="AK23" i="20"/>
  <c r="AJ63" i="20"/>
  <c r="AI63" i="20"/>
  <c r="AK63" i="20"/>
  <c r="AI62" i="20"/>
  <c r="AJ62" i="20"/>
  <c r="AK62" i="20"/>
  <c r="AI164" i="20"/>
  <c r="AJ164" i="20"/>
  <c r="AK164" i="20"/>
  <c r="AI214" i="20"/>
  <c r="AH214" i="20"/>
  <c r="AJ214" i="20"/>
  <c r="AK214" i="20"/>
  <c r="BF10" i="18"/>
  <c r="BG10" i="18"/>
  <c r="AN141" i="18"/>
  <c r="AM141" i="18"/>
  <c r="AO141" i="18"/>
  <c r="AP141" i="18"/>
  <c r="AO131" i="18"/>
  <c r="AN131" i="18"/>
  <c r="AP131" i="18"/>
  <c r="BF38" i="18"/>
  <c r="BG38" i="18"/>
  <c r="BG27" i="18"/>
  <c r="BF27" i="18"/>
  <c r="AN205" i="18"/>
  <c r="AO205" i="18"/>
  <c r="AP205" i="18"/>
  <c r="AJ51" i="20"/>
  <c r="AI51" i="20"/>
  <c r="AH51" i="20"/>
  <c r="AA51" i="20"/>
  <c r="AE51" i="20"/>
  <c r="AK51" i="20"/>
  <c r="AI196" i="20"/>
  <c r="AH196" i="20"/>
  <c r="AJ196" i="20"/>
  <c r="AK196" i="20"/>
  <c r="BA77" i="20"/>
  <c r="AZ77" i="20"/>
  <c r="AX77" i="20"/>
  <c r="BB77" i="20"/>
  <c r="BB38" i="20"/>
  <c r="BA38" i="20"/>
  <c r="AZ38" i="20"/>
  <c r="AX38" i="20"/>
  <c r="AN23" i="18"/>
  <c r="AM23" i="18"/>
  <c r="AO23" i="18"/>
  <c r="AP23" i="18"/>
  <c r="AN136" i="18"/>
  <c r="AO136" i="18"/>
  <c r="AP136" i="18"/>
  <c r="AO126" i="18"/>
  <c r="AN126" i="18"/>
  <c r="AM126" i="18"/>
  <c r="AP126" i="18"/>
  <c r="AN157" i="18"/>
  <c r="AO157" i="18"/>
  <c r="AP157" i="18"/>
  <c r="AN174" i="18"/>
  <c r="AM174" i="18"/>
  <c r="AO174" i="18"/>
  <c r="AP174" i="18"/>
  <c r="BF37" i="18"/>
  <c r="BE37" i="18"/>
  <c r="BC37" i="18"/>
  <c r="BG37" i="18"/>
  <c r="AI46" i="20"/>
  <c r="AJ46" i="20"/>
  <c r="AK46" i="20"/>
  <c r="AI144" i="20"/>
  <c r="AH144" i="20"/>
  <c r="AJ144" i="20"/>
  <c r="AK144" i="20"/>
  <c r="AI190" i="20"/>
  <c r="AH190" i="20"/>
  <c r="AJ190" i="20"/>
  <c r="AK190" i="20"/>
  <c r="AI216" i="20"/>
  <c r="AJ216" i="20"/>
  <c r="AK216" i="20"/>
  <c r="BA58" i="20"/>
  <c r="BB58" i="20"/>
  <c r="AN28" i="18"/>
  <c r="AO28" i="18"/>
  <c r="AP28" i="18"/>
  <c r="AN144" i="18"/>
  <c r="AO144" i="18"/>
  <c r="AP144" i="18"/>
  <c r="AN154" i="18"/>
  <c r="AO154" i="18"/>
  <c r="AP154" i="18"/>
  <c r="BF15" i="18"/>
  <c r="BE15" i="18"/>
  <c r="BC15" i="18"/>
  <c r="BG15" i="18"/>
  <c r="AI128" i="20"/>
  <c r="AJ128" i="20"/>
  <c r="AK128" i="20"/>
  <c r="AJ53" i="20"/>
  <c r="AI53" i="20"/>
  <c r="AH53" i="20"/>
  <c r="AK53" i="20"/>
  <c r="BB47" i="20"/>
  <c r="BA47" i="20"/>
  <c r="BB79" i="20"/>
  <c r="BA79" i="20"/>
  <c r="AZ79" i="20"/>
  <c r="AX79" i="20"/>
  <c r="AN146" i="18"/>
  <c r="AO146" i="18"/>
  <c r="AP146" i="18"/>
  <c r="AN192" i="18"/>
  <c r="AM192" i="18"/>
  <c r="AO192" i="18"/>
  <c r="AP192" i="18"/>
  <c r="BF70" i="18"/>
  <c r="BG70" i="18"/>
  <c r="AJ101" i="20"/>
  <c r="AI101" i="20"/>
  <c r="AH101" i="20"/>
  <c r="AK101" i="20"/>
  <c r="BB9" i="20"/>
  <c r="BA9" i="20"/>
  <c r="AZ9" i="20"/>
  <c r="AX9" i="20"/>
  <c r="AN111" i="18"/>
  <c r="AM111" i="18"/>
  <c r="AO111" i="18"/>
  <c r="AP111" i="18"/>
  <c r="BF17" i="18"/>
  <c r="BG17" i="18"/>
  <c r="AI29" i="20"/>
  <c r="AH29" i="20"/>
  <c r="AJ29" i="20"/>
  <c r="AK29" i="20"/>
  <c r="AI87" i="20"/>
  <c r="AH87" i="20"/>
  <c r="AJ87" i="20"/>
  <c r="AK87" i="20"/>
  <c r="AI149" i="20"/>
  <c r="AJ149" i="20"/>
  <c r="AK149" i="20"/>
  <c r="BB41" i="20"/>
  <c r="BA41" i="20"/>
  <c r="AZ41" i="20"/>
  <c r="AX41" i="20"/>
  <c r="AN114" i="18"/>
  <c r="AO114" i="18"/>
  <c r="AP114" i="18"/>
  <c r="AN42" i="18"/>
  <c r="AO42" i="18"/>
  <c r="AP42" i="18"/>
  <c r="BF25" i="18"/>
  <c r="BE25" i="18"/>
  <c r="BC25" i="18"/>
  <c r="BG25" i="18"/>
  <c r="BF61" i="18"/>
  <c r="BG61" i="18"/>
  <c r="AI56" i="20"/>
  <c r="AH56" i="20"/>
  <c r="AJ56" i="20"/>
  <c r="AK56" i="20"/>
  <c r="AJ88" i="20"/>
  <c r="AI88" i="20"/>
  <c r="AK88" i="20"/>
  <c r="AI115" i="20"/>
  <c r="AJ115" i="20"/>
  <c r="AK115" i="20"/>
  <c r="AJ93" i="20"/>
  <c r="AI93" i="20"/>
  <c r="AH93" i="20"/>
  <c r="AK93" i="20"/>
  <c r="AI212" i="20"/>
  <c r="AH212" i="20"/>
  <c r="AJ212" i="20"/>
  <c r="AK212" i="20"/>
  <c r="AN63" i="18"/>
  <c r="AO63" i="18"/>
  <c r="AP63" i="18"/>
  <c r="AO40" i="18"/>
  <c r="AN40" i="18"/>
  <c r="AM40" i="18"/>
  <c r="AP40" i="18"/>
  <c r="BF33" i="18"/>
  <c r="BE33" i="18"/>
  <c r="BC33" i="18"/>
  <c r="BG33" i="18"/>
  <c r="AN179" i="18"/>
  <c r="AO179" i="18"/>
  <c r="AP179" i="18"/>
  <c r="BF63" i="18"/>
  <c r="BG63" i="18"/>
  <c r="BG60" i="18"/>
  <c r="BF60" i="18"/>
  <c r="AI95" i="20"/>
  <c r="AJ95" i="20"/>
  <c r="AK95" i="20"/>
  <c r="AI205" i="20"/>
  <c r="AH205" i="20"/>
  <c r="AJ205" i="20"/>
  <c r="AK205" i="20"/>
  <c r="BA19" i="20"/>
  <c r="AZ19" i="20"/>
  <c r="AX19" i="20"/>
  <c r="BB19" i="20"/>
  <c r="BA48" i="20"/>
  <c r="BB48" i="20"/>
  <c r="BA88" i="20"/>
  <c r="BB88" i="20"/>
  <c r="AN133" i="18"/>
  <c r="AO133" i="18"/>
  <c r="AP133" i="18"/>
  <c r="AN68" i="18"/>
  <c r="AM68" i="18"/>
  <c r="AO68" i="18"/>
  <c r="AP68" i="18"/>
  <c r="BF42" i="18"/>
  <c r="BG42" i="18"/>
  <c r="AI33" i="20"/>
  <c r="AJ33" i="20"/>
  <c r="AK33" i="20"/>
  <c r="AI42" i="20"/>
  <c r="AH42" i="20"/>
  <c r="AJ42" i="20"/>
  <c r="AK42" i="20"/>
  <c r="AJ137" i="20"/>
  <c r="AI137" i="20"/>
  <c r="AH137" i="20"/>
  <c r="AK137" i="20"/>
  <c r="AI222" i="20"/>
  <c r="AJ222" i="20"/>
  <c r="AK222" i="20"/>
  <c r="BA23" i="20"/>
  <c r="BB23" i="20"/>
  <c r="BG4" i="18"/>
  <c r="BF4" i="18"/>
  <c r="BE4" i="18"/>
  <c r="BC4" i="18"/>
  <c r="AN79" i="18"/>
  <c r="AM79" i="18"/>
  <c r="AO79" i="18"/>
  <c r="AP79" i="18"/>
  <c r="AN64" i="18"/>
  <c r="AO64" i="18"/>
  <c r="AP64" i="18"/>
  <c r="BF47" i="18"/>
  <c r="BG47" i="18"/>
  <c r="BF67" i="18"/>
  <c r="BE67" i="18"/>
  <c r="BC67" i="18"/>
  <c r="BG67" i="18"/>
  <c r="AJ25" i="20"/>
  <c r="AI25" i="20"/>
  <c r="AH25" i="20"/>
  <c r="AK25" i="20"/>
  <c r="AI72" i="20"/>
  <c r="AJ72" i="20"/>
  <c r="AK72" i="20"/>
  <c r="AI172" i="20"/>
  <c r="AH172" i="20"/>
  <c r="AJ172" i="20"/>
  <c r="AK172" i="20"/>
  <c r="AI207" i="20"/>
  <c r="AJ207" i="20"/>
  <c r="AK207" i="20"/>
  <c r="BA64" i="20"/>
  <c r="BB64" i="20"/>
  <c r="AI197" i="20"/>
  <c r="AH197" i="20"/>
  <c r="AA197" i="20"/>
  <c r="AJ197" i="20"/>
  <c r="AK197" i="20"/>
  <c r="AN75" i="18"/>
  <c r="AM75" i="18"/>
  <c r="AO75" i="18"/>
  <c r="AP75" i="18"/>
  <c r="AN57" i="18"/>
  <c r="AO57" i="18"/>
  <c r="AP57" i="18"/>
  <c r="AN169" i="18"/>
  <c r="AO169" i="18"/>
  <c r="AP169" i="18"/>
  <c r="AI35" i="20"/>
  <c r="AJ35" i="20"/>
  <c r="AK35" i="20"/>
  <c r="AJ52" i="20"/>
  <c r="AI52" i="20"/>
  <c r="AK52" i="20"/>
  <c r="AI114" i="20"/>
  <c r="AH114" i="20"/>
  <c r="AJ114" i="20"/>
  <c r="AK114" i="20"/>
  <c r="AI139" i="20"/>
  <c r="AJ139" i="20"/>
  <c r="AK139" i="20"/>
  <c r="BA81" i="20"/>
  <c r="BB81" i="20"/>
  <c r="AN90" i="18"/>
  <c r="AM90" i="18"/>
  <c r="AO90" i="18"/>
  <c r="AP90" i="18"/>
  <c r="AN83" i="18"/>
  <c r="AO83" i="18"/>
  <c r="AP83" i="18"/>
  <c r="AN65" i="18"/>
  <c r="AO65" i="18"/>
  <c r="AP65" i="18"/>
  <c r="AN175" i="18"/>
  <c r="AM175" i="18"/>
  <c r="AO175" i="18"/>
  <c r="AP175" i="18"/>
  <c r="BF78" i="18"/>
  <c r="BG78" i="18"/>
  <c r="AI39" i="20"/>
  <c r="AJ39" i="20"/>
  <c r="AK39" i="20"/>
  <c r="AN26" i="18"/>
  <c r="AO26" i="18"/>
  <c r="AP26" i="18"/>
  <c r="BG45" i="18"/>
  <c r="BF45" i="18"/>
  <c r="BE45" i="18"/>
  <c r="BC45" i="18"/>
  <c r="BG68" i="18"/>
  <c r="BF68" i="18"/>
  <c r="BE68" i="18"/>
  <c r="BC68" i="18"/>
  <c r="AI131" i="20"/>
  <c r="AJ131" i="20"/>
  <c r="AK131" i="20"/>
  <c r="AI192" i="20"/>
  <c r="AH192" i="20"/>
  <c r="AJ192" i="20"/>
  <c r="AK192" i="20"/>
  <c r="AN44" i="18"/>
  <c r="AO44" i="18"/>
  <c r="AP44" i="18"/>
  <c r="AN109" i="18"/>
  <c r="AO109" i="18"/>
  <c r="AP109" i="18"/>
  <c r="AN29" i="18"/>
  <c r="AO29" i="18"/>
  <c r="AP29" i="18"/>
  <c r="AN150" i="18"/>
  <c r="AM150" i="18"/>
  <c r="AO150" i="18"/>
  <c r="AP150" i="18"/>
  <c r="AI193" i="20"/>
  <c r="AH193" i="20"/>
  <c r="AJ193" i="20"/>
  <c r="AK193" i="20"/>
  <c r="AI203" i="20"/>
  <c r="AJ203" i="20"/>
  <c r="AK203" i="20"/>
  <c r="AN55" i="18"/>
  <c r="AO55" i="18"/>
  <c r="AP55" i="18"/>
  <c r="AN116" i="18"/>
  <c r="AO116" i="18"/>
  <c r="AP116" i="18"/>
  <c r="BG53" i="18"/>
  <c r="BF53" i="18"/>
  <c r="AI155" i="20"/>
  <c r="AJ155" i="20"/>
  <c r="AK155" i="20"/>
  <c r="BB59" i="20"/>
  <c r="BA59" i="20"/>
  <c r="AZ59" i="20"/>
  <c r="AX59" i="20"/>
  <c r="AO102" i="18"/>
  <c r="AN102" i="18"/>
  <c r="AP102" i="18"/>
  <c r="AI213" i="20"/>
  <c r="AH213" i="20"/>
  <c r="AJ213" i="20"/>
  <c r="AK213" i="20"/>
  <c r="BA69" i="20"/>
  <c r="BB69" i="20"/>
  <c r="BB63" i="20"/>
  <c r="BA63" i="20"/>
  <c r="AN71" i="18"/>
  <c r="AM71" i="18"/>
  <c r="AO71" i="18"/>
  <c r="AP71" i="18"/>
  <c r="AN132" i="18"/>
  <c r="AM132" i="18"/>
  <c r="AO132" i="18"/>
  <c r="AP132" i="18"/>
  <c r="AN168" i="18"/>
  <c r="AO168" i="18"/>
  <c r="AP168" i="18"/>
  <c r="AN180" i="18"/>
  <c r="AO180" i="18"/>
  <c r="AP180" i="18"/>
  <c r="AI133" i="20"/>
  <c r="AH133" i="20"/>
  <c r="AJ133" i="20"/>
  <c r="AK133" i="20"/>
  <c r="AI179" i="20"/>
  <c r="AJ179" i="20"/>
  <c r="AK179" i="20"/>
  <c r="AI153" i="20"/>
  <c r="AJ153" i="20"/>
  <c r="AK153" i="20"/>
  <c r="BB35" i="20"/>
  <c r="BA35" i="20"/>
  <c r="AZ35" i="20"/>
  <c r="AX35" i="20"/>
  <c r="BB50" i="20"/>
  <c r="BA50" i="20"/>
  <c r="AZ50" i="20"/>
  <c r="AX50" i="20"/>
  <c r="AN143" i="18"/>
  <c r="AM143" i="18"/>
  <c r="AO143" i="18"/>
  <c r="AP143" i="18"/>
  <c r="AO54" i="18"/>
  <c r="AN54" i="18"/>
  <c r="AM54" i="18"/>
  <c r="AP54" i="18"/>
  <c r="AN166" i="18"/>
  <c r="AO166" i="18"/>
  <c r="AP166" i="18"/>
  <c r="AI34" i="20"/>
  <c r="AJ34" i="20"/>
  <c r="AK34" i="20"/>
  <c r="AI119" i="20"/>
  <c r="AH119" i="20"/>
  <c r="AJ119" i="20"/>
  <c r="AK119" i="20"/>
  <c r="AJ78" i="20"/>
  <c r="AI78" i="20"/>
  <c r="AK78" i="20"/>
  <c r="AI180" i="20"/>
  <c r="AJ180" i="20"/>
  <c r="AK180" i="20"/>
  <c r="AI215" i="20"/>
  <c r="AJ215" i="20"/>
  <c r="AK215" i="20"/>
  <c r="BA22" i="20"/>
  <c r="AZ22" i="20"/>
  <c r="AX22" i="20"/>
  <c r="BB22" i="20"/>
  <c r="AN85" i="18"/>
  <c r="AM85" i="18"/>
  <c r="AO85" i="18"/>
  <c r="AP85" i="18"/>
  <c r="AN121" i="18"/>
  <c r="AO121" i="18"/>
  <c r="AP121" i="18"/>
  <c r="AN182" i="18"/>
  <c r="AO182" i="18"/>
  <c r="AP182" i="18"/>
  <c r="BF40" i="18"/>
  <c r="BG40" i="18"/>
  <c r="AI64" i="20"/>
  <c r="AJ64" i="20"/>
  <c r="AK64" i="20"/>
  <c r="AI77" i="20"/>
  <c r="AJ77" i="20"/>
  <c r="AK77" i="20"/>
  <c r="AJ142" i="20"/>
  <c r="AI142" i="20"/>
  <c r="AH142" i="20"/>
  <c r="AK142" i="20"/>
  <c r="BA70" i="20"/>
  <c r="AZ70" i="20"/>
  <c r="AX70" i="20"/>
  <c r="BB70" i="20"/>
  <c r="AJ26" i="20"/>
  <c r="AI26" i="20"/>
  <c r="AK26" i="20"/>
  <c r="AI86" i="20"/>
  <c r="AH86" i="20"/>
  <c r="AJ86" i="20"/>
  <c r="AK86" i="20"/>
  <c r="AI182" i="20"/>
  <c r="AJ182" i="20"/>
  <c r="AK182" i="20"/>
  <c r="AI165" i="20"/>
  <c r="AJ165" i="20"/>
  <c r="AK165" i="20"/>
  <c r="BB21" i="20"/>
  <c r="BA21" i="20"/>
  <c r="BA16" i="20"/>
  <c r="BB16" i="20"/>
  <c r="BF14" i="18"/>
  <c r="BG14" i="18"/>
  <c r="BF20" i="18"/>
  <c r="BG20" i="18"/>
  <c r="BF48" i="18"/>
  <c r="BG48" i="18"/>
  <c r="AI70" i="20"/>
  <c r="AH70" i="20"/>
  <c r="AJ70" i="20"/>
  <c r="AK70" i="20"/>
  <c r="AI102" i="20"/>
  <c r="AJ102" i="20"/>
  <c r="AK102" i="20"/>
  <c r="AN209" i="18"/>
  <c r="AO209" i="18"/>
  <c r="AP209" i="18"/>
  <c r="AJ41" i="20"/>
  <c r="AI41" i="20"/>
  <c r="AK41" i="20"/>
  <c r="BA30" i="20"/>
  <c r="BB30" i="20"/>
  <c r="BA84" i="20"/>
  <c r="BB84" i="20"/>
  <c r="AN119" i="18"/>
  <c r="AM119" i="18"/>
  <c r="AO119" i="18"/>
  <c r="AP119" i="18"/>
  <c r="AN53" i="18"/>
  <c r="AM53" i="18"/>
  <c r="AO53" i="18"/>
  <c r="AP53" i="18"/>
  <c r="BF11" i="18"/>
  <c r="BG11" i="18"/>
  <c r="BF58" i="18"/>
  <c r="BE58" i="18"/>
  <c r="BC58" i="18"/>
  <c r="BG58" i="18"/>
  <c r="AI68" i="20"/>
  <c r="AJ68" i="20"/>
  <c r="AK68" i="20"/>
  <c r="AI90" i="20"/>
  <c r="AJ90" i="20"/>
  <c r="AK90" i="20"/>
  <c r="AI141" i="20"/>
  <c r="AH141" i="20"/>
  <c r="AJ141" i="20"/>
  <c r="AK141" i="20"/>
  <c r="AI132" i="20"/>
  <c r="AH132" i="20"/>
  <c r="AJ132" i="20"/>
  <c r="AK132" i="20"/>
  <c r="AI220" i="20"/>
  <c r="AJ220" i="20"/>
  <c r="AK220" i="20"/>
  <c r="BB18" i="20"/>
  <c r="BA18" i="20"/>
  <c r="AZ18" i="20"/>
  <c r="AX18" i="20"/>
  <c r="BA17" i="20"/>
  <c r="AZ17" i="20"/>
  <c r="AX17" i="20"/>
  <c r="BB17" i="20"/>
  <c r="AN127" i="18"/>
  <c r="AO127" i="18"/>
  <c r="AP127" i="18"/>
  <c r="AN35" i="18"/>
  <c r="AO35" i="18"/>
  <c r="AP35" i="18"/>
  <c r="AN187" i="18"/>
  <c r="AM187" i="18"/>
  <c r="AO187" i="18"/>
  <c r="AP187" i="18"/>
  <c r="AI32" i="20"/>
  <c r="AH32" i="20"/>
  <c r="AJ32" i="20"/>
  <c r="AK32" i="20"/>
  <c r="AI187" i="20"/>
  <c r="AJ187" i="20"/>
  <c r="AK187" i="20"/>
  <c r="AI221" i="20"/>
  <c r="AJ221" i="20"/>
  <c r="AK221" i="20"/>
  <c r="BA26" i="20"/>
  <c r="AZ26" i="20"/>
  <c r="AX26" i="20"/>
  <c r="BB26" i="20"/>
  <c r="BA6" i="20"/>
  <c r="BB6" i="20"/>
  <c r="AO48" i="18"/>
  <c r="AN48" i="18"/>
  <c r="AP48" i="18"/>
  <c r="BF76" i="18"/>
  <c r="BE76" i="18"/>
  <c r="BC76" i="18"/>
  <c r="BG76" i="18"/>
  <c r="AI24" i="20"/>
  <c r="AJ24" i="20"/>
  <c r="AK24" i="20"/>
  <c r="AI113" i="20"/>
  <c r="AH113" i="20"/>
  <c r="AJ113" i="20"/>
  <c r="AK113" i="20"/>
  <c r="AI169" i="20"/>
  <c r="AH169" i="20"/>
  <c r="AJ169" i="20"/>
  <c r="AK169" i="20"/>
  <c r="AI188" i="20"/>
  <c r="AJ188" i="20"/>
  <c r="AK188" i="20"/>
  <c r="AI195" i="20"/>
  <c r="AJ195" i="20"/>
  <c r="AK195" i="20"/>
  <c r="BA25" i="20"/>
  <c r="AZ25" i="20"/>
  <c r="AX25" i="20"/>
  <c r="BB25" i="20"/>
  <c r="BA85" i="20"/>
  <c r="BB85" i="20"/>
  <c r="AN74" i="18"/>
  <c r="AO74" i="18"/>
  <c r="AP74" i="18"/>
  <c r="AN128" i="18"/>
  <c r="AM128" i="18"/>
  <c r="AO128" i="18"/>
  <c r="AP128" i="18"/>
  <c r="AO118" i="18"/>
  <c r="AN118" i="18"/>
  <c r="AP118" i="18"/>
  <c r="AN161" i="18"/>
  <c r="AO161" i="18"/>
  <c r="AP161" i="18"/>
  <c r="AI36" i="20"/>
  <c r="AJ36" i="20"/>
  <c r="AK36" i="20"/>
  <c r="AI189" i="20"/>
  <c r="AH189" i="20"/>
  <c r="AJ189" i="20"/>
  <c r="AK189" i="20"/>
  <c r="AI105" i="20"/>
  <c r="AJ105" i="20"/>
  <c r="AK105" i="20"/>
  <c r="BB71" i="20"/>
  <c r="BA71" i="20"/>
  <c r="AZ71" i="20"/>
  <c r="AX71" i="20"/>
  <c r="AN25" i="18"/>
  <c r="AO25" i="18"/>
  <c r="AP25" i="18"/>
  <c r="AO139" i="18"/>
  <c r="AN139" i="18"/>
  <c r="AP139" i="18"/>
  <c r="AN84" i="18"/>
  <c r="AO84" i="18"/>
  <c r="AP84" i="18"/>
  <c r="BF50" i="18"/>
  <c r="BG50" i="18"/>
  <c r="AN190" i="18"/>
  <c r="AM190" i="18"/>
  <c r="AO190" i="18"/>
  <c r="AP190" i="18"/>
  <c r="AJ73" i="20"/>
  <c r="AI73" i="20"/>
  <c r="AH73" i="20"/>
  <c r="AK73" i="20"/>
  <c r="AJ84" i="20"/>
  <c r="AI84" i="20"/>
  <c r="AH84" i="20"/>
  <c r="AK84" i="20"/>
  <c r="BB43" i="20"/>
  <c r="BA43" i="20"/>
  <c r="AZ43" i="20"/>
  <c r="AX43" i="20"/>
  <c r="BA68" i="20"/>
  <c r="BB68" i="20"/>
  <c r="BG3" i="18"/>
  <c r="BF3" i="18"/>
  <c r="AN22" i="18"/>
  <c r="AO22" i="18"/>
  <c r="AP22" i="18"/>
  <c r="AN165" i="18"/>
  <c r="AO165" i="18"/>
  <c r="AP165" i="18"/>
  <c r="AN183" i="18"/>
  <c r="AM183" i="18"/>
  <c r="AO183" i="18"/>
  <c r="AP183" i="18"/>
  <c r="BF66" i="18"/>
  <c r="BE66" i="18"/>
  <c r="BC66" i="18"/>
  <c r="BG66" i="18"/>
  <c r="AI45" i="20"/>
  <c r="AJ45" i="20"/>
  <c r="AK45" i="20"/>
  <c r="AI98" i="20"/>
  <c r="AH98" i="20"/>
  <c r="AJ98" i="20"/>
  <c r="AK98" i="20"/>
  <c r="AI191" i="20"/>
  <c r="AH191" i="20"/>
  <c r="AJ191" i="20"/>
  <c r="AK191" i="20"/>
  <c r="AI199" i="20"/>
  <c r="AJ199" i="20"/>
  <c r="AK199" i="20"/>
  <c r="BA45" i="20"/>
  <c r="BB45" i="20"/>
  <c r="E14" i="2"/>
  <c r="T18" i="2"/>
  <c r="AZ4" i="20"/>
  <c r="AX4" i="20"/>
  <c r="J152" i="17"/>
  <c r="K188" i="17"/>
  <c r="J14" i="18"/>
  <c r="I15" i="18"/>
  <c r="J12" i="18"/>
  <c r="J13" i="18"/>
  <c r="J153" i="17"/>
  <c r="K181" i="17"/>
  <c r="BE5" i="18"/>
  <c r="BC5" i="18"/>
  <c r="BW25" i="20"/>
  <c r="BX24" i="20"/>
  <c r="BW17" i="20"/>
  <c r="BX16" i="20"/>
  <c r="AZ7" i="20"/>
  <c r="AX7" i="20"/>
  <c r="O58" i="2"/>
  <c r="O65" i="2"/>
  <c r="O68" i="2"/>
  <c r="O74" i="2"/>
  <c r="O124" i="2"/>
  <c r="O132" i="2"/>
  <c r="O143" i="2"/>
  <c r="O149" i="2"/>
  <c r="O157" i="2"/>
  <c r="O165" i="2"/>
  <c r="O173" i="2"/>
  <c r="O181" i="2"/>
  <c r="O168" i="2"/>
  <c r="O176" i="2"/>
  <c r="O130" i="2"/>
  <c r="O141" i="2"/>
  <c r="O155" i="2"/>
  <c r="O163" i="2"/>
  <c r="O171" i="2"/>
  <c r="O179" i="2"/>
  <c r="O69" i="2"/>
  <c r="O75" i="2"/>
  <c r="O125" i="2"/>
  <c r="O136" i="2"/>
  <c r="O166" i="2"/>
  <c r="O174" i="2"/>
  <c r="O182" i="2"/>
  <c r="O154" i="2"/>
  <c r="O160" i="2"/>
  <c r="O59" i="2"/>
  <c r="O133" i="2"/>
  <c r="O144" i="2"/>
  <c r="O150" i="2"/>
  <c r="O158" i="2"/>
  <c r="O128" i="2"/>
  <c r="O139" i="2"/>
  <c r="O153" i="2"/>
  <c r="O161" i="2"/>
  <c r="O169" i="2"/>
  <c r="O177" i="2"/>
  <c r="O57" i="2"/>
  <c r="O67" i="2"/>
  <c r="O131" i="2"/>
  <c r="O142" i="2"/>
  <c r="O148" i="2"/>
  <c r="O156" i="2"/>
  <c r="O164" i="2"/>
  <c r="O172" i="2"/>
  <c r="C15" i="2"/>
  <c r="C18" i="2"/>
  <c r="O138" i="2"/>
  <c r="O152" i="2"/>
  <c r="O73" i="2"/>
  <c r="O119" i="2"/>
  <c r="O180" i="2"/>
  <c r="O162" i="2"/>
  <c r="O70" i="2"/>
  <c r="O126" i="2"/>
  <c r="O134" i="2"/>
  <c r="O137" i="2"/>
  <c r="O145" i="2"/>
  <c r="O151" i="2"/>
  <c r="O159" i="2"/>
  <c r="O167" i="2"/>
  <c r="O175" i="2"/>
  <c r="O183" i="2"/>
  <c r="O129" i="2"/>
  <c r="O140" i="2"/>
  <c r="O170" i="2"/>
  <c r="O178" i="2"/>
  <c r="O127" i="2"/>
  <c r="O135" i="2"/>
  <c r="BV19" i="20"/>
  <c r="K189" i="17"/>
  <c r="K195" i="17"/>
  <c r="J68" i="17"/>
  <c r="K150" i="17"/>
  <c r="J128" i="17"/>
  <c r="K196" i="17"/>
  <c r="R100" i="20"/>
  <c r="K174" i="17"/>
  <c r="K194" i="17"/>
  <c r="AH45" i="20"/>
  <c r="AM165" i="18"/>
  <c r="AM139" i="18"/>
  <c r="AM74" i="18"/>
  <c r="AH24" i="20"/>
  <c r="AM35" i="18"/>
  <c r="AH90" i="20"/>
  <c r="AH41" i="20"/>
  <c r="BE14" i="18"/>
  <c r="BC14" i="18"/>
  <c r="AZ21" i="20"/>
  <c r="AX21" i="20"/>
  <c r="BE40" i="18"/>
  <c r="BC40" i="18"/>
  <c r="AH34" i="20"/>
  <c r="BE53" i="18"/>
  <c r="BC53" i="18"/>
  <c r="AM29" i="18"/>
  <c r="AH35" i="20"/>
  <c r="AZ23" i="20"/>
  <c r="AX23" i="20"/>
  <c r="AZ48" i="20"/>
  <c r="AX48" i="20"/>
  <c r="AH95" i="20"/>
  <c r="AM154" i="18"/>
  <c r="AH46" i="20"/>
  <c r="AM157" i="18"/>
  <c r="AH158" i="20"/>
  <c r="AM184" i="18"/>
  <c r="AM80" i="18"/>
  <c r="AZ34" i="20"/>
  <c r="AX34" i="20"/>
  <c r="BE51" i="18"/>
  <c r="BC51" i="18"/>
  <c r="BE56" i="18"/>
  <c r="BC56" i="18"/>
  <c r="AH204" i="20"/>
  <c r="AH21" i="20"/>
  <c r="AM170" i="18"/>
  <c r="AH118" i="20"/>
  <c r="BE9" i="18"/>
  <c r="BC9" i="18"/>
  <c r="AH37" i="20"/>
  <c r="AH206" i="20"/>
  <c r="AH67" i="20"/>
  <c r="AM130" i="18"/>
  <c r="AZ83" i="20"/>
  <c r="AX83" i="20"/>
  <c r="AM36" i="18"/>
  <c r="AH140" i="20"/>
  <c r="AH209" i="20"/>
  <c r="BE71" i="18"/>
  <c r="BC71" i="18"/>
  <c r="AM156" i="18"/>
  <c r="AH96" i="20"/>
  <c r="AM198" i="18"/>
  <c r="AH150" i="20"/>
  <c r="AZ65" i="20"/>
  <c r="AX65" i="20"/>
  <c r="AH145" i="20"/>
  <c r="BE62" i="18"/>
  <c r="BC62" i="18"/>
  <c r="AH89" i="20"/>
  <c r="AM106" i="18"/>
  <c r="AH30" i="20"/>
  <c r="AM151" i="18"/>
  <c r="BE18" i="18"/>
  <c r="BC18" i="18"/>
  <c r="AM177" i="18"/>
  <c r="AH107" i="20"/>
  <c r="AH69" i="20"/>
  <c r="AH112" i="20"/>
  <c r="AM142" i="18"/>
  <c r="AH43" i="20"/>
  <c r="AH178" i="20"/>
  <c r="AH126" i="20"/>
  <c r="AH194" i="20"/>
  <c r="AZ32" i="20"/>
  <c r="AX32" i="20"/>
  <c r="AM176" i="18"/>
  <c r="BW19" i="20"/>
  <c r="AF190" i="18"/>
  <c r="AG190" i="18"/>
  <c r="AA189" i="20"/>
  <c r="AB189" i="20"/>
  <c r="W189" i="20"/>
  <c r="AM118" i="18"/>
  <c r="AG85" i="18"/>
  <c r="AF85" i="18"/>
  <c r="AH78" i="20"/>
  <c r="AG143" i="18"/>
  <c r="AF143" i="18"/>
  <c r="AA133" i="20"/>
  <c r="AB133" i="20"/>
  <c r="W133" i="20"/>
  <c r="AA192" i="20"/>
  <c r="AB192" i="20"/>
  <c r="W192" i="20"/>
  <c r="AF175" i="18"/>
  <c r="AG175" i="18"/>
  <c r="AF75" i="18"/>
  <c r="AG75" i="18"/>
  <c r="AA172" i="20"/>
  <c r="AB172" i="20"/>
  <c r="W172" i="20"/>
  <c r="AF79" i="18"/>
  <c r="AG79" i="18"/>
  <c r="AA42" i="20"/>
  <c r="AB42" i="20"/>
  <c r="V42" i="20"/>
  <c r="AG68" i="18"/>
  <c r="AF68" i="18"/>
  <c r="BE60" i="18"/>
  <c r="BC60" i="18"/>
  <c r="AA212" i="20"/>
  <c r="AB212" i="20"/>
  <c r="W212" i="20"/>
  <c r="AH88" i="20"/>
  <c r="AF192" i="18"/>
  <c r="AG192" i="18"/>
  <c r="AF23" i="18"/>
  <c r="AG23" i="18"/>
  <c r="AM131" i="18"/>
  <c r="AA214" i="20"/>
  <c r="AB214" i="20"/>
  <c r="W214" i="20"/>
  <c r="AH63" i="20"/>
  <c r="AM145" i="18"/>
  <c r="AH61" i="20"/>
  <c r="AG112" i="18"/>
  <c r="AF112" i="18"/>
  <c r="AG46" i="18"/>
  <c r="AF46" i="18"/>
  <c r="AM86" i="18"/>
  <c r="AF201" i="18"/>
  <c r="AG201" i="18"/>
  <c r="AZ10" i="20"/>
  <c r="AX10" i="20"/>
  <c r="AB154" i="20"/>
  <c r="W154" i="20"/>
  <c r="AA154" i="20"/>
  <c r="AB104" i="20"/>
  <c r="W104" i="20"/>
  <c r="AA104" i="20"/>
  <c r="AF153" i="18"/>
  <c r="AG153" i="18"/>
  <c r="AH74" i="20"/>
  <c r="AH120" i="20"/>
  <c r="AG76" i="18"/>
  <c r="AF76" i="18"/>
  <c r="BE35" i="18"/>
  <c r="BC35" i="18"/>
  <c r="AZ33" i="20"/>
  <c r="AX33" i="20"/>
  <c r="AG37" i="18"/>
  <c r="AF37" i="18"/>
  <c r="AB173" i="20"/>
  <c r="W173" i="20"/>
  <c r="AA173" i="20"/>
  <c r="AG138" i="18"/>
  <c r="AF138" i="18"/>
  <c r="AH91" i="20"/>
  <c r="AH130" i="20"/>
  <c r="AZ27" i="20"/>
  <c r="AX27" i="20"/>
  <c r="AG98" i="18"/>
  <c r="AF98" i="18"/>
  <c r="AG45" i="18"/>
  <c r="AF45" i="18"/>
  <c r="AM163" i="18"/>
  <c r="AZ87" i="20"/>
  <c r="AX87" i="20"/>
  <c r="AG115" i="18"/>
  <c r="AF115" i="18"/>
  <c r="BX25" i="20"/>
  <c r="BY24" i="20"/>
  <c r="K12" i="18"/>
  <c r="K13" i="18"/>
  <c r="J15" i="18"/>
  <c r="K14" i="18"/>
  <c r="K15" i="18"/>
  <c r="AA191" i="20"/>
  <c r="AB191" i="20"/>
  <c r="W191" i="20"/>
  <c r="AB84" i="20"/>
  <c r="V84" i="20"/>
  <c r="AA84" i="20"/>
  <c r="AB169" i="20"/>
  <c r="W169" i="20"/>
  <c r="AA169" i="20"/>
  <c r="AB32" i="20"/>
  <c r="T32" i="20"/>
  <c r="AA32" i="20"/>
  <c r="AA132" i="20"/>
  <c r="AB132" i="20"/>
  <c r="W132" i="20"/>
  <c r="AG53" i="18"/>
  <c r="AF53" i="18"/>
  <c r="AA70" i="20"/>
  <c r="AB70" i="20"/>
  <c r="V70" i="20"/>
  <c r="AA86" i="20"/>
  <c r="AB86" i="20"/>
  <c r="V86" i="20"/>
  <c r="AG132" i="18"/>
  <c r="AF132" i="18"/>
  <c r="AA213" i="20"/>
  <c r="AB213" i="20"/>
  <c r="W213" i="20"/>
  <c r="AA193" i="20"/>
  <c r="AB193" i="20"/>
  <c r="W193" i="20"/>
  <c r="AG90" i="18"/>
  <c r="AF90" i="18"/>
  <c r="AA114" i="20"/>
  <c r="AB114" i="20"/>
  <c r="W114" i="20"/>
  <c r="AB87" i="20"/>
  <c r="V87" i="20"/>
  <c r="AA87" i="20"/>
  <c r="AG111" i="18"/>
  <c r="AF111" i="18"/>
  <c r="AA190" i="20"/>
  <c r="AB190" i="20"/>
  <c r="W190" i="20"/>
  <c r="AG126" i="18"/>
  <c r="AF126" i="18"/>
  <c r="AA76" i="20"/>
  <c r="AB76" i="20"/>
  <c r="V76" i="20"/>
  <c r="AA174" i="20"/>
  <c r="AB174" i="20"/>
  <c r="W174" i="20"/>
  <c r="AG167" i="18"/>
  <c r="AF167" i="18"/>
  <c r="AF197" i="18"/>
  <c r="AG197" i="18"/>
  <c r="AG77" i="18"/>
  <c r="AF77" i="18"/>
  <c r="AA124" i="20"/>
  <c r="AB124" i="20"/>
  <c r="W124" i="20"/>
  <c r="AA71" i="20"/>
  <c r="AB71" i="20"/>
  <c r="V71" i="20"/>
  <c r="AA125" i="20"/>
  <c r="AB125" i="20"/>
  <c r="W125" i="20"/>
  <c r="AG43" i="18"/>
  <c r="AF43" i="18"/>
  <c r="AF203" i="18"/>
  <c r="AG203" i="18"/>
  <c r="AB160" i="20"/>
  <c r="W160" i="20"/>
  <c r="AA160" i="20"/>
  <c r="AF208" i="18"/>
  <c r="AG208" i="18"/>
  <c r="AA198" i="20"/>
  <c r="AB198" i="20"/>
  <c r="W198" i="20"/>
  <c r="AA97" i="20"/>
  <c r="AB97" i="20"/>
  <c r="V97" i="20"/>
  <c r="AF113" i="18"/>
  <c r="AG113" i="18"/>
  <c r="AF196" i="18"/>
  <c r="AG196" i="18"/>
  <c r="AG66" i="18"/>
  <c r="AF66" i="18"/>
  <c r="AA49" i="20"/>
  <c r="AB49" i="20"/>
  <c r="V49" i="20"/>
  <c r="AA92" i="20"/>
  <c r="AB92" i="20"/>
  <c r="V92" i="20"/>
  <c r="AF185" i="18"/>
  <c r="AG185" i="18"/>
  <c r="AA134" i="20"/>
  <c r="AB134" i="20"/>
  <c r="W134" i="20"/>
  <c r="AF191" i="18"/>
  <c r="AG191" i="18"/>
  <c r="AG149" i="18"/>
  <c r="AF149" i="18"/>
  <c r="AB110" i="20"/>
  <c r="W110" i="20"/>
  <c r="AA110" i="20"/>
  <c r="AG135" i="18"/>
  <c r="AF135" i="18"/>
  <c r="AB117" i="20"/>
  <c r="W117" i="20"/>
  <c r="AA117" i="20"/>
  <c r="AA211" i="20"/>
  <c r="AB211" i="20"/>
  <c r="W211" i="20"/>
  <c r="AB99" i="20"/>
  <c r="V99" i="20"/>
  <c r="AA99" i="20"/>
  <c r="AG137" i="18"/>
  <c r="AF137" i="18"/>
  <c r="AG164" i="18"/>
  <c r="AF164" i="18"/>
  <c r="AG88" i="18"/>
  <c r="AF88" i="18"/>
  <c r="AF99" i="18"/>
  <c r="AG99" i="18"/>
  <c r="AG173" i="18"/>
  <c r="AF173" i="18"/>
  <c r="AA183" i="20"/>
  <c r="AB183" i="20"/>
  <c r="W183" i="20"/>
  <c r="BX17" i="20"/>
  <c r="BY16" i="20"/>
  <c r="AM22" i="18"/>
  <c r="BE50" i="18"/>
  <c r="BC50" i="18"/>
  <c r="AM127" i="18"/>
  <c r="AH68" i="20"/>
  <c r="AH77" i="20"/>
  <c r="AM182" i="18"/>
  <c r="AM166" i="18"/>
  <c r="AH153" i="20"/>
  <c r="AM109" i="18"/>
  <c r="AM26" i="18"/>
  <c r="AM169" i="18"/>
  <c r="AZ64" i="20"/>
  <c r="AX64" i="20"/>
  <c r="BE47" i="18"/>
  <c r="BC47" i="18"/>
  <c r="AH222" i="20"/>
  <c r="AA222" i="20"/>
  <c r="AG40" i="18"/>
  <c r="AF40" i="18"/>
  <c r="AB93" i="20"/>
  <c r="V93" i="20"/>
  <c r="AA93" i="20"/>
  <c r="AA101" i="20"/>
  <c r="AB101" i="20"/>
  <c r="V101" i="20"/>
  <c r="AH128" i="20"/>
  <c r="AM144" i="18"/>
  <c r="AM205" i="18"/>
  <c r="AM69" i="18"/>
  <c r="AF32" i="18"/>
  <c r="AG32" i="18"/>
  <c r="AG24" i="18"/>
  <c r="AF24" i="18"/>
  <c r="AM95" i="18"/>
  <c r="AB129" i="20"/>
  <c r="W129" i="20"/>
  <c r="AA129" i="20"/>
  <c r="AM82" i="18"/>
  <c r="AB171" i="20"/>
  <c r="W171" i="20"/>
  <c r="AA171" i="20"/>
  <c r="BE43" i="18"/>
  <c r="BC43" i="18"/>
  <c r="AB82" i="20"/>
  <c r="V82" i="20"/>
  <c r="AA82" i="20"/>
  <c r="AG147" i="18"/>
  <c r="AF147" i="18"/>
  <c r="AH177" i="20"/>
  <c r="AM96" i="18"/>
  <c r="AM206" i="18"/>
  <c r="AH148" i="20"/>
  <c r="AM30" i="18"/>
  <c r="AH147" i="20"/>
  <c r="AM199" i="18"/>
  <c r="AM93" i="18"/>
  <c r="AH122" i="20"/>
  <c r="AB138" i="20"/>
  <c r="W138" i="20"/>
  <c r="AA138" i="20"/>
  <c r="AZ40" i="20"/>
  <c r="AX40" i="20"/>
  <c r="AH103" i="20"/>
  <c r="AM97" i="18"/>
  <c r="AM202" i="18"/>
  <c r="AM31" i="18"/>
  <c r="AM51" i="18"/>
  <c r="AG110" i="18"/>
  <c r="AF110" i="18"/>
  <c r="BE36" i="18"/>
  <c r="BC36" i="18"/>
  <c r="AH176" i="20"/>
  <c r="AM172" i="18"/>
  <c r="AM200" i="18"/>
  <c r="AZ74" i="20"/>
  <c r="AX74" i="20"/>
  <c r="AM39" i="18"/>
  <c r="AM58" i="18"/>
  <c r="AM152" i="18"/>
  <c r="AH55" i="20"/>
  <c r="AM107" i="18"/>
  <c r="BE19" i="18"/>
  <c r="BC19" i="18"/>
  <c r="AM124" i="18"/>
  <c r="AM38" i="18"/>
  <c r="AM160" i="18"/>
  <c r="AM27" i="18"/>
  <c r="BW11" i="20"/>
  <c r="AZ45" i="20"/>
  <c r="AX45" i="20"/>
  <c r="BE3" i="18"/>
  <c r="BC3" i="18"/>
  <c r="AM25" i="18"/>
  <c r="AH36" i="20"/>
  <c r="AH195" i="20"/>
  <c r="AM48" i="18"/>
  <c r="AH221" i="20"/>
  <c r="AA221" i="20"/>
  <c r="AZ84" i="20"/>
  <c r="AX84" i="20"/>
  <c r="AM209" i="18"/>
  <c r="BE48" i="18"/>
  <c r="BC48" i="18"/>
  <c r="AH165" i="20"/>
  <c r="AH26" i="20"/>
  <c r="AH215" i="20"/>
  <c r="AM180" i="18"/>
  <c r="AZ63" i="20"/>
  <c r="AX63" i="20"/>
  <c r="AM102" i="18"/>
  <c r="AM116" i="18"/>
  <c r="AH131" i="20"/>
  <c r="AH39" i="20"/>
  <c r="AM65" i="18"/>
  <c r="AZ81" i="20"/>
  <c r="AX81" i="20"/>
  <c r="AH52" i="20"/>
  <c r="AA52" i="20"/>
  <c r="AE52" i="20"/>
  <c r="AH72" i="20"/>
  <c r="AH33" i="20"/>
  <c r="AM133" i="18"/>
  <c r="BE63" i="18"/>
  <c r="BC63" i="18"/>
  <c r="AM42" i="18"/>
  <c r="AM146" i="18"/>
  <c r="AZ47" i="20"/>
  <c r="AX47" i="20"/>
  <c r="AZ58" i="20"/>
  <c r="AX58" i="20"/>
  <c r="BE27" i="18"/>
  <c r="BC27" i="18"/>
  <c r="AH164" i="20"/>
  <c r="AH23" i="20"/>
  <c r="AH166" i="20"/>
  <c r="AH159" i="20"/>
  <c r="AM134" i="18"/>
  <c r="AH184" i="20"/>
  <c r="AA184" i="20"/>
  <c r="BE12" i="18"/>
  <c r="BC12" i="18"/>
  <c r="AZ82" i="20"/>
  <c r="AX82" i="20"/>
  <c r="AH50" i="20"/>
  <c r="AH100" i="20"/>
  <c r="AM89" i="18"/>
  <c r="AH185" i="20"/>
  <c r="AH106" i="20"/>
  <c r="AH168" i="20"/>
  <c r="BE59" i="18"/>
  <c r="BC59" i="18"/>
  <c r="AM204" i="18"/>
  <c r="AH136" i="20"/>
  <c r="AH94" i="20"/>
  <c r="AH175" i="20"/>
  <c r="BE29" i="18"/>
  <c r="BC29" i="18"/>
  <c r="AZ73" i="20"/>
  <c r="AX73" i="20"/>
  <c r="BE30" i="18"/>
  <c r="BC30" i="18"/>
  <c r="AZ29" i="20"/>
  <c r="AX29" i="20"/>
  <c r="AM117" i="18"/>
  <c r="AH44" i="20"/>
  <c r="AZ67" i="20"/>
  <c r="AX67" i="20"/>
  <c r="BE21" i="18"/>
  <c r="BC21" i="18"/>
  <c r="BE72" i="18"/>
  <c r="BC72" i="18"/>
  <c r="AH31" i="20"/>
  <c r="AH58" i="20"/>
  <c r="AZ5" i="20"/>
  <c r="AX5" i="20"/>
  <c r="AM94" i="18"/>
  <c r="AM155" i="18"/>
  <c r="AH47" i="20"/>
  <c r="AZ66" i="20"/>
  <c r="AX66" i="20"/>
  <c r="AM78" i="18"/>
  <c r="AH127" i="20"/>
  <c r="AM61" i="18"/>
  <c r="AM194" i="18"/>
  <c r="AZ54" i="20"/>
  <c r="AX54" i="20"/>
  <c r="AM100" i="18"/>
  <c r="AB98" i="20"/>
  <c r="V98" i="20"/>
  <c r="AA98" i="20"/>
  <c r="AF183" i="18"/>
  <c r="AG183" i="18"/>
  <c r="AB73" i="20"/>
  <c r="V73" i="20"/>
  <c r="AA73" i="20"/>
  <c r="AG128" i="18"/>
  <c r="AF128" i="18"/>
  <c r="AA113" i="20"/>
  <c r="AB113" i="20"/>
  <c r="W113" i="20"/>
  <c r="AF187" i="18"/>
  <c r="AG187" i="18"/>
  <c r="AB141" i="20"/>
  <c r="W141" i="20"/>
  <c r="AA141" i="20"/>
  <c r="AF119" i="18"/>
  <c r="AG119" i="18"/>
  <c r="AA119" i="20"/>
  <c r="AB119" i="20"/>
  <c r="W119" i="20"/>
  <c r="AG54" i="18"/>
  <c r="AF54" i="18"/>
  <c r="AG71" i="18"/>
  <c r="AF71" i="18"/>
  <c r="AG150" i="18"/>
  <c r="AF150" i="18"/>
  <c r="AB137" i="20"/>
  <c r="W137" i="20"/>
  <c r="AA137" i="20"/>
  <c r="AA205" i="20"/>
  <c r="AB205" i="20"/>
  <c r="W205" i="20"/>
  <c r="AB56" i="20"/>
  <c r="V56" i="20"/>
  <c r="AA56" i="20"/>
  <c r="AA29" i="20"/>
  <c r="AB29" i="20"/>
  <c r="T29" i="20"/>
  <c r="AB144" i="20"/>
  <c r="W144" i="20"/>
  <c r="AA144" i="20"/>
  <c r="AG174" i="18"/>
  <c r="AF174" i="18"/>
  <c r="AA196" i="20"/>
  <c r="AB196" i="20"/>
  <c r="W196" i="20"/>
  <c r="AG141" i="18"/>
  <c r="AF141" i="18"/>
  <c r="AG105" i="18"/>
  <c r="AF105" i="18"/>
  <c r="AB79" i="20"/>
  <c r="V79" i="20"/>
  <c r="AA79" i="20"/>
  <c r="AB59" i="20"/>
  <c r="V59" i="20"/>
  <c r="AA59" i="20"/>
  <c r="AB66" i="20"/>
  <c r="V66" i="20"/>
  <c r="AA66" i="20"/>
  <c r="AF207" i="18"/>
  <c r="AG207" i="18"/>
  <c r="AA108" i="20"/>
  <c r="AB108" i="20"/>
  <c r="W108" i="20"/>
  <c r="AB111" i="20"/>
  <c r="W111" i="20"/>
  <c r="AA111" i="20"/>
  <c r="AG59" i="18"/>
  <c r="AF59" i="18"/>
  <c r="AG50" i="18"/>
  <c r="AF50" i="18"/>
  <c r="AA75" i="20"/>
  <c r="AB75" i="20"/>
  <c r="V75" i="20"/>
  <c r="AF91" i="18"/>
  <c r="AG91" i="18"/>
  <c r="AA181" i="20"/>
  <c r="AB181" i="20"/>
  <c r="W181" i="20"/>
  <c r="AF159" i="18"/>
  <c r="AG159" i="18"/>
  <c r="AA146" i="20"/>
  <c r="AB146" i="20"/>
  <c r="W146" i="20"/>
  <c r="AE219" i="20"/>
  <c r="AG219" i="20"/>
  <c r="AG34" i="18"/>
  <c r="AF34" i="18"/>
  <c r="AB40" i="20"/>
  <c r="V40" i="20"/>
  <c r="AA40" i="20"/>
  <c r="AG92" i="18"/>
  <c r="AF92" i="18"/>
  <c r="AB85" i="20"/>
  <c r="V85" i="20"/>
  <c r="AA85" i="20"/>
  <c r="AF181" i="18"/>
  <c r="AG181" i="18"/>
  <c r="AG21" i="18"/>
  <c r="AF21" i="18"/>
  <c r="AB22" i="20"/>
  <c r="T22" i="20"/>
  <c r="AA22" i="20"/>
  <c r="AB83" i="20"/>
  <c r="V83" i="20"/>
  <c r="AA83" i="20"/>
  <c r="AA80" i="20"/>
  <c r="AB80" i="20"/>
  <c r="V80" i="20"/>
  <c r="AB167" i="20"/>
  <c r="W167" i="20"/>
  <c r="AA167" i="20"/>
  <c r="AB162" i="20"/>
  <c r="W162" i="20"/>
  <c r="AA162" i="20"/>
  <c r="AF129" i="18"/>
  <c r="AG129" i="18"/>
  <c r="AA152" i="20"/>
  <c r="AB152" i="20"/>
  <c r="W152" i="20"/>
  <c r="AG101" i="18"/>
  <c r="AF101" i="18"/>
  <c r="AZ68" i="20"/>
  <c r="AX68" i="20"/>
  <c r="AM84" i="18"/>
  <c r="AH105" i="20"/>
  <c r="AZ30" i="20"/>
  <c r="AX30" i="20"/>
  <c r="BE20" i="18"/>
  <c r="BC20" i="18"/>
  <c r="AH64" i="20"/>
  <c r="AM121" i="18"/>
  <c r="AH179" i="20"/>
  <c r="AM44" i="18"/>
  <c r="BE78" i="18"/>
  <c r="BC78" i="18"/>
  <c r="AM57" i="18"/>
  <c r="AH207" i="20"/>
  <c r="AA25" i="20"/>
  <c r="AB25" i="20"/>
  <c r="T25" i="20"/>
  <c r="AM64" i="18"/>
  <c r="BE42" i="18"/>
  <c r="BC42" i="18"/>
  <c r="AZ88" i="20"/>
  <c r="AX88" i="20"/>
  <c r="BE70" i="18"/>
  <c r="BC70" i="18"/>
  <c r="AM28" i="18"/>
  <c r="AM136" i="18"/>
  <c r="AH186" i="20"/>
  <c r="AM73" i="18"/>
  <c r="AB151" i="20"/>
  <c r="W151" i="20"/>
  <c r="AA151" i="20"/>
  <c r="BE74" i="18"/>
  <c r="BC74" i="18"/>
  <c r="AZ49" i="20"/>
  <c r="AX49" i="20"/>
  <c r="AZ60" i="20"/>
  <c r="AX60" i="20"/>
  <c r="BE65" i="18"/>
  <c r="BC65" i="18"/>
  <c r="AA54" i="20"/>
  <c r="AB54" i="20"/>
  <c r="V54" i="20"/>
  <c r="AH217" i="20"/>
  <c r="AA217" i="20"/>
  <c r="AB57" i="20"/>
  <c r="V57" i="20"/>
  <c r="AA57" i="20"/>
  <c r="AM72" i="18"/>
  <c r="BE46" i="18"/>
  <c r="BC46" i="18"/>
  <c r="AH65" i="20"/>
  <c r="AM33" i="18"/>
  <c r="AB161" i="20"/>
  <c r="W161" i="20"/>
  <c r="AA161" i="20"/>
  <c r="AM195" i="18"/>
  <c r="AH27" i="20"/>
  <c r="AM178" i="18"/>
  <c r="AH157" i="20"/>
  <c r="AM87" i="18"/>
  <c r="AM67" i="18"/>
  <c r="AG171" i="18"/>
  <c r="AF171" i="18"/>
  <c r="AM162" i="18"/>
  <c r="AH135" i="20"/>
  <c r="BE31" i="18"/>
  <c r="BC31" i="18"/>
  <c r="AM47" i="18"/>
  <c r="AZ3" i="20"/>
  <c r="AX3" i="20"/>
  <c r="AH38" i="20"/>
  <c r="AH109" i="20"/>
  <c r="AM125" i="18"/>
  <c r="AM60" i="18"/>
  <c r="AH199" i="20"/>
  <c r="AM161" i="18"/>
  <c r="AZ85" i="20"/>
  <c r="AX85" i="20"/>
  <c r="AH188" i="20"/>
  <c r="AZ6" i="20"/>
  <c r="AX6" i="20"/>
  <c r="AH187" i="20"/>
  <c r="AH220" i="20"/>
  <c r="AA220" i="20"/>
  <c r="BE11" i="18"/>
  <c r="BC11" i="18"/>
  <c r="AH102" i="20"/>
  <c r="AZ16" i="20"/>
  <c r="AX16" i="20"/>
  <c r="AH182" i="20"/>
  <c r="AB142" i="20"/>
  <c r="W142" i="20"/>
  <c r="AA142" i="20"/>
  <c r="AH180" i="20"/>
  <c r="AM168" i="18"/>
  <c r="AZ69" i="20"/>
  <c r="AX69" i="20"/>
  <c r="AH155" i="20"/>
  <c r="AM55" i="18"/>
  <c r="AH203" i="20"/>
  <c r="AM83" i="18"/>
  <c r="AH139" i="20"/>
  <c r="AM179" i="18"/>
  <c r="AM63" i="18"/>
  <c r="AH115" i="20"/>
  <c r="BE61" i="18"/>
  <c r="BC61" i="18"/>
  <c r="AM114" i="18"/>
  <c r="AH149" i="20"/>
  <c r="BE17" i="18"/>
  <c r="BC17" i="18"/>
  <c r="AA53" i="20"/>
  <c r="AB53" i="20"/>
  <c r="V53" i="20"/>
  <c r="AH216" i="20"/>
  <c r="BE38" i="18"/>
  <c r="BC38" i="18"/>
  <c r="BE10" i="18"/>
  <c r="BC10" i="18"/>
  <c r="AH62" i="20"/>
  <c r="BE73" i="18"/>
  <c r="BC73" i="18"/>
  <c r="AG123" i="18"/>
  <c r="AF123" i="18"/>
  <c r="AH163" i="20"/>
  <c r="AM108" i="18"/>
  <c r="AM49" i="18"/>
  <c r="AZ51" i="20"/>
  <c r="AX51" i="20"/>
  <c r="AH60" i="20"/>
  <c r="AM140" i="18"/>
  <c r="AH156" i="20"/>
  <c r="AM122" i="18"/>
  <c r="BE13" i="18"/>
  <c r="BC13" i="18"/>
  <c r="AM52" i="18"/>
  <c r="AH143" i="20"/>
  <c r="BE26" i="18"/>
  <c r="BC26" i="18"/>
  <c r="AH208" i="20"/>
  <c r="AH170" i="20"/>
  <c r="AM158" i="18"/>
  <c r="AH81" i="20"/>
  <c r="AZ52" i="20"/>
  <c r="AX52" i="20"/>
  <c r="BE34" i="18"/>
  <c r="BC34" i="18"/>
  <c r="AZ89" i="20"/>
  <c r="AX89" i="20"/>
  <c r="AM193" i="18"/>
  <c r="AH48" i="20"/>
  <c r="AG62" i="18"/>
  <c r="AF62" i="18"/>
  <c r="AH116" i="20"/>
  <c r="AM189" i="18"/>
  <c r="AM120" i="18"/>
  <c r="BE79" i="18"/>
  <c r="BC79" i="18"/>
  <c r="AM41" i="18"/>
  <c r="AZ28" i="20"/>
  <c r="AX28" i="20"/>
  <c r="BE44" i="18"/>
  <c r="BC44" i="18"/>
  <c r="AG70" i="18"/>
  <c r="AF70" i="18"/>
  <c r="AG148" i="18"/>
  <c r="AF148" i="18"/>
  <c r="AZ20" i="20"/>
  <c r="AX20" i="20"/>
  <c r="AM188" i="18"/>
  <c r="AM56" i="18"/>
  <c r="AH218" i="20"/>
  <c r="AA218" i="20"/>
  <c r="AZ80" i="20"/>
  <c r="AX80" i="20"/>
  <c r="AB28" i="20"/>
  <c r="T28" i="20"/>
  <c r="AA28" i="20"/>
  <c r="AM186" i="18"/>
  <c r="BE55" i="18"/>
  <c r="BC55" i="18"/>
  <c r="AH210" i="20"/>
  <c r="AH123" i="20"/>
  <c r="AM104" i="18"/>
  <c r="AM81" i="18"/>
  <c r="AA121" i="20"/>
  <c r="AB121" i="20"/>
  <c r="W121" i="20"/>
  <c r="BE23" i="18"/>
  <c r="BC23" i="18"/>
  <c r="AH200" i="20"/>
  <c r="AM103" i="18"/>
  <c r="AF195" i="18"/>
  <c r="AG195" i="18"/>
  <c r="AG121" i="20"/>
  <c r="AD121" i="20"/>
  <c r="AE121" i="20"/>
  <c r="AG158" i="18"/>
  <c r="AF158" i="18"/>
  <c r="AF64" i="18"/>
  <c r="AG64" i="18"/>
  <c r="AG81" i="18"/>
  <c r="AF81" i="18"/>
  <c r="AL148" i="18"/>
  <c r="AI148" i="18"/>
  <c r="AJ148" i="18"/>
  <c r="AB156" i="20"/>
  <c r="W156" i="20"/>
  <c r="AA156" i="20"/>
  <c r="AG83" i="18"/>
  <c r="AF83" i="18"/>
  <c r="AA182" i="20"/>
  <c r="AB182" i="20"/>
  <c r="W182" i="20"/>
  <c r="AA199" i="20"/>
  <c r="AB199" i="20"/>
  <c r="W199" i="20"/>
  <c r="AG54" i="20"/>
  <c r="AD54" i="20"/>
  <c r="AE54" i="20"/>
  <c r="AG84" i="18"/>
  <c r="AF84" i="18"/>
  <c r="AI159" i="18"/>
  <c r="AJ159" i="18"/>
  <c r="AL159" i="18"/>
  <c r="AF104" i="18"/>
  <c r="AG104" i="18"/>
  <c r="AF193" i="18"/>
  <c r="AG193" i="18"/>
  <c r="AB170" i="20"/>
  <c r="W170" i="20"/>
  <c r="AA170" i="20"/>
  <c r="AG108" i="18"/>
  <c r="AF108" i="18"/>
  <c r="AA180" i="20"/>
  <c r="AB180" i="20"/>
  <c r="W180" i="20"/>
  <c r="AG47" i="18"/>
  <c r="AF47" i="18"/>
  <c r="AF87" i="18"/>
  <c r="AG87" i="18"/>
  <c r="AG161" i="20"/>
  <c r="AD161" i="20"/>
  <c r="AE161" i="20"/>
  <c r="AF72" i="18"/>
  <c r="AG72" i="18"/>
  <c r="AG73" i="18"/>
  <c r="AF73" i="18"/>
  <c r="AE25" i="20"/>
  <c r="AD25" i="20"/>
  <c r="AG25" i="20"/>
  <c r="AL101" i="18"/>
  <c r="AI101" i="18"/>
  <c r="AJ101" i="18"/>
  <c r="AE167" i="20"/>
  <c r="AG167" i="20"/>
  <c r="AD167" i="20"/>
  <c r="AL21" i="18"/>
  <c r="AI21" i="18"/>
  <c r="AJ21" i="18"/>
  <c r="AE56" i="20"/>
  <c r="AD56" i="20"/>
  <c r="AG56" i="20"/>
  <c r="AB58" i="20"/>
  <c r="V58" i="20"/>
  <c r="AA58" i="20"/>
  <c r="AB44" i="20"/>
  <c r="V44" i="20"/>
  <c r="AA44" i="20"/>
  <c r="AA136" i="20"/>
  <c r="AB136" i="20"/>
  <c r="W136" i="20"/>
  <c r="AB23" i="20"/>
  <c r="T23" i="20"/>
  <c r="AA23" i="20"/>
  <c r="AB39" i="20"/>
  <c r="V39" i="20"/>
  <c r="AA39" i="20"/>
  <c r="AA215" i="20"/>
  <c r="AB215" i="20"/>
  <c r="W215" i="20"/>
  <c r="AG25" i="18"/>
  <c r="AF25" i="18"/>
  <c r="AG171" i="20"/>
  <c r="AD171" i="20"/>
  <c r="AE171" i="20"/>
  <c r="AG93" i="20"/>
  <c r="AD93" i="20"/>
  <c r="AE93" i="20"/>
  <c r="AA153" i="20"/>
  <c r="AB153" i="20"/>
  <c r="W153" i="20"/>
  <c r="AF127" i="18"/>
  <c r="AG127" i="18"/>
  <c r="AL185" i="18"/>
  <c r="AJ185" i="18"/>
  <c r="AI185" i="18"/>
  <c r="AL196" i="18"/>
  <c r="AJ196" i="18"/>
  <c r="AI196" i="18"/>
  <c r="AE198" i="20"/>
  <c r="AG198" i="20"/>
  <c r="AD198" i="20"/>
  <c r="AE174" i="20"/>
  <c r="AG174" i="20"/>
  <c r="AD174" i="20"/>
  <c r="AD70" i="20"/>
  <c r="AE70" i="20"/>
  <c r="AG70" i="20"/>
  <c r="BX19" i="20"/>
  <c r="AL153" i="18"/>
  <c r="AJ153" i="18"/>
  <c r="AI153" i="18"/>
  <c r="AF131" i="18"/>
  <c r="AG131" i="18"/>
  <c r="AE42" i="20"/>
  <c r="AG42" i="20"/>
  <c r="AD42" i="20"/>
  <c r="AL175" i="18"/>
  <c r="AJ175" i="18"/>
  <c r="AI175" i="18"/>
  <c r="AG118" i="18"/>
  <c r="AF118" i="18"/>
  <c r="AG142" i="18"/>
  <c r="AF142" i="18"/>
  <c r="AA158" i="20"/>
  <c r="AB158" i="20"/>
  <c r="W158" i="20"/>
  <c r="AB34" i="20"/>
  <c r="T34" i="20"/>
  <c r="AA34" i="20"/>
  <c r="AA24" i="20"/>
  <c r="AB24" i="20"/>
  <c r="T24" i="20"/>
  <c r="AA203" i="20"/>
  <c r="AB203" i="20"/>
  <c r="W203" i="20"/>
  <c r="AA207" i="20"/>
  <c r="AB207" i="20"/>
  <c r="W207" i="20"/>
  <c r="AF121" i="18"/>
  <c r="AG121" i="18"/>
  <c r="AE181" i="20"/>
  <c r="AG181" i="20"/>
  <c r="AD181" i="20"/>
  <c r="AD75" i="20"/>
  <c r="AE75" i="20"/>
  <c r="AG75" i="20"/>
  <c r="AE196" i="20"/>
  <c r="AG196" i="20"/>
  <c r="AD196" i="20"/>
  <c r="AE119" i="20"/>
  <c r="AG119" i="20"/>
  <c r="AD119" i="20"/>
  <c r="AJ119" i="18"/>
  <c r="AL119" i="18"/>
  <c r="AI119" i="18"/>
  <c r="AL183" i="18"/>
  <c r="AJ183" i="18"/>
  <c r="AI183" i="18"/>
  <c r="AG78" i="18"/>
  <c r="AF78" i="18"/>
  <c r="AA31" i="20"/>
  <c r="AB31" i="20"/>
  <c r="T31" i="20"/>
  <c r="AF204" i="18"/>
  <c r="AG204" i="18"/>
  <c r="AG89" i="18"/>
  <c r="AF89" i="18"/>
  <c r="AA164" i="20"/>
  <c r="AB164" i="20"/>
  <c r="W164" i="20"/>
  <c r="AG133" i="18"/>
  <c r="AF133" i="18"/>
  <c r="AB131" i="20"/>
  <c r="W131" i="20"/>
  <c r="AA131" i="20"/>
  <c r="AG27" i="18"/>
  <c r="AF27" i="18"/>
  <c r="AF51" i="18"/>
  <c r="AG51" i="18"/>
  <c r="AE138" i="20"/>
  <c r="AG138" i="20"/>
  <c r="AD138" i="20"/>
  <c r="AA177" i="20"/>
  <c r="AB177" i="20"/>
  <c r="W177" i="20"/>
  <c r="AJ32" i="18"/>
  <c r="AL32" i="18"/>
  <c r="AI32" i="18"/>
  <c r="AE99" i="20"/>
  <c r="AG99" i="20"/>
  <c r="AD99" i="20"/>
  <c r="AD169" i="20"/>
  <c r="AE169" i="20"/>
  <c r="AG169" i="20"/>
  <c r="BY25" i="20"/>
  <c r="BZ24" i="20"/>
  <c r="AG104" i="20"/>
  <c r="AD104" i="20"/>
  <c r="AE104" i="20"/>
  <c r="AB61" i="20"/>
  <c r="V61" i="20"/>
  <c r="AA61" i="20"/>
  <c r="AB88" i="20"/>
  <c r="V88" i="20"/>
  <c r="AA88" i="20"/>
  <c r="AJ143" i="18"/>
  <c r="AL143" i="18"/>
  <c r="AI143" i="18"/>
  <c r="AA112" i="20"/>
  <c r="AB112" i="20"/>
  <c r="W112" i="20"/>
  <c r="AA150" i="20"/>
  <c r="AB150" i="20"/>
  <c r="W150" i="20"/>
  <c r="AG156" i="18"/>
  <c r="AF156" i="18"/>
  <c r="AB118" i="20"/>
  <c r="W118" i="20"/>
  <c r="AA118" i="20"/>
  <c r="AG74" i="18"/>
  <c r="AF74" i="18"/>
  <c r="AA123" i="20"/>
  <c r="AB123" i="20"/>
  <c r="W123" i="20"/>
  <c r="AF189" i="18"/>
  <c r="AG189" i="18"/>
  <c r="AB163" i="20"/>
  <c r="W163" i="20"/>
  <c r="AA163" i="20"/>
  <c r="AA115" i="20"/>
  <c r="AB115" i="20"/>
  <c r="W115" i="20"/>
  <c r="AA157" i="20"/>
  <c r="AB157" i="20"/>
  <c r="W157" i="20"/>
  <c r="AG63" i="18"/>
  <c r="AF63" i="18"/>
  <c r="AA188" i="20"/>
  <c r="AB188" i="20"/>
  <c r="W188" i="20"/>
  <c r="AA186" i="20"/>
  <c r="AB186" i="20"/>
  <c r="W186" i="20"/>
  <c r="AB64" i="20"/>
  <c r="V64" i="20"/>
  <c r="AA64" i="20"/>
  <c r="AL92" i="18"/>
  <c r="AI92" i="18"/>
  <c r="AJ92" i="18"/>
  <c r="AJ50" i="18"/>
  <c r="AI50" i="18"/>
  <c r="AL50" i="18"/>
  <c r="AG59" i="20"/>
  <c r="AD59" i="20"/>
  <c r="AE59" i="20"/>
  <c r="AJ105" i="18"/>
  <c r="AL105" i="18"/>
  <c r="AI105" i="18"/>
  <c r="AL174" i="18"/>
  <c r="AI174" i="18"/>
  <c r="AJ174" i="18"/>
  <c r="AI150" i="18"/>
  <c r="AJ150" i="18"/>
  <c r="AL150" i="18"/>
  <c r="AE141" i="20"/>
  <c r="AG141" i="20"/>
  <c r="AD141" i="20"/>
  <c r="AI128" i="18"/>
  <c r="AJ128" i="18"/>
  <c r="AL128" i="18"/>
  <c r="AD98" i="20"/>
  <c r="AE98" i="20"/>
  <c r="AG98" i="20"/>
  <c r="AG100" i="18"/>
  <c r="AF100" i="18"/>
  <c r="AB100" i="20"/>
  <c r="V100" i="20"/>
  <c r="AA100" i="20"/>
  <c r="AG134" i="18"/>
  <c r="AF134" i="18"/>
  <c r="AA33" i="20"/>
  <c r="AB33" i="20"/>
  <c r="T33" i="20"/>
  <c r="AA26" i="20"/>
  <c r="AB26" i="20"/>
  <c r="T26" i="20"/>
  <c r="AE221" i="20"/>
  <c r="AG221" i="20"/>
  <c r="AF107" i="18"/>
  <c r="AG107" i="18"/>
  <c r="AF200" i="18"/>
  <c r="AG200" i="18"/>
  <c r="AF31" i="18"/>
  <c r="AG31" i="18"/>
  <c r="AG82" i="18"/>
  <c r="AF82" i="18"/>
  <c r="AF144" i="18"/>
  <c r="AG144" i="18"/>
  <c r="AG169" i="18"/>
  <c r="AF169" i="18"/>
  <c r="AJ99" i="18"/>
  <c r="AL99" i="18"/>
  <c r="AI99" i="18"/>
  <c r="AD92" i="20"/>
  <c r="AG92" i="20"/>
  <c r="AE92" i="20"/>
  <c r="AL208" i="18"/>
  <c r="AJ208" i="18"/>
  <c r="AI208" i="18"/>
  <c r="AJ203" i="18"/>
  <c r="AL203" i="18"/>
  <c r="AI203" i="18"/>
  <c r="AE71" i="20"/>
  <c r="AG71" i="20"/>
  <c r="AD71" i="20"/>
  <c r="AL197" i="18"/>
  <c r="AJ197" i="18"/>
  <c r="AI197" i="18"/>
  <c r="AE190" i="20"/>
  <c r="AG190" i="20"/>
  <c r="AD190" i="20"/>
  <c r="AE193" i="20"/>
  <c r="AG193" i="20"/>
  <c r="AD193" i="20"/>
  <c r="AG163" i="18"/>
  <c r="AF163" i="18"/>
  <c r="AA130" i="20"/>
  <c r="AB130" i="20"/>
  <c r="W130" i="20"/>
  <c r="AL76" i="18"/>
  <c r="AI76" i="18"/>
  <c r="AJ76" i="18"/>
  <c r="AG86" i="18"/>
  <c r="AF86" i="18"/>
  <c r="AJ23" i="18"/>
  <c r="AI23" i="18"/>
  <c r="AL23" i="18"/>
  <c r="AI79" i="18"/>
  <c r="AJ79" i="18"/>
  <c r="AL79" i="18"/>
  <c r="AE189" i="20"/>
  <c r="AG189" i="20"/>
  <c r="AD189" i="20"/>
  <c r="AA194" i="20"/>
  <c r="AB194" i="20"/>
  <c r="W194" i="20"/>
  <c r="AF157" i="18"/>
  <c r="AG157" i="18"/>
  <c r="AE218" i="20"/>
  <c r="AG218" i="20"/>
  <c r="AG140" i="18"/>
  <c r="AF140" i="18"/>
  <c r="AF103" i="18"/>
  <c r="AG103" i="18"/>
  <c r="AA116" i="20"/>
  <c r="AB116" i="20"/>
  <c r="W116" i="20"/>
  <c r="AA60" i="20"/>
  <c r="AB60" i="20"/>
  <c r="V60" i="20"/>
  <c r="AA216" i="20"/>
  <c r="AB216" i="20"/>
  <c r="W216" i="20"/>
  <c r="AG142" i="20"/>
  <c r="AD142" i="20"/>
  <c r="AE142" i="20"/>
  <c r="AB135" i="20"/>
  <c r="W135" i="20"/>
  <c r="AA135" i="20"/>
  <c r="AF56" i="18"/>
  <c r="AG56" i="18"/>
  <c r="AA143" i="20"/>
  <c r="AB143" i="20"/>
  <c r="W143" i="20"/>
  <c r="AB155" i="20"/>
  <c r="W155" i="20"/>
  <c r="AA155" i="20"/>
  <c r="AG60" i="18"/>
  <c r="AF60" i="18"/>
  <c r="AF178" i="18"/>
  <c r="AG178" i="18"/>
  <c r="AF136" i="18"/>
  <c r="AG136" i="18"/>
  <c r="AD152" i="20"/>
  <c r="AE152" i="20"/>
  <c r="AG152" i="20"/>
  <c r="AD146" i="20"/>
  <c r="AE146" i="20"/>
  <c r="AG146" i="20"/>
  <c r="AE108" i="20"/>
  <c r="AG108" i="20"/>
  <c r="AD108" i="20"/>
  <c r="AE205" i="20"/>
  <c r="AG205" i="20"/>
  <c r="AD205" i="20"/>
  <c r="AB47" i="20"/>
  <c r="V47" i="20"/>
  <c r="AA47" i="20"/>
  <c r="AG117" i="18"/>
  <c r="AF117" i="18"/>
  <c r="AB168" i="20"/>
  <c r="W168" i="20"/>
  <c r="AA168" i="20"/>
  <c r="AA159" i="20"/>
  <c r="AB159" i="20"/>
  <c r="W159" i="20"/>
  <c r="AG116" i="18"/>
  <c r="AF116" i="18"/>
  <c r="AA165" i="20"/>
  <c r="AB165" i="20"/>
  <c r="W165" i="20"/>
  <c r="AA55" i="20"/>
  <c r="AB55" i="20"/>
  <c r="V55" i="20"/>
  <c r="AF172" i="18"/>
  <c r="AG172" i="18"/>
  <c r="AB122" i="20"/>
  <c r="W122" i="20"/>
  <c r="AA122" i="20"/>
  <c r="AB148" i="20"/>
  <c r="W148" i="20"/>
  <c r="AA148" i="20"/>
  <c r="AL147" i="18"/>
  <c r="AI147" i="18"/>
  <c r="AJ147" i="18"/>
  <c r="AG129" i="20"/>
  <c r="AD129" i="20"/>
  <c r="AE129" i="20"/>
  <c r="AA128" i="20"/>
  <c r="AB128" i="20"/>
  <c r="W128" i="20"/>
  <c r="AL40" i="18"/>
  <c r="AI40" i="18"/>
  <c r="AJ40" i="18"/>
  <c r="AG166" i="18"/>
  <c r="AF166" i="18"/>
  <c r="AL88" i="18"/>
  <c r="AI88" i="18"/>
  <c r="AJ88" i="18"/>
  <c r="AE110" i="20"/>
  <c r="AG110" i="20"/>
  <c r="AD110" i="20"/>
  <c r="AG160" i="20"/>
  <c r="AD160" i="20"/>
  <c r="AE160" i="20"/>
  <c r="AJ43" i="18"/>
  <c r="AL43" i="18"/>
  <c r="AI43" i="18"/>
  <c r="AI53" i="18"/>
  <c r="AL53" i="18"/>
  <c r="AJ53" i="18"/>
  <c r="AG84" i="20"/>
  <c r="AD84" i="20"/>
  <c r="AE84" i="20"/>
  <c r="AI45" i="18"/>
  <c r="AL45" i="18"/>
  <c r="AJ45" i="18"/>
  <c r="AA91" i="20"/>
  <c r="AB91" i="20"/>
  <c r="V91" i="20"/>
  <c r="AL37" i="18"/>
  <c r="AI37" i="18"/>
  <c r="AJ37" i="18"/>
  <c r="AE154" i="20"/>
  <c r="AD154" i="20"/>
  <c r="AG154" i="20"/>
  <c r="AE212" i="20"/>
  <c r="AG212" i="20"/>
  <c r="AD212" i="20"/>
  <c r="AB78" i="20"/>
  <c r="V78" i="20"/>
  <c r="AA78" i="20"/>
  <c r="AB126" i="20"/>
  <c r="W126" i="20"/>
  <c r="AA126" i="20"/>
  <c r="AB69" i="20"/>
  <c r="V69" i="20"/>
  <c r="AA69" i="20"/>
  <c r="AF177" i="18"/>
  <c r="AG177" i="18"/>
  <c r="AG106" i="18"/>
  <c r="AF106" i="18"/>
  <c r="AA209" i="20"/>
  <c r="AB209" i="20"/>
  <c r="W209" i="20"/>
  <c r="AG130" i="18"/>
  <c r="AF130" i="18"/>
  <c r="AG170" i="18"/>
  <c r="AF170" i="18"/>
  <c r="AB46" i="20"/>
  <c r="V46" i="20"/>
  <c r="AA46" i="20"/>
  <c r="AG139" i="18"/>
  <c r="AF139" i="18"/>
  <c r="AJ70" i="18"/>
  <c r="AL70" i="18"/>
  <c r="AI70" i="18"/>
  <c r="AA208" i="20"/>
  <c r="AB208" i="20"/>
  <c r="W208" i="20"/>
  <c r="AA210" i="20"/>
  <c r="AB210" i="20"/>
  <c r="W210" i="20"/>
  <c r="AL123" i="18"/>
  <c r="AI123" i="18"/>
  <c r="AJ123" i="18"/>
  <c r="AF55" i="18"/>
  <c r="AG55" i="18"/>
  <c r="AA102" i="20"/>
  <c r="AB102" i="20"/>
  <c r="V102" i="20"/>
  <c r="AA200" i="20"/>
  <c r="AB200" i="20"/>
  <c r="W200" i="20"/>
  <c r="AF179" i="18"/>
  <c r="AG179" i="18"/>
  <c r="AG162" i="18"/>
  <c r="AF162" i="18"/>
  <c r="AG33" i="18"/>
  <c r="AF33" i="18"/>
  <c r="AE57" i="20"/>
  <c r="AG57" i="20"/>
  <c r="AD57" i="20"/>
  <c r="AG57" i="18"/>
  <c r="AF57" i="18"/>
  <c r="AE80" i="20"/>
  <c r="AD80" i="20"/>
  <c r="AG80" i="20"/>
  <c r="AF186" i="18"/>
  <c r="AG186" i="18"/>
  <c r="AF188" i="18"/>
  <c r="AG188" i="18"/>
  <c r="AJ62" i="18"/>
  <c r="AL62" i="18"/>
  <c r="AI62" i="18"/>
  <c r="AF52" i="18"/>
  <c r="AG52" i="18"/>
  <c r="AG53" i="20"/>
  <c r="AD53" i="20"/>
  <c r="AE53" i="20"/>
  <c r="AG125" i="18"/>
  <c r="AF125" i="18"/>
  <c r="AA27" i="20"/>
  <c r="AB27" i="20"/>
  <c r="T27" i="20"/>
  <c r="AB65" i="20"/>
  <c r="V65" i="20"/>
  <c r="AA65" i="20"/>
  <c r="AG83" i="20"/>
  <c r="AD83" i="20"/>
  <c r="AE83" i="20"/>
  <c r="AD40" i="20"/>
  <c r="AG40" i="20"/>
  <c r="AE40" i="20"/>
  <c r="AI59" i="18"/>
  <c r="AJ59" i="18"/>
  <c r="AL59" i="18"/>
  <c r="AG79" i="20"/>
  <c r="AD79" i="20"/>
  <c r="AE79" i="20"/>
  <c r="AE144" i="20"/>
  <c r="AD144" i="20"/>
  <c r="AG144" i="20"/>
  <c r="AE137" i="20"/>
  <c r="AG137" i="20"/>
  <c r="AD137" i="20"/>
  <c r="AI71" i="18"/>
  <c r="AJ71" i="18"/>
  <c r="AL71" i="18"/>
  <c r="AD73" i="20"/>
  <c r="AE73" i="20"/>
  <c r="AG73" i="20"/>
  <c r="AB50" i="20"/>
  <c r="V50" i="20"/>
  <c r="AA50" i="20"/>
  <c r="AA72" i="20"/>
  <c r="AB72" i="20"/>
  <c r="V72" i="20"/>
  <c r="AG102" i="18"/>
  <c r="AF102" i="18"/>
  <c r="AF48" i="18"/>
  <c r="AG48" i="18"/>
  <c r="AF160" i="18"/>
  <c r="AG160" i="18"/>
  <c r="AG152" i="18"/>
  <c r="AF152" i="18"/>
  <c r="AA176" i="20"/>
  <c r="AB176" i="20"/>
  <c r="W176" i="20"/>
  <c r="AF202" i="18"/>
  <c r="AG202" i="18"/>
  <c r="AG93" i="18"/>
  <c r="AF93" i="18"/>
  <c r="AG69" i="18"/>
  <c r="AF69" i="18"/>
  <c r="AG26" i="18"/>
  <c r="AF26" i="18"/>
  <c r="BX11" i="20"/>
  <c r="AE183" i="20"/>
  <c r="AG183" i="20"/>
  <c r="AD183" i="20"/>
  <c r="AE211" i="20"/>
  <c r="AG211" i="20"/>
  <c r="AD211" i="20"/>
  <c r="AL191" i="18"/>
  <c r="AJ191" i="18"/>
  <c r="AI191" i="18"/>
  <c r="AE49" i="20"/>
  <c r="AD49" i="20"/>
  <c r="AG49" i="20"/>
  <c r="AJ113" i="18"/>
  <c r="AL113" i="18"/>
  <c r="AI113" i="18"/>
  <c r="AG124" i="20"/>
  <c r="AD124" i="20"/>
  <c r="AE124" i="20"/>
  <c r="AE76" i="20"/>
  <c r="AG76" i="20"/>
  <c r="AD76" i="20"/>
  <c r="AE114" i="20"/>
  <c r="AG114" i="20"/>
  <c r="AD114" i="20"/>
  <c r="AJ138" i="18"/>
  <c r="AL138" i="18"/>
  <c r="AI138" i="18"/>
  <c r="AB120" i="20"/>
  <c r="W120" i="20"/>
  <c r="AA120" i="20"/>
  <c r="AF145" i="18"/>
  <c r="AG145" i="18"/>
  <c r="AE172" i="20"/>
  <c r="AG172" i="20"/>
  <c r="AD172" i="20"/>
  <c r="AE192" i="20"/>
  <c r="AG192" i="20"/>
  <c r="AD192" i="20"/>
  <c r="AB89" i="20"/>
  <c r="V89" i="20"/>
  <c r="AA89" i="20"/>
  <c r="AA67" i="20"/>
  <c r="AB67" i="20"/>
  <c r="V67" i="20"/>
  <c r="AG80" i="18"/>
  <c r="AF80" i="18"/>
  <c r="AB41" i="20"/>
  <c r="V41" i="20"/>
  <c r="AA41" i="20"/>
  <c r="AG41" i="18"/>
  <c r="AF41" i="18"/>
  <c r="AE220" i="20"/>
  <c r="AG220" i="20"/>
  <c r="AB109" i="20"/>
  <c r="W109" i="20"/>
  <c r="AA109" i="20"/>
  <c r="AE217" i="20"/>
  <c r="AG217" i="20"/>
  <c r="AE151" i="20"/>
  <c r="AG151" i="20"/>
  <c r="AD151" i="20"/>
  <c r="AL129" i="18"/>
  <c r="AJ129" i="18"/>
  <c r="AI129" i="18"/>
  <c r="AL181" i="18"/>
  <c r="AJ181" i="18"/>
  <c r="AI181" i="18"/>
  <c r="AL91" i="18"/>
  <c r="AI91" i="18"/>
  <c r="AJ91" i="18"/>
  <c r="AL207" i="18"/>
  <c r="AJ207" i="18"/>
  <c r="AI207" i="18"/>
  <c r="AJ187" i="18"/>
  <c r="AL187" i="18"/>
  <c r="AI187" i="18"/>
  <c r="AF194" i="18"/>
  <c r="AG194" i="18"/>
  <c r="AG155" i="18"/>
  <c r="AF155" i="18"/>
  <c r="AA175" i="20"/>
  <c r="AB175" i="20"/>
  <c r="W175" i="20"/>
  <c r="AB106" i="20"/>
  <c r="W106" i="20"/>
  <c r="AA106" i="20"/>
  <c r="AA195" i="20"/>
  <c r="AB195" i="20"/>
  <c r="W195" i="20"/>
  <c r="AG38" i="18"/>
  <c r="AF38" i="18"/>
  <c r="AG58" i="18"/>
  <c r="AF58" i="18"/>
  <c r="AG97" i="18"/>
  <c r="AF97" i="18"/>
  <c r="AF199" i="18"/>
  <c r="AG199" i="18"/>
  <c r="AF206" i="18"/>
  <c r="AG206" i="18"/>
  <c r="AE82" i="20"/>
  <c r="AG82" i="20"/>
  <c r="AD82" i="20"/>
  <c r="AF95" i="18"/>
  <c r="AG95" i="18"/>
  <c r="AF182" i="18"/>
  <c r="AG182" i="18"/>
  <c r="AG22" i="18"/>
  <c r="AF22" i="18"/>
  <c r="BY17" i="20"/>
  <c r="BZ16" i="20"/>
  <c r="BY11" i="20"/>
  <c r="AI164" i="18"/>
  <c r="AJ164" i="18"/>
  <c r="AL164" i="18"/>
  <c r="AE117" i="20"/>
  <c r="AG117" i="20"/>
  <c r="AD117" i="20"/>
  <c r="AJ66" i="18"/>
  <c r="AL66" i="18"/>
  <c r="AI66" i="18"/>
  <c r="AJ167" i="18"/>
  <c r="AL167" i="18"/>
  <c r="AI167" i="18"/>
  <c r="AL111" i="18"/>
  <c r="AI111" i="18"/>
  <c r="AJ111" i="18"/>
  <c r="AJ46" i="18"/>
  <c r="AL46" i="18"/>
  <c r="AI46" i="18"/>
  <c r="AB63" i="20"/>
  <c r="V63" i="20"/>
  <c r="AA63" i="20"/>
  <c r="AL68" i="18"/>
  <c r="AI68" i="18"/>
  <c r="AJ68" i="18"/>
  <c r="AA178" i="20"/>
  <c r="AB178" i="20"/>
  <c r="W178" i="20"/>
  <c r="AA206" i="20"/>
  <c r="AB206" i="20"/>
  <c r="W206" i="20"/>
  <c r="AA21" i="20"/>
  <c r="AB21" i="20"/>
  <c r="T21" i="20"/>
  <c r="AG154" i="18"/>
  <c r="AF154" i="18"/>
  <c r="AB35" i="20"/>
  <c r="U35" i="20"/>
  <c r="AA35" i="20"/>
  <c r="AB90" i="20"/>
  <c r="V90" i="20"/>
  <c r="AA90" i="20"/>
  <c r="AE28" i="20"/>
  <c r="AG28" i="20"/>
  <c r="AD28" i="20"/>
  <c r="AA48" i="20"/>
  <c r="AB48" i="20"/>
  <c r="V48" i="20"/>
  <c r="AG122" i="18"/>
  <c r="AF122" i="18"/>
  <c r="AB149" i="20"/>
  <c r="W149" i="20"/>
  <c r="AA149" i="20"/>
  <c r="AA38" i="20"/>
  <c r="AB38" i="20"/>
  <c r="U38" i="20"/>
  <c r="AF28" i="18"/>
  <c r="AG28" i="18"/>
  <c r="AA105" i="20"/>
  <c r="AB105" i="20"/>
  <c r="W105" i="20"/>
  <c r="AE162" i="20"/>
  <c r="AG162" i="20"/>
  <c r="AD162" i="20"/>
  <c r="AE22" i="20"/>
  <c r="AG22" i="20"/>
  <c r="AD22" i="20"/>
  <c r="AG85" i="20"/>
  <c r="AE85" i="20"/>
  <c r="AD85" i="20"/>
  <c r="AJ34" i="18"/>
  <c r="AL34" i="18"/>
  <c r="AI34" i="18"/>
  <c r="AE111" i="20"/>
  <c r="AG111" i="20"/>
  <c r="AD111" i="20"/>
  <c r="AG66" i="20"/>
  <c r="AD66" i="20"/>
  <c r="AE66" i="20"/>
  <c r="AL141" i="18"/>
  <c r="AI141" i="18"/>
  <c r="AJ141" i="18"/>
  <c r="AJ54" i="18"/>
  <c r="AL54" i="18"/>
  <c r="AI54" i="18"/>
  <c r="AG61" i="18"/>
  <c r="AF61" i="18"/>
  <c r="AG94" i="18"/>
  <c r="AF94" i="18"/>
  <c r="AA94" i="20"/>
  <c r="AB94" i="20"/>
  <c r="V94" i="20"/>
  <c r="AG146" i="18"/>
  <c r="AF146" i="18"/>
  <c r="AF180" i="18"/>
  <c r="AG180" i="18"/>
  <c r="AG124" i="18"/>
  <c r="AF124" i="18"/>
  <c r="AG39" i="18"/>
  <c r="AF39" i="18"/>
  <c r="AL110" i="18"/>
  <c r="AI110" i="18"/>
  <c r="AJ110" i="18"/>
  <c r="AB103" i="20"/>
  <c r="W103" i="20"/>
  <c r="AA103" i="20"/>
  <c r="AB147" i="20"/>
  <c r="W147" i="20"/>
  <c r="AA147" i="20"/>
  <c r="AL24" i="18"/>
  <c r="AI24" i="18"/>
  <c r="AJ24" i="18"/>
  <c r="AF205" i="18"/>
  <c r="AG205" i="18"/>
  <c r="AE101" i="20"/>
  <c r="AG101" i="20"/>
  <c r="AD101" i="20"/>
  <c r="AE222" i="20"/>
  <c r="AG222" i="20"/>
  <c r="AG109" i="18"/>
  <c r="AF109" i="18"/>
  <c r="AB77" i="20"/>
  <c r="V77" i="20"/>
  <c r="AA77" i="20"/>
  <c r="AE134" i="20"/>
  <c r="AG134" i="20"/>
  <c r="AD134" i="20"/>
  <c r="AE97" i="20"/>
  <c r="AG97" i="20"/>
  <c r="AD97" i="20"/>
  <c r="AG125" i="20"/>
  <c r="AD125" i="20"/>
  <c r="AE125" i="20"/>
  <c r="AE213" i="20"/>
  <c r="AG213" i="20"/>
  <c r="AD213" i="20"/>
  <c r="AE86" i="20"/>
  <c r="AG86" i="20"/>
  <c r="AD86" i="20"/>
  <c r="AE132" i="20"/>
  <c r="AG132" i="20"/>
  <c r="AD132" i="20"/>
  <c r="AE191" i="20"/>
  <c r="AG191" i="20"/>
  <c r="AD191" i="20"/>
  <c r="AE173" i="20"/>
  <c r="AG173" i="20"/>
  <c r="AD173" i="20"/>
  <c r="AL192" i="18"/>
  <c r="AJ192" i="18"/>
  <c r="AI192" i="18"/>
  <c r="AI75" i="18"/>
  <c r="AJ75" i="18"/>
  <c r="AL75" i="18"/>
  <c r="AD133" i="20"/>
  <c r="AE133" i="20"/>
  <c r="AG133" i="20"/>
  <c r="AL85" i="18"/>
  <c r="AI85" i="18"/>
  <c r="AJ85" i="18"/>
  <c r="AL190" i="18"/>
  <c r="AJ190" i="18"/>
  <c r="AI190" i="18"/>
  <c r="AG151" i="18"/>
  <c r="AF151" i="18"/>
  <c r="AF198" i="18"/>
  <c r="AG198" i="18"/>
  <c r="AA140" i="20"/>
  <c r="AB140" i="20"/>
  <c r="W140" i="20"/>
  <c r="AA204" i="20"/>
  <c r="AB204" i="20"/>
  <c r="W204" i="20"/>
  <c r="AG29" i="18"/>
  <c r="AF29" i="18"/>
  <c r="AG165" i="18"/>
  <c r="AF165" i="18"/>
  <c r="AB81" i="20"/>
  <c r="V81" i="20"/>
  <c r="AA81" i="20"/>
  <c r="AA62" i="20"/>
  <c r="AB62" i="20"/>
  <c r="V62" i="20"/>
  <c r="AA139" i="20"/>
  <c r="AB139" i="20"/>
  <c r="W139" i="20"/>
  <c r="AG161" i="18"/>
  <c r="AF161" i="18"/>
  <c r="AJ171" i="18"/>
  <c r="AL171" i="18"/>
  <c r="AI171" i="18"/>
  <c r="AF44" i="18"/>
  <c r="AG44" i="18"/>
  <c r="AG120" i="18"/>
  <c r="AF120" i="18"/>
  <c r="AG49" i="18"/>
  <c r="AF49" i="18"/>
  <c r="AG114" i="18"/>
  <c r="AF114" i="18"/>
  <c r="AG168" i="18"/>
  <c r="AF168" i="18"/>
  <c r="AA187" i="20"/>
  <c r="AB187" i="20"/>
  <c r="W187" i="20"/>
  <c r="AG67" i="18"/>
  <c r="AF67" i="18"/>
  <c r="AA179" i="20"/>
  <c r="AB179" i="20"/>
  <c r="W179" i="20"/>
  <c r="AE29" i="20"/>
  <c r="AG29" i="20"/>
  <c r="AD29" i="20"/>
  <c r="AE113" i="20"/>
  <c r="AG113" i="20"/>
  <c r="AD113" i="20"/>
  <c r="AB127" i="20"/>
  <c r="W127" i="20"/>
  <c r="AA127" i="20"/>
  <c r="AA185" i="20"/>
  <c r="AB185" i="20"/>
  <c r="W185" i="20"/>
  <c r="AA166" i="20"/>
  <c r="AB166" i="20"/>
  <c r="W166" i="20"/>
  <c r="AG42" i="18"/>
  <c r="AF42" i="18"/>
  <c r="AG65" i="18"/>
  <c r="AF65" i="18"/>
  <c r="AF209" i="18"/>
  <c r="AG209" i="18"/>
  <c r="AB36" i="20"/>
  <c r="U36" i="20"/>
  <c r="AA36" i="20"/>
  <c r="AG30" i="18"/>
  <c r="AF30" i="18"/>
  <c r="AF96" i="18"/>
  <c r="AG96" i="18"/>
  <c r="AB68" i="20"/>
  <c r="V68" i="20"/>
  <c r="AA68" i="20"/>
  <c r="AI173" i="18"/>
  <c r="AL173" i="18"/>
  <c r="AJ173" i="18"/>
  <c r="AL137" i="18"/>
  <c r="AJ137" i="18"/>
  <c r="AI137" i="18"/>
  <c r="AL135" i="18"/>
  <c r="AI135" i="18"/>
  <c r="AJ135" i="18"/>
  <c r="AL149" i="18"/>
  <c r="AJ149" i="18"/>
  <c r="AI149" i="18"/>
  <c r="AL77" i="18"/>
  <c r="AI77" i="18"/>
  <c r="AJ77" i="18"/>
  <c r="AL126" i="18"/>
  <c r="AI126" i="18"/>
  <c r="AJ126" i="18"/>
  <c r="AG87" i="20"/>
  <c r="AD87" i="20"/>
  <c r="AE87" i="20"/>
  <c r="AJ90" i="18"/>
  <c r="AL90" i="18"/>
  <c r="AI90" i="18"/>
  <c r="AL132" i="18"/>
  <c r="AI132" i="18"/>
  <c r="AJ132" i="18"/>
  <c r="AE32" i="20"/>
  <c r="AD32" i="20"/>
  <c r="AG32" i="20"/>
  <c r="AL115" i="18"/>
  <c r="AI115" i="18"/>
  <c r="AJ115" i="18"/>
  <c r="AJ98" i="18"/>
  <c r="AL98" i="18"/>
  <c r="AI98" i="18"/>
  <c r="AA74" i="20"/>
  <c r="AB74" i="20"/>
  <c r="V74" i="20"/>
  <c r="AL201" i="18"/>
  <c r="AJ201" i="18"/>
  <c r="AI201" i="18"/>
  <c r="AL112" i="18"/>
  <c r="AI112" i="18"/>
  <c r="AJ112" i="18"/>
  <c r="AE214" i="20"/>
  <c r="AG214" i="20"/>
  <c r="AD214" i="20"/>
  <c r="AF176" i="18"/>
  <c r="AG176" i="18"/>
  <c r="AB43" i="20"/>
  <c r="V43" i="20"/>
  <c r="AA43" i="20"/>
  <c r="AA107" i="20"/>
  <c r="AB107" i="20"/>
  <c r="W107" i="20"/>
  <c r="AB30" i="20"/>
  <c r="T30" i="20"/>
  <c r="AA30" i="20"/>
  <c r="AB145" i="20"/>
  <c r="W145" i="20"/>
  <c r="AA145" i="20"/>
  <c r="AA96" i="20"/>
  <c r="AB96" i="20"/>
  <c r="V96" i="20"/>
  <c r="AF36" i="18"/>
  <c r="AG36" i="18"/>
  <c r="AB37" i="20"/>
  <c r="U37" i="20"/>
  <c r="AA37" i="20"/>
  <c r="AF184" i="18"/>
  <c r="AG184" i="18"/>
  <c r="AA95" i="20"/>
  <c r="AB95" i="20"/>
  <c r="V95" i="20"/>
  <c r="AF35" i="18"/>
  <c r="AG35" i="18"/>
  <c r="AB45" i="20"/>
  <c r="V45" i="20"/>
  <c r="AA45" i="20"/>
  <c r="AD30" i="20"/>
  <c r="AG30" i="20"/>
  <c r="AE30" i="20"/>
  <c r="AI35" i="18"/>
  <c r="AL35" i="18"/>
  <c r="AJ35" i="18"/>
  <c r="AL209" i="18"/>
  <c r="AJ209" i="18"/>
  <c r="AI209" i="18"/>
  <c r="AG166" i="20"/>
  <c r="AD166" i="20"/>
  <c r="AE166" i="20"/>
  <c r="AL44" i="18"/>
  <c r="AJ44" i="18"/>
  <c r="AI44" i="18"/>
  <c r="AL180" i="18"/>
  <c r="AJ180" i="18"/>
  <c r="AI180" i="18"/>
  <c r="AE94" i="20"/>
  <c r="AG94" i="20"/>
  <c r="AD94" i="20"/>
  <c r="AE149" i="20"/>
  <c r="AD149" i="20"/>
  <c r="AG149" i="20"/>
  <c r="AG21" i="20"/>
  <c r="AD21" i="20"/>
  <c r="AE21" i="20"/>
  <c r="AD63" i="20"/>
  <c r="AE63" i="20"/>
  <c r="AG63" i="20"/>
  <c r="AL199" i="18"/>
  <c r="AJ199" i="18"/>
  <c r="AI199" i="18"/>
  <c r="AI152" i="18"/>
  <c r="AJ152" i="18"/>
  <c r="AL152" i="18"/>
  <c r="AL162" i="18"/>
  <c r="AI162" i="18"/>
  <c r="AJ162" i="18"/>
  <c r="AG91" i="20"/>
  <c r="AD91" i="20"/>
  <c r="AE91" i="20"/>
  <c r="AI172" i="18"/>
  <c r="AJ172" i="18"/>
  <c r="AL172" i="18"/>
  <c r="AE168" i="20"/>
  <c r="AG168" i="20"/>
  <c r="AD168" i="20"/>
  <c r="AE155" i="20"/>
  <c r="AG155" i="20"/>
  <c r="AD155" i="20"/>
  <c r="AL140" i="18"/>
  <c r="AI140" i="18"/>
  <c r="AJ140" i="18"/>
  <c r="AJ82" i="18"/>
  <c r="AL82" i="18"/>
  <c r="AI82" i="18"/>
  <c r="AL134" i="18"/>
  <c r="AI134" i="18"/>
  <c r="AJ134" i="18"/>
  <c r="AG115" i="20"/>
  <c r="AD115" i="20"/>
  <c r="AE115" i="20"/>
  <c r="AE61" i="20"/>
  <c r="AG61" i="20"/>
  <c r="AD61" i="20"/>
  <c r="AE177" i="20"/>
  <c r="AG177" i="20"/>
  <c r="AD177" i="20"/>
  <c r="AJ51" i="18"/>
  <c r="AL51" i="18"/>
  <c r="AI51" i="18"/>
  <c r="AE215" i="20"/>
  <c r="AG215" i="20"/>
  <c r="AD215" i="20"/>
  <c r="AD136" i="20"/>
  <c r="AE136" i="20"/>
  <c r="AG136" i="20"/>
  <c r="AG156" i="20"/>
  <c r="AD156" i="20"/>
  <c r="AE156" i="20"/>
  <c r="AE74" i="20"/>
  <c r="AG74" i="20"/>
  <c r="AD74" i="20"/>
  <c r="AI67" i="18"/>
  <c r="AJ67" i="18"/>
  <c r="AL67" i="18"/>
  <c r="AJ49" i="18"/>
  <c r="AI49" i="18"/>
  <c r="AL49" i="18"/>
  <c r="AD139" i="20"/>
  <c r="AE139" i="20"/>
  <c r="AG139" i="20"/>
  <c r="AI165" i="18"/>
  <c r="AL165" i="18"/>
  <c r="AJ165" i="18"/>
  <c r="AJ146" i="18"/>
  <c r="AL146" i="18"/>
  <c r="AI146" i="18"/>
  <c r="AD105" i="20"/>
  <c r="AE105" i="20"/>
  <c r="AG105" i="20"/>
  <c r="AE35" i="20"/>
  <c r="AD35" i="20"/>
  <c r="AG35" i="20"/>
  <c r="AL95" i="18"/>
  <c r="AI95" i="18"/>
  <c r="AJ95" i="18"/>
  <c r="AJ97" i="18"/>
  <c r="AL97" i="18"/>
  <c r="AI97" i="18"/>
  <c r="AG65" i="20"/>
  <c r="AD65" i="20"/>
  <c r="AE65" i="20"/>
  <c r="AL188" i="18"/>
  <c r="AJ188" i="18"/>
  <c r="AI188" i="18"/>
  <c r="AJ57" i="18"/>
  <c r="AI57" i="18"/>
  <c r="AL57" i="18"/>
  <c r="AE208" i="20"/>
  <c r="AG208" i="20"/>
  <c r="AD208" i="20"/>
  <c r="AL139" i="18"/>
  <c r="AI139" i="18"/>
  <c r="AJ139" i="18"/>
  <c r="AG126" i="20"/>
  <c r="AD126" i="20"/>
  <c r="AE126" i="20"/>
  <c r="AG78" i="20"/>
  <c r="AD78" i="20"/>
  <c r="AE78" i="20"/>
  <c r="AE148" i="20"/>
  <c r="AG148" i="20"/>
  <c r="AD148" i="20"/>
  <c r="AG165" i="20"/>
  <c r="AD165" i="20"/>
  <c r="AE165" i="20"/>
  <c r="AE216" i="20"/>
  <c r="AG216" i="20"/>
  <c r="AD216" i="20"/>
  <c r="AI107" i="18"/>
  <c r="AJ107" i="18"/>
  <c r="AL107" i="18"/>
  <c r="AG64" i="20"/>
  <c r="AD64" i="20"/>
  <c r="AE64" i="20"/>
  <c r="AG163" i="20"/>
  <c r="AD163" i="20"/>
  <c r="AE163" i="20"/>
  <c r="AE118" i="20"/>
  <c r="AG118" i="20"/>
  <c r="AD118" i="20"/>
  <c r="AJ27" i="18"/>
  <c r="AL27" i="18"/>
  <c r="AI27" i="18"/>
  <c r="AE31" i="20"/>
  <c r="AG31" i="20"/>
  <c r="AD31" i="20"/>
  <c r="AI127" i="18"/>
  <c r="AL127" i="18"/>
  <c r="AJ127" i="18"/>
  <c r="AE39" i="20"/>
  <c r="AG39" i="20"/>
  <c r="AD39" i="20"/>
  <c r="AI104" i="18"/>
  <c r="AJ104" i="18"/>
  <c r="AL104" i="18"/>
  <c r="AE95" i="20"/>
  <c r="AG95" i="20"/>
  <c r="AD95" i="20"/>
  <c r="AJ36" i="18"/>
  <c r="AI36" i="18"/>
  <c r="AL36" i="18"/>
  <c r="AE107" i="20"/>
  <c r="AG107" i="20"/>
  <c r="AD107" i="20"/>
  <c r="AE185" i="20"/>
  <c r="AG185" i="20"/>
  <c r="AD185" i="20"/>
  <c r="AE204" i="20"/>
  <c r="AG204" i="20"/>
  <c r="AD204" i="20"/>
  <c r="AJ122" i="18"/>
  <c r="AL122" i="18"/>
  <c r="AI122" i="18"/>
  <c r="AE206" i="20"/>
  <c r="AG206" i="20"/>
  <c r="AD206" i="20"/>
  <c r="AE195" i="20"/>
  <c r="AG195" i="20"/>
  <c r="AD195" i="20"/>
  <c r="AJ194" i="18"/>
  <c r="AL194" i="18"/>
  <c r="AI194" i="18"/>
  <c r="AJ80" i="18"/>
  <c r="AL80" i="18"/>
  <c r="AI80" i="18"/>
  <c r="AL93" i="18"/>
  <c r="AI93" i="18"/>
  <c r="AJ93" i="18"/>
  <c r="AG50" i="20"/>
  <c r="AD50" i="20"/>
  <c r="AE50" i="20"/>
  <c r="AE210" i="20"/>
  <c r="AG210" i="20"/>
  <c r="AD210" i="20"/>
  <c r="AE209" i="20"/>
  <c r="AG209" i="20"/>
  <c r="AD209" i="20"/>
  <c r="AD55" i="20"/>
  <c r="AE55" i="20"/>
  <c r="AG55" i="20"/>
  <c r="AL116" i="18"/>
  <c r="AI116" i="18"/>
  <c r="AJ116" i="18"/>
  <c r="AG100" i="20"/>
  <c r="AD100" i="20"/>
  <c r="AE100" i="20"/>
  <c r="AG112" i="20"/>
  <c r="AD112" i="20"/>
  <c r="AE112" i="20"/>
  <c r="AE131" i="20"/>
  <c r="AD131" i="20"/>
  <c r="AG131" i="20"/>
  <c r="AJ89" i="18"/>
  <c r="AL89" i="18"/>
  <c r="AI89" i="18"/>
  <c r="AJ78" i="18"/>
  <c r="AL78" i="18"/>
  <c r="AI78" i="18"/>
  <c r="AE24" i="20"/>
  <c r="AD24" i="20"/>
  <c r="AG24" i="20"/>
  <c r="AE180" i="20"/>
  <c r="AG180" i="20"/>
  <c r="AD180" i="20"/>
  <c r="AE170" i="20"/>
  <c r="AG170" i="20"/>
  <c r="AD170" i="20"/>
  <c r="AL64" i="18"/>
  <c r="AI64" i="18"/>
  <c r="AJ64" i="18"/>
  <c r="AG43" i="20"/>
  <c r="AE43" i="20"/>
  <c r="AD43" i="20"/>
  <c r="AJ65" i="18"/>
  <c r="AI65" i="18"/>
  <c r="AL65" i="18"/>
  <c r="AE62" i="20"/>
  <c r="AG62" i="20"/>
  <c r="AD62" i="20"/>
  <c r="AI39" i="18"/>
  <c r="AJ39" i="18"/>
  <c r="AL39" i="18"/>
  <c r="AJ94" i="18"/>
  <c r="AL94" i="18"/>
  <c r="AI94" i="18"/>
  <c r="AJ28" i="18"/>
  <c r="AL28" i="18"/>
  <c r="AI28" i="18"/>
  <c r="AL154" i="18"/>
  <c r="AI154" i="18"/>
  <c r="AJ154" i="18"/>
  <c r="BZ17" i="20"/>
  <c r="CA16" i="20"/>
  <c r="BZ11" i="20"/>
  <c r="AJ58" i="18"/>
  <c r="AL58" i="18"/>
  <c r="AI58" i="18"/>
  <c r="AE106" i="20"/>
  <c r="AD106" i="20"/>
  <c r="AG106" i="20"/>
  <c r="AG120" i="20"/>
  <c r="AD120" i="20"/>
  <c r="AE120" i="20"/>
  <c r="AI160" i="18"/>
  <c r="AJ160" i="18"/>
  <c r="AL160" i="18"/>
  <c r="AL48" i="18"/>
  <c r="AJ48" i="18"/>
  <c r="AI48" i="18"/>
  <c r="AJ186" i="18"/>
  <c r="AL186" i="18"/>
  <c r="AI186" i="18"/>
  <c r="AJ179" i="18"/>
  <c r="AL179" i="18"/>
  <c r="AI179" i="18"/>
  <c r="AE102" i="20"/>
  <c r="AG102" i="20"/>
  <c r="AD102" i="20"/>
  <c r="AG46" i="20"/>
  <c r="AD46" i="20"/>
  <c r="AE46" i="20"/>
  <c r="AJ106" i="18"/>
  <c r="AL106" i="18"/>
  <c r="AI106" i="18"/>
  <c r="AG122" i="20"/>
  <c r="AD122" i="20"/>
  <c r="AE122" i="20"/>
  <c r="AI136" i="18"/>
  <c r="AJ136" i="18"/>
  <c r="AL136" i="18"/>
  <c r="AG143" i="20"/>
  <c r="AD143" i="20"/>
  <c r="AE143" i="20"/>
  <c r="AG135" i="20"/>
  <c r="AD135" i="20"/>
  <c r="AE135" i="20"/>
  <c r="AE60" i="20"/>
  <c r="AG60" i="20"/>
  <c r="AD60" i="20"/>
  <c r="AD26" i="20"/>
  <c r="AG26" i="20"/>
  <c r="AE26" i="20"/>
  <c r="AI156" i="18"/>
  <c r="AL156" i="18"/>
  <c r="AJ156" i="18"/>
  <c r="BY19" i="20"/>
  <c r="AE203" i="20"/>
  <c r="AG203" i="20"/>
  <c r="AD203" i="20"/>
  <c r="AE34" i="20"/>
  <c r="AG34" i="20"/>
  <c r="AD34" i="20"/>
  <c r="AL142" i="18"/>
  <c r="AI142" i="18"/>
  <c r="AJ142" i="18"/>
  <c r="AD153" i="20"/>
  <c r="AE153" i="20"/>
  <c r="AG153" i="20"/>
  <c r="AG23" i="20"/>
  <c r="AD23" i="20"/>
  <c r="AE23" i="20"/>
  <c r="AE44" i="20"/>
  <c r="AG44" i="20"/>
  <c r="AD44" i="20"/>
  <c r="AE199" i="20"/>
  <c r="AG199" i="20"/>
  <c r="AD199" i="20"/>
  <c r="AE187" i="20"/>
  <c r="AG187" i="20"/>
  <c r="AD187" i="20"/>
  <c r="AG81" i="20"/>
  <c r="AD81" i="20"/>
  <c r="AE81" i="20"/>
  <c r="AD140" i="20"/>
  <c r="AE140" i="20"/>
  <c r="AG140" i="20"/>
  <c r="AE77" i="20"/>
  <c r="AG77" i="20"/>
  <c r="AD77" i="20"/>
  <c r="AE147" i="20"/>
  <c r="AG147" i="20"/>
  <c r="AD147" i="20"/>
  <c r="AE178" i="20"/>
  <c r="AG178" i="20"/>
  <c r="AD178" i="20"/>
  <c r="AJ22" i="18"/>
  <c r="AH11" i="18"/>
  <c r="AL22" i="18"/>
  <c r="AI22" i="18"/>
  <c r="AJ41" i="18"/>
  <c r="AI41" i="18"/>
  <c r="AL41" i="18"/>
  <c r="AD41" i="20"/>
  <c r="AG41" i="20"/>
  <c r="AE41" i="20"/>
  <c r="AG89" i="20"/>
  <c r="AD89" i="20"/>
  <c r="AE89" i="20"/>
  <c r="AJ26" i="18"/>
  <c r="AL26" i="18"/>
  <c r="AI26" i="18"/>
  <c r="AJ102" i="18"/>
  <c r="AL102" i="18"/>
  <c r="AI102" i="18"/>
  <c r="AE27" i="20"/>
  <c r="AG27" i="20"/>
  <c r="AD27" i="20"/>
  <c r="AL52" i="18"/>
  <c r="AJ52" i="18"/>
  <c r="AI52" i="18"/>
  <c r="AL117" i="18"/>
  <c r="AI117" i="18"/>
  <c r="AJ117" i="18"/>
  <c r="AL169" i="18"/>
  <c r="AJ169" i="18"/>
  <c r="AI169" i="18"/>
  <c r="AE186" i="20"/>
  <c r="AG186" i="20"/>
  <c r="AD186" i="20"/>
  <c r="AG157" i="20"/>
  <c r="AD157" i="20"/>
  <c r="AE157" i="20"/>
  <c r="AL189" i="18"/>
  <c r="AJ189" i="18"/>
  <c r="AI189" i="18"/>
  <c r="BZ25" i="20"/>
  <c r="CA24" i="20"/>
  <c r="BZ19" i="20"/>
  <c r="AL133" i="18"/>
  <c r="AI133" i="18"/>
  <c r="AJ133" i="18"/>
  <c r="AJ73" i="18"/>
  <c r="AL73" i="18"/>
  <c r="AI73" i="18"/>
  <c r="AJ87" i="18"/>
  <c r="AL87" i="18"/>
  <c r="AI87" i="18"/>
  <c r="AD96" i="20"/>
  <c r="AG96" i="20"/>
  <c r="AE96" i="20"/>
  <c r="AE45" i="20"/>
  <c r="AG45" i="20"/>
  <c r="AD45" i="20"/>
  <c r="AG145" i="20"/>
  <c r="AD145" i="20"/>
  <c r="AE145" i="20"/>
  <c r="AL96" i="18"/>
  <c r="AI96" i="18"/>
  <c r="AJ96" i="18"/>
  <c r="AG36" i="20"/>
  <c r="AD36" i="20"/>
  <c r="AE36" i="20"/>
  <c r="AJ42" i="18"/>
  <c r="AI42" i="18"/>
  <c r="AL42" i="18"/>
  <c r="AJ168" i="18"/>
  <c r="AL168" i="18"/>
  <c r="AI168" i="18"/>
  <c r="AJ120" i="18"/>
  <c r="AL120" i="18"/>
  <c r="AI120" i="18"/>
  <c r="AL29" i="18"/>
  <c r="AI29" i="18"/>
  <c r="AJ29" i="18"/>
  <c r="AL124" i="18"/>
  <c r="AI124" i="18"/>
  <c r="AJ124" i="18"/>
  <c r="AI61" i="18"/>
  <c r="AL61" i="18"/>
  <c r="AJ61" i="18"/>
  <c r="AE48" i="20"/>
  <c r="AD48" i="20"/>
  <c r="AG48" i="20"/>
  <c r="AJ38" i="18"/>
  <c r="AL38" i="18"/>
  <c r="AI38" i="18"/>
  <c r="AJ202" i="18"/>
  <c r="AL202" i="18"/>
  <c r="AI202" i="18"/>
  <c r="AJ55" i="18"/>
  <c r="AL55" i="18"/>
  <c r="AI55" i="18"/>
  <c r="AL170" i="18"/>
  <c r="AI170" i="18"/>
  <c r="AJ170" i="18"/>
  <c r="AD159" i="20"/>
  <c r="AE159" i="20"/>
  <c r="AG159" i="20"/>
  <c r="AJ178" i="18"/>
  <c r="AL178" i="18"/>
  <c r="AI178" i="18"/>
  <c r="AJ56" i="18"/>
  <c r="AI56" i="18"/>
  <c r="AL56" i="18"/>
  <c r="AD116" i="20"/>
  <c r="AE116" i="20"/>
  <c r="AG116" i="20"/>
  <c r="AE194" i="20"/>
  <c r="AG194" i="20"/>
  <c r="AD194" i="20"/>
  <c r="AJ86" i="18"/>
  <c r="AL86" i="18"/>
  <c r="AI86" i="18"/>
  <c r="AE130" i="20"/>
  <c r="AG130" i="20"/>
  <c r="AD130" i="20"/>
  <c r="AL31" i="18"/>
  <c r="AJ31" i="18"/>
  <c r="AI31" i="18"/>
  <c r="AJ74" i="18"/>
  <c r="AL74" i="18"/>
  <c r="AI74" i="18"/>
  <c r="AL204" i="18"/>
  <c r="AJ204" i="18"/>
  <c r="AI204" i="18"/>
  <c r="AJ121" i="18"/>
  <c r="AI121" i="18"/>
  <c r="AL121" i="18"/>
  <c r="AL118" i="18"/>
  <c r="AI118" i="18"/>
  <c r="AJ118" i="18"/>
  <c r="AJ25" i="18"/>
  <c r="AI25" i="18"/>
  <c r="AL25" i="18"/>
  <c r="AE58" i="20"/>
  <c r="AD58" i="20"/>
  <c r="AG58" i="20"/>
  <c r="AI47" i="18"/>
  <c r="AJ47" i="18"/>
  <c r="AL47" i="18"/>
  <c r="AL193" i="18"/>
  <c r="AJ193" i="18"/>
  <c r="AI193" i="18"/>
  <c r="AL84" i="18"/>
  <c r="AI84" i="18"/>
  <c r="AJ84" i="18"/>
  <c r="AE182" i="20"/>
  <c r="AG182" i="20"/>
  <c r="AD182" i="20"/>
  <c r="AL158" i="18"/>
  <c r="AI158" i="18"/>
  <c r="AJ158" i="18"/>
  <c r="AJ195" i="18"/>
  <c r="AI195" i="18"/>
  <c r="AL195" i="18"/>
  <c r="AL184" i="18"/>
  <c r="AJ184" i="18"/>
  <c r="AI184" i="18"/>
  <c r="AG68" i="20"/>
  <c r="AE68" i="20"/>
  <c r="AD68" i="20"/>
  <c r="AJ30" i="18"/>
  <c r="AL30" i="18"/>
  <c r="AI30" i="18"/>
  <c r="AE179" i="20"/>
  <c r="AG179" i="20"/>
  <c r="AD179" i="20"/>
  <c r="AI161" i="18"/>
  <c r="AL161" i="18"/>
  <c r="AJ161" i="18"/>
  <c r="AL198" i="18"/>
  <c r="AJ198" i="18"/>
  <c r="AI198" i="18"/>
  <c r="AL109" i="18"/>
  <c r="AI109" i="18"/>
  <c r="AJ109" i="18"/>
  <c r="AL205" i="18"/>
  <c r="AJ205" i="18"/>
  <c r="AI205" i="18"/>
  <c r="AG103" i="20"/>
  <c r="AD103" i="20"/>
  <c r="AE103" i="20"/>
  <c r="AL206" i="18"/>
  <c r="AJ206" i="18"/>
  <c r="AI206" i="18"/>
  <c r="AE175" i="20"/>
  <c r="AG175" i="20"/>
  <c r="AD175" i="20"/>
  <c r="AE109" i="20"/>
  <c r="AD109" i="20"/>
  <c r="AG109" i="20"/>
  <c r="AI69" i="18"/>
  <c r="AL69" i="18"/>
  <c r="AJ69" i="18"/>
  <c r="AJ33" i="18"/>
  <c r="AI33" i="18"/>
  <c r="AL33" i="18"/>
  <c r="AL177" i="18"/>
  <c r="AJ177" i="18"/>
  <c r="AI177" i="18"/>
  <c r="AE47" i="20"/>
  <c r="AG47" i="20"/>
  <c r="AD47" i="20"/>
  <c r="AL60" i="18"/>
  <c r="AI60" i="18"/>
  <c r="AJ60" i="18"/>
  <c r="AJ163" i="18"/>
  <c r="AL163" i="18"/>
  <c r="AI163" i="18"/>
  <c r="AL100" i="18"/>
  <c r="AI100" i="18"/>
  <c r="AJ100" i="18"/>
  <c r="AE188" i="20"/>
  <c r="AG188" i="20"/>
  <c r="AD188" i="20"/>
  <c r="AE123" i="20"/>
  <c r="AG123" i="20"/>
  <c r="AD123" i="20"/>
  <c r="AG150" i="20"/>
  <c r="AD150" i="20"/>
  <c r="AE150" i="20"/>
  <c r="AG88" i="20"/>
  <c r="AD88" i="20"/>
  <c r="AE88" i="20"/>
  <c r="AG158" i="20"/>
  <c r="AD158" i="20"/>
  <c r="AE158" i="20"/>
  <c r="AJ131" i="18"/>
  <c r="AI131" i="18"/>
  <c r="AL131" i="18"/>
  <c r="AL108" i="18"/>
  <c r="AI108" i="18"/>
  <c r="AJ108" i="18"/>
  <c r="AL83" i="18"/>
  <c r="AI83" i="18"/>
  <c r="AJ83" i="18"/>
  <c r="AL176" i="18"/>
  <c r="AJ176" i="18"/>
  <c r="AI176" i="18"/>
  <c r="AE37" i="20"/>
  <c r="AD37" i="20"/>
  <c r="AG37" i="20"/>
  <c r="AE127" i="20"/>
  <c r="AG127" i="20"/>
  <c r="AD127" i="20"/>
  <c r="AJ114" i="18"/>
  <c r="AL114" i="18"/>
  <c r="AI114" i="18"/>
  <c r="AI151" i="18"/>
  <c r="AL151" i="18"/>
  <c r="AJ151" i="18"/>
  <c r="AG38" i="20"/>
  <c r="AD38" i="20"/>
  <c r="AE38" i="20"/>
  <c r="AE90" i="20"/>
  <c r="AG90" i="20"/>
  <c r="AD90" i="20"/>
  <c r="AL182" i="18"/>
  <c r="AJ182" i="18"/>
  <c r="AI182" i="18"/>
  <c r="AJ155" i="18"/>
  <c r="AL155" i="18"/>
  <c r="AI155" i="18"/>
  <c r="AG67" i="20"/>
  <c r="AD67" i="20"/>
  <c r="AE67" i="20"/>
  <c r="AJ145" i="18"/>
  <c r="AL145" i="18"/>
  <c r="AI145" i="18"/>
  <c r="AE176" i="20"/>
  <c r="AG176" i="20"/>
  <c r="AD176" i="20"/>
  <c r="AE72" i="20"/>
  <c r="AD72" i="20"/>
  <c r="AG72" i="20"/>
  <c r="AL125" i="18"/>
  <c r="AI125" i="18"/>
  <c r="AJ125" i="18"/>
  <c r="AE200" i="20"/>
  <c r="AG200" i="20"/>
  <c r="AD200" i="20"/>
  <c r="AJ130" i="18"/>
  <c r="AL130" i="18"/>
  <c r="AI130" i="18"/>
  <c r="AG69" i="20"/>
  <c r="AD69" i="20"/>
  <c r="AE69" i="20"/>
  <c r="AL166" i="18"/>
  <c r="AI166" i="18"/>
  <c r="AJ166" i="18"/>
  <c r="AD128" i="20"/>
  <c r="AG128" i="20"/>
  <c r="AE128" i="20"/>
  <c r="AI103" i="18"/>
  <c r="AL103" i="18"/>
  <c r="AJ103" i="18"/>
  <c r="AJ157" i="18"/>
  <c r="AI157" i="18"/>
  <c r="AL157" i="18"/>
  <c r="AJ144" i="18"/>
  <c r="AL144" i="18"/>
  <c r="AI144" i="18"/>
  <c r="AL200" i="18"/>
  <c r="AJ200" i="18"/>
  <c r="AI200" i="18"/>
  <c r="AG33" i="20"/>
  <c r="AD33" i="20"/>
  <c r="AE33" i="20"/>
  <c r="AL63" i="18"/>
  <c r="AI63" i="18"/>
  <c r="AJ63" i="18"/>
  <c r="AE164" i="20"/>
  <c r="AG164" i="20"/>
  <c r="AD164" i="20"/>
  <c r="AE207" i="20"/>
  <c r="AG207" i="20"/>
  <c r="AD207" i="20"/>
  <c r="AL72" i="18"/>
  <c r="AI72" i="18"/>
  <c r="AJ72" i="18"/>
  <c r="AJ81" i="18"/>
  <c r="AL81" i="18"/>
  <c r="AI81" i="18"/>
  <c r="CA25" i="20"/>
  <c r="CB24" i="20"/>
  <c r="AC11" i="20"/>
  <c r="AG18" i="20"/>
  <c r="CA17" i="20"/>
  <c r="CB16" i="20"/>
  <c r="CB17" i="20"/>
  <c r="CC16" i="20"/>
  <c r="CA11" i="20"/>
  <c r="CA19" i="20"/>
  <c r="CB25" i="20"/>
  <c r="CC24" i="20"/>
  <c r="CC17" i="20"/>
  <c r="CD16" i="20"/>
  <c r="CC19" i="20"/>
  <c r="CC25" i="20"/>
  <c r="CD24" i="20"/>
  <c r="CB19" i="20"/>
  <c r="CB11" i="20"/>
  <c r="CD25" i="20"/>
  <c r="CE24" i="20"/>
  <c r="CD17" i="20"/>
  <c r="CE16" i="20"/>
  <c r="CC11" i="20"/>
  <c r="CD19" i="20"/>
  <c r="CE11" i="20"/>
  <c r="CE17" i="20"/>
  <c r="CF16" i="20"/>
  <c r="CD11" i="20"/>
  <c r="CE25" i="20"/>
  <c r="CF24" i="20"/>
  <c r="CE19" i="20"/>
  <c r="CF17" i="20"/>
  <c r="CG16" i="20"/>
  <c r="CF25" i="20"/>
  <c r="CG24" i="20"/>
  <c r="CF19" i="20"/>
  <c r="CG17" i="20"/>
  <c r="CH16" i="20"/>
  <c r="CG11" i="20"/>
  <c r="CG25" i="20"/>
  <c r="CH24" i="20"/>
  <c r="CG19" i="20"/>
  <c r="CF11" i="20"/>
  <c r="CH17" i="20"/>
  <c r="CI16" i="20"/>
  <c r="CH25" i="20"/>
  <c r="CI24" i="20"/>
  <c r="CH19" i="20"/>
  <c r="CI25" i="20"/>
  <c r="CJ24" i="20"/>
  <c r="CI19" i="20"/>
  <c r="CI17" i="20"/>
  <c r="CJ16" i="20"/>
  <c r="CH11" i="20"/>
  <c r="CJ25" i="20"/>
  <c r="CK24" i="20"/>
  <c r="CI11" i="20"/>
  <c r="CJ17" i="20"/>
  <c r="CK16" i="20"/>
  <c r="CJ11" i="20"/>
  <c r="CJ19" i="20"/>
  <c r="CK17" i="20"/>
  <c r="CL16" i="20"/>
  <c r="CK11" i="20"/>
  <c r="CK25" i="20"/>
  <c r="CL24" i="20"/>
  <c r="BN24" i="20"/>
  <c r="CL25" i="20"/>
  <c r="CL19" i="20"/>
  <c r="CK19" i="20"/>
  <c r="CL17" i="20"/>
  <c r="CL11" i="20"/>
  <c r="BN16" i="20"/>
  <c r="D18" i="6"/>
  <c r="H18" i="18"/>
  <c r="C11" i="11"/>
  <c r="C12" i="20"/>
  <c r="E18" i="10"/>
  <c r="K18" i="18"/>
  <c r="C11" i="20"/>
  <c r="I18" i="18"/>
  <c r="C11" i="18"/>
  <c r="E18" i="6"/>
  <c r="C12" i="11"/>
  <c r="J18" i="18"/>
  <c r="C12" i="18"/>
  <c r="D18" i="10"/>
  <c r="AU228" i="17" l="1"/>
  <c r="G228" i="17"/>
  <c r="Z228" i="17"/>
  <c r="L228" i="17"/>
  <c r="AU227" i="17"/>
  <c r="G227" i="17"/>
  <c r="Z227" i="17"/>
  <c r="L227" i="17"/>
  <c r="AT226" i="17"/>
  <c r="AS226" i="17"/>
  <c r="AR226" i="17" s="1"/>
  <c r="AQ226" i="17" s="1"/>
  <c r="AP226" i="17" s="1"/>
  <c r="AO226" i="17" s="1"/>
  <c r="AN226" i="17" s="1"/>
  <c r="AM226" i="17" s="1"/>
  <c r="AL226" i="17" s="1"/>
  <c r="L226" i="17"/>
  <c r="Z226" i="17"/>
  <c r="G226" i="17"/>
  <c r="H64" i="10"/>
  <c r="G64" i="10"/>
  <c r="I64" i="10"/>
  <c r="J64" i="10" s="1"/>
  <c r="G40" i="10"/>
  <c r="K25" i="13"/>
  <c r="F50" i="13"/>
  <c r="J42" i="13"/>
  <c r="L55" i="14"/>
  <c r="I71" i="14"/>
  <c r="I23" i="10"/>
  <c r="J23" i="10" s="1"/>
  <c r="AF167" i="20"/>
  <c r="L76" i="14"/>
  <c r="K62" i="14"/>
  <c r="I55" i="6"/>
  <c r="J55" i="6" s="1"/>
  <c r="L39" i="14"/>
  <c r="K61" i="14"/>
  <c r="I61" i="14"/>
  <c r="J74" i="14"/>
  <c r="H61" i="14"/>
  <c r="I78" i="10"/>
  <c r="J78" i="10" s="1"/>
  <c r="P167" i="20"/>
  <c r="I62" i="14"/>
  <c r="K55" i="14"/>
  <c r="G78" i="10"/>
  <c r="J62" i="14"/>
  <c r="F33" i="13"/>
  <c r="I43" i="13"/>
  <c r="G21" i="10"/>
  <c r="L33" i="13"/>
  <c r="J51" i="13"/>
  <c r="I77" i="6"/>
  <c r="J77" i="6" s="1"/>
  <c r="F78" i="14"/>
  <c r="J61" i="14"/>
  <c r="P159" i="20"/>
  <c r="I40" i="10"/>
  <c r="J40" i="10" s="1"/>
  <c r="J49" i="13"/>
  <c r="H63" i="6"/>
  <c r="L78" i="14"/>
  <c r="F71" i="14"/>
  <c r="J55" i="14"/>
  <c r="I54" i="10"/>
  <c r="J54" i="10" s="1"/>
  <c r="I56" i="10"/>
  <c r="J56" i="10" s="1"/>
  <c r="L24" i="13"/>
  <c r="F51" i="13"/>
  <c r="I70" i="6"/>
  <c r="J70" i="6" s="1"/>
  <c r="F24" i="14"/>
  <c r="I46" i="10"/>
  <c r="J46" i="10" s="1"/>
  <c r="H82" i="6"/>
  <c r="G82" i="6"/>
  <c r="R212" i="20"/>
  <c r="P212" i="20"/>
  <c r="G56" i="10"/>
  <c r="H56" i="10"/>
  <c r="H36" i="10"/>
  <c r="G36" i="10"/>
  <c r="AH67" i="18"/>
  <c r="N67" i="18"/>
  <c r="Q67" i="18" s="1"/>
  <c r="H28" i="10"/>
  <c r="G28" i="10"/>
  <c r="AC36" i="20"/>
  <c r="N153" i="18"/>
  <c r="Q153" i="18" s="1"/>
  <c r="P45" i="11"/>
  <c r="R45" i="11" s="1"/>
  <c r="T45" i="11" s="1"/>
  <c r="G75" i="10"/>
  <c r="L42" i="14"/>
  <c r="L13" i="13"/>
  <c r="M13" i="13"/>
  <c r="L149" i="18"/>
  <c r="L160" i="18"/>
  <c r="L161" i="18"/>
  <c r="P46" i="11"/>
  <c r="R46" i="11" s="1"/>
  <c r="T46" i="11" s="1"/>
  <c r="P21" i="11"/>
  <c r="R21" i="11" s="1"/>
  <c r="T21" i="11" s="1"/>
  <c r="P209" i="11"/>
  <c r="R209" i="11" s="1"/>
  <c r="T209" i="11" s="1"/>
  <c r="P119" i="11"/>
  <c r="R119" i="11" s="1"/>
  <c r="T119" i="11" s="1"/>
  <c r="P199" i="11"/>
  <c r="R199" i="11" s="1"/>
  <c r="T199" i="11" s="1"/>
  <c r="P189" i="11"/>
  <c r="R189" i="11" s="1"/>
  <c r="T189" i="11" s="1"/>
  <c r="P89" i="11"/>
  <c r="R89" i="11" s="1"/>
  <c r="T89" i="11" s="1"/>
  <c r="P175" i="11"/>
  <c r="R175" i="11" s="1"/>
  <c r="T175" i="11" s="1"/>
  <c r="P85" i="11"/>
  <c r="R85" i="11" s="1"/>
  <c r="T85" i="11" s="1"/>
  <c r="P165" i="11"/>
  <c r="R165" i="11" s="1"/>
  <c r="T165" i="11" s="1"/>
  <c r="P172" i="11"/>
  <c r="R172" i="11" s="1"/>
  <c r="T172" i="11" s="1"/>
  <c r="P154" i="11"/>
  <c r="R154" i="11" s="1"/>
  <c r="T154" i="11" s="1"/>
  <c r="P128" i="11"/>
  <c r="R128" i="11" s="1"/>
  <c r="T128" i="11" s="1"/>
  <c r="L29" i="18"/>
  <c r="L193" i="18"/>
  <c r="L154" i="18"/>
  <c r="P154" i="18" s="1"/>
  <c r="L121" i="18"/>
  <c r="N121" i="18" s="1"/>
  <c r="Q121" i="18" s="1"/>
  <c r="L93" i="18"/>
  <c r="L52" i="18"/>
  <c r="L32" i="13"/>
  <c r="H43" i="13"/>
  <c r="H37" i="13"/>
  <c r="I38" i="6"/>
  <c r="J38" i="6" s="1"/>
  <c r="I46" i="6"/>
  <c r="J46" i="6" s="1"/>
  <c r="I32" i="6"/>
  <c r="J32" i="6" s="1"/>
  <c r="I25" i="6"/>
  <c r="J25" i="6" s="1"/>
  <c r="F45" i="6"/>
  <c r="H45" i="6" s="1"/>
  <c r="L70" i="14"/>
  <c r="K28" i="14"/>
  <c r="AC159" i="20"/>
  <c r="AF159" i="20"/>
  <c r="N36" i="20"/>
  <c r="R36" i="20" s="1"/>
  <c r="P63" i="11"/>
  <c r="R63" i="11" s="1"/>
  <c r="T63" i="11" s="1"/>
  <c r="I82" i="14"/>
  <c r="F42" i="14"/>
  <c r="L57" i="14"/>
  <c r="L172" i="18"/>
  <c r="P42" i="11"/>
  <c r="R42" i="11" s="1"/>
  <c r="T42" i="11" s="1"/>
  <c r="P54" i="11"/>
  <c r="R54" i="11" s="1"/>
  <c r="T54" i="11" s="1"/>
  <c r="P25" i="11"/>
  <c r="R25" i="11" s="1"/>
  <c r="T25" i="11" s="1"/>
  <c r="P107" i="11"/>
  <c r="R107" i="11" s="1"/>
  <c r="T107" i="11" s="1"/>
  <c r="P129" i="11"/>
  <c r="R129" i="11" s="1"/>
  <c r="T129" i="11" s="1"/>
  <c r="P30" i="11"/>
  <c r="R30" i="11" s="1"/>
  <c r="T30" i="11" s="1"/>
  <c r="P87" i="11"/>
  <c r="R87" i="11" s="1"/>
  <c r="T87" i="11" s="1"/>
  <c r="P167" i="11"/>
  <c r="R167" i="11" s="1"/>
  <c r="T167" i="11" s="1"/>
  <c r="P109" i="11"/>
  <c r="R109" i="11" s="1"/>
  <c r="T109" i="11" s="1"/>
  <c r="P67" i="11"/>
  <c r="R67" i="11" s="1"/>
  <c r="T67" i="11" s="1"/>
  <c r="P147" i="11"/>
  <c r="R147" i="11" s="1"/>
  <c r="T147" i="11" s="1"/>
  <c r="P137" i="11"/>
  <c r="R137" i="11" s="1"/>
  <c r="T137" i="11" s="1"/>
  <c r="P38" i="11"/>
  <c r="R38" i="11" s="1"/>
  <c r="T38" i="11" s="1"/>
  <c r="P95" i="11"/>
  <c r="R95" i="11" s="1"/>
  <c r="T95" i="11" s="1"/>
  <c r="P213" i="11"/>
  <c r="R213" i="11" s="1"/>
  <c r="T213" i="11" s="1"/>
  <c r="P208" i="11"/>
  <c r="R208" i="11" s="1"/>
  <c r="T208" i="11" s="1"/>
  <c r="P124" i="11"/>
  <c r="R124" i="11" s="1"/>
  <c r="T124" i="11" s="1"/>
  <c r="P106" i="11"/>
  <c r="R106" i="11" s="1"/>
  <c r="T106" i="11" s="1"/>
  <c r="P80" i="11"/>
  <c r="R80" i="11" s="1"/>
  <c r="T80" i="11" s="1"/>
  <c r="L36" i="18"/>
  <c r="L188" i="18"/>
  <c r="L151" i="18"/>
  <c r="P151" i="18" s="1"/>
  <c r="L117" i="18"/>
  <c r="L87" i="18"/>
  <c r="L46" i="18"/>
  <c r="AH46" i="18" s="1"/>
  <c r="O13" i="13"/>
  <c r="I26" i="13"/>
  <c r="J44" i="13"/>
  <c r="J26" i="13"/>
  <c r="L63" i="14"/>
  <c r="I28" i="14"/>
  <c r="I60" i="10"/>
  <c r="J60" i="10" s="1"/>
  <c r="AK153" i="18"/>
  <c r="AC90" i="20"/>
  <c r="AF63" i="20"/>
  <c r="AC212" i="20"/>
  <c r="P55" i="11"/>
  <c r="R55" i="11" s="1"/>
  <c r="T55" i="11" s="1"/>
  <c r="P41" i="11"/>
  <c r="R41" i="11" s="1"/>
  <c r="T41" i="11" s="1"/>
  <c r="F53" i="10"/>
  <c r="H53" i="10" s="1"/>
  <c r="L82" i="14"/>
  <c r="K42" i="14"/>
  <c r="C13" i="13"/>
  <c r="L156" i="18"/>
  <c r="AK156" i="18" s="1"/>
  <c r="L157" i="18"/>
  <c r="W12" i="11"/>
  <c r="P48" i="11"/>
  <c r="R48" i="11" s="1"/>
  <c r="T48" i="11" s="1"/>
  <c r="P29" i="11"/>
  <c r="R29" i="11" s="1"/>
  <c r="T29" i="11" s="1"/>
  <c r="P97" i="11"/>
  <c r="R97" i="11" s="1"/>
  <c r="T97" i="11" s="1"/>
  <c r="P177" i="11"/>
  <c r="R177" i="11" s="1"/>
  <c r="T177" i="11" s="1"/>
  <c r="P36" i="11"/>
  <c r="R36" i="11" s="1"/>
  <c r="T36" i="11" s="1"/>
  <c r="P77" i="11"/>
  <c r="R77" i="11" s="1"/>
  <c r="T77" i="11" s="1"/>
  <c r="P157" i="11"/>
  <c r="R157" i="11" s="1"/>
  <c r="T157" i="11" s="1"/>
  <c r="P195" i="11"/>
  <c r="R195" i="11" s="1"/>
  <c r="T195" i="11" s="1"/>
  <c r="P185" i="11"/>
  <c r="R185" i="11" s="1"/>
  <c r="T185" i="11" s="1"/>
  <c r="P143" i="11"/>
  <c r="R143" i="11" s="1"/>
  <c r="T143" i="11" s="1"/>
  <c r="P133" i="11"/>
  <c r="R133" i="11" s="1"/>
  <c r="T133" i="11" s="1"/>
  <c r="P34" i="11"/>
  <c r="R34" i="11" s="1"/>
  <c r="T34" i="11" s="1"/>
  <c r="P51" i="11"/>
  <c r="P204" i="11"/>
  <c r="R204" i="11" s="1"/>
  <c r="T204" i="11" s="1"/>
  <c r="P186" i="11"/>
  <c r="R186" i="11" s="1"/>
  <c r="T186" i="11" s="1"/>
  <c r="P160" i="11"/>
  <c r="R160" i="11" s="1"/>
  <c r="T160" i="11" s="1"/>
  <c r="P76" i="11"/>
  <c r="R76" i="11" s="1"/>
  <c r="T76" i="11" s="1"/>
  <c r="L187" i="18"/>
  <c r="L144" i="18"/>
  <c r="L115" i="18"/>
  <c r="L85" i="18"/>
  <c r="N85" i="18" s="1"/>
  <c r="Q85" i="18" s="1"/>
  <c r="L44" i="18"/>
  <c r="F26" i="13"/>
  <c r="I53" i="6"/>
  <c r="J53" i="6" s="1"/>
  <c r="F49" i="14"/>
  <c r="I69" i="14"/>
  <c r="F43" i="10"/>
  <c r="P32" i="20"/>
  <c r="AF212" i="20"/>
  <c r="AK59" i="18"/>
  <c r="L34" i="14"/>
  <c r="D13" i="13"/>
  <c r="L152" i="18"/>
  <c r="N152" i="18" s="1"/>
  <c r="Q152" i="18" s="1"/>
  <c r="L164" i="18"/>
  <c r="L165" i="18"/>
  <c r="N165" i="18" s="1"/>
  <c r="W8" i="11"/>
  <c r="P44" i="11"/>
  <c r="R44" i="11" s="1"/>
  <c r="T44" i="11" s="1"/>
  <c r="P47" i="11"/>
  <c r="R47" i="11" s="1"/>
  <c r="T47" i="11" s="1"/>
  <c r="P75" i="11"/>
  <c r="R75" i="11" s="1"/>
  <c r="T75" i="11" s="1"/>
  <c r="P155" i="11"/>
  <c r="R155" i="11" s="1"/>
  <c r="T155" i="11" s="1"/>
  <c r="P187" i="11"/>
  <c r="R187" i="11" s="1"/>
  <c r="T187" i="11" s="1"/>
  <c r="P135" i="11"/>
  <c r="R135" i="11" s="1"/>
  <c r="T135" i="11" s="1"/>
  <c r="P205" i="11"/>
  <c r="R205" i="11" s="1"/>
  <c r="T205" i="11" s="1"/>
  <c r="P115" i="11"/>
  <c r="R115" i="11" s="1"/>
  <c r="T115" i="11" s="1"/>
  <c r="P105" i="11"/>
  <c r="R105" i="11" s="1"/>
  <c r="T105" i="11" s="1"/>
  <c r="P191" i="11"/>
  <c r="R191" i="11" s="1"/>
  <c r="T191" i="11" s="1"/>
  <c r="P101" i="11"/>
  <c r="R101" i="11" s="1"/>
  <c r="T101" i="11" s="1"/>
  <c r="P181" i="11"/>
  <c r="R181" i="11" s="1"/>
  <c r="T181" i="11" s="1"/>
  <c r="P156" i="11"/>
  <c r="R156" i="11" s="1"/>
  <c r="T156" i="11" s="1"/>
  <c r="P138" i="11"/>
  <c r="R138" i="11" s="1"/>
  <c r="T138" i="11" s="1"/>
  <c r="L207" i="18"/>
  <c r="L182" i="18"/>
  <c r="L137" i="18"/>
  <c r="L110" i="18"/>
  <c r="AH110" i="18" s="1"/>
  <c r="L81" i="18"/>
  <c r="AH81" i="18" s="1"/>
  <c r="I38" i="13"/>
  <c r="H55" i="13"/>
  <c r="I75" i="6"/>
  <c r="J75" i="6" s="1"/>
  <c r="G77" i="6"/>
  <c r="Q13" i="14"/>
  <c r="O13" i="14"/>
  <c r="G79" i="10"/>
  <c r="I44" i="10"/>
  <c r="J44" i="10" s="1"/>
  <c r="AC32" i="20"/>
  <c r="AC63" i="20"/>
  <c r="P63" i="20"/>
  <c r="P59" i="18"/>
  <c r="AK123" i="18"/>
  <c r="G53" i="10"/>
  <c r="G46" i="10"/>
  <c r="F34" i="14"/>
  <c r="N123" i="18"/>
  <c r="Q123" i="18" s="1"/>
  <c r="L205" i="18"/>
  <c r="N205" i="18" s="1"/>
  <c r="P205" i="18" s="1"/>
  <c r="L181" i="18"/>
  <c r="L135" i="18"/>
  <c r="L108" i="18"/>
  <c r="L79" i="18"/>
  <c r="J38" i="13"/>
  <c r="K69" i="14"/>
  <c r="K35" i="14"/>
  <c r="H65" i="14"/>
  <c r="I55" i="10"/>
  <c r="J55" i="10" s="1"/>
  <c r="I27" i="10"/>
  <c r="J27" i="10" s="1"/>
  <c r="N32" i="20"/>
  <c r="R32" i="20" s="1"/>
  <c r="AC167" i="20"/>
  <c r="N59" i="18"/>
  <c r="Q59" i="18" s="1"/>
  <c r="AH153" i="18"/>
  <c r="AH123" i="18"/>
  <c r="P61" i="11"/>
  <c r="R61" i="11" s="1"/>
  <c r="T61" i="11" s="1"/>
  <c r="G60" i="10"/>
  <c r="K34" i="14"/>
  <c r="I13" i="13"/>
  <c r="L159" i="18"/>
  <c r="P60" i="11"/>
  <c r="R60" i="11" s="1"/>
  <c r="T60" i="11" s="1"/>
  <c r="W6" i="11"/>
  <c r="W10" i="11"/>
  <c r="W11" i="11"/>
  <c r="P193" i="11"/>
  <c r="R193" i="11" s="1"/>
  <c r="T193" i="11" s="1"/>
  <c r="P103" i="11"/>
  <c r="R103" i="11" s="1"/>
  <c r="T103" i="11" s="1"/>
  <c r="P173" i="11"/>
  <c r="R173" i="11" s="1"/>
  <c r="T173" i="11" s="1"/>
  <c r="P211" i="11"/>
  <c r="R211" i="11" s="1"/>
  <c r="T211" i="11" s="1"/>
  <c r="P73" i="11"/>
  <c r="R73" i="11" s="1"/>
  <c r="T73" i="11" s="1"/>
  <c r="P201" i="11"/>
  <c r="R201" i="11" s="1"/>
  <c r="T201" i="11" s="1"/>
  <c r="P159" i="11"/>
  <c r="R159" i="11" s="1"/>
  <c r="T159" i="11" s="1"/>
  <c r="P69" i="11"/>
  <c r="R69" i="11" s="1"/>
  <c r="T69" i="11" s="1"/>
  <c r="P149" i="11"/>
  <c r="R149" i="11" s="1"/>
  <c r="T149" i="11" s="1"/>
  <c r="P188" i="11"/>
  <c r="R188" i="11" s="1"/>
  <c r="T188" i="11" s="1"/>
  <c r="P170" i="11"/>
  <c r="R170" i="11" s="1"/>
  <c r="T170" i="11" s="1"/>
  <c r="P144" i="11"/>
  <c r="R144" i="11" s="1"/>
  <c r="T144" i="11" s="1"/>
  <c r="W7" i="11"/>
  <c r="L201" i="18"/>
  <c r="N201" i="18" s="1"/>
  <c r="L176" i="18"/>
  <c r="AH176" i="18" s="1"/>
  <c r="L130" i="18"/>
  <c r="N130" i="18" s="1"/>
  <c r="Q130" i="18" s="1"/>
  <c r="L102" i="18"/>
  <c r="L72" i="18"/>
  <c r="K24" i="13"/>
  <c r="F38" i="13"/>
  <c r="I55" i="13"/>
  <c r="J37" i="13"/>
  <c r="I68" i="6"/>
  <c r="J68" i="6" s="1"/>
  <c r="I51" i="6"/>
  <c r="J51" i="6" s="1"/>
  <c r="F70" i="14"/>
  <c r="F43" i="14"/>
  <c r="I58" i="14"/>
  <c r="H58" i="14"/>
  <c r="D16" i="11"/>
  <c r="D19" i="11" s="1"/>
  <c r="P43" i="11"/>
  <c r="R43" i="11" s="1"/>
  <c r="T43" i="11" s="1"/>
  <c r="P53" i="11"/>
  <c r="R53" i="11" s="1"/>
  <c r="T53" i="11" s="1"/>
  <c r="L49" i="14"/>
  <c r="F13" i="13"/>
  <c r="G13" i="13"/>
  <c r="L168" i="18"/>
  <c r="AH168" i="18" s="1"/>
  <c r="P56" i="11"/>
  <c r="R56" i="11" s="1"/>
  <c r="T56" i="11" s="1"/>
  <c r="P62" i="11"/>
  <c r="R62" i="11" s="1"/>
  <c r="T62" i="11" s="1"/>
  <c r="W5" i="11"/>
  <c r="P57" i="11"/>
  <c r="R57" i="11" s="1"/>
  <c r="T57" i="11" s="1"/>
  <c r="P37" i="11"/>
  <c r="R37" i="11" s="1"/>
  <c r="T37" i="11" s="1"/>
  <c r="P91" i="11"/>
  <c r="R91" i="11" s="1"/>
  <c r="T91" i="11" s="1"/>
  <c r="P203" i="11"/>
  <c r="R203" i="11" s="1"/>
  <c r="T203" i="11" s="1"/>
  <c r="P113" i="11"/>
  <c r="R113" i="11" s="1"/>
  <c r="T113" i="11" s="1"/>
  <c r="P71" i="11"/>
  <c r="R71" i="11" s="1"/>
  <c r="T71" i="11" s="1"/>
  <c r="P151" i="11"/>
  <c r="R151" i="11" s="1"/>
  <c r="T151" i="11" s="1"/>
  <c r="P93" i="11"/>
  <c r="R93" i="11" s="1"/>
  <c r="T93" i="11" s="1"/>
  <c r="P131" i="11"/>
  <c r="R131" i="11" s="1"/>
  <c r="T131" i="11" s="1"/>
  <c r="P32" i="11"/>
  <c r="R32" i="11" s="1"/>
  <c r="T32" i="11" s="1"/>
  <c r="P121" i="11"/>
  <c r="R121" i="11" s="1"/>
  <c r="T121" i="11" s="1"/>
  <c r="P22" i="11"/>
  <c r="R22" i="11" s="1"/>
  <c r="T22" i="11" s="1"/>
  <c r="P79" i="11"/>
  <c r="R79" i="11" s="1"/>
  <c r="T79" i="11" s="1"/>
  <c r="P207" i="11"/>
  <c r="R207" i="11" s="1"/>
  <c r="T207" i="11" s="1"/>
  <c r="P117" i="11"/>
  <c r="R117" i="11" s="1"/>
  <c r="T117" i="11" s="1"/>
  <c r="P197" i="11"/>
  <c r="R197" i="11" s="1"/>
  <c r="T197" i="11" s="1"/>
  <c r="P140" i="11"/>
  <c r="R140" i="11" s="1"/>
  <c r="T140" i="11" s="1"/>
  <c r="P122" i="11"/>
  <c r="R122" i="11" s="1"/>
  <c r="T122" i="11" s="1"/>
  <c r="P96" i="11"/>
  <c r="R96" i="11" s="1"/>
  <c r="T96" i="11" s="1"/>
  <c r="L199" i="18"/>
  <c r="N199" i="18" s="1"/>
  <c r="L174" i="18"/>
  <c r="N174" i="18" s="1"/>
  <c r="Q174" i="18" s="1"/>
  <c r="L128" i="18"/>
  <c r="L100" i="18"/>
  <c r="AH100" i="18" s="1"/>
  <c r="F55" i="13"/>
  <c r="J50" i="13"/>
  <c r="K57" i="14"/>
  <c r="R170" i="20"/>
  <c r="P170" i="20"/>
  <c r="R101" i="20"/>
  <c r="P101" i="20"/>
  <c r="H47" i="13"/>
  <c r="K47" i="13"/>
  <c r="F47" i="13"/>
  <c r="J47" i="13"/>
  <c r="I47" i="13"/>
  <c r="I50" i="6"/>
  <c r="J50" i="6" s="1"/>
  <c r="F50" i="6"/>
  <c r="L40" i="14"/>
  <c r="F40" i="14"/>
  <c r="AC21" i="20"/>
  <c r="N121" i="20"/>
  <c r="R121" i="20" s="1"/>
  <c r="AK144" i="18"/>
  <c r="AC97" i="20"/>
  <c r="L25" i="20"/>
  <c r="L68" i="20"/>
  <c r="L69" i="20"/>
  <c r="L89" i="20"/>
  <c r="N89" i="20" s="1"/>
  <c r="R89" i="20" s="1"/>
  <c r="L66" i="20"/>
  <c r="L75" i="20"/>
  <c r="AC75" i="20" s="1"/>
  <c r="L200" i="20"/>
  <c r="L87" i="20"/>
  <c r="L84" i="20"/>
  <c r="AH87" i="18"/>
  <c r="G32" i="10"/>
  <c r="G58" i="6"/>
  <c r="AK205" i="18"/>
  <c r="N181" i="18"/>
  <c r="AH181" i="18"/>
  <c r="AK181" i="18"/>
  <c r="L45" i="18"/>
  <c r="N45" i="18" s="1"/>
  <c r="Q45" i="18" s="1"/>
  <c r="L53" i="18"/>
  <c r="L60" i="18"/>
  <c r="L66" i="18"/>
  <c r="L73" i="18"/>
  <c r="P73" i="18" s="1"/>
  <c r="L80" i="18"/>
  <c r="L86" i="18"/>
  <c r="L101" i="18"/>
  <c r="L109" i="18"/>
  <c r="L116" i="18"/>
  <c r="N116" i="18" s="1"/>
  <c r="Q116" i="18" s="1"/>
  <c r="L122" i="18"/>
  <c r="P122" i="18" s="1"/>
  <c r="L129" i="18"/>
  <c r="L136" i="18"/>
  <c r="L143" i="18"/>
  <c r="L175" i="18"/>
  <c r="N175" i="18" s="1"/>
  <c r="L200" i="18"/>
  <c r="L206" i="18"/>
  <c r="L24" i="18"/>
  <c r="L33" i="18"/>
  <c r="N33" i="18" s="1"/>
  <c r="Q33" i="18" s="1"/>
  <c r="L38" i="18"/>
  <c r="L47" i="18"/>
  <c r="L54" i="18"/>
  <c r="N54" i="18" s="1"/>
  <c r="Q54" i="18" s="1"/>
  <c r="L61" i="18"/>
  <c r="P61" i="18" s="1"/>
  <c r="L68" i="18"/>
  <c r="L74" i="18"/>
  <c r="L88" i="18"/>
  <c r="L95" i="18"/>
  <c r="L103" i="18"/>
  <c r="L124" i="18"/>
  <c r="N124" i="18" s="1"/>
  <c r="Q124" i="18" s="1"/>
  <c r="L131" i="18"/>
  <c r="L138" i="18"/>
  <c r="L145" i="18"/>
  <c r="L167" i="18"/>
  <c r="N167" i="18" s="1"/>
  <c r="Q167" i="18" s="1"/>
  <c r="L177" i="18"/>
  <c r="L183" i="18"/>
  <c r="N183" i="18" s="1"/>
  <c r="Q183" i="18" s="1"/>
  <c r="L189" i="18"/>
  <c r="N189" i="18" s="1"/>
  <c r="L195" i="18"/>
  <c r="AH195" i="18" s="1"/>
  <c r="L208" i="18"/>
  <c r="L22" i="18"/>
  <c r="L27" i="18"/>
  <c r="L31" i="18"/>
  <c r="L169" i="18"/>
  <c r="L40" i="18"/>
  <c r="L48" i="18"/>
  <c r="L55" i="18"/>
  <c r="L62" i="18"/>
  <c r="L69" i="18"/>
  <c r="L75" i="18"/>
  <c r="L89" i="18"/>
  <c r="P89" i="18" s="1"/>
  <c r="L96" i="18"/>
  <c r="L104" i="18"/>
  <c r="L111" i="18"/>
  <c r="L118" i="18"/>
  <c r="L125" i="18"/>
  <c r="L132" i="18"/>
  <c r="L139" i="18"/>
  <c r="L146" i="18"/>
  <c r="AK146" i="18" s="1"/>
  <c r="L155" i="18"/>
  <c r="L170" i="18"/>
  <c r="L196" i="18"/>
  <c r="L202" i="18"/>
  <c r="AH202" i="18" s="1"/>
  <c r="L209" i="18"/>
  <c r="L25" i="18"/>
  <c r="N25" i="18" s="1"/>
  <c r="Q25" i="18" s="1"/>
  <c r="L34" i="18"/>
  <c r="L41" i="18"/>
  <c r="N41" i="18" s="1"/>
  <c r="Q41" i="18" s="1"/>
  <c r="L49" i="18"/>
  <c r="AH49" i="18" s="1"/>
  <c r="L56" i="18"/>
  <c r="L63" i="18"/>
  <c r="L70" i="18"/>
  <c r="L76" i="18"/>
  <c r="L82" i="18"/>
  <c r="L90" i="18"/>
  <c r="L97" i="18"/>
  <c r="L105" i="18"/>
  <c r="L112" i="18"/>
  <c r="L133" i="18"/>
  <c r="L140" i="18"/>
  <c r="N140" i="18" s="1"/>
  <c r="Q140" i="18" s="1"/>
  <c r="L147" i="18"/>
  <c r="L158" i="18"/>
  <c r="N158" i="18" s="1"/>
  <c r="Q158" i="18" s="1"/>
  <c r="L178" i="18"/>
  <c r="AH178" i="18" s="1"/>
  <c r="L184" i="18"/>
  <c r="N184" i="18" s="1"/>
  <c r="Q184" i="18" s="1"/>
  <c r="L190" i="18"/>
  <c r="L197" i="18"/>
  <c r="L203" i="18"/>
  <c r="L37" i="18"/>
  <c r="AH37" i="18" s="1"/>
  <c r="L39" i="18"/>
  <c r="L42" i="18"/>
  <c r="L50" i="18"/>
  <c r="L57" i="18"/>
  <c r="L64" i="18"/>
  <c r="L77" i="18"/>
  <c r="L83" i="18"/>
  <c r="L91" i="18"/>
  <c r="L98" i="18"/>
  <c r="L106" i="18"/>
  <c r="L113" i="18"/>
  <c r="L119" i="18"/>
  <c r="L126" i="18"/>
  <c r="P126" i="18" s="1"/>
  <c r="L141" i="18"/>
  <c r="N141" i="18" s="1"/>
  <c r="Q141" i="18" s="1"/>
  <c r="L148" i="18"/>
  <c r="L162" i="18"/>
  <c r="L171" i="18"/>
  <c r="L179" i="18"/>
  <c r="AH179" i="18" s="1"/>
  <c r="L185" i="18"/>
  <c r="L191" i="18"/>
  <c r="N191" i="18" s="1"/>
  <c r="L204" i="18"/>
  <c r="N204" i="18" s="1"/>
  <c r="P204" i="18" s="1"/>
  <c r="L21" i="18"/>
  <c r="AH21" i="18" s="1"/>
  <c r="L23" i="18"/>
  <c r="L32" i="18"/>
  <c r="L173" i="18"/>
  <c r="D15" i="18"/>
  <c r="C19" i="18" s="1"/>
  <c r="L43" i="18"/>
  <c r="L51" i="18"/>
  <c r="L58" i="18"/>
  <c r="L65" i="18"/>
  <c r="L71" i="18"/>
  <c r="L78" i="18"/>
  <c r="N78" i="18" s="1"/>
  <c r="Q78" i="18" s="1"/>
  <c r="L84" i="18"/>
  <c r="P84" i="18" s="1"/>
  <c r="L92" i="18"/>
  <c r="P92" i="18" s="1"/>
  <c r="L99" i="18"/>
  <c r="L107" i="18"/>
  <c r="L114" i="18"/>
  <c r="AK114" i="18" s="1"/>
  <c r="L120" i="18"/>
  <c r="L127" i="18"/>
  <c r="L134" i="18"/>
  <c r="P134" i="18" s="1"/>
  <c r="L142" i="18"/>
  <c r="L150" i="18"/>
  <c r="L163" i="18"/>
  <c r="L180" i="18"/>
  <c r="L186" i="18"/>
  <c r="AH186" i="18" s="1"/>
  <c r="L192" i="18"/>
  <c r="L198" i="18"/>
  <c r="L28" i="18"/>
  <c r="L30" i="18"/>
  <c r="L35" i="18"/>
  <c r="L47" i="13"/>
  <c r="H54" i="13"/>
  <c r="I54" i="13"/>
  <c r="F54" i="13"/>
  <c r="J54" i="13"/>
  <c r="H46" i="13"/>
  <c r="F46" i="13"/>
  <c r="J46" i="13"/>
  <c r="I46" i="13"/>
  <c r="I21" i="6"/>
  <c r="J21" i="6" s="1"/>
  <c r="F36" i="6"/>
  <c r="I36" i="6"/>
  <c r="J36" i="6" s="1"/>
  <c r="H39" i="14"/>
  <c r="I39" i="14"/>
  <c r="F39" i="14"/>
  <c r="J39" i="14"/>
  <c r="I52" i="10"/>
  <c r="J52" i="10" s="1"/>
  <c r="F52" i="10"/>
  <c r="N182" i="18"/>
  <c r="AK182" i="18"/>
  <c r="N117" i="18"/>
  <c r="Q117" i="18" s="1"/>
  <c r="P117" i="18"/>
  <c r="AH117" i="18"/>
  <c r="AK117" i="18"/>
  <c r="H34" i="13"/>
  <c r="J34" i="13"/>
  <c r="I34" i="13"/>
  <c r="L47" i="14"/>
  <c r="H47" i="14"/>
  <c r="K47" i="14"/>
  <c r="J47" i="14"/>
  <c r="P21" i="20"/>
  <c r="AF153" i="20"/>
  <c r="N126" i="20"/>
  <c r="R126" i="20" s="1"/>
  <c r="AF170" i="20"/>
  <c r="N168" i="18"/>
  <c r="Q168" i="18" s="1"/>
  <c r="AH144" i="18"/>
  <c r="AK110" i="18"/>
  <c r="N81" i="18"/>
  <c r="Q81" i="18" s="1"/>
  <c r="F56" i="6"/>
  <c r="I56" i="6"/>
  <c r="J56" i="6" s="1"/>
  <c r="F48" i="6"/>
  <c r="I48" i="6"/>
  <c r="J48" i="6" s="1"/>
  <c r="F43" i="6"/>
  <c r="H43" i="6" s="1"/>
  <c r="AC170" i="20"/>
  <c r="AF58" i="20"/>
  <c r="H73" i="10"/>
  <c r="L220" i="20"/>
  <c r="L181" i="20"/>
  <c r="L40" i="20"/>
  <c r="AC40" i="20" s="1"/>
  <c r="L179" i="20"/>
  <c r="L95" i="20"/>
  <c r="L49" i="20"/>
  <c r="AC49" i="20" s="1"/>
  <c r="I32" i="10"/>
  <c r="J32" i="10" s="1"/>
  <c r="AH182" i="18"/>
  <c r="H23" i="13"/>
  <c r="J23" i="13"/>
  <c r="I23" i="13"/>
  <c r="F23" i="13"/>
  <c r="L23" i="13"/>
  <c r="J52" i="14"/>
  <c r="H52" i="14"/>
  <c r="L52" i="14"/>
  <c r="I52" i="14"/>
  <c r="F50" i="10"/>
  <c r="I50" i="10"/>
  <c r="J50" i="10" s="1"/>
  <c r="AF101" i="20"/>
  <c r="AC138" i="20"/>
  <c r="P168" i="18"/>
  <c r="L27" i="20"/>
  <c r="P27" i="20" s="1"/>
  <c r="L35" i="20"/>
  <c r="L188" i="20"/>
  <c r="L41" i="20"/>
  <c r="P41" i="20" s="1"/>
  <c r="L177" i="20"/>
  <c r="AC177" i="20" s="1"/>
  <c r="L102" i="20"/>
  <c r="L180" i="20"/>
  <c r="L122" i="20"/>
  <c r="N122" i="20" s="1"/>
  <c r="R122" i="20" s="1"/>
  <c r="L43" i="20"/>
  <c r="P43" i="20" s="1"/>
  <c r="L42" i="20"/>
  <c r="N42" i="20" s="1"/>
  <c r="R42" i="20" s="1"/>
  <c r="H21" i="12"/>
  <c r="K21" i="12"/>
  <c r="J21" i="12"/>
  <c r="L21" i="12"/>
  <c r="I21" i="12"/>
  <c r="F21" i="12"/>
  <c r="N29" i="18"/>
  <c r="Q29" i="18" s="1"/>
  <c r="P29" i="18"/>
  <c r="AK29" i="18"/>
  <c r="N46" i="18"/>
  <c r="Q46" i="18" s="1"/>
  <c r="AK46" i="18"/>
  <c r="P46" i="18"/>
  <c r="H25" i="6"/>
  <c r="G25" i="6"/>
  <c r="F63" i="10"/>
  <c r="H63" i="10" s="1"/>
  <c r="I63" i="10"/>
  <c r="J63" i="10" s="1"/>
  <c r="AC101" i="20"/>
  <c r="N138" i="20"/>
  <c r="R138" i="20" s="1"/>
  <c r="AK168" i="18"/>
  <c r="N193" i="18"/>
  <c r="AH193" i="18"/>
  <c r="AK193" i="18"/>
  <c r="N100" i="18"/>
  <c r="P100" i="18" s="1"/>
  <c r="AK100" i="18"/>
  <c r="J29" i="13"/>
  <c r="H29" i="13"/>
  <c r="I29" i="13"/>
  <c r="F61" i="6"/>
  <c r="I61" i="6"/>
  <c r="J61" i="6" s="1"/>
  <c r="I40" i="14"/>
  <c r="AF126" i="20"/>
  <c r="AF121" i="20"/>
  <c r="I81" i="10"/>
  <c r="J81" i="10" s="1"/>
  <c r="AK188" i="18"/>
  <c r="AH188" i="18"/>
  <c r="N94" i="18"/>
  <c r="Q94" i="18" s="1"/>
  <c r="AK94" i="18"/>
  <c r="G30" i="13"/>
  <c r="K30" i="13"/>
  <c r="I75" i="14"/>
  <c r="J75" i="14"/>
  <c r="AF21" i="20"/>
  <c r="P90" i="20"/>
  <c r="N87" i="18"/>
  <c r="Q87" i="18" s="1"/>
  <c r="L213" i="20"/>
  <c r="AF213" i="20" s="1"/>
  <c r="L192" i="20"/>
  <c r="L210" i="20"/>
  <c r="L79" i="20"/>
  <c r="L129" i="20"/>
  <c r="L139" i="20"/>
  <c r="AC139" i="20" s="1"/>
  <c r="L82" i="20"/>
  <c r="L171" i="20"/>
  <c r="N187" i="18"/>
  <c r="AH187" i="18"/>
  <c r="AK187" i="18"/>
  <c r="AK151" i="18"/>
  <c r="N93" i="18"/>
  <c r="Q93" i="18" s="1"/>
  <c r="P93" i="18"/>
  <c r="AH93" i="18"/>
  <c r="AK93" i="18"/>
  <c r="H41" i="13"/>
  <c r="J41" i="13"/>
  <c r="F41" i="13"/>
  <c r="I41" i="13"/>
  <c r="H35" i="13"/>
  <c r="J35" i="13"/>
  <c r="F35" i="13"/>
  <c r="L35" i="13"/>
  <c r="H27" i="13"/>
  <c r="F27" i="13"/>
  <c r="K27" i="13"/>
  <c r="L27" i="13"/>
  <c r="F30" i="6"/>
  <c r="H30" i="6" s="1"/>
  <c r="I30" i="6"/>
  <c r="J30" i="6" s="1"/>
  <c r="F74" i="10"/>
  <c r="H74" i="10" s="1"/>
  <c r="F33" i="10"/>
  <c r="I33" i="10"/>
  <c r="J33" i="10" s="1"/>
  <c r="K21" i="13"/>
  <c r="K23" i="13"/>
  <c r="F49" i="13"/>
  <c r="K33" i="13"/>
  <c r="G65" i="6"/>
  <c r="I75" i="10"/>
  <c r="J75" i="10" s="1"/>
  <c r="L40" i="13"/>
  <c r="L21" i="13"/>
  <c r="K35" i="13"/>
  <c r="L62" i="14"/>
  <c r="F62" i="14"/>
  <c r="F23" i="14"/>
  <c r="I79" i="14"/>
  <c r="I55" i="14"/>
  <c r="H23" i="14"/>
  <c r="I34" i="10"/>
  <c r="J34" i="10" s="1"/>
  <c r="I51" i="10"/>
  <c r="J51" i="10" s="1"/>
  <c r="F42" i="10"/>
  <c r="F30" i="10"/>
  <c r="F79" i="14"/>
  <c r="I74" i="14"/>
  <c r="J63" i="14"/>
  <c r="H79" i="14"/>
  <c r="H67" i="14"/>
  <c r="H36" i="14"/>
  <c r="I31" i="13"/>
  <c r="I47" i="6"/>
  <c r="J47" i="6" s="1"/>
  <c r="I65" i="6"/>
  <c r="J65" i="6" s="1"/>
  <c r="I60" i="6"/>
  <c r="J60" i="6" s="1"/>
  <c r="I42" i="6"/>
  <c r="J42" i="6" s="1"/>
  <c r="F31" i="13"/>
  <c r="J33" i="13"/>
  <c r="L79" i="14"/>
  <c r="F55" i="14"/>
  <c r="C13" i="14"/>
  <c r="L38" i="14"/>
  <c r="K23" i="14"/>
  <c r="F69" i="14"/>
  <c r="F51" i="14"/>
  <c r="F30" i="14"/>
  <c r="Z144" i="17"/>
  <c r="G144" i="17"/>
  <c r="J144" i="17" s="1"/>
  <c r="V66" i="11"/>
  <c r="Z134" i="17"/>
  <c r="G180" i="17"/>
  <c r="K180" i="17" s="1"/>
  <c r="V144" i="11"/>
  <c r="G137" i="17"/>
  <c r="J137" i="17" s="1"/>
  <c r="AU224" i="17"/>
  <c r="G224" i="17"/>
  <c r="Z224" i="17"/>
  <c r="AF181" i="20"/>
  <c r="AF175" i="20"/>
  <c r="N54" i="20"/>
  <c r="R54" i="20" s="1"/>
  <c r="AF90" i="20"/>
  <c r="P58" i="20"/>
  <c r="AC209" i="20"/>
  <c r="N51" i="20"/>
  <c r="R51" i="20" s="1"/>
  <c r="P51" i="20"/>
  <c r="AC41" i="20"/>
  <c r="AF41" i="20"/>
  <c r="N41" i="20"/>
  <c r="R41" i="20" s="1"/>
  <c r="P49" i="20"/>
  <c r="AF49" i="20"/>
  <c r="N49" i="20"/>
  <c r="R49" i="20" s="1"/>
  <c r="G56" i="13"/>
  <c r="L56" i="13"/>
  <c r="N40" i="20"/>
  <c r="R40" i="20" s="1"/>
  <c r="P42" i="20"/>
  <c r="AH209" i="18"/>
  <c r="AK209" i="18"/>
  <c r="N209" i="18"/>
  <c r="Q189" i="18"/>
  <c r="P189" i="18"/>
  <c r="F26" i="10"/>
  <c r="H26" i="10" s="1"/>
  <c r="AC58" i="20"/>
  <c r="R209" i="20"/>
  <c r="P40" i="20"/>
  <c r="P25" i="20"/>
  <c r="N25" i="20"/>
  <c r="R25" i="20" s="1"/>
  <c r="N130" i="20"/>
  <c r="R130" i="20" s="1"/>
  <c r="P130" i="20"/>
  <c r="AC130" i="20"/>
  <c r="AF130" i="20"/>
  <c r="P164" i="18"/>
  <c r="AK164" i="18"/>
  <c r="N22" i="18"/>
  <c r="Q22" i="18" s="1"/>
  <c r="P22" i="18"/>
  <c r="AK22" i="18"/>
  <c r="N195" i="18"/>
  <c r="AH189" i="18"/>
  <c r="AK189" i="18"/>
  <c r="P62" i="18"/>
  <c r="AK62" i="18"/>
  <c r="N62" i="18"/>
  <c r="Q62" i="18" s="1"/>
  <c r="AH62" i="18"/>
  <c r="F40" i="6"/>
  <c r="H40" i="6" s="1"/>
  <c r="I40" i="6"/>
  <c r="J40" i="6" s="1"/>
  <c r="F33" i="6"/>
  <c r="I33" i="6"/>
  <c r="J33" i="6" s="1"/>
  <c r="I61" i="10"/>
  <c r="J61" i="10" s="1"/>
  <c r="F61" i="10"/>
  <c r="F48" i="10"/>
  <c r="H48" i="10" s="1"/>
  <c r="I48" i="10"/>
  <c r="J48" i="10" s="1"/>
  <c r="AF138" i="20"/>
  <c r="N29" i="20"/>
  <c r="R29" i="20" s="1"/>
  <c r="AF75" i="20"/>
  <c r="G81" i="10"/>
  <c r="N68" i="20"/>
  <c r="R68" i="20" s="1"/>
  <c r="P68" i="20"/>
  <c r="AC68" i="20"/>
  <c r="AF68" i="20"/>
  <c r="N136" i="20"/>
  <c r="R136" i="20" s="1"/>
  <c r="AC136" i="20"/>
  <c r="P136" i="20"/>
  <c r="AF136" i="20"/>
  <c r="N97" i="20"/>
  <c r="R97" i="20" s="1"/>
  <c r="AF97" i="20"/>
  <c r="N153" i="20"/>
  <c r="R153" i="20" s="1"/>
  <c r="AC153" i="20"/>
  <c r="P154" i="20"/>
  <c r="AF154" i="20"/>
  <c r="N149" i="18"/>
  <c r="Q149" i="18" s="1"/>
  <c r="AK149" i="18"/>
  <c r="N159" i="18"/>
  <c r="Q159" i="18" s="1"/>
  <c r="AK159" i="18"/>
  <c r="P159" i="18"/>
  <c r="AH159" i="18"/>
  <c r="AH165" i="18"/>
  <c r="AK165" i="18"/>
  <c r="AH68" i="18"/>
  <c r="AK68" i="18"/>
  <c r="I74" i="6"/>
  <c r="J74" i="6" s="1"/>
  <c r="F74" i="6"/>
  <c r="H68" i="6"/>
  <c r="G68" i="6"/>
  <c r="F39" i="6"/>
  <c r="H39" i="6" s="1"/>
  <c r="I39" i="6"/>
  <c r="J39" i="6" s="1"/>
  <c r="H54" i="10"/>
  <c r="G54" i="10"/>
  <c r="N145" i="20"/>
  <c r="R145" i="20" s="1"/>
  <c r="P145" i="20"/>
  <c r="AF145" i="20"/>
  <c r="AF177" i="20"/>
  <c r="P166" i="20"/>
  <c r="AF54" i="20"/>
  <c r="AC29" i="20"/>
  <c r="N23" i="20"/>
  <c r="R23" i="20" s="1"/>
  <c r="AF23" i="20"/>
  <c r="P23" i="20"/>
  <c r="AC23" i="20"/>
  <c r="P24" i="20"/>
  <c r="N24" i="20"/>
  <c r="R24" i="20" s="1"/>
  <c r="AC57" i="20"/>
  <c r="AF57" i="20"/>
  <c r="P57" i="20"/>
  <c r="N69" i="20"/>
  <c r="R69" i="20" s="1"/>
  <c r="AC69" i="20"/>
  <c r="N135" i="20"/>
  <c r="R135" i="20" s="1"/>
  <c r="AC135" i="20"/>
  <c r="AF135" i="20"/>
  <c r="L103" i="20"/>
  <c r="L119" i="20"/>
  <c r="L99" i="20"/>
  <c r="L105" i="20"/>
  <c r="L144" i="20"/>
  <c r="L45" i="20"/>
  <c r="L98" i="20"/>
  <c r="L72" i="20"/>
  <c r="L142" i="20"/>
  <c r="L56" i="20"/>
  <c r="L115" i="20"/>
  <c r="L201" i="20"/>
  <c r="N201" i="20" s="1"/>
  <c r="L143" i="20"/>
  <c r="L191" i="20"/>
  <c r="L178" i="20"/>
  <c r="L219" i="20"/>
  <c r="L118" i="20"/>
  <c r="L116" i="20"/>
  <c r="L214" i="20"/>
  <c r="L146" i="20"/>
  <c r="L33" i="20"/>
  <c r="L185" i="20"/>
  <c r="L163" i="20"/>
  <c r="L62" i="20"/>
  <c r="L222" i="20"/>
  <c r="L140" i="20"/>
  <c r="L184" i="20"/>
  <c r="N184" i="20" s="1"/>
  <c r="L93" i="20"/>
  <c r="L65" i="20"/>
  <c r="L37" i="20"/>
  <c r="L152" i="20"/>
  <c r="L211" i="20"/>
  <c r="L112" i="20"/>
  <c r="L147" i="20"/>
  <c r="L196" i="20"/>
  <c r="L194" i="20"/>
  <c r="L195" i="20"/>
  <c r="L150" i="20"/>
  <c r="L94" i="20"/>
  <c r="L55" i="20"/>
  <c r="L204" i="20"/>
  <c r="L28" i="20"/>
  <c r="L26" i="20"/>
  <c r="L127" i="20"/>
  <c r="L197" i="20"/>
  <c r="N197" i="20" s="1"/>
  <c r="L70" i="20"/>
  <c r="L60" i="20"/>
  <c r="L111" i="20"/>
  <c r="L155" i="20"/>
  <c r="L48" i="20"/>
  <c r="L216" i="20"/>
  <c r="L114" i="20"/>
  <c r="L156" i="20"/>
  <c r="L202" i="20"/>
  <c r="N202" i="20" s="1"/>
  <c r="L199" i="20"/>
  <c r="L206" i="20"/>
  <c r="L172" i="20"/>
  <c r="L215" i="20"/>
  <c r="L218" i="20"/>
  <c r="AC218" i="20" s="1"/>
  <c r="L30" i="20"/>
  <c r="L76" i="20"/>
  <c r="L141" i="20"/>
  <c r="L53" i="20"/>
  <c r="L77" i="20"/>
  <c r="L71" i="20"/>
  <c r="L151" i="20"/>
  <c r="L38" i="20"/>
  <c r="L128" i="20"/>
  <c r="L174" i="20"/>
  <c r="L107" i="20"/>
  <c r="L134" i="20"/>
  <c r="L165" i="20"/>
  <c r="L50" i="20"/>
  <c r="L120" i="20"/>
  <c r="L168" i="20"/>
  <c r="L59" i="20"/>
  <c r="L34" i="20"/>
  <c r="L217" i="20"/>
  <c r="AC217" i="20" s="1"/>
  <c r="L221" i="20"/>
  <c r="L203" i="20"/>
  <c r="L169" i="20"/>
  <c r="L187" i="20"/>
  <c r="L31" i="20"/>
  <c r="AC31" i="20" s="1"/>
  <c r="L193" i="20"/>
  <c r="L198" i="20"/>
  <c r="L47" i="20"/>
  <c r="L173" i="20"/>
  <c r="L131" i="20"/>
  <c r="N131" i="20" s="1"/>
  <c r="R131" i="20" s="1"/>
  <c r="L182" i="20"/>
  <c r="L133" i="20"/>
  <c r="L164" i="20"/>
  <c r="L104" i="20"/>
  <c r="L44" i="20"/>
  <c r="L80" i="20"/>
  <c r="L92" i="20"/>
  <c r="L190" i="20"/>
  <c r="L73" i="20"/>
  <c r="L183" i="20"/>
  <c r="L157" i="20"/>
  <c r="L96" i="20"/>
  <c r="P96" i="20" s="1"/>
  <c r="L74" i="20"/>
  <c r="L125" i="20"/>
  <c r="L67" i="20"/>
  <c r="AC67" i="20" s="1"/>
  <c r="L205" i="20"/>
  <c r="L117" i="20"/>
  <c r="L52" i="20"/>
  <c r="L161" i="20"/>
  <c r="L22" i="20"/>
  <c r="AK102" i="18"/>
  <c r="AH102" i="18"/>
  <c r="N102" i="18"/>
  <c r="P102" i="18" s="1"/>
  <c r="P67" i="18"/>
  <c r="AK67" i="18"/>
  <c r="G62" i="6"/>
  <c r="I62" i="6"/>
  <c r="J62" i="6" s="1"/>
  <c r="G31" i="10"/>
  <c r="AC54" i="20"/>
  <c r="AF29" i="20"/>
  <c r="P89" i="20"/>
  <c r="N85" i="20"/>
  <c r="R85" i="20" s="1"/>
  <c r="P85" i="20"/>
  <c r="P109" i="18"/>
  <c r="AH109" i="18"/>
  <c r="AK109" i="18"/>
  <c r="N109" i="18"/>
  <c r="Q109" i="18" s="1"/>
  <c r="G78" i="6"/>
  <c r="I78" i="6"/>
  <c r="J78" i="6" s="1"/>
  <c r="I77" i="14"/>
  <c r="F77" i="14"/>
  <c r="K77" i="14"/>
  <c r="L77" i="14"/>
  <c r="H77" i="14"/>
  <c r="J77" i="14"/>
  <c r="H27" i="14"/>
  <c r="K27" i="14"/>
  <c r="J27" i="14"/>
  <c r="L27" i="14"/>
  <c r="I27" i="14"/>
  <c r="F27" i="14"/>
  <c r="I21" i="14"/>
  <c r="F21" i="14"/>
  <c r="K21" i="14"/>
  <c r="F83" i="10"/>
  <c r="H83" i="10" s="1"/>
  <c r="I83" i="10"/>
  <c r="J83" i="10" s="1"/>
  <c r="I76" i="10"/>
  <c r="J76" i="10" s="1"/>
  <c r="G76" i="10"/>
  <c r="F68" i="10"/>
  <c r="H68" i="10" s="1"/>
  <c r="I68" i="10"/>
  <c r="J68" i="10" s="1"/>
  <c r="AF123" i="20"/>
  <c r="AC123" i="20"/>
  <c r="H72" i="10"/>
  <c r="G72" i="10"/>
  <c r="N134" i="18"/>
  <c r="Q134" i="18" s="1"/>
  <c r="N127" i="18"/>
  <c r="Q127" i="18" s="1"/>
  <c r="AK127" i="18"/>
  <c r="AK121" i="18"/>
  <c r="AH115" i="18"/>
  <c r="AK115" i="18"/>
  <c r="P115" i="18"/>
  <c r="N115" i="18"/>
  <c r="Q115" i="18" s="1"/>
  <c r="H82" i="14"/>
  <c r="J82" i="14"/>
  <c r="F82" i="14"/>
  <c r="AK49" i="18"/>
  <c r="L44" i="13"/>
  <c r="G49" i="13"/>
  <c r="K49" i="13"/>
  <c r="L49" i="13"/>
  <c r="K52" i="13"/>
  <c r="F52" i="13"/>
  <c r="H39" i="13"/>
  <c r="F39" i="13"/>
  <c r="I39" i="13"/>
  <c r="L39" i="13"/>
  <c r="J39" i="13"/>
  <c r="K39" i="13"/>
  <c r="L34" i="13"/>
  <c r="K34" i="13"/>
  <c r="F34" i="13"/>
  <c r="H21" i="13"/>
  <c r="F21" i="13"/>
  <c r="I21" i="13"/>
  <c r="J21" i="13"/>
  <c r="G79" i="6"/>
  <c r="H79" i="6"/>
  <c r="H48" i="14"/>
  <c r="L48" i="14"/>
  <c r="I48" i="14"/>
  <c r="F48" i="14"/>
  <c r="H42" i="14"/>
  <c r="J42" i="14"/>
  <c r="N147" i="18"/>
  <c r="Q147" i="18" s="1"/>
  <c r="AK147" i="18"/>
  <c r="J25" i="13"/>
  <c r="F25" i="13"/>
  <c r="G45" i="6"/>
  <c r="H59" i="14"/>
  <c r="I59" i="14"/>
  <c r="F59" i="14"/>
  <c r="J59" i="14"/>
  <c r="H26" i="14"/>
  <c r="I26" i="14"/>
  <c r="G82" i="10"/>
  <c r="N200" i="18"/>
  <c r="AH200" i="18"/>
  <c r="AK200" i="18"/>
  <c r="N155" i="18"/>
  <c r="Q155" i="18" s="1"/>
  <c r="P155" i="18"/>
  <c r="N146" i="18"/>
  <c r="Q146" i="18" s="1"/>
  <c r="P146" i="18"/>
  <c r="AH146" i="18"/>
  <c r="AH92" i="18"/>
  <c r="N84" i="18"/>
  <c r="Q84" i="18" s="1"/>
  <c r="AH84" i="18"/>
  <c r="AK84" i="18"/>
  <c r="K44" i="13"/>
  <c r="F43" i="13"/>
  <c r="K43" i="13"/>
  <c r="L43" i="13"/>
  <c r="H30" i="13"/>
  <c r="F30" i="13"/>
  <c r="I30" i="13"/>
  <c r="J30" i="13"/>
  <c r="L30" i="13"/>
  <c r="H32" i="14"/>
  <c r="I32" i="14"/>
  <c r="K32" i="14"/>
  <c r="F32" i="14"/>
  <c r="J32" i="14"/>
  <c r="L32" i="14"/>
  <c r="N176" i="18"/>
  <c r="AK176" i="18"/>
  <c r="P167" i="18"/>
  <c r="AH167" i="18"/>
  <c r="AK167" i="18"/>
  <c r="G26" i="13"/>
  <c r="K26" i="13"/>
  <c r="H71" i="6"/>
  <c r="G71" i="6"/>
  <c r="J73" i="14"/>
  <c r="H73" i="14"/>
  <c r="K73" i="14"/>
  <c r="K63" i="14"/>
  <c r="I63" i="14"/>
  <c r="F63" i="14"/>
  <c r="N97" i="18"/>
  <c r="Q97" i="18" s="1"/>
  <c r="P97" i="18"/>
  <c r="AH97" i="18"/>
  <c r="AK97" i="18"/>
  <c r="G54" i="6"/>
  <c r="I54" i="6"/>
  <c r="J54" i="6" s="1"/>
  <c r="H51" i="10"/>
  <c r="G51" i="10"/>
  <c r="N180" i="18"/>
  <c r="N50" i="18"/>
  <c r="Q50" i="18" s="1"/>
  <c r="P50" i="18"/>
  <c r="N42" i="18"/>
  <c r="Q42" i="18" s="1"/>
  <c r="P42" i="18"/>
  <c r="G50" i="13"/>
  <c r="L50" i="13"/>
  <c r="G37" i="13"/>
  <c r="L37" i="13"/>
  <c r="K37" i="13"/>
  <c r="K31" i="13"/>
  <c r="L31" i="13"/>
  <c r="H53" i="13"/>
  <c r="J53" i="13"/>
  <c r="K53" i="13"/>
  <c r="L53" i="13"/>
  <c r="G70" i="6"/>
  <c r="F59" i="6"/>
  <c r="H59" i="6" s="1"/>
  <c r="I59" i="6"/>
  <c r="J59" i="6" s="1"/>
  <c r="G53" i="6"/>
  <c r="H53" i="6"/>
  <c r="G47" i="6"/>
  <c r="H47" i="6"/>
  <c r="F27" i="6"/>
  <c r="I27" i="6"/>
  <c r="J27" i="6" s="1"/>
  <c r="H43" i="14"/>
  <c r="I43" i="14"/>
  <c r="J43" i="14"/>
  <c r="N188" i="18"/>
  <c r="N179" i="18"/>
  <c r="N61" i="18"/>
  <c r="Q61" i="18" s="1"/>
  <c r="L54" i="13"/>
  <c r="K54" i="13"/>
  <c r="K28" i="13"/>
  <c r="G48" i="13"/>
  <c r="I51" i="13"/>
  <c r="I42" i="13"/>
  <c r="H33" i="13"/>
  <c r="G73" i="6"/>
  <c r="G38" i="6"/>
  <c r="L31" i="14"/>
  <c r="K40" i="14"/>
  <c r="F36" i="14"/>
  <c r="I67" i="14"/>
  <c r="I51" i="14"/>
  <c r="I36" i="14"/>
  <c r="I24" i="14"/>
  <c r="J31" i="14"/>
  <c r="H75" i="14"/>
  <c r="H66" i="14"/>
  <c r="H57" i="14"/>
  <c r="H51" i="14"/>
  <c r="H40" i="14"/>
  <c r="H24" i="14"/>
  <c r="G71" i="10"/>
  <c r="AK184" i="18"/>
  <c r="AK174" i="18"/>
  <c r="AK154" i="18"/>
  <c r="P138" i="18"/>
  <c r="AH94" i="18"/>
  <c r="AK89" i="18"/>
  <c r="P66" i="18"/>
  <c r="AK54" i="18"/>
  <c r="AH184" i="18"/>
  <c r="AK179" i="18"/>
  <c r="AH174" i="18"/>
  <c r="AK133" i="18"/>
  <c r="P94" i="18"/>
  <c r="AH89" i="18"/>
  <c r="AK61" i="18"/>
  <c r="AH54" i="18"/>
  <c r="L28" i="13"/>
  <c r="G37" i="6"/>
  <c r="K31" i="14"/>
  <c r="L24" i="14"/>
  <c r="F75" i="14"/>
  <c r="F47" i="14"/>
  <c r="I47" i="14"/>
  <c r="F62" i="10"/>
  <c r="G59" i="10"/>
  <c r="F41" i="10"/>
  <c r="P184" i="18"/>
  <c r="P174" i="18"/>
  <c r="AH133" i="18"/>
  <c r="AH61" i="18"/>
  <c r="P54" i="18"/>
  <c r="E13" i="13"/>
  <c r="P13" i="13"/>
  <c r="B15" i="13"/>
  <c r="L48" i="13"/>
  <c r="G29" i="6"/>
  <c r="K24" i="14"/>
  <c r="F31" i="14"/>
  <c r="J40" i="14"/>
  <c r="F58" i="10"/>
  <c r="AK208" i="18"/>
  <c r="AK198" i="18"/>
  <c r="AK30" i="18"/>
  <c r="G46" i="6"/>
  <c r="G27" i="10"/>
  <c r="BU25" i="17"/>
  <c r="BV24" i="17" s="1"/>
  <c r="BU17" i="17"/>
  <c r="BV16" i="17" s="1"/>
  <c r="AU51" i="17"/>
  <c r="AT51" i="17" s="1"/>
  <c r="AS51" i="17" s="1"/>
  <c r="AR51" i="17" s="1"/>
  <c r="AQ51" i="17" s="1"/>
  <c r="AP51" i="17" s="1"/>
  <c r="AO51" i="17" s="1"/>
  <c r="AN51" i="17" s="1"/>
  <c r="AM51" i="17" s="1"/>
  <c r="AL51" i="17" s="1"/>
  <c r="AJ51" i="17" s="1"/>
  <c r="V98" i="11"/>
  <c r="F98" i="17"/>
  <c r="F43" i="17"/>
  <c r="V43" i="11"/>
  <c r="E223" i="17"/>
  <c r="F223" i="17" s="1"/>
  <c r="E213" i="17"/>
  <c r="E221" i="17"/>
  <c r="F221" i="17" s="1"/>
  <c r="AU221" i="17" s="1"/>
  <c r="AT221" i="17" s="1"/>
  <c r="AS221" i="17" s="1"/>
  <c r="AR221" i="17" s="1"/>
  <c r="AQ221" i="17" s="1"/>
  <c r="AP221" i="17" s="1"/>
  <c r="AO221" i="17" s="1"/>
  <c r="AN221" i="17" s="1"/>
  <c r="AM221" i="17" s="1"/>
  <c r="AL221" i="17" s="1"/>
  <c r="E172" i="17"/>
  <c r="E141" i="17"/>
  <c r="V141" i="11" s="1"/>
  <c r="E155" i="17"/>
  <c r="E161" i="17"/>
  <c r="E21" i="17"/>
  <c r="E25" i="17"/>
  <c r="E106" i="17"/>
  <c r="E60" i="17"/>
  <c r="E63" i="17"/>
  <c r="E88" i="17"/>
  <c r="E91" i="17"/>
  <c r="E89" i="17"/>
  <c r="E101" i="17"/>
  <c r="E108" i="17"/>
  <c r="E114" i="17"/>
  <c r="E206" i="17"/>
  <c r="E126" i="17"/>
  <c r="E158" i="17"/>
  <c r="E69" i="17"/>
  <c r="E176" i="17"/>
  <c r="E190" i="17"/>
  <c r="E205" i="17"/>
  <c r="E184" i="17"/>
  <c r="E173" i="17"/>
  <c r="E67" i="17"/>
  <c r="E143" i="17"/>
  <c r="E156" i="17"/>
  <c r="E163" i="17"/>
  <c r="E169" i="17"/>
  <c r="E29" i="17"/>
  <c r="E32" i="17"/>
  <c r="E38" i="17"/>
  <c r="E46" i="17"/>
  <c r="E49" i="17"/>
  <c r="E77" i="17"/>
  <c r="F77" i="17" s="1"/>
  <c r="AU77" i="17" s="1"/>
  <c r="AT77" i="17" s="1"/>
  <c r="AS77" i="17" s="1"/>
  <c r="AR77" i="17" s="1"/>
  <c r="AQ77" i="17" s="1"/>
  <c r="AP77" i="17" s="1"/>
  <c r="AO77" i="17" s="1"/>
  <c r="AN77" i="17" s="1"/>
  <c r="AM77" i="17" s="1"/>
  <c r="AL77" i="17" s="1"/>
  <c r="E85" i="17"/>
  <c r="E109" i="17"/>
  <c r="E115" i="17"/>
  <c r="E123" i="17"/>
  <c r="F123" i="17" s="1"/>
  <c r="AU123" i="17" s="1"/>
  <c r="AT123" i="17" s="1"/>
  <c r="AS123" i="17" s="1"/>
  <c r="AR123" i="17" s="1"/>
  <c r="AQ123" i="17" s="1"/>
  <c r="AP123" i="17" s="1"/>
  <c r="AO123" i="17" s="1"/>
  <c r="AN123" i="17" s="1"/>
  <c r="AM123" i="17" s="1"/>
  <c r="AL123" i="17" s="1"/>
  <c r="AJ123" i="17" s="1"/>
  <c r="E204" i="17"/>
  <c r="E130" i="17"/>
  <c r="E162" i="17"/>
  <c r="E200" i="17"/>
  <c r="E75" i="17"/>
  <c r="E225" i="17"/>
  <c r="F225" i="17" s="1"/>
  <c r="E192" i="17"/>
  <c r="E207" i="17"/>
  <c r="E129" i="17"/>
  <c r="E157" i="17"/>
  <c r="E23" i="17"/>
  <c r="E27" i="17"/>
  <c r="E35" i="17"/>
  <c r="E42" i="17"/>
  <c r="E48" i="17"/>
  <c r="E64" i="17"/>
  <c r="E71" i="17"/>
  <c r="E79" i="17"/>
  <c r="V79" i="11" s="1"/>
  <c r="E90" i="17"/>
  <c r="E99" i="17"/>
  <c r="E119" i="17"/>
  <c r="E110" i="17"/>
  <c r="E116" i="17"/>
  <c r="E124" i="17"/>
  <c r="G66" i="17"/>
  <c r="J66" i="17" s="1"/>
  <c r="E177" i="17"/>
  <c r="E193" i="17"/>
  <c r="E215" i="17"/>
  <c r="F215" i="17" s="1"/>
  <c r="AU215" i="17" s="1"/>
  <c r="E197" i="17"/>
  <c r="E52" i="17"/>
  <c r="E74" i="17"/>
  <c r="E131" i="17"/>
  <c r="E145" i="17"/>
  <c r="E171" i="17"/>
  <c r="AB2" i="17"/>
  <c r="AB15" i="17" s="1"/>
  <c r="AU195" i="17" s="1"/>
  <c r="AT195" i="17" s="1"/>
  <c r="AS195" i="17" s="1"/>
  <c r="AR195" i="17" s="1"/>
  <c r="AQ195" i="17" s="1"/>
  <c r="AP195" i="17" s="1"/>
  <c r="AO195" i="17" s="1"/>
  <c r="AN195" i="17" s="1"/>
  <c r="AM195" i="17" s="1"/>
  <c r="AL195" i="17" s="1"/>
  <c r="E22" i="17"/>
  <c r="E44" i="17"/>
  <c r="E54" i="17"/>
  <c r="E72" i="17"/>
  <c r="E82" i="17"/>
  <c r="E96" i="17"/>
  <c r="E100" i="17"/>
  <c r="V100" i="11" s="1"/>
  <c r="E103" i="17"/>
  <c r="E111" i="17"/>
  <c r="E117" i="17"/>
  <c r="E125" i="17"/>
  <c r="E222" i="17"/>
  <c r="E138" i="17"/>
  <c r="E170" i="17"/>
  <c r="E132" i="17"/>
  <c r="E208" i="17"/>
  <c r="E219" i="17"/>
  <c r="F219" i="17" s="1"/>
  <c r="E133" i="17"/>
  <c r="F133" i="17" s="1"/>
  <c r="AU133" i="17" s="1"/>
  <c r="AT133" i="17" s="1"/>
  <c r="AS133" i="17" s="1"/>
  <c r="AR133" i="17" s="1"/>
  <c r="AQ133" i="17" s="1"/>
  <c r="AP133" i="17" s="1"/>
  <c r="AO133" i="17" s="1"/>
  <c r="AN133" i="17" s="1"/>
  <c r="AM133" i="17" s="1"/>
  <c r="AL133" i="17" s="1"/>
  <c r="E147" i="17"/>
  <c r="E159" i="17"/>
  <c r="E164" i="17"/>
  <c r="E33" i="17"/>
  <c r="E28" i="17"/>
  <c r="E95" i="17"/>
  <c r="E39" i="17"/>
  <c r="E45" i="17"/>
  <c r="E53" i="17"/>
  <c r="E80" i="17"/>
  <c r="E83" i="17"/>
  <c r="E92" i="17"/>
  <c r="E102" i="17"/>
  <c r="E104" i="17"/>
  <c r="E112" i="17"/>
  <c r="E118" i="17"/>
  <c r="E199" i="17"/>
  <c r="E178" i="17"/>
  <c r="E142" i="17"/>
  <c r="E218" i="17"/>
  <c r="F218" i="17" s="1"/>
  <c r="E136" i="17"/>
  <c r="E183" i="17"/>
  <c r="E198" i="17"/>
  <c r="E201" i="17"/>
  <c r="E58" i="17"/>
  <c r="E121" i="17"/>
  <c r="E135" i="17"/>
  <c r="E149" i="17"/>
  <c r="E24" i="17"/>
  <c r="E31" i="17"/>
  <c r="E36" i="17"/>
  <c r="E40" i="17"/>
  <c r="E47" i="17"/>
  <c r="E55" i="17"/>
  <c r="E61" i="17"/>
  <c r="E78" i="17"/>
  <c r="E86" i="17"/>
  <c r="F86" i="17" s="1"/>
  <c r="E94" i="17"/>
  <c r="E93" i="17"/>
  <c r="E179" i="17"/>
  <c r="E187" i="17"/>
  <c r="F187" i="17" s="1"/>
  <c r="E57" i="17"/>
  <c r="E146" i="17"/>
  <c r="E182" i="17"/>
  <c r="E140" i="17"/>
  <c r="E175" i="17"/>
  <c r="E186" i="17"/>
  <c r="E203" i="17"/>
  <c r="E202" i="17"/>
  <c r="E65" i="17"/>
  <c r="E127" i="17"/>
  <c r="E139" i="17"/>
  <c r="E168" i="17"/>
  <c r="E26" i="17"/>
  <c r="E30" i="17"/>
  <c r="E37" i="17"/>
  <c r="E41" i="17"/>
  <c r="E50" i="17"/>
  <c r="E62" i="17"/>
  <c r="F62" i="17" s="1"/>
  <c r="AU62" i="17" s="1"/>
  <c r="E76" i="17"/>
  <c r="E122" i="17"/>
  <c r="G77" i="17"/>
  <c r="J77" i="17" s="1"/>
  <c r="F17" i="17"/>
  <c r="E211" i="17"/>
  <c r="E73" i="17"/>
  <c r="E154" i="17"/>
  <c r="E191" i="17"/>
  <c r="E59" i="17"/>
  <c r="E148" i="17"/>
  <c r="F105" i="17"/>
  <c r="G105" i="17" s="1"/>
  <c r="V105" i="11"/>
  <c r="F97" i="17"/>
  <c r="AU97" i="17" s="1"/>
  <c r="V97" i="11"/>
  <c r="V84" i="11"/>
  <c r="F84" i="17"/>
  <c r="AU84" i="17" s="1"/>
  <c r="F34" i="17"/>
  <c r="AU34" i="17" s="1"/>
  <c r="AT34" i="17" s="1"/>
  <c r="AS34" i="17" s="1"/>
  <c r="AR34" i="17" s="1"/>
  <c r="AQ34" i="17" s="1"/>
  <c r="AP34" i="17" s="1"/>
  <c r="AO34" i="17" s="1"/>
  <c r="AN34" i="17" s="1"/>
  <c r="AM34" i="17" s="1"/>
  <c r="AL34" i="17" s="1"/>
  <c r="AI34" i="17" s="1"/>
  <c r="AH34" i="17" s="1"/>
  <c r="V34" i="11"/>
  <c r="AU209" i="17"/>
  <c r="AU134" i="17"/>
  <c r="AT134" i="17" s="1"/>
  <c r="AS134" i="17" s="1"/>
  <c r="AR134" i="17" s="1"/>
  <c r="AQ134" i="17" s="1"/>
  <c r="AP134" i="17" s="1"/>
  <c r="AO134" i="17" s="1"/>
  <c r="AN134" i="17" s="1"/>
  <c r="AM134" i="17" s="1"/>
  <c r="AL134" i="17" s="1"/>
  <c r="F87" i="17"/>
  <c r="V87" i="11"/>
  <c r="F81" i="17"/>
  <c r="AU81" i="17" s="1"/>
  <c r="V81" i="11"/>
  <c r="E220" i="17"/>
  <c r="F220" i="17" s="1"/>
  <c r="V198" i="11"/>
  <c r="F120" i="17"/>
  <c r="AU120" i="17" s="1"/>
  <c r="V120" i="11"/>
  <c r="E165" i="17"/>
  <c r="E212" i="17"/>
  <c r="AU188" i="17"/>
  <c r="V51" i="11"/>
  <c r="V113" i="11"/>
  <c r="F113" i="17"/>
  <c r="G113" i="17" s="1"/>
  <c r="V56" i="11"/>
  <c r="F56" i="17"/>
  <c r="AU56" i="17" s="1"/>
  <c r="E160" i="17"/>
  <c r="AY4" i="17"/>
  <c r="AY18" i="17"/>
  <c r="AY24" i="17"/>
  <c r="AY32" i="17"/>
  <c r="AY40" i="17"/>
  <c r="AY48" i="17"/>
  <c r="AY56" i="17"/>
  <c r="AY64" i="17"/>
  <c r="AY72" i="17"/>
  <c r="AY80" i="17"/>
  <c r="AY88" i="17"/>
  <c r="AY5" i="17"/>
  <c r="AY11" i="17"/>
  <c r="AY16" i="17"/>
  <c r="AY19" i="17"/>
  <c r="AY25" i="17"/>
  <c r="AY33" i="17"/>
  <c r="AY41" i="17"/>
  <c r="AY49" i="17"/>
  <c r="AY57" i="17"/>
  <c r="AY65" i="17"/>
  <c r="AY73" i="17"/>
  <c r="AY81" i="17"/>
  <c r="AY89" i="17"/>
  <c r="AY6" i="17"/>
  <c r="AY26" i="17"/>
  <c r="AY34" i="17"/>
  <c r="AY42" i="17"/>
  <c r="AY50" i="17"/>
  <c r="AY58" i="17"/>
  <c r="AY66" i="17"/>
  <c r="AY74" i="17"/>
  <c r="AY82" i="17"/>
  <c r="AY90" i="17"/>
  <c r="D11" i="17"/>
  <c r="L224" i="17" s="1"/>
  <c r="N224" i="17" s="1"/>
  <c r="AY7" i="17"/>
  <c r="AY14" i="17"/>
  <c r="AY27" i="17"/>
  <c r="AY35" i="17"/>
  <c r="AY43" i="17"/>
  <c r="AY51" i="17"/>
  <c r="AY59" i="17"/>
  <c r="AY67" i="17"/>
  <c r="AY75" i="17"/>
  <c r="AY83" i="17"/>
  <c r="AY8" i="17"/>
  <c r="AY15" i="17"/>
  <c r="AY20" i="17"/>
  <c r="AY28" i="17"/>
  <c r="AY36" i="17"/>
  <c r="AY44" i="17"/>
  <c r="AY52" i="17"/>
  <c r="AY60" i="17"/>
  <c r="AY68" i="17"/>
  <c r="AY76" i="17"/>
  <c r="AY84" i="17"/>
  <c r="AY2" i="17"/>
  <c r="AY9" i="17"/>
  <c r="AY17" i="17"/>
  <c r="AY21" i="17"/>
  <c r="AY29" i="17"/>
  <c r="AY37" i="17"/>
  <c r="AY45" i="17"/>
  <c r="AY53" i="17"/>
  <c r="AY61" i="17"/>
  <c r="AY69" i="17"/>
  <c r="AY77" i="17"/>
  <c r="AY85" i="17"/>
  <c r="AY3" i="17"/>
  <c r="AY10" i="17"/>
  <c r="AY13" i="17"/>
  <c r="AY23" i="17"/>
  <c r="AY31" i="17"/>
  <c r="AY39" i="17"/>
  <c r="AY47" i="17"/>
  <c r="AY55" i="17"/>
  <c r="AY63" i="17"/>
  <c r="AY71" i="17"/>
  <c r="AY79" i="17"/>
  <c r="AY87" i="17"/>
  <c r="F107" i="17"/>
  <c r="AU107" i="17" s="1"/>
  <c r="AT107" i="17" s="1"/>
  <c r="AS107" i="17" s="1"/>
  <c r="AR107" i="17" s="1"/>
  <c r="AQ107" i="17" s="1"/>
  <c r="AP107" i="17" s="1"/>
  <c r="AO107" i="17" s="1"/>
  <c r="AN107" i="17" s="1"/>
  <c r="AM107" i="17" s="1"/>
  <c r="AL107" i="17" s="1"/>
  <c r="AI107" i="17" s="1"/>
  <c r="V107" i="11"/>
  <c r="E151" i="17"/>
  <c r="E185" i="17"/>
  <c r="AI77" i="17"/>
  <c r="AJ77" i="17"/>
  <c r="AK77" i="17"/>
  <c r="AJ34" i="17"/>
  <c r="AK34" i="17"/>
  <c r="AT188" i="17"/>
  <c r="AS188" i="17" s="1"/>
  <c r="AR188" i="17" s="1"/>
  <c r="AQ188" i="17" s="1"/>
  <c r="AP188" i="17" s="1"/>
  <c r="AO188" i="17" s="1"/>
  <c r="AN188" i="17" s="1"/>
  <c r="AM188" i="17" s="1"/>
  <c r="AL188" i="17" s="1"/>
  <c r="AU214" i="17"/>
  <c r="Z214" i="17"/>
  <c r="G214" i="17"/>
  <c r="AT81" i="17"/>
  <c r="AS81" i="17" s="1"/>
  <c r="AR81" i="17" s="1"/>
  <c r="AQ81" i="17" s="1"/>
  <c r="AP81" i="17" s="1"/>
  <c r="AO81" i="17" s="1"/>
  <c r="AN81" i="17" s="1"/>
  <c r="AM81" i="17" s="1"/>
  <c r="AL81" i="17" s="1"/>
  <c r="F167" i="17"/>
  <c r="V167" i="11"/>
  <c r="F75" i="17"/>
  <c r="V75" i="11"/>
  <c r="F210" i="17"/>
  <c r="V212" i="11"/>
  <c r="F166" i="17"/>
  <c r="V166" i="11"/>
  <c r="V86" i="11"/>
  <c r="F78" i="17"/>
  <c r="V78" i="11"/>
  <c r="L216" i="17"/>
  <c r="Z216" i="17"/>
  <c r="G216" i="17"/>
  <c r="AU216" i="17"/>
  <c r="G217" i="17"/>
  <c r="Z217" i="17"/>
  <c r="AU217" i="17"/>
  <c r="AT209" i="17"/>
  <c r="AS209" i="17" s="1"/>
  <c r="AR209" i="17" s="1"/>
  <c r="AQ209" i="17" s="1"/>
  <c r="AP209" i="17" s="1"/>
  <c r="AO209" i="17" s="1"/>
  <c r="AN209" i="17" s="1"/>
  <c r="AM209" i="17" s="1"/>
  <c r="AL209" i="17" s="1"/>
  <c r="G218" i="17"/>
  <c r="Z218" i="17"/>
  <c r="AU218" i="17"/>
  <c r="G133" i="17"/>
  <c r="Z133" i="17"/>
  <c r="F100" i="17"/>
  <c r="V54" i="11"/>
  <c r="F54" i="17"/>
  <c r="F145" i="17"/>
  <c r="V145" i="11"/>
  <c r="G215" i="17"/>
  <c r="Z215" i="17"/>
  <c r="Z123" i="17"/>
  <c r="F79" i="17"/>
  <c r="F129" i="17"/>
  <c r="V129" i="11"/>
  <c r="V109" i="11"/>
  <c r="F109" i="17"/>
  <c r="Z77" i="17"/>
  <c r="F190" i="17"/>
  <c r="V186" i="11"/>
  <c r="V155" i="11"/>
  <c r="F155" i="17"/>
  <c r="G98" i="17"/>
  <c r="G84" i="17"/>
  <c r="Z56" i="17"/>
  <c r="V139" i="11"/>
  <c r="F139" i="17"/>
  <c r="Z120" i="17"/>
  <c r="G120" i="17"/>
  <c r="Z107" i="17"/>
  <c r="G81" i="17"/>
  <c r="Z81" i="17"/>
  <c r="Z66" i="17"/>
  <c r="Z43" i="17"/>
  <c r="G43" i="17"/>
  <c r="G97" i="17"/>
  <c r="Z97" i="17"/>
  <c r="G34" i="17"/>
  <c r="Z34" i="17"/>
  <c r="M19" i="17"/>
  <c r="M18" i="17" s="1"/>
  <c r="F141" i="17"/>
  <c r="AU223" i="17"/>
  <c r="G223" i="17"/>
  <c r="Z223" i="17"/>
  <c r="H17" i="18"/>
  <c r="J17" i="18"/>
  <c r="K17" i="18"/>
  <c r="I17" i="18"/>
  <c r="C16" i="11"/>
  <c r="D18" i="11" s="1"/>
  <c r="O176" i="11"/>
  <c r="O58" i="11"/>
  <c r="O214" i="11"/>
  <c r="O150" i="11"/>
  <c r="O205" i="11"/>
  <c r="O121" i="11"/>
  <c r="O145" i="11"/>
  <c r="O47" i="11"/>
  <c r="O188" i="11"/>
  <c r="O70" i="11"/>
  <c r="O171" i="11"/>
  <c r="O175" i="11"/>
  <c r="O129" i="11"/>
  <c r="O154" i="11"/>
  <c r="O209" i="11"/>
  <c r="O168" i="11"/>
  <c r="O50" i="11"/>
  <c r="O206" i="11"/>
  <c r="O142" i="11"/>
  <c r="O197" i="11"/>
  <c r="O63" i="11"/>
  <c r="O67" i="11"/>
  <c r="O53" i="11"/>
  <c r="O180" i="11"/>
  <c r="O62" i="11"/>
  <c r="O155" i="11"/>
  <c r="O159" i="11"/>
  <c r="O210" i="11"/>
  <c r="O146" i="11"/>
  <c r="O177" i="11"/>
  <c r="O160" i="11"/>
  <c r="O42" i="11"/>
  <c r="O198" i="11"/>
  <c r="O134" i="11"/>
  <c r="O189" i="11"/>
  <c r="O55" i="11"/>
  <c r="O199" i="11"/>
  <c r="O201" i="11"/>
  <c r="O172" i="11"/>
  <c r="O54" i="11"/>
  <c r="O147" i="11"/>
  <c r="O143" i="11"/>
  <c r="O202" i="11"/>
  <c r="O138" i="11"/>
  <c r="O153" i="11"/>
  <c r="O208" i="11"/>
  <c r="O144" i="11"/>
  <c r="O183" i="11"/>
  <c r="O182" i="11"/>
  <c r="O64" i="11"/>
  <c r="O173" i="11"/>
  <c r="O139" i="11"/>
  <c r="O135" i="11"/>
  <c r="O49" i="11"/>
  <c r="O156" i="11"/>
  <c r="O211" i="11"/>
  <c r="O45" i="11"/>
  <c r="O203" i="11"/>
  <c r="O186" i="11"/>
  <c r="O68" i="11"/>
  <c r="O51" i="11"/>
  <c r="O184" i="11"/>
  <c r="O66" i="11"/>
  <c r="O41" i="11"/>
  <c r="O158" i="11"/>
  <c r="O40" i="11"/>
  <c r="O141" i="11"/>
  <c r="O161" i="11"/>
  <c r="O133" i="11"/>
  <c r="O196" i="11"/>
  <c r="O132" i="11"/>
  <c r="O179" i="11"/>
  <c r="O191" i="11"/>
  <c r="O185" i="11"/>
  <c r="O162" i="11"/>
  <c r="O44" i="11"/>
  <c r="O151" i="11"/>
  <c r="O181" i="11"/>
  <c r="O165" i="11"/>
  <c r="O195" i="11"/>
  <c r="O194" i="11"/>
  <c r="O127" i="11"/>
  <c r="O157" i="11"/>
  <c r="O43" i="11"/>
  <c r="O187" i="11"/>
  <c r="O178" i="11"/>
  <c r="O200" i="11"/>
  <c r="O190" i="11"/>
  <c r="O149" i="11"/>
  <c r="O212" i="11"/>
  <c r="O131" i="11"/>
  <c r="O170" i="11"/>
  <c r="O192" i="11"/>
  <c r="O174" i="11"/>
  <c r="C15" i="11"/>
  <c r="O204" i="11"/>
  <c r="O169" i="11"/>
  <c r="O130" i="11"/>
  <c r="O152" i="11"/>
  <c r="O166" i="11"/>
  <c r="O61" i="11"/>
  <c r="O164" i="11"/>
  <c r="O59" i="11"/>
  <c r="O60" i="11"/>
  <c r="O136" i="11"/>
  <c r="O126" i="11"/>
  <c r="O193" i="11"/>
  <c r="O148" i="11"/>
  <c r="O65" i="11"/>
  <c r="O52" i="11"/>
  <c r="O128" i="11"/>
  <c r="O56" i="11"/>
  <c r="O167" i="11"/>
  <c r="O140" i="11"/>
  <c r="O163" i="11"/>
  <c r="O137" i="11"/>
  <c r="O207" i="11"/>
  <c r="O48" i="11"/>
  <c r="O213" i="11"/>
  <c r="O46" i="11"/>
  <c r="O69" i="11"/>
  <c r="O57" i="11"/>
  <c r="C16" i="18"/>
  <c r="D18" i="18" s="1"/>
  <c r="C15" i="18"/>
  <c r="C18" i="18" s="1"/>
  <c r="C16" i="20"/>
  <c r="D18" i="20" s="1"/>
  <c r="C15" i="20"/>
  <c r="AC61" i="20"/>
  <c r="AF61" i="20"/>
  <c r="N61" i="20"/>
  <c r="R61" i="20" s="1"/>
  <c r="P61" i="20"/>
  <c r="AC122" i="20"/>
  <c r="AF122" i="20"/>
  <c r="P122" i="20"/>
  <c r="AC154" i="20"/>
  <c r="N154" i="20"/>
  <c r="R154" i="20" s="1"/>
  <c r="N160" i="18"/>
  <c r="Q160" i="18" s="1"/>
  <c r="AH160" i="18"/>
  <c r="AK160" i="18"/>
  <c r="P160" i="18"/>
  <c r="P114" i="20"/>
  <c r="N114" i="20"/>
  <c r="R114" i="20" s="1"/>
  <c r="P67" i="20"/>
  <c r="AF96" i="20"/>
  <c r="AC96" i="20"/>
  <c r="N96" i="20"/>
  <c r="R96" i="20" s="1"/>
  <c r="AF80" i="20"/>
  <c r="N80" i="20"/>
  <c r="R80" i="20" s="1"/>
  <c r="G29" i="10"/>
  <c r="H29" i="10"/>
  <c r="AC147" i="20"/>
  <c r="L149" i="20"/>
  <c r="L189" i="20"/>
  <c r="L124" i="20"/>
  <c r="L148" i="20"/>
  <c r="L186" i="20"/>
  <c r="L108" i="20"/>
  <c r="L88" i="20"/>
  <c r="L91" i="20"/>
  <c r="L176" i="20"/>
  <c r="L46" i="20"/>
  <c r="L86" i="20"/>
  <c r="L132" i="20"/>
  <c r="L162" i="20"/>
  <c r="L39" i="20"/>
  <c r="L109" i="20"/>
  <c r="L158" i="20"/>
  <c r="L208" i="20"/>
  <c r="L64" i="20"/>
  <c r="L137" i="20"/>
  <c r="L160" i="20"/>
  <c r="L106" i="20"/>
  <c r="L113" i="20"/>
  <c r="L207" i="20"/>
  <c r="H81" i="6"/>
  <c r="G81" i="6"/>
  <c r="G64" i="6"/>
  <c r="H64" i="6"/>
  <c r="H57" i="6"/>
  <c r="G57" i="6"/>
  <c r="G48" i="6"/>
  <c r="H48" i="6"/>
  <c r="Q191" i="18"/>
  <c r="P191" i="18"/>
  <c r="N75" i="20"/>
  <c r="R75" i="20" s="1"/>
  <c r="P57" i="18"/>
  <c r="AH57" i="18"/>
  <c r="AK57" i="18"/>
  <c r="N57" i="18"/>
  <c r="Q57" i="18" s="1"/>
  <c r="P75" i="20"/>
  <c r="Q199" i="18"/>
  <c r="P199" i="18"/>
  <c r="N194" i="18"/>
  <c r="AK194" i="18"/>
  <c r="Q175" i="18"/>
  <c r="P175" i="18"/>
  <c r="AH207" i="18"/>
  <c r="AK207" i="18"/>
  <c r="N207" i="18"/>
  <c r="G45" i="10"/>
  <c r="H13" i="12"/>
  <c r="B15" i="12"/>
  <c r="P25" i="18"/>
  <c r="AH25" i="18"/>
  <c r="AK25" i="18"/>
  <c r="K46" i="13"/>
  <c r="L46" i="13"/>
  <c r="G46" i="13"/>
  <c r="J40" i="13"/>
  <c r="F40" i="13"/>
  <c r="H40" i="13"/>
  <c r="I40" i="13"/>
  <c r="K40" i="13"/>
  <c r="P13" i="12"/>
  <c r="K13" i="12"/>
  <c r="AH27" i="18"/>
  <c r="AK27" i="18"/>
  <c r="N132" i="18"/>
  <c r="Q132" i="18" s="1"/>
  <c r="P132" i="18"/>
  <c r="P158" i="18"/>
  <c r="AH158" i="18"/>
  <c r="AK158" i="18"/>
  <c r="N108" i="18"/>
  <c r="Q108" i="18" s="1"/>
  <c r="P108" i="18"/>
  <c r="AH108" i="18"/>
  <c r="AK108" i="18"/>
  <c r="P85" i="18"/>
  <c r="AH85" i="18"/>
  <c r="AK85" i="18"/>
  <c r="AH175" i="18"/>
  <c r="AK175" i="18"/>
  <c r="P41" i="18"/>
  <c r="AH41" i="18"/>
  <c r="AK41" i="18"/>
  <c r="G25" i="13"/>
  <c r="L25" i="13"/>
  <c r="G13" i="12"/>
  <c r="N26" i="18"/>
  <c r="Q26" i="18" s="1"/>
  <c r="P26" i="18"/>
  <c r="AH26" i="18"/>
  <c r="AK26" i="18"/>
  <c r="N166" i="18"/>
  <c r="AH166" i="18"/>
  <c r="AK166" i="18"/>
  <c r="P147" i="18"/>
  <c r="AH147" i="18"/>
  <c r="N89" i="18"/>
  <c r="Q89" i="18" s="1"/>
  <c r="P53" i="18"/>
  <c r="AH53" i="18"/>
  <c r="H68" i="14"/>
  <c r="I68" i="14"/>
  <c r="F68" i="14"/>
  <c r="J68" i="14"/>
  <c r="K68" i="14"/>
  <c r="L68" i="14"/>
  <c r="H53" i="14"/>
  <c r="I53" i="14"/>
  <c r="J53" i="14"/>
  <c r="F53" i="14"/>
  <c r="K53" i="14"/>
  <c r="H37" i="14"/>
  <c r="I37" i="14"/>
  <c r="J37" i="14"/>
  <c r="K37" i="14"/>
  <c r="F37" i="14"/>
  <c r="F57" i="10"/>
  <c r="H57" i="10" s="1"/>
  <c r="I57" i="10"/>
  <c r="J57" i="10" s="1"/>
  <c r="AH191" i="18"/>
  <c r="AK191" i="18"/>
  <c r="N178" i="18"/>
  <c r="AK178" i="18"/>
  <c r="N82" i="18"/>
  <c r="Q82" i="18" s="1"/>
  <c r="P82" i="18"/>
  <c r="AH82" i="18"/>
  <c r="AK82" i="18"/>
  <c r="N68" i="18"/>
  <c r="Q68" i="18" s="1"/>
  <c r="P68" i="18"/>
  <c r="C13" i="12"/>
  <c r="J13" i="12"/>
  <c r="O13" i="12"/>
  <c r="E13" i="12"/>
  <c r="I13" i="12"/>
  <c r="Q13" i="12"/>
  <c r="N13" i="12"/>
  <c r="F13" i="12"/>
  <c r="L13" i="12"/>
  <c r="D13" i="12"/>
  <c r="N34" i="18"/>
  <c r="Q34" i="18" s="1"/>
  <c r="P34" i="18"/>
  <c r="AH34" i="18"/>
  <c r="AK34" i="18"/>
  <c r="AH199" i="18"/>
  <c r="AK199" i="18"/>
  <c r="AK140" i="18"/>
  <c r="P45" i="18"/>
  <c r="AH45" i="18"/>
  <c r="AK45" i="18"/>
  <c r="G41" i="13"/>
  <c r="K41" i="13"/>
  <c r="L41" i="13"/>
  <c r="H32" i="6"/>
  <c r="G32" i="6"/>
  <c r="I36" i="13"/>
  <c r="H36" i="13"/>
  <c r="F69" i="6"/>
  <c r="H69" i="6" s="1"/>
  <c r="I69" i="6"/>
  <c r="J69" i="6" s="1"/>
  <c r="I49" i="6"/>
  <c r="J49" i="6" s="1"/>
  <c r="F49" i="6"/>
  <c r="H49" i="6" s="1"/>
  <c r="F26" i="6"/>
  <c r="I26" i="6"/>
  <c r="J26" i="6" s="1"/>
  <c r="I64" i="14"/>
  <c r="J64" i="14"/>
  <c r="F64" i="14"/>
  <c r="L64" i="14"/>
  <c r="H64" i="14"/>
  <c r="F65" i="10"/>
  <c r="H65" i="10" s="1"/>
  <c r="I65" i="10"/>
  <c r="J65" i="10" s="1"/>
  <c r="P23" i="11"/>
  <c r="R23" i="11" s="1"/>
  <c r="T23" i="11" s="1"/>
  <c r="P214" i="11"/>
  <c r="R214" i="11" s="1"/>
  <c r="T214" i="11" s="1"/>
  <c r="P198" i="11"/>
  <c r="R198" i="11" s="1"/>
  <c r="T198" i="11" s="1"/>
  <c r="P182" i="11"/>
  <c r="R182" i="11" s="1"/>
  <c r="T182" i="11" s="1"/>
  <c r="P166" i="11"/>
  <c r="R166" i="11" s="1"/>
  <c r="T166" i="11" s="1"/>
  <c r="P150" i="11"/>
  <c r="R150" i="11" s="1"/>
  <c r="T150" i="11" s="1"/>
  <c r="P134" i="11"/>
  <c r="R134" i="11" s="1"/>
  <c r="T134" i="11" s="1"/>
  <c r="P118" i="11"/>
  <c r="R118" i="11" s="1"/>
  <c r="T118" i="11" s="1"/>
  <c r="P102" i="11"/>
  <c r="R102" i="11" s="1"/>
  <c r="T102" i="11" s="1"/>
  <c r="P86" i="11"/>
  <c r="R86" i="11" s="1"/>
  <c r="T86" i="11" s="1"/>
  <c r="P70" i="11"/>
  <c r="R70" i="11" s="1"/>
  <c r="T70" i="11" s="1"/>
  <c r="W3" i="11"/>
  <c r="AH30" i="18"/>
  <c r="AH29" i="18"/>
  <c r="AH22" i="18"/>
  <c r="L55" i="13"/>
  <c r="K51" i="13"/>
  <c r="K32" i="13"/>
  <c r="I44" i="13"/>
  <c r="H44" i="13"/>
  <c r="H80" i="6"/>
  <c r="G80" i="6"/>
  <c r="G72" i="6"/>
  <c r="F72" i="6"/>
  <c r="H72" i="6" s="1"/>
  <c r="I72" i="6"/>
  <c r="J72" i="6" s="1"/>
  <c r="H56" i="6"/>
  <c r="G56" i="6"/>
  <c r="I31" i="6"/>
  <c r="J31" i="6" s="1"/>
  <c r="F31" i="6"/>
  <c r="H31" i="6" s="1"/>
  <c r="K64" i="14"/>
  <c r="I72" i="14"/>
  <c r="J72" i="14"/>
  <c r="F72" i="14"/>
  <c r="L72" i="14"/>
  <c r="K72" i="14"/>
  <c r="H72" i="14"/>
  <c r="F38" i="10"/>
  <c r="I38" i="10"/>
  <c r="J38" i="10" s="1"/>
  <c r="F25" i="10"/>
  <c r="G25" i="10" s="1"/>
  <c r="L38" i="13"/>
  <c r="L22" i="13"/>
  <c r="J48" i="13"/>
  <c r="F48" i="13"/>
  <c r="H48" i="13"/>
  <c r="G67" i="6"/>
  <c r="H67" i="6"/>
  <c r="K76" i="14"/>
  <c r="H76" i="14"/>
  <c r="F76" i="14"/>
  <c r="J76" i="14"/>
  <c r="H41" i="14"/>
  <c r="J41" i="14"/>
  <c r="F41" i="14"/>
  <c r="K41" i="14"/>
  <c r="I41" i="14"/>
  <c r="H25" i="14"/>
  <c r="I25" i="14"/>
  <c r="F25" i="14"/>
  <c r="K25" i="14"/>
  <c r="J25" i="14"/>
  <c r="G66" i="10"/>
  <c r="H66" i="10"/>
  <c r="F70" i="10"/>
  <c r="I70" i="10"/>
  <c r="J70" i="10" s="1"/>
  <c r="I47" i="10"/>
  <c r="J47" i="10" s="1"/>
  <c r="F47" i="10"/>
  <c r="H47" i="10" s="1"/>
  <c r="W16" i="11"/>
  <c r="P31" i="11"/>
  <c r="R31" i="11" s="1"/>
  <c r="T31" i="11" s="1"/>
  <c r="P210" i="11"/>
  <c r="R210" i="11" s="1"/>
  <c r="T210" i="11" s="1"/>
  <c r="P194" i="11"/>
  <c r="R194" i="11" s="1"/>
  <c r="T194" i="11" s="1"/>
  <c r="P178" i="11"/>
  <c r="R178" i="11" s="1"/>
  <c r="T178" i="11" s="1"/>
  <c r="P162" i="11"/>
  <c r="R162" i="11" s="1"/>
  <c r="T162" i="11" s="1"/>
  <c r="P146" i="11"/>
  <c r="R146" i="11" s="1"/>
  <c r="T146" i="11" s="1"/>
  <c r="P130" i="11"/>
  <c r="R130" i="11" s="1"/>
  <c r="T130" i="11" s="1"/>
  <c r="P114" i="11"/>
  <c r="R114" i="11" s="1"/>
  <c r="T114" i="11" s="1"/>
  <c r="P98" i="11"/>
  <c r="R98" i="11" s="1"/>
  <c r="T98" i="11" s="1"/>
  <c r="P82" i="11"/>
  <c r="R82" i="11" s="1"/>
  <c r="T82" i="11" s="1"/>
  <c r="P66" i="11"/>
  <c r="R66" i="11" s="1"/>
  <c r="T66" i="11" s="1"/>
  <c r="K22" i="13"/>
  <c r="I52" i="13"/>
  <c r="H52" i="13"/>
  <c r="H55" i="6"/>
  <c r="G55" i="6"/>
  <c r="F41" i="6"/>
  <c r="H41" i="6" s="1"/>
  <c r="I41" i="6"/>
  <c r="J41" i="6" s="1"/>
  <c r="E13" i="14"/>
  <c r="J80" i="14"/>
  <c r="F80" i="14"/>
  <c r="L80" i="14"/>
  <c r="K80" i="14"/>
  <c r="H80" i="14"/>
  <c r="G83" i="10"/>
  <c r="P200" i="11"/>
  <c r="R200" i="11" s="1"/>
  <c r="T200" i="11" s="1"/>
  <c r="P184" i="11"/>
  <c r="R184" i="11" s="1"/>
  <c r="T184" i="11" s="1"/>
  <c r="P168" i="11"/>
  <c r="R168" i="11" s="1"/>
  <c r="T168" i="11" s="1"/>
  <c r="P152" i="11"/>
  <c r="R152" i="11" s="1"/>
  <c r="T152" i="11" s="1"/>
  <c r="P136" i="11"/>
  <c r="R136" i="11" s="1"/>
  <c r="T136" i="11" s="1"/>
  <c r="P120" i="11"/>
  <c r="R120" i="11" s="1"/>
  <c r="T120" i="11" s="1"/>
  <c r="P104" i="11"/>
  <c r="R104" i="11" s="1"/>
  <c r="T104" i="11" s="1"/>
  <c r="P88" i="11"/>
  <c r="R88" i="11" s="1"/>
  <c r="T88" i="11" s="1"/>
  <c r="P72" i="11"/>
  <c r="R72" i="11" s="1"/>
  <c r="T72" i="11" s="1"/>
  <c r="AK38" i="18"/>
  <c r="L52" i="13"/>
  <c r="L36" i="13"/>
  <c r="K56" i="13"/>
  <c r="K38" i="13"/>
  <c r="J56" i="13"/>
  <c r="F56" i="13"/>
  <c r="H56" i="13"/>
  <c r="J24" i="13"/>
  <c r="F24" i="13"/>
  <c r="H24" i="13"/>
  <c r="F35" i="6"/>
  <c r="I35" i="6"/>
  <c r="J35" i="6" s="1"/>
  <c r="F23" i="6"/>
  <c r="I23" i="6"/>
  <c r="J23" i="6" s="1"/>
  <c r="H45" i="14"/>
  <c r="K45" i="14"/>
  <c r="I45" i="14"/>
  <c r="F45" i="14"/>
  <c r="H29" i="14"/>
  <c r="K29" i="14"/>
  <c r="F29" i="14"/>
  <c r="J29" i="14"/>
  <c r="G13" i="14"/>
  <c r="L13" i="14"/>
  <c r="D13" i="14"/>
  <c r="N13" i="14"/>
  <c r="P39" i="11"/>
  <c r="R39" i="11" s="1"/>
  <c r="T39" i="11" s="1"/>
  <c r="P206" i="11"/>
  <c r="R206" i="11" s="1"/>
  <c r="T206" i="11" s="1"/>
  <c r="P190" i="11"/>
  <c r="R190" i="11" s="1"/>
  <c r="T190" i="11" s="1"/>
  <c r="P174" i="11"/>
  <c r="R174" i="11" s="1"/>
  <c r="T174" i="11" s="1"/>
  <c r="P158" i="11"/>
  <c r="R158" i="11" s="1"/>
  <c r="T158" i="11" s="1"/>
  <c r="P142" i="11"/>
  <c r="R142" i="11" s="1"/>
  <c r="T142" i="11" s="1"/>
  <c r="P126" i="11"/>
  <c r="R126" i="11" s="1"/>
  <c r="T126" i="11" s="1"/>
  <c r="P110" i="11"/>
  <c r="R110" i="11" s="1"/>
  <c r="T110" i="11" s="1"/>
  <c r="P94" i="11"/>
  <c r="R94" i="11" s="1"/>
  <c r="T94" i="11" s="1"/>
  <c r="P78" i="11"/>
  <c r="R78" i="11" s="1"/>
  <c r="T78" i="11" s="1"/>
  <c r="AH38" i="18"/>
  <c r="L51" i="13"/>
  <c r="K55" i="13"/>
  <c r="I28" i="13"/>
  <c r="H28" i="13"/>
  <c r="F28" i="6"/>
  <c r="I28" i="6"/>
  <c r="J28" i="6" s="1"/>
  <c r="I22" i="6"/>
  <c r="F22" i="6"/>
  <c r="G22" i="6" s="1"/>
  <c r="I29" i="14"/>
  <c r="I56" i="14"/>
  <c r="H56" i="14"/>
  <c r="K56" i="14"/>
  <c r="L56" i="14"/>
  <c r="F67" i="10"/>
  <c r="H67" i="10" s="1"/>
  <c r="I67" i="10"/>
  <c r="J67" i="10" s="1"/>
  <c r="H41" i="10"/>
  <c r="G41" i="10"/>
  <c r="F35" i="10"/>
  <c r="H35" i="10" s="1"/>
  <c r="I35" i="10"/>
  <c r="J35" i="10" s="1"/>
  <c r="W15" i="11"/>
  <c r="P27" i="11"/>
  <c r="R27" i="11" s="1"/>
  <c r="T27" i="11" s="1"/>
  <c r="P212" i="11"/>
  <c r="R212" i="11" s="1"/>
  <c r="T212" i="11" s="1"/>
  <c r="P196" i="11"/>
  <c r="R196" i="11" s="1"/>
  <c r="T196" i="11" s="1"/>
  <c r="P180" i="11"/>
  <c r="R180" i="11" s="1"/>
  <c r="T180" i="11" s="1"/>
  <c r="P164" i="11"/>
  <c r="R164" i="11" s="1"/>
  <c r="T164" i="11" s="1"/>
  <c r="P148" i="11"/>
  <c r="R148" i="11" s="1"/>
  <c r="T148" i="11" s="1"/>
  <c r="P132" i="11"/>
  <c r="R132" i="11" s="1"/>
  <c r="T132" i="11" s="1"/>
  <c r="P116" i="11"/>
  <c r="R116" i="11" s="1"/>
  <c r="T116" i="11" s="1"/>
  <c r="P100" i="11"/>
  <c r="R100" i="11" s="1"/>
  <c r="T100" i="11" s="1"/>
  <c r="P84" i="11"/>
  <c r="R84" i="11" s="1"/>
  <c r="T84" i="11" s="1"/>
  <c r="L42" i="13"/>
  <c r="L26" i="13"/>
  <c r="K36" i="13"/>
  <c r="J28" i="13"/>
  <c r="J32" i="13"/>
  <c r="F32" i="13"/>
  <c r="H32" i="13"/>
  <c r="H33" i="6"/>
  <c r="G33" i="6"/>
  <c r="G27" i="6"/>
  <c r="H27" i="6"/>
  <c r="H21" i="6"/>
  <c r="G21" i="6"/>
  <c r="J60" i="14"/>
  <c r="H60" i="14"/>
  <c r="K60" i="14"/>
  <c r="I60" i="14"/>
  <c r="H49" i="14"/>
  <c r="K49" i="14"/>
  <c r="I49" i="14"/>
  <c r="H33" i="14"/>
  <c r="J33" i="14"/>
  <c r="F33" i="14"/>
  <c r="K33" i="14"/>
  <c r="I26" i="10"/>
  <c r="I57" i="6"/>
  <c r="J57" i="6" s="1"/>
  <c r="G39" i="6"/>
  <c r="L30" i="14"/>
  <c r="K81" i="14"/>
  <c r="F57" i="14"/>
  <c r="F38" i="14"/>
  <c r="J57" i="14"/>
  <c r="I59" i="10"/>
  <c r="J59" i="10" s="1"/>
  <c r="G30" i="6"/>
  <c r="F24" i="6"/>
  <c r="H24" i="6" s="1"/>
  <c r="L46" i="14"/>
  <c r="F73" i="14"/>
  <c r="I39" i="10"/>
  <c r="J39" i="10" s="1"/>
  <c r="G49" i="10"/>
  <c r="I81" i="6"/>
  <c r="J81" i="6" s="1"/>
  <c r="G75" i="6"/>
  <c r="G51" i="6"/>
  <c r="F81" i="14"/>
  <c r="J81" i="14"/>
  <c r="J34" i="14"/>
  <c r="H34" i="14"/>
  <c r="F39" i="10"/>
  <c r="H39" i="10" s="1"/>
  <c r="H18" i="13"/>
  <c r="I18" i="14"/>
  <c r="L18" i="14"/>
  <c r="D18" i="12"/>
  <c r="G18" i="13"/>
  <c r="D18" i="14"/>
  <c r="I18" i="13"/>
  <c r="L18" i="13"/>
  <c r="C18" i="12"/>
  <c r="F18" i="6"/>
  <c r="F18" i="10"/>
  <c r="I18" i="10"/>
  <c r="C18" i="13"/>
  <c r="J18" i="12"/>
  <c r="F18" i="13"/>
  <c r="F18" i="14"/>
  <c r="K18" i="14"/>
  <c r="F18" i="12"/>
  <c r="I18" i="12"/>
  <c r="J18" i="14"/>
  <c r="D18" i="13"/>
  <c r="I18" i="6"/>
  <c r="G18" i="14"/>
  <c r="L18" i="12"/>
  <c r="H18" i="12"/>
  <c r="J18" i="13"/>
  <c r="K18" i="13"/>
  <c r="H18" i="14"/>
  <c r="G18" i="12"/>
  <c r="K18" i="12"/>
  <c r="C18" i="14"/>
  <c r="E18" i="13"/>
  <c r="AI226" i="17" l="1"/>
  <c r="AJ226" i="17"/>
  <c r="AK226" i="17"/>
  <c r="N226" i="17"/>
  <c r="N227" i="17"/>
  <c r="AC227" i="17"/>
  <c r="AF227" i="17"/>
  <c r="K227" i="17"/>
  <c r="AT227" i="17"/>
  <c r="AS227" i="17" s="1"/>
  <c r="AR227" i="17" s="1"/>
  <c r="AQ227" i="17" s="1"/>
  <c r="AP227" i="17" s="1"/>
  <c r="AO227" i="17" s="1"/>
  <c r="AN227" i="17" s="1"/>
  <c r="AM227" i="17" s="1"/>
  <c r="AL227" i="17" s="1"/>
  <c r="N228" i="17"/>
  <c r="AF226" i="17"/>
  <c r="K226" i="17"/>
  <c r="AC226" i="17"/>
  <c r="AC228" i="17"/>
  <c r="AF228" i="17"/>
  <c r="K228" i="17"/>
  <c r="AT228" i="17"/>
  <c r="AS228" i="17" s="1"/>
  <c r="AR228" i="17" s="1"/>
  <c r="AQ228" i="17" s="1"/>
  <c r="AP228" i="17" s="1"/>
  <c r="AO228" i="17" s="1"/>
  <c r="AN228" i="17" s="1"/>
  <c r="AM228" i="17" s="1"/>
  <c r="AL228" i="17" s="1"/>
  <c r="AH140" i="18"/>
  <c r="L120" i="17"/>
  <c r="AH151" i="18"/>
  <c r="AH205" i="18"/>
  <c r="AK37" i="18"/>
  <c r="P140" i="18"/>
  <c r="Q102" i="18"/>
  <c r="L43" i="17"/>
  <c r="AF43" i="17" s="1"/>
  <c r="N151" i="18"/>
  <c r="Q151" i="18" s="1"/>
  <c r="AK130" i="18"/>
  <c r="N43" i="20"/>
  <c r="R43" i="20" s="1"/>
  <c r="AK124" i="18"/>
  <c r="AK202" i="18"/>
  <c r="N67" i="20"/>
  <c r="R67" i="20" s="1"/>
  <c r="AH78" i="18"/>
  <c r="AH73" i="18"/>
  <c r="P139" i="20"/>
  <c r="G63" i="10"/>
  <c r="AH130" i="18"/>
  <c r="P78" i="18"/>
  <c r="P130" i="18"/>
  <c r="AH124" i="18"/>
  <c r="N202" i="18"/>
  <c r="P124" i="18"/>
  <c r="AK134" i="18"/>
  <c r="AC27" i="20"/>
  <c r="AF27" i="20"/>
  <c r="L214" i="17"/>
  <c r="AH134" i="18"/>
  <c r="N27" i="20"/>
  <c r="R27" i="20" s="1"/>
  <c r="AK195" i="18"/>
  <c r="AH152" i="18"/>
  <c r="AK78" i="18"/>
  <c r="L223" i="17"/>
  <c r="L34" i="17"/>
  <c r="N34" i="17" s="1"/>
  <c r="R34" i="17" s="1"/>
  <c r="L218" i="17"/>
  <c r="AH121" i="18"/>
  <c r="L97" i="17"/>
  <c r="L98" i="17"/>
  <c r="AH154" i="18"/>
  <c r="AK126" i="18"/>
  <c r="Q204" i="18"/>
  <c r="P49" i="18"/>
  <c r="AF89" i="20"/>
  <c r="G48" i="10"/>
  <c r="P81" i="18"/>
  <c r="AK116" i="18"/>
  <c r="P121" i="18"/>
  <c r="N110" i="18"/>
  <c r="Q110" i="18" s="1"/>
  <c r="N128" i="18"/>
  <c r="Q128" i="18" s="1"/>
  <c r="P128" i="18"/>
  <c r="AH128" i="18"/>
  <c r="AK128" i="18"/>
  <c r="AK79" i="18"/>
  <c r="P79" i="18"/>
  <c r="N79" i="18"/>
  <c r="Q79" i="18" s="1"/>
  <c r="AH79" i="18"/>
  <c r="AH137" i="18"/>
  <c r="N137" i="18"/>
  <c r="Q137" i="18" s="1"/>
  <c r="P137" i="18"/>
  <c r="AK137" i="18"/>
  <c r="AK186" i="18"/>
  <c r="N49" i="18"/>
  <c r="Q49" i="18" s="1"/>
  <c r="N186" i="18"/>
  <c r="P186" i="18" s="1"/>
  <c r="AH116" i="18"/>
  <c r="L66" i="17"/>
  <c r="AK92" i="18"/>
  <c r="N177" i="20"/>
  <c r="AF40" i="20"/>
  <c r="N156" i="18"/>
  <c r="Q156" i="18" s="1"/>
  <c r="G26" i="10"/>
  <c r="N154" i="18"/>
  <c r="Q154" i="18" s="1"/>
  <c r="P110" i="18"/>
  <c r="P149" i="18"/>
  <c r="AH149" i="18"/>
  <c r="N157" i="18"/>
  <c r="Q157" i="18" s="1"/>
  <c r="AK157" i="18"/>
  <c r="AH157" i="18"/>
  <c r="P157" i="18"/>
  <c r="N161" i="18"/>
  <c r="Q161" i="18" s="1"/>
  <c r="AH161" i="18"/>
  <c r="P161" i="18"/>
  <c r="AK161" i="18"/>
  <c r="P116" i="18"/>
  <c r="AK204" i="18"/>
  <c r="AH156" i="18"/>
  <c r="AK201" i="18"/>
  <c r="P72" i="18"/>
  <c r="N72" i="18"/>
  <c r="Q72" i="18" s="1"/>
  <c r="AK72" i="18"/>
  <c r="AH72" i="18"/>
  <c r="N135" i="18"/>
  <c r="Q135" i="18" s="1"/>
  <c r="AH135" i="18"/>
  <c r="P135" i="18"/>
  <c r="AK135" i="18"/>
  <c r="Q165" i="18"/>
  <c r="P165" i="18"/>
  <c r="G43" i="10"/>
  <c r="H43" i="10"/>
  <c r="N144" i="18"/>
  <c r="Q144" i="18" s="1"/>
  <c r="P144" i="18"/>
  <c r="P87" i="18"/>
  <c r="AK87" i="18"/>
  <c r="N172" i="18"/>
  <c r="Q172" i="18" s="1"/>
  <c r="P172" i="18"/>
  <c r="AH172" i="18"/>
  <c r="AK172" i="18"/>
  <c r="N36" i="18"/>
  <c r="Q36" i="18" s="1"/>
  <c r="P36" i="18"/>
  <c r="AK36" i="18"/>
  <c r="AH36" i="18"/>
  <c r="L77" i="17"/>
  <c r="AC77" i="17" s="1"/>
  <c r="L133" i="17"/>
  <c r="AH126" i="18"/>
  <c r="N126" i="18"/>
  <c r="Q126" i="18" s="1"/>
  <c r="AH204" i="18"/>
  <c r="P156" i="18"/>
  <c r="AK81" i="18"/>
  <c r="AH201" i="18"/>
  <c r="N164" i="18"/>
  <c r="Q164" i="18" s="1"/>
  <c r="AH164" i="18"/>
  <c r="AH44" i="18"/>
  <c r="AK44" i="18"/>
  <c r="N44" i="18"/>
  <c r="Q44" i="18" s="1"/>
  <c r="P44" i="18"/>
  <c r="AC89" i="20"/>
  <c r="AK152" i="18"/>
  <c r="P152" i="18"/>
  <c r="P52" i="18"/>
  <c r="N52" i="18"/>
  <c r="Q52" i="18" s="1"/>
  <c r="AH52" i="18"/>
  <c r="AK52" i="18"/>
  <c r="AH33" i="18"/>
  <c r="Q205" i="18"/>
  <c r="N92" i="18"/>
  <c r="Q92" i="18" s="1"/>
  <c r="G68" i="10"/>
  <c r="AC42" i="20"/>
  <c r="G33" i="10"/>
  <c r="H33" i="10"/>
  <c r="N210" i="20"/>
  <c r="AC210" i="20"/>
  <c r="AF210" i="20"/>
  <c r="Q201" i="18"/>
  <c r="P201" i="18"/>
  <c r="AH28" i="18"/>
  <c r="P28" i="18"/>
  <c r="AK28" i="18"/>
  <c r="N28" i="18"/>
  <c r="Q28" i="18" s="1"/>
  <c r="AK32" i="18"/>
  <c r="P32" i="18"/>
  <c r="N32" i="18"/>
  <c r="Q32" i="18" s="1"/>
  <c r="AH32" i="18"/>
  <c r="N162" i="18"/>
  <c r="Q162" i="18" s="1"/>
  <c r="AH162" i="18"/>
  <c r="AK162" i="18"/>
  <c r="P162" i="18"/>
  <c r="N91" i="18"/>
  <c r="Q91" i="18" s="1"/>
  <c r="P91" i="18"/>
  <c r="AH91" i="18"/>
  <c r="AK91" i="18"/>
  <c r="P37" i="18"/>
  <c r="N37" i="18"/>
  <c r="Q37" i="18" s="1"/>
  <c r="P70" i="18"/>
  <c r="AH70" i="18"/>
  <c r="AK70" i="18"/>
  <c r="N70" i="18"/>
  <c r="Q70" i="18" s="1"/>
  <c r="P118" i="18"/>
  <c r="AK118" i="18"/>
  <c r="N118" i="18"/>
  <c r="Q118" i="18" s="1"/>
  <c r="AH118" i="18"/>
  <c r="P55" i="18"/>
  <c r="N55" i="18"/>
  <c r="Q55" i="18" s="1"/>
  <c r="AH55" i="18"/>
  <c r="AK55" i="18"/>
  <c r="P47" i="18"/>
  <c r="AH47" i="18"/>
  <c r="AK47" i="18"/>
  <c r="N47" i="18"/>
  <c r="Q47" i="18" s="1"/>
  <c r="N136" i="18"/>
  <c r="Q136" i="18" s="1"/>
  <c r="AH136" i="18"/>
  <c r="AK136" i="18"/>
  <c r="P136" i="18"/>
  <c r="AK73" i="18"/>
  <c r="N73" i="18"/>
  <c r="Q73" i="18" s="1"/>
  <c r="N200" i="20"/>
  <c r="AF200" i="20"/>
  <c r="AC200" i="20"/>
  <c r="G59" i="6"/>
  <c r="Q100" i="18"/>
  <c r="P33" i="18"/>
  <c r="N213" i="20"/>
  <c r="G74" i="10"/>
  <c r="AF192" i="20"/>
  <c r="N192" i="20"/>
  <c r="AC192" i="20"/>
  <c r="N180" i="20"/>
  <c r="AF180" i="20"/>
  <c r="AC180" i="20"/>
  <c r="P95" i="20"/>
  <c r="AC95" i="20"/>
  <c r="N95" i="20"/>
  <c r="R95" i="20" s="1"/>
  <c r="AF95" i="20"/>
  <c r="G43" i="6"/>
  <c r="N198" i="18"/>
  <c r="AH198" i="18"/>
  <c r="P127" i="18"/>
  <c r="AH127" i="18"/>
  <c r="P71" i="18"/>
  <c r="AH71" i="18"/>
  <c r="N71" i="18"/>
  <c r="Q71" i="18" s="1"/>
  <c r="AK71" i="18"/>
  <c r="P23" i="18"/>
  <c r="AH23" i="18"/>
  <c r="N23" i="18"/>
  <c r="Q23" i="18" s="1"/>
  <c r="AK23" i="18"/>
  <c r="N148" i="18"/>
  <c r="Q148" i="18" s="1"/>
  <c r="P148" i="18"/>
  <c r="AK148" i="18"/>
  <c r="AH148" i="18"/>
  <c r="P83" i="18"/>
  <c r="AH83" i="18"/>
  <c r="AK83" i="18"/>
  <c r="N83" i="18"/>
  <c r="Q83" i="18" s="1"/>
  <c r="N203" i="18"/>
  <c r="AK203" i="18"/>
  <c r="AH203" i="18"/>
  <c r="P133" i="18"/>
  <c r="N133" i="18"/>
  <c r="Q133" i="18" s="1"/>
  <c r="AK63" i="18"/>
  <c r="P63" i="18"/>
  <c r="AH63" i="18"/>
  <c r="N63" i="18"/>
  <c r="Q63" i="18" s="1"/>
  <c r="N196" i="18"/>
  <c r="AK196" i="18"/>
  <c r="AH196" i="18"/>
  <c r="AH111" i="18"/>
  <c r="N111" i="18"/>
  <c r="Q111" i="18" s="1"/>
  <c r="P111" i="18"/>
  <c r="AK111" i="18"/>
  <c r="P48" i="18"/>
  <c r="AH48" i="18"/>
  <c r="AK48" i="18"/>
  <c r="N48" i="18"/>
  <c r="Q48" i="18" s="1"/>
  <c r="P103" i="18"/>
  <c r="N103" i="18"/>
  <c r="Q103" i="18" s="1"/>
  <c r="AH103" i="18"/>
  <c r="AK103" i="18"/>
  <c r="P38" i="18"/>
  <c r="N38" i="18"/>
  <c r="Q38" i="18" s="1"/>
  <c r="N129" i="18"/>
  <c r="AK129" i="18"/>
  <c r="AH129" i="18"/>
  <c r="N66" i="18"/>
  <c r="Q66" i="18" s="1"/>
  <c r="AH66" i="18"/>
  <c r="AK66" i="18"/>
  <c r="N120" i="18"/>
  <c r="AH120" i="18"/>
  <c r="AK120" i="18"/>
  <c r="N21" i="18"/>
  <c r="Q21" i="18" s="1"/>
  <c r="AK21" i="18"/>
  <c r="P21" i="18"/>
  <c r="N77" i="18"/>
  <c r="Q77" i="18" s="1"/>
  <c r="P77" i="18"/>
  <c r="AH77" i="18"/>
  <c r="AK77" i="18"/>
  <c r="N112" i="18"/>
  <c r="Q112" i="18" s="1"/>
  <c r="AH112" i="18"/>
  <c r="AK112" i="18"/>
  <c r="P112" i="18"/>
  <c r="AK170" i="18"/>
  <c r="N170" i="18"/>
  <c r="AH170" i="18"/>
  <c r="P40" i="18"/>
  <c r="N40" i="18"/>
  <c r="Q40" i="18" s="1"/>
  <c r="AK40" i="18"/>
  <c r="AH40" i="18"/>
  <c r="N95" i="18"/>
  <c r="Q95" i="18" s="1"/>
  <c r="AK95" i="18"/>
  <c r="P95" i="18"/>
  <c r="AH95" i="18"/>
  <c r="AK183" i="18"/>
  <c r="P183" i="18"/>
  <c r="N171" i="20"/>
  <c r="R171" i="20" s="1"/>
  <c r="AF171" i="20"/>
  <c r="P171" i="20"/>
  <c r="AC171" i="20"/>
  <c r="Q182" i="18"/>
  <c r="P182" i="18"/>
  <c r="H36" i="6"/>
  <c r="G36" i="6"/>
  <c r="N114" i="18"/>
  <c r="Q114" i="18" s="1"/>
  <c r="AH114" i="18"/>
  <c r="P114" i="18"/>
  <c r="N58" i="18"/>
  <c r="Q58" i="18" s="1"/>
  <c r="P58" i="18"/>
  <c r="AH58" i="18"/>
  <c r="AK58" i="18"/>
  <c r="N64" i="18"/>
  <c r="Q64" i="18" s="1"/>
  <c r="P64" i="18"/>
  <c r="AH64" i="18"/>
  <c r="AK64" i="18"/>
  <c r="N190" i="18"/>
  <c r="AK190" i="18"/>
  <c r="AH190" i="18"/>
  <c r="AK105" i="18"/>
  <c r="P105" i="18"/>
  <c r="N105" i="18"/>
  <c r="Q105" i="18" s="1"/>
  <c r="AH105" i="18"/>
  <c r="AH155" i="18"/>
  <c r="AK155" i="18"/>
  <c r="N96" i="18"/>
  <c r="Q96" i="18" s="1"/>
  <c r="AH96" i="18"/>
  <c r="AK96" i="18"/>
  <c r="P96" i="18"/>
  <c r="N169" i="18"/>
  <c r="Q169" i="18" s="1"/>
  <c r="AK169" i="18"/>
  <c r="P169" i="18"/>
  <c r="AH169" i="18"/>
  <c r="N177" i="18"/>
  <c r="AH177" i="18"/>
  <c r="AK177" i="18"/>
  <c r="N88" i="18"/>
  <c r="Q88" i="18" s="1"/>
  <c r="AH88" i="18"/>
  <c r="P88" i="18"/>
  <c r="AK88" i="18"/>
  <c r="AK24" i="18"/>
  <c r="P24" i="18"/>
  <c r="AH24" i="18"/>
  <c r="N24" i="18"/>
  <c r="Q24" i="18" s="1"/>
  <c r="AK53" i="18"/>
  <c r="N53" i="18"/>
  <c r="Q53" i="18" s="1"/>
  <c r="Q187" i="18"/>
  <c r="P187" i="18"/>
  <c r="N102" i="20"/>
  <c r="AF102" i="20"/>
  <c r="AC102" i="20"/>
  <c r="N179" i="20"/>
  <c r="AF179" i="20"/>
  <c r="AC179" i="20"/>
  <c r="N192" i="18"/>
  <c r="AH192" i="18"/>
  <c r="AK192" i="18"/>
  <c r="P65" i="18"/>
  <c r="AK65" i="18"/>
  <c r="N65" i="18"/>
  <c r="Q65" i="18" s="1"/>
  <c r="AH65" i="18"/>
  <c r="AH197" i="18"/>
  <c r="AK197" i="18"/>
  <c r="N197" i="18"/>
  <c r="AK56" i="18"/>
  <c r="N56" i="18"/>
  <c r="Q56" i="18" s="1"/>
  <c r="P56" i="18"/>
  <c r="AH56" i="18"/>
  <c r="P104" i="18"/>
  <c r="N104" i="18"/>
  <c r="Q104" i="18" s="1"/>
  <c r="AK104" i="18"/>
  <c r="AH104" i="18"/>
  <c r="P60" i="18"/>
  <c r="AH60" i="18"/>
  <c r="AK60" i="18"/>
  <c r="N60" i="18"/>
  <c r="Q60" i="18" s="1"/>
  <c r="AC66" i="20"/>
  <c r="P66" i="20"/>
  <c r="AF66" i="20"/>
  <c r="N66" i="20"/>
  <c r="R66" i="20" s="1"/>
  <c r="G57" i="10"/>
  <c r="AH183" i="18"/>
  <c r="AF67" i="20"/>
  <c r="AK141" i="18"/>
  <c r="H30" i="10"/>
  <c r="G30" i="10"/>
  <c r="AC82" i="20"/>
  <c r="AF82" i="20"/>
  <c r="P82" i="20"/>
  <c r="N82" i="20"/>
  <c r="R82" i="20" s="1"/>
  <c r="H50" i="10"/>
  <c r="G50" i="10"/>
  <c r="N181" i="20"/>
  <c r="AC181" i="20"/>
  <c r="H52" i="10"/>
  <c r="G52" i="10"/>
  <c r="AH180" i="18"/>
  <c r="AK180" i="18"/>
  <c r="N107" i="18"/>
  <c r="Q107" i="18" s="1"/>
  <c r="P107" i="18"/>
  <c r="AH107" i="18"/>
  <c r="AK107" i="18"/>
  <c r="AK51" i="18"/>
  <c r="P51" i="18"/>
  <c r="AH51" i="18"/>
  <c r="N51" i="18"/>
  <c r="Q51" i="18" s="1"/>
  <c r="AH119" i="18"/>
  <c r="N119" i="18"/>
  <c r="Q119" i="18" s="1"/>
  <c r="AK119" i="18"/>
  <c r="P119" i="18"/>
  <c r="N31" i="18"/>
  <c r="Q31" i="18" s="1"/>
  <c r="AH31" i="18"/>
  <c r="AK31" i="18"/>
  <c r="P31" i="18"/>
  <c r="N74" i="18"/>
  <c r="Q74" i="18" s="1"/>
  <c r="AK74" i="18"/>
  <c r="P74" i="18"/>
  <c r="AH74" i="18"/>
  <c r="N206" i="18"/>
  <c r="AK206" i="18"/>
  <c r="AH206" i="18"/>
  <c r="P69" i="20"/>
  <c r="AF69" i="20"/>
  <c r="AK122" i="18"/>
  <c r="G40" i="6"/>
  <c r="AC213" i="20"/>
  <c r="AH141" i="18"/>
  <c r="H42" i="10"/>
  <c r="G42" i="10"/>
  <c r="N139" i="20"/>
  <c r="R139" i="20" s="1"/>
  <c r="AF139" i="20"/>
  <c r="H61" i="6"/>
  <c r="G61" i="6"/>
  <c r="Q193" i="18"/>
  <c r="P193" i="18"/>
  <c r="AF188" i="20"/>
  <c r="AC188" i="20"/>
  <c r="N188" i="20"/>
  <c r="AC220" i="20"/>
  <c r="N220" i="20"/>
  <c r="P163" i="18"/>
  <c r="AH163" i="18"/>
  <c r="N163" i="18"/>
  <c r="Q163" i="18" s="1"/>
  <c r="AK163" i="18"/>
  <c r="N99" i="18"/>
  <c r="AH99" i="18"/>
  <c r="AK99" i="18"/>
  <c r="AH43" i="18"/>
  <c r="AK43" i="18"/>
  <c r="N43" i="18"/>
  <c r="Q43" i="18" s="1"/>
  <c r="P43" i="18"/>
  <c r="N185" i="18"/>
  <c r="AH185" i="18"/>
  <c r="AK185" i="18"/>
  <c r="AK113" i="18"/>
  <c r="P113" i="18"/>
  <c r="AH113" i="18"/>
  <c r="N113" i="18"/>
  <c r="Q113" i="18" s="1"/>
  <c r="AK50" i="18"/>
  <c r="AH50" i="18"/>
  <c r="N90" i="18"/>
  <c r="Q90" i="18" s="1"/>
  <c r="P90" i="18"/>
  <c r="AH90" i="18"/>
  <c r="AK90" i="18"/>
  <c r="P139" i="18"/>
  <c r="N139" i="18"/>
  <c r="Q139" i="18" s="1"/>
  <c r="AH139" i="18"/>
  <c r="AK139" i="18"/>
  <c r="N75" i="18"/>
  <c r="Q75" i="18" s="1"/>
  <c r="P75" i="18"/>
  <c r="AK75" i="18"/>
  <c r="AH75" i="18"/>
  <c r="N27" i="18"/>
  <c r="Q27" i="18" s="1"/>
  <c r="P27" i="18"/>
  <c r="AH145" i="18"/>
  <c r="P145" i="18"/>
  <c r="AK145" i="18"/>
  <c r="N145" i="18"/>
  <c r="Q145" i="18" s="1"/>
  <c r="N101" i="18"/>
  <c r="AH101" i="18"/>
  <c r="AK101" i="18"/>
  <c r="H50" i="6"/>
  <c r="G50" i="6"/>
  <c r="AH122" i="18"/>
  <c r="P141" i="18"/>
  <c r="N129" i="20"/>
  <c r="AC129" i="20"/>
  <c r="AF129" i="20"/>
  <c r="AF35" i="20"/>
  <c r="AC35" i="20"/>
  <c r="P35" i="20"/>
  <c r="N35" i="20"/>
  <c r="R35" i="20" s="1"/>
  <c r="P35" i="18"/>
  <c r="N35" i="18"/>
  <c r="Q35" i="18" s="1"/>
  <c r="AH35" i="18"/>
  <c r="AK35" i="18"/>
  <c r="P150" i="18"/>
  <c r="AH150" i="18"/>
  <c r="N150" i="18"/>
  <c r="Q150" i="18" s="1"/>
  <c r="AK150" i="18"/>
  <c r="N106" i="18"/>
  <c r="Q106" i="18" s="1"/>
  <c r="AH106" i="18"/>
  <c r="AK106" i="18"/>
  <c r="P106" i="18"/>
  <c r="AH42" i="18"/>
  <c r="AK42" i="18"/>
  <c r="AH132" i="18"/>
  <c r="AK132" i="18"/>
  <c r="N69" i="18"/>
  <c r="Q69" i="18" s="1"/>
  <c r="P69" i="18"/>
  <c r="AH69" i="18"/>
  <c r="AK69" i="18"/>
  <c r="N138" i="18"/>
  <c r="Q138" i="18" s="1"/>
  <c r="AH138" i="18"/>
  <c r="AK138" i="18"/>
  <c r="N86" i="18"/>
  <c r="Q86" i="18" s="1"/>
  <c r="P86" i="18"/>
  <c r="AH86" i="18"/>
  <c r="AK86" i="18"/>
  <c r="N84" i="20"/>
  <c r="R84" i="20" s="1"/>
  <c r="P84" i="20"/>
  <c r="AC84" i="20"/>
  <c r="AF84" i="20"/>
  <c r="AF25" i="20"/>
  <c r="AC25" i="20"/>
  <c r="G35" i="10"/>
  <c r="AK33" i="18"/>
  <c r="N122" i="18"/>
  <c r="Q122" i="18" s="1"/>
  <c r="AF42" i="20"/>
  <c r="N79" i="20"/>
  <c r="R79" i="20" s="1"/>
  <c r="AF79" i="20"/>
  <c r="P79" i="20"/>
  <c r="AC79" i="20"/>
  <c r="AC43" i="20"/>
  <c r="AF43" i="20"/>
  <c r="N30" i="18"/>
  <c r="Q30" i="18" s="1"/>
  <c r="P30" i="18"/>
  <c r="AK142" i="18"/>
  <c r="P142" i="18"/>
  <c r="AH142" i="18"/>
  <c r="N142" i="18"/>
  <c r="Q142" i="18" s="1"/>
  <c r="AH173" i="18"/>
  <c r="N173" i="18"/>
  <c r="AK173" i="18"/>
  <c r="AH171" i="18"/>
  <c r="AK171" i="18"/>
  <c r="N171" i="18"/>
  <c r="N98" i="18"/>
  <c r="AH98" i="18"/>
  <c r="AK98" i="18"/>
  <c r="P39" i="18"/>
  <c r="AK39" i="18"/>
  <c r="AH39" i="18"/>
  <c r="N39" i="18"/>
  <c r="Q39" i="18" s="1"/>
  <c r="N76" i="18"/>
  <c r="Q76" i="18" s="1"/>
  <c r="P76" i="18"/>
  <c r="AH76" i="18"/>
  <c r="AK76" i="18"/>
  <c r="P125" i="18"/>
  <c r="N125" i="18"/>
  <c r="Q125" i="18" s="1"/>
  <c r="AH125" i="18"/>
  <c r="AK125" i="18"/>
  <c r="N208" i="18"/>
  <c r="AH208" i="18"/>
  <c r="P131" i="18"/>
  <c r="AH131" i="18"/>
  <c r="N131" i="18"/>
  <c r="Q131" i="18" s="1"/>
  <c r="AK131" i="18"/>
  <c r="AH143" i="18"/>
  <c r="AK143" i="18"/>
  <c r="P143" i="18"/>
  <c r="N143" i="18"/>
  <c r="Q143" i="18" s="1"/>
  <c r="N80" i="18"/>
  <c r="Q80" i="18" s="1"/>
  <c r="AH80" i="18"/>
  <c r="AK80" i="18"/>
  <c r="P80" i="18"/>
  <c r="Q181" i="18"/>
  <c r="P181" i="18"/>
  <c r="AF87" i="20"/>
  <c r="N87" i="20"/>
  <c r="R87" i="20" s="1"/>
  <c r="AC87" i="20"/>
  <c r="P87" i="20"/>
  <c r="G107" i="17"/>
  <c r="G56" i="17"/>
  <c r="G123" i="17"/>
  <c r="AH107" i="17"/>
  <c r="L107" i="17"/>
  <c r="N107" i="17" s="1"/>
  <c r="R107" i="17" s="1"/>
  <c r="L62" i="17"/>
  <c r="AJ107" i="17"/>
  <c r="AA34" i="17"/>
  <c r="AG34" i="17" s="1"/>
  <c r="G62" i="17"/>
  <c r="Z62" i="17"/>
  <c r="AK123" i="17"/>
  <c r="Z84" i="17"/>
  <c r="AI123" i="17"/>
  <c r="L84" i="17"/>
  <c r="N84" i="17" s="1"/>
  <c r="R84" i="17" s="1"/>
  <c r="L123" i="17"/>
  <c r="R224" i="17"/>
  <c r="P224" i="17"/>
  <c r="AF224" i="17"/>
  <c r="K224" i="17"/>
  <c r="AC224" i="17"/>
  <c r="AT224" i="17"/>
  <c r="AS224" i="17" s="1"/>
  <c r="AR224" i="17" s="1"/>
  <c r="AQ224" i="17" s="1"/>
  <c r="AP224" i="17" s="1"/>
  <c r="AO224" i="17" s="1"/>
  <c r="AN224" i="17" s="1"/>
  <c r="AM224" i="17" s="1"/>
  <c r="AL224" i="17" s="1"/>
  <c r="AC117" i="20"/>
  <c r="AF117" i="20"/>
  <c r="N117" i="20"/>
  <c r="R117" i="20" s="1"/>
  <c r="P117" i="20"/>
  <c r="N73" i="20"/>
  <c r="R73" i="20" s="1"/>
  <c r="P73" i="20"/>
  <c r="AC73" i="20"/>
  <c r="AF73" i="20"/>
  <c r="N182" i="20"/>
  <c r="AC182" i="20"/>
  <c r="AF182" i="20"/>
  <c r="AF169" i="20"/>
  <c r="AC169" i="20"/>
  <c r="N169" i="20"/>
  <c r="AF50" i="20"/>
  <c r="N50" i="20"/>
  <c r="R50" i="20" s="1"/>
  <c r="AC50" i="20"/>
  <c r="P50" i="20"/>
  <c r="N71" i="20"/>
  <c r="R71" i="20" s="1"/>
  <c r="AF71" i="20"/>
  <c r="P71" i="20"/>
  <c r="AC71" i="20"/>
  <c r="AC172" i="20"/>
  <c r="N172" i="20"/>
  <c r="AF172" i="20"/>
  <c r="N155" i="20"/>
  <c r="R155" i="20" s="1"/>
  <c r="AC155" i="20"/>
  <c r="P155" i="20"/>
  <c r="AF155" i="20"/>
  <c r="AF204" i="20"/>
  <c r="N204" i="20"/>
  <c r="AC204" i="20"/>
  <c r="N112" i="20"/>
  <c r="R112" i="20" s="1"/>
  <c r="P112" i="20"/>
  <c r="AF112" i="20"/>
  <c r="AC112" i="20"/>
  <c r="N222" i="20"/>
  <c r="AC222" i="20"/>
  <c r="P118" i="20"/>
  <c r="AC118" i="20"/>
  <c r="N118" i="20"/>
  <c r="R118" i="20" s="1"/>
  <c r="AF118" i="20"/>
  <c r="AC142" i="20"/>
  <c r="AF142" i="20"/>
  <c r="N142" i="20"/>
  <c r="R142" i="20" s="1"/>
  <c r="P142" i="20"/>
  <c r="P103" i="20"/>
  <c r="AC103" i="20"/>
  <c r="N103" i="20"/>
  <c r="R103" i="20" s="1"/>
  <c r="AF103" i="20"/>
  <c r="H74" i="6"/>
  <c r="G74" i="6"/>
  <c r="N203" i="20"/>
  <c r="AF203" i="20"/>
  <c r="AC203" i="20"/>
  <c r="AF165" i="20"/>
  <c r="AC165" i="20"/>
  <c r="P55" i="20"/>
  <c r="N55" i="20"/>
  <c r="R55" i="20" s="1"/>
  <c r="AC55" i="20"/>
  <c r="AF55" i="20"/>
  <c r="N72" i="20"/>
  <c r="R72" i="20" s="1"/>
  <c r="AC72" i="20"/>
  <c r="P72" i="20"/>
  <c r="AF72" i="20"/>
  <c r="G69" i="6"/>
  <c r="H58" i="10"/>
  <c r="G58" i="10"/>
  <c r="G62" i="10"/>
  <c r="H62" i="10"/>
  <c r="Q179" i="18"/>
  <c r="P179" i="18"/>
  <c r="Q176" i="18"/>
  <c r="P176" i="18"/>
  <c r="N92" i="20"/>
  <c r="R92" i="20" s="1"/>
  <c r="AF92" i="20"/>
  <c r="AC92" i="20"/>
  <c r="P92" i="20"/>
  <c r="N173" i="20"/>
  <c r="AC173" i="20"/>
  <c r="AF173" i="20"/>
  <c r="AC221" i="20"/>
  <c r="N221" i="20"/>
  <c r="N134" i="20"/>
  <c r="R134" i="20" s="1"/>
  <c r="AC134" i="20"/>
  <c r="P134" i="20"/>
  <c r="AF134" i="20"/>
  <c r="AF53" i="20"/>
  <c r="N53" i="20"/>
  <c r="R53" i="20" s="1"/>
  <c r="P53" i="20"/>
  <c r="AC53" i="20"/>
  <c r="N199" i="20"/>
  <c r="AF199" i="20"/>
  <c r="AC199" i="20"/>
  <c r="P60" i="20"/>
  <c r="AF60" i="20"/>
  <c r="N60" i="20"/>
  <c r="R60" i="20" s="1"/>
  <c r="AC60" i="20"/>
  <c r="N94" i="20"/>
  <c r="R94" i="20" s="1"/>
  <c r="AF94" i="20"/>
  <c r="AC94" i="20"/>
  <c r="P94" i="20"/>
  <c r="P152" i="20"/>
  <c r="N152" i="20"/>
  <c r="R152" i="20" s="1"/>
  <c r="AF152" i="20"/>
  <c r="AC152" i="20"/>
  <c r="N163" i="20"/>
  <c r="R163" i="20" s="1"/>
  <c r="P163" i="20"/>
  <c r="AF163" i="20"/>
  <c r="AC163" i="20"/>
  <c r="N178" i="20"/>
  <c r="AC178" i="20"/>
  <c r="AF178" i="20"/>
  <c r="N98" i="20"/>
  <c r="AC98" i="20"/>
  <c r="AF98" i="20"/>
  <c r="N190" i="20"/>
  <c r="AF190" i="20"/>
  <c r="AC190" i="20"/>
  <c r="AC206" i="20"/>
  <c r="AF206" i="20"/>
  <c r="N206" i="20"/>
  <c r="N62" i="20"/>
  <c r="R62" i="20" s="1"/>
  <c r="AC62" i="20"/>
  <c r="AF62" i="20"/>
  <c r="P62" i="20"/>
  <c r="Q188" i="18"/>
  <c r="P188" i="18"/>
  <c r="N125" i="20"/>
  <c r="R125" i="20" s="1"/>
  <c r="AF125" i="20"/>
  <c r="P125" i="20"/>
  <c r="AC125" i="20"/>
  <c r="P80" i="20"/>
  <c r="AC80" i="20"/>
  <c r="N47" i="20"/>
  <c r="R47" i="20" s="1"/>
  <c r="AF47" i="20"/>
  <c r="P47" i="20"/>
  <c r="AC47" i="20"/>
  <c r="P107" i="20"/>
  <c r="AF107" i="20"/>
  <c r="AC107" i="20"/>
  <c r="N107" i="20"/>
  <c r="R107" i="20" s="1"/>
  <c r="N141" i="20"/>
  <c r="R141" i="20" s="1"/>
  <c r="AC141" i="20"/>
  <c r="AF141" i="20"/>
  <c r="P141" i="20"/>
  <c r="R202" i="20"/>
  <c r="P202" i="20"/>
  <c r="P70" i="20"/>
  <c r="AF70" i="20"/>
  <c r="N70" i="20"/>
  <c r="R70" i="20" s="1"/>
  <c r="AC70" i="20"/>
  <c r="N150" i="20"/>
  <c r="R150" i="20" s="1"/>
  <c r="P150" i="20"/>
  <c r="AF150" i="20"/>
  <c r="AC150" i="20"/>
  <c r="P37" i="20"/>
  <c r="N37" i="20"/>
  <c r="R37" i="20" s="1"/>
  <c r="AF37" i="20"/>
  <c r="AC37" i="20"/>
  <c r="N185" i="20"/>
  <c r="AF185" i="20"/>
  <c r="AC185" i="20"/>
  <c r="AC191" i="20"/>
  <c r="AF191" i="20"/>
  <c r="N191" i="20"/>
  <c r="N45" i="20"/>
  <c r="R45" i="20" s="1"/>
  <c r="P45" i="20"/>
  <c r="AC45" i="20"/>
  <c r="AF45" i="20"/>
  <c r="Q195" i="18"/>
  <c r="P195" i="18"/>
  <c r="AF131" i="20"/>
  <c r="AC131" i="20"/>
  <c r="N111" i="20"/>
  <c r="R111" i="20" s="1"/>
  <c r="P111" i="20"/>
  <c r="AF111" i="20"/>
  <c r="AC111" i="20"/>
  <c r="N219" i="20"/>
  <c r="AC219" i="20"/>
  <c r="P131" i="20"/>
  <c r="Q200" i="18"/>
  <c r="P200" i="18"/>
  <c r="N74" i="20"/>
  <c r="R74" i="20" s="1"/>
  <c r="AC74" i="20"/>
  <c r="P74" i="20"/>
  <c r="AF74" i="20"/>
  <c r="N44" i="20"/>
  <c r="R44" i="20" s="1"/>
  <c r="AC44" i="20"/>
  <c r="AF44" i="20"/>
  <c r="P44" i="20"/>
  <c r="N198" i="20"/>
  <c r="AC198" i="20"/>
  <c r="AF198" i="20"/>
  <c r="N34" i="20"/>
  <c r="R34" i="20" s="1"/>
  <c r="AF34" i="20"/>
  <c r="AC34" i="20"/>
  <c r="P34" i="20"/>
  <c r="AC174" i="20"/>
  <c r="AF174" i="20"/>
  <c r="N174" i="20"/>
  <c r="N76" i="20"/>
  <c r="R76" i="20" s="1"/>
  <c r="P76" i="20"/>
  <c r="AC76" i="20"/>
  <c r="AF76" i="20"/>
  <c r="P156" i="20"/>
  <c r="AC156" i="20"/>
  <c r="N156" i="20"/>
  <c r="R156" i="20" s="1"/>
  <c r="AF156" i="20"/>
  <c r="R197" i="20"/>
  <c r="P197" i="20"/>
  <c r="N195" i="20"/>
  <c r="AC195" i="20"/>
  <c r="AF195" i="20"/>
  <c r="AF65" i="20"/>
  <c r="AC65" i="20"/>
  <c r="N65" i="20"/>
  <c r="R65" i="20" s="1"/>
  <c r="P65" i="20"/>
  <c r="N33" i="20"/>
  <c r="R33" i="20" s="1"/>
  <c r="AC33" i="20"/>
  <c r="P33" i="20"/>
  <c r="AF33" i="20"/>
  <c r="N143" i="20"/>
  <c r="R143" i="20" s="1"/>
  <c r="AC143" i="20"/>
  <c r="P143" i="20"/>
  <c r="AF143" i="20"/>
  <c r="N144" i="20"/>
  <c r="R144" i="20" s="1"/>
  <c r="AC144" i="20"/>
  <c r="AF144" i="20"/>
  <c r="P144" i="20"/>
  <c r="P177" i="20"/>
  <c r="R177" i="20"/>
  <c r="G61" i="10"/>
  <c r="H61" i="10"/>
  <c r="N205" i="20"/>
  <c r="AC205" i="20"/>
  <c r="AF205" i="20"/>
  <c r="P77" i="20"/>
  <c r="AC77" i="20"/>
  <c r="N77" i="20"/>
  <c r="R77" i="20" s="1"/>
  <c r="AF77" i="20"/>
  <c r="AF211" i="20"/>
  <c r="N211" i="20"/>
  <c r="AC211" i="20"/>
  <c r="N22" i="20"/>
  <c r="R22" i="20" s="1"/>
  <c r="AF22" i="20"/>
  <c r="P22" i="20"/>
  <c r="AC22" i="20"/>
  <c r="N104" i="20"/>
  <c r="R104" i="20" s="1"/>
  <c r="AC104" i="20"/>
  <c r="AF104" i="20"/>
  <c r="P104" i="20"/>
  <c r="N193" i="20"/>
  <c r="AC193" i="20"/>
  <c r="AF193" i="20"/>
  <c r="N59" i="20"/>
  <c r="R59" i="20" s="1"/>
  <c r="AC59" i="20"/>
  <c r="AF59" i="20"/>
  <c r="P59" i="20"/>
  <c r="N128" i="20"/>
  <c r="AC128" i="20"/>
  <c r="AF128" i="20"/>
  <c r="N30" i="20"/>
  <c r="R30" i="20" s="1"/>
  <c r="P30" i="20"/>
  <c r="AC30" i="20"/>
  <c r="AF30" i="20"/>
  <c r="AC114" i="20"/>
  <c r="AF114" i="20"/>
  <c r="N127" i="20"/>
  <c r="R127" i="20" s="1"/>
  <c r="AC127" i="20"/>
  <c r="P127" i="20"/>
  <c r="AF127" i="20"/>
  <c r="AF194" i="20"/>
  <c r="N194" i="20"/>
  <c r="AC194" i="20"/>
  <c r="N93" i="20"/>
  <c r="R93" i="20" s="1"/>
  <c r="AF93" i="20"/>
  <c r="AC93" i="20"/>
  <c r="P93" i="20"/>
  <c r="N146" i="20"/>
  <c r="R146" i="20" s="1"/>
  <c r="AC146" i="20"/>
  <c r="P146" i="20"/>
  <c r="AF146" i="20"/>
  <c r="P201" i="20"/>
  <c r="R201" i="20"/>
  <c r="N105" i="20"/>
  <c r="R105" i="20" s="1"/>
  <c r="AF105" i="20"/>
  <c r="P105" i="20"/>
  <c r="AC105" i="20"/>
  <c r="P213" i="20"/>
  <c r="R213" i="20"/>
  <c r="E14" i="11"/>
  <c r="N165" i="20"/>
  <c r="N161" i="20"/>
  <c r="R161" i="20" s="1"/>
  <c r="P161" i="20"/>
  <c r="AC161" i="20"/>
  <c r="AF161" i="20"/>
  <c r="N157" i="20"/>
  <c r="R157" i="20" s="1"/>
  <c r="P157" i="20"/>
  <c r="AC157" i="20"/>
  <c r="AF157" i="20"/>
  <c r="N164" i="20"/>
  <c r="R164" i="20" s="1"/>
  <c r="AF164" i="20"/>
  <c r="AC164" i="20"/>
  <c r="P164" i="20"/>
  <c r="N31" i="20"/>
  <c r="R31" i="20" s="1"/>
  <c r="AF31" i="20"/>
  <c r="P31" i="20"/>
  <c r="AF168" i="20"/>
  <c r="AC168" i="20"/>
  <c r="N168" i="20"/>
  <c r="R168" i="20" s="1"/>
  <c r="P168" i="20"/>
  <c r="P38" i="20"/>
  <c r="AC38" i="20"/>
  <c r="N38" i="20"/>
  <c r="R38" i="20" s="1"/>
  <c r="AF38" i="20"/>
  <c r="AF216" i="20"/>
  <c r="N216" i="20"/>
  <c r="AC216" i="20"/>
  <c r="AC26" i="20"/>
  <c r="P26" i="20"/>
  <c r="N26" i="20"/>
  <c r="R26" i="20" s="1"/>
  <c r="AF26" i="20"/>
  <c r="AC196" i="20"/>
  <c r="N196" i="20"/>
  <c r="AF196" i="20"/>
  <c r="R184" i="20"/>
  <c r="P184" i="20"/>
  <c r="AC214" i="20"/>
  <c r="AF214" i="20"/>
  <c r="N214" i="20"/>
  <c r="N115" i="20"/>
  <c r="R115" i="20" s="1"/>
  <c r="P115" i="20"/>
  <c r="AF115" i="20"/>
  <c r="AC115" i="20"/>
  <c r="N99" i="20"/>
  <c r="AF99" i="20"/>
  <c r="AC99" i="20"/>
  <c r="G41" i="6"/>
  <c r="Q180" i="18"/>
  <c r="P180" i="18"/>
  <c r="N52" i="20"/>
  <c r="R52" i="20" s="1"/>
  <c r="P52" i="20"/>
  <c r="AC183" i="20"/>
  <c r="AF183" i="20"/>
  <c r="N183" i="20"/>
  <c r="N133" i="20"/>
  <c r="R133" i="20" s="1"/>
  <c r="P133" i="20"/>
  <c r="AF133" i="20"/>
  <c r="AC133" i="20"/>
  <c r="AC187" i="20"/>
  <c r="AF187" i="20"/>
  <c r="N187" i="20"/>
  <c r="P120" i="20"/>
  <c r="AF120" i="20"/>
  <c r="AC120" i="20"/>
  <c r="N120" i="20"/>
  <c r="R120" i="20" s="1"/>
  <c r="N151" i="20"/>
  <c r="R151" i="20" s="1"/>
  <c r="AC151" i="20"/>
  <c r="P151" i="20"/>
  <c r="AF151" i="20"/>
  <c r="AF215" i="20"/>
  <c r="N215" i="20"/>
  <c r="AC215" i="20"/>
  <c r="P48" i="20"/>
  <c r="AF48" i="20"/>
  <c r="AC48" i="20"/>
  <c r="N48" i="20"/>
  <c r="R48" i="20" s="1"/>
  <c r="P28" i="20"/>
  <c r="N28" i="20"/>
  <c r="R28" i="20" s="1"/>
  <c r="AC28" i="20"/>
  <c r="AF28" i="20"/>
  <c r="N147" i="20"/>
  <c r="R147" i="20" s="1"/>
  <c r="AF147" i="20"/>
  <c r="P147" i="20"/>
  <c r="N140" i="20"/>
  <c r="R140" i="20" s="1"/>
  <c r="AF140" i="20"/>
  <c r="AC140" i="20"/>
  <c r="P140" i="20"/>
  <c r="N116" i="20"/>
  <c r="R116" i="20" s="1"/>
  <c r="P116" i="20"/>
  <c r="AF116" i="20"/>
  <c r="AC116" i="20"/>
  <c r="AF56" i="20"/>
  <c r="AC56" i="20"/>
  <c r="N56" i="20"/>
  <c r="R56" i="20" s="1"/>
  <c r="P56" i="20"/>
  <c r="P119" i="20"/>
  <c r="N119" i="20"/>
  <c r="R119" i="20" s="1"/>
  <c r="AF119" i="20"/>
  <c r="AC119" i="20"/>
  <c r="Q209" i="18"/>
  <c r="P209" i="18"/>
  <c r="J105" i="17"/>
  <c r="AI195" i="17"/>
  <c r="AJ195" i="17"/>
  <c r="AK195" i="17"/>
  <c r="K113" i="17"/>
  <c r="F185" i="17"/>
  <c r="V181" i="11"/>
  <c r="Z220" i="17"/>
  <c r="AU220" i="17"/>
  <c r="AT220" i="17" s="1"/>
  <c r="AS220" i="17" s="1"/>
  <c r="AR220" i="17" s="1"/>
  <c r="AQ220" i="17" s="1"/>
  <c r="AP220" i="17" s="1"/>
  <c r="AO220" i="17" s="1"/>
  <c r="AN220" i="17" s="1"/>
  <c r="AM220" i="17" s="1"/>
  <c r="AL220" i="17" s="1"/>
  <c r="F59" i="17"/>
  <c r="V59" i="11"/>
  <c r="F30" i="17"/>
  <c r="V30" i="11"/>
  <c r="F186" i="17"/>
  <c r="V182" i="11"/>
  <c r="F179" i="17"/>
  <c r="L179" i="17" s="1"/>
  <c r="V176" i="11"/>
  <c r="F40" i="17"/>
  <c r="V40" i="11"/>
  <c r="V203" i="11"/>
  <c r="F201" i="17"/>
  <c r="F178" i="17"/>
  <c r="V175" i="11"/>
  <c r="F92" i="17"/>
  <c r="V92" i="11"/>
  <c r="F28" i="17"/>
  <c r="V28" i="11"/>
  <c r="F132" i="17"/>
  <c r="L132" i="17" s="1"/>
  <c r="V133" i="11"/>
  <c r="V132" i="11"/>
  <c r="F82" i="17"/>
  <c r="V82" i="11"/>
  <c r="F99" i="17"/>
  <c r="V99" i="11"/>
  <c r="F27" i="17"/>
  <c r="V27" i="11"/>
  <c r="F46" i="17"/>
  <c r="V46" i="11"/>
  <c r="F114" i="17"/>
  <c r="V114" i="11"/>
  <c r="F106" i="17"/>
  <c r="V106" i="11"/>
  <c r="F213" i="17"/>
  <c r="V214" i="11"/>
  <c r="AU70" i="17"/>
  <c r="AA107" i="17"/>
  <c r="V148" i="11"/>
  <c r="F148" i="17"/>
  <c r="L148" i="17" s="1"/>
  <c r="F203" i="17"/>
  <c r="V205" i="11"/>
  <c r="F95" i="17"/>
  <c r="V95" i="11"/>
  <c r="V210" i="11"/>
  <c r="F208" i="17"/>
  <c r="L208" i="17" s="1"/>
  <c r="F96" i="17"/>
  <c r="V96" i="11"/>
  <c r="V174" i="11"/>
  <c r="F177" i="17"/>
  <c r="V119" i="11"/>
  <c r="F119" i="17"/>
  <c r="L119" i="17" s="1"/>
  <c r="F35" i="17"/>
  <c r="V35" i="11"/>
  <c r="V151" i="11"/>
  <c r="F151" i="17"/>
  <c r="L151" i="17" s="1"/>
  <c r="L215" i="17"/>
  <c r="N215" i="17" s="1"/>
  <c r="L113" i="17"/>
  <c r="N113" i="17" s="1"/>
  <c r="R113" i="17" s="1"/>
  <c r="L213" i="17"/>
  <c r="L96" i="17"/>
  <c r="L105" i="17"/>
  <c r="N105" i="17" s="1"/>
  <c r="R105" i="17" s="1"/>
  <c r="L220" i="17"/>
  <c r="L225" i="17"/>
  <c r="AF225" i="17" s="1"/>
  <c r="L56" i="17"/>
  <c r="L102" i="17"/>
  <c r="L186" i="17"/>
  <c r="L87" i="17"/>
  <c r="L81" i="17"/>
  <c r="AF81" i="17" s="1"/>
  <c r="L217" i="17"/>
  <c r="AF217" i="17" s="1"/>
  <c r="L70" i="17"/>
  <c r="L46" i="17"/>
  <c r="L196" i="17"/>
  <c r="L144" i="17"/>
  <c r="L137" i="17"/>
  <c r="L128" i="17"/>
  <c r="L51" i="17"/>
  <c r="AC51" i="17" s="1"/>
  <c r="L181" i="17"/>
  <c r="L68" i="17"/>
  <c r="L152" i="17"/>
  <c r="L180" i="17"/>
  <c r="L194" i="17"/>
  <c r="L153" i="17"/>
  <c r="L178" i="17"/>
  <c r="L134" i="17"/>
  <c r="L174" i="17"/>
  <c r="L195" i="17"/>
  <c r="L189" i="17"/>
  <c r="L209" i="17"/>
  <c r="N209" i="17" s="1"/>
  <c r="L188" i="17"/>
  <c r="L150" i="17"/>
  <c r="AT84" i="17"/>
  <c r="AS84" i="17" s="1"/>
  <c r="AR84" i="17" s="1"/>
  <c r="AQ84" i="17" s="1"/>
  <c r="AP84" i="17"/>
  <c r="AO84" i="17" s="1"/>
  <c r="AN84" i="17" s="1"/>
  <c r="AM84" i="17" s="1"/>
  <c r="AL84" i="17" s="1"/>
  <c r="F191" i="17"/>
  <c r="V187" i="11"/>
  <c r="F26" i="17"/>
  <c r="V26" i="11"/>
  <c r="F175" i="17"/>
  <c r="V172" i="11"/>
  <c r="F93" i="17"/>
  <c r="V93" i="11"/>
  <c r="F36" i="17"/>
  <c r="V36" i="11"/>
  <c r="F198" i="17"/>
  <c r="V201" i="11"/>
  <c r="F199" i="17"/>
  <c r="L199" i="17" s="1"/>
  <c r="V202" i="11"/>
  <c r="F83" i="17"/>
  <c r="L83" i="17" s="1"/>
  <c r="V83" i="11"/>
  <c r="F33" i="17"/>
  <c r="V33" i="11"/>
  <c r="F72" i="17"/>
  <c r="V72" i="11"/>
  <c r="F131" i="17"/>
  <c r="L131" i="17" s="1"/>
  <c r="V131" i="11"/>
  <c r="F90" i="17"/>
  <c r="V90" i="11"/>
  <c r="F23" i="17"/>
  <c r="V23" i="11"/>
  <c r="F200" i="17"/>
  <c r="V191" i="11"/>
  <c r="F38" i="17"/>
  <c r="V38" i="11"/>
  <c r="F67" i="17"/>
  <c r="V67" i="11"/>
  <c r="V68" i="11"/>
  <c r="F158" i="17"/>
  <c r="V158" i="11"/>
  <c r="F108" i="17"/>
  <c r="V108" i="11"/>
  <c r="F25" i="17"/>
  <c r="V25" i="11"/>
  <c r="AU137" i="17"/>
  <c r="F37" i="17"/>
  <c r="V37" i="11"/>
  <c r="V47" i="11"/>
  <c r="F47" i="17"/>
  <c r="V102" i="11"/>
  <c r="F102" i="17"/>
  <c r="F171" i="17"/>
  <c r="V194" i="11"/>
  <c r="AU225" i="17"/>
  <c r="Z225" i="17"/>
  <c r="F60" i="17"/>
  <c r="V60" i="11"/>
  <c r="G225" i="17"/>
  <c r="V183" i="11"/>
  <c r="AI51" i="17"/>
  <c r="AH51" i="17" s="1"/>
  <c r="AA51" i="17" s="1"/>
  <c r="F154" i="17"/>
  <c r="V154" i="11"/>
  <c r="F122" i="17"/>
  <c r="L122" i="17" s="1"/>
  <c r="V123" i="11"/>
  <c r="V122" i="11"/>
  <c r="F168" i="17"/>
  <c r="L168" i="17" s="1"/>
  <c r="V168" i="11"/>
  <c r="F140" i="17"/>
  <c r="V140" i="11"/>
  <c r="F94" i="17"/>
  <c r="V94" i="11"/>
  <c r="F31" i="17"/>
  <c r="V31" i="11"/>
  <c r="F183" i="17"/>
  <c r="V197" i="11"/>
  <c r="F80" i="17"/>
  <c r="V80" i="11"/>
  <c r="V164" i="11"/>
  <c r="F164" i="17"/>
  <c r="L164" i="17" s="1"/>
  <c r="V170" i="11"/>
  <c r="F170" i="17"/>
  <c r="V125" i="11"/>
  <c r="F125" i="17"/>
  <c r="V74" i="11"/>
  <c r="F74" i="17"/>
  <c r="V157" i="11"/>
  <c r="F157" i="17"/>
  <c r="L157" i="17" s="1"/>
  <c r="F162" i="17"/>
  <c r="V162" i="11"/>
  <c r="F115" i="17"/>
  <c r="L115" i="17" s="1"/>
  <c r="V115" i="11"/>
  <c r="F32" i="17"/>
  <c r="V32" i="11"/>
  <c r="V196" i="11"/>
  <c r="F173" i="17"/>
  <c r="F126" i="17"/>
  <c r="V126" i="11"/>
  <c r="F101" i="17"/>
  <c r="V101" i="11"/>
  <c r="F21" i="17"/>
  <c r="V21" i="11"/>
  <c r="AK221" i="17"/>
  <c r="AJ221" i="17"/>
  <c r="AI221" i="17"/>
  <c r="Z221" i="17"/>
  <c r="N214" i="17"/>
  <c r="AK51" i="17"/>
  <c r="F212" i="17"/>
  <c r="V192" i="11"/>
  <c r="F73" i="17"/>
  <c r="L73" i="17" s="1"/>
  <c r="V73" i="11"/>
  <c r="V76" i="11"/>
  <c r="F76" i="17"/>
  <c r="V77" i="11"/>
  <c r="G220" i="17"/>
  <c r="V24" i="11"/>
  <c r="F24" i="17"/>
  <c r="F136" i="17"/>
  <c r="V136" i="11"/>
  <c r="V159" i="11"/>
  <c r="F159" i="17"/>
  <c r="V138" i="11"/>
  <c r="F138" i="17"/>
  <c r="V117" i="11"/>
  <c r="F117" i="17"/>
  <c r="L117" i="17" s="1"/>
  <c r="F44" i="17"/>
  <c r="V44" i="11"/>
  <c r="F52" i="17"/>
  <c r="V52" i="11"/>
  <c r="F71" i="17"/>
  <c r="V71" i="11"/>
  <c r="V130" i="11"/>
  <c r="F130" i="17"/>
  <c r="L130" i="17" s="1"/>
  <c r="F29" i="17"/>
  <c r="V29" i="11"/>
  <c r="V180" i="11"/>
  <c r="F184" i="17"/>
  <c r="V208" i="11"/>
  <c r="F206" i="17"/>
  <c r="F89" i="17"/>
  <c r="V89" i="11"/>
  <c r="F161" i="17"/>
  <c r="L161" i="17" s="1"/>
  <c r="V161" i="11"/>
  <c r="AU43" i="17"/>
  <c r="BV17" i="17"/>
  <c r="F49" i="17"/>
  <c r="V49" i="11"/>
  <c r="P77" i="17"/>
  <c r="L221" i="17"/>
  <c r="AF221" i="17" s="1"/>
  <c r="AK107" i="17"/>
  <c r="V160" i="11"/>
  <c r="F160" i="17"/>
  <c r="F165" i="17"/>
  <c r="V165" i="11"/>
  <c r="Z87" i="17"/>
  <c r="G87" i="17"/>
  <c r="AU87" i="17"/>
  <c r="AT97" i="17"/>
  <c r="AS97" i="17" s="1"/>
  <c r="AR97" i="17" s="1"/>
  <c r="AQ97" i="17" s="1"/>
  <c r="AP97" i="17" s="1"/>
  <c r="AO97" i="17" s="1"/>
  <c r="AN97" i="17" s="1"/>
  <c r="AM97" i="17" s="1"/>
  <c r="AL97" i="17" s="1"/>
  <c r="AT62" i="17"/>
  <c r="AS62" i="17" s="1"/>
  <c r="AR62" i="17" s="1"/>
  <c r="AQ62" i="17" s="1"/>
  <c r="AP62" i="17" s="1"/>
  <c r="AO62" i="17" s="1"/>
  <c r="AN62" i="17" s="1"/>
  <c r="AM62" i="17" s="1"/>
  <c r="AL62" i="17" s="1"/>
  <c r="F127" i="17"/>
  <c r="V127" i="11"/>
  <c r="F182" i="17"/>
  <c r="L182" i="17" s="1"/>
  <c r="V179" i="11"/>
  <c r="F149" i="17"/>
  <c r="V149" i="11"/>
  <c r="F118" i="17"/>
  <c r="L118" i="17" s="1"/>
  <c r="V118" i="11"/>
  <c r="F53" i="17"/>
  <c r="V53" i="11"/>
  <c r="F147" i="17"/>
  <c r="V147" i="11"/>
  <c r="F222" i="17"/>
  <c r="V193" i="11"/>
  <c r="F111" i="17"/>
  <c r="V111" i="11"/>
  <c r="F197" i="17"/>
  <c r="V200" i="11"/>
  <c r="F124" i="17"/>
  <c r="V124" i="11"/>
  <c r="F64" i="17"/>
  <c r="V64" i="11"/>
  <c r="F85" i="17"/>
  <c r="V85" i="11"/>
  <c r="F169" i="17"/>
  <c r="V169" i="11"/>
  <c r="F205" i="17"/>
  <c r="V207" i="11"/>
  <c r="F91" i="17"/>
  <c r="V91" i="11"/>
  <c r="Z98" i="17"/>
  <c r="AU98" i="17"/>
  <c r="BU11" i="17"/>
  <c r="Z113" i="17"/>
  <c r="AU113" i="17"/>
  <c r="V58" i="11"/>
  <c r="F58" i="17"/>
  <c r="F143" i="17"/>
  <c r="V143" i="11"/>
  <c r="AC56" i="17"/>
  <c r="G221" i="17"/>
  <c r="AT56" i="17"/>
  <c r="AS56" i="17" s="1"/>
  <c r="AR56" i="17" s="1"/>
  <c r="AQ56" i="17" s="1"/>
  <c r="AP56" i="17" s="1"/>
  <c r="AO56" i="17" s="1"/>
  <c r="AN56" i="17" s="1"/>
  <c r="AM56" i="17" s="1"/>
  <c r="AL56" i="17" s="1"/>
  <c r="F211" i="17"/>
  <c r="V213" i="11"/>
  <c r="F50" i="17"/>
  <c r="V50" i="11"/>
  <c r="F65" i="17"/>
  <c r="L65" i="17" s="1"/>
  <c r="V65" i="11"/>
  <c r="F146" i="17"/>
  <c r="V146" i="11"/>
  <c r="F61" i="17"/>
  <c r="V61" i="11"/>
  <c r="V62" i="11"/>
  <c r="V135" i="11"/>
  <c r="F135" i="17"/>
  <c r="V112" i="11"/>
  <c r="F112" i="17"/>
  <c r="F45" i="17"/>
  <c r="V45" i="11"/>
  <c r="AK133" i="17"/>
  <c r="AJ133" i="17"/>
  <c r="AI133" i="17"/>
  <c r="F103" i="17"/>
  <c r="V103" i="11"/>
  <c r="F22" i="17"/>
  <c r="V22" i="11"/>
  <c r="AT215" i="17"/>
  <c r="AS215" i="17" s="1"/>
  <c r="AR215" i="17" s="1"/>
  <c r="AQ215" i="17" s="1"/>
  <c r="AP215" i="17" s="1"/>
  <c r="AO215" i="17" s="1"/>
  <c r="AN215" i="17" s="1"/>
  <c r="AM215" i="17" s="1"/>
  <c r="AL215" i="17" s="1"/>
  <c r="F116" i="17"/>
  <c r="V116" i="11"/>
  <c r="F48" i="17"/>
  <c r="L48" i="17" s="1"/>
  <c r="V48" i="11"/>
  <c r="V209" i="11"/>
  <c r="F207" i="17"/>
  <c r="F204" i="17"/>
  <c r="V206" i="11"/>
  <c r="V163" i="11"/>
  <c r="F163" i="17"/>
  <c r="L163" i="17" s="1"/>
  <c r="V88" i="11"/>
  <c r="F88" i="17"/>
  <c r="BU19" i="17"/>
  <c r="V70" i="11"/>
  <c r="V69" i="11"/>
  <c r="F69" i="17"/>
  <c r="N217" i="17"/>
  <c r="R217" i="17" s="1"/>
  <c r="AT120" i="17"/>
  <c r="AS120" i="17" s="1"/>
  <c r="AR120" i="17" s="1"/>
  <c r="AQ120" i="17" s="1"/>
  <c r="AP120" i="17" s="1"/>
  <c r="AO120" i="17" s="1"/>
  <c r="AN120" i="17" s="1"/>
  <c r="AM120" i="17" s="1"/>
  <c r="AL120" i="17" s="1"/>
  <c r="Z105" i="17"/>
  <c r="AU105" i="17"/>
  <c r="F41" i="17"/>
  <c r="V41" i="11"/>
  <c r="F202" i="17"/>
  <c r="V204" i="11"/>
  <c r="V57" i="11"/>
  <c r="F57" i="17"/>
  <c r="L57" i="17" s="1"/>
  <c r="F55" i="17"/>
  <c r="V55" i="11"/>
  <c r="V121" i="11"/>
  <c r="F121" i="17"/>
  <c r="F142" i="17"/>
  <c r="V142" i="11"/>
  <c r="F104" i="17"/>
  <c r="V104" i="11"/>
  <c r="F39" i="17"/>
  <c r="V39" i="11"/>
  <c r="L219" i="17"/>
  <c r="Z219" i="17"/>
  <c r="AU219" i="17"/>
  <c r="AT219" i="17" s="1"/>
  <c r="AS219" i="17" s="1"/>
  <c r="AR219" i="17" s="1"/>
  <c r="AQ219" i="17" s="1"/>
  <c r="AP219" i="17" s="1"/>
  <c r="AO219" i="17" s="1"/>
  <c r="AN219" i="17" s="1"/>
  <c r="AM219" i="17" s="1"/>
  <c r="AL219" i="17" s="1"/>
  <c r="G219" i="17"/>
  <c r="BL54" i="17"/>
  <c r="BL15" i="17"/>
  <c r="BL6" i="17"/>
  <c r="BL88" i="17"/>
  <c r="BL20" i="17"/>
  <c r="BL4" i="17"/>
  <c r="BL66" i="17"/>
  <c r="BL22" i="17"/>
  <c r="BL71" i="17"/>
  <c r="BL29" i="17"/>
  <c r="BL81" i="17"/>
  <c r="BL44" i="17"/>
  <c r="BL62" i="17"/>
  <c r="BL18" i="17"/>
  <c r="BL17" i="17"/>
  <c r="BL5" i="17"/>
  <c r="BL37" i="17"/>
  <c r="BL11" i="17"/>
  <c r="BL74" i="17"/>
  <c r="BL24" i="17"/>
  <c r="BL79" i="17"/>
  <c r="BL30" i="17"/>
  <c r="BL89" i="17"/>
  <c r="BL68" i="17"/>
  <c r="BL70" i="17"/>
  <c r="BL35" i="17"/>
  <c r="BL40" i="17"/>
  <c r="BL45" i="17"/>
  <c r="BL21" i="17"/>
  <c r="BL82" i="17"/>
  <c r="BL33" i="17"/>
  <c r="BL87" i="17"/>
  <c r="BL31" i="17"/>
  <c r="BL36" i="17"/>
  <c r="BL26" i="17"/>
  <c r="BL78" i="17"/>
  <c r="BL43" i="17"/>
  <c r="BL48" i="17"/>
  <c r="BL53" i="17"/>
  <c r="BL23" i="17"/>
  <c r="BL90" i="17"/>
  <c r="BL39" i="17"/>
  <c r="BL12" i="17"/>
  <c r="BL41" i="17"/>
  <c r="BL52" i="17"/>
  <c r="BL32" i="17"/>
  <c r="AU189" i="17"/>
  <c r="BL8" i="17"/>
  <c r="BL86" i="17"/>
  <c r="BL59" i="17"/>
  <c r="BL56" i="17"/>
  <c r="BL61" i="17"/>
  <c r="BL34" i="17"/>
  <c r="BL47" i="17"/>
  <c r="BL16" i="17"/>
  <c r="BL49" i="17"/>
  <c r="BL25" i="17"/>
  <c r="BL60" i="17"/>
  <c r="AU174" i="17"/>
  <c r="AU66" i="17"/>
  <c r="AT66" i="17" s="1"/>
  <c r="AS66" i="17" s="1"/>
  <c r="AR66" i="17" s="1"/>
  <c r="AQ66" i="17" s="1"/>
  <c r="AP66" i="17" s="1"/>
  <c r="AO66" i="17" s="1"/>
  <c r="AN66" i="17" s="1"/>
  <c r="AM66" i="17" s="1"/>
  <c r="AL66" i="17" s="1"/>
  <c r="BL14" i="17"/>
  <c r="BL7" i="17"/>
  <c r="BL67" i="17"/>
  <c r="BL64" i="17"/>
  <c r="BL69" i="17"/>
  <c r="BL42" i="17"/>
  <c r="BL2" i="17"/>
  <c r="BL51" i="17"/>
  <c r="BL9" i="17"/>
  <c r="BL57" i="17"/>
  <c r="BL27" i="17"/>
  <c r="AU153" i="17"/>
  <c r="BL46" i="17"/>
  <c r="BL83" i="17"/>
  <c r="BL80" i="17"/>
  <c r="BL19" i="17"/>
  <c r="BL85" i="17"/>
  <c r="BL58" i="17"/>
  <c r="BL13" i="17"/>
  <c r="BL63" i="17"/>
  <c r="BL28" i="17"/>
  <c r="BL73" i="17"/>
  <c r="BL84" i="17"/>
  <c r="BL72" i="17"/>
  <c r="BL76" i="17"/>
  <c r="AU196" i="17"/>
  <c r="AT196" i="17" s="1"/>
  <c r="AS196" i="17" s="1"/>
  <c r="AR196" i="17" s="1"/>
  <c r="AQ196" i="17" s="1"/>
  <c r="AP196" i="17" s="1"/>
  <c r="AO196" i="17" s="1"/>
  <c r="AN196" i="17" s="1"/>
  <c r="AM196" i="17" s="1"/>
  <c r="AL196" i="17" s="1"/>
  <c r="AU68" i="17"/>
  <c r="BL77" i="17"/>
  <c r="BL50" i="17"/>
  <c r="AU150" i="17"/>
  <c r="BL3" i="17"/>
  <c r="BL38" i="17"/>
  <c r="BL55" i="17"/>
  <c r="BL75" i="17"/>
  <c r="BL65" i="17"/>
  <c r="AU128" i="17"/>
  <c r="AT128" i="17" s="1"/>
  <c r="AS128" i="17" s="1"/>
  <c r="AR128" i="17" s="1"/>
  <c r="AQ128" i="17" s="1"/>
  <c r="AP128" i="17" s="1"/>
  <c r="AO128" i="17" s="1"/>
  <c r="AN128" i="17" s="1"/>
  <c r="AM128" i="17" s="1"/>
  <c r="AL128" i="17" s="1"/>
  <c r="AU152" i="17"/>
  <c r="AT152" i="17" s="1"/>
  <c r="AS152" i="17" s="1"/>
  <c r="AR152" i="17" s="1"/>
  <c r="AQ152" i="17" s="1"/>
  <c r="AP152" i="17" s="1"/>
  <c r="AO152" i="17" s="1"/>
  <c r="AN152" i="17" s="1"/>
  <c r="AM152" i="17" s="1"/>
  <c r="AL152" i="17" s="1"/>
  <c r="AU194" i="17"/>
  <c r="AT194" i="17" s="1"/>
  <c r="AS194" i="17" s="1"/>
  <c r="AR194" i="17" s="1"/>
  <c r="AQ194" i="17" s="1"/>
  <c r="AP194" i="17" s="1"/>
  <c r="AO194" i="17" s="1"/>
  <c r="AN194" i="17" s="1"/>
  <c r="AM194" i="17" s="1"/>
  <c r="AL194" i="17" s="1"/>
  <c r="BL10" i="17"/>
  <c r="AU144" i="17"/>
  <c r="AT144" i="17" s="1"/>
  <c r="AS144" i="17" s="1"/>
  <c r="AR144" i="17" s="1"/>
  <c r="AQ144" i="17" s="1"/>
  <c r="AP144" i="17" s="1"/>
  <c r="AO144" i="17" s="1"/>
  <c r="AN144" i="17" s="1"/>
  <c r="AM144" i="17" s="1"/>
  <c r="AL144" i="17" s="1"/>
  <c r="AU180" i="17"/>
  <c r="AT180" i="17" s="1"/>
  <c r="AS180" i="17" s="1"/>
  <c r="AR180" i="17" s="1"/>
  <c r="AQ180" i="17" s="1"/>
  <c r="AP180" i="17" s="1"/>
  <c r="AO180" i="17" s="1"/>
  <c r="AN180" i="17" s="1"/>
  <c r="AM180" i="17" s="1"/>
  <c r="AL180" i="17" s="1"/>
  <c r="V189" i="11"/>
  <c r="F193" i="17"/>
  <c r="F110" i="17"/>
  <c r="V110" i="11"/>
  <c r="V42" i="11"/>
  <c r="F42" i="17"/>
  <c r="F192" i="17"/>
  <c r="V188" i="11"/>
  <c r="F156" i="17"/>
  <c r="V156" i="11"/>
  <c r="V173" i="11"/>
  <c r="F176" i="17"/>
  <c r="L176" i="17" s="1"/>
  <c r="V63" i="11"/>
  <c r="F63" i="17"/>
  <c r="F172" i="17"/>
  <c r="L172" i="17" s="1"/>
  <c r="V195" i="11"/>
  <c r="AU181" i="17"/>
  <c r="AT181" i="17" s="1"/>
  <c r="AS181" i="17" s="1"/>
  <c r="AR181" i="17" s="1"/>
  <c r="AQ181" i="17" s="1"/>
  <c r="AP181" i="17" s="1"/>
  <c r="AO181" i="17" s="1"/>
  <c r="AN181" i="17" s="1"/>
  <c r="AM181" i="17" s="1"/>
  <c r="AL181" i="17" s="1"/>
  <c r="BV25" i="17"/>
  <c r="AI81" i="17"/>
  <c r="AJ81" i="17"/>
  <c r="AK81" i="17"/>
  <c r="AK134" i="17"/>
  <c r="AJ134" i="17"/>
  <c r="AI134" i="17"/>
  <c r="AJ209" i="17"/>
  <c r="AI209" i="17"/>
  <c r="AK209" i="17"/>
  <c r="P217" i="17"/>
  <c r="AI188" i="17"/>
  <c r="AK188" i="17"/>
  <c r="AJ188" i="17"/>
  <c r="P123" i="17"/>
  <c r="AC123" i="17"/>
  <c r="AF123" i="17"/>
  <c r="K123" i="17"/>
  <c r="AC216" i="17"/>
  <c r="AF216" i="17"/>
  <c r="K216" i="17"/>
  <c r="Z145" i="17"/>
  <c r="L145" i="17"/>
  <c r="G145" i="17"/>
  <c r="AU145" i="17"/>
  <c r="AU166" i="17"/>
  <c r="L166" i="17"/>
  <c r="N166" i="17" s="1"/>
  <c r="R166" i="17" s="1"/>
  <c r="G166" i="17"/>
  <c r="Z166" i="17"/>
  <c r="G141" i="17"/>
  <c r="Z141" i="17"/>
  <c r="L141" i="17"/>
  <c r="AU141" i="17"/>
  <c r="Z139" i="17"/>
  <c r="L139" i="17"/>
  <c r="G139" i="17"/>
  <c r="AU139" i="17"/>
  <c r="Z100" i="17"/>
  <c r="G100" i="17"/>
  <c r="L100" i="17"/>
  <c r="N100" i="17" s="1"/>
  <c r="R100" i="17" s="1"/>
  <c r="AU100" i="17"/>
  <c r="Z86" i="17"/>
  <c r="G86" i="17"/>
  <c r="L86" i="17"/>
  <c r="AU86" i="17"/>
  <c r="P97" i="17"/>
  <c r="N97" i="17"/>
  <c r="R97" i="17" s="1"/>
  <c r="K84" i="17"/>
  <c r="P84" i="17"/>
  <c r="AC84" i="17"/>
  <c r="AF84" i="17"/>
  <c r="AC221" i="17"/>
  <c r="G109" i="17"/>
  <c r="L109" i="17"/>
  <c r="Z109" i="17"/>
  <c r="AU109" i="17"/>
  <c r="AU129" i="17"/>
  <c r="Z129" i="17"/>
  <c r="L129" i="17"/>
  <c r="G129" i="17"/>
  <c r="Z79" i="17"/>
  <c r="G79" i="17"/>
  <c r="L79" i="17"/>
  <c r="AU79" i="17"/>
  <c r="N216" i="17"/>
  <c r="K214" i="17"/>
  <c r="AC214" i="17"/>
  <c r="AF214" i="17"/>
  <c r="AH195" i="17"/>
  <c r="AG51" i="17"/>
  <c r="AE51" i="17"/>
  <c r="P66" i="17"/>
  <c r="N66" i="17"/>
  <c r="R66" i="17" s="1"/>
  <c r="AF66" i="17"/>
  <c r="AC66" i="17"/>
  <c r="P215" i="17"/>
  <c r="R215" i="17"/>
  <c r="J81" i="17"/>
  <c r="J56" i="17"/>
  <c r="P56" i="17"/>
  <c r="N98" i="17"/>
  <c r="R98" i="17" s="1"/>
  <c r="K221" i="17"/>
  <c r="L210" i="17"/>
  <c r="AU210" i="17"/>
  <c r="G210" i="17"/>
  <c r="Z210" i="17"/>
  <c r="P214" i="17"/>
  <c r="R214" i="17"/>
  <c r="J43" i="17"/>
  <c r="K107" i="17"/>
  <c r="AD107" i="17"/>
  <c r="AB107" i="17"/>
  <c r="W107" i="17" s="1"/>
  <c r="AE107" i="17"/>
  <c r="AG107" i="17"/>
  <c r="K98" i="17"/>
  <c r="AC98" i="17"/>
  <c r="AF98" i="17"/>
  <c r="P98" i="17"/>
  <c r="L187" i="17"/>
  <c r="Z187" i="17"/>
  <c r="G187" i="17"/>
  <c r="AU187" i="17"/>
  <c r="AT217" i="17"/>
  <c r="AS217" i="17" s="1"/>
  <c r="AR217" i="17" s="1"/>
  <c r="AQ217" i="17" s="1"/>
  <c r="AP217" i="17" s="1"/>
  <c r="AO217" i="17" s="1"/>
  <c r="AN217" i="17" s="1"/>
  <c r="AM217" i="17" s="1"/>
  <c r="AL217" i="17" s="1"/>
  <c r="I97" i="17"/>
  <c r="AF97" i="17"/>
  <c r="AC97" i="17"/>
  <c r="Z190" i="17"/>
  <c r="L190" i="17"/>
  <c r="AU190" i="17"/>
  <c r="G190" i="17"/>
  <c r="K190" i="17" s="1"/>
  <c r="AF215" i="17"/>
  <c r="K215" i="17"/>
  <c r="AC215" i="17"/>
  <c r="AT218" i="17"/>
  <c r="AS218" i="17" s="1"/>
  <c r="AR218" i="17" s="1"/>
  <c r="AQ218" i="17" s="1"/>
  <c r="AP218" i="17" s="1"/>
  <c r="AO218" i="17" s="1"/>
  <c r="AN218" i="17" s="1"/>
  <c r="AM218" i="17" s="1"/>
  <c r="AL218" i="17" s="1"/>
  <c r="G75" i="17"/>
  <c r="Z75" i="17"/>
  <c r="L75" i="17"/>
  <c r="AU75" i="17"/>
  <c r="AT214" i="17"/>
  <c r="AS214" i="17" s="1"/>
  <c r="AR214" i="17" s="1"/>
  <c r="AQ214" i="17" s="1"/>
  <c r="AP214" i="17" s="1"/>
  <c r="AO214" i="17" s="1"/>
  <c r="AN214" i="17" s="1"/>
  <c r="AM214" i="17" s="1"/>
  <c r="AL214" i="17" s="1"/>
  <c r="AH123" i="17"/>
  <c r="AB123" i="17" s="1"/>
  <c r="W123" i="17" s="1"/>
  <c r="AH77" i="17"/>
  <c r="AB77" i="17" s="1"/>
  <c r="V77" i="17" s="1"/>
  <c r="K120" i="17"/>
  <c r="AF120" i="17"/>
  <c r="P120" i="17"/>
  <c r="AC120" i="17"/>
  <c r="AC218" i="17"/>
  <c r="AF218" i="17"/>
  <c r="K218" i="17"/>
  <c r="H34" i="17"/>
  <c r="AF34" i="17"/>
  <c r="P34" i="17"/>
  <c r="AC34" i="17"/>
  <c r="AB34" i="17"/>
  <c r="T34" i="17" s="1"/>
  <c r="J62" i="17"/>
  <c r="AC62" i="17"/>
  <c r="AF62" i="17"/>
  <c r="P62" i="17"/>
  <c r="L155" i="17"/>
  <c r="N155" i="17" s="1"/>
  <c r="R155" i="17" s="1"/>
  <c r="G155" i="17"/>
  <c r="AU155" i="17"/>
  <c r="Z155" i="17"/>
  <c r="N123" i="17"/>
  <c r="R123" i="17" s="1"/>
  <c r="K217" i="17"/>
  <c r="AC217" i="17"/>
  <c r="L78" i="17"/>
  <c r="G78" i="17"/>
  <c r="Z78" i="17"/>
  <c r="AU78" i="17"/>
  <c r="P133" i="17"/>
  <c r="K133" i="17"/>
  <c r="AC133" i="17"/>
  <c r="AF133" i="17"/>
  <c r="N120" i="17"/>
  <c r="R120" i="17" s="1"/>
  <c r="Z54" i="17"/>
  <c r="G54" i="17"/>
  <c r="AU54" i="17"/>
  <c r="L54" i="17"/>
  <c r="N133" i="17"/>
  <c r="R133" i="17" s="1"/>
  <c r="N218" i="17"/>
  <c r="AT216" i="17"/>
  <c r="AS216" i="17" s="1"/>
  <c r="AR216" i="17" s="1"/>
  <c r="AQ216" i="17" s="1"/>
  <c r="AP216" i="17" s="1"/>
  <c r="AO216" i="17" s="1"/>
  <c r="AN216" i="17" s="1"/>
  <c r="AM216" i="17" s="1"/>
  <c r="AL216" i="17" s="1"/>
  <c r="AU167" i="17"/>
  <c r="Z167" i="17"/>
  <c r="G167" i="17"/>
  <c r="L167" i="17"/>
  <c r="N223" i="17"/>
  <c r="AF223" i="17"/>
  <c r="AC223" i="17"/>
  <c r="K223" i="17"/>
  <c r="AT223" i="17"/>
  <c r="AS223" i="17" s="1"/>
  <c r="AR223" i="17" s="1"/>
  <c r="AQ223" i="17" s="1"/>
  <c r="AP223" i="17" s="1"/>
  <c r="AO223" i="17" s="1"/>
  <c r="AN223" i="17" s="1"/>
  <c r="AM223" i="17" s="1"/>
  <c r="AL223" i="17" s="1"/>
  <c r="K225" i="17"/>
  <c r="O1" i="12"/>
  <c r="M6" i="10"/>
  <c r="O5" i="12"/>
  <c r="O6" i="12"/>
  <c r="O4" i="12"/>
  <c r="O3" i="12"/>
  <c r="O2" i="12"/>
  <c r="O4" i="14"/>
  <c r="O5" i="13"/>
  <c r="O1" i="13"/>
  <c r="O6" i="13"/>
  <c r="O2" i="14"/>
  <c r="O3" i="14"/>
  <c r="O2" i="13"/>
  <c r="O3" i="13"/>
  <c r="O5" i="14"/>
  <c r="M6" i="6"/>
  <c r="O4" i="13"/>
  <c r="O1" i="14"/>
  <c r="O6" i="14"/>
  <c r="J22" i="6"/>
  <c r="H23" i="6"/>
  <c r="G23" i="6"/>
  <c r="H70" i="10"/>
  <c r="G70" i="10"/>
  <c r="AC106" i="20"/>
  <c r="AF106" i="20"/>
  <c r="N106" i="20"/>
  <c r="R106" i="20" s="1"/>
  <c r="P106" i="20"/>
  <c r="AC162" i="20"/>
  <c r="AF162" i="20"/>
  <c r="P162" i="20"/>
  <c r="N162" i="20"/>
  <c r="R162" i="20" s="1"/>
  <c r="N186" i="20"/>
  <c r="AC186" i="20"/>
  <c r="AF186" i="20"/>
  <c r="C18" i="20"/>
  <c r="F18" i="20"/>
  <c r="F19" i="20" s="1"/>
  <c r="C18" i="11"/>
  <c r="F18" i="11"/>
  <c r="F19" i="11" s="1"/>
  <c r="G24" i="6"/>
  <c r="H25" i="10"/>
  <c r="Q186" i="18"/>
  <c r="Q194" i="18"/>
  <c r="P194" i="18"/>
  <c r="R165" i="20"/>
  <c r="P165" i="20"/>
  <c r="N160" i="20"/>
  <c r="R160" i="20" s="1"/>
  <c r="AC160" i="20"/>
  <c r="AF160" i="20"/>
  <c r="P160" i="20"/>
  <c r="P132" i="20"/>
  <c r="N132" i="20"/>
  <c r="R132" i="20" s="1"/>
  <c r="AC132" i="20"/>
  <c r="AF132" i="20"/>
  <c r="N148" i="20"/>
  <c r="R148" i="20" s="1"/>
  <c r="AF148" i="20"/>
  <c r="P148" i="20"/>
  <c r="AC148" i="20"/>
  <c r="H28" i="6"/>
  <c r="G28" i="6"/>
  <c r="H35" i="6"/>
  <c r="G35" i="6"/>
  <c r="N137" i="20"/>
  <c r="R137" i="20" s="1"/>
  <c r="AC137" i="20"/>
  <c r="P137" i="20"/>
  <c r="AF137" i="20"/>
  <c r="AF86" i="20"/>
  <c r="AC86" i="20"/>
  <c r="P86" i="20"/>
  <c r="N86" i="20"/>
  <c r="R86" i="20" s="1"/>
  <c r="AF124" i="20"/>
  <c r="P124" i="20"/>
  <c r="AC124" i="20"/>
  <c r="N124" i="20"/>
  <c r="R124" i="20" s="1"/>
  <c r="H38" i="10"/>
  <c r="G38" i="10"/>
  <c r="G65" i="10"/>
  <c r="H26" i="6"/>
  <c r="G26" i="6"/>
  <c r="Q178" i="18"/>
  <c r="P178" i="18"/>
  <c r="Q202" i="18"/>
  <c r="P202" i="18"/>
  <c r="Q207" i="18"/>
  <c r="P207" i="18"/>
  <c r="AF64" i="20"/>
  <c r="N64" i="20"/>
  <c r="R64" i="20" s="1"/>
  <c r="P64" i="20"/>
  <c r="AC64" i="20"/>
  <c r="P46" i="20"/>
  <c r="AC46" i="20"/>
  <c r="N46" i="20"/>
  <c r="R46" i="20" s="1"/>
  <c r="AF46" i="20"/>
  <c r="AF189" i="20"/>
  <c r="N189" i="20"/>
  <c r="AC189" i="20"/>
  <c r="AC208" i="20"/>
  <c r="AF208" i="20"/>
  <c r="N208" i="20"/>
  <c r="AC176" i="20"/>
  <c r="AF176" i="20"/>
  <c r="N176" i="20"/>
  <c r="N149" i="20"/>
  <c r="R149" i="20" s="1"/>
  <c r="P149" i="20"/>
  <c r="AF149" i="20"/>
  <c r="AC149" i="20"/>
  <c r="J26" i="10"/>
  <c r="G47" i="10"/>
  <c r="G31" i="6"/>
  <c r="AF158" i="20"/>
  <c r="N158" i="20"/>
  <c r="R158" i="20" s="1"/>
  <c r="AC158" i="20"/>
  <c r="P158" i="20"/>
  <c r="N91" i="20"/>
  <c r="R91" i="20" s="1"/>
  <c r="AC91" i="20"/>
  <c r="AF91" i="20"/>
  <c r="P91" i="20"/>
  <c r="G49" i="6"/>
  <c r="Q166" i="18"/>
  <c r="P166" i="18"/>
  <c r="N207" i="20"/>
  <c r="AC207" i="20"/>
  <c r="AF207" i="20"/>
  <c r="AC109" i="20"/>
  <c r="N109" i="20"/>
  <c r="R109" i="20" s="1"/>
  <c r="AF109" i="20"/>
  <c r="P109" i="20"/>
  <c r="N88" i="20"/>
  <c r="R88" i="20" s="1"/>
  <c r="AC88" i="20"/>
  <c r="AF88" i="20"/>
  <c r="P88" i="20"/>
  <c r="G67" i="10"/>
  <c r="H22" i="6"/>
  <c r="G39" i="10"/>
  <c r="P113" i="20"/>
  <c r="AF113" i="20"/>
  <c r="N113" i="20"/>
  <c r="R113" i="20" s="1"/>
  <c r="AC113" i="20"/>
  <c r="AC39" i="20"/>
  <c r="N39" i="20"/>
  <c r="R39" i="20" s="1"/>
  <c r="P39" i="20"/>
  <c r="AF39" i="20"/>
  <c r="AF108" i="20"/>
  <c r="AC108" i="20"/>
  <c r="N108" i="20"/>
  <c r="R108" i="20" s="1"/>
  <c r="P108" i="20"/>
  <c r="E18" i="14"/>
  <c r="E18" i="12"/>
  <c r="G18" i="10"/>
  <c r="J18" i="10"/>
  <c r="H18" i="10"/>
  <c r="J18" i="6"/>
  <c r="G18" i="6"/>
  <c r="H18" i="6"/>
  <c r="AK228" i="17" l="1"/>
  <c r="AJ228" i="17"/>
  <c r="AI228" i="17"/>
  <c r="AH228" i="17" s="1"/>
  <c r="AK227" i="17"/>
  <c r="AI227" i="17"/>
  <c r="AJ227" i="17"/>
  <c r="P228" i="17"/>
  <c r="R228" i="17"/>
  <c r="P227" i="17"/>
  <c r="R227" i="17"/>
  <c r="R226" i="17"/>
  <c r="P226" i="17"/>
  <c r="AH226" i="17"/>
  <c r="N77" i="17"/>
  <c r="R77" i="17" s="1"/>
  <c r="N43" i="17"/>
  <c r="R43" i="17" s="1"/>
  <c r="AC43" i="17"/>
  <c r="AF77" i="17"/>
  <c r="P43" i="17"/>
  <c r="AC81" i="17"/>
  <c r="R210" i="20"/>
  <c r="P210" i="20"/>
  <c r="Q208" i="18"/>
  <c r="P208" i="18"/>
  <c r="AF107" i="17"/>
  <c r="P181" i="20"/>
  <c r="R181" i="20"/>
  <c r="Q129" i="18"/>
  <c r="P129" i="18"/>
  <c r="R192" i="20"/>
  <c r="P192" i="20"/>
  <c r="Q198" i="18"/>
  <c r="P198" i="18"/>
  <c r="P107" i="17"/>
  <c r="R220" i="20"/>
  <c r="P220" i="20"/>
  <c r="R179" i="20"/>
  <c r="P179" i="20"/>
  <c r="Q196" i="18"/>
  <c r="P196" i="18"/>
  <c r="R200" i="20"/>
  <c r="P200" i="20"/>
  <c r="Q206" i="18"/>
  <c r="P206" i="18"/>
  <c r="R180" i="20"/>
  <c r="P180" i="20"/>
  <c r="AC107" i="17"/>
  <c r="P173" i="18"/>
  <c r="Q173" i="18"/>
  <c r="Q101" i="18"/>
  <c r="P101" i="18"/>
  <c r="Q120" i="18"/>
  <c r="P120" i="18"/>
  <c r="Q203" i="18"/>
  <c r="P203" i="18"/>
  <c r="R129" i="20"/>
  <c r="P129" i="20"/>
  <c r="R188" i="20"/>
  <c r="P188" i="20"/>
  <c r="Q177" i="18"/>
  <c r="P177" i="18"/>
  <c r="P170" i="18"/>
  <c r="Q170" i="18"/>
  <c r="Q99" i="18"/>
  <c r="P99" i="18"/>
  <c r="R102" i="20"/>
  <c r="P102" i="20"/>
  <c r="Q190" i="18"/>
  <c r="P190" i="18"/>
  <c r="Q171" i="18"/>
  <c r="P171" i="18"/>
  <c r="Q192" i="18"/>
  <c r="P192" i="18"/>
  <c r="N221" i="17"/>
  <c r="R221" i="17" s="1"/>
  <c r="P98" i="18"/>
  <c r="Q98" i="18"/>
  <c r="Q185" i="18"/>
  <c r="P185" i="18"/>
  <c r="Q197" i="18"/>
  <c r="P197" i="18"/>
  <c r="AH221" i="17"/>
  <c r="AB221" i="17" s="1"/>
  <c r="W221" i="17" s="1"/>
  <c r="N210" i="17"/>
  <c r="P210" i="17" s="1"/>
  <c r="AC225" i="17"/>
  <c r="N62" i="17"/>
  <c r="R62" i="17" s="1"/>
  <c r="N109" i="17"/>
  <c r="R109" i="17" s="1"/>
  <c r="P113" i="17"/>
  <c r="AA221" i="17"/>
  <c r="AE221" i="17" s="1"/>
  <c r="AD34" i="17"/>
  <c r="AE34" i="17"/>
  <c r="AI224" i="17"/>
  <c r="AH224" i="17" s="1"/>
  <c r="AJ224" i="17"/>
  <c r="AK224" i="17"/>
  <c r="P178" i="20"/>
  <c r="R178" i="20"/>
  <c r="R173" i="20"/>
  <c r="P173" i="20"/>
  <c r="P204" i="20"/>
  <c r="R204" i="20"/>
  <c r="P172" i="20"/>
  <c r="R172" i="20"/>
  <c r="R216" i="20"/>
  <c r="P216" i="20"/>
  <c r="R191" i="20"/>
  <c r="P191" i="20"/>
  <c r="R169" i="20"/>
  <c r="P169" i="20"/>
  <c r="P196" i="20"/>
  <c r="R196" i="20"/>
  <c r="R193" i="20"/>
  <c r="P193" i="20"/>
  <c r="R190" i="20"/>
  <c r="P190" i="20"/>
  <c r="R203" i="20"/>
  <c r="P203" i="20"/>
  <c r="R222" i="20"/>
  <c r="P222" i="20"/>
  <c r="P128" i="20"/>
  <c r="R128" i="20"/>
  <c r="P195" i="20"/>
  <c r="R195" i="20"/>
  <c r="R199" i="20"/>
  <c r="P199" i="20"/>
  <c r="R99" i="20"/>
  <c r="P99" i="20"/>
  <c r="P81" i="17"/>
  <c r="P215" i="20"/>
  <c r="R215" i="20"/>
  <c r="R214" i="20"/>
  <c r="P214" i="20"/>
  <c r="R211" i="20"/>
  <c r="P211" i="20"/>
  <c r="R205" i="20"/>
  <c r="P205" i="20"/>
  <c r="R219" i="20"/>
  <c r="P219" i="20"/>
  <c r="R221" i="20"/>
  <c r="P221" i="20"/>
  <c r="N81" i="17"/>
  <c r="R81" i="17" s="1"/>
  <c r="R183" i="20"/>
  <c r="P183" i="20"/>
  <c r="R194" i="20"/>
  <c r="P194" i="20"/>
  <c r="P206" i="20"/>
  <c r="R206" i="20"/>
  <c r="P98" i="20"/>
  <c r="R98" i="20"/>
  <c r="P198" i="20"/>
  <c r="R198" i="20"/>
  <c r="P187" i="20"/>
  <c r="R187" i="20"/>
  <c r="R174" i="20"/>
  <c r="P174" i="20"/>
  <c r="R185" i="20"/>
  <c r="P185" i="20"/>
  <c r="R182" i="20"/>
  <c r="P182" i="20"/>
  <c r="AU207" i="17"/>
  <c r="Z207" i="17"/>
  <c r="G207" i="17"/>
  <c r="K207" i="17" s="1"/>
  <c r="L207" i="17"/>
  <c r="N207" i="17" s="1"/>
  <c r="AF195" i="17"/>
  <c r="AC195" i="17"/>
  <c r="N195" i="17"/>
  <c r="AU63" i="17"/>
  <c r="AT63" i="17" s="1"/>
  <c r="AS63" i="17" s="1"/>
  <c r="AR63" i="17" s="1"/>
  <c r="AQ63" i="17" s="1"/>
  <c r="AP63" i="17" s="1"/>
  <c r="AO63" i="17" s="1"/>
  <c r="AN63" i="17" s="1"/>
  <c r="AM63" i="17" s="1"/>
  <c r="AL63" i="17" s="1"/>
  <c r="Z63" i="17"/>
  <c r="L63" i="17"/>
  <c r="N63" i="17" s="1"/>
  <c r="R63" i="17" s="1"/>
  <c r="G63" i="17"/>
  <c r="Z42" i="17"/>
  <c r="AU42" i="17"/>
  <c r="G42" i="17"/>
  <c r="L42" i="17"/>
  <c r="BK10" i="17"/>
  <c r="BJ10" i="17" s="1"/>
  <c r="BI10" i="17" s="1"/>
  <c r="BH10" i="17" s="1"/>
  <c r="BG10" i="17" s="1"/>
  <c r="BF10" i="17" s="1"/>
  <c r="BE10" i="17" s="1"/>
  <c r="BD10" i="17" s="1"/>
  <c r="BC10" i="17" s="1"/>
  <c r="BK3" i="17"/>
  <c r="BJ3" i="17" s="1"/>
  <c r="BI3" i="17" s="1"/>
  <c r="BH3" i="17" s="1"/>
  <c r="BG3" i="17" s="1"/>
  <c r="BF3" i="17" s="1"/>
  <c r="BE3" i="17" s="1"/>
  <c r="BD3" i="17" s="1"/>
  <c r="BC3" i="17" s="1"/>
  <c r="BK84" i="17"/>
  <c r="BJ84" i="17"/>
  <c r="BI84" i="17" s="1"/>
  <c r="BH84" i="17" s="1"/>
  <c r="BG84" i="17" s="1"/>
  <c r="BF84" i="17" s="1"/>
  <c r="BE84" i="17" s="1"/>
  <c r="BD84" i="17" s="1"/>
  <c r="BC84" i="17" s="1"/>
  <c r="BK80" i="17"/>
  <c r="BJ80" i="17" s="1"/>
  <c r="BI80" i="17" s="1"/>
  <c r="BH80" i="17" s="1"/>
  <c r="BG80" i="17" s="1"/>
  <c r="BF80" i="17" s="1"/>
  <c r="BE80" i="17" s="1"/>
  <c r="BD80" i="17" s="1"/>
  <c r="BC80" i="17" s="1"/>
  <c r="BK2" i="17"/>
  <c r="BJ2" i="17"/>
  <c r="BI2" i="17"/>
  <c r="BH2" i="17" s="1"/>
  <c r="BG2" i="17" s="1"/>
  <c r="BF2" i="17" s="1"/>
  <c r="BE2" i="17" s="1"/>
  <c r="BD2" i="17" s="1"/>
  <c r="BC2" i="17" s="1"/>
  <c r="AT174" i="17"/>
  <c r="AS174" i="17" s="1"/>
  <c r="AR174" i="17" s="1"/>
  <c r="AQ174" i="17" s="1"/>
  <c r="AP174" i="17" s="1"/>
  <c r="AO174" i="17" s="1"/>
  <c r="AN174" i="17" s="1"/>
  <c r="AM174" i="17" s="1"/>
  <c r="AL174" i="17" s="1"/>
  <c r="BK56" i="17"/>
  <c r="BJ56" i="17" s="1"/>
  <c r="BI56" i="17" s="1"/>
  <c r="BH56" i="17" s="1"/>
  <c r="BG56" i="17" s="1"/>
  <c r="BF56" i="17" s="1"/>
  <c r="BE56" i="17" s="1"/>
  <c r="BD56" i="17" s="1"/>
  <c r="BC56" i="17" s="1"/>
  <c r="BJ12" i="17"/>
  <c r="BK12" i="17"/>
  <c r="BI12" i="17"/>
  <c r="BH12" i="17"/>
  <c r="BG12" i="17" s="1"/>
  <c r="BF12" i="17" s="1"/>
  <c r="BE12" i="17" s="1"/>
  <c r="BD12" i="17" s="1"/>
  <c r="BC12" i="17" s="1"/>
  <c r="BK26" i="17"/>
  <c r="BJ26" i="17"/>
  <c r="BI26" i="17" s="1"/>
  <c r="BH26" i="17" s="1"/>
  <c r="BG26" i="17" s="1"/>
  <c r="BF26" i="17" s="1"/>
  <c r="BE26" i="17" s="1"/>
  <c r="BD26" i="17" s="1"/>
  <c r="BC26" i="17" s="1"/>
  <c r="BK40" i="17"/>
  <c r="BJ40" i="17" s="1"/>
  <c r="BI40" i="17" s="1"/>
  <c r="BH40" i="17" s="1"/>
  <c r="BG40" i="17" s="1"/>
  <c r="BF40" i="17" s="1"/>
  <c r="BE40" i="17" s="1"/>
  <c r="BD40" i="17" s="1"/>
  <c r="BC40" i="17" s="1"/>
  <c r="BK74" i="17"/>
  <c r="BJ74" i="17" s="1"/>
  <c r="BI74" i="17" s="1"/>
  <c r="BH74" i="17" s="1"/>
  <c r="BG74" i="17" s="1"/>
  <c r="BF74" i="17" s="1"/>
  <c r="BE74" i="17" s="1"/>
  <c r="BD74" i="17" s="1"/>
  <c r="BC74" i="17" s="1"/>
  <c r="BJ81" i="17"/>
  <c r="BI81" i="17"/>
  <c r="BH81" i="17" s="1"/>
  <c r="BG81" i="17" s="1"/>
  <c r="BF81" i="17" s="1"/>
  <c r="BE81" i="17" s="1"/>
  <c r="BD81" i="17" s="1"/>
  <c r="BC81" i="17" s="1"/>
  <c r="BK81" i="17"/>
  <c r="BK6" i="17"/>
  <c r="BJ6" i="17" s="1"/>
  <c r="BI6" i="17" s="1"/>
  <c r="BH6" i="17" s="1"/>
  <c r="BG6" i="17" s="1"/>
  <c r="BF6" i="17" s="1"/>
  <c r="BE6" i="17" s="1"/>
  <c r="BD6" i="17" s="1"/>
  <c r="BC6" i="17" s="1"/>
  <c r="AU39" i="17"/>
  <c r="AT39" i="17" s="1"/>
  <c r="AS39" i="17" s="1"/>
  <c r="AR39" i="17" s="1"/>
  <c r="AQ39" i="17" s="1"/>
  <c r="AP39" i="17" s="1"/>
  <c r="AO39" i="17" s="1"/>
  <c r="AN39" i="17" s="1"/>
  <c r="AM39" i="17" s="1"/>
  <c r="AL39" i="17" s="1"/>
  <c r="G39" i="17"/>
  <c r="L39" i="17"/>
  <c r="N39" i="17" s="1"/>
  <c r="R39" i="17" s="1"/>
  <c r="Z39" i="17"/>
  <c r="Z89" i="17"/>
  <c r="AU89" i="17"/>
  <c r="L89" i="17"/>
  <c r="G89" i="17"/>
  <c r="Z212" i="17"/>
  <c r="AU212" i="17"/>
  <c r="G212" i="17"/>
  <c r="L212" i="17"/>
  <c r="N83" i="17"/>
  <c r="R83" i="17" s="1"/>
  <c r="N180" i="17"/>
  <c r="AF180" i="17"/>
  <c r="AC180" i="17"/>
  <c r="AK120" i="17"/>
  <c r="AI120" i="17"/>
  <c r="AJ120" i="17"/>
  <c r="G55" i="17"/>
  <c r="Z55" i="17"/>
  <c r="L55" i="17"/>
  <c r="AU55" i="17"/>
  <c r="AU169" i="17"/>
  <c r="AT169" i="17" s="1"/>
  <c r="AS169" i="17" s="1"/>
  <c r="AR169" i="17" s="1"/>
  <c r="AQ169" i="17" s="1"/>
  <c r="AP169" i="17" s="1"/>
  <c r="AO169" i="17" s="1"/>
  <c r="AN169" i="17" s="1"/>
  <c r="AM169" i="17" s="1"/>
  <c r="AL169" i="17" s="1"/>
  <c r="Z169" i="17"/>
  <c r="L169" i="17"/>
  <c r="G169" i="17"/>
  <c r="Z197" i="17"/>
  <c r="AU197" i="17"/>
  <c r="AT197" i="17" s="1"/>
  <c r="AS197" i="17" s="1"/>
  <c r="AR197" i="17" s="1"/>
  <c r="AQ197" i="17" s="1"/>
  <c r="AP197" i="17" s="1"/>
  <c r="AO197" i="17" s="1"/>
  <c r="AN197" i="17" s="1"/>
  <c r="AM197" i="17" s="1"/>
  <c r="AL197" i="17" s="1"/>
  <c r="L197" i="17"/>
  <c r="Q197" i="17"/>
  <c r="AU53" i="17"/>
  <c r="Z53" i="17"/>
  <c r="L53" i="17"/>
  <c r="G53" i="17"/>
  <c r="Z127" i="17"/>
  <c r="AU127" i="17"/>
  <c r="AT127" i="17" s="1"/>
  <c r="AS127" i="17" s="1"/>
  <c r="AR127" i="17" s="1"/>
  <c r="AQ127" i="17" s="1"/>
  <c r="AP127" i="17" s="1"/>
  <c r="AO127" i="17" s="1"/>
  <c r="AN127" i="17" s="1"/>
  <c r="AM127" i="17" s="1"/>
  <c r="AL127" i="17" s="1"/>
  <c r="G127" i="17"/>
  <c r="L127" i="17"/>
  <c r="Z177" i="17"/>
  <c r="AU177" i="17"/>
  <c r="L177" i="17"/>
  <c r="G177" i="17"/>
  <c r="Z28" i="17"/>
  <c r="AU28" i="17"/>
  <c r="AT28" i="17" s="1"/>
  <c r="AS28" i="17" s="1"/>
  <c r="AR28" i="17" s="1"/>
  <c r="AQ28" i="17" s="1"/>
  <c r="AP28" i="17" s="1"/>
  <c r="AO28" i="17" s="1"/>
  <c r="AN28" i="17" s="1"/>
  <c r="AM28" i="17" s="1"/>
  <c r="AL28" i="17" s="1"/>
  <c r="G28" i="17"/>
  <c r="L28" i="17"/>
  <c r="N28" i="17" s="1"/>
  <c r="R28" i="17" s="1"/>
  <c r="G40" i="17"/>
  <c r="Z40" i="17"/>
  <c r="L40" i="17"/>
  <c r="AU40" i="17"/>
  <c r="AT40" i="17" s="1"/>
  <c r="AS40" i="17" s="1"/>
  <c r="AR40" i="17" s="1"/>
  <c r="AQ40" i="17" s="1"/>
  <c r="AP40" i="17" s="1"/>
  <c r="AO40" i="17" s="1"/>
  <c r="AN40" i="17" s="1"/>
  <c r="AM40" i="17" s="1"/>
  <c r="AL40" i="17" s="1"/>
  <c r="AU59" i="17"/>
  <c r="AT59" i="17" s="1"/>
  <c r="AS59" i="17" s="1"/>
  <c r="AR59" i="17" s="1"/>
  <c r="AQ59" i="17" s="1"/>
  <c r="AP59" i="17" s="1"/>
  <c r="AO59" i="17" s="1"/>
  <c r="AN59" i="17" s="1"/>
  <c r="AM59" i="17" s="1"/>
  <c r="AL59" i="17" s="1"/>
  <c r="G59" i="17"/>
  <c r="Z59" i="17"/>
  <c r="L59" i="17"/>
  <c r="N59" i="17" s="1"/>
  <c r="R59" i="17" s="1"/>
  <c r="Z110" i="17"/>
  <c r="AU110" i="17"/>
  <c r="AT110" i="17" s="1"/>
  <c r="AS110" i="17" s="1"/>
  <c r="AR110" i="17" s="1"/>
  <c r="AQ110" i="17" s="1"/>
  <c r="AP110" i="17" s="1"/>
  <c r="AO110" i="17" s="1"/>
  <c r="AN110" i="17" s="1"/>
  <c r="AM110" i="17" s="1"/>
  <c r="AL110" i="17" s="1"/>
  <c r="G110" i="17"/>
  <c r="L110" i="17"/>
  <c r="N110" i="17" s="1"/>
  <c r="R110" i="17" s="1"/>
  <c r="AK128" i="17"/>
  <c r="AJ128" i="17"/>
  <c r="AI128" i="17"/>
  <c r="BI77" i="17"/>
  <c r="BH77" i="17" s="1"/>
  <c r="BG77" i="17" s="1"/>
  <c r="BF77" i="17" s="1"/>
  <c r="BE77" i="17" s="1"/>
  <c r="BD77" i="17" s="1"/>
  <c r="BC77" i="17" s="1"/>
  <c r="BJ77" i="17"/>
  <c r="BK77" i="17"/>
  <c r="BK63" i="17"/>
  <c r="BJ63" i="17" s="1"/>
  <c r="BI63" i="17" s="1"/>
  <c r="BH63" i="17" s="1"/>
  <c r="BG63" i="17" s="1"/>
  <c r="BF63" i="17" s="1"/>
  <c r="BE63" i="17" s="1"/>
  <c r="BD63" i="17" s="1"/>
  <c r="BC63" i="17" s="1"/>
  <c r="AT153" i="17"/>
  <c r="AS153" i="17" s="1"/>
  <c r="AR153" i="17" s="1"/>
  <c r="AQ153" i="17" s="1"/>
  <c r="AP153" i="17" s="1"/>
  <c r="AO153" i="17" s="1"/>
  <c r="AN153" i="17" s="1"/>
  <c r="AM153" i="17" s="1"/>
  <c r="AL153" i="17" s="1"/>
  <c r="BK64" i="17"/>
  <c r="BJ64" i="17" s="1"/>
  <c r="BI64" i="17" s="1"/>
  <c r="BH64" i="17" s="1"/>
  <c r="BG64" i="17" s="1"/>
  <c r="BF64" i="17" s="1"/>
  <c r="BE64" i="17" s="1"/>
  <c r="BD64" i="17" s="1"/>
  <c r="BC64" i="17" s="1"/>
  <c r="BK49" i="17"/>
  <c r="BJ49" i="17" s="1"/>
  <c r="BI49" i="17" s="1"/>
  <c r="BH49" i="17" s="1"/>
  <c r="BG49" i="17" s="1"/>
  <c r="BF49" i="17" s="1"/>
  <c r="BE49" i="17" s="1"/>
  <c r="BD49" i="17" s="1"/>
  <c r="BC49" i="17" s="1"/>
  <c r="BK8" i="17"/>
  <c r="BJ8" i="17" s="1"/>
  <c r="BI8" i="17" s="1"/>
  <c r="BH8" i="17" s="1"/>
  <c r="BG8" i="17" s="1"/>
  <c r="BF8" i="17" s="1"/>
  <c r="BE8" i="17" s="1"/>
  <c r="BD8" i="17" s="1"/>
  <c r="BC8" i="17" s="1"/>
  <c r="BJ23" i="17"/>
  <c r="BI23" i="17" s="1"/>
  <c r="BH23" i="17" s="1"/>
  <c r="BG23" i="17" s="1"/>
  <c r="BF23" i="17" s="1"/>
  <c r="BE23" i="17" s="1"/>
  <c r="BD23" i="17" s="1"/>
  <c r="BC23" i="17" s="1"/>
  <c r="BK23" i="17"/>
  <c r="BJ87" i="17"/>
  <c r="BI87" i="17" s="1"/>
  <c r="BH87" i="17" s="1"/>
  <c r="BG87" i="17" s="1"/>
  <c r="BF87" i="17" s="1"/>
  <c r="BE87" i="17" s="1"/>
  <c r="BD87" i="17" s="1"/>
  <c r="BC87" i="17" s="1"/>
  <c r="BK87" i="17"/>
  <c r="BK68" i="17"/>
  <c r="BJ68" i="17" s="1"/>
  <c r="BI68" i="17" s="1"/>
  <c r="BH68" i="17" s="1"/>
  <c r="BG68" i="17" s="1"/>
  <c r="BF68" i="17" s="1"/>
  <c r="BE68" i="17" s="1"/>
  <c r="BD68" i="17" s="1"/>
  <c r="BC68" i="17" s="1"/>
  <c r="BK5" i="17"/>
  <c r="BJ5" i="17"/>
  <c r="BI5" i="17"/>
  <c r="BH5" i="17" s="1"/>
  <c r="BG5" i="17" s="1"/>
  <c r="BF5" i="17" s="1"/>
  <c r="BE5" i="17" s="1"/>
  <c r="BD5" i="17" s="1"/>
  <c r="BC5" i="17" s="1"/>
  <c r="BK22" i="17"/>
  <c r="BJ22" i="17" s="1"/>
  <c r="BI22" i="17" s="1"/>
  <c r="BH22" i="17" s="1"/>
  <c r="BG22" i="17" s="1"/>
  <c r="BF22" i="17" s="1"/>
  <c r="BE22" i="17" s="1"/>
  <c r="BD22" i="17" s="1"/>
  <c r="BC22" i="17" s="1"/>
  <c r="K219" i="17"/>
  <c r="AF219" i="17"/>
  <c r="AC219" i="17"/>
  <c r="Z50" i="17"/>
  <c r="AU50" i="17"/>
  <c r="AT50" i="17" s="1"/>
  <c r="AS50" i="17" s="1"/>
  <c r="AR50" i="17" s="1"/>
  <c r="AQ50" i="17" s="1"/>
  <c r="AP50" i="17" s="1"/>
  <c r="AO50" i="17" s="1"/>
  <c r="AN50" i="17" s="1"/>
  <c r="AM50" i="17" s="1"/>
  <c r="AL50" i="17" s="1"/>
  <c r="G50" i="17"/>
  <c r="L50" i="17"/>
  <c r="BW16" i="17"/>
  <c r="BV11" i="17"/>
  <c r="Z184" i="17"/>
  <c r="AU184" i="17"/>
  <c r="Q184" i="17"/>
  <c r="L184" i="17"/>
  <c r="G159" i="17"/>
  <c r="L159" i="17"/>
  <c r="Z159" i="17"/>
  <c r="AU159" i="17"/>
  <c r="AU76" i="17"/>
  <c r="G76" i="17"/>
  <c r="Z76" i="17"/>
  <c r="L76" i="17"/>
  <c r="N76" i="17" s="1"/>
  <c r="R76" i="17" s="1"/>
  <c r="R209" i="17"/>
  <c r="P209" i="17"/>
  <c r="AF181" i="17"/>
  <c r="N181" i="17"/>
  <c r="AC181" i="17"/>
  <c r="N168" i="17"/>
  <c r="BW24" i="17"/>
  <c r="BV19" i="17"/>
  <c r="AU69" i="17"/>
  <c r="Z69" i="17"/>
  <c r="G69" i="17"/>
  <c r="L69" i="17"/>
  <c r="AU116" i="17"/>
  <c r="L116" i="17"/>
  <c r="N116" i="17" s="1"/>
  <c r="R116" i="17" s="1"/>
  <c r="G116" i="17"/>
  <c r="Z116" i="17"/>
  <c r="AJ62" i="17"/>
  <c r="AI62" i="17"/>
  <c r="AK62" i="17"/>
  <c r="Z160" i="17"/>
  <c r="AU160" i="17"/>
  <c r="AT160" i="17" s="1"/>
  <c r="AS160" i="17" s="1"/>
  <c r="AR160" i="17" s="1"/>
  <c r="AQ160" i="17" s="1"/>
  <c r="AP160" i="17" s="1"/>
  <c r="AO160" i="17" s="1"/>
  <c r="AN160" i="17" s="1"/>
  <c r="AM160" i="17" s="1"/>
  <c r="AL160" i="17" s="1"/>
  <c r="G160" i="17"/>
  <c r="L160" i="17"/>
  <c r="AU60" i="17"/>
  <c r="Z60" i="17"/>
  <c r="L60" i="17"/>
  <c r="G60" i="17"/>
  <c r="AU200" i="17"/>
  <c r="AT200" i="17" s="1"/>
  <c r="AS200" i="17" s="1"/>
  <c r="AR200" i="17" s="1"/>
  <c r="AQ200" i="17" s="1"/>
  <c r="AP200" i="17" s="1"/>
  <c r="AO200" i="17" s="1"/>
  <c r="AN200" i="17" s="1"/>
  <c r="AM200" i="17" s="1"/>
  <c r="AL200" i="17" s="1"/>
  <c r="Z200" i="17"/>
  <c r="G200" i="17"/>
  <c r="L200" i="17"/>
  <c r="AU72" i="17"/>
  <c r="G72" i="17"/>
  <c r="Z72" i="17"/>
  <c r="L72" i="17"/>
  <c r="Z198" i="17"/>
  <c r="AU198" i="17"/>
  <c r="G198" i="17"/>
  <c r="L198" i="17"/>
  <c r="AU26" i="17"/>
  <c r="AT26" i="17" s="1"/>
  <c r="AS26" i="17" s="1"/>
  <c r="AR26" i="17" s="1"/>
  <c r="AQ26" i="17" s="1"/>
  <c r="AP26" i="17" s="1"/>
  <c r="AO26" i="17" s="1"/>
  <c r="AN26" i="17" s="1"/>
  <c r="AM26" i="17" s="1"/>
  <c r="AL26" i="17" s="1"/>
  <c r="G26" i="17"/>
  <c r="Z26" i="17"/>
  <c r="L26" i="17"/>
  <c r="D15" i="17"/>
  <c r="C19" i="17" s="1"/>
  <c r="D16" i="17"/>
  <c r="D19" i="17" s="1"/>
  <c r="N167" i="17"/>
  <c r="P167" i="17" s="1"/>
  <c r="AK215" i="17"/>
  <c r="AI215" i="17"/>
  <c r="AJ215" i="17"/>
  <c r="Z143" i="17"/>
  <c r="G143" i="17"/>
  <c r="AU143" i="17"/>
  <c r="AT143" i="17" s="1"/>
  <c r="AS143" i="17" s="1"/>
  <c r="AR143" i="17" s="1"/>
  <c r="AQ143" i="17" s="1"/>
  <c r="AP143" i="17" s="1"/>
  <c r="AO143" i="17" s="1"/>
  <c r="AN143" i="17" s="1"/>
  <c r="AM143" i="17" s="1"/>
  <c r="AL143" i="17" s="1"/>
  <c r="L143" i="17"/>
  <c r="AU45" i="17"/>
  <c r="AT45" i="17" s="1"/>
  <c r="AS45" i="17" s="1"/>
  <c r="AR45" i="17" s="1"/>
  <c r="AQ45" i="17" s="1"/>
  <c r="AP45" i="17" s="1"/>
  <c r="AO45" i="17" s="1"/>
  <c r="AN45" i="17" s="1"/>
  <c r="AM45" i="17" s="1"/>
  <c r="AL45" i="17" s="1"/>
  <c r="Z45" i="17"/>
  <c r="L45" i="17"/>
  <c r="G45" i="17"/>
  <c r="AJ56" i="17"/>
  <c r="AI56" i="17"/>
  <c r="AH56" i="17" s="1"/>
  <c r="AK56" i="17"/>
  <c r="G94" i="17"/>
  <c r="Z94" i="17"/>
  <c r="AU94" i="17"/>
  <c r="AT94" i="17" s="1"/>
  <c r="AS94" i="17" s="1"/>
  <c r="AR94" i="17" s="1"/>
  <c r="AQ94" i="17" s="1"/>
  <c r="AP94" i="17" s="1"/>
  <c r="AO94" i="17" s="1"/>
  <c r="AN94" i="17" s="1"/>
  <c r="AM94" i="17" s="1"/>
  <c r="AL94" i="17" s="1"/>
  <c r="L94" i="17"/>
  <c r="BJ15" i="17"/>
  <c r="BI15" i="17" s="1"/>
  <c r="BH15" i="17" s="1"/>
  <c r="BG15" i="17" s="1"/>
  <c r="BF15" i="17" s="1"/>
  <c r="BE15" i="17" s="1"/>
  <c r="BD15" i="17" s="1"/>
  <c r="BC15" i="17" s="1"/>
  <c r="BK15" i="17"/>
  <c r="AU57" i="17"/>
  <c r="G57" i="17"/>
  <c r="Z57" i="17"/>
  <c r="AT98" i="17"/>
  <c r="AS98" i="17" s="1"/>
  <c r="AR98" i="17" s="1"/>
  <c r="AQ98" i="17" s="1"/>
  <c r="AP98" i="17" s="1"/>
  <c r="AO98" i="17" s="1"/>
  <c r="AN98" i="17" s="1"/>
  <c r="AM98" i="17" s="1"/>
  <c r="AL98" i="17" s="1"/>
  <c r="AU49" i="17"/>
  <c r="Z49" i="17"/>
  <c r="L49" i="17"/>
  <c r="G49" i="17"/>
  <c r="AU206" i="17"/>
  <c r="G206" i="17"/>
  <c r="K206" i="17" s="1"/>
  <c r="Z206" i="17"/>
  <c r="Z138" i="17"/>
  <c r="G138" i="17"/>
  <c r="AU138" i="17"/>
  <c r="AT138" i="17" s="1"/>
  <c r="AS138" i="17" s="1"/>
  <c r="AR138" i="17" s="1"/>
  <c r="AQ138" i="17" s="1"/>
  <c r="AP138" i="17" s="1"/>
  <c r="AO138" i="17" s="1"/>
  <c r="AN138" i="17" s="1"/>
  <c r="AM138" i="17" s="1"/>
  <c r="AL138" i="17" s="1"/>
  <c r="AF220" i="17"/>
  <c r="K220" i="17"/>
  <c r="AC220" i="17"/>
  <c r="Z74" i="17"/>
  <c r="AU74" i="17"/>
  <c r="G74" i="17"/>
  <c r="AU154" i="17"/>
  <c r="AT154" i="17" s="1"/>
  <c r="AS154" i="17" s="1"/>
  <c r="AR154" i="17" s="1"/>
  <c r="AQ154" i="17" s="1"/>
  <c r="AP154" i="17" s="1"/>
  <c r="AO154" i="17" s="1"/>
  <c r="AN154" i="17" s="1"/>
  <c r="AM154" i="17" s="1"/>
  <c r="AL154" i="17" s="1"/>
  <c r="Z154" i="17"/>
  <c r="G154" i="17"/>
  <c r="AU158" i="17"/>
  <c r="G158" i="17"/>
  <c r="Z158" i="17"/>
  <c r="L158" i="17"/>
  <c r="N158" i="17" s="1"/>
  <c r="R158" i="17" s="1"/>
  <c r="L206" i="17"/>
  <c r="L138" i="17"/>
  <c r="N138" i="17" s="1"/>
  <c r="R138" i="17" s="1"/>
  <c r="G203" i="17"/>
  <c r="Z203" i="17"/>
  <c r="AU203" i="17"/>
  <c r="AU106" i="17"/>
  <c r="AT106" i="17" s="1"/>
  <c r="AS106" i="17" s="1"/>
  <c r="AR106" i="17" s="1"/>
  <c r="AQ106" i="17" s="1"/>
  <c r="AP106" i="17" s="1"/>
  <c r="AO106" i="17" s="1"/>
  <c r="AN106" i="17" s="1"/>
  <c r="AM106" i="17" s="1"/>
  <c r="AL106" i="17" s="1"/>
  <c r="G106" i="17"/>
  <c r="Z106" i="17"/>
  <c r="AU99" i="17"/>
  <c r="AT99" i="17" s="1"/>
  <c r="AS99" i="17" s="1"/>
  <c r="AR99" i="17" s="1"/>
  <c r="AQ99" i="17" s="1"/>
  <c r="AP99" i="17" s="1"/>
  <c r="AO99" i="17" s="1"/>
  <c r="AN99" i="17" s="1"/>
  <c r="AM99" i="17" s="1"/>
  <c r="AL99" i="17" s="1"/>
  <c r="Z99" i="17"/>
  <c r="G99" i="17"/>
  <c r="L99" i="17"/>
  <c r="AI220" i="17"/>
  <c r="AK220" i="17"/>
  <c r="AJ220" i="17"/>
  <c r="AH220" i="17" s="1"/>
  <c r="AJ194" i="17"/>
  <c r="AI194" i="17"/>
  <c r="AH194" i="17" s="1"/>
  <c r="AK194" i="17"/>
  <c r="AT150" i="17"/>
  <c r="AS150" i="17" s="1"/>
  <c r="AR150" i="17" s="1"/>
  <c r="AQ150" i="17" s="1"/>
  <c r="AP150" i="17" s="1"/>
  <c r="AO150" i="17" s="1"/>
  <c r="AN150" i="17" s="1"/>
  <c r="AM150" i="17" s="1"/>
  <c r="AL150" i="17" s="1"/>
  <c r="BK73" i="17"/>
  <c r="BJ73" i="17" s="1"/>
  <c r="BI73" i="17" s="1"/>
  <c r="BH73" i="17" s="1"/>
  <c r="BG73" i="17" s="1"/>
  <c r="BF73" i="17" s="1"/>
  <c r="BE73" i="17" s="1"/>
  <c r="BD73" i="17" s="1"/>
  <c r="BC73" i="17" s="1"/>
  <c r="BJ83" i="17"/>
  <c r="BI83" i="17" s="1"/>
  <c r="BH83" i="17" s="1"/>
  <c r="BG83" i="17" s="1"/>
  <c r="BF83" i="17" s="1"/>
  <c r="BE83" i="17" s="1"/>
  <c r="BD83" i="17" s="1"/>
  <c r="BC83" i="17" s="1"/>
  <c r="BK83" i="17"/>
  <c r="BK42" i="17"/>
  <c r="BJ42" i="17"/>
  <c r="BI42" i="17" s="1"/>
  <c r="BH42" i="17" s="1"/>
  <c r="BG42" i="17" s="1"/>
  <c r="BF42" i="17" s="1"/>
  <c r="BE42" i="17" s="1"/>
  <c r="BD42" i="17" s="1"/>
  <c r="BC42" i="17" s="1"/>
  <c r="BK60" i="17"/>
  <c r="BJ60" i="17" s="1"/>
  <c r="BI60" i="17" s="1"/>
  <c r="BH60" i="17" s="1"/>
  <c r="BG60" i="17" s="1"/>
  <c r="BF60" i="17" s="1"/>
  <c r="BE60" i="17" s="1"/>
  <c r="BD60" i="17" s="1"/>
  <c r="BC60" i="17" s="1"/>
  <c r="BK59" i="17"/>
  <c r="BJ59" i="17" s="1"/>
  <c r="BI59" i="17" s="1"/>
  <c r="BH59" i="17" s="1"/>
  <c r="BG59" i="17" s="1"/>
  <c r="BF59" i="17" s="1"/>
  <c r="BE59" i="17" s="1"/>
  <c r="BD59" i="17" s="1"/>
  <c r="BC59" i="17" s="1"/>
  <c r="BJ39" i="17"/>
  <c r="BI39" i="17" s="1"/>
  <c r="BH39" i="17" s="1"/>
  <c r="BG39" i="17" s="1"/>
  <c r="BF39" i="17" s="1"/>
  <c r="BE39" i="17" s="1"/>
  <c r="BD39" i="17" s="1"/>
  <c r="BC39" i="17" s="1"/>
  <c r="BK39" i="17"/>
  <c r="BK36" i="17"/>
  <c r="BJ36" i="17"/>
  <c r="BI36" i="17" s="1"/>
  <c r="BH36" i="17" s="1"/>
  <c r="BG36" i="17" s="1"/>
  <c r="BF36" i="17" s="1"/>
  <c r="BE36" i="17" s="1"/>
  <c r="BD36" i="17" s="1"/>
  <c r="BC36" i="17" s="1"/>
  <c r="BK35" i="17"/>
  <c r="BJ35" i="17"/>
  <c r="BI35" i="17" s="1"/>
  <c r="BH35" i="17" s="1"/>
  <c r="BG35" i="17" s="1"/>
  <c r="BF35" i="17" s="1"/>
  <c r="BE35" i="17" s="1"/>
  <c r="BD35" i="17" s="1"/>
  <c r="BC35" i="17" s="1"/>
  <c r="BK11" i="17"/>
  <c r="BJ11" i="17" s="1"/>
  <c r="BI11" i="17" s="1"/>
  <c r="BH11" i="17" s="1"/>
  <c r="BG11" i="17" s="1"/>
  <c r="BF11" i="17" s="1"/>
  <c r="BE11" i="17" s="1"/>
  <c r="BD11" i="17" s="1"/>
  <c r="BC11" i="17" s="1"/>
  <c r="BK29" i="17"/>
  <c r="BJ29" i="17"/>
  <c r="BI29" i="17" s="1"/>
  <c r="BH29" i="17" s="1"/>
  <c r="BG29" i="17" s="1"/>
  <c r="BF29" i="17" s="1"/>
  <c r="BE29" i="17" s="1"/>
  <c r="BD29" i="17" s="1"/>
  <c r="BC29" i="17" s="1"/>
  <c r="N187" i="17"/>
  <c r="P187" i="17" s="1"/>
  <c r="N141" i="17"/>
  <c r="R141" i="17" s="1"/>
  <c r="Z176" i="17"/>
  <c r="AU176" i="17"/>
  <c r="AT176" i="17" s="1"/>
  <c r="AS176" i="17" s="1"/>
  <c r="AR176" i="17" s="1"/>
  <c r="AQ176" i="17" s="1"/>
  <c r="AP176" i="17" s="1"/>
  <c r="AO176" i="17" s="1"/>
  <c r="AN176" i="17" s="1"/>
  <c r="AM176" i="17" s="1"/>
  <c r="AL176" i="17" s="1"/>
  <c r="G176" i="17"/>
  <c r="N176" i="17" s="1"/>
  <c r="AK152" i="17"/>
  <c r="AJ152" i="17"/>
  <c r="AI152" i="17"/>
  <c r="BK50" i="17"/>
  <c r="BJ50" i="17" s="1"/>
  <c r="BI50" i="17" s="1"/>
  <c r="BH50" i="17" s="1"/>
  <c r="BG50" i="17" s="1"/>
  <c r="BF50" i="17" s="1"/>
  <c r="BE50" i="17" s="1"/>
  <c r="BD50" i="17" s="1"/>
  <c r="BC50" i="17" s="1"/>
  <c r="BJ28" i="17"/>
  <c r="BI28" i="17" s="1"/>
  <c r="BH28" i="17" s="1"/>
  <c r="BG28" i="17" s="1"/>
  <c r="BF28" i="17" s="1"/>
  <c r="BE28" i="17" s="1"/>
  <c r="BD28" i="17" s="1"/>
  <c r="BC28" i="17" s="1"/>
  <c r="BK28" i="17"/>
  <c r="BK46" i="17"/>
  <c r="BJ46" i="17" s="1"/>
  <c r="BI46" i="17" s="1"/>
  <c r="BH46" i="17" s="1"/>
  <c r="BG46" i="17" s="1"/>
  <c r="BF46" i="17" s="1"/>
  <c r="BE46" i="17" s="1"/>
  <c r="BD46" i="17" s="1"/>
  <c r="BC46" i="17" s="1"/>
  <c r="BJ69" i="17"/>
  <c r="BI69" i="17"/>
  <c r="BH69" i="17" s="1"/>
  <c r="BG69" i="17" s="1"/>
  <c r="BF69" i="17" s="1"/>
  <c r="BE69" i="17" s="1"/>
  <c r="BD69" i="17" s="1"/>
  <c r="BC69" i="17" s="1"/>
  <c r="BK69" i="17"/>
  <c r="BK25" i="17"/>
  <c r="BJ25" i="17"/>
  <c r="BI25" i="17" s="1"/>
  <c r="BH25" i="17" s="1"/>
  <c r="BG25" i="17" s="1"/>
  <c r="BF25" i="17" s="1"/>
  <c r="BE25" i="17" s="1"/>
  <c r="BD25" i="17" s="1"/>
  <c r="BC25" i="17" s="1"/>
  <c r="BK86" i="17"/>
  <c r="BJ86" i="17"/>
  <c r="BI86" i="17" s="1"/>
  <c r="BH86" i="17" s="1"/>
  <c r="BG86" i="17" s="1"/>
  <c r="BF86" i="17" s="1"/>
  <c r="BE86" i="17" s="1"/>
  <c r="BD86" i="17" s="1"/>
  <c r="BC86" i="17" s="1"/>
  <c r="BK90" i="17"/>
  <c r="BJ90" i="17" s="1"/>
  <c r="BI90" i="17" s="1"/>
  <c r="BH90" i="17" s="1"/>
  <c r="BG90" i="17" s="1"/>
  <c r="BF90" i="17" s="1"/>
  <c r="BE90" i="17" s="1"/>
  <c r="BD90" i="17" s="1"/>
  <c r="BC90" i="17" s="1"/>
  <c r="BK31" i="17"/>
  <c r="BJ31" i="17" s="1"/>
  <c r="BI31" i="17" s="1"/>
  <c r="BH31" i="17" s="1"/>
  <c r="BG31" i="17" s="1"/>
  <c r="BF31" i="17" s="1"/>
  <c r="BE31" i="17" s="1"/>
  <c r="BD31" i="17" s="1"/>
  <c r="BC31" i="17" s="1"/>
  <c r="BK70" i="17"/>
  <c r="BJ70" i="17"/>
  <c r="BI70" i="17" s="1"/>
  <c r="BH70" i="17" s="1"/>
  <c r="BG70" i="17" s="1"/>
  <c r="BF70" i="17" s="1"/>
  <c r="BE70" i="17" s="1"/>
  <c r="BD70" i="17" s="1"/>
  <c r="BC70" i="17" s="1"/>
  <c r="BK37" i="17"/>
  <c r="BJ37" i="17" s="1"/>
  <c r="BI37" i="17" s="1"/>
  <c r="BH37" i="17" s="1"/>
  <c r="BG37" i="17" s="1"/>
  <c r="BF37" i="17" s="1"/>
  <c r="BE37" i="17" s="1"/>
  <c r="BD37" i="17" s="1"/>
  <c r="BC37" i="17" s="1"/>
  <c r="BJ71" i="17"/>
  <c r="BI71" i="17" s="1"/>
  <c r="BH71" i="17" s="1"/>
  <c r="BG71" i="17" s="1"/>
  <c r="BF71" i="17" s="1"/>
  <c r="BE71" i="17" s="1"/>
  <c r="BD71" i="17" s="1"/>
  <c r="BC71" i="17" s="1"/>
  <c r="BK71" i="17"/>
  <c r="BK54" i="17"/>
  <c r="BJ54" i="17" s="1"/>
  <c r="BI54" i="17" s="1"/>
  <c r="BH54" i="17" s="1"/>
  <c r="BG54" i="17" s="1"/>
  <c r="BF54" i="17" s="1"/>
  <c r="BE54" i="17" s="1"/>
  <c r="BD54" i="17" s="1"/>
  <c r="BC54" i="17" s="1"/>
  <c r="L104" i="17"/>
  <c r="Z104" i="17"/>
  <c r="G104" i="17"/>
  <c r="AU104" i="17"/>
  <c r="Z204" i="17"/>
  <c r="G204" i="17"/>
  <c r="AU204" i="17"/>
  <c r="AT204" i="17" s="1"/>
  <c r="AS204" i="17" s="1"/>
  <c r="AR204" i="17" s="1"/>
  <c r="AQ204" i="17" s="1"/>
  <c r="AP204" i="17" s="1"/>
  <c r="AO204" i="17" s="1"/>
  <c r="AN204" i="17" s="1"/>
  <c r="AM204" i="17" s="1"/>
  <c r="AL204" i="17" s="1"/>
  <c r="L61" i="17"/>
  <c r="G61" i="17"/>
  <c r="AU61" i="17"/>
  <c r="Z61" i="17"/>
  <c r="G211" i="17"/>
  <c r="Z211" i="17"/>
  <c r="AU211" i="17"/>
  <c r="AU85" i="17"/>
  <c r="Z85" i="17"/>
  <c r="G85" i="17"/>
  <c r="L85" i="17"/>
  <c r="L111" i="17"/>
  <c r="Z111" i="17"/>
  <c r="AU111" i="17"/>
  <c r="G111" i="17"/>
  <c r="Z118" i="17"/>
  <c r="AU118" i="17"/>
  <c r="AT118" i="17" s="1"/>
  <c r="AS118" i="17" s="1"/>
  <c r="AR118" i="17" s="1"/>
  <c r="AQ118" i="17" s="1"/>
  <c r="AP118" i="17" s="1"/>
  <c r="AO118" i="17" s="1"/>
  <c r="AN118" i="17" s="1"/>
  <c r="AM118" i="17" s="1"/>
  <c r="AL118" i="17" s="1"/>
  <c r="G118" i="17"/>
  <c r="AU165" i="17"/>
  <c r="G165" i="17"/>
  <c r="Z165" i="17"/>
  <c r="L165" i="17"/>
  <c r="AU71" i="17"/>
  <c r="L71" i="17"/>
  <c r="Z71" i="17"/>
  <c r="G71" i="17"/>
  <c r="L21" i="17"/>
  <c r="AU21" i="17"/>
  <c r="AT21" i="17" s="1"/>
  <c r="AS21" i="17" s="1"/>
  <c r="AR21" i="17" s="1"/>
  <c r="AQ21" i="17" s="1"/>
  <c r="AP21" i="17" s="1"/>
  <c r="AO21" i="17" s="1"/>
  <c r="AN21" i="17" s="1"/>
  <c r="AM21" i="17" s="1"/>
  <c r="AL21" i="17" s="1"/>
  <c r="Z21" i="17"/>
  <c r="G21" i="17"/>
  <c r="AU32" i="17"/>
  <c r="Z32" i="17"/>
  <c r="G32" i="17"/>
  <c r="L32" i="17"/>
  <c r="AU80" i="17"/>
  <c r="G80" i="17"/>
  <c r="L80" i="17"/>
  <c r="Z80" i="17"/>
  <c r="AU140" i="17"/>
  <c r="AT140" i="17" s="1"/>
  <c r="AS140" i="17" s="1"/>
  <c r="AR140" i="17" s="1"/>
  <c r="AQ140" i="17" s="1"/>
  <c r="AP140" i="17" s="1"/>
  <c r="AO140" i="17" s="1"/>
  <c r="AN140" i="17" s="1"/>
  <c r="AM140" i="17" s="1"/>
  <c r="AL140" i="17" s="1"/>
  <c r="G140" i="17"/>
  <c r="Z140" i="17"/>
  <c r="AS225" i="17"/>
  <c r="AR225" i="17" s="1"/>
  <c r="AQ225" i="17" s="1"/>
  <c r="AP225" i="17" s="1"/>
  <c r="AO225" i="17" s="1"/>
  <c r="AN225" i="17" s="1"/>
  <c r="AM225" i="17" s="1"/>
  <c r="AL225" i="17" s="1"/>
  <c r="AT225" i="17"/>
  <c r="AU37" i="17"/>
  <c r="AT37" i="17" s="1"/>
  <c r="AS37" i="17" s="1"/>
  <c r="AR37" i="17" s="1"/>
  <c r="AQ37" i="17" s="1"/>
  <c r="AP37" i="17" s="1"/>
  <c r="AO37" i="17" s="1"/>
  <c r="AN37" i="17" s="1"/>
  <c r="AM37" i="17" s="1"/>
  <c r="AL37" i="17" s="1"/>
  <c r="Z37" i="17"/>
  <c r="G37" i="17"/>
  <c r="L37" i="17"/>
  <c r="Z23" i="17"/>
  <c r="AU23" i="17"/>
  <c r="L23" i="17"/>
  <c r="N23" i="17" s="1"/>
  <c r="R23" i="17" s="1"/>
  <c r="G23" i="17"/>
  <c r="AU33" i="17"/>
  <c r="G33" i="17"/>
  <c r="L33" i="17"/>
  <c r="Z33" i="17"/>
  <c r="G36" i="17"/>
  <c r="Z36" i="17"/>
  <c r="AU36" i="17"/>
  <c r="L36" i="17"/>
  <c r="Z191" i="17"/>
  <c r="G191" i="17"/>
  <c r="AU191" i="17"/>
  <c r="AT191" i="17" s="1"/>
  <c r="AS191" i="17" s="1"/>
  <c r="AR191" i="17" s="1"/>
  <c r="AQ191" i="17" s="1"/>
  <c r="AP191" i="17" s="1"/>
  <c r="AO191" i="17" s="1"/>
  <c r="AN191" i="17" s="1"/>
  <c r="AM191" i="17" s="1"/>
  <c r="AL191" i="17" s="1"/>
  <c r="L191" i="17"/>
  <c r="L204" i="17"/>
  <c r="L106" i="17"/>
  <c r="Z151" i="17"/>
  <c r="AU151" i="17"/>
  <c r="G151" i="17"/>
  <c r="N151" i="17" s="1"/>
  <c r="R151" i="17" s="1"/>
  <c r="Z148" i="17"/>
  <c r="G148" i="17"/>
  <c r="AU148" i="17"/>
  <c r="AT148" i="17" s="1"/>
  <c r="AS148" i="17" s="1"/>
  <c r="AR148" i="17" s="1"/>
  <c r="AQ148" i="17" s="1"/>
  <c r="AP148" i="17" s="1"/>
  <c r="AO148" i="17" s="1"/>
  <c r="AN148" i="17" s="1"/>
  <c r="AM148" i="17" s="1"/>
  <c r="AL148" i="17" s="1"/>
  <c r="AU92" i="17"/>
  <c r="L92" i="17"/>
  <c r="N92" i="17" s="1"/>
  <c r="R92" i="17" s="1"/>
  <c r="G92" i="17"/>
  <c r="Z92" i="17"/>
  <c r="G179" i="17"/>
  <c r="Z179" i="17"/>
  <c r="AU179" i="17"/>
  <c r="AC113" i="17"/>
  <c r="AT137" i="17"/>
  <c r="AS137" i="17"/>
  <c r="AR137" i="17" s="1"/>
  <c r="AQ137" i="17" s="1"/>
  <c r="AP137" i="17" s="1"/>
  <c r="AO137" i="17" s="1"/>
  <c r="AN137" i="17" s="1"/>
  <c r="AM137" i="17" s="1"/>
  <c r="AL137" i="17" s="1"/>
  <c r="AJ84" i="17"/>
  <c r="AI84" i="17"/>
  <c r="AK84" i="17"/>
  <c r="AH134" i="17"/>
  <c r="Z193" i="17"/>
  <c r="AU193" i="17"/>
  <c r="AT193" i="17" s="1"/>
  <c r="AS193" i="17" s="1"/>
  <c r="AR193" i="17" s="1"/>
  <c r="AQ193" i="17" s="1"/>
  <c r="AP193" i="17" s="1"/>
  <c r="AO193" i="17" s="1"/>
  <c r="AN193" i="17" s="1"/>
  <c r="AM193" i="17" s="1"/>
  <c r="AL193" i="17" s="1"/>
  <c r="L193" i="17"/>
  <c r="G193" i="17"/>
  <c r="BI65" i="17"/>
  <c r="BH65" i="17" s="1"/>
  <c r="BG65" i="17" s="1"/>
  <c r="BF65" i="17" s="1"/>
  <c r="BE65" i="17" s="1"/>
  <c r="BD65" i="17" s="1"/>
  <c r="BC65" i="17" s="1"/>
  <c r="BK65" i="17"/>
  <c r="BJ65" i="17"/>
  <c r="AT68" i="17"/>
  <c r="AS68" i="17" s="1"/>
  <c r="AR68" i="17" s="1"/>
  <c r="AQ68" i="17" s="1"/>
  <c r="AP68" i="17" s="1"/>
  <c r="AO68" i="17" s="1"/>
  <c r="AN68" i="17" s="1"/>
  <c r="AM68" i="17" s="1"/>
  <c r="AL68" i="17" s="1"/>
  <c r="BJ13" i="17"/>
  <c r="BK13" i="17"/>
  <c r="BI13" i="17"/>
  <c r="BH13" i="17" s="1"/>
  <c r="BG13" i="17" s="1"/>
  <c r="BF13" i="17" s="1"/>
  <c r="BE13" i="17" s="1"/>
  <c r="BD13" i="17" s="1"/>
  <c r="BC13" i="17" s="1"/>
  <c r="BK27" i="17"/>
  <c r="BJ27" i="17" s="1"/>
  <c r="BI27" i="17" s="1"/>
  <c r="BH27" i="17" s="1"/>
  <c r="BG27" i="17" s="1"/>
  <c r="BF27" i="17" s="1"/>
  <c r="BE27" i="17" s="1"/>
  <c r="BD27" i="17" s="1"/>
  <c r="BC27" i="17" s="1"/>
  <c r="BK67" i="17"/>
  <c r="BJ67" i="17"/>
  <c r="BI67" i="17" s="1"/>
  <c r="BH67" i="17" s="1"/>
  <c r="BG67" i="17" s="1"/>
  <c r="BF67" i="17" s="1"/>
  <c r="BE67" i="17" s="1"/>
  <c r="BD67" i="17" s="1"/>
  <c r="BC67" i="17" s="1"/>
  <c r="BJ16" i="17"/>
  <c r="BI16" i="17" s="1"/>
  <c r="BH16" i="17" s="1"/>
  <c r="BG16" i="17" s="1"/>
  <c r="BF16" i="17" s="1"/>
  <c r="BE16" i="17" s="1"/>
  <c r="BD16" i="17" s="1"/>
  <c r="BC16" i="17" s="1"/>
  <c r="BK16" i="17"/>
  <c r="AT189" i="17"/>
  <c r="AS189" i="17" s="1"/>
  <c r="AR189" i="17" s="1"/>
  <c r="AQ189" i="17" s="1"/>
  <c r="AP189" i="17" s="1"/>
  <c r="AO189" i="17" s="1"/>
  <c r="AN189" i="17" s="1"/>
  <c r="AM189" i="17" s="1"/>
  <c r="AL189" i="17" s="1"/>
  <c r="BK53" i="17"/>
  <c r="BJ53" i="17" s="1"/>
  <c r="BI53" i="17" s="1"/>
  <c r="BH53" i="17" s="1"/>
  <c r="BG53" i="17" s="1"/>
  <c r="BF53" i="17" s="1"/>
  <c r="BE53" i="17" s="1"/>
  <c r="BD53" i="17" s="1"/>
  <c r="BC53" i="17" s="1"/>
  <c r="BK33" i="17"/>
  <c r="BJ33" i="17" s="1"/>
  <c r="BI33" i="17" s="1"/>
  <c r="BH33" i="17" s="1"/>
  <c r="BG33" i="17" s="1"/>
  <c r="BF33" i="17" s="1"/>
  <c r="BE33" i="17" s="1"/>
  <c r="BD33" i="17" s="1"/>
  <c r="BC33" i="17" s="1"/>
  <c r="BK89" i="17"/>
  <c r="BJ89" i="17" s="1"/>
  <c r="BI89" i="17" s="1"/>
  <c r="BH89" i="17" s="1"/>
  <c r="BG89" i="17" s="1"/>
  <c r="BF89" i="17" s="1"/>
  <c r="BE89" i="17" s="1"/>
  <c r="BD89" i="17" s="1"/>
  <c r="BC89" i="17" s="1"/>
  <c r="BK17" i="17"/>
  <c r="BJ17" i="17" s="1"/>
  <c r="BI17" i="17" s="1"/>
  <c r="BH17" i="17" s="1"/>
  <c r="BG17" i="17" s="1"/>
  <c r="BF17" i="17" s="1"/>
  <c r="BE17" i="17" s="1"/>
  <c r="BD17" i="17" s="1"/>
  <c r="BC17" i="17" s="1"/>
  <c r="BK66" i="17"/>
  <c r="BJ66" i="17" s="1"/>
  <c r="BI66" i="17" s="1"/>
  <c r="BH66" i="17" s="1"/>
  <c r="BG66" i="17" s="1"/>
  <c r="BF66" i="17" s="1"/>
  <c r="BE66" i="17" s="1"/>
  <c r="BD66" i="17" s="1"/>
  <c r="BC66" i="17" s="1"/>
  <c r="AK219" i="17"/>
  <c r="AI219" i="17"/>
  <c r="AH219" i="17" s="1"/>
  <c r="AB219" i="17" s="1"/>
  <c r="W219" i="17" s="1"/>
  <c r="AJ219" i="17"/>
  <c r="AU142" i="17"/>
  <c r="G142" i="17"/>
  <c r="Z142" i="17"/>
  <c r="AU202" i="17"/>
  <c r="AT202" i="17" s="1"/>
  <c r="AS202" i="17" s="1"/>
  <c r="AR202" i="17" s="1"/>
  <c r="AQ202" i="17" s="1"/>
  <c r="AP202" i="17" s="1"/>
  <c r="AO202" i="17" s="1"/>
  <c r="AN202" i="17" s="1"/>
  <c r="AM202" i="17" s="1"/>
  <c r="AL202" i="17" s="1"/>
  <c r="Q202" i="17"/>
  <c r="Z202" i="17"/>
  <c r="L202" i="17"/>
  <c r="AU22" i="17"/>
  <c r="AT22" i="17" s="1"/>
  <c r="AS22" i="17" s="1"/>
  <c r="AR22" i="17" s="1"/>
  <c r="AQ22" i="17" s="1"/>
  <c r="AP22" i="17" s="1"/>
  <c r="AO22" i="17" s="1"/>
  <c r="AN22" i="17" s="1"/>
  <c r="AM22" i="17" s="1"/>
  <c r="AL22" i="17" s="1"/>
  <c r="G22" i="17"/>
  <c r="Z22" i="17"/>
  <c r="L22" i="17"/>
  <c r="AU112" i="17"/>
  <c r="G112" i="17"/>
  <c r="L112" i="17"/>
  <c r="Z112" i="17"/>
  <c r="AU146" i="17"/>
  <c r="Z146" i="17"/>
  <c r="G146" i="17"/>
  <c r="Z58" i="17"/>
  <c r="AU58" i="17"/>
  <c r="G58" i="17"/>
  <c r="L58" i="17"/>
  <c r="AU91" i="17"/>
  <c r="AT91" i="17" s="1"/>
  <c r="AS91" i="17" s="1"/>
  <c r="AR91" i="17" s="1"/>
  <c r="AQ91" i="17" s="1"/>
  <c r="AP91" i="17" s="1"/>
  <c r="AO91" i="17" s="1"/>
  <c r="AN91" i="17" s="1"/>
  <c r="AM91" i="17" s="1"/>
  <c r="AL91" i="17" s="1"/>
  <c r="Z91" i="17"/>
  <c r="G91" i="17"/>
  <c r="L91" i="17"/>
  <c r="AU64" i="17"/>
  <c r="L64" i="17"/>
  <c r="Z64" i="17"/>
  <c r="G64" i="17"/>
  <c r="Z222" i="17"/>
  <c r="G222" i="17"/>
  <c r="AU222" i="17"/>
  <c r="AT222" i="17" s="1"/>
  <c r="AS222" i="17" s="1"/>
  <c r="AR222" i="17" s="1"/>
  <c r="AQ222" i="17" s="1"/>
  <c r="AP222" i="17" s="1"/>
  <c r="AO222" i="17" s="1"/>
  <c r="AN222" i="17" s="1"/>
  <c r="AM222" i="17" s="1"/>
  <c r="AL222" i="17" s="1"/>
  <c r="Z149" i="17"/>
  <c r="L149" i="17"/>
  <c r="G149" i="17"/>
  <c r="AU149" i="17"/>
  <c r="AT149" i="17" s="1"/>
  <c r="AS149" i="17" s="1"/>
  <c r="AR149" i="17" s="1"/>
  <c r="AQ149" i="17" s="1"/>
  <c r="AP149" i="17" s="1"/>
  <c r="AO149" i="17" s="1"/>
  <c r="AN149" i="17" s="1"/>
  <c r="AM149" i="17" s="1"/>
  <c r="AL149" i="17" s="1"/>
  <c r="AT43" i="17"/>
  <c r="AS43" i="17" s="1"/>
  <c r="AR43" i="17" s="1"/>
  <c r="AQ43" i="17" s="1"/>
  <c r="AP43" i="17" s="1"/>
  <c r="AO43" i="17" s="1"/>
  <c r="AN43" i="17" s="1"/>
  <c r="AM43" i="17" s="1"/>
  <c r="AL43" i="17" s="1"/>
  <c r="Z52" i="17"/>
  <c r="AU52" i="17"/>
  <c r="L52" i="17"/>
  <c r="AC52" i="17" s="1"/>
  <c r="Z101" i="17"/>
  <c r="AU101" i="17"/>
  <c r="AT101" i="17" s="1"/>
  <c r="AS101" i="17" s="1"/>
  <c r="AR101" i="17" s="1"/>
  <c r="AQ101" i="17" s="1"/>
  <c r="AP101" i="17" s="1"/>
  <c r="AO101" i="17" s="1"/>
  <c r="AN101" i="17" s="1"/>
  <c r="AM101" i="17" s="1"/>
  <c r="AL101" i="17" s="1"/>
  <c r="G101" i="17"/>
  <c r="AU115" i="17"/>
  <c r="AT115" i="17" s="1"/>
  <c r="AS115" i="17" s="1"/>
  <c r="AR115" i="17" s="1"/>
  <c r="AQ115" i="17" s="1"/>
  <c r="AP115" i="17" s="1"/>
  <c r="AO115" i="17" s="1"/>
  <c r="AN115" i="17" s="1"/>
  <c r="AM115" i="17" s="1"/>
  <c r="AL115" i="17" s="1"/>
  <c r="G115" i="17"/>
  <c r="Z115" i="17"/>
  <c r="AU183" i="17"/>
  <c r="G183" i="17"/>
  <c r="Z183" i="17"/>
  <c r="L183" i="17"/>
  <c r="N183" i="17" s="1"/>
  <c r="Z168" i="17"/>
  <c r="AU168" i="17"/>
  <c r="G168" i="17"/>
  <c r="Z171" i="17"/>
  <c r="AU171" i="17"/>
  <c r="AT171" i="17" s="1"/>
  <c r="AS171" i="17" s="1"/>
  <c r="AR171" i="17" s="1"/>
  <c r="AQ171" i="17" s="1"/>
  <c r="AP171" i="17" s="1"/>
  <c r="AO171" i="17" s="1"/>
  <c r="AN171" i="17" s="1"/>
  <c r="AM171" i="17" s="1"/>
  <c r="AL171" i="17" s="1"/>
  <c r="G171" i="17"/>
  <c r="AU67" i="17"/>
  <c r="AT67" i="17" s="1"/>
  <c r="AS67" i="17" s="1"/>
  <c r="AR67" i="17" s="1"/>
  <c r="AQ67" i="17" s="1"/>
  <c r="AP67" i="17" s="1"/>
  <c r="AO67" i="17" s="1"/>
  <c r="AN67" i="17" s="1"/>
  <c r="AM67" i="17" s="1"/>
  <c r="AL67" i="17" s="1"/>
  <c r="G67" i="17"/>
  <c r="L67" i="17"/>
  <c r="Z67" i="17"/>
  <c r="AU90" i="17"/>
  <c r="L90" i="17"/>
  <c r="N90" i="17" s="1"/>
  <c r="R90" i="17" s="1"/>
  <c r="Z90" i="17"/>
  <c r="G90" i="17"/>
  <c r="AU83" i="17"/>
  <c r="G83" i="17"/>
  <c r="Z83" i="17"/>
  <c r="G93" i="17"/>
  <c r="L93" i="17"/>
  <c r="Z93" i="17"/>
  <c r="AU93" i="17"/>
  <c r="AT93" i="17" s="1"/>
  <c r="AS93" i="17" s="1"/>
  <c r="AR93" i="17" s="1"/>
  <c r="AQ93" i="17" s="1"/>
  <c r="AP93" i="17" s="1"/>
  <c r="AO93" i="17" s="1"/>
  <c r="AN93" i="17" s="1"/>
  <c r="AM93" i="17" s="1"/>
  <c r="AL93" i="17" s="1"/>
  <c r="AJ93" i="17" s="1"/>
  <c r="L140" i="17"/>
  <c r="N140" i="17" s="1"/>
  <c r="R140" i="17" s="1"/>
  <c r="AC174" i="17"/>
  <c r="N174" i="17"/>
  <c r="R174" i="17" s="1"/>
  <c r="AF174" i="17"/>
  <c r="P174" i="17"/>
  <c r="N194" i="17"/>
  <c r="AF194" i="17"/>
  <c r="AC194" i="17"/>
  <c r="N137" i="17"/>
  <c r="R137" i="17" s="1"/>
  <c r="P137" i="17"/>
  <c r="AF137" i="17"/>
  <c r="AC137" i="17"/>
  <c r="L74" i="17"/>
  <c r="N220" i="17"/>
  <c r="Z208" i="17"/>
  <c r="AU208" i="17"/>
  <c r="AT208" i="17" s="1"/>
  <c r="AS208" i="17" s="1"/>
  <c r="AR208" i="17" s="1"/>
  <c r="AQ208" i="17" s="1"/>
  <c r="AP208" i="17" s="1"/>
  <c r="AO208" i="17" s="1"/>
  <c r="AN208" i="17" s="1"/>
  <c r="AM208" i="17" s="1"/>
  <c r="AL208" i="17" s="1"/>
  <c r="G208" i="17"/>
  <c r="AU178" i="17"/>
  <c r="G178" i="17"/>
  <c r="Z178" i="17"/>
  <c r="Z186" i="17"/>
  <c r="AU186" i="17"/>
  <c r="G186" i="17"/>
  <c r="L185" i="17"/>
  <c r="Z185" i="17"/>
  <c r="G185" i="17"/>
  <c r="AU185" i="17"/>
  <c r="AF113" i="17"/>
  <c r="N54" i="17"/>
  <c r="R54" i="17" s="1"/>
  <c r="AI181" i="17"/>
  <c r="AH181" i="17" s="1"/>
  <c r="AK181" i="17"/>
  <c r="AJ181" i="17"/>
  <c r="AU156" i="17"/>
  <c r="AT156" i="17" s="1"/>
  <c r="AS156" i="17" s="1"/>
  <c r="AR156" i="17" s="1"/>
  <c r="AQ156" i="17" s="1"/>
  <c r="AP156" i="17" s="1"/>
  <c r="AO156" i="17" s="1"/>
  <c r="AN156" i="17" s="1"/>
  <c r="AM156" i="17" s="1"/>
  <c r="AL156" i="17" s="1"/>
  <c r="G156" i="17"/>
  <c r="Z156" i="17"/>
  <c r="L156" i="17"/>
  <c r="N156" i="17" s="1"/>
  <c r="R156" i="17" s="1"/>
  <c r="BK75" i="17"/>
  <c r="BI75" i="17"/>
  <c r="BH75" i="17" s="1"/>
  <c r="BG75" i="17" s="1"/>
  <c r="BF75" i="17" s="1"/>
  <c r="BE75" i="17" s="1"/>
  <c r="BD75" i="17" s="1"/>
  <c r="BC75" i="17" s="1"/>
  <c r="BJ75" i="17"/>
  <c r="AJ196" i="17"/>
  <c r="AI196" i="17"/>
  <c r="AK196" i="17"/>
  <c r="BK58" i="17"/>
  <c r="BJ58" i="17" s="1"/>
  <c r="BI58" i="17" s="1"/>
  <c r="BH58" i="17" s="1"/>
  <c r="BG58" i="17" s="1"/>
  <c r="BF58" i="17" s="1"/>
  <c r="BE58" i="17" s="1"/>
  <c r="BD58" i="17" s="1"/>
  <c r="BC58" i="17" s="1"/>
  <c r="BJ57" i="17"/>
  <c r="BI57" i="17" s="1"/>
  <c r="BH57" i="17" s="1"/>
  <c r="BG57" i="17" s="1"/>
  <c r="BF57" i="17" s="1"/>
  <c r="BE57" i="17" s="1"/>
  <c r="BD57" i="17" s="1"/>
  <c r="BC57" i="17" s="1"/>
  <c r="BK57" i="17"/>
  <c r="BK7" i="17"/>
  <c r="BJ7" i="17" s="1"/>
  <c r="BI7" i="17" s="1"/>
  <c r="BH7" i="17" s="1"/>
  <c r="BG7" i="17" s="1"/>
  <c r="BF7" i="17" s="1"/>
  <c r="BE7" i="17" s="1"/>
  <c r="BD7" i="17" s="1"/>
  <c r="BC7" i="17" s="1"/>
  <c r="BK47" i="17"/>
  <c r="BJ47" i="17" s="1"/>
  <c r="BI47" i="17" s="1"/>
  <c r="BH47" i="17" s="1"/>
  <c r="BG47" i="17" s="1"/>
  <c r="BF47" i="17" s="1"/>
  <c r="BE47" i="17" s="1"/>
  <c r="BD47" i="17" s="1"/>
  <c r="BC47" i="17" s="1"/>
  <c r="BJ32" i="17"/>
  <c r="BI32" i="17" s="1"/>
  <c r="BH32" i="17" s="1"/>
  <c r="BG32" i="17" s="1"/>
  <c r="BF32" i="17" s="1"/>
  <c r="BE32" i="17" s="1"/>
  <c r="BD32" i="17" s="1"/>
  <c r="BC32" i="17" s="1"/>
  <c r="BK32" i="17"/>
  <c r="BJ48" i="17"/>
  <c r="BI48" i="17" s="1"/>
  <c r="BH48" i="17" s="1"/>
  <c r="BG48" i="17" s="1"/>
  <c r="BF48" i="17" s="1"/>
  <c r="BE48" i="17" s="1"/>
  <c r="BD48" i="17" s="1"/>
  <c r="BC48" i="17" s="1"/>
  <c r="BK48" i="17"/>
  <c r="BK82" i="17"/>
  <c r="BJ82" i="17" s="1"/>
  <c r="BI82" i="17" s="1"/>
  <c r="BH82" i="17" s="1"/>
  <c r="BG82" i="17" s="1"/>
  <c r="BF82" i="17" s="1"/>
  <c r="BE82" i="17" s="1"/>
  <c r="BD82" i="17" s="1"/>
  <c r="BC82" i="17" s="1"/>
  <c r="BK30" i="17"/>
  <c r="BJ30" i="17"/>
  <c r="BI30" i="17" s="1"/>
  <c r="BH30" i="17" s="1"/>
  <c r="BG30" i="17" s="1"/>
  <c r="BF30" i="17" s="1"/>
  <c r="BE30" i="17" s="1"/>
  <c r="BD30" i="17" s="1"/>
  <c r="BC30" i="17" s="1"/>
  <c r="BJ18" i="17"/>
  <c r="BI18" i="17" s="1"/>
  <c r="BH18" i="17" s="1"/>
  <c r="BG18" i="17" s="1"/>
  <c r="BF18" i="17" s="1"/>
  <c r="BE18" i="17" s="1"/>
  <c r="BD18" i="17" s="1"/>
  <c r="BC18" i="17" s="1"/>
  <c r="BK18" i="17"/>
  <c r="BK4" i="17"/>
  <c r="BJ4" i="17" s="1"/>
  <c r="BI4" i="17" s="1"/>
  <c r="BH4" i="17" s="1"/>
  <c r="BG4" i="17" s="1"/>
  <c r="BF4" i="17" s="1"/>
  <c r="BE4" i="17" s="1"/>
  <c r="BD4" i="17" s="1"/>
  <c r="BC4" i="17" s="1"/>
  <c r="Z121" i="17"/>
  <c r="AU121" i="17"/>
  <c r="AT121" i="17" s="1"/>
  <c r="AS121" i="17" s="1"/>
  <c r="AR121" i="17" s="1"/>
  <c r="AQ121" i="17" s="1"/>
  <c r="AP121" i="17" s="1"/>
  <c r="AO121" i="17" s="1"/>
  <c r="AN121" i="17" s="1"/>
  <c r="AM121" i="17" s="1"/>
  <c r="AL121" i="17" s="1"/>
  <c r="G121" i="17"/>
  <c r="AU88" i="17"/>
  <c r="AT88" i="17" s="1"/>
  <c r="AS88" i="17" s="1"/>
  <c r="AR88" i="17" s="1"/>
  <c r="AQ88" i="17" s="1"/>
  <c r="AP88" i="17" s="1"/>
  <c r="AO88" i="17" s="1"/>
  <c r="AN88" i="17" s="1"/>
  <c r="AM88" i="17" s="1"/>
  <c r="AL88" i="17" s="1"/>
  <c r="Z88" i="17"/>
  <c r="G88" i="17"/>
  <c r="AJ97" i="17"/>
  <c r="AI97" i="17"/>
  <c r="AK97" i="17"/>
  <c r="Z170" i="17"/>
  <c r="AU170" i="17"/>
  <c r="G170" i="17"/>
  <c r="Z102" i="17"/>
  <c r="AU102" i="17"/>
  <c r="AT102" i="17" s="1"/>
  <c r="AS102" i="17" s="1"/>
  <c r="AR102" i="17" s="1"/>
  <c r="AQ102" i="17" s="1"/>
  <c r="AP102" i="17" s="1"/>
  <c r="AO102" i="17" s="1"/>
  <c r="AN102" i="17" s="1"/>
  <c r="AM102" i="17" s="1"/>
  <c r="AL102" i="17" s="1"/>
  <c r="G102" i="17"/>
  <c r="AU25" i="17"/>
  <c r="Z25" i="17"/>
  <c r="L25" i="17"/>
  <c r="G25" i="17"/>
  <c r="L170" i="17"/>
  <c r="N170" i="17" s="1"/>
  <c r="N68" i="17"/>
  <c r="R68" i="17" s="1"/>
  <c r="AC68" i="17"/>
  <c r="AF68" i="17"/>
  <c r="P68" i="17"/>
  <c r="N144" i="17"/>
  <c r="R144" i="17" s="1"/>
  <c r="P144" i="17"/>
  <c r="AC144" i="17"/>
  <c r="AF144" i="17"/>
  <c r="L203" i="17"/>
  <c r="N56" i="17"/>
  <c r="R56" i="17" s="1"/>
  <c r="AF56" i="17"/>
  <c r="AU35" i="17"/>
  <c r="G35" i="17"/>
  <c r="Z35" i="17"/>
  <c r="L35" i="17"/>
  <c r="AT70" i="17"/>
  <c r="AS70" i="17" s="1"/>
  <c r="AR70" i="17" s="1"/>
  <c r="AQ70" i="17" s="1"/>
  <c r="AP70" i="17" s="1"/>
  <c r="AO70" i="17" s="1"/>
  <c r="AN70" i="17" s="1"/>
  <c r="AM70" i="17" s="1"/>
  <c r="AL70" i="17" s="1"/>
  <c r="Z46" i="17"/>
  <c r="AU46" i="17"/>
  <c r="AT46" i="17" s="1"/>
  <c r="AS46" i="17" s="1"/>
  <c r="AR46" i="17" s="1"/>
  <c r="AQ46" i="17" s="1"/>
  <c r="AP46" i="17" s="1"/>
  <c r="AO46" i="17" s="1"/>
  <c r="AN46" i="17" s="1"/>
  <c r="AM46" i="17" s="1"/>
  <c r="AL46" i="17" s="1"/>
  <c r="G46" i="17"/>
  <c r="AU201" i="17"/>
  <c r="L201" i="17"/>
  <c r="Z201" i="17"/>
  <c r="Q201" i="17"/>
  <c r="P105" i="17"/>
  <c r="G125" i="17"/>
  <c r="AU125" i="17"/>
  <c r="AT125" i="17" s="1"/>
  <c r="AS125" i="17" s="1"/>
  <c r="AR125" i="17" s="1"/>
  <c r="AQ125" i="17" s="1"/>
  <c r="AP125" i="17" s="1"/>
  <c r="AO125" i="17" s="1"/>
  <c r="AN125" i="17" s="1"/>
  <c r="AM125" i="17" s="1"/>
  <c r="AL125" i="17" s="1"/>
  <c r="Z125" i="17"/>
  <c r="L125" i="17"/>
  <c r="N57" i="17"/>
  <c r="R57" i="17" s="1"/>
  <c r="AC153" i="17"/>
  <c r="N153" i="17"/>
  <c r="R153" i="17" s="1"/>
  <c r="AF153" i="17"/>
  <c r="P153" i="17"/>
  <c r="N152" i="17"/>
  <c r="R152" i="17" s="1"/>
  <c r="AF152" i="17"/>
  <c r="AC152" i="17"/>
  <c r="P152" i="17"/>
  <c r="N128" i="17"/>
  <c r="R128" i="17" s="1"/>
  <c r="P128" i="17"/>
  <c r="AC128" i="17"/>
  <c r="AF128" i="17"/>
  <c r="N70" i="17"/>
  <c r="R70" i="17" s="1"/>
  <c r="P70" i="17"/>
  <c r="AF70" i="17"/>
  <c r="AC70" i="17"/>
  <c r="AU96" i="17"/>
  <c r="Z96" i="17"/>
  <c r="G96" i="17"/>
  <c r="Z114" i="17"/>
  <c r="AU114" i="17"/>
  <c r="AT114" i="17" s="1"/>
  <c r="AS114" i="17" s="1"/>
  <c r="AR114" i="17" s="1"/>
  <c r="AQ114" i="17" s="1"/>
  <c r="AP114" i="17" s="1"/>
  <c r="AO114" i="17" s="1"/>
  <c r="AN114" i="17" s="1"/>
  <c r="AM114" i="17" s="1"/>
  <c r="AL114" i="17" s="1"/>
  <c r="G114" i="17"/>
  <c r="L114" i="17"/>
  <c r="AU82" i="17"/>
  <c r="G82" i="17"/>
  <c r="L82" i="17"/>
  <c r="Z82" i="17"/>
  <c r="AI180" i="17"/>
  <c r="AH180" i="17" s="1"/>
  <c r="AA180" i="17" s="1"/>
  <c r="AK180" i="17"/>
  <c r="AJ180" i="17"/>
  <c r="BK55" i="17"/>
  <c r="BJ55" i="17" s="1"/>
  <c r="BI55" i="17" s="1"/>
  <c r="BH55" i="17" s="1"/>
  <c r="BG55" i="17" s="1"/>
  <c r="BF55" i="17" s="1"/>
  <c r="BE55" i="17" s="1"/>
  <c r="BD55" i="17" s="1"/>
  <c r="BC55" i="17" s="1"/>
  <c r="BK76" i="17"/>
  <c r="BJ76" i="17" s="1"/>
  <c r="BI76" i="17" s="1"/>
  <c r="BH76" i="17" s="1"/>
  <c r="BG76" i="17" s="1"/>
  <c r="BF76" i="17" s="1"/>
  <c r="BE76" i="17" s="1"/>
  <c r="BD76" i="17" s="1"/>
  <c r="BC76" i="17" s="1"/>
  <c r="BK85" i="17"/>
  <c r="BJ85" i="17"/>
  <c r="BI85" i="17" s="1"/>
  <c r="BH85" i="17" s="1"/>
  <c r="BG85" i="17" s="1"/>
  <c r="BF85" i="17" s="1"/>
  <c r="BE85" i="17" s="1"/>
  <c r="BD85" i="17" s="1"/>
  <c r="BC85" i="17" s="1"/>
  <c r="BK9" i="17"/>
  <c r="BJ9" i="17" s="1"/>
  <c r="BI9" i="17" s="1"/>
  <c r="BH9" i="17" s="1"/>
  <c r="BG9" i="17" s="1"/>
  <c r="BF9" i="17" s="1"/>
  <c r="BE9" i="17" s="1"/>
  <c r="BD9" i="17" s="1"/>
  <c r="BC9" i="17" s="1"/>
  <c r="BK14" i="17"/>
  <c r="BJ14" i="17" s="1"/>
  <c r="BI14" i="17" s="1"/>
  <c r="BH14" i="17" s="1"/>
  <c r="BG14" i="17" s="1"/>
  <c r="BF14" i="17" s="1"/>
  <c r="BE14" i="17" s="1"/>
  <c r="BD14" i="17" s="1"/>
  <c r="BC14" i="17" s="1"/>
  <c r="BJ34" i="17"/>
  <c r="BI34" i="17" s="1"/>
  <c r="BH34" i="17" s="1"/>
  <c r="BG34" i="17" s="1"/>
  <c r="BF34" i="17" s="1"/>
  <c r="BE34" i="17" s="1"/>
  <c r="BD34" i="17" s="1"/>
  <c r="BC34" i="17" s="1"/>
  <c r="BK34" i="17"/>
  <c r="BK52" i="17"/>
  <c r="BJ52" i="17" s="1"/>
  <c r="BI52" i="17" s="1"/>
  <c r="BH52" i="17" s="1"/>
  <c r="BG52" i="17" s="1"/>
  <c r="BF52" i="17" s="1"/>
  <c r="BE52" i="17" s="1"/>
  <c r="BD52" i="17" s="1"/>
  <c r="BC52" i="17" s="1"/>
  <c r="BK43" i="17"/>
  <c r="BJ43" i="17"/>
  <c r="BI43" i="17" s="1"/>
  <c r="BH43" i="17" s="1"/>
  <c r="BG43" i="17" s="1"/>
  <c r="BF43" i="17" s="1"/>
  <c r="BE43" i="17" s="1"/>
  <c r="BD43" i="17" s="1"/>
  <c r="BC43" i="17" s="1"/>
  <c r="BK21" i="17"/>
  <c r="BJ21" i="17" s="1"/>
  <c r="BI21" i="17" s="1"/>
  <c r="BH21" i="17" s="1"/>
  <c r="BG21" i="17" s="1"/>
  <c r="BF21" i="17" s="1"/>
  <c r="BE21" i="17" s="1"/>
  <c r="BD21" i="17" s="1"/>
  <c r="BC21" i="17" s="1"/>
  <c r="BK79" i="17"/>
  <c r="BJ79" i="17" s="1"/>
  <c r="BI79" i="17" s="1"/>
  <c r="BH79" i="17" s="1"/>
  <c r="BG79" i="17" s="1"/>
  <c r="BF79" i="17" s="1"/>
  <c r="BE79" i="17" s="1"/>
  <c r="BD79" i="17" s="1"/>
  <c r="BC79" i="17" s="1"/>
  <c r="BK62" i="17"/>
  <c r="BJ62" i="17"/>
  <c r="BI62" i="17" s="1"/>
  <c r="BH62" i="17" s="1"/>
  <c r="BG62" i="17" s="1"/>
  <c r="BF62" i="17" s="1"/>
  <c r="BE62" i="17" s="1"/>
  <c r="BD62" i="17" s="1"/>
  <c r="BC62" i="17" s="1"/>
  <c r="BJ20" i="17"/>
  <c r="BI20" i="17" s="1"/>
  <c r="BH20" i="17" s="1"/>
  <c r="BG20" i="17" s="1"/>
  <c r="BF20" i="17" s="1"/>
  <c r="BE20" i="17" s="1"/>
  <c r="BD20" i="17" s="1"/>
  <c r="BC20" i="17" s="1"/>
  <c r="BK20" i="17"/>
  <c r="N219" i="17"/>
  <c r="AU41" i="17"/>
  <c r="AT41" i="17" s="1"/>
  <c r="AS41" i="17" s="1"/>
  <c r="AR41" i="17" s="1"/>
  <c r="AQ41" i="17" s="1"/>
  <c r="AP41" i="17" s="1"/>
  <c r="AO41" i="17" s="1"/>
  <c r="AN41" i="17" s="1"/>
  <c r="AM41" i="17" s="1"/>
  <c r="AL41" i="17" s="1"/>
  <c r="L41" i="17"/>
  <c r="N41" i="17" s="1"/>
  <c r="R41" i="17" s="1"/>
  <c r="G41" i="17"/>
  <c r="Z41" i="17"/>
  <c r="AU48" i="17"/>
  <c r="AT48" i="17" s="1"/>
  <c r="AS48" i="17" s="1"/>
  <c r="AR48" i="17" s="1"/>
  <c r="AQ48" i="17" s="1"/>
  <c r="AP48" i="17" s="1"/>
  <c r="AO48" i="17" s="1"/>
  <c r="AN48" i="17" s="1"/>
  <c r="AM48" i="17" s="1"/>
  <c r="AL48" i="17" s="1"/>
  <c r="Z48" i="17"/>
  <c r="G48" i="17"/>
  <c r="AU103" i="17"/>
  <c r="AT103" i="17" s="1"/>
  <c r="AS103" i="17" s="1"/>
  <c r="AR103" i="17" s="1"/>
  <c r="AQ103" i="17" s="1"/>
  <c r="AP103" i="17" s="1"/>
  <c r="AO103" i="17" s="1"/>
  <c r="AN103" i="17" s="1"/>
  <c r="AM103" i="17" s="1"/>
  <c r="AL103" i="17" s="1"/>
  <c r="Z103" i="17"/>
  <c r="G103" i="17"/>
  <c r="L103" i="17"/>
  <c r="Z135" i="17"/>
  <c r="AU135" i="17"/>
  <c r="AT135" i="17" s="1"/>
  <c r="AS135" i="17" s="1"/>
  <c r="AR135" i="17" s="1"/>
  <c r="AQ135" i="17" s="1"/>
  <c r="AP135" i="17" s="1"/>
  <c r="AO135" i="17" s="1"/>
  <c r="AN135" i="17" s="1"/>
  <c r="AM135" i="17" s="1"/>
  <c r="AL135" i="17" s="1"/>
  <c r="G135" i="17"/>
  <c r="Z65" i="17"/>
  <c r="AU65" i="17"/>
  <c r="AT65" i="17" s="1"/>
  <c r="AS65" i="17" s="1"/>
  <c r="AR65" i="17" s="1"/>
  <c r="AQ65" i="17" s="1"/>
  <c r="AP65" i="17" s="1"/>
  <c r="AO65" i="17" s="1"/>
  <c r="AN65" i="17" s="1"/>
  <c r="AM65" i="17" s="1"/>
  <c r="AL65" i="17" s="1"/>
  <c r="G65" i="17"/>
  <c r="AT113" i="17"/>
  <c r="AS113" i="17" s="1"/>
  <c r="AR113" i="17" s="1"/>
  <c r="AQ113" i="17" s="1"/>
  <c r="AP113" i="17" s="1"/>
  <c r="AO113" i="17" s="1"/>
  <c r="AN113" i="17" s="1"/>
  <c r="AM113" i="17" s="1"/>
  <c r="AL113" i="17" s="1"/>
  <c r="AU205" i="17"/>
  <c r="AT205" i="17" s="1"/>
  <c r="AS205" i="17" s="1"/>
  <c r="AR205" i="17" s="1"/>
  <c r="AQ205" i="17" s="1"/>
  <c r="AP205" i="17" s="1"/>
  <c r="AO205" i="17" s="1"/>
  <c r="AN205" i="17" s="1"/>
  <c r="AM205" i="17" s="1"/>
  <c r="AL205" i="17" s="1"/>
  <c r="Z205" i="17"/>
  <c r="G205" i="17"/>
  <c r="L205" i="17"/>
  <c r="AU124" i="17"/>
  <c r="L124" i="17"/>
  <c r="Z124" i="17"/>
  <c r="G124" i="17"/>
  <c r="AU147" i="17"/>
  <c r="Z147" i="17"/>
  <c r="L147" i="17"/>
  <c r="N147" i="17" s="1"/>
  <c r="R147" i="17" s="1"/>
  <c r="G147" i="17"/>
  <c r="AU182" i="17"/>
  <c r="AT182" i="17" s="1"/>
  <c r="AS182" i="17" s="1"/>
  <c r="AR182" i="17" s="1"/>
  <c r="AQ182" i="17" s="1"/>
  <c r="AP182" i="17" s="1"/>
  <c r="AO182" i="17" s="1"/>
  <c r="AN182" i="17" s="1"/>
  <c r="AM182" i="17" s="1"/>
  <c r="AL182" i="17" s="1"/>
  <c r="Z182" i="17"/>
  <c r="G182" i="17"/>
  <c r="N182" i="17" s="1"/>
  <c r="AT87" i="17"/>
  <c r="AS87" i="17" s="1"/>
  <c r="AR87" i="17" s="1"/>
  <c r="AQ87" i="17" s="1"/>
  <c r="AP87" i="17" s="1"/>
  <c r="AO87" i="17" s="1"/>
  <c r="AN87" i="17" s="1"/>
  <c r="AM87" i="17" s="1"/>
  <c r="AL87" i="17" s="1"/>
  <c r="AU161" i="17"/>
  <c r="AT161" i="17" s="1"/>
  <c r="AS161" i="17" s="1"/>
  <c r="AR161" i="17" s="1"/>
  <c r="AQ161" i="17" s="1"/>
  <c r="AP161" i="17" s="1"/>
  <c r="AO161" i="17" s="1"/>
  <c r="AN161" i="17" s="1"/>
  <c r="AM161" i="17" s="1"/>
  <c r="AL161" i="17" s="1"/>
  <c r="Z161" i="17"/>
  <c r="G161" i="17"/>
  <c r="AU29" i="17"/>
  <c r="AT29" i="17" s="1"/>
  <c r="AS29" i="17" s="1"/>
  <c r="AR29" i="17" s="1"/>
  <c r="AQ29" i="17" s="1"/>
  <c r="AP29" i="17" s="1"/>
  <c r="AO29" i="17" s="1"/>
  <c r="AN29" i="17" s="1"/>
  <c r="AM29" i="17" s="1"/>
  <c r="AL29" i="17" s="1"/>
  <c r="L29" i="17"/>
  <c r="N29" i="17" s="1"/>
  <c r="R29" i="17" s="1"/>
  <c r="G29" i="17"/>
  <c r="Z29" i="17"/>
  <c r="Z44" i="17"/>
  <c r="AU44" i="17"/>
  <c r="AT44" i="17" s="1"/>
  <c r="AS44" i="17" s="1"/>
  <c r="AR44" i="17" s="1"/>
  <c r="AQ44" i="17" s="1"/>
  <c r="AP44" i="17" s="1"/>
  <c r="AO44" i="17" s="1"/>
  <c r="AN44" i="17" s="1"/>
  <c r="AM44" i="17" s="1"/>
  <c r="AL44" i="17" s="1"/>
  <c r="L44" i="17"/>
  <c r="N44" i="17" s="1"/>
  <c r="R44" i="17" s="1"/>
  <c r="G44" i="17"/>
  <c r="AU136" i="17"/>
  <c r="AT136" i="17" s="1"/>
  <c r="AS136" i="17" s="1"/>
  <c r="AR136" i="17" s="1"/>
  <c r="AQ136" i="17" s="1"/>
  <c r="AP136" i="17" s="1"/>
  <c r="AO136" i="17" s="1"/>
  <c r="AN136" i="17" s="1"/>
  <c r="AM136" i="17" s="1"/>
  <c r="AL136" i="17" s="1"/>
  <c r="AI136" i="17" s="1"/>
  <c r="G136" i="17"/>
  <c r="Z136" i="17"/>
  <c r="L136" i="17"/>
  <c r="AU73" i="17"/>
  <c r="AT73" i="17" s="1"/>
  <c r="AS73" i="17" s="1"/>
  <c r="AR73" i="17" s="1"/>
  <c r="AQ73" i="17" s="1"/>
  <c r="AP73" i="17" s="1"/>
  <c r="AO73" i="17" s="1"/>
  <c r="AN73" i="17" s="1"/>
  <c r="AM73" i="17" s="1"/>
  <c r="AL73" i="17" s="1"/>
  <c r="G73" i="17"/>
  <c r="N73" i="17" s="1"/>
  <c r="R73" i="17" s="1"/>
  <c r="Z73" i="17"/>
  <c r="Z126" i="17"/>
  <c r="G126" i="17"/>
  <c r="AU126" i="17"/>
  <c r="Z162" i="17"/>
  <c r="G162" i="17"/>
  <c r="AU162" i="17"/>
  <c r="L31" i="17"/>
  <c r="Z31" i="17"/>
  <c r="AU31" i="17"/>
  <c r="AT31" i="17" s="1"/>
  <c r="AS31" i="17" s="1"/>
  <c r="AR31" i="17" s="1"/>
  <c r="AQ31" i="17" s="1"/>
  <c r="AP31" i="17" s="1"/>
  <c r="AO31" i="17" s="1"/>
  <c r="AN31" i="17" s="1"/>
  <c r="AM31" i="17" s="1"/>
  <c r="AL31" i="17" s="1"/>
  <c r="G31" i="17"/>
  <c r="N225" i="17"/>
  <c r="AU38" i="17"/>
  <c r="Z38" i="17"/>
  <c r="L38" i="17"/>
  <c r="G38" i="17"/>
  <c r="AU131" i="17"/>
  <c r="AT131" i="17" s="1"/>
  <c r="AS131" i="17" s="1"/>
  <c r="AR131" i="17" s="1"/>
  <c r="AQ131" i="17" s="1"/>
  <c r="AP131" i="17" s="1"/>
  <c r="AO131" i="17" s="1"/>
  <c r="AN131" i="17" s="1"/>
  <c r="AM131" i="17" s="1"/>
  <c r="AL131" i="17" s="1"/>
  <c r="Z131" i="17"/>
  <c r="G131" i="17"/>
  <c r="AU199" i="17"/>
  <c r="AT199" i="17" s="1"/>
  <c r="AS199" i="17" s="1"/>
  <c r="AR199" i="17" s="1"/>
  <c r="AQ199" i="17" s="1"/>
  <c r="AP199" i="17" s="1"/>
  <c r="AO199" i="17" s="1"/>
  <c r="AN199" i="17" s="1"/>
  <c r="AM199" i="17" s="1"/>
  <c r="AL199" i="17" s="1"/>
  <c r="G199" i="17"/>
  <c r="N199" i="17" s="1"/>
  <c r="Z199" i="17"/>
  <c r="Z175" i="17"/>
  <c r="G175" i="17"/>
  <c r="AU175" i="17"/>
  <c r="L175" i="17"/>
  <c r="AF150" i="17"/>
  <c r="P150" i="17"/>
  <c r="AC150" i="17"/>
  <c r="N150" i="17"/>
  <c r="R150" i="17" s="1"/>
  <c r="L142" i="17"/>
  <c r="N134" i="17"/>
  <c r="R134" i="17" s="1"/>
  <c r="P134" i="17"/>
  <c r="AF134" i="17"/>
  <c r="AC134" i="17"/>
  <c r="L162" i="17"/>
  <c r="L154" i="17"/>
  <c r="N154" i="17" s="1"/>
  <c r="R154" i="17" s="1"/>
  <c r="AC196" i="17"/>
  <c r="AF196" i="17"/>
  <c r="N196" i="17"/>
  <c r="L222" i="17"/>
  <c r="N222" i="17" s="1"/>
  <c r="L121" i="17"/>
  <c r="L135" i="17"/>
  <c r="N135" i="17" s="1"/>
  <c r="R135" i="17" s="1"/>
  <c r="Z119" i="17"/>
  <c r="AU119" i="17"/>
  <c r="AT119" i="17" s="1"/>
  <c r="AS119" i="17" s="1"/>
  <c r="AR119" i="17" s="1"/>
  <c r="AQ119" i="17" s="1"/>
  <c r="AP119" i="17" s="1"/>
  <c r="AO119" i="17" s="1"/>
  <c r="AN119" i="17" s="1"/>
  <c r="AM119" i="17" s="1"/>
  <c r="AL119" i="17" s="1"/>
  <c r="G119" i="17"/>
  <c r="N119" i="17" s="1"/>
  <c r="R119" i="17" s="1"/>
  <c r="G132" i="17"/>
  <c r="Z132" i="17"/>
  <c r="AU132" i="17"/>
  <c r="AT132" i="17" s="1"/>
  <c r="AS132" i="17" s="1"/>
  <c r="AR132" i="17" s="1"/>
  <c r="AQ132" i="17" s="1"/>
  <c r="AP132" i="17" s="1"/>
  <c r="AO132" i="17" s="1"/>
  <c r="AN132" i="17" s="1"/>
  <c r="AM132" i="17" s="1"/>
  <c r="AL132" i="17" s="1"/>
  <c r="AU30" i="17"/>
  <c r="AT30" i="17" s="1"/>
  <c r="AS30" i="17" s="1"/>
  <c r="AR30" i="17" s="1"/>
  <c r="AQ30" i="17" s="1"/>
  <c r="AP30" i="17" s="1"/>
  <c r="AO30" i="17" s="1"/>
  <c r="AN30" i="17" s="1"/>
  <c r="AM30" i="17" s="1"/>
  <c r="AL30" i="17" s="1"/>
  <c r="G30" i="17"/>
  <c r="Z30" i="17"/>
  <c r="L30" i="17"/>
  <c r="AF105" i="17"/>
  <c r="N75" i="17"/>
  <c r="R75" i="17" s="1"/>
  <c r="AH209" i="17"/>
  <c r="AA209" i="17" s="1"/>
  <c r="AU172" i="17"/>
  <c r="AT172" i="17" s="1"/>
  <c r="AS172" i="17" s="1"/>
  <c r="AR172" i="17" s="1"/>
  <c r="AQ172" i="17" s="1"/>
  <c r="AP172" i="17" s="1"/>
  <c r="AO172" i="17" s="1"/>
  <c r="AN172" i="17" s="1"/>
  <c r="AM172" i="17" s="1"/>
  <c r="AL172" i="17" s="1"/>
  <c r="Z172" i="17"/>
  <c r="G172" i="17"/>
  <c r="AU192" i="17"/>
  <c r="G192" i="17"/>
  <c r="Z192" i="17"/>
  <c r="L192" i="17"/>
  <c r="AI144" i="17"/>
  <c r="AJ144" i="17"/>
  <c r="AK144" i="17"/>
  <c r="BK38" i="17"/>
  <c r="BJ38" i="17"/>
  <c r="BI38" i="17" s="1"/>
  <c r="BH38" i="17" s="1"/>
  <c r="BG38" i="17" s="1"/>
  <c r="BF38" i="17" s="1"/>
  <c r="BE38" i="17" s="1"/>
  <c r="BD38" i="17" s="1"/>
  <c r="BC38" i="17" s="1"/>
  <c r="BK72" i="17"/>
  <c r="BJ72" i="17" s="1"/>
  <c r="BI72" i="17" s="1"/>
  <c r="BH72" i="17" s="1"/>
  <c r="BG72" i="17" s="1"/>
  <c r="BF72" i="17" s="1"/>
  <c r="BE72" i="17" s="1"/>
  <c r="BD72" i="17" s="1"/>
  <c r="BC72" i="17" s="1"/>
  <c r="BK19" i="17"/>
  <c r="BJ19" i="17" s="1"/>
  <c r="BI19" i="17" s="1"/>
  <c r="BH19" i="17" s="1"/>
  <c r="BG19" i="17" s="1"/>
  <c r="BF19" i="17" s="1"/>
  <c r="BE19" i="17" s="1"/>
  <c r="BD19" i="17" s="1"/>
  <c r="BC19" i="17" s="1"/>
  <c r="BK51" i="17"/>
  <c r="BJ51" i="17" s="1"/>
  <c r="BI51" i="17" s="1"/>
  <c r="BH51" i="17" s="1"/>
  <c r="BG51" i="17" s="1"/>
  <c r="BF51" i="17" s="1"/>
  <c r="BE51" i="17" s="1"/>
  <c r="BD51" i="17" s="1"/>
  <c r="BC51" i="17" s="1"/>
  <c r="AI66" i="17"/>
  <c r="AJ66" i="17"/>
  <c r="AK66" i="17"/>
  <c r="BK61" i="17"/>
  <c r="BJ61" i="17"/>
  <c r="BI61" i="17" s="1"/>
  <c r="BH61" i="17" s="1"/>
  <c r="BG61" i="17" s="1"/>
  <c r="BF61" i="17" s="1"/>
  <c r="BE61" i="17" s="1"/>
  <c r="BD61" i="17" s="1"/>
  <c r="BC61" i="17" s="1"/>
  <c r="BK41" i="17"/>
  <c r="BJ41" i="17" s="1"/>
  <c r="BI41" i="17" s="1"/>
  <c r="BH41" i="17" s="1"/>
  <c r="BG41" i="17" s="1"/>
  <c r="BF41" i="17" s="1"/>
  <c r="BE41" i="17" s="1"/>
  <c r="BD41" i="17" s="1"/>
  <c r="BC41" i="17" s="1"/>
  <c r="BK78" i="17"/>
  <c r="BJ78" i="17" s="1"/>
  <c r="BI78" i="17" s="1"/>
  <c r="BH78" i="17" s="1"/>
  <c r="BG78" i="17" s="1"/>
  <c r="BF78" i="17" s="1"/>
  <c r="BE78" i="17" s="1"/>
  <c r="BD78" i="17" s="1"/>
  <c r="BC78" i="17" s="1"/>
  <c r="BK45" i="17"/>
  <c r="BJ45" i="17"/>
  <c r="BI45" i="17" s="1"/>
  <c r="BH45" i="17" s="1"/>
  <c r="BG45" i="17" s="1"/>
  <c r="BF45" i="17" s="1"/>
  <c r="BE45" i="17" s="1"/>
  <c r="BD45" i="17" s="1"/>
  <c r="BC45" i="17" s="1"/>
  <c r="BK24" i="17"/>
  <c r="BJ24" i="17" s="1"/>
  <c r="BI24" i="17" s="1"/>
  <c r="BH24" i="17" s="1"/>
  <c r="BG24" i="17" s="1"/>
  <c r="BF24" i="17" s="1"/>
  <c r="BE24" i="17" s="1"/>
  <c r="BD24" i="17" s="1"/>
  <c r="BC24" i="17" s="1"/>
  <c r="BK44" i="17"/>
  <c r="BJ44" i="17" s="1"/>
  <c r="BI44" i="17" s="1"/>
  <c r="BH44" i="17" s="1"/>
  <c r="BG44" i="17" s="1"/>
  <c r="BF44" i="17" s="1"/>
  <c r="BE44" i="17" s="1"/>
  <c r="BD44" i="17" s="1"/>
  <c r="BC44" i="17" s="1"/>
  <c r="BJ88" i="17"/>
  <c r="BI88" i="17" s="1"/>
  <c r="BH88" i="17" s="1"/>
  <c r="BG88" i="17" s="1"/>
  <c r="BF88" i="17" s="1"/>
  <c r="BE88" i="17" s="1"/>
  <c r="BD88" i="17" s="1"/>
  <c r="BC88" i="17" s="1"/>
  <c r="BK88" i="17"/>
  <c r="AT105" i="17"/>
  <c r="AS105" i="17" s="1"/>
  <c r="AR105" i="17" s="1"/>
  <c r="AQ105" i="17" s="1"/>
  <c r="AP105" i="17" s="1"/>
  <c r="AO105" i="17" s="1"/>
  <c r="AN105" i="17" s="1"/>
  <c r="AM105" i="17" s="1"/>
  <c r="AL105" i="17" s="1"/>
  <c r="Z163" i="17"/>
  <c r="AU163" i="17"/>
  <c r="G163" i="17"/>
  <c r="N163" i="17" s="1"/>
  <c r="AH133" i="17"/>
  <c r="P87" i="17"/>
  <c r="AC87" i="17"/>
  <c r="J87" i="17"/>
  <c r="AF87" i="17"/>
  <c r="G130" i="17"/>
  <c r="N130" i="17" s="1"/>
  <c r="R130" i="17" s="1"/>
  <c r="Z130" i="17"/>
  <c r="AU130" i="17"/>
  <c r="G117" i="17"/>
  <c r="N117" i="17" s="1"/>
  <c r="Z117" i="17"/>
  <c r="AU117" i="17"/>
  <c r="AT117" i="17" s="1"/>
  <c r="AS117" i="17" s="1"/>
  <c r="AR117" i="17" s="1"/>
  <c r="AQ117" i="17" s="1"/>
  <c r="AP117" i="17" s="1"/>
  <c r="AO117" i="17" s="1"/>
  <c r="AN117" i="17" s="1"/>
  <c r="AM117" i="17" s="1"/>
  <c r="AL117" i="17" s="1"/>
  <c r="AU24" i="17"/>
  <c r="AT24" i="17" s="1"/>
  <c r="AS24" i="17" s="1"/>
  <c r="AR24" i="17" s="1"/>
  <c r="AQ24" i="17" s="1"/>
  <c r="AP24" i="17" s="1"/>
  <c r="AO24" i="17" s="1"/>
  <c r="AN24" i="17" s="1"/>
  <c r="AM24" i="17" s="1"/>
  <c r="AL24" i="17" s="1"/>
  <c r="G24" i="17"/>
  <c r="Z24" i="17"/>
  <c r="L24" i="17"/>
  <c r="AU173" i="17"/>
  <c r="Z173" i="17"/>
  <c r="L173" i="17"/>
  <c r="G173" i="17"/>
  <c r="Z157" i="17"/>
  <c r="AU157" i="17"/>
  <c r="G157" i="17"/>
  <c r="N157" i="17" s="1"/>
  <c r="R157" i="17" s="1"/>
  <c r="Z164" i="17"/>
  <c r="AU164" i="17"/>
  <c r="G164" i="17"/>
  <c r="Z122" i="17"/>
  <c r="G122" i="17"/>
  <c r="AU122" i="17"/>
  <c r="AT122" i="17" s="1"/>
  <c r="AS122" i="17" s="1"/>
  <c r="AR122" i="17" s="1"/>
  <c r="AQ122" i="17" s="1"/>
  <c r="AP122" i="17" s="1"/>
  <c r="AO122" i="17" s="1"/>
  <c r="AN122" i="17" s="1"/>
  <c r="AM122" i="17" s="1"/>
  <c r="AL122" i="17" s="1"/>
  <c r="Z47" i="17"/>
  <c r="AU47" i="17"/>
  <c r="AT47" i="17" s="1"/>
  <c r="AS47" i="17" s="1"/>
  <c r="AR47" i="17" s="1"/>
  <c r="AQ47" i="17" s="1"/>
  <c r="AP47" i="17" s="1"/>
  <c r="AO47" i="17" s="1"/>
  <c r="AN47" i="17" s="1"/>
  <c r="AM47" i="17" s="1"/>
  <c r="AL47" i="17" s="1"/>
  <c r="G47" i="17"/>
  <c r="L47" i="17"/>
  <c r="N47" i="17" s="1"/>
  <c r="R47" i="17" s="1"/>
  <c r="AU108" i="17"/>
  <c r="Z108" i="17"/>
  <c r="G108" i="17"/>
  <c r="AF188" i="17"/>
  <c r="AC188" i="17"/>
  <c r="N188" i="17"/>
  <c r="AC189" i="17"/>
  <c r="AF189" i="17"/>
  <c r="N189" i="17"/>
  <c r="L126" i="17"/>
  <c r="L211" i="17"/>
  <c r="N211" i="17" s="1"/>
  <c r="L146" i="17"/>
  <c r="N146" i="17" s="1"/>
  <c r="R146" i="17" s="1"/>
  <c r="L171" i="17"/>
  <c r="N171" i="17" s="1"/>
  <c r="N87" i="17"/>
  <c r="R87" i="17" s="1"/>
  <c r="L101" i="17"/>
  <c r="L108" i="17"/>
  <c r="L88" i="17"/>
  <c r="N88" i="17" s="1"/>
  <c r="R88" i="17" s="1"/>
  <c r="AU95" i="17"/>
  <c r="G95" i="17"/>
  <c r="L95" i="17"/>
  <c r="Z95" i="17"/>
  <c r="Z213" i="17"/>
  <c r="AU213" i="17"/>
  <c r="G213" i="17"/>
  <c r="N213" i="17" s="1"/>
  <c r="AU27" i="17"/>
  <c r="AT27" i="17" s="1"/>
  <c r="AS27" i="17" s="1"/>
  <c r="AR27" i="17" s="1"/>
  <c r="AQ27" i="17" s="1"/>
  <c r="AP27" i="17" s="1"/>
  <c r="AO27" i="17" s="1"/>
  <c r="AN27" i="17" s="1"/>
  <c r="AM27" i="17" s="1"/>
  <c r="AL27" i="17" s="1"/>
  <c r="G27" i="17"/>
  <c r="L27" i="17"/>
  <c r="N27" i="17" s="1"/>
  <c r="R27" i="17" s="1"/>
  <c r="Z27" i="17"/>
  <c r="AC105" i="17"/>
  <c r="AK149" i="17"/>
  <c r="AJ149" i="17"/>
  <c r="AI149" i="17"/>
  <c r="AH149" i="17" s="1"/>
  <c r="AI218" i="17"/>
  <c r="AJ218" i="17"/>
  <c r="AK218" i="17"/>
  <c r="AI94" i="17"/>
  <c r="AJ94" i="17"/>
  <c r="AK94" i="17"/>
  <c r="AI217" i="17"/>
  <c r="AJ217" i="17"/>
  <c r="AK217" i="17"/>
  <c r="AI125" i="17"/>
  <c r="AJ125" i="17"/>
  <c r="AK125" i="17"/>
  <c r="AJ216" i="17"/>
  <c r="AK216" i="17"/>
  <c r="AI216" i="17"/>
  <c r="AI31" i="17"/>
  <c r="AJ31" i="17"/>
  <c r="AK31" i="17"/>
  <c r="AJ214" i="17"/>
  <c r="AK214" i="17"/>
  <c r="AI214" i="17"/>
  <c r="AH214" i="17" s="1"/>
  <c r="AI93" i="17"/>
  <c r="AJ40" i="17"/>
  <c r="AI40" i="17"/>
  <c r="AK40" i="17"/>
  <c r="R218" i="17"/>
  <c r="P218" i="17"/>
  <c r="AT78" i="17"/>
  <c r="AS78" i="17" s="1"/>
  <c r="AR78" i="17" s="1"/>
  <c r="AQ78" i="17" s="1"/>
  <c r="AP78" i="17" s="1"/>
  <c r="AO78" i="17" s="1"/>
  <c r="AN78" i="17" s="1"/>
  <c r="AM78" i="17" s="1"/>
  <c r="AL78" i="17" s="1"/>
  <c r="AC167" i="17"/>
  <c r="K167" i="17"/>
  <c r="AF167" i="17"/>
  <c r="AA123" i="17"/>
  <c r="AS75" i="17"/>
  <c r="AR75" i="17" s="1"/>
  <c r="AQ75" i="17" s="1"/>
  <c r="AP75" i="17" s="1"/>
  <c r="AO75" i="17" s="1"/>
  <c r="AN75" i="17" s="1"/>
  <c r="AM75" i="17" s="1"/>
  <c r="AL75" i="17" s="1"/>
  <c r="AT75" i="17"/>
  <c r="K187" i="17"/>
  <c r="AF187" i="17"/>
  <c r="AC187" i="17"/>
  <c r="AA77" i="17"/>
  <c r="K210" i="17"/>
  <c r="AC210" i="17"/>
  <c r="AF210" i="17"/>
  <c r="AT109" i="17"/>
  <c r="AS109" i="17" s="1"/>
  <c r="AR109" i="17" s="1"/>
  <c r="AQ109" i="17" s="1"/>
  <c r="AP109" i="17" s="1"/>
  <c r="AO109" i="17" s="1"/>
  <c r="AN109" i="17" s="1"/>
  <c r="AM109" i="17" s="1"/>
  <c r="AL109" i="17" s="1"/>
  <c r="N86" i="17"/>
  <c r="R86" i="17" s="1"/>
  <c r="AC141" i="17"/>
  <c r="AF141" i="17"/>
  <c r="K141" i="17"/>
  <c r="P141" i="17"/>
  <c r="K129" i="17"/>
  <c r="P129" i="17"/>
  <c r="AC129" i="17"/>
  <c r="AF129" i="17"/>
  <c r="AF86" i="17"/>
  <c r="J86" i="17"/>
  <c r="AC86" i="17"/>
  <c r="P86" i="17"/>
  <c r="AT139" i="17"/>
  <c r="AS139" i="17"/>
  <c r="AR139" i="17" s="1"/>
  <c r="AQ139" i="17" s="1"/>
  <c r="AP139" i="17" s="1"/>
  <c r="AO139" i="17" s="1"/>
  <c r="AN139" i="17" s="1"/>
  <c r="AM139" i="17" s="1"/>
  <c r="AL139" i="17" s="1"/>
  <c r="AA134" i="17"/>
  <c r="AB134" i="17"/>
  <c r="W134" i="17" s="1"/>
  <c r="AT167" i="17"/>
  <c r="AS167" i="17" s="1"/>
  <c r="AR167" i="17" s="1"/>
  <c r="AQ167" i="17" s="1"/>
  <c r="AP167" i="17" s="1"/>
  <c r="AO167" i="17" s="1"/>
  <c r="AN167" i="17" s="1"/>
  <c r="AM167" i="17" s="1"/>
  <c r="AL167" i="17" s="1"/>
  <c r="N78" i="17"/>
  <c r="R78" i="17" s="1"/>
  <c r="AT190" i="17"/>
  <c r="AS190" i="17" s="1"/>
  <c r="AR190" i="17" s="1"/>
  <c r="AQ190" i="17" s="1"/>
  <c r="AP190" i="17" s="1"/>
  <c r="AO190" i="17" s="1"/>
  <c r="AN190" i="17" s="1"/>
  <c r="AM190" i="17" s="1"/>
  <c r="AL190" i="17" s="1"/>
  <c r="N129" i="17"/>
  <c r="R129" i="17" s="1"/>
  <c r="K139" i="17"/>
  <c r="P139" i="17"/>
  <c r="AC139" i="17"/>
  <c r="AF139" i="17"/>
  <c r="AC145" i="17"/>
  <c r="P145" i="17"/>
  <c r="K145" i="17"/>
  <c r="AF145" i="17"/>
  <c r="AB180" i="17"/>
  <c r="W180" i="17" s="1"/>
  <c r="AT145" i="17"/>
  <c r="AS145" i="17" s="1"/>
  <c r="AR145" i="17"/>
  <c r="AQ145" i="17" s="1"/>
  <c r="AP145" i="17" s="1"/>
  <c r="AO145" i="17" s="1"/>
  <c r="AN145" i="17" s="1"/>
  <c r="AM145" i="17" s="1"/>
  <c r="AL145" i="17" s="1"/>
  <c r="K75" i="17"/>
  <c r="P75" i="17"/>
  <c r="AC75" i="17"/>
  <c r="AF75" i="17"/>
  <c r="N190" i="17"/>
  <c r="AF109" i="17"/>
  <c r="AC109" i="17"/>
  <c r="P109" i="17"/>
  <c r="K109" i="17"/>
  <c r="AT100" i="17"/>
  <c r="AS100" i="17" s="1"/>
  <c r="AR100" i="17" s="1"/>
  <c r="AQ100" i="17" s="1"/>
  <c r="AP100" i="17" s="1"/>
  <c r="AO100" i="17" s="1"/>
  <c r="AN100" i="17" s="1"/>
  <c r="AM100" i="17" s="1"/>
  <c r="AL100" i="17" s="1"/>
  <c r="N139" i="17"/>
  <c r="R139" i="17" s="1"/>
  <c r="N145" i="17"/>
  <c r="R145" i="17" s="1"/>
  <c r="AT54" i="17"/>
  <c r="AS54" i="17" s="1"/>
  <c r="AR54" i="17" s="1"/>
  <c r="AQ54" i="17" s="1"/>
  <c r="AP54" i="17" s="1"/>
  <c r="AO54" i="17" s="1"/>
  <c r="AN54" i="17" s="1"/>
  <c r="AM54" i="17" s="1"/>
  <c r="AL54" i="17" s="1"/>
  <c r="AB195" i="17"/>
  <c r="W195" i="17" s="1"/>
  <c r="AA195" i="17"/>
  <c r="AT79" i="17"/>
  <c r="AS79" i="17"/>
  <c r="AR79" i="17" s="1"/>
  <c r="AQ79" i="17" s="1"/>
  <c r="AP79" i="17" s="1"/>
  <c r="AO79" i="17" s="1"/>
  <c r="AN79" i="17" s="1"/>
  <c r="AM79" i="17" s="1"/>
  <c r="AL79" i="17" s="1"/>
  <c r="AT129" i="17"/>
  <c r="AS129" i="17" s="1"/>
  <c r="AR129" i="17" s="1"/>
  <c r="AQ129" i="17" s="1"/>
  <c r="AP129" i="17" s="1"/>
  <c r="AO129" i="17" s="1"/>
  <c r="AN129" i="17" s="1"/>
  <c r="AM129" i="17" s="1"/>
  <c r="AL129" i="17" s="1"/>
  <c r="AH188" i="17"/>
  <c r="AT210" i="17"/>
  <c r="AS210" i="17" s="1"/>
  <c r="AR210" i="17" s="1"/>
  <c r="AQ210" i="17" s="1"/>
  <c r="AP210" i="17" s="1"/>
  <c r="AO210" i="17" s="1"/>
  <c r="AN210" i="17" s="1"/>
  <c r="AM210" i="17" s="1"/>
  <c r="AL210" i="17" s="1"/>
  <c r="J54" i="17"/>
  <c r="AC54" i="17"/>
  <c r="AF54" i="17"/>
  <c r="P54" i="17"/>
  <c r="AT155" i="17"/>
  <c r="AS155" i="17" s="1"/>
  <c r="AR155" i="17"/>
  <c r="AQ155" i="17" s="1"/>
  <c r="AP155" i="17" s="1"/>
  <c r="AO155" i="17" s="1"/>
  <c r="AN155" i="17" s="1"/>
  <c r="AM155" i="17" s="1"/>
  <c r="AL155" i="17" s="1"/>
  <c r="N79" i="17"/>
  <c r="R79" i="17" s="1"/>
  <c r="J100" i="17"/>
  <c r="P100" i="17"/>
  <c r="AF100" i="17"/>
  <c r="AC100" i="17"/>
  <c r="AT141" i="17"/>
  <c r="AS141" i="17" s="1"/>
  <c r="AR141" i="17" s="1"/>
  <c r="AQ141" i="17" s="1"/>
  <c r="AP141" i="17" s="1"/>
  <c r="AO141" i="17" s="1"/>
  <c r="AN141" i="17" s="1"/>
  <c r="AM141" i="17" s="1"/>
  <c r="AL141" i="17" s="1"/>
  <c r="K166" i="17"/>
  <c r="AC166" i="17"/>
  <c r="AF166" i="17"/>
  <c r="P166" i="17"/>
  <c r="J78" i="17"/>
  <c r="P78" i="17"/>
  <c r="AC78" i="17"/>
  <c r="AF78" i="17"/>
  <c r="K155" i="17"/>
  <c r="AC155" i="17"/>
  <c r="P155" i="17"/>
  <c r="AF155" i="17"/>
  <c r="AC79" i="17"/>
  <c r="P79" i="17"/>
  <c r="AF79" i="17"/>
  <c r="J79" i="17"/>
  <c r="AT187" i="17"/>
  <c r="AS187" i="17"/>
  <c r="AR187" i="17"/>
  <c r="AQ187" i="17" s="1"/>
  <c r="AP187" i="17" s="1"/>
  <c r="AO187" i="17" s="1"/>
  <c r="AN187" i="17" s="1"/>
  <c r="AM187" i="17" s="1"/>
  <c r="AL187" i="17" s="1"/>
  <c r="R216" i="17"/>
  <c r="P216" i="17"/>
  <c r="AT86" i="17"/>
  <c r="AS86" i="17"/>
  <c r="AR86" i="17" s="1"/>
  <c r="AQ86" i="17" s="1"/>
  <c r="AP86" i="17" s="1"/>
  <c r="AO86" i="17" s="1"/>
  <c r="AN86" i="17" s="1"/>
  <c r="AM86" i="17" s="1"/>
  <c r="AL86" i="17" s="1"/>
  <c r="AT166" i="17"/>
  <c r="AS166" i="17" s="1"/>
  <c r="AR166" i="17" s="1"/>
  <c r="AQ166" i="17" s="1"/>
  <c r="AP166" i="17" s="1"/>
  <c r="AO166" i="17" s="1"/>
  <c r="AN166" i="17" s="1"/>
  <c r="AM166" i="17" s="1"/>
  <c r="AL166" i="17" s="1"/>
  <c r="AH81" i="17"/>
  <c r="AK223" i="17"/>
  <c r="AI223" i="17"/>
  <c r="AJ223" i="17"/>
  <c r="R223" i="17"/>
  <c r="P223" i="17"/>
  <c r="O7" i="12"/>
  <c r="E5" i="12" s="1"/>
  <c r="M5" i="10"/>
  <c r="M3" i="10"/>
  <c r="M5" i="6"/>
  <c r="M3" i="6"/>
  <c r="M4" i="6"/>
  <c r="M2" i="6"/>
  <c r="M1" i="6"/>
  <c r="M4" i="10"/>
  <c r="M2" i="10"/>
  <c r="M1" i="10"/>
  <c r="Q71" i="13"/>
  <c r="Q135" i="13"/>
  <c r="Q206" i="13"/>
  <c r="Q270" i="13"/>
  <c r="Q48" i="13"/>
  <c r="Q112" i="13"/>
  <c r="Q181" i="13"/>
  <c r="Q245" i="13"/>
  <c r="Q81" i="13"/>
  <c r="Q148" i="13"/>
  <c r="Q212" i="13"/>
  <c r="Q34" i="13"/>
  <c r="Q98" i="13"/>
  <c r="Q163" i="13"/>
  <c r="Q227" i="13"/>
  <c r="Q291" i="13"/>
  <c r="Q83" i="13"/>
  <c r="Q146" i="13"/>
  <c r="Q210" i="13"/>
  <c r="Q274" i="13"/>
  <c r="Q79" i="13"/>
  <c r="Q150" i="13"/>
  <c r="Q214" i="13"/>
  <c r="Q278" i="13"/>
  <c r="Q56" i="13"/>
  <c r="Q120" i="13"/>
  <c r="Q189" i="13"/>
  <c r="Q25" i="13"/>
  <c r="Q89" i="13"/>
  <c r="Q156" i="13"/>
  <c r="Q220" i="13"/>
  <c r="Q42" i="13"/>
  <c r="Q106" i="13"/>
  <c r="Q171" i="13"/>
  <c r="Q235" i="13"/>
  <c r="Q27" i="13"/>
  <c r="Q91" i="13"/>
  <c r="Q154" i="13"/>
  <c r="Q218" i="13"/>
  <c r="Q282" i="13"/>
  <c r="Q84" i="13"/>
  <c r="Q145" i="13"/>
  <c r="Q209" i="13"/>
  <c r="Q273" i="13"/>
  <c r="Q45" i="13"/>
  <c r="Q109" i="13"/>
  <c r="Q168" i="13"/>
  <c r="Q232" i="13"/>
  <c r="Q54" i="13"/>
  <c r="Q118" i="13"/>
  <c r="Q175" i="13"/>
  <c r="Q239" i="13"/>
  <c r="Q261" i="13"/>
  <c r="Q284" i="13"/>
  <c r="Q268" i="13"/>
  <c r="Q23" i="13"/>
  <c r="Q87" i="13"/>
  <c r="Q47" i="13"/>
  <c r="Q111" i="13"/>
  <c r="Q182" i="13"/>
  <c r="Q246" i="13"/>
  <c r="Q24" i="13"/>
  <c r="Q88" i="13"/>
  <c r="Q157" i="13"/>
  <c r="Q221" i="13"/>
  <c r="Q57" i="13"/>
  <c r="Q121" i="13"/>
  <c r="Q188" i="13"/>
  <c r="Q252" i="13"/>
  <c r="Q74" i="13"/>
  <c r="Q138" i="13"/>
  <c r="Q203" i="13"/>
  <c r="Q267" i="13"/>
  <c r="Q59" i="13"/>
  <c r="Q123" i="13"/>
  <c r="Q186" i="13"/>
  <c r="Q250" i="13"/>
  <c r="Q52" i="13"/>
  <c r="Q116" i="13"/>
  <c r="Q177" i="13"/>
  <c r="Q241" i="13"/>
  <c r="Q305" i="13"/>
  <c r="Q77" i="13"/>
  <c r="Q141" i="13"/>
  <c r="Q200" i="13"/>
  <c r="Q22" i="13"/>
  <c r="Q86" i="13"/>
  <c r="Q143" i="13"/>
  <c r="Q207" i="13"/>
  <c r="Q271" i="13"/>
  <c r="Q304" i="13"/>
  <c r="Q276" i="13"/>
  <c r="Q303" i="13"/>
  <c r="Q31" i="13"/>
  <c r="Q158" i="13"/>
  <c r="Q254" i="13"/>
  <c r="Q72" i="13"/>
  <c r="Q173" i="13"/>
  <c r="Q49" i="13"/>
  <c r="Q164" i="13"/>
  <c r="Q260" i="13"/>
  <c r="Q122" i="13"/>
  <c r="Q219" i="13"/>
  <c r="Q51" i="13"/>
  <c r="Q162" i="13"/>
  <c r="Q258" i="13"/>
  <c r="Q92" i="13"/>
  <c r="Q169" i="13"/>
  <c r="Q257" i="13"/>
  <c r="Q53" i="13"/>
  <c r="Q133" i="13"/>
  <c r="Q216" i="13"/>
  <c r="Q62" i="13"/>
  <c r="Q142" i="13"/>
  <c r="Q223" i="13"/>
  <c r="Q288" i="13"/>
  <c r="Q253" i="13"/>
  <c r="Q299" i="13"/>
  <c r="Q39" i="13"/>
  <c r="Q166" i="13"/>
  <c r="Q262" i="13"/>
  <c r="Q80" i="13"/>
  <c r="Q197" i="13"/>
  <c r="Q65" i="13"/>
  <c r="Q172" i="13"/>
  <c r="Q26" i="13"/>
  <c r="Q130" i="13"/>
  <c r="Q243" i="13"/>
  <c r="Q67" i="13"/>
  <c r="Q170" i="13"/>
  <c r="Q266" i="13"/>
  <c r="Q100" i="13"/>
  <c r="Q185" i="13"/>
  <c r="Q265" i="13"/>
  <c r="Q61" i="13"/>
  <c r="Q144" i="13"/>
  <c r="Q224" i="13"/>
  <c r="Q70" i="13"/>
  <c r="Q151" i="13"/>
  <c r="Q231" i="13"/>
  <c r="Q293" i="13"/>
  <c r="Q285" i="13"/>
  <c r="Q301" i="13"/>
  <c r="Q55" i="13"/>
  <c r="Q174" i="13"/>
  <c r="Q286" i="13"/>
  <c r="Q96" i="13"/>
  <c r="Q205" i="13"/>
  <c r="Q73" i="13"/>
  <c r="Q180" i="13"/>
  <c r="Q50" i="13"/>
  <c r="Q147" i="13"/>
  <c r="Q251" i="13"/>
  <c r="Q75" i="13"/>
  <c r="Q178" i="13"/>
  <c r="Q28" i="13"/>
  <c r="Q108" i="13"/>
  <c r="Q193" i="13"/>
  <c r="Q281" i="13"/>
  <c r="Q69" i="13"/>
  <c r="Q152" i="13"/>
  <c r="Q240" i="13"/>
  <c r="Q78" i="13"/>
  <c r="Q159" i="13"/>
  <c r="Q247" i="13"/>
  <c r="Q280" i="13"/>
  <c r="Q290" i="13"/>
  <c r="Q95" i="13"/>
  <c r="Q198" i="13"/>
  <c r="Q302" i="13"/>
  <c r="Q128" i="13"/>
  <c r="Q229" i="13"/>
  <c r="Q105" i="13"/>
  <c r="Q204" i="13"/>
  <c r="Q66" i="13"/>
  <c r="Q179" i="13"/>
  <c r="Q275" i="13"/>
  <c r="Q107" i="13"/>
  <c r="Q202" i="13"/>
  <c r="Q44" i="13"/>
  <c r="Q132" i="13"/>
  <c r="Q217" i="13"/>
  <c r="Q297" i="13"/>
  <c r="Q93" i="13"/>
  <c r="Q176" i="13"/>
  <c r="Q256" i="13"/>
  <c r="Q102" i="13"/>
  <c r="Q183" i="13"/>
  <c r="Q263" i="13"/>
  <c r="Q306" i="13"/>
  <c r="Q277" i="13"/>
  <c r="Q103" i="13"/>
  <c r="Q222" i="13"/>
  <c r="Q32" i="13"/>
  <c r="Q136" i="13"/>
  <c r="Q237" i="13"/>
  <c r="Q113" i="13"/>
  <c r="Q228" i="13"/>
  <c r="Q82" i="13"/>
  <c r="Q187" i="13"/>
  <c r="Q283" i="13"/>
  <c r="Q115" i="13"/>
  <c r="Q226" i="13"/>
  <c r="Q60" i="13"/>
  <c r="Q140" i="13"/>
  <c r="Q225" i="13"/>
  <c r="Q21" i="13"/>
  <c r="Q101" i="13"/>
  <c r="Q184" i="13"/>
  <c r="Q30" i="13"/>
  <c r="Q110" i="13"/>
  <c r="Q191" i="13"/>
  <c r="Q279" i="13"/>
  <c r="Q264" i="13"/>
  <c r="Q307" i="13"/>
  <c r="Q127" i="13"/>
  <c r="Q238" i="13"/>
  <c r="Q64" i="13"/>
  <c r="Q165" i="13"/>
  <c r="Q41" i="13"/>
  <c r="Q137" i="13"/>
  <c r="Q244" i="13"/>
  <c r="Q114" i="13"/>
  <c r="Q211" i="13"/>
  <c r="Q43" i="13"/>
  <c r="Q139" i="13"/>
  <c r="Q242" i="13"/>
  <c r="Q76" i="13"/>
  <c r="Q161" i="13"/>
  <c r="Q249" i="13"/>
  <c r="Q37" i="13"/>
  <c r="Q125" i="13"/>
  <c r="Q208" i="13"/>
  <c r="Q46" i="13"/>
  <c r="Q134" i="13"/>
  <c r="Q215" i="13"/>
  <c r="Q295" i="13"/>
  <c r="Q300" i="13"/>
  <c r="Q292" i="13"/>
  <c r="Q294" i="13"/>
  <c r="Q196" i="13"/>
  <c r="Q99" i="13"/>
  <c r="Q201" i="13"/>
  <c r="Q248" i="13"/>
  <c r="Q272" i="13"/>
  <c r="Q40" i="13"/>
  <c r="Q236" i="13"/>
  <c r="Q131" i="13"/>
  <c r="Q233" i="13"/>
  <c r="Q38" i="13"/>
  <c r="Q296" i="13"/>
  <c r="Q104" i="13"/>
  <c r="Q58" i="13"/>
  <c r="Q194" i="13"/>
  <c r="Q289" i="13"/>
  <c r="Q94" i="13"/>
  <c r="Q298" i="13"/>
  <c r="Q149" i="13"/>
  <c r="Q90" i="13"/>
  <c r="Q234" i="13"/>
  <c r="Q29" i="13"/>
  <c r="Q126" i="13"/>
  <c r="Q269" i="13"/>
  <c r="Q63" i="13"/>
  <c r="Q213" i="13"/>
  <c r="Q155" i="13"/>
  <c r="Q36" i="13"/>
  <c r="Q85" i="13"/>
  <c r="Q167" i="13"/>
  <c r="Q119" i="13"/>
  <c r="Q33" i="13"/>
  <c r="Q195" i="13"/>
  <c r="Q68" i="13"/>
  <c r="Q117" i="13"/>
  <c r="Q199" i="13"/>
  <c r="Q230" i="13"/>
  <c r="Q129" i="13"/>
  <c r="Q35" i="13"/>
  <c r="Q153" i="13"/>
  <c r="Q192" i="13"/>
  <c r="Q287" i="13"/>
  <c r="Q259" i="13"/>
  <c r="Q124" i="13"/>
  <c r="Q160" i="13"/>
  <c r="Q255" i="13"/>
  <c r="Q97" i="13"/>
  <c r="Q190" i="13"/>
  <c r="Q35" i="12"/>
  <c r="Q99" i="12"/>
  <c r="Q162" i="12"/>
  <c r="Q226" i="12"/>
  <c r="Q21" i="12"/>
  <c r="Q85" i="12"/>
  <c r="Q149" i="12"/>
  <c r="Q216" i="12"/>
  <c r="Q280" i="12"/>
  <c r="Q55" i="12"/>
  <c r="Q119" i="12"/>
  <c r="Q182" i="12"/>
  <c r="Q246" i="12"/>
  <c r="Q57" i="12"/>
  <c r="Q121" i="12"/>
  <c r="Q180" i="12"/>
  <c r="Q244" i="12"/>
  <c r="Q308" i="12"/>
  <c r="Q140" i="12"/>
  <c r="Q30" i="12"/>
  <c r="Q158" i="12"/>
  <c r="Q223" i="12"/>
  <c r="Q298" i="12"/>
  <c r="Q96" i="12"/>
  <c r="Q219" i="12"/>
  <c r="Q317" i="12"/>
  <c r="Q130" i="12"/>
  <c r="Q273" i="12"/>
  <c r="Q100" i="12"/>
  <c r="Q22" i="12"/>
  <c r="Q150" i="12"/>
  <c r="Q221" i="12"/>
  <c r="Q299" i="12"/>
  <c r="Q56" i="12"/>
  <c r="Q179" i="12"/>
  <c r="Q293" i="12"/>
  <c r="Q58" i="12"/>
  <c r="Q67" i="12"/>
  <c r="Q131" i="12"/>
  <c r="Q194" i="12"/>
  <c r="Q258" i="12"/>
  <c r="Q53" i="12"/>
  <c r="Q117" i="12"/>
  <c r="Q184" i="12"/>
  <c r="Q248" i="12"/>
  <c r="Q23" i="12"/>
  <c r="Q87" i="12"/>
  <c r="Q151" i="12"/>
  <c r="Q214" i="12"/>
  <c r="Q25" i="12"/>
  <c r="Q89" i="12"/>
  <c r="Q153" i="12"/>
  <c r="Q212" i="12"/>
  <c r="Q276" i="12"/>
  <c r="Q76" i="12"/>
  <c r="Q306" i="12"/>
  <c r="Q94" i="12"/>
  <c r="Q191" i="12"/>
  <c r="Q255" i="12"/>
  <c r="Q32" i="12"/>
  <c r="Q160" i="12"/>
  <c r="Q277" i="12"/>
  <c r="Q66" i="12"/>
  <c r="Q209" i="12"/>
  <c r="Q36" i="12"/>
  <c r="Q278" i="12"/>
  <c r="Q86" i="12"/>
  <c r="Q189" i="12"/>
  <c r="Q253" i="12"/>
  <c r="Q314" i="12"/>
  <c r="Q120" i="12"/>
  <c r="Q243" i="12"/>
  <c r="Q321" i="12"/>
  <c r="Q107" i="12"/>
  <c r="Q186" i="12"/>
  <c r="Q274" i="12"/>
  <c r="Q93" i="12"/>
  <c r="Q176" i="12"/>
  <c r="Q264" i="12"/>
  <c r="Q63" i="12"/>
  <c r="Q143" i="12"/>
  <c r="Q230" i="12"/>
  <c r="Q65" i="12"/>
  <c r="Q145" i="12"/>
  <c r="Q228" i="12"/>
  <c r="Q28" i="12"/>
  <c r="Q302" i="12"/>
  <c r="Q126" i="12"/>
  <c r="Q229" i="12"/>
  <c r="Q326" i="12"/>
  <c r="Q187" i="12"/>
  <c r="Q325" i="12"/>
  <c r="Q193" i="12"/>
  <c r="Q68" i="12"/>
  <c r="Q38" i="12"/>
  <c r="Q183" i="12"/>
  <c r="Q269" i="12"/>
  <c r="Q72" i="12"/>
  <c r="Q227" i="12"/>
  <c r="Q26" i="12"/>
  <c r="Q169" i="12"/>
  <c r="Q287" i="12"/>
  <c r="Q27" i="12"/>
  <c r="Q115" i="12"/>
  <c r="Q202" i="12"/>
  <c r="Q282" i="12"/>
  <c r="Q101" i="12"/>
  <c r="Q192" i="12"/>
  <c r="Q272" i="12"/>
  <c r="Q71" i="12"/>
  <c r="Q159" i="12"/>
  <c r="Q238" i="12"/>
  <c r="Q73" i="12"/>
  <c r="Q161" i="12"/>
  <c r="Q236" i="12"/>
  <c r="Q44" i="12"/>
  <c r="Q311" i="12"/>
  <c r="Q142" i="12"/>
  <c r="Q239" i="12"/>
  <c r="Q48" i="12"/>
  <c r="Q203" i="12"/>
  <c r="Q34" i="12"/>
  <c r="Q225" i="12"/>
  <c r="Q84" i="12"/>
  <c r="Q54" i="12"/>
  <c r="Q199" i="12"/>
  <c r="Q281" i="12"/>
  <c r="Q88" i="12"/>
  <c r="Q259" i="12"/>
  <c r="Q42" i="12"/>
  <c r="Q185" i="12"/>
  <c r="Q289" i="12"/>
  <c r="Q43" i="12"/>
  <c r="Q123" i="12"/>
  <c r="Q210" i="12"/>
  <c r="Q29" i="12"/>
  <c r="Q109" i="12"/>
  <c r="Q200" i="12"/>
  <c r="Q288" i="12"/>
  <c r="Q79" i="12"/>
  <c r="Q166" i="12"/>
  <c r="Q254" i="12"/>
  <c r="Q81" i="12"/>
  <c r="Q164" i="12"/>
  <c r="Q252" i="12"/>
  <c r="Q60" i="12"/>
  <c r="Q319" i="12"/>
  <c r="Q165" i="12"/>
  <c r="Q245" i="12"/>
  <c r="Q64" i="12"/>
  <c r="Q235" i="12"/>
  <c r="Q50" i="12"/>
  <c r="Q241" i="12"/>
  <c r="Q116" i="12"/>
  <c r="Q70" i="12"/>
  <c r="Q205" i="12"/>
  <c r="Q301" i="12"/>
  <c r="Q104" i="12"/>
  <c r="Q275" i="12"/>
  <c r="Q74" i="12"/>
  <c r="Q201" i="12"/>
  <c r="Q312" i="12"/>
  <c r="Q59" i="12"/>
  <c r="Q147" i="12"/>
  <c r="Q234" i="12"/>
  <c r="Q45" i="12"/>
  <c r="Q133" i="12"/>
  <c r="Q224" i="12"/>
  <c r="Q304" i="12"/>
  <c r="Q103" i="12"/>
  <c r="Q190" i="12"/>
  <c r="Q270" i="12"/>
  <c r="Q105" i="12"/>
  <c r="Q188" i="12"/>
  <c r="Q268" i="12"/>
  <c r="Q108" i="12"/>
  <c r="Q46" i="12"/>
  <c r="Q181" i="12"/>
  <c r="Q271" i="12"/>
  <c r="Q112" i="12"/>
  <c r="Q267" i="12"/>
  <c r="Q98" i="12"/>
  <c r="Q316" i="12"/>
  <c r="Q148" i="12"/>
  <c r="Q118" i="12"/>
  <c r="Q231" i="12"/>
  <c r="Q305" i="12"/>
  <c r="Q152" i="12"/>
  <c r="Q295" i="12"/>
  <c r="Q106" i="12"/>
  <c r="Q233" i="12"/>
  <c r="Q328" i="12"/>
  <c r="Q75" i="12"/>
  <c r="Q155" i="12"/>
  <c r="Q242" i="12"/>
  <c r="Q61" i="12"/>
  <c r="Q141" i="12"/>
  <c r="Q232" i="12"/>
  <c r="Q31" i="12"/>
  <c r="Q111" i="12"/>
  <c r="Q198" i="12"/>
  <c r="Q33" i="12"/>
  <c r="Q113" i="12"/>
  <c r="Q196" i="12"/>
  <c r="Q284" i="12"/>
  <c r="Q124" i="12"/>
  <c r="Q62" i="12"/>
  <c r="Q197" i="12"/>
  <c r="Q294" i="12"/>
  <c r="Q128" i="12"/>
  <c r="Q283" i="12"/>
  <c r="Q114" i="12"/>
  <c r="Q324" i="12"/>
  <c r="Q307" i="12"/>
  <c r="Q134" i="12"/>
  <c r="Q237" i="12"/>
  <c r="Q322" i="12"/>
  <c r="Q163" i="12"/>
  <c r="Q297" i="12"/>
  <c r="Q122" i="12"/>
  <c r="Q249" i="12"/>
  <c r="Q91" i="12"/>
  <c r="Q178" i="12"/>
  <c r="Q266" i="12"/>
  <c r="Q77" i="12"/>
  <c r="Q168" i="12"/>
  <c r="Q256" i="12"/>
  <c r="Q47" i="12"/>
  <c r="Q135" i="12"/>
  <c r="Q222" i="12"/>
  <c r="Q49" i="12"/>
  <c r="Q137" i="12"/>
  <c r="Q220" i="12"/>
  <c r="Q300" i="12"/>
  <c r="Q279" i="12"/>
  <c r="Q110" i="12"/>
  <c r="Q213" i="12"/>
  <c r="Q318" i="12"/>
  <c r="Q171" i="12"/>
  <c r="Q290" i="12"/>
  <c r="Q177" i="12"/>
  <c r="Q52" i="12"/>
  <c r="Q323" i="12"/>
  <c r="Q173" i="12"/>
  <c r="Q263" i="12"/>
  <c r="Q40" i="12"/>
  <c r="Q211" i="12"/>
  <c r="Q329" i="12"/>
  <c r="Q154" i="12"/>
  <c r="Q285" i="12"/>
  <c r="Q37" i="12"/>
  <c r="Q95" i="12"/>
  <c r="Q172" i="12"/>
  <c r="Q175" i="12"/>
  <c r="Q82" i="12"/>
  <c r="Q215" i="12"/>
  <c r="Q90" i="12"/>
  <c r="Q69" i="12"/>
  <c r="Q127" i="12"/>
  <c r="Q204" i="12"/>
  <c r="Q207" i="12"/>
  <c r="Q146" i="12"/>
  <c r="Q247" i="12"/>
  <c r="Q138" i="12"/>
  <c r="Q51" i="12"/>
  <c r="Q125" i="12"/>
  <c r="Q174" i="12"/>
  <c r="Q260" i="12"/>
  <c r="Q261" i="12"/>
  <c r="Q257" i="12"/>
  <c r="Q303" i="12"/>
  <c r="Q217" i="12"/>
  <c r="Q83" i="12"/>
  <c r="Q157" i="12"/>
  <c r="Q206" i="12"/>
  <c r="Q292" i="12"/>
  <c r="Q310" i="12"/>
  <c r="Q309" i="12"/>
  <c r="Q24" i="12"/>
  <c r="Q265" i="12"/>
  <c r="Q139" i="12"/>
  <c r="Q208" i="12"/>
  <c r="Q262" i="12"/>
  <c r="Q92" i="12"/>
  <c r="Q80" i="12"/>
  <c r="Q132" i="12"/>
  <c r="Q136" i="12"/>
  <c r="Q320" i="12"/>
  <c r="Q170" i="12"/>
  <c r="Q240" i="12"/>
  <c r="Q41" i="12"/>
  <c r="Q156" i="12"/>
  <c r="Q144" i="12"/>
  <c r="Q315" i="12"/>
  <c r="Q195" i="12"/>
  <c r="Q250" i="12"/>
  <c r="Q39" i="12"/>
  <c r="Q129" i="12"/>
  <c r="Q78" i="12"/>
  <c r="Q286" i="12"/>
  <c r="Q167" i="12"/>
  <c r="Q313" i="12"/>
  <c r="Q102" i="12"/>
  <c r="Q291" i="12"/>
  <c r="Q218" i="12"/>
  <c r="Q296" i="12"/>
  <c r="Q97" i="12"/>
  <c r="Q251" i="12"/>
  <c r="Q327" i="12"/>
  <c r="R189" i="20"/>
  <c r="P189" i="20"/>
  <c r="R176" i="20"/>
  <c r="P176" i="20"/>
  <c r="P26" i="13"/>
  <c r="P90" i="13"/>
  <c r="P157" i="13"/>
  <c r="P221" i="13"/>
  <c r="P285" i="13"/>
  <c r="P67" i="13"/>
  <c r="P131" i="13"/>
  <c r="P196" i="13"/>
  <c r="P36" i="13"/>
  <c r="P100" i="13"/>
  <c r="P163" i="13"/>
  <c r="P227" i="13"/>
  <c r="P45" i="13"/>
  <c r="P109" i="13"/>
  <c r="P170" i="13"/>
  <c r="P234" i="13"/>
  <c r="P22" i="13"/>
  <c r="P86" i="13"/>
  <c r="P145" i="13"/>
  <c r="P209" i="13"/>
  <c r="P273" i="13"/>
  <c r="P71" i="13"/>
  <c r="P135" i="13"/>
  <c r="P200" i="13"/>
  <c r="P264" i="13"/>
  <c r="P40" i="13"/>
  <c r="P104" i="13"/>
  <c r="P167" i="13"/>
  <c r="P231" i="13"/>
  <c r="P57" i="13"/>
  <c r="P121" i="13"/>
  <c r="P190" i="13"/>
  <c r="P254" i="13"/>
  <c r="P306" i="13"/>
  <c r="P279" i="13"/>
  <c r="P263" i="13"/>
  <c r="P58" i="13"/>
  <c r="P122" i="13"/>
  <c r="P189" i="13"/>
  <c r="P253" i="13"/>
  <c r="P35" i="13"/>
  <c r="P99" i="13"/>
  <c r="P164" i="13"/>
  <c r="P228" i="13"/>
  <c r="P68" i="13"/>
  <c r="P132" i="13"/>
  <c r="P195" i="13"/>
  <c r="P259" i="13"/>
  <c r="P77" i="13"/>
  <c r="P141" i="13"/>
  <c r="P202" i="13"/>
  <c r="P266" i="13"/>
  <c r="P54" i="13"/>
  <c r="P118" i="13"/>
  <c r="P177" i="13"/>
  <c r="P241" i="13"/>
  <c r="P39" i="13"/>
  <c r="P103" i="13"/>
  <c r="P168" i="13"/>
  <c r="P232" i="13"/>
  <c r="P296" i="13"/>
  <c r="P72" i="13"/>
  <c r="P136" i="13"/>
  <c r="P199" i="13"/>
  <c r="P25" i="13"/>
  <c r="P89" i="13"/>
  <c r="P158" i="13"/>
  <c r="P222" i="13"/>
  <c r="P286" i="13"/>
  <c r="P300" i="13"/>
  <c r="P268" i="13"/>
  <c r="P299" i="13"/>
  <c r="P98" i="13"/>
  <c r="P181" i="13"/>
  <c r="P269" i="13"/>
  <c r="P75" i="13"/>
  <c r="P156" i="13"/>
  <c r="P244" i="13"/>
  <c r="P108" i="13"/>
  <c r="P187" i="13"/>
  <c r="P29" i="13"/>
  <c r="P117" i="13"/>
  <c r="P194" i="13"/>
  <c r="P282" i="13"/>
  <c r="P94" i="13"/>
  <c r="P169" i="13"/>
  <c r="P257" i="13"/>
  <c r="P79" i="13"/>
  <c r="P160" i="13"/>
  <c r="P248" i="13"/>
  <c r="P48" i="13"/>
  <c r="P128" i="13"/>
  <c r="P215" i="13"/>
  <c r="P65" i="13"/>
  <c r="P150" i="13"/>
  <c r="P238" i="13"/>
  <c r="P283" i="13"/>
  <c r="P267" i="13"/>
  <c r="P297" i="13"/>
  <c r="P106" i="13"/>
  <c r="P197" i="13"/>
  <c r="P277" i="13"/>
  <c r="P83" i="13"/>
  <c r="P172" i="13"/>
  <c r="P28" i="13"/>
  <c r="P116" i="13"/>
  <c r="P203" i="13"/>
  <c r="P37" i="13"/>
  <c r="P125" i="13"/>
  <c r="P210" i="13"/>
  <c r="P290" i="13"/>
  <c r="P102" i="13"/>
  <c r="P185" i="13"/>
  <c r="P265" i="13"/>
  <c r="P87" i="13"/>
  <c r="P176" i="13"/>
  <c r="P256" i="13"/>
  <c r="P56" i="13"/>
  <c r="P143" i="13"/>
  <c r="P223" i="13"/>
  <c r="P73" i="13"/>
  <c r="P166" i="13"/>
  <c r="P246" i="13"/>
  <c r="P284" i="13"/>
  <c r="P271" i="13"/>
  <c r="P34" i="13"/>
  <c r="P114" i="13"/>
  <c r="P205" i="13"/>
  <c r="P293" i="13"/>
  <c r="P91" i="13"/>
  <c r="P180" i="13"/>
  <c r="P44" i="13"/>
  <c r="P124" i="13"/>
  <c r="P211" i="13"/>
  <c r="P53" i="13"/>
  <c r="P133" i="13"/>
  <c r="P218" i="13"/>
  <c r="P30" i="13"/>
  <c r="P110" i="13"/>
  <c r="P193" i="13"/>
  <c r="P281" i="13"/>
  <c r="P95" i="13"/>
  <c r="P184" i="13"/>
  <c r="P272" i="13"/>
  <c r="P64" i="13"/>
  <c r="P151" i="13"/>
  <c r="P239" i="13"/>
  <c r="P81" i="13"/>
  <c r="P174" i="13"/>
  <c r="P262" i="13"/>
  <c r="P287" i="13"/>
  <c r="P291" i="13"/>
  <c r="P50" i="13"/>
  <c r="P138" i="13"/>
  <c r="P229" i="13"/>
  <c r="P27" i="13"/>
  <c r="P115" i="13"/>
  <c r="P204" i="13"/>
  <c r="P60" i="13"/>
  <c r="P147" i="13"/>
  <c r="P235" i="13"/>
  <c r="P69" i="13"/>
  <c r="P154" i="13"/>
  <c r="P242" i="13"/>
  <c r="P46" i="13"/>
  <c r="P134" i="13"/>
  <c r="P217" i="13"/>
  <c r="P31" i="13"/>
  <c r="P119" i="13"/>
  <c r="P208" i="13"/>
  <c r="P288" i="13"/>
  <c r="P88" i="13"/>
  <c r="P175" i="13"/>
  <c r="P255" i="13"/>
  <c r="P105" i="13"/>
  <c r="P198" i="13"/>
  <c r="P278" i="13"/>
  <c r="P275" i="13"/>
  <c r="P303" i="13"/>
  <c r="P66" i="13"/>
  <c r="P149" i="13"/>
  <c r="P237" i="13"/>
  <c r="P43" i="13"/>
  <c r="P123" i="13"/>
  <c r="P212" i="13"/>
  <c r="P76" i="13"/>
  <c r="P155" i="13"/>
  <c r="P243" i="13"/>
  <c r="P85" i="13"/>
  <c r="P162" i="13"/>
  <c r="P250" i="13"/>
  <c r="P62" i="13"/>
  <c r="P142" i="13"/>
  <c r="P225" i="13"/>
  <c r="P47" i="13"/>
  <c r="P127" i="13"/>
  <c r="P216" i="13"/>
  <c r="P304" i="13"/>
  <c r="P96" i="13"/>
  <c r="P183" i="13"/>
  <c r="P33" i="13"/>
  <c r="P113" i="13"/>
  <c r="P206" i="13"/>
  <c r="P294" i="13"/>
  <c r="P276" i="13"/>
  <c r="P305" i="13"/>
  <c r="P82" i="13"/>
  <c r="P173" i="13"/>
  <c r="P261" i="13"/>
  <c r="P59" i="13"/>
  <c r="P148" i="13"/>
  <c r="P236" i="13"/>
  <c r="P92" i="13"/>
  <c r="P179" i="13"/>
  <c r="P21" i="13"/>
  <c r="P101" i="13"/>
  <c r="P186" i="13"/>
  <c r="P274" i="13"/>
  <c r="P78" i="13"/>
  <c r="P161" i="13"/>
  <c r="P249" i="13"/>
  <c r="P63" i="13"/>
  <c r="P152" i="13"/>
  <c r="P240" i="13"/>
  <c r="P32" i="13"/>
  <c r="P120" i="13"/>
  <c r="P207" i="13"/>
  <c r="P49" i="13"/>
  <c r="P137" i="13"/>
  <c r="P230" i="13"/>
  <c r="P295" i="13"/>
  <c r="P252" i="13"/>
  <c r="P260" i="13"/>
  <c r="P213" i="13"/>
  <c r="P52" i="13"/>
  <c r="P146" i="13"/>
  <c r="P201" i="13"/>
  <c r="P280" i="13"/>
  <c r="P97" i="13"/>
  <c r="P307" i="13"/>
  <c r="P245" i="13"/>
  <c r="P84" i="13"/>
  <c r="P178" i="13"/>
  <c r="P233" i="13"/>
  <c r="P24" i="13"/>
  <c r="P129" i="13"/>
  <c r="P292" i="13"/>
  <c r="P301" i="13"/>
  <c r="P140" i="13"/>
  <c r="P226" i="13"/>
  <c r="P23" i="13"/>
  <c r="P80" i="13"/>
  <c r="P182" i="13"/>
  <c r="P51" i="13"/>
  <c r="P171" i="13"/>
  <c r="P258" i="13"/>
  <c r="P55" i="13"/>
  <c r="P112" i="13"/>
  <c r="P214" i="13"/>
  <c r="P42" i="13"/>
  <c r="P107" i="13"/>
  <c r="P219" i="13"/>
  <c r="P38" i="13"/>
  <c r="P111" i="13"/>
  <c r="P159" i="13"/>
  <c r="P270" i="13"/>
  <c r="P74" i="13"/>
  <c r="P139" i="13"/>
  <c r="P251" i="13"/>
  <c r="P70" i="13"/>
  <c r="P144" i="13"/>
  <c r="P191" i="13"/>
  <c r="P289" i="13"/>
  <c r="P165" i="13"/>
  <c r="P220" i="13"/>
  <c r="P93" i="13"/>
  <c r="P153" i="13"/>
  <c r="P224" i="13"/>
  <c r="P41" i="13"/>
  <c r="P298" i="13"/>
  <c r="P192" i="13"/>
  <c r="P247" i="13"/>
  <c r="P302" i="13"/>
  <c r="P130" i="13"/>
  <c r="P188" i="13"/>
  <c r="P126" i="13"/>
  <c r="P61" i="13"/>
  <c r="P21" i="14"/>
  <c r="P85" i="14"/>
  <c r="P25" i="14"/>
  <c r="P89" i="14"/>
  <c r="P40" i="14"/>
  <c r="P126" i="14"/>
  <c r="P52" i="14"/>
  <c r="P138" i="14"/>
  <c r="P203" i="14"/>
  <c r="P267" i="14"/>
  <c r="P86" i="14"/>
  <c r="P162" i="14"/>
  <c r="P226" i="14"/>
  <c r="P34" i="14"/>
  <c r="P119" i="14"/>
  <c r="P185" i="14"/>
  <c r="P67" i="14"/>
  <c r="P152" i="14"/>
  <c r="P47" i="14"/>
  <c r="P132" i="14"/>
  <c r="P199" i="14"/>
  <c r="P27" i="14"/>
  <c r="P112" i="14"/>
  <c r="P182" i="14"/>
  <c r="P236" i="14"/>
  <c r="P208" i="14"/>
  <c r="P305" i="14"/>
  <c r="P281" i="14"/>
  <c r="P213" i="14"/>
  <c r="P303" i="14"/>
  <c r="P271" i="14"/>
  <c r="P217" i="14"/>
  <c r="P293" i="14"/>
  <c r="P224" i="14"/>
  <c r="P292" i="14"/>
  <c r="P261" i="14"/>
  <c r="P37" i="14"/>
  <c r="P101" i="14"/>
  <c r="P41" i="14"/>
  <c r="P105" i="14"/>
  <c r="P62" i="14"/>
  <c r="P148" i="14"/>
  <c r="P74" i="14"/>
  <c r="P155" i="14"/>
  <c r="P219" i="14"/>
  <c r="P22" i="14"/>
  <c r="P107" i="14"/>
  <c r="P178" i="14"/>
  <c r="P242" i="14"/>
  <c r="P55" i="14"/>
  <c r="P140" i="14"/>
  <c r="P201" i="14"/>
  <c r="P88" i="14"/>
  <c r="P168" i="14"/>
  <c r="P68" i="14"/>
  <c r="P151" i="14"/>
  <c r="P215" i="14"/>
  <c r="P48" i="14"/>
  <c r="P134" i="14"/>
  <c r="P198" i="14"/>
  <c r="P272" i="14"/>
  <c r="P233" i="14"/>
  <c r="P181" i="14"/>
  <c r="P296" i="14"/>
  <c r="P241" i="14"/>
  <c r="P124" i="14"/>
  <c r="P294" i="14"/>
  <c r="P246" i="14"/>
  <c r="P60" i="14"/>
  <c r="P256" i="14"/>
  <c r="P71" i="14"/>
  <c r="P283" i="14"/>
  <c r="P45" i="14"/>
  <c r="P109" i="14"/>
  <c r="P49" i="14"/>
  <c r="P113" i="14"/>
  <c r="P72" i="14"/>
  <c r="P156" i="14"/>
  <c r="P84" i="14"/>
  <c r="P163" i="14"/>
  <c r="P227" i="14"/>
  <c r="P32" i="14"/>
  <c r="P118" i="14"/>
  <c r="P186" i="14"/>
  <c r="P250" i="14"/>
  <c r="P66" i="14"/>
  <c r="P145" i="14"/>
  <c r="P209" i="14"/>
  <c r="P99" i="14"/>
  <c r="P176" i="14"/>
  <c r="P79" i="14"/>
  <c r="P159" i="14"/>
  <c r="P223" i="14"/>
  <c r="P59" i="14"/>
  <c r="P144" i="14"/>
  <c r="P206" i="14"/>
  <c r="P282" i="14"/>
  <c r="P237" i="14"/>
  <c r="P212" i="14"/>
  <c r="P304" i="14"/>
  <c r="P245" i="14"/>
  <c r="P200" i="14"/>
  <c r="P302" i="14"/>
  <c r="P249" i="14"/>
  <c r="P149" i="14"/>
  <c r="P260" i="14"/>
  <c r="P222" i="14"/>
  <c r="P291" i="14"/>
  <c r="P53" i="14"/>
  <c r="P117" i="14"/>
  <c r="P57" i="14"/>
  <c r="P121" i="14"/>
  <c r="P83" i="14"/>
  <c r="P164" i="14"/>
  <c r="P95" i="14"/>
  <c r="P171" i="14"/>
  <c r="P235" i="14"/>
  <c r="P43" i="14"/>
  <c r="P128" i="14"/>
  <c r="P194" i="14"/>
  <c r="P258" i="14"/>
  <c r="P76" i="14"/>
  <c r="P153" i="14"/>
  <c r="P24" i="14"/>
  <c r="P110" i="14"/>
  <c r="P184" i="14"/>
  <c r="P90" i="14"/>
  <c r="P167" i="14"/>
  <c r="P231" i="14"/>
  <c r="P70" i="14"/>
  <c r="P150" i="14"/>
  <c r="P82" i="14"/>
  <c r="P290" i="14"/>
  <c r="P262" i="14"/>
  <c r="P240" i="14"/>
  <c r="P28" i="14"/>
  <c r="P269" i="14"/>
  <c r="P216" i="14"/>
  <c r="P50" i="14"/>
  <c r="P253" i="14"/>
  <c r="P157" i="14"/>
  <c r="P263" i="14"/>
  <c r="P225" i="14"/>
  <c r="P299" i="14"/>
  <c r="P61" i="14"/>
  <c r="P125" i="14"/>
  <c r="P65" i="14"/>
  <c r="P129" i="14"/>
  <c r="P94" i="14"/>
  <c r="P172" i="14"/>
  <c r="P106" i="14"/>
  <c r="P179" i="14"/>
  <c r="P243" i="14"/>
  <c r="P54" i="14"/>
  <c r="P139" i="14"/>
  <c r="P202" i="14"/>
  <c r="P266" i="14"/>
  <c r="P87" i="14"/>
  <c r="P161" i="14"/>
  <c r="P35" i="14"/>
  <c r="P120" i="14"/>
  <c r="P192" i="14"/>
  <c r="P100" i="14"/>
  <c r="P175" i="14"/>
  <c r="P239" i="14"/>
  <c r="P80" i="14"/>
  <c r="P158" i="14"/>
  <c r="P189" i="14"/>
  <c r="P298" i="14"/>
  <c r="P277" i="14"/>
  <c r="P244" i="14"/>
  <c r="P114" i="14"/>
  <c r="P273" i="14"/>
  <c r="P220" i="14"/>
  <c r="P135" i="14"/>
  <c r="P265" i="14"/>
  <c r="P165" i="14"/>
  <c r="P276" i="14"/>
  <c r="P229" i="14"/>
  <c r="P69" i="14"/>
  <c r="P133" i="14"/>
  <c r="P73" i="14"/>
  <c r="P137" i="14"/>
  <c r="P104" i="14"/>
  <c r="P31" i="14"/>
  <c r="P116" i="14"/>
  <c r="P187" i="14"/>
  <c r="P251" i="14"/>
  <c r="P64" i="14"/>
  <c r="P146" i="14"/>
  <c r="P210" i="14"/>
  <c r="P274" i="14"/>
  <c r="P98" i="14"/>
  <c r="P169" i="14"/>
  <c r="P46" i="14"/>
  <c r="P131" i="14"/>
  <c r="P26" i="14"/>
  <c r="P111" i="14"/>
  <c r="P183" i="14"/>
  <c r="P247" i="14"/>
  <c r="P91" i="14"/>
  <c r="P166" i="14"/>
  <c r="P204" i="14"/>
  <c r="P92" i="14"/>
  <c r="P289" i="14"/>
  <c r="P264" i="14"/>
  <c r="P188" i="14"/>
  <c r="P287" i="14"/>
  <c r="P248" i="14"/>
  <c r="P180" i="14"/>
  <c r="P278" i="14"/>
  <c r="P173" i="14"/>
  <c r="P280" i="14"/>
  <c r="P254" i="14"/>
  <c r="P77" i="14"/>
  <c r="P115" i="14"/>
  <c r="P259" i="14"/>
  <c r="P23" i="14"/>
  <c r="P142" i="14"/>
  <c r="P255" i="14"/>
  <c r="P197" i="14"/>
  <c r="P295" i="14"/>
  <c r="P205" i="14"/>
  <c r="P93" i="14"/>
  <c r="P136" i="14"/>
  <c r="P275" i="14"/>
  <c r="P44" i="14"/>
  <c r="P160" i="14"/>
  <c r="P38" i="14"/>
  <c r="P230" i="14"/>
  <c r="P39" i="14"/>
  <c r="P228" i="14"/>
  <c r="P141" i="14"/>
  <c r="P42" i="14"/>
  <c r="P75" i="14"/>
  <c r="P108" i="14"/>
  <c r="P36" i="14"/>
  <c r="P102" i="14"/>
  <c r="P297" i="14"/>
  <c r="P252" i="14"/>
  <c r="P284" i="14"/>
  <c r="P33" i="14"/>
  <c r="P63" i="14"/>
  <c r="P96" i="14"/>
  <c r="P130" i="14"/>
  <c r="P58" i="14"/>
  <c r="P123" i="14"/>
  <c r="P103" i="14"/>
  <c r="P286" i="14"/>
  <c r="P300" i="14"/>
  <c r="P97" i="14"/>
  <c r="P147" i="14"/>
  <c r="P170" i="14"/>
  <c r="P193" i="14"/>
  <c r="P143" i="14"/>
  <c r="P190" i="14"/>
  <c r="P288" i="14"/>
  <c r="P221" i="14"/>
  <c r="P270" i="14"/>
  <c r="P30" i="14"/>
  <c r="P195" i="14"/>
  <c r="P218" i="14"/>
  <c r="P56" i="14"/>
  <c r="P191" i="14"/>
  <c r="P232" i="14"/>
  <c r="P196" i="14"/>
  <c r="P285" i="14"/>
  <c r="P29" i="14"/>
  <c r="P51" i="14"/>
  <c r="P211" i="14"/>
  <c r="P234" i="14"/>
  <c r="P78" i="14"/>
  <c r="P207" i="14"/>
  <c r="P268" i="14"/>
  <c r="P238" i="14"/>
  <c r="P301" i="14"/>
  <c r="P214" i="14"/>
  <c r="P81" i="14"/>
  <c r="P257" i="14"/>
  <c r="P127" i="14"/>
  <c r="P154" i="14"/>
  <c r="P177" i="14"/>
  <c r="P122" i="14"/>
  <c r="P279" i="14"/>
  <c r="P174" i="14"/>
  <c r="P207" i="20"/>
  <c r="R207" i="20"/>
  <c r="Q48" i="14"/>
  <c r="Q52" i="14"/>
  <c r="Q57" i="14"/>
  <c r="Q128" i="14"/>
  <c r="Q37" i="14"/>
  <c r="Q113" i="14"/>
  <c r="Q180" i="14"/>
  <c r="Q244" i="14"/>
  <c r="Q59" i="14"/>
  <c r="Q130" i="14"/>
  <c r="Q195" i="14"/>
  <c r="Q259" i="14"/>
  <c r="Q82" i="14"/>
  <c r="Q146" i="14"/>
  <c r="Q210" i="14"/>
  <c r="Q100" i="14"/>
  <c r="Q161" i="14"/>
  <c r="Q63" i="14"/>
  <c r="Q133" i="14"/>
  <c r="Q200" i="14"/>
  <c r="Q22" i="14"/>
  <c r="Q102" i="14"/>
  <c r="Q167" i="14"/>
  <c r="Q222" i="14"/>
  <c r="Q283" i="14"/>
  <c r="Q272" i="14"/>
  <c r="Q198" i="14"/>
  <c r="Q277" i="14"/>
  <c r="Q264" i="14"/>
  <c r="Q213" i="14"/>
  <c r="Q287" i="14"/>
  <c r="Q174" i="14"/>
  <c r="Q135" i="14"/>
  <c r="Q265" i="14"/>
  <c r="Q206" i="14"/>
  <c r="Q292" i="14"/>
  <c r="Q56" i="14"/>
  <c r="Q60" i="14"/>
  <c r="Q67" i="14"/>
  <c r="Q136" i="14"/>
  <c r="Q47" i="14"/>
  <c r="Q121" i="14"/>
  <c r="Q188" i="14"/>
  <c r="Q252" i="14"/>
  <c r="Q70" i="14"/>
  <c r="Q138" i="14"/>
  <c r="Q203" i="14"/>
  <c r="Q267" i="14"/>
  <c r="Q91" i="14"/>
  <c r="Q154" i="14"/>
  <c r="Q30" i="14"/>
  <c r="Q108" i="14"/>
  <c r="Q169" i="14"/>
  <c r="Q74" i="14"/>
  <c r="Q141" i="14"/>
  <c r="Q208" i="14"/>
  <c r="Q33" i="14"/>
  <c r="Q110" i="14"/>
  <c r="Q175" i="14"/>
  <c r="Q225" i="14"/>
  <c r="Q291" i="14"/>
  <c r="Q282" i="14"/>
  <c r="Q201" i="14"/>
  <c r="Q289" i="14"/>
  <c r="Q279" i="14"/>
  <c r="Q223" i="14"/>
  <c r="Q295" i="14"/>
  <c r="Q193" i="14"/>
  <c r="Q214" i="14"/>
  <c r="Q278" i="14"/>
  <c r="Q209" i="14"/>
  <c r="Q300" i="14"/>
  <c r="Q64" i="14"/>
  <c r="Q68" i="14"/>
  <c r="Q78" i="14"/>
  <c r="Q144" i="14"/>
  <c r="Q58" i="14"/>
  <c r="Q129" i="14"/>
  <c r="Q196" i="14"/>
  <c r="Q260" i="14"/>
  <c r="Q81" i="14"/>
  <c r="Q147" i="14"/>
  <c r="Q211" i="14"/>
  <c r="Q275" i="14"/>
  <c r="Q99" i="14"/>
  <c r="Q162" i="14"/>
  <c r="Q41" i="14"/>
  <c r="Q116" i="14"/>
  <c r="Q177" i="14"/>
  <c r="Q85" i="14"/>
  <c r="Q152" i="14"/>
  <c r="Q216" i="14"/>
  <c r="Q43" i="14"/>
  <c r="Q118" i="14"/>
  <c r="Q183" i="14"/>
  <c r="Q229" i="14"/>
  <c r="Q299" i="14"/>
  <c r="Q290" i="14"/>
  <c r="Q215" i="14"/>
  <c r="Q297" i="14"/>
  <c r="Q281" i="14"/>
  <c r="Q238" i="14"/>
  <c r="Q303" i="14"/>
  <c r="Q242" i="14"/>
  <c r="Q217" i="14"/>
  <c r="Q285" i="14"/>
  <c r="Q218" i="14"/>
  <c r="Q80" i="14"/>
  <c r="Q84" i="14"/>
  <c r="Q96" i="14"/>
  <c r="Q157" i="14"/>
  <c r="Q79" i="14"/>
  <c r="Q148" i="14"/>
  <c r="Q212" i="14"/>
  <c r="Q276" i="14"/>
  <c r="Q98" i="14"/>
  <c r="Q163" i="14"/>
  <c r="Q227" i="14"/>
  <c r="Q39" i="14"/>
  <c r="Q115" i="14"/>
  <c r="Q178" i="14"/>
  <c r="Q62" i="14"/>
  <c r="Q132" i="14"/>
  <c r="Q21" i="14"/>
  <c r="Q101" i="14"/>
  <c r="Q168" i="14"/>
  <c r="Q232" i="14"/>
  <c r="Q65" i="14"/>
  <c r="Q134" i="14"/>
  <c r="Q199" i="14"/>
  <c r="Q254" i="14"/>
  <c r="Q189" i="14"/>
  <c r="Q23" i="14"/>
  <c r="Q233" i="14"/>
  <c r="Q34" i="14"/>
  <c r="Q296" i="14"/>
  <c r="Q245" i="14"/>
  <c r="Q127" i="14"/>
  <c r="Q286" i="14"/>
  <c r="Q231" i="14"/>
  <c r="Q301" i="14"/>
  <c r="Q263" i="14"/>
  <c r="Q24" i="14"/>
  <c r="Q28" i="14"/>
  <c r="Q25" i="14"/>
  <c r="Q104" i="14"/>
  <c r="Q165" i="14"/>
  <c r="Q89" i="14"/>
  <c r="Q156" i="14"/>
  <c r="Q220" i="14"/>
  <c r="Q27" i="14"/>
  <c r="Q106" i="14"/>
  <c r="Q171" i="14"/>
  <c r="Q235" i="14"/>
  <c r="Q50" i="14"/>
  <c r="Q123" i="14"/>
  <c r="Q186" i="14"/>
  <c r="Q73" i="14"/>
  <c r="Q140" i="14"/>
  <c r="Q31" i="14"/>
  <c r="Q109" i="14"/>
  <c r="Q176" i="14"/>
  <c r="Q240" i="14"/>
  <c r="Q75" i="14"/>
  <c r="Q142" i="14"/>
  <c r="Q207" i="14"/>
  <c r="Q257" i="14"/>
  <c r="Q226" i="14"/>
  <c r="Q103" i="14"/>
  <c r="Q237" i="14"/>
  <c r="Q111" i="14"/>
  <c r="Q304" i="14"/>
  <c r="Q255" i="14"/>
  <c r="Q150" i="14"/>
  <c r="Q294" i="14"/>
  <c r="Q246" i="14"/>
  <c r="Q77" i="14"/>
  <c r="Q274" i="14"/>
  <c r="Q32" i="14"/>
  <c r="Q36" i="14"/>
  <c r="Q35" i="14"/>
  <c r="Q112" i="14"/>
  <c r="Q173" i="14"/>
  <c r="Q97" i="14"/>
  <c r="Q164" i="14"/>
  <c r="Q228" i="14"/>
  <c r="Q38" i="14"/>
  <c r="Q114" i="14"/>
  <c r="Q179" i="14"/>
  <c r="Q243" i="14"/>
  <c r="Q61" i="14"/>
  <c r="Q131" i="14"/>
  <c r="Q194" i="14"/>
  <c r="Q83" i="14"/>
  <c r="Q145" i="14"/>
  <c r="Q42" i="14"/>
  <c r="Q117" i="14"/>
  <c r="Q184" i="14"/>
  <c r="Q248" i="14"/>
  <c r="Q86" i="14"/>
  <c r="Q151" i="14"/>
  <c r="Q87" i="14"/>
  <c r="Q261" i="14"/>
  <c r="Q258" i="14"/>
  <c r="Q182" i="14"/>
  <c r="Q247" i="14"/>
  <c r="Q181" i="14"/>
  <c r="Q45" i="14"/>
  <c r="Q269" i="14"/>
  <c r="Q158" i="14"/>
  <c r="Q302" i="14"/>
  <c r="Q249" i="14"/>
  <c r="Q143" i="14"/>
  <c r="Q280" i="14"/>
  <c r="Q88" i="14"/>
  <c r="Q204" i="14"/>
  <c r="Q219" i="14"/>
  <c r="Q51" i="14"/>
  <c r="Q160" i="14"/>
  <c r="Q191" i="14"/>
  <c r="Q230" i="14"/>
  <c r="Q55" i="14"/>
  <c r="Q250" i="14"/>
  <c r="Q149" i="14"/>
  <c r="Q268" i="14"/>
  <c r="Q29" i="14"/>
  <c r="Q124" i="14"/>
  <c r="Q224" i="14"/>
  <c r="Q239" i="14"/>
  <c r="Q305" i="14"/>
  <c r="Q271" i="14"/>
  <c r="Q40" i="14"/>
  <c r="Q26" i="14"/>
  <c r="Q49" i="14"/>
  <c r="Q71" i="14"/>
  <c r="Q153" i="14"/>
  <c r="Q256" i="14"/>
  <c r="Q270" i="14"/>
  <c r="Q234" i="14"/>
  <c r="Q66" i="14"/>
  <c r="Q72" i="14"/>
  <c r="Q69" i="14"/>
  <c r="Q90" i="14"/>
  <c r="Q107" i="14"/>
  <c r="Q185" i="14"/>
  <c r="Q54" i="14"/>
  <c r="Q95" i="14"/>
  <c r="Q288" i="14"/>
  <c r="Q221" i="14"/>
  <c r="Q44" i="14"/>
  <c r="Q105" i="14"/>
  <c r="Q122" i="14"/>
  <c r="Q139" i="14"/>
  <c r="Q53" i="14"/>
  <c r="Q94" i="14"/>
  <c r="Q266" i="14"/>
  <c r="Q119" i="14"/>
  <c r="Q253" i="14"/>
  <c r="Q76" i="14"/>
  <c r="Q137" i="14"/>
  <c r="Q155" i="14"/>
  <c r="Q170" i="14"/>
  <c r="Q93" i="14"/>
  <c r="Q126" i="14"/>
  <c r="Q298" i="14"/>
  <c r="Q241" i="14"/>
  <c r="Q293" i="14"/>
  <c r="Q172" i="14"/>
  <c r="Q159" i="14"/>
  <c r="Q236" i="14"/>
  <c r="Q190" i="14"/>
  <c r="Q187" i="14"/>
  <c r="Q197" i="14"/>
  <c r="Q251" i="14"/>
  <c r="Q262" i="14"/>
  <c r="Q92" i="14"/>
  <c r="Q166" i="14"/>
  <c r="Q46" i="14"/>
  <c r="Q125" i="14"/>
  <c r="Q205" i="14"/>
  <c r="Q120" i="14"/>
  <c r="Q192" i="14"/>
  <c r="Q284" i="14"/>
  <c r="Q202" i="14"/>
  <c r="Q273" i="14"/>
  <c r="P186" i="20"/>
  <c r="R186" i="20"/>
  <c r="O58" i="14"/>
  <c r="O122" i="14"/>
  <c r="O22" i="14"/>
  <c r="O86" i="14"/>
  <c r="O29" i="14"/>
  <c r="O120" i="14"/>
  <c r="O44" i="14"/>
  <c r="O132" i="14"/>
  <c r="O194" i="14"/>
  <c r="O258" i="14"/>
  <c r="O91" i="14"/>
  <c r="O161" i="14"/>
  <c r="O225" i="14"/>
  <c r="O33" i="14"/>
  <c r="O124" i="14"/>
  <c r="O200" i="14"/>
  <c r="O93" i="14"/>
  <c r="O175" i="14"/>
  <c r="O84" i="14"/>
  <c r="O166" i="14"/>
  <c r="O230" i="14"/>
  <c r="O64" i="14"/>
  <c r="O66" i="14"/>
  <c r="O130" i="14"/>
  <c r="O30" i="14"/>
  <c r="O94" i="14"/>
  <c r="O41" i="14"/>
  <c r="O131" i="14"/>
  <c r="O56" i="14"/>
  <c r="O143" i="14"/>
  <c r="O202" i="14"/>
  <c r="O266" i="14"/>
  <c r="O101" i="14"/>
  <c r="O169" i="14"/>
  <c r="O233" i="14"/>
  <c r="O47" i="14"/>
  <c r="O135" i="14"/>
  <c r="O208" i="14"/>
  <c r="O104" i="14"/>
  <c r="O183" i="14"/>
  <c r="O95" i="14"/>
  <c r="O174" i="14"/>
  <c r="O238" i="14"/>
  <c r="O75" i="14"/>
  <c r="O157" i="14"/>
  <c r="O211" i="14"/>
  <c r="O156" i="14"/>
  <c r="O240" i="14"/>
  <c r="O74" i="14"/>
  <c r="O138" i="14"/>
  <c r="O38" i="14"/>
  <c r="O102" i="14"/>
  <c r="O55" i="14"/>
  <c r="O141" i="14"/>
  <c r="O68" i="14"/>
  <c r="O146" i="14"/>
  <c r="O210" i="14"/>
  <c r="O274" i="14"/>
  <c r="O112" i="14"/>
  <c r="O177" i="14"/>
  <c r="O241" i="14"/>
  <c r="O60" i="14"/>
  <c r="O152" i="14"/>
  <c r="O23" i="14"/>
  <c r="O115" i="14"/>
  <c r="O191" i="14"/>
  <c r="O105" i="14"/>
  <c r="O182" i="14"/>
  <c r="O246" i="14"/>
  <c r="O85" i="14"/>
  <c r="O26" i="14"/>
  <c r="O90" i="14"/>
  <c r="O35" i="14"/>
  <c r="O54" i="14"/>
  <c r="O118" i="14"/>
  <c r="O77" i="14"/>
  <c r="O155" i="14"/>
  <c r="O89" i="14"/>
  <c r="O162" i="14"/>
  <c r="O226" i="14"/>
  <c r="O45" i="14"/>
  <c r="O133" i="14"/>
  <c r="O193" i="14"/>
  <c r="O257" i="14"/>
  <c r="O81" i="14"/>
  <c r="O168" i="14"/>
  <c r="O48" i="14"/>
  <c r="O136" i="14"/>
  <c r="O37" i="14"/>
  <c r="O127" i="14"/>
  <c r="O198" i="14"/>
  <c r="O262" i="14"/>
  <c r="O107" i="14"/>
  <c r="O34" i="14"/>
  <c r="O98" i="14"/>
  <c r="O43" i="14"/>
  <c r="O62" i="14"/>
  <c r="O126" i="14"/>
  <c r="O88" i="14"/>
  <c r="O163" i="14"/>
  <c r="O100" i="14"/>
  <c r="O170" i="14"/>
  <c r="O234" i="14"/>
  <c r="O57" i="14"/>
  <c r="O144" i="14"/>
  <c r="O201" i="14"/>
  <c r="O265" i="14"/>
  <c r="O92" i="14"/>
  <c r="O176" i="14"/>
  <c r="O61" i="14"/>
  <c r="O151" i="14"/>
  <c r="O49" i="14"/>
  <c r="O137" i="14"/>
  <c r="O206" i="14"/>
  <c r="O25" i="14"/>
  <c r="O117" i="14"/>
  <c r="O42" i="14"/>
  <c r="O106" i="14"/>
  <c r="O51" i="14"/>
  <c r="O70" i="14"/>
  <c r="O134" i="14"/>
  <c r="O99" i="14"/>
  <c r="O171" i="14"/>
  <c r="O111" i="14"/>
  <c r="O178" i="14"/>
  <c r="O242" i="14"/>
  <c r="O69" i="14"/>
  <c r="O145" i="14"/>
  <c r="O209" i="14"/>
  <c r="O273" i="14"/>
  <c r="O103" i="14"/>
  <c r="O184" i="14"/>
  <c r="O72" i="14"/>
  <c r="O159" i="14"/>
  <c r="O63" i="14"/>
  <c r="O150" i="14"/>
  <c r="O214" i="14"/>
  <c r="O39" i="14"/>
  <c r="O128" i="14"/>
  <c r="O197" i="14"/>
  <c r="O305" i="14"/>
  <c r="O50" i="14"/>
  <c r="O142" i="14"/>
  <c r="O186" i="14"/>
  <c r="O217" i="14"/>
  <c r="O83" i="14"/>
  <c r="O222" i="14"/>
  <c r="O181" i="14"/>
  <c r="O76" i="14"/>
  <c r="O219" i="14"/>
  <c r="O296" i="14"/>
  <c r="O275" i="14"/>
  <c r="O227" i="14"/>
  <c r="O302" i="14"/>
  <c r="O267" i="14"/>
  <c r="O228" i="14"/>
  <c r="O284" i="14"/>
  <c r="O270" i="14"/>
  <c r="O236" i="14"/>
  <c r="O114" i="14"/>
  <c r="O109" i="14"/>
  <c r="O250" i="14"/>
  <c r="O21" i="14"/>
  <c r="O167" i="14"/>
  <c r="O52" i="14"/>
  <c r="O205" i="14"/>
  <c r="O164" i="14"/>
  <c r="O247" i="14"/>
  <c r="O87" i="14"/>
  <c r="O295" i="14"/>
  <c r="O252" i="14"/>
  <c r="O180" i="14"/>
  <c r="O285" i="14"/>
  <c r="O235" i="14"/>
  <c r="O300" i="14"/>
  <c r="O291" i="14"/>
  <c r="O243" i="14"/>
  <c r="O27" i="14"/>
  <c r="O147" i="14"/>
  <c r="O32" i="14"/>
  <c r="O71" i="14"/>
  <c r="O24" i="14"/>
  <c r="O96" i="14"/>
  <c r="O65" i="14"/>
  <c r="O172" i="14"/>
  <c r="O251" i="14"/>
  <c r="O188" i="14"/>
  <c r="O303" i="14"/>
  <c r="O255" i="14"/>
  <c r="O187" i="14"/>
  <c r="O293" i="14"/>
  <c r="O256" i="14"/>
  <c r="O40" i="14"/>
  <c r="O299" i="14"/>
  <c r="O268" i="14"/>
  <c r="O59" i="14"/>
  <c r="O31" i="14"/>
  <c r="O80" i="14"/>
  <c r="O113" i="14"/>
  <c r="O73" i="14"/>
  <c r="O139" i="14"/>
  <c r="O237" i="14"/>
  <c r="O203" i="14"/>
  <c r="O264" i="14"/>
  <c r="O196" i="14"/>
  <c r="O97" i="14"/>
  <c r="O259" i="14"/>
  <c r="O195" i="14"/>
  <c r="O301" i="14"/>
  <c r="O260" i="14"/>
  <c r="O129" i="14"/>
  <c r="O53" i="14"/>
  <c r="O272" i="14"/>
  <c r="O46" i="14"/>
  <c r="O79" i="14"/>
  <c r="O123" i="14"/>
  <c r="O160" i="14"/>
  <c r="O116" i="14"/>
  <c r="O149" i="14"/>
  <c r="O277" i="14"/>
  <c r="O207" i="14"/>
  <c r="O279" i="14"/>
  <c r="O213" i="14"/>
  <c r="O216" i="14"/>
  <c r="O271" i="14"/>
  <c r="O199" i="14"/>
  <c r="O28" i="14"/>
  <c r="O263" i="14"/>
  <c r="O179" i="14"/>
  <c r="O140" i="14"/>
  <c r="O282" i="14"/>
  <c r="O78" i="14"/>
  <c r="O121" i="14"/>
  <c r="O153" i="14"/>
  <c r="O192" i="14"/>
  <c r="O158" i="14"/>
  <c r="O165" i="14"/>
  <c r="O289" i="14"/>
  <c r="O212" i="14"/>
  <c r="O281" i="14"/>
  <c r="O245" i="14"/>
  <c r="O220" i="14"/>
  <c r="O286" i="14"/>
  <c r="O221" i="14"/>
  <c r="O119" i="14"/>
  <c r="O276" i="14"/>
  <c r="O229" i="14"/>
  <c r="O204" i="14"/>
  <c r="O290" i="14"/>
  <c r="O185" i="14"/>
  <c r="O297" i="14"/>
  <c r="O223" i="14"/>
  <c r="O280" i="14"/>
  <c r="O249" i="14"/>
  <c r="O148" i="14"/>
  <c r="O248" i="14"/>
  <c r="O292" i="14"/>
  <c r="O36" i="14"/>
  <c r="O215" i="14"/>
  <c r="O294" i="14"/>
  <c r="O261" i="14"/>
  <c r="O82" i="14"/>
  <c r="O125" i="14"/>
  <c r="O244" i="14"/>
  <c r="O108" i="14"/>
  <c r="O283" i="14"/>
  <c r="O67" i="14"/>
  <c r="O254" i="14"/>
  <c r="O304" i="14"/>
  <c r="O278" i="14"/>
  <c r="O239" i="14"/>
  <c r="O154" i="14"/>
  <c r="O173" i="14"/>
  <c r="O269" i="14"/>
  <c r="O224" i="14"/>
  <c r="O298" i="14"/>
  <c r="O218" i="14"/>
  <c r="O189" i="14"/>
  <c r="O287" i="14"/>
  <c r="O231" i="14"/>
  <c r="O232" i="14"/>
  <c r="O110" i="14"/>
  <c r="O190" i="14"/>
  <c r="O253" i="14"/>
  <c r="O288" i="14"/>
  <c r="O7" i="14"/>
  <c r="E5" i="14" s="1"/>
  <c r="O29" i="13"/>
  <c r="O93" i="13"/>
  <c r="O156" i="13"/>
  <c r="O220" i="13"/>
  <c r="O284" i="13"/>
  <c r="O62" i="13"/>
  <c r="O126" i="13"/>
  <c r="O187" i="13"/>
  <c r="O23" i="13"/>
  <c r="O87" i="13"/>
  <c r="O154" i="13"/>
  <c r="O218" i="13"/>
  <c r="O40" i="13"/>
  <c r="O104" i="13"/>
  <c r="O169" i="13"/>
  <c r="O233" i="13"/>
  <c r="O25" i="13"/>
  <c r="O89" i="13"/>
  <c r="O152" i="13"/>
  <c r="O216" i="13"/>
  <c r="O280" i="13"/>
  <c r="O74" i="13"/>
  <c r="O138" i="13"/>
  <c r="O199" i="13"/>
  <c r="O263" i="13"/>
  <c r="O43" i="13"/>
  <c r="O61" i="13"/>
  <c r="O69" i="13"/>
  <c r="O21" i="13"/>
  <c r="O85" i="13"/>
  <c r="O148" i="13"/>
  <c r="O212" i="13"/>
  <c r="O276" i="13"/>
  <c r="O54" i="13"/>
  <c r="O118" i="13"/>
  <c r="O179" i="13"/>
  <c r="O243" i="13"/>
  <c r="O79" i="13"/>
  <c r="O146" i="13"/>
  <c r="O210" i="13"/>
  <c r="O32" i="13"/>
  <c r="O96" i="13"/>
  <c r="O161" i="13"/>
  <c r="O225" i="13"/>
  <c r="O289" i="13"/>
  <c r="O81" i="13"/>
  <c r="O144" i="13"/>
  <c r="O208" i="13"/>
  <c r="O272" i="13"/>
  <c r="O66" i="13"/>
  <c r="O130" i="13"/>
  <c r="O191" i="13"/>
  <c r="O255" i="13"/>
  <c r="O35" i="13"/>
  <c r="O99" i="13"/>
  <c r="O45" i="13"/>
  <c r="O141" i="13"/>
  <c r="O236" i="13"/>
  <c r="O30" i="13"/>
  <c r="O110" i="13"/>
  <c r="O203" i="13"/>
  <c r="O55" i="13"/>
  <c r="O135" i="13"/>
  <c r="O234" i="13"/>
  <c r="O72" i="13"/>
  <c r="O153" i="13"/>
  <c r="O249" i="13"/>
  <c r="O57" i="13"/>
  <c r="O137" i="13"/>
  <c r="O232" i="13"/>
  <c r="O42" i="13"/>
  <c r="O122" i="13"/>
  <c r="O215" i="13"/>
  <c r="O295" i="13"/>
  <c r="O91" i="13"/>
  <c r="O166" i="13"/>
  <c r="O230" i="13"/>
  <c r="O60" i="13"/>
  <c r="O124" i="13"/>
  <c r="O189" i="13"/>
  <c r="O253" i="13"/>
  <c r="O306" i="13"/>
  <c r="O286" i="13"/>
  <c r="O266" i="13"/>
  <c r="O53" i="13"/>
  <c r="O164" i="13"/>
  <c r="O244" i="13"/>
  <c r="O38" i="13"/>
  <c r="O134" i="13"/>
  <c r="O211" i="13"/>
  <c r="O63" i="13"/>
  <c r="O162" i="13"/>
  <c r="O242" i="13"/>
  <c r="O80" i="13"/>
  <c r="O177" i="13"/>
  <c r="O257" i="13"/>
  <c r="O65" i="13"/>
  <c r="O160" i="13"/>
  <c r="O240" i="13"/>
  <c r="O50" i="13"/>
  <c r="O143" i="13"/>
  <c r="O223" i="13"/>
  <c r="O303" i="13"/>
  <c r="O107" i="13"/>
  <c r="O174" i="13"/>
  <c r="O238" i="13"/>
  <c r="O68" i="13"/>
  <c r="O132" i="13"/>
  <c r="O197" i="13"/>
  <c r="O261" i="13"/>
  <c r="O283" i="13"/>
  <c r="O290" i="13"/>
  <c r="O270" i="13"/>
  <c r="O77" i="13"/>
  <c r="O172" i="13"/>
  <c r="O252" i="13"/>
  <c r="O46" i="13"/>
  <c r="O142" i="13"/>
  <c r="O219" i="13"/>
  <c r="O71" i="13"/>
  <c r="O170" i="13"/>
  <c r="O250" i="13"/>
  <c r="O88" i="13"/>
  <c r="O185" i="13"/>
  <c r="O265" i="13"/>
  <c r="O73" i="13"/>
  <c r="O168" i="13"/>
  <c r="O248" i="13"/>
  <c r="O58" i="13"/>
  <c r="O151" i="13"/>
  <c r="O231" i="13"/>
  <c r="O27" i="13"/>
  <c r="O115" i="13"/>
  <c r="O182" i="13"/>
  <c r="O246" i="13"/>
  <c r="O76" i="13"/>
  <c r="O140" i="13"/>
  <c r="O205" i="13"/>
  <c r="O269" i="13"/>
  <c r="O302" i="13"/>
  <c r="O291" i="13"/>
  <c r="O299" i="13"/>
  <c r="O109" i="13"/>
  <c r="O188" i="13"/>
  <c r="O268" i="13"/>
  <c r="O78" i="13"/>
  <c r="O155" i="13"/>
  <c r="O235" i="13"/>
  <c r="O103" i="13"/>
  <c r="O186" i="13"/>
  <c r="O24" i="13"/>
  <c r="O120" i="13"/>
  <c r="O201" i="13"/>
  <c r="O281" i="13"/>
  <c r="O105" i="13"/>
  <c r="O184" i="13"/>
  <c r="O264" i="13"/>
  <c r="O90" i="13"/>
  <c r="O167" i="13"/>
  <c r="O247" i="13"/>
  <c r="O59" i="13"/>
  <c r="O131" i="13"/>
  <c r="O198" i="13"/>
  <c r="O28" i="13"/>
  <c r="O92" i="13"/>
  <c r="O157" i="13"/>
  <c r="O221" i="13"/>
  <c r="O285" i="13"/>
  <c r="O296" i="13"/>
  <c r="O274" i="13"/>
  <c r="O297" i="13"/>
  <c r="O117" i="13"/>
  <c r="O196" i="13"/>
  <c r="O292" i="13"/>
  <c r="O86" i="13"/>
  <c r="O163" i="13"/>
  <c r="O31" i="13"/>
  <c r="O111" i="13"/>
  <c r="O194" i="13"/>
  <c r="O48" i="13"/>
  <c r="O128" i="13"/>
  <c r="O209" i="13"/>
  <c r="O33" i="13"/>
  <c r="O113" i="13"/>
  <c r="O192" i="13"/>
  <c r="O288" i="13"/>
  <c r="O98" i="13"/>
  <c r="O175" i="13"/>
  <c r="O271" i="13"/>
  <c r="O67" i="13"/>
  <c r="O139" i="13"/>
  <c r="O206" i="13"/>
  <c r="O36" i="13"/>
  <c r="O100" i="13"/>
  <c r="O165" i="13"/>
  <c r="O229" i="13"/>
  <c r="O293" i="13"/>
  <c r="O298" i="13"/>
  <c r="O278" i="13"/>
  <c r="O301" i="13"/>
  <c r="O37" i="13"/>
  <c r="O133" i="13"/>
  <c r="O228" i="13"/>
  <c r="O22" i="13"/>
  <c r="O102" i="13"/>
  <c r="O195" i="13"/>
  <c r="O47" i="13"/>
  <c r="O127" i="13"/>
  <c r="O226" i="13"/>
  <c r="O64" i="13"/>
  <c r="O145" i="13"/>
  <c r="O241" i="13"/>
  <c r="O49" i="13"/>
  <c r="O129" i="13"/>
  <c r="O224" i="13"/>
  <c r="O34" i="13"/>
  <c r="O114" i="13"/>
  <c r="O207" i="13"/>
  <c r="O287" i="13"/>
  <c r="O83" i="13"/>
  <c r="O158" i="13"/>
  <c r="O222" i="13"/>
  <c r="O52" i="13"/>
  <c r="O116" i="13"/>
  <c r="O181" i="13"/>
  <c r="O245" i="13"/>
  <c r="O304" i="13"/>
  <c r="O282" i="13"/>
  <c r="O251" i="13"/>
  <c r="O260" i="13"/>
  <c r="O95" i="13"/>
  <c r="O193" i="13"/>
  <c r="O256" i="13"/>
  <c r="O51" i="13"/>
  <c r="O84" i="13"/>
  <c r="O275" i="13"/>
  <c r="O300" i="13"/>
  <c r="O119" i="13"/>
  <c r="O217" i="13"/>
  <c r="O26" i="13"/>
  <c r="O75" i="13"/>
  <c r="O108" i="13"/>
  <c r="O267" i="13"/>
  <c r="O70" i="13"/>
  <c r="O178" i="13"/>
  <c r="O273" i="13"/>
  <c r="O82" i="13"/>
  <c r="O123" i="13"/>
  <c r="O149" i="13"/>
  <c r="O307" i="13"/>
  <c r="O94" i="13"/>
  <c r="O202" i="13"/>
  <c r="O41" i="13"/>
  <c r="O106" i="13"/>
  <c r="O150" i="13"/>
  <c r="O173" i="13"/>
  <c r="O305" i="13"/>
  <c r="O101" i="13"/>
  <c r="O147" i="13"/>
  <c r="O258" i="13"/>
  <c r="O97" i="13"/>
  <c r="O159" i="13"/>
  <c r="O190" i="13"/>
  <c r="O213" i="13"/>
  <c r="O262" i="13"/>
  <c r="O125" i="13"/>
  <c r="O171" i="13"/>
  <c r="O56" i="13"/>
  <c r="O121" i="13"/>
  <c r="O183" i="13"/>
  <c r="O214" i="13"/>
  <c r="O237" i="13"/>
  <c r="O259" i="13"/>
  <c r="O204" i="13"/>
  <c r="O39" i="13"/>
  <c r="O136" i="13"/>
  <c r="O200" i="13"/>
  <c r="O279" i="13"/>
  <c r="O44" i="13"/>
  <c r="O294" i="13"/>
  <c r="O112" i="13"/>
  <c r="O176" i="13"/>
  <c r="O239" i="13"/>
  <c r="O254" i="13"/>
  <c r="O277" i="13"/>
  <c r="O180" i="13"/>
  <c r="O227" i="13"/>
  <c r="O7" i="13"/>
  <c r="E5" i="13" s="1"/>
  <c r="R208" i="20"/>
  <c r="P208" i="20"/>
  <c r="E6" i="12"/>
  <c r="E9" i="12" s="1"/>
  <c r="E10" i="12" s="1"/>
  <c r="P49" i="12"/>
  <c r="P113" i="12"/>
  <c r="P177" i="12"/>
  <c r="P241" i="12"/>
  <c r="P43" i="12"/>
  <c r="P107" i="12"/>
  <c r="P175" i="12"/>
  <c r="P239" i="12"/>
  <c r="P303" i="12"/>
  <c r="P77" i="12"/>
  <c r="P141" i="12"/>
  <c r="P205" i="12"/>
  <c r="P269" i="12"/>
  <c r="P79" i="12"/>
  <c r="P143" i="12"/>
  <c r="P203" i="12"/>
  <c r="P267" i="12"/>
  <c r="P68" i="12"/>
  <c r="P308" i="12"/>
  <c r="P102" i="12"/>
  <c r="P230" i="12"/>
  <c r="P317" i="12"/>
  <c r="P120" i="12"/>
  <c r="P256" i="12"/>
  <c r="P58" i="12"/>
  <c r="P172" i="12"/>
  <c r="P236" i="12"/>
  <c r="P288" i="12"/>
  <c r="P92" i="12"/>
  <c r="P314" i="12"/>
  <c r="P126" i="12"/>
  <c r="P254" i="12"/>
  <c r="P48" i="12"/>
  <c r="P168" i="12"/>
  <c r="P285" i="12"/>
  <c r="P82" i="12"/>
  <c r="P186" i="12"/>
  <c r="P250" i="12"/>
  <c r="P327" i="12"/>
  <c r="P57" i="12"/>
  <c r="P121" i="12"/>
  <c r="P185" i="12"/>
  <c r="P249" i="12"/>
  <c r="P51" i="12"/>
  <c r="P115" i="12"/>
  <c r="P183" i="12"/>
  <c r="P247" i="12"/>
  <c r="P21" i="12"/>
  <c r="P85" i="12"/>
  <c r="P149" i="12"/>
  <c r="P213" i="12"/>
  <c r="P23" i="12"/>
  <c r="P87" i="12"/>
  <c r="P151" i="12"/>
  <c r="P211" i="12"/>
  <c r="P275" i="12"/>
  <c r="P84" i="12"/>
  <c r="P310" i="12"/>
  <c r="P118" i="12"/>
  <c r="P246" i="12"/>
  <c r="P325" i="12"/>
  <c r="P136" i="12"/>
  <c r="P272" i="12"/>
  <c r="P74" i="12"/>
  <c r="P178" i="12"/>
  <c r="P242" i="12"/>
  <c r="P309" i="12"/>
  <c r="P108" i="12"/>
  <c r="P322" i="12"/>
  <c r="P142" i="12"/>
  <c r="P270" i="12"/>
  <c r="P64" i="12"/>
  <c r="P184" i="12"/>
  <c r="P289" i="12"/>
  <c r="P98" i="12"/>
  <c r="P196" i="12"/>
  <c r="P260" i="12"/>
  <c r="P326" i="12"/>
  <c r="P65" i="12"/>
  <c r="P129" i="12"/>
  <c r="P193" i="12"/>
  <c r="P257" i="12"/>
  <c r="P59" i="12"/>
  <c r="P123" i="12"/>
  <c r="P191" i="12"/>
  <c r="P255" i="12"/>
  <c r="P29" i="12"/>
  <c r="P93" i="12"/>
  <c r="P157" i="12"/>
  <c r="P221" i="12"/>
  <c r="P31" i="12"/>
  <c r="P95" i="12"/>
  <c r="P159" i="12"/>
  <c r="P219" i="12"/>
  <c r="P283" i="12"/>
  <c r="P100" i="12"/>
  <c r="P318" i="12"/>
  <c r="P134" i="12"/>
  <c r="P262" i="12"/>
  <c r="P24" i="12"/>
  <c r="P152" i="12"/>
  <c r="P292" i="12"/>
  <c r="P90" i="12"/>
  <c r="P188" i="12"/>
  <c r="P252" i="12"/>
  <c r="P315" i="12"/>
  <c r="P124" i="12"/>
  <c r="P30" i="12"/>
  <c r="P158" i="12"/>
  <c r="P293" i="12"/>
  <c r="P80" i="12"/>
  <c r="P200" i="12"/>
  <c r="P312" i="12"/>
  <c r="P114" i="12"/>
  <c r="P202" i="12"/>
  <c r="P266" i="12"/>
  <c r="P25" i="12"/>
  <c r="P89" i="12"/>
  <c r="P153" i="12"/>
  <c r="P217" i="12"/>
  <c r="P281" i="12"/>
  <c r="P83" i="12"/>
  <c r="P147" i="12"/>
  <c r="P215" i="12"/>
  <c r="P279" i="12"/>
  <c r="P53" i="12"/>
  <c r="P117" i="12"/>
  <c r="P181" i="12"/>
  <c r="P245" i="12"/>
  <c r="P55" i="12"/>
  <c r="P119" i="12"/>
  <c r="P179" i="12"/>
  <c r="P243" i="12"/>
  <c r="P307" i="12"/>
  <c r="P148" i="12"/>
  <c r="P54" i="12"/>
  <c r="P182" i="12"/>
  <c r="P290" i="12"/>
  <c r="P72" i="12"/>
  <c r="P208" i="12"/>
  <c r="P324" i="12"/>
  <c r="P138" i="12"/>
  <c r="P210" i="12"/>
  <c r="P274" i="12"/>
  <c r="P44" i="12"/>
  <c r="P284" i="12"/>
  <c r="P78" i="12"/>
  <c r="P206" i="12"/>
  <c r="P321" i="12"/>
  <c r="P128" i="12"/>
  <c r="P248" i="12"/>
  <c r="P34" i="12"/>
  <c r="P164" i="12"/>
  <c r="P228" i="12"/>
  <c r="P306" i="12"/>
  <c r="P41" i="12"/>
  <c r="P169" i="12"/>
  <c r="P35" i="12"/>
  <c r="P167" i="12"/>
  <c r="P295" i="12"/>
  <c r="P133" i="12"/>
  <c r="P261" i="12"/>
  <c r="P135" i="12"/>
  <c r="P259" i="12"/>
  <c r="P298" i="12"/>
  <c r="P214" i="12"/>
  <c r="P104" i="12"/>
  <c r="P42" i="12"/>
  <c r="P226" i="12"/>
  <c r="P76" i="12"/>
  <c r="P110" i="12"/>
  <c r="P32" i="12"/>
  <c r="P282" i="12"/>
  <c r="P180" i="12"/>
  <c r="P319" i="12"/>
  <c r="P73" i="12"/>
  <c r="P201" i="12"/>
  <c r="P67" i="12"/>
  <c r="P199" i="12"/>
  <c r="P37" i="12"/>
  <c r="P165" i="12"/>
  <c r="P39" i="12"/>
  <c r="P163" i="12"/>
  <c r="P291" i="12"/>
  <c r="P22" i="12"/>
  <c r="P277" i="12"/>
  <c r="P176" i="12"/>
  <c r="P106" i="12"/>
  <c r="P258" i="12"/>
  <c r="P140" i="12"/>
  <c r="P174" i="12"/>
  <c r="P96" i="12"/>
  <c r="P320" i="12"/>
  <c r="P212" i="12"/>
  <c r="P81" i="12"/>
  <c r="P209" i="12"/>
  <c r="P75" i="12"/>
  <c r="P207" i="12"/>
  <c r="P45" i="12"/>
  <c r="P173" i="12"/>
  <c r="P47" i="12"/>
  <c r="P171" i="12"/>
  <c r="P299" i="12"/>
  <c r="P38" i="12"/>
  <c r="P286" i="12"/>
  <c r="P192" i="12"/>
  <c r="P122" i="12"/>
  <c r="P268" i="12"/>
  <c r="P156" i="12"/>
  <c r="P190" i="12"/>
  <c r="P112" i="12"/>
  <c r="P328" i="12"/>
  <c r="P218" i="12"/>
  <c r="P97" i="12"/>
  <c r="P225" i="12"/>
  <c r="P91" i="12"/>
  <c r="P223" i="12"/>
  <c r="P61" i="12"/>
  <c r="P189" i="12"/>
  <c r="P63" i="12"/>
  <c r="P187" i="12"/>
  <c r="P36" i="12"/>
  <c r="P70" i="12"/>
  <c r="P300" i="12"/>
  <c r="P224" i="12"/>
  <c r="P154" i="12"/>
  <c r="P278" i="12"/>
  <c r="P301" i="12"/>
  <c r="P222" i="12"/>
  <c r="P144" i="12"/>
  <c r="P50" i="12"/>
  <c r="P105" i="12"/>
  <c r="P233" i="12"/>
  <c r="P99" i="12"/>
  <c r="P231" i="12"/>
  <c r="P69" i="12"/>
  <c r="P197" i="12"/>
  <c r="P71" i="12"/>
  <c r="P195" i="12"/>
  <c r="P52" i="12"/>
  <c r="P86" i="12"/>
  <c r="P304" i="12"/>
  <c r="P240" i="12"/>
  <c r="P162" i="12"/>
  <c r="P280" i="12"/>
  <c r="P305" i="12"/>
  <c r="P238" i="12"/>
  <c r="P160" i="12"/>
  <c r="P66" i="12"/>
  <c r="P244" i="12"/>
  <c r="P137" i="12"/>
  <c r="P265" i="12"/>
  <c r="P131" i="12"/>
  <c r="P263" i="12"/>
  <c r="P101" i="12"/>
  <c r="P229" i="12"/>
  <c r="P103" i="12"/>
  <c r="P227" i="12"/>
  <c r="P116" i="12"/>
  <c r="P150" i="12"/>
  <c r="P40" i="12"/>
  <c r="P296" i="12"/>
  <c r="P194" i="12"/>
  <c r="P323" i="12"/>
  <c r="P46" i="12"/>
  <c r="P297" i="12"/>
  <c r="P216" i="12"/>
  <c r="P130" i="12"/>
  <c r="P276" i="12"/>
  <c r="P33" i="12"/>
  <c r="P161" i="12"/>
  <c r="P27" i="12"/>
  <c r="P155" i="12"/>
  <c r="P287" i="12"/>
  <c r="P125" i="12"/>
  <c r="P253" i="12"/>
  <c r="P127" i="12"/>
  <c r="P251" i="12"/>
  <c r="P294" i="12"/>
  <c r="P198" i="12"/>
  <c r="P88" i="12"/>
  <c r="P26" i="12"/>
  <c r="P220" i="12"/>
  <c r="P60" i="12"/>
  <c r="P94" i="12"/>
  <c r="P329" i="12"/>
  <c r="P264" i="12"/>
  <c r="P170" i="12"/>
  <c r="P311" i="12"/>
  <c r="P111" i="12"/>
  <c r="P62" i="12"/>
  <c r="P235" i="12"/>
  <c r="P313" i="12"/>
  <c r="P145" i="12"/>
  <c r="P132" i="12"/>
  <c r="P232" i="12"/>
  <c r="P273" i="12"/>
  <c r="P166" i="12"/>
  <c r="P146" i="12"/>
  <c r="P139" i="12"/>
  <c r="P56" i="12"/>
  <c r="P234" i="12"/>
  <c r="P271" i="12"/>
  <c r="P316" i="12"/>
  <c r="P302" i="12"/>
  <c r="P237" i="12"/>
  <c r="P28" i="12"/>
  <c r="P204" i="12"/>
  <c r="P109" i="12"/>
  <c r="O63" i="12"/>
  <c r="O127" i="12"/>
  <c r="O192" i="12"/>
  <c r="O256" i="12"/>
  <c r="O57" i="12"/>
  <c r="O121" i="12"/>
  <c r="O182" i="12"/>
  <c r="O246" i="12"/>
  <c r="O27" i="12"/>
  <c r="O91" i="12"/>
  <c r="O155" i="12"/>
  <c r="O220" i="12"/>
  <c r="O21" i="12"/>
  <c r="O85" i="12"/>
  <c r="O149" i="12"/>
  <c r="O210" i="12"/>
  <c r="O274" i="12"/>
  <c r="O76" i="12"/>
  <c r="O181" i="12"/>
  <c r="O245" i="12"/>
  <c r="O325" i="12"/>
  <c r="O142" i="12"/>
  <c r="O267" i="12"/>
  <c r="O64" i="12"/>
  <c r="O193" i="12"/>
  <c r="O315" i="12"/>
  <c r="O130" i="12"/>
  <c r="O329" i="12"/>
  <c r="O148" i="12"/>
  <c r="O221" i="12"/>
  <c r="O293" i="12"/>
  <c r="O54" i="12"/>
  <c r="O179" i="12"/>
  <c r="O289" i="12"/>
  <c r="O56" i="12"/>
  <c r="O185" i="12"/>
  <c r="O319" i="12"/>
  <c r="O122" i="12"/>
  <c r="O71" i="12"/>
  <c r="O135" i="12"/>
  <c r="O200" i="12"/>
  <c r="O264" i="12"/>
  <c r="O65" i="12"/>
  <c r="O129" i="12"/>
  <c r="O190" i="12"/>
  <c r="O254" i="12"/>
  <c r="O35" i="12"/>
  <c r="O99" i="12"/>
  <c r="O164" i="12"/>
  <c r="O228" i="12"/>
  <c r="O29" i="12"/>
  <c r="O93" i="12"/>
  <c r="O157" i="12"/>
  <c r="O218" i="12"/>
  <c r="O282" i="12"/>
  <c r="O92" i="12"/>
  <c r="O191" i="12"/>
  <c r="O255" i="12"/>
  <c r="O30" i="12"/>
  <c r="O158" i="12"/>
  <c r="O283" i="12"/>
  <c r="O80" i="12"/>
  <c r="O209" i="12"/>
  <c r="O323" i="12"/>
  <c r="O146" i="12"/>
  <c r="O36" i="12"/>
  <c r="O167" i="12"/>
  <c r="O231" i="12"/>
  <c r="O297" i="12"/>
  <c r="O70" i="12"/>
  <c r="O195" i="12"/>
  <c r="O291" i="12"/>
  <c r="O72" i="12"/>
  <c r="O201" i="12"/>
  <c r="O327" i="12"/>
  <c r="O138" i="12"/>
  <c r="O79" i="12"/>
  <c r="O143" i="12"/>
  <c r="O208" i="12"/>
  <c r="O272" i="12"/>
  <c r="O73" i="12"/>
  <c r="O137" i="12"/>
  <c r="O198" i="12"/>
  <c r="O262" i="12"/>
  <c r="O43" i="12"/>
  <c r="O107" i="12"/>
  <c r="O172" i="12"/>
  <c r="O236" i="12"/>
  <c r="O37" i="12"/>
  <c r="O101" i="12"/>
  <c r="O162" i="12"/>
  <c r="O226" i="12"/>
  <c r="O290" i="12"/>
  <c r="O108" i="12"/>
  <c r="O197" i="12"/>
  <c r="O261" i="12"/>
  <c r="O46" i="12"/>
  <c r="O171" i="12"/>
  <c r="O292" i="12"/>
  <c r="O96" i="12"/>
  <c r="O225" i="12"/>
  <c r="O34" i="12"/>
  <c r="O284" i="12"/>
  <c r="O52" i="12"/>
  <c r="O173" i="12"/>
  <c r="O237" i="12"/>
  <c r="O299" i="12"/>
  <c r="O86" i="12"/>
  <c r="O211" i="12"/>
  <c r="O295" i="12"/>
  <c r="O88" i="12"/>
  <c r="O217" i="12"/>
  <c r="O26" i="12"/>
  <c r="O154" i="12"/>
  <c r="O31" i="12"/>
  <c r="O95" i="12"/>
  <c r="O159" i="12"/>
  <c r="O224" i="12"/>
  <c r="O25" i="12"/>
  <c r="O89" i="12"/>
  <c r="O153" i="12"/>
  <c r="O214" i="12"/>
  <c r="O278" i="12"/>
  <c r="O59" i="12"/>
  <c r="O123" i="12"/>
  <c r="O188" i="12"/>
  <c r="O252" i="12"/>
  <c r="O53" i="12"/>
  <c r="O117" i="12"/>
  <c r="O178" i="12"/>
  <c r="O242" i="12"/>
  <c r="O306" i="12"/>
  <c r="O140" i="12"/>
  <c r="O213" i="12"/>
  <c r="O277" i="12"/>
  <c r="O78" i="12"/>
  <c r="O203" i="12"/>
  <c r="O316" i="12"/>
  <c r="O128" i="12"/>
  <c r="O257" i="12"/>
  <c r="O66" i="12"/>
  <c r="O305" i="12"/>
  <c r="O84" i="12"/>
  <c r="O189" i="12"/>
  <c r="O253" i="12"/>
  <c r="O313" i="12"/>
  <c r="O118" i="12"/>
  <c r="O243" i="12"/>
  <c r="O320" i="12"/>
  <c r="O120" i="12"/>
  <c r="O249" i="12"/>
  <c r="O58" i="12"/>
  <c r="O308" i="12"/>
  <c r="O39" i="12"/>
  <c r="O103" i="12"/>
  <c r="O168" i="12"/>
  <c r="O232" i="12"/>
  <c r="O33" i="12"/>
  <c r="O97" i="12"/>
  <c r="O161" i="12"/>
  <c r="O222" i="12"/>
  <c r="O286" i="12"/>
  <c r="O67" i="12"/>
  <c r="O131" i="12"/>
  <c r="O196" i="12"/>
  <c r="O260" i="12"/>
  <c r="O61" i="12"/>
  <c r="O125" i="12"/>
  <c r="O186" i="12"/>
  <c r="O250" i="12"/>
  <c r="O28" i="12"/>
  <c r="O156" i="12"/>
  <c r="O223" i="12"/>
  <c r="O300" i="12"/>
  <c r="O94" i="12"/>
  <c r="O219" i="12"/>
  <c r="O324" i="12"/>
  <c r="O144" i="12"/>
  <c r="O273" i="12"/>
  <c r="O82" i="12"/>
  <c r="O307" i="12"/>
  <c r="O100" i="12"/>
  <c r="O199" i="12"/>
  <c r="O263" i="12"/>
  <c r="O321" i="12"/>
  <c r="O134" i="12"/>
  <c r="O259" i="12"/>
  <c r="O328" i="12"/>
  <c r="O136" i="12"/>
  <c r="O265" i="12"/>
  <c r="O74" i="12"/>
  <c r="O310" i="12"/>
  <c r="O55" i="12"/>
  <c r="O119" i="12"/>
  <c r="O184" i="12"/>
  <c r="O248" i="12"/>
  <c r="O49" i="12"/>
  <c r="O113" i="12"/>
  <c r="O174" i="12"/>
  <c r="O238" i="12"/>
  <c r="O302" i="12"/>
  <c r="O83" i="12"/>
  <c r="O147" i="12"/>
  <c r="O212" i="12"/>
  <c r="O276" i="12"/>
  <c r="O77" i="12"/>
  <c r="O141" i="12"/>
  <c r="O202" i="12"/>
  <c r="O266" i="12"/>
  <c r="O60" i="12"/>
  <c r="O175" i="12"/>
  <c r="O239" i="12"/>
  <c r="O317" i="12"/>
  <c r="O126" i="12"/>
  <c r="O251" i="12"/>
  <c r="O48" i="12"/>
  <c r="O177" i="12"/>
  <c r="O309" i="12"/>
  <c r="O114" i="12"/>
  <c r="O322" i="12"/>
  <c r="O132" i="12"/>
  <c r="O215" i="12"/>
  <c r="O281" i="12"/>
  <c r="O38" i="12"/>
  <c r="O163" i="12"/>
  <c r="O285" i="12"/>
  <c r="O40" i="12"/>
  <c r="O169" i="12"/>
  <c r="O311" i="12"/>
  <c r="O106" i="12"/>
  <c r="O326" i="12"/>
  <c r="O111" i="12"/>
  <c r="O105" i="12"/>
  <c r="O75" i="12"/>
  <c r="O69" i="12"/>
  <c r="O44" i="12"/>
  <c r="O110" i="12"/>
  <c r="O288" i="12"/>
  <c r="O205" i="12"/>
  <c r="O275" i="12"/>
  <c r="O90" i="12"/>
  <c r="O151" i="12"/>
  <c r="O145" i="12"/>
  <c r="O115" i="12"/>
  <c r="O109" i="12"/>
  <c r="O124" i="12"/>
  <c r="O187" i="12"/>
  <c r="O50" i="12"/>
  <c r="O247" i="12"/>
  <c r="O312" i="12"/>
  <c r="O279" i="12"/>
  <c r="O176" i="12"/>
  <c r="O166" i="12"/>
  <c r="O139" i="12"/>
  <c r="O133" i="12"/>
  <c r="O165" i="12"/>
  <c r="O235" i="12"/>
  <c r="O98" i="12"/>
  <c r="O269" i="12"/>
  <c r="O24" i="12"/>
  <c r="O318" i="12"/>
  <c r="O216" i="12"/>
  <c r="O206" i="12"/>
  <c r="O180" i="12"/>
  <c r="O170" i="12"/>
  <c r="O207" i="12"/>
  <c r="O296" i="12"/>
  <c r="O301" i="12"/>
  <c r="O303" i="12"/>
  <c r="O104" i="12"/>
  <c r="O240" i="12"/>
  <c r="O230" i="12"/>
  <c r="O204" i="12"/>
  <c r="O194" i="12"/>
  <c r="O229" i="12"/>
  <c r="O32" i="12"/>
  <c r="O314" i="12"/>
  <c r="O22" i="12"/>
  <c r="O152" i="12"/>
  <c r="O23" i="12"/>
  <c r="O280" i="12"/>
  <c r="O270" i="12"/>
  <c r="O244" i="12"/>
  <c r="O234" i="12"/>
  <c r="O271" i="12"/>
  <c r="O112" i="12"/>
  <c r="O68" i="12"/>
  <c r="O102" i="12"/>
  <c r="O233" i="12"/>
  <c r="O87" i="12"/>
  <c r="O81" i="12"/>
  <c r="O51" i="12"/>
  <c r="O45" i="12"/>
  <c r="O298" i="12"/>
  <c r="O62" i="12"/>
  <c r="O241" i="12"/>
  <c r="O183" i="12"/>
  <c r="O227" i="12"/>
  <c r="O42" i="12"/>
  <c r="O268" i="12"/>
  <c r="O258" i="12"/>
  <c r="O304" i="12"/>
  <c r="O160" i="12"/>
  <c r="O116" i="12"/>
  <c r="O47" i="12"/>
  <c r="O150" i="12"/>
  <c r="O41" i="12"/>
  <c r="O287" i="12"/>
  <c r="O294" i="12"/>
  <c r="P18" i="14"/>
  <c r="Q18" i="13"/>
  <c r="C12" i="17"/>
  <c r="P18" i="12"/>
  <c r="O18" i="14"/>
  <c r="Q18" i="14"/>
  <c r="O18" i="13"/>
  <c r="P18" i="13"/>
  <c r="Q18" i="12"/>
  <c r="C11" i="17"/>
  <c r="O18" i="12"/>
  <c r="S226" i="17" l="1"/>
  <c r="S227" i="17"/>
  <c r="S228" i="17"/>
  <c r="AB226" i="17"/>
  <c r="W226" i="17" s="1"/>
  <c r="AA226" i="17"/>
  <c r="AH227" i="17"/>
  <c r="AB228" i="17"/>
  <c r="W228" i="17" s="1"/>
  <c r="AA228" i="17"/>
  <c r="R210" i="17"/>
  <c r="P221" i="17"/>
  <c r="E14" i="18"/>
  <c r="AH216" i="17"/>
  <c r="AH217" i="17"/>
  <c r="N101" i="17"/>
  <c r="R101" i="17" s="1"/>
  <c r="N24" i="17"/>
  <c r="R24" i="17" s="1"/>
  <c r="N192" i="17"/>
  <c r="N74" i="17"/>
  <c r="R74" i="17" s="1"/>
  <c r="N80" i="17"/>
  <c r="R80" i="17" s="1"/>
  <c r="AD221" i="17"/>
  <c r="N55" i="17"/>
  <c r="R55" i="17" s="1"/>
  <c r="N25" i="17"/>
  <c r="R25" i="17" s="1"/>
  <c r="N149" i="17"/>
  <c r="R149" i="17" s="1"/>
  <c r="N85" i="17"/>
  <c r="R85" i="17" s="1"/>
  <c r="N162" i="17"/>
  <c r="N124" i="17"/>
  <c r="R124" i="17" s="1"/>
  <c r="R167" i="17"/>
  <c r="N114" i="17"/>
  <c r="R114" i="17" s="1"/>
  <c r="N125" i="17"/>
  <c r="R125" i="17" s="1"/>
  <c r="N106" i="17"/>
  <c r="R106" i="17" s="1"/>
  <c r="N53" i="17"/>
  <c r="R53" i="17" s="1"/>
  <c r="N169" i="17"/>
  <c r="R169" i="17" s="1"/>
  <c r="N121" i="17"/>
  <c r="R121" i="17" s="1"/>
  <c r="N185" i="17"/>
  <c r="N60" i="17"/>
  <c r="R60" i="17" s="1"/>
  <c r="AH62" i="17"/>
  <c r="AA62" i="17" s="1"/>
  <c r="N165" i="17"/>
  <c r="R165" i="17" s="1"/>
  <c r="N94" i="17"/>
  <c r="R94" i="17" s="1"/>
  <c r="AG221" i="17"/>
  <c r="N89" i="17"/>
  <c r="R89" i="17" s="1"/>
  <c r="S224" i="17"/>
  <c r="AA224" i="17"/>
  <c r="AB224" i="17"/>
  <c r="W224" i="17" s="1"/>
  <c r="E14" i="20"/>
  <c r="C16" i="17"/>
  <c r="D18" i="17" s="1"/>
  <c r="S139" i="17"/>
  <c r="S182" i="17"/>
  <c r="S175" i="17"/>
  <c r="S167" i="17"/>
  <c r="S198" i="17"/>
  <c r="S192" i="17"/>
  <c r="S124" i="17"/>
  <c r="S160" i="17"/>
  <c r="S186" i="17"/>
  <c r="S171" i="17"/>
  <c r="S189" i="17"/>
  <c r="S215" i="17"/>
  <c r="S161" i="17"/>
  <c r="S188" i="17"/>
  <c r="S223" i="17"/>
  <c r="S126" i="17"/>
  <c r="S148" i="17"/>
  <c r="S181" i="17"/>
  <c r="S145" i="17"/>
  <c r="S201" i="17"/>
  <c r="S125" i="17"/>
  <c r="S207" i="17"/>
  <c r="S194" i="17"/>
  <c r="S122" i="17"/>
  <c r="S158" i="17"/>
  <c r="S130" i="17"/>
  <c r="S134" i="17"/>
  <c r="S52" i="17"/>
  <c r="S143" i="17"/>
  <c r="S162" i="17"/>
  <c r="S168" i="17"/>
  <c r="S208" i="17"/>
  <c r="S151" i="17"/>
  <c r="C15" i="17"/>
  <c r="C18" i="17" s="1"/>
  <c r="S131" i="17"/>
  <c r="S218" i="17"/>
  <c r="S205" i="17"/>
  <c r="S217" i="17"/>
  <c r="S185" i="17"/>
  <c r="S193" i="17"/>
  <c r="S177" i="17"/>
  <c r="S202" i="17"/>
  <c r="S118" i="17"/>
  <c r="S190" i="17"/>
  <c r="S173" i="17"/>
  <c r="S180" i="17"/>
  <c r="S213" i="17"/>
  <c r="S147" i="17"/>
  <c r="S159" i="17"/>
  <c r="S187" i="17"/>
  <c r="S164" i="17"/>
  <c r="S212" i="17"/>
  <c r="S127" i="17"/>
  <c r="S132" i="17"/>
  <c r="S204" i="17"/>
  <c r="S157" i="17"/>
  <c r="S225" i="17"/>
  <c r="S184" i="17"/>
  <c r="S214" i="17"/>
  <c r="S149" i="17"/>
  <c r="S123" i="17"/>
  <c r="S163" i="17"/>
  <c r="S200" i="17"/>
  <c r="S133" i="17"/>
  <c r="S196" i="17"/>
  <c r="S146" i="17"/>
  <c r="S199" i="17"/>
  <c r="S136" i="17"/>
  <c r="S142" i="17"/>
  <c r="S166" i="17"/>
  <c r="S135" i="17"/>
  <c r="S117" i="17"/>
  <c r="S120" i="17"/>
  <c r="S150" i="17"/>
  <c r="S156" i="17"/>
  <c r="S197" i="17"/>
  <c r="S216" i="17"/>
  <c r="S195" i="17"/>
  <c r="S211" i="17"/>
  <c r="S174" i="17"/>
  <c r="S220" i="17"/>
  <c r="S141" i="17"/>
  <c r="S206" i="17"/>
  <c r="S121" i="17"/>
  <c r="S222" i="17"/>
  <c r="S209" i="17"/>
  <c r="S221" i="17"/>
  <c r="S219" i="17"/>
  <c r="S129" i="17"/>
  <c r="S155" i="17"/>
  <c r="S165" i="17"/>
  <c r="S203" i="17"/>
  <c r="S51" i="17"/>
  <c r="S191" i="17"/>
  <c r="S115" i="17"/>
  <c r="S172" i="17"/>
  <c r="S108" i="17"/>
  <c r="S210" i="17"/>
  <c r="S183" i="17"/>
  <c r="BB61" i="17"/>
  <c r="BA61" i="17"/>
  <c r="AZ61" i="17" s="1"/>
  <c r="AX61" i="17" s="1"/>
  <c r="BA38" i="17"/>
  <c r="AZ38" i="17" s="1"/>
  <c r="AX38" i="17" s="1"/>
  <c r="BB38" i="17"/>
  <c r="BB76" i="17"/>
  <c r="BA76" i="17"/>
  <c r="AZ76" i="17" s="1"/>
  <c r="AX76" i="17" s="1"/>
  <c r="BA48" i="17"/>
  <c r="BB48" i="17"/>
  <c r="BA33" i="17"/>
  <c r="AZ33" i="17" s="1"/>
  <c r="AX33" i="17" s="1"/>
  <c r="BB33" i="17"/>
  <c r="BB27" i="17"/>
  <c r="BA27" i="17"/>
  <c r="AZ27" i="17" s="1"/>
  <c r="AX27" i="17" s="1"/>
  <c r="AI225" i="17"/>
  <c r="AK225" i="17"/>
  <c r="AJ225" i="17"/>
  <c r="BA90" i="17"/>
  <c r="BB90" i="17"/>
  <c r="BA46" i="17"/>
  <c r="AZ46" i="17" s="1"/>
  <c r="AX46" i="17" s="1"/>
  <c r="BB46" i="17"/>
  <c r="BB63" i="17"/>
  <c r="BA63" i="17"/>
  <c r="AZ63" i="17" s="1"/>
  <c r="AX63" i="17" s="1"/>
  <c r="BA40" i="17"/>
  <c r="BB40" i="17"/>
  <c r="AI174" i="17"/>
  <c r="AJ174" i="17"/>
  <c r="AK174" i="17"/>
  <c r="BB10" i="17"/>
  <c r="BA10" i="17"/>
  <c r="AZ10" i="17" s="1"/>
  <c r="AX10" i="17" s="1"/>
  <c r="BA88" i="17"/>
  <c r="AZ88" i="17" s="1"/>
  <c r="AX88" i="17" s="1"/>
  <c r="BB88" i="17"/>
  <c r="BB52" i="17"/>
  <c r="BA52" i="17"/>
  <c r="AZ52" i="17" s="1"/>
  <c r="AX52" i="17" s="1"/>
  <c r="BA55" i="17"/>
  <c r="AZ55" i="17" s="1"/>
  <c r="AX55" i="17" s="1"/>
  <c r="BB55" i="17"/>
  <c r="BA4" i="17"/>
  <c r="BB4" i="17"/>
  <c r="BA53" i="17"/>
  <c r="AZ53" i="17" s="1"/>
  <c r="AX53" i="17" s="1"/>
  <c r="BB53" i="17"/>
  <c r="BB13" i="17"/>
  <c r="BA13" i="17"/>
  <c r="AZ13" i="17" s="1"/>
  <c r="AX13" i="17" s="1"/>
  <c r="BB54" i="17"/>
  <c r="BA54" i="17"/>
  <c r="BA86" i="17"/>
  <c r="BB86" i="17"/>
  <c r="BA36" i="17"/>
  <c r="AZ36" i="17" s="1"/>
  <c r="AX36" i="17" s="1"/>
  <c r="BB36" i="17"/>
  <c r="BA87" i="17"/>
  <c r="BB87" i="17"/>
  <c r="BA26" i="17"/>
  <c r="AZ26" i="17" s="1"/>
  <c r="AX26" i="17" s="1"/>
  <c r="BB26" i="17"/>
  <c r="BB2" i="17"/>
  <c r="BA2" i="17"/>
  <c r="AZ2" i="17" s="1"/>
  <c r="AX2" i="17" s="1"/>
  <c r="BA44" i="17"/>
  <c r="AZ44" i="17" s="1"/>
  <c r="AX44" i="17" s="1"/>
  <c r="BB44" i="17"/>
  <c r="BB20" i="17"/>
  <c r="BA20" i="17"/>
  <c r="AZ20" i="17" s="1"/>
  <c r="AX20" i="17" s="1"/>
  <c r="BB32" i="17"/>
  <c r="BA32" i="17"/>
  <c r="AZ32" i="17" s="1"/>
  <c r="AX32" i="17" s="1"/>
  <c r="AK189" i="17"/>
  <c r="AJ189" i="17"/>
  <c r="AI189" i="17"/>
  <c r="BA28" i="17"/>
  <c r="BB28" i="17"/>
  <c r="BA83" i="17"/>
  <c r="AZ83" i="17" s="1"/>
  <c r="AX83" i="17" s="1"/>
  <c r="BB83" i="17"/>
  <c r="R117" i="17"/>
  <c r="P117" i="17"/>
  <c r="BA24" i="17"/>
  <c r="AZ24" i="17" s="1"/>
  <c r="AX24" i="17" s="1"/>
  <c r="BB24" i="17"/>
  <c r="BB62" i="17"/>
  <c r="BA62" i="17"/>
  <c r="AZ62" i="17" s="1"/>
  <c r="AX62" i="17" s="1"/>
  <c r="BA34" i="17"/>
  <c r="AZ34" i="17" s="1"/>
  <c r="AX34" i="17" s="1"/>
  <c r="BB34" i="17"/>
  <c r="BB18" i="17"/>
  <c r="BA18" i="17"/>
  <c r="AZ18" i="17" s="1"/>
  <c r="AX18" i="17" s="1"/>
  <c r="BB47" i="17"/>
  <c r="BA47" i="17"/>
  <c r="BA71" i="17"/>
  <c r="AZ71" i="17" s="1"/>
  <c r="AX71" i="17" s="1"/>
  <c r="BB71" i="17"/>
  <c r="BA25" i="17"/>
  <c r="BB25" i="17"/>
  <c r="BB50" i="17"/>
  <c r="BA50" i="17"/>
  <c r="AZ50" i="17" s="1"/>
  <c r="AX50" i="17" s="1"/>
  <c r="BA73" i="17"/>
  <c r="BB73" i="17"/>
  <c r="BA15" i="17"/>
  <c r="AZ15" i="17" s="1"/>
  <c r="AX15" i="17" s="1"/>
  <c r="BB15" i="17"/>
  <c r="BB22" i="17"/>
  <c r="BA22" i="17"/>
  <c r="AZ22" i="17" s="1"/>
  <c r="AX22" i="17" s="1"/>
  <c r="BA23" i="17"/>
  <c r="BB23" i="17"/>
  <c r="BB77" i="17"/>
  <c r="BA77" i="17"/>
  <c r="AZ77" i="17" s="1"/>
  <c r="AX77" i="17" s="1"/>
  <c r="BB6" i="17"/>
  <c r="BA6" i="17"/>
  <c r="BB12" i="17"/>
  <c r="BA12" i="17"/>
  <c r="AZ12" i="17" s="1"/>
  <c r="AX12" i="17" s="1"/>
  <c r="R213" i="17"/>
  <c r="P213" i="17"/>
  <c r="R163" i="17"/>
  <c r="P163" i="17"/>
  <c r="BA45" i="17"/>
  <c r="AZ45" i="17" s="1"/>
  <c r="AX45" i="17" s="1"/>
  <c r="BB45" i="17"/>
  <c r="BA14" i="17"/>
  <c r="BB14" i="17"/>
  <c r="BB30" i="17"/>
  <c r="BA30" i="17"/>
  <c r="AZ30" i="17" s="1"/>
  <c r="AX30" i="17" s="1"/>
  <c r="BA7" i="17"/>
  <c r="BB7" i="17"/>
  <c r="BB75" i="17"/>
  <c r="BA75" i="17"/>
  <c r="AJ43" i="17"/>
  <c r="AK43" i="17"/>
  <c r="AI43" i="17"/>
  <c r="AJ68" i="17"/>
  <c r="AI68" i="17"/>
  <c r="AK68" i="17"/>
  <c r="BB37" i="17"/>
  <c r="BA37" i="17"/>
  <c r="BB29" i="17"/>
  <c r="BA29" i="17"/>
  <c r="AZ29" i="17" s="1"/>
  <c r="AX29" i="17" s="1"/>
  <c r="BB39" i="17"/>
  <c r="BA39" i="17"/>
  <c r="AK150" i="17"/>
  <c r="AJ150" i="17"/>
  <c r="AI150" i="17"/>
  <c r="BB5" i="17"/>
  <c r="BA5" i="17"/>
  <c r="AZ5" i="17" s="1"/>
  <c r="AX5" i="17" s="1"/>
  <c r="BA8" i="17"/>
  <c r="BB8" i="17"/>
  <c r="BB80" i="17"/>
  <c r="BA80" i="17"/>
  <c r="AZ80" i="17" s="1"/>
  <c r="AX80" i="17" s="1"/>
  <c r="BB51" i="17"/>
  <c r="BA51" i="17"/>
  <c r="BB79" i="17"/>
  <c r="BA79" i="17"/>
  <c r="AZ79" i="17" s="1"/>
  <c r="AX79" i="17" s="1"/>
  <c r="BA9" i="17"/>
  <c r="BB9" i="17"/>
  <c r="AJ70" i="17"/>
  <c r="AI70" i="17"/>
  <c r="AK70" i="17"/>
  <c r="BB66" i="17"/>
  <c r="BA66" i="17"/>
  <c r="BA16" i="17"/>
  <c r="BB16" i="17"/>
  <c r="BA70" i="17"/>
  <c r="AZ70" i="17" s="1"/>
  <c r="AX70" i="17" s="1"/>
  <c r="BB70" i="17"/>
  <c r="BB59" i="17"/>
  <c r="BA59" i="17"/>
  <c r="AZ59" i="17" s="1"/>
  <c r="AX59" i="17" s="1"/>
  <c r="BB49" i="17"/>
  <c r="BA49" i="17"/>
  <c r="BB81" i="17"/>
  <c r="BA81" i="17"/>
  <c r="AZ81" i="17" s="1"/>
  <c r="AX81" i="17" s="1"/>
  <c r="BA84" i="17"/>
  <c r="AZ84" i="17" s="1"/>
  <c r="AX84" i="17" s="1"/>
  <c r="BB84" i="17"/>
  <c r="BA78" i="17"/>
  <c r="BB78" i="17"/>
  <c r="BA19" i="17"/>
  <c r="AZ19" i="17" s="1"/>
  <c r="AX19" i="17" s="1"/>
  <c r="BB19" i="17"/>
  <c r="AJ113" i="17"/>
  <c r="AK113" i="17"/>
  <c r="AI113" i="17"/>
  <c r="BB21" i="17"/>
  <c r="BA21" i="17"/>
  <c r="AZ21" i="17" s="1"/>
  <c r="AX21" i="17" s="1"/>
  <c r="BB85" i="17"/>
  <c r="BA85" i="17"/>
  <c r="BB82" i="17"/>
  <c r="BA82" i="17"/>
  <c r="AZ82" i="17" s="1"/>
  <c r="AX82" i="17" s="1"/>
  <c r="BA57" i="17"/>
  <c r="BB57" i="17"/>
  <c r="BA17" i="17"/>
  <c r="BB17" i="17"/>
  <c r="BA67" i="17"/>
  <c r="AZ67" i="17" s="1"/>
  <c r="AX67" i="17" s="1"/>
  <c r="BB67" i="17"/>
  <c r="BB69" i="17"/>
  <c r="BA69" i="17"/>
  <c r="AZ69" i="17" s="1"/>
  <c r="AX69" i="17" s="1"/>
  <c r="BA11" i="17"/>
  <c r="AZ11" i="17" s="1"/>
  <c r="AX11" i="17" s="1"/>
  <c r="BB11" i="17"/>
  <c r="BA60" i="17"/>
  <c r="BB60" i="17"/>
  <c r="AI98" i="17"/>
  <c r="AH98" i="17" s="1"/>
  <c r="AJ98" i="17"/>
  <c r="AK98" i="17"/>
  <c r="BA64" i="17"/>
  <c r="BB64" i="17"/>
  <c r="AJ105" i="17"/>
  <c r="AI105" i="17"/>
  <c r="AH105" i="17" s="1"/>
  <c r="AK105" i="17"/>
  <c r="BA41" i="17"/>
  <c r="AZ41" i="17" s="1"/>
  <c r="AX41" i="17" s="1"/>
  <c r="BB41" i="17"/>
  <c r="BB72" i="17"/>
  <c r="BA72" i="17"/>
  <c r="AZ72" i="17" s="1"/>
  <c r="AX72" i="17" s="1"/>
  <c r="R182" i="17"/>
  <c r="P182" i="17"/>
  <c r="BA43" i="17"/>
  <c r="BB43" i="17"/>
  <c r="BB58" i="17"/>
  <c r="BA58" i="17"/>
  <c r="BA89" i="17"/>
  <c r="BB89" i="17"/>
  <c r="BA65" i="17"/>
  <c r="AZ65" i="17" s="1"/>
  <c r="AX65" i="17" s="1"/>
  <c r="BB65" i="17"/>
  <c r="BA31" i="17"/>
  <c r="BB31" i="17"/>
  <c r="R176" i="17"/>
  <c r="P176" i="17"/>
  <c r="BA35" i="17"/>
  <c r="BB35" i="17"/>
  <c r="BB42" i="17"/>
  <c r="BA42" i="17"/>
  <c r="BB68" i="17"/>
  <c r="BA68" i="17"/>
  <c r="AI153" i="17"/>
  <c r="AJ153" i="17"/>
  <c r="AK153" i="17"/>
  <c r="BA74" i="17"/>
  <c r="AZ74" i="17" s="1"/>
  <c r="AX74" i="17" s="1"/>
  <c r="BB74" i="17"/>
  <c r="BB56" i="17"/>
  <c r="BA56" i="17"/>
  <c r="AZ56" i="17" s="1"/>
  <c r="AX56" i="17" s="1"/>
  <c r="BB3" i="17"/>
  <c r="BA3" i="17"/>
  <c r="AH93" i="17"/>
  <c r="N95" i="17"/>
  <c r="R95" i="17" s="1"/>
  <c r="AI122" i="17"/>
  <c r="AJ122" i="17"/>
  <c r="AK122" i="17"/>
  <c r="AI24" i="17"/>
  <c r="AJ24" i="17"/>
  <c r="AK24" i="17"/>
  <c r="AT192" i="17"/>
  <c r="AS192" i="17" s="1"/>
  <c r="AR192" i="17" s="1"/>
  <c r="AQ192" i="17" s="1"/>
  <c r="AP192" i="17" s="1"/>
  <c r="AO192" i="17" s="1"/>
  <c r="AN192" i="17" s="1"/>
  <c r="AM192" i="17" s="1"/>
  <c r="AL192" i="17" s="1"/>
  <c r="P162" i="17"/>
  <c r="R162" i="17"/>
  <c r="AI199" i="17"/>
  <c r="AJ199" i="17"/>
  <c r="AK199" i="17"/>
  <c r="P225" i="17"/>
  <c r="R225" i="17"/>
  <c r="AT126" i="17"/>
  <c r="AS126" i="17" s="1"/>
  <c r="AR126" i="17" s="1"/>
  <c r="AQ126" i="17" s="1"/>
  <c r="AP126" i="17" s="1"/>
  <c r="AO126" i="17" s="1"/>
  <c r="AN126" i="17" s="1"/>
  <c r="AM126" i="17" s="1"/>
  <c r="AL126" i="17" s="1"/>
  <c r="P136" i="17"/>
  <c r="AC136" i="17"/>
  <c r="K136" i="17"/>
  <c r="AF136" i="17"/>
  <c r="AC65" i="17"/>
  <c r="P65" i="17"/>
  <c r="J65" i="17"/>
  <c r="AF65" i="17"/>
  <c r="AI41" i="17"/>
  <c r="AJ41" i="17"/>
  <c r="AK41" i="17"/>
  <c r="AT201" i="17"/>
  <c r="AS201" i="17"/>
  <c r="AR201" i="17" s="1"/>
  <c r="AQ201" i="17" s="1"/>
  <c r="AP201" i="17" s="1"/>
  <c r="AO201" i="17" s="1"/>
  <c r="AN201" i="17" s="1"/>
  <c r="AM201" i="17" s="1"/>
  <c r="AL201" i="17" s="1"/>
  <c r="J35" i="17"/>
  <c r="AF35" i="17"/>
  <c r="AC35" i="17"/>
  <c r="P35" i="17"/>
  <c r="AI121" i="17"/>
  <c r="AJ121" i="17"/>
  <c r="AK121" i="17"/>
  <c r="P185" i="17"/>
  <c r="R185" i="17"/>
  <c r="AI208" i="17"/>
  <c r="AJ208" i="17"/>
  <c r="AK208" i="17"/>
  <c r="AI171" i="17"/>
  <c r="AJ171" i="17"/>
  <c r="AK171" i="17"/>
  <c r="AT183" i="17"/>
  <c r="AS183" i="17" s="1"/>
  <c r="AR183" i="17" s="1"/>
  <c r="AQ183" i="17" s="1"/>
  <c r="AP183" i="17" s="1"/>
  <c r="AO183" i="17" s="1"/>
  <c r="AN183" i="17" s="1"/>
  <c r="AM183" i="17" s="1"/>
  <c r="AL183" i="17" s="1"/>
  <c r="AT52" i="17"/>
  <c r="AS52" i="17"/>
  <c r="AR52" i="17" s="1"/>
  <c r="AQ52" i="17" s="1"/>
  <c r="AP52" i="17" s="1"/>
  <c r="AO52" i="17" s="1"/>
  <c r="AN52" i="17" s="1"/>
  <c r="AM52" i="17" s="1"/>
  <c r="AL52" i="17" s="1"/>
  <c r="N91" i="17"/>
  <c r="R91" i="17" s="1"/>
  <c r="K146" i="17"/>
  <c r="AF146" i="17"/>
  <c r="P146" i="17"/>
  <c r="AC146" i="17"/>
  <c r="AC142" i="17"/>
  <c r="K142" i="17"/>
  <c r="AF142" i="17"/>
  <c r="P142" i="17"/>
  <c r="AC92" i="17"/>
  <c r="AF92" i="17"/>
  <c r="P92" i="17"/>
  <c r="J92" i="17"/>
  <c r="AF191" i="17"/>
  <c r="AC191" i="17"/>
  <c r="K191" i="17"/>
  <c r="H33" i="17"/>
  <c r="AF33" i="17"/>
  <c r="AC33" i="17"/>
  <c r="P33" i="17"/>
  <c r="AC21" i="17"/>
  <c r="H21" i="17"/>
  <c r="AF21" i="17"/>
  <c r="P21" i="17"/>
  <c r="AT111" i="17"/>
  <c r="AS111" i="17" s="1"/>
  <c r="AR111" i="17" s="1"/>
  <c r="AQ111" i="17" s="1"/>
  <c r="AP111" i="17" s="1"/>
  <c r="AO111" i="17" s="1"/>
  <c r="AN111" i="17" s="1"/>
  <c r="AM111" i="17" s="1"/>
  <c r="AL111" i="17" s="1"/>
  <c r="AS211" i="17"/>
  <c r="AR211" i="17" s="1"/>
  <c r="AQ211" i="17" s="1"/>
  <c r="AP211" i="17" s="1"/>
  <c r="AO211" i="17" s="1"/>
  <c r="AN211" i="17" s="1"/>
  <c r="AM211" i="17" s="1"/>
  <c r="AL211" i="17" s="1"/>
  <c r="AT211" i="17"/>
  <c r="AC204" i="17"/>
  <c r="K204" i="17"/>
  <c r="AF204" i="17"/>
  <c r="N99" i="17"/>
  <c r="R99" i="17" s="1"/>
  <c r="AT74" i="17"/>
  <c r="AS74" i="17" s="1"/>
  <c r="AR74" i="17" s="1"/>
  <c r="AQ74" i="17" s="1"/>
  <c r="AP74" i="17" s="1"/>
  <c r="AO74" i="17" s="1"/>
  <c r="AN74" i="17" s="1"/>
  <c r="AM74" i="17" s="1"/>
  <c r="AL74" i="17" s="1"/>
  <c r="AK143" i="17"/>
  <c r="AI143" i="17"/>
  <c r="AJ143" i="17"/>
  <c r="AT198" i="17"/>
  <c r="AS198" i="17"/>
  <c r="AR198" i="17" s="1"/>
  <c r="AQ198" i="17" s="1"/>
  <c r="AP198" i="17" s="1"/>
  <c r="AO198" i="17" s="1"/>
  <c r="AN198" i="17" s="1"/>
  <c r="AM198" i="17" s="1"/>
  <c r="AL198" i="17" s="1"/>
  <c r="AJ160" i="17"/>
  <c r="AI160" i="17"/>
  <c r="AK160" i="17"/>
  <c r="R168" i="17"/>
  <c r="P168" i="17"/>
  <c r="AC184" i="17"/>
  <c r="N184" i="17"/>
  <c r="AJ50" i="17"/>
  <c r="AI50" i="17"/>
  <c r="AK50" i="17"/>
  <c r="J40" i="17"/>
  <c r="P40" i="17"/>
  <c r="AC40" i="17"/>
  <c r="AF40" i="17"/>
  <c r="N65" i="17"/>
  <c r="R65" i="17" s="1"/>
  <c r="P180" i="17"/>
  <c r="R180" i="17"/>
  <c r="AT89" i="17"/>
  <c r="AS89" i="17" s="1"/>
  <c r="AR89" i="17" s="1"/>
  <c r="AQ89" i="17" s="1"/>
  <c r="AP89" i="17" s="1"/>
  <c r="AO89" i="17" s="1"/>
  <c r="AN89" i="17" s="1"/>
  <c r="AM89" i="17" s="1"/>
  <c r="AL89" i="17" s="1"/>
  <c r="AT42" i="17"/>
  <c r="AS42" i="17" s="1"/>
  <c r="AR42" i="17" s="1"/>
  <c r="AQ42" i="17" s="1"/>
  <c r="AP42" i="17" s="1"/>
  <c r="AO42" i="17" s="1"/>
  <c r="AN42" i="17" s="1"/>
  <c r="AM42" i="17" s="1"/>
  <c r="AL42" i="17" s="1"/>
  <c r="AC95" i="17"/>
  <c r="AF95" i="17"/>
  <c r="I95" i="17"/>
  <c r="P95" i="17"/>
  <c r="P211" i="17"/>
  <c r="R211" i="17"/>
  <c r="AC108" i="17"/>
  <c r="AF108" i="17"/>
  <c r="K108" i="17"/>
  <c r="AC122" i="17"/>
  <c r="P122" i="17"/>
  <c r="K122" i="17"/>
  <c r="AF122" i="17"/>
  <c r="K173" i="17"/>
  <c r="AC173" i="17"/>
  <c r="AF173" i="17"/>
  <c r="AJ117" i="17"/>
  <c r="AK117" i="17"/>
  <c r="AI117" i="17"/>
  <c r="AC172" i="17"/>
  <c r="K172" i="17"/>
  <c r="AF172" i="17"/>
  <c r="H30" i="17"/>
  <c r="AC30" i="17"/>
  <c r="AF30" i="17"/>
  <c r="P30" i="17"/>
  <c r="AC131" i="17"/>
  <c r="AF131" i="17"/>
  <c r="K131" i="17"/>
  <c r="P131" i="17"/>
  <c r="AC31" i="17"/>
  <c r="AF31" i="17"/>
  <c r="H31" i="17"/>
  <c r="P31" i="17"/>
  <c r="AC126" i="17"/>
  <c r="AF126" i="17"/>
  <c r="K126" i="17"/>
  <c r="P126" i="17"/>
  <c r="AI29" i="17"/>
  <c r="AK29" i="17"/>
  <c r="AJ29" i="17"/>
  <c r="AK182" i="17"/>
  <c r="AJ182" i="17"/>
  <c r="AI182" i="17"/>
  <c r="AH182" i="17" s="1"/>
  <c r="AB182" i="17" s="1"/>
  <c r="W182" i="17" s="1"/>
  <c r="AT124" i="17"/>
  <c r="AS124" i="17" s="1"/>
  <c r="AR124" i="17" s="1"/>
  <c r="AQ124" i="17" s="1"/>
  <c r="AP124" i="17" s="1"/>
  <c r="AO124" i="17" s="1"/>
  <c r="AN124" i="17" s="1"/>
  <c r="AM124" i="17" s="1"/>
  <c r="AL124" i="17" s="1"/>
  <c r="AI65" i="17"/>
  <c r="AK65" i="17"/>
  <c r="AJ65" i="17"/>
  <c r="AI103" i="17"/>
  <c r="AK103" i="17"/>
  <c r="AJ103" i="17"/>
  <c r="P219" i="17"/>
  <c r="R219" i="17"/>
  <c r="AF96" i="17"/>
  <c r="J96" i="17"/>
  <c r="AC96" i="17"/>
  <c r="P96" i="17"/>
  <c r="J46" i="17"/>
  <c r="P46" i="17"/>
  <c r="AF46" i="17"/>
  <c r="AC46" i="17"/>
  <c r="AT35" i="17"/>
  <c r="AS35" i="17" s="1"/>
  <c r="AR35" i="17" s="1"/>
  <c r="AQ35" i="17" s="1"/>
  <c r="AP35" i="17" s="1"/>
  <c r="AO35" i="17" s="1"/>
  <c r="AN35" i="17" s="1"/>
  <c r="AM35" i="17" s="1"/>
  <c r="AL35" i="17" s="1"/>
  <c r="AA181" i="17"/>
  <c r="AB181" i="17"/>
  <c r="W181" i="17" s="1"/>
  <c r="K186" i="17"/>
  <c r="AC186" i="17"/>
  <c r="AF186" i="17"/>
  <c r="AI222" i="17"/>
  <c r="AK222" i="17"/>
  <c r="AJ222" i="17"/>
  <c r="AC91" i="17"/>
  <c r="J91" i="17"/>
  <c r="P91" i="17"/>
  <c r="AF91" i="17"/>
  <c r="AF22" i="17"/>
  <c r="P22" i="17"/>
  <c r="AC22" i="17"/>
  <c r="H22" i="17"/>
  <c r="AT142" i="17"/>
  <c r="AS142" i="17" s="1"/>
  <c r="AR142" i="17" s="1"/>
  <c r="AQ142" i="17" s="1"/>
  <c r="AP142" i="17" s="1"/>
  <c r="AO142" i="17" s="1"/>
  <c r="AN142" i="17" s="1"/>
  <c r="AM142" i="17" s="1"/>
  <c r="AL142" i="17" s="1"/>
  <c r="K193" i="17"/>
  <c r="AC193" i="17"/>
  <c r="AF193" i="17"/>
  <c r="AK137" i="17"/>
  <c r="AJ137" i="17"/>
  <c r="AI137" i="17"/>
  <c r="AT33" i="17"/>
  <c r="AS33" i="17" s="1"/>
  <c r="AR33" i="17" s="1"/>
  <c r="AQ33" i="17" s="1"/>
  <c r="AP33" i="17" s="1"/>
  <c r="AO33" i="17" s="1"/>
  <c r="AN33" i="17" s="1"/>
  <c r="AM33" i="17" s="1"/>
  <c r="AL33" i="17" s="1"/>
  <c r="AI37" i="17"/>
  <c r="AH37" i="17" s="1"/>
  <c r="AA37" i="17" s="1"/>
  <c r="AJ37" i="17"/>
  <c r="AK37" i="17"/>
  <c r="AF99" i="17"/>
  <c r="J99" i="17"/>
  <c r="P99" i="17"/>
  <c r="AC99" i="17"/>
  <c r="AC203" i="17"/>
  <c r="AF203" i="17"/>
  <c r="K203" i="17"/>
  <c r="AA56" i="17"/>
  <c r="AB56" i="17"/>
  <c r="V56" i="17" s="1"/>
  <c r="K143" i="17"/>
  <c r="AF143" i="17"/>
  <c r="P143" i="17"/>
  <c r="AC143" i="17"/>
  <c r="AJ200" i="17"/>
  <c r="AK200" i="17"/>
  <c r="AI200" i="17"/>
  <c r="AT116" i="17"/>
  <c r="AS116" i="17" s="1"/>
  <c r="AR116" i="17" s="1"/>
  <c r="AQ116" i="17" s="1"/>
  <c r="AP116" i="17" s="1"/>
  <c r="AO116" i="17" s="1"/>
  <c r="AN116" i="17" s="1"/>
  <c r="AM116" i="17" s="1"/>
  <c r="AL116" i="17" s="1"/>
  <c r="R199" i="17"/>
  <c r="P199" i="17"/>
  <c r="AT53" i="17"/>
  <c r="AS53" i="17" s="1"/>
  <c r="AR53" i="17" s="1"/>
  <c r="AQ53" i="17" s="1"/>
  <c r="AP53" i="17" s="1"/>
  <c r="AO53" i="17" s="1"/>
  <c r="AN53" i="17" s="1"/>
  <c r="AM53" i="17" s="1"/>
  <c r="AL53" i="17" s="1"/>
  <c r="AI169" i="17"/>
  <c r="AK169" i="17"/>
  <c r="AJ169" i="17"/>
  <c r="AJ136" i="17"/>
  <c r="AC27" i="17"/>
  <c r="AF27" i="17"/>
  <c r="P27" i="17"/>
  <c r="H27" i="17"/>
  <c r="AT95" i="17"/>
  <c r="AS95" i="17" s="1"/>
  <c r="AR95" i="17" s="1"/>
  <c r="AQ95" i="17" s="1"/>
  <c r="AP95" i="17" s="1"/>
  <c r="AO95" i="17" s="1"/>
  <c r="AN95" i="17" s="1"/>
  <c r="AM95" i="17" s="1"/>
  <c r="AL95" i="17" s="1"/>
  <c r="N126" i="17"/>
  <c r="R126" i="17" s="1"/>
  <c r="N173" i="17"/>
  <c r="AI30" i="17"/>
  <c r="AJ30" i="17"/>
  <c r="AK30" i="17"/>
  <c r="N175" i="17"/>
  <c r="AC44" i="17"/>
  <c r="J44" i="17"/>
  <c r="P44" i="17"/>
  <c r="AF44" i="17"/>
  <c r="N161" i="17"/>
  <c r="R161" i="17" s="1"/>
  <c r="K161" i="17"/>
  <c r="AF161" i="17"/>
  <c r="AC161" i="17"/>
  <c r="P161" i="17"/>
  <c r="AC147" i="17"/>
  <c r="P147" i="17"/>
  <c r="AF147" i="17"/>
  <c r="K147" i="17"/>
  <c r="N205" i="17"/>
  <c r="AF48" i="17"/>
  <c r="J48" i="17"/>
  <c r="P48" i="17"/>
  <c r="AC48" i="17"/>
  <c r="N48" i="17"/>
  <c r="R48" i="17" s="1"/>
  <c r="N82" i="17"/>
  <c r="R82" i="17" s="1"/>
  <c r="AK46" i="17"/>
  <c r="AJ46" i="17"/>
  <c r="AI46" i="17"/>
  <c r="AS25" i="17"/>
  <c r="AR25" i="17" s="1"/>
  <c r="AQ25" i="17" s="1"/>
  <c r="AP25" i="17" s="1"/>
  <c r="AO25" i="17" s="1"/>
  <c r="AN25" i="17" s="1"/>
  <c r="AM25" i="17" s="1"/>
  <c r="AL25" i="17" s="1"/>
  <c r="AT25" i="17"/>
  <c r="AH97" i="17"/>
  <c r="AA219" i="17"/>
  <c r="AH196" i="17"/>
  <c r="AT186" i="17"/>
  <c r="AS186" i="17"/>
  <c r="AR186" i="17" s="1"/>
  <c r="AQ186" i="17" s="1"/>
  <c r="AP186" i="17" s="1"/>
  <c r="AO186" i="17" s="1"/>
  <c r="AN186" i="17" s="1"/>
  <c r="AM186" i="17" s="1"/>
  <c r="AL186" i="17" s="1"/>
  <c r="P220" i="17"/>
  <c r="R220" i="17"/>
  <c r="P194" i="17"/>
  <c r="R194" i="17"/>
  <c r="N93" i="17"/>
  <c r="R93" i="17" s="1"/>
  <c r="AT90" i="17"/>
  <c r="AS90" i="17" s="1"/>
  <c r="AR90" i="17" s="1"/>
  <c r="AQ90" i="17" s="1"/>
  <c r="AP90" i="17" s="1"/>
  <c r="AO90" i="17" s="1"/>
  <c r="AN90" i="17" s="1"/>
  <c r="AM90" i="17" s="1"/>
  <c r="AL90" i="17" s="1"/>
  <c r="K168" i="17"/>
  <c r="AF168" i="17"/>
  <c r="AC168" i="17"/>
  <c r="N115" i="17"/>
  <c r="R115" i="17" s="1"/>
  <c r="P115" i="17"/>
  <c r="AC115" i="17"/>
  <c r="K115" i="17"/>
  <c r="AF115" i="17"/>
  <c r="AF222" i="17"/>
  <c r="AC222" i="17"/>
  <c r="K222" i="17"/>
  <c r="AT146" i="17"/>
  <c r="AS146" i="17" s="1"/>
  <c r="AR146" i="17" s="1"/>
  <c r="AQ146" i="17" s="1"/>
  <c r="AP146" i="17" s="1"/>
  <c r="AO146" i="17" s="1"/>
  <c r="AN146" i="17" s="1"/>
  <c r="AM146" i="17" s="1"/>
  <c r="AL146" i="17" s="1"/>
  <c r="AI22" i="17"/>
  <c r="AK22" i="17"/>
  <c r="AJ22" i="17"/>
  <c r="N193" i="17"/>
  <c r="AT92" i="17"/>
  <c r="AS92" i="17"/>
  <c r="AR92" i="17" s="1"/>
  <c r="AQ92" i="17" s="1"/>
  <c r="AP92" i="17" s="1"/>
  <c r="AO92" i="17" s="1"/>
  <c r="AN92" i="17" s="1"/>
  <c r="AM92" i="17" s="1"/>
  <c r="AL92" i="17" s="1"/>
  <c r="N36" i="17"/>
  <c r="R36" i="17" s="1"/>
  <c r="P23" i="17"/>
  <c r="AC23" i="17"/>
  <c r="AF23" i="17"/>
  <c r="H23" i="17"/>
  <c r="P80" i="17"/>
  <c r="AC80" i="17"/>
  <c r="AF80" i="17"/>
  <c r="J80" i="17"/>
  <c r="AK21" i="17"/>
  <c r="AJ21" i="17"/>
  <c r="AI21" i="17"/>
  <c r="AH21" i="17" s="1"/>
  <c r="AA21" i="17" s="1"/>
  <c r="AC165" i="17"/>
  <c r="AF165" i="17"/>
  <c r="P165" i="17"/>
  <c r="K165" i="17"/>
  <c r="N111" i="17"/>
  <c r="R111" i="17" s="1"/>
  <c r="AC211" i="17"/>
  <c r="AF211" i="17"/>
  <c r="K211" i="17"/>
  <c r="AT104" i="17"/>
  <c r="AS104" i="17"/>
  <c r="AR104" i="17" s="1"/>
  <c r="AQ104" i="17" s="1"/>
  <c r="AP104" i="17" s="1"/>
  <c r="AO104" i="17" s="1"/>
  <c r="AN104" i="17" s="1"/>
  <c r="AM104" i="17" s="1"/>
  <c r="AL104" i="17" s="1"/>
  <c r="AH152" i="17"/>
  <c r="N131" i="17"/>
  <c r="R131" i="17" s="1"/>
  <c r="AC158" i="17"/>
  <c r="K158" i="17"/>
  <c r="AF158" i="17"/>
  <c r="P158" i="17"/>
  <c r="AT206" i="17"/>
  <c r="AS206" i="17"/>
  <c r="AR206" i="17" s="1"/>
  <c r="AQ206" i="17" s="1"/>
  <c r="AP206" i="17" s="1"/>
  <c r="AO206" i="17" s="1"/>
  <c r="AN206" i="17" s="1"/>
  <c r="AM206" i="17" s="1"/>
  <c r="AL206" i="17" s="1"/>
  <c r="N26" i="17"/>
  <c r="R26" i="17" s="1"/>
  <c r="N72" i="17"/>
  <c r="R72" i="17" s="1"/>
  <c r="J60" i="17"/>
  <c r="P60" i="17"/>
  <c r="AF60" i="17"/>
  <c r="AC60" i="17"/>
  <c r="N69" i="17"/>
  <c r="R69" i="17" s="1"/>
  <c r="P181" i="17"/>
  <c r="R181" i="17"/>
  <c r="P76" i="17"/>
  <c r="J76" i="17"/>
  <c r="AC76" i="17"/>
  <c r="AF76" i="17"/>
  <c r="AT184" i="17"/>
  <c r="AS184" i="17" s="1"/>
  <c r="AR184" i="17" s="1"/>
  <c r="AQ184" i="17" s="1"/>
  <c r="AP184" i="17" s="1"/>
  <c r="AO184" i="17" s="1"/>
  <c r="AN184" i="17" s="1"/>
  <c r="AM184" i="17" s="1"/>
  <c r="AL184" i="17" s="1"/>
  <c r="AH128" i="17"/>
  <c r="H28" i="17"/>
  <c r="P28" i="17"/>
  <c r="AC28" i="17"/>
  <c r="AF28" i="17"/>
  <c r="N127" i="17"/>
  <c r="R127" i="17" s="1"/>
  <c r="AT55" i="17"/>
  <c r="AS55" i="17"/>
  <c r="AR55" i="17" s="1"/>
  <c r="AQ55" i="17" s="1"/>
  <c r="AP55" i="17" s="1"/>
  <c r="AO55" i="17" s="1"/>
  <c r="AN55" i="17" s="1"/>
  <c r="AM55" i="17" s="1"/>
  <c r="AL55" i="17" s="1"/>
  <c r="AH120" i="17"/>
  <c r="N212" i="17"/>
  <c r="AC63" i="17"/>
  <c r="P63" i="17"/>
  <c r="J63" i="17"/>
  <c r="AF63" i="17"/>
  <c r="AK136" i="17"/>
  <c r="AI27" i="17"/>
  <c r="AK27" i="17"/>
  <c r="AJ27" i="17"/>
  <c r="P189" i="17"/>
  <c r="R189" i="17"/>
  <c r="AT108" i="17"/>
  <c r="AS108" i="17" s="1"/>
  <c r="AR108" i="17" s="1"/>
  <c r="AQ108" i="17" s="1"/>
  <c r="AP108" i="17" s="1"/>
  <c r="AO108" i="17" s="1"/>
  <c r="AN108" i="17" s="1"/>
  <c r="AM108" i="17" s="1"/>
  <c r="AL108" i="17" s="1"/>
  <c r="K164" i="17"/>
  <c r="AF164" i="17"/>
  <c r="AC164" i="17"/>
  <c r="P164" i="17"/>
  <c r="K117" i="17"/>
  <c r="AF117" i="17"/>
  <c r="AC117" i="17"/>
  <c r="AA133" i="17"/>
  <c r="AB133" i="17"/>
  <c r="W133" i="17" s="1"/>
  <c r="AI172" i="17"/>
  <c r="AK172" i="17"/>
  <c r="AJ172" i="17"/>
  <c r="AJ132" i="17"/>
  <c r="AI132" i="17"/>
  <c r="AK132" i="17"/>
  <c r="P222" i="17"/>
  <c r="R222" i="17"/>
  <c r="AT175" i="17"/>
  <c r="AS175" i="17" s="1"/>
  <c r="AR175" i="17" s="1"/>
  <c r="AQ175" i="17" s="1"/>
  <c r="AP175" i="17" s="1"/>
  <c r="AO175" i="17" s="1"/>
  <c r="AN175" i="17" s="1"/>
  <c r="AM175" i="17" s="1"/>
  <c r="AL175" i="17" s="1"/>
  <c r="AI131" i="17"/>
  <c r="AK131" i="17"/>
  <c r="AJ131" i="17"/>
  <c r="AC205" i="17"/>
  <c r="K205" i="17"/>
  <c r="AF205" i="17"/>
  <c r="K135" i="17"/>
  <c r="P135" i="17"/>
  <c r="AC135" i="17"/>
  <c r="AF135" i="17"/>
  <c r="AC82" i="17"/>
  <c r="J82" i="17"/>
  <c r="AF82" i="17"/>
  <c r="P82" i="17"/>
  <c r="AT96" i="17"/>
  <c r="AS96" i="17" s="1"/>
  <c r="AR96" i="17" s="1"/>
  <c r="AQ96" i="17" s="1"/>
  <c r="AP96" i="17" s="1"/>
  <c r="AO96" i="17" s="1"/>
  <c r="AN96" i="17" s="1"/>
  <c r="AM96" i="17" s="1"/>
  <c r="AL96" i="17" s="1"/>
  <c r="P125" i="17"/>
  <c r="AC125" i="17"/>
  <c r="AF125" i="17"/>
  <c r="K125" i="17"/>
  <c r="J102" i="17"/>
  <c r="AC102" i="17"/>
  <c r="AF102" i="17"/>
  <c r="P102" i="17"/>
  <c r="AC93" i="17"/>
  <c r="AF93" i="17"/>
  <c r="P93" i="17"/>
  <c r="K93" i="17"/>
  <c r="AT168" i="17"/>
  <c r="AS168" i="17"/>
  <c r="AR168" i="17" s="1"/>
  <c r="AQ168" i="17" s="1"/>
  <c r="AP168" i="17" s="1"/>
  <c r="AO168" i="17" s="1"/>
  <c r="AN168" i="17" s="1"/>
  <c r="AM168" i="17" s="1"/>
  <c r="AL168" i="17" s="1"/>
  <c r="AK115" i="17"/>
  <c r="AI115" i="17"/>
  <c r="AJ115" i="17"/>
  <c r="AK91" i="17"/>
  <c r="AJ91" i="17"/>
  <c r="AI91" i="17"/>
  <c r="N202" i="17"/>
  <c r="AC202" i="17"/>
  <c r="AI193" i="17"/>
  <c r="AJ193" i="17"/>
  <c r="AK193" i="17"/>
  <c r="AJ148" i="17"/>
  <c r="AI148" i="17"/>
  <c r="AK148" i="17"/>
  <c r="AS36" i="17"/>
  <c r="AR36" i="17" s="1"/>
  <c r="AQ36" i="17" s="1"/>
  <c r="AP36" i="17" s="1"/>
  <c r="AO36" i="17" s="1"/>
  <c r="AN36" i="17" s="1"/>
  <c r="AM36" i="17" s="1"/>
  <c r="AL36" i="17" s="1"/>
  <c r="AT36" i="17"/>
  <c r="AT80" i="17"/>
  <c r="AS80" i="17"/>
  <c r="AR80" i="17" s="1"/>
  <c r="AQ80" i="17" s="1"/>
  <c r="AP80" i="17" s="1"/>
  <c r="AO80" i="17" s="1"/>
  <c r="AN80" i="17" s="1"/>
  <c r="AM80" i="17" s="1"/>
  <c r="AL80" i="17" s="1"/>
  <c r="N21" i="17"/>
  <c r="R21" i="17" s="1"/>
  <c r="AT165" i="17"/>
  <c r="AS165" i="17" s="1"/>
  <c r="AR165" i="17" s="1"/>
  <c r="AQ165" i="17" s="1"/>
  <c r="AP165" i="17" s="1"/>
  <c r="AO165" i="17" s="1"/>
  <c r="AN165" i="17" s="1"/>
  <c r="AM165" i="17" s="1"/>
  <c r="AL165" i="17" s="1"/>
  <c r="AF104" i="17"/>
  <c r="K104" i="17"/>
  <c r="P104" i="17"/>
  <c r="AC104" i="17"/>
  <c r="AA194" i="17"/>
  <c r="AB194" i="17"/>
  <c r="W194" i="17" s="1"/>
  <c r="AI99" i="17"/>
  <c r="AJ99" i="17"/>
  <c r="AK99" i="17"/>
  <c r="N186" i="17"/>
  <c r="AT158" i="17"/>
  <c r="AS158" i="17" s="1"/>
  <c r="AR158" i="17" s="1"/>
  <c r="AQ158" i="17" s="1"/>
  <c r="AP158" i="17" s="1"/>
  <c r="AO158" i="17" s="1"/>
  <c r="AN158" i="17" s="1"/>
  <c r="AM158" i="17" s="1"/>
  <c r="AL158" i="17" s="1"/>
  <c r="J49" i="17"/>
  <c r="P49" i="17"/>
  <c r="AF49" i="17"/>
  <c r="AC49" i="17"/>
  <c r="P57" i="17"/>
  <c r="AC57" i="17"/>
  <c r="AF57" i="17"/>
  <c r="K57" i="17"/>
  <c r="AC45" i="17"/>
  <c r="J45" i="17"/>
  <c r="P45" i="17"/>
  <c r="AF45" i="17"/>
  <c r="AB62" i="17"/>
  <c r="V62" i="17" s="1"/>
  <c r="P69" i="17"/>
  <c r="AC69" i="17"/>
  <c r="J69" i="17"/>
  <c r="AF69" i="17"/>
  <c r="AT76" i="17"/>
  <c r="AS76" i="17" s="1"/>
  <c r="AR76" i="17" s="1"/>
  <c r="AQ76" i="17" s="1"/>
  <c r="AP76" i="17" s="1"/>
  <c r="AO76" i="17" s="1"/>
  <c r="AN76" i="17" s="1"/>
  <c r="AM76" i="17" s="1"/>
  <c r="AL76" i="17" s="1"/>
  <c r="AC59" i="17"/>
  <c r="AF59" i="17"/>
  <c r="P59" i="17"/>
  <c r="K59" i="17"/>
  <c r="AI28" i="17"/>
  <c r="AK28" i="17"/>
  <c r="AJ28" i="17"/>
  <c r="K127" i="17"/>
  <c r="AC127" i="17"/>
  <c r="P127" i="17"/>
  <c r="AF127" i="17"/>
  <c r="AC197" i="17"/>
  <c r="N197" i="17"/>
  <c r="K212" i="17"/>
  <c r="AC212" i="17"/>
  <c r="AF212" i="17"/>
  <c r="P207" i="17"/>
  <c r="R207" i="17"/>
  <c r="K213" i="17"/>
  <c r="AF213" i="17"/>
  <c r="AC213" i="17"/>
  <c r="N108" i="17"/>
  <c r="AT164" i="17"/>
  <c r="AS164" i="17" s="1"/>
  <c r="AR164" i="17" s="1"/>
  <c r="AQ164" i="17" s="1"/>
  <c r="AP164" i="17" s="1"/>
  <c r="AO164" i="17" s="1"/>
  <c r="AN164" i="17" s="1"/>
  <c r="AM164" i="17" s="1"/>
  <c r="AL164" i="17" s="1"/>
  <c r="AT173" i="17"/>
  <c r="AS173" i="17" s="1"/>
  <c r="AR173" i="17" s="1"/>
  <c r="AQ173" i="17" s="1"/>
  <c r="AP173" i="17" s="1"/>
  <c r="AO173" i="17" s="1"/>
  <c r="AN173" i="17" s="1"/>
  <c r="AM173" i="17" s="1"/>
  <c r="AL173" i="17" s="1"/>
  <c r="AT130" i="17"/>
  <c r="AS130" i="17"/>
  <c r="AR130" i="17" s="1"/>
  <c r="AQ130" i="17" s="1"/>
  <c r="AP130" i="17" s="1"/>
  <c r="AO130" i="17" s="1"/>
  <c r="AN130" i="17" s="1"/>
  <c r="AM130" i="17" s="1"/>
  <c r="AL130" i="17" s="1"/>
  <c r="AC163" i="17"/>
  <c r="AF163" i="17"/>
  <c r="K163" i="17"/>
  <c r="AH144" i="17"/>
  <c r="R196" i="17"/>
  <c r="P196" i="17"/>
  <c r="K175" i="17"/>
  <c r="AF175" i="17"/>
  <c r="AC175" i="17"/>
  <c r="J38" i="17"/>
  <c r="P38" i="17"/>
  <c r="N31" i="17"/>
  <c r="R31" i="17" s="1"/>
  <c r="P73" i="17"/>
  <c r="AC73" i="17"/>
  <c r="AF73" i="17"/>
  <c r="K73" i="17"/>
  <c r="AI44" i="17"/>
  <c r="AK44" i="17"/>
  <c r="AJ44" i="17"/>
  <c r="AI161" i="17"/>
  <c r="AH161" i="17" s="1"/>
  <c r="AB161" i="17" s="1"/>
  <c r="W161" i="17" s="1"/>
  <c r="AK161" i="17"/>
  <c r="AJ161" i="17"/>
  <c r="AK135" i="17"/>
  <c r="AI135" i="17"/>
  <c r="AJ135" i="17"/>
  <c r="AJ48" i="17"/>
  <c r="AK48" i="17"/>
  <c r="AI48" i="17"/>
  <c r="AT82" i="17"/>
  <c r="AS82" i="17" s="1"/>
  <c r="AR82" i="17" s="1"/>
  <c r="AQ82" i="17" s="1"/>
  <c r="AP82" i="17" s="1"/>
  <c r="AO82" i="17" s="1"/>
  <c r="AN82" i="17" s="1"/>
  <c r="AM82" i="17" s="1"/>
  <c r="AL82" i="17" s="1"/>
  <c r="N96" i="17"/>
  <c r="R96" i="17" s="1"/>
  <c r="AI102" i="17"/>
  <c r="AJ102" i="17"/>
  <c r="AH102" i="17" s="1"/>
  <c r="AB102" i="17" s="1"/>
  <c r="V102" i="17" s="1"/>
  <c r="AK102" i="17"/>
  <c r="P88" i="17"/>
  <c r="AC88" i="17"/>
  <c r="J88" i="17"/>
  <c r="AF88" i="17"/>
  <c r="N67" i="17"/>
  <c r="R67" i="17" s="1"/>
  <c r="AC101" i="17"/>
  <c r="AF101" i="17"/>
  <c r="K101" i="17"/>
  <c r="P101" i="17"/>
  <c r="AF64" i="17"/>
  <c r="J64" i="17"/>
  <c r="P64" i="17"/>
  <c r="AC64" i="17"/>
  <c r="N58" i="17"/>
  <c r="R58" i="17" s="1"/>
  <c r="N112" i="17"/>
  <c r="R112" i="17" s="1"/>
  <c r="AS179" i="17"/>
  <c r="AR179" i="17" s="1"/>
  <c r="AQ179" i="17" s="1"/>
  <c r="AP179" i="17" s="1"/>
  <c r="AO179" i="17" s="1"/>
  <c r="AN179" i="17" s="1"/>
  <c r="AM179" i="17" s="1"/>
  <c r="AL179" i="17" s="1"/>
  <c r="AT179" i="17"/>
  <c r="K148" i="17"/>
  <c r="P148" i="17"/>
  <c r="AF148" i="17"/>
  <c r="AC148" i="17"/>
  <c r="N204" i="17"/>
  <c r="AT23" i="17"/>
  <c r="AS23" i="17" s="1"/>
  <c r="AR23" i="17" s="1"/>
  <c r="AQ23" i="17" s="1"/>
  <c r="AP23" i="17" s="1"/>
  <c r="AO23" i="17" s="1"/>
  <c r="AN23" i="17" s="1"/>
  <c r="AM23" i="17" s="1"/>
  <c r="AL23" i="17" s="1"/>
  <c r="N32" i="17"/>
  <c r="R32" i="17" s="1"/>
  <c r="AC71" i="17"/>
  <c r="P71" i="17"/>
  <c r="AF71" i="17"/>
  <c r="J71" i="17"/>
  <c r="K118" i="17"/>
  <c r="AC118" i="17"/>
  <c r="AF118" i="17"/>
  <c r="P118" i="17"/>
  <c r="P85" i="17"/>
  <c r="K85" i="17"/>
  <c r="AF85" i="17"/>
  <c r="AC85" i="17"/>
  <c r="AT61" i="17"/>
  <c r="AS61" i="17"/>
  <c r="AR61" i="17" s="1"/>
  <c r="AQ61" i="17" s="1"/>
  <c r="AP61" i="17" s="1"/>
  <c r="AO61" i="17" s="1"/>
  <c r="AN61" i="17" s="1"/>
  <c r="AM61" i="17" s="1"/>
  <c r="AL61" i="17" s="1"/>
  <c r="AF154" i="17"/>
  <c r="J154" i="17"/>
  <c r="P154" i="17"/>
  <c r="AC154" i="17"/>
  <c r="N49" i="17"/>
  <c r="R49" i="17" s="1"/>
  <c r="AT57" i="17"/>
  <c r="AS57" i="17"/>
  <c r="AR57" i="17" s="1"/>
  <c r="AQ57" i="17" s="1"/>
  <c r="AP57" i="17" s="1"/>
  <c r="AO57" i="17" s="1"/>
  <c r="AN57" i="17" s="1"/>
  <c r="AM57" i="17" s="1"/>
  <c r="AL57" i="17" s="1"/>
  <c r="N45" i="17"/>
  <c r="R45" i="17" s="1"/>
  <c r="AH215" i="17"/>
  <c r="AC26" i="17"/>
  <c r="H26" i="17"/>
  <c r="P26" i="17"/>
  <c r="AF26" i="17"/>
  <c r="J72" i="17"/>
  <c r="AC72" i="17"/>
  <c r="AF72" i="17"/>
  <c r="P72" i="17"/>
  <c r="AT159" i="17"/>
  <c r="AS159" i="17" s="1"/>
  <c r="AR159" i="17" s="1"/>
  <c r="AQ159" i="17" s="1"/>
  <c r="AP159" i="17" s="1"/>
  <c r="AO159" i="17" s="1"/>
  <c r="AN159" i="17" s="1"/>
  <c r="AM159" i="17" s="1"/>
  <c r="AL159" i="17" s="1"/>
  <c r="AI59" i="17"/>
  <c r="AJ59" i="17"/>
  <c r="AK59" i="17"/>
  <c r="AI127" i="17"/>
  <c r="AK127" i="17"/>
  <c r="AJ127" i="17"/>
  <c r="AK197" i="17"/>
  <c r="AI197" i="17"/>
  <c r="AJ197" i="17"/>
  <c r="AT212" i="17"/>
  <c r="AS212" i="17" s="1"/>
  <c r="AR212" i="17" s="1"/>
  <c r="AQ212" i="17" s="1"/>
  <c r="AP212" i="17" s="1"/>
  <c r="AO212" i="17" s="1"/>
  <c r="AN212" i="17" s="1"/>
  <c r="AM212" i="17" s="1"/>
  <c r="AL212" i="17" s="1"/>
  <c r="AT213" i="17"/>
  <c r="AS213" i="17"/>
  <c r="AR213" i="17" s="1"/>
  <c r="AQ213" i="17" s="1"/>
  <c r="AP213" i="17" s="1"/>
  <c r="AO213" i="17" s="1"/>
  <c r="AN213" i="17" s="1"/>
  <c r="AM213" i="17" s="1"/>
  <c r="AL213" i="17" s="1"/>
  <c r="J47" i="17"/>
  <c r="AF47" i="17"/>
  <c r="P47" i="17"/>
  <c r="AC47" i="17"/>
  <c r="AT163" i="17"/>
  <c r="AS163" i="17" s="1"/>
  <c r="AR163" i="17" s="1"/>
  <c r="AQ163" i="17" s="1"/>
  <c r="AP163" i="17" s="1"/>
  <c r="AO163" i="17" s="1"/>
  <c r="AN163" i="17" s="1"/>
  <c r="AM163" i="17" s="1"/>
  <c r="AL163" i="17" s="1"/>
  <c r="AH66" i="17"/>
  <c r="N132" i="17"/>
  <c r="R132" i="17" s="1"/>
  <c r="K132" i="17"/>
  <c r="AF132" i="17"/>
  <c r="P132" i="17"/>
  <c r="AC132" i="17"/>
  <c r="N142" i="17"/>
  <c r="R142" i="17" s="1"/>
  <c r="N38" i="17"/>
  <c r="R38" i="17" s="1"/>
  <c r="AT162" i="17"/>
  <c r="AS162" i="17" s="1"/>
  <c r="AR162" i="17" s="1"/>
  <c r="AQ162" i="17" s="1"/>
  <c r="AP162" i="17" s="1"/>
  <c r="AO162" i="17" s="1"/>
  <c r="AN162" i="17" s="1"/>
  <c r="AM162" i="17" s="1"/>
  <c r="AL162" i="17" s="1"/>
  <c r="AI73" i="17"/>
  <c r="AJ73" i="17"/>
  <c r="AK73" i="17"/>
  <c r="AI87" i="17"/>
  <c r="AK87" i="17"/>
  <c r="AJ87" i="17"/>
  <c r="AS147" i="17"/>
  <c r="AR147" i="17" s="1"/>
  <c r="AQ147" i="17" s="1"/>
  <c r="AP147" i="17" s="1"/>
  <c r="AO147" i="17" s="1"/>
  <c r="AN147" i="17" s="1"/>
  <c r="AM147" i="17" s="1"/>
  <c r="AL147" i="17" s="1"/>
  <c r="AT147" i="17"/>
  <c r="AJ205" i="17"/>
  <c r="AK205" i="17"/>
  <c r="AI205" i="17"/>
  <c r="AH205" i="17" s="1"/>
  <c r="AB205" i="17" s="1"/>
  <c r="W205" i="17" s="1"/>
  <c r="N164" i="17"/>
  <c r="R164" i="17" s="1"/>
  <c r="N203" i="17"/>
  <c r="P156" i="17"/>
  <c r="AC156" i="17"/>
  <c r="K156" i="17"/>
  <c r="AF156" i="17"/>
  <c r="AT185" i="17"/>
  <c r="AS185" i="17" s="1"/>
  <c r="AR185" i="17" s="1"/>
  <c r="AQ185" i="17" s="1"/>
  <c r="AP185" i="17" s="1"/>
  <c r="AO185" i="17" s="1"/>
  <c r="AN185" i="17" s="1"/>
  <c r="AM185" i="17" s="1"/>
  <c r="AL185" i="17" s="1"/>
  <c r="J178" i="17"/>
  <c r="AC178" i="17"/>
  <c r="AF178" i="17"/>
  <c r="J83" i="17"/>
  <c r="P83" i="17"/>
  <c r="AF83" i="17"/>
  <c r="AC83" i="17"/>
  <c r="AF67" i="17"/>
  <c r="K67" i="17"/>
  <c r="P67" i="17"/>
  <c r="AC67" i="17"/>
  <c r="R183" i="17"/>
  <c r="P183" i="17"/>
  <c r="AI101" i="17"/>
  <c r="AH101" i="17" s="1"/>
  <c r="AB101" i="17" s="1"/>
  <c r="W101" i="17" s="1"/>
  <c r="AK101" i="17"/>
  <c r="AJ101" i="17"/>
  <c r="K58" i="17"/>
  <c r="AF58" i="17"/>
  <c r="P58" i="17"/>
  <c r="AC58" i="17"/>
  <c r="P112" i="17"/>
  <c r="AC112" i="17"/>
  <c r="AF112" i="17"/>
  <c r="K112" i="17"/>
  <c r="N191" i="17"/>
  <c r="AC36" i="17"/>
  <c r="AF36" i="17"/>
  <c r="J36" i="17"/>
  <c r="P36" i="17"/>
  <c r="H32" i="17"/>
  <c r="P32" i="17"/>
  <c r="AC32" i="17"/>
  <c r="AF32" i="17"/>
  <c r="AK118" i="17"/>
  <c r="AI118" i="17"/>
  <c r="AJ118" i="17"/>
  <c r="AC61" i="17"/>
  <c r="J61" i="17"/>
  <c r="P61" i="17"/>
  <c r="AF61" i="17"/>
  <c r="N104" i="17"/>
  <c r="R104" i="17" s="1"/>
  <c r="AC176" i="17"/>
  <c r="AF176" i="17"/>
  <c r="J176" i="17"/>
  <c r="AA220" i="17"/>
  <c r="AB220" i="17"/>
  <c r="W220" i="17" s="1"/>
  <c r="I106" i="17"/>
  <c r="AF106" i="17"/>
  <c r="AC106" i="17"/>
  <c r="P106" i="17"/>
  <c r="AJ138" i="17"/>
  <c r="AI138" i="17"/>
  <c r="AK138" i="17"/>
  <c r="AI26" i="17"/>
  <c r="AH26" i="17" s="1"/>
  <c r="AB26" i="17" s="1"/>
  <c r="T26" i="17" s="1"/>
  <c r="AK26" i="17"/>
  <c r="AJ26" i="17"/>
  <c r="AS72" i="17"/>
  <c r="AR72" i="17" s="1"/>
  <c r="AQ72" i="17" s="1"/>
  <c r="AP72" i="17" s="1"/>
  <c r="AO72" i="17" s="1"/>
  <c r="AN72" i="17" s="1"/>
  <c r="AM72" i="17" s="1"/>
  <c r="AL72" i="17" s="1"/>
  <c r="AT72" i="17"/>
  <c r="AT60" i="17"/>
  <c r="AS60" i="17" s="1"/>
  <c r="AR60" i="17" s="1"/>
  <c r="AQ60" i="17" s="1"/>
  <c r="AP60" i="17" s="1"/>
  <c r="AO60" i="17" s="1"/>
  <c r="AN60" i="17" s="1"/>
  <c r="AM60" i="17" s="1"/>
  <c r="AL60" i="17" s="1"/>
  <c r="N118" i="17"/>
  <c r="R118" i="17" s="1"/>
  <c r="AT69" i="17"/>
  <c r="AS69" i="17" s="1"/>
  <c r="AR69" i="17" s="1"/>
  <c r="AQ69" i="17" s="1"/>
  <c r="AP69" i="17" s="1"/>
  <c r="AO69" i="17" s="1"/>
  <c r="AN69" i="17" s="1"/>
  <c r="AM69" i="17" s="1"/>
  <c r="AL69" i="17" s="1"/>
  <c r="BW17" i="17"/>
  <c r="BX16" i="17" s="1"/>
  <c r="K177" i="17"/>
  <c r="AC177" i="17"/>
  <c r="AF177" i="17"/>
  <c r="P55" i="17"/>
  <c r="AF55" i="17"/>
  <c r="J55" i="17"/>
  <c r="AC55" i="17"/>
  <c r="N122" i="17"/>
  <c r="R122" i="17" s="1"/>
  <c r="AI63" i="17"/>
  <c r="AK63" i="17"/>
  <c r="AJ63" i="17"/>
  <c r="R187" i="17"/>
  <c r="AK93" i="17"/>
  <c r="R188" i="17"/>
  <c r="P188" i="17"/>
  <c r="AI47" i="17"/>
  <c r="AJ47" i="17"/>
  <c r="AK47" i="17"/>
  <c r="K157" i="17"/>
  <c r="P157" i="17"/>
  <c r="AF157" i="17"/>
  <c r="AC157" i="17"/>
  <c r="K130" i="17"/>
  <c r="AF130" i="17"/>
  <c r="P130" i="17"/>
  <c r="AC130" i="17"/>
  <c r="AC119" i="17"/>
  <c r="J119" i="17"/>
  <c r="P119" i="17"/>
  <c r="AF119" i="17"/>
  <c r="AC162" i="17"/>
  <c r="AF162" i="17"/>
  <c r="K162" i="17"/>
  <c r="N136" i="17"/>
  <c r="R136" i="17" s="1"/>
  <c r="P124" i="17"/>
  <c r="AF124" i="17"/>
  <c r="K124" i="17"/>
  <c r="AC124" i="17"/>
  <c r="N103" i="17"/>
  <c r="R103" i="17" s="1"/>
  <c r="AF41" i="17"/>
  <c r="AC41" i="17"/>
  <c r="P41" i="17"/>
  <c r="J41" i="17"/>
  <c r="K114" i="17"/>
  <c r="AC114" i="17"/>
  <c r="P114" i="17"/>
  <c r="AF114" i="17"/>
  <c r="N102" i="17"/>
  <c r="R102" i="17" s="1"/>
  <c r="N35" i="17"/>
  <c r="R35" i="17" s="1"/>
  <c r="R170" i="17"/>
  <c r="P170" i="17"/>
  <c r="J170" i="17"/>
  <c r="AF170" i="17"/>
  <c r="AC170" i="17"/>
  <c r="AJ88" i="17"/>
  <c r="AI88" i="17"/>
  <c r="AK88" i="17"/>
  <c r="AK156" i="17"/>
  <c r="AJ156" i="17"/>
  <c r="AI156" i="17"/>
  <c r="AC185" i="17"/>
  <c r="AF185" i="17"/>
  <c r="K185" i="17"/>
  <c r="AT178" i="17"/>
  <c r="AS178" i="17" s="1"/>
  <c r="AR178" i="17" s="1"/>
  <c r="AQ178" i="17" s="1"/>
  <c r="AP178" i="17" s="1"/>
  <c r="AO178" i="17" s="1"/>
  <c r="AN178" i="17" s="1"/>
  <c r="AM178" i="17" s="1"/>
  <c r="AL178" i="17" s="1"/>
  <c r="AT83" i="17"/>
  <c r="AS83" i="17" s="1"/>
  <c r="AR83" i="17" s="1"/>
  <c r="AQ83" i="17" s="1"/>
  <c r="AP83" i="17" s="1"/>
  <c r="AO83" i="17" s="1"/>
  <c r="AN83" i="17" s="1"/>
  <c r="AM83" i="17" s="1"/>
  <c r="AL83" i="17" s="1"/>
  <c r="AJ67" i="17"/>
  <c r="AK67" i="17"/>
  <c r="AI67" i="17"/>
  <c r="AA101" i="17"/>
  <c r="AD101" i="17" s="1"/>
  <c r="AC149" i="17"/>
  <c r="K149" i="17"/>
  <c r="P149" i="17"/>
  <c r="AF149" i="17"/>
  <c r="N64" i="17"/>
  <c r="R64" i="17" s="1"/>
  <c r="AT58" i="17"/>
  <c r="AS58" i="17" s="1"/>
  <c r="AR58" i="17" s="1"/>
  <c r="AQ58" i="17" s="1"/>
  <c r="AP58" i="17" s="1"/>
  <c r="AO58" i="17" s="1"/>
  <c r="AN58" i="17" s="1"/>
  <c r="AM58" i="17" s="1"/>
  <c r="AL58" i="17" s="1"/>
  <c r="AT112" i="17"/>
  <c r="AS112" i="17" s="1"/>
  <c r="AR112" i="17" s="1"/>
  <c r="AQ112" i="17" s="1"/>
  <c r="AP112" i="17" s="1"/>
  <c r="AO112" i="17" s="1"/>
  <c r="AN112" i="17" s="1"/>
  <c r="AM112" i="17" s="1"/>
  <c r="AL112" i="17" s="1"/>
  <c r="AJ202" i="17"/>
  <c r="AI202" i="17"/>
  <c r="AH202" i="17" s="1"/>
  <c r="AA202" i="17" s="1"/>
  <c r="AK202" i="17"/>
  <c r="J179" i="17"/>
  <c r="AF179" i="17"/>
  <c r="AC179" i="17"/>
  <c r="P151" i="17"/>
  <c r="K151" i="17"/>
  <c r="AC151" i="17"/>
  <c r="AF151" i="17"/>
  <c r="N179" i="17"/>
  <c r="N37" i="17"/>
  <c r="R37" i="17" s="1"/>
  <c r="J140" i="17"/>
  <c r="P140" i="17"/>
  <c r="AF140" i="17"/>
  <c r="AC140" i="17"/>
  <c r="N71" i="17"/>
  <c r="R71" i="17" s="1"/>
  <c r="AT85" i="17"/>
  <c r="AS85" i="17" s="1"/>
  <c r="AR85" i="17" s="1"/>
  <c r="AQ85" i="17" s="1"/>
  <c r="AP85" i="17" s="1"/>
  <c r="AO85" i="17" s="1"/>
  <c r="AN85" i="17" s="1"/>
  <c r="AM85" i="17" s="1"/>
  <c r="AL85" i="17" s="1"/>
  <c r="N61" i="17"/>
  <c r="R61" i="17" s="1"/>
  <c r="AI176" i="17"/>
  <c r="AK176" i="17"/>
  <c r="AJ176" i="17"/>
  <c r="AI106" i="17"/>
  <c r="AJ106" i="17"/>
  <c r="AK106" i="17"/>
  <c r="N148" i="17"/>
  <c r="R148" i="17" s="1"/>
  <c r="AI154" i="17"/>
  <c r="AK154" i="17"/>
  <c r="AJ154" i="17"/>
  <c r="AF138" i="17"/>
  <c r="P138" i="17"/>
  <c r="AC138" i="17"/>
  <c r="J138" i="17"/>
  <c r="AT49" i="17"/>
  <c r="AS49" i="17" s="1"/>
  <c r="AR49" i="17" s="1"/>
  <c r="AQ49" i="17" s="1"/>
  <c r="AP49" i="17" s="1"/>
  <c r="AO49" i="17" s="1"/>
  <c r="AN49" i="17" s="1"/>
  <c r="AM49" i="17" s="1"/>
  <c r="AL49" i="17" s="1"/>
  <c r="AJ45" i="17"/>
  <c r="AI45" i="17"/>
  <c r="AK45" i="17"/>
  <c r="N198" i="17"/>
  <c r="N200" i="17"/>
  <c r="N160" i="17"/>
  <c r="R160" i="17" s="1"/>
  <c r="N159" i="17"/>
  <c r="R159" i="17" s="1"/>
  <c r="N50" i="17"/>
  <c r="R50" i="17" s="1"/>
  <c r="AF110" i="17"/>
  <c r="AC110" i="17"/>
  <c r="K110" i="17"/>
  <c r="P110" i="17"/>
  <c r="N40" i="17"/>
  <c r="R40" i="17" s="1"/>
  <c r="N177" i="17"/>
  <c r="J53" i="17"/>
  <c r="P53" i="17"/>
  <c r="AC53" i="17"/>
  <c r="AF53" i="17"/>
  <c r="J169" i="17"/>
  <c r="AC169" i="17"/>
  <c r="AF169" i="17"/>
  <c r="N46" i="17"/>
  <c r="R46" i="17" s="1"/>
  <c r="AC89" i="17"/>
  <c r="P89" i="17"/>
  <c r="AF89" i="17"/>
  <c r="K89" i="17"/>
  <c r="P39" i="17"/>
  <c r="J39" i="17"/>
  <c r="N42" i="17"/>
  <c r="R42" i="17" s="1"/>
  <c r="R195" i="17"/>
  <c r="P195" i="17"/>
  <c r="AT207" i="17"/>
  <c r="AS207" i="17" s="1"/>
  <c r="AR207" i="17" s="1"/>
  <c r="AQ207" i="17" s="1"/>
  <c r="AP207" i="17" s="1"/>
  <c r="AO207" i="17" s="1"/>
  <c r="AN207" i="17" s="1"/>
  <c r="AM207" i="17" s="1"/>
  <c r="AL207" i="17" s="1"/>
  <c r="P171" i="17"/>
  <c r="R171" i="17"/>
  <c r="AT157" i="17"/>
  <c r="AS157" i="17" s="1"/>
  <c r="AR157" i="17" s="1"/>
  <c r="AQ157" i="17" s="1"/>
  <c r="AP157" i="17" s="1"/>
  <c r="AO157" i="17" s="1"/>
  <c r="AN157" i="17" s="1"/>
  <c r="AM157" i="17" s="1"/>
  <c r="AL157" i="17" s="1"/>
  <c r="AF24" i="17"/>
  <c r="AC24" i="17"/>
  <c r="H24" i="17"/>
  <c r="P24" i="17"/>
  <c r="K192" i="17"/>
  <c r="AF192" i="17"/>
  <c r="AC192" i="17"/>
  <c r="N30" i="17"/>
  <c r="R30" i="17" s="1"/>
  <c r="AI119" i="17"/>
  <c r="AJ119" i="17"/>
  <c r="AK119" i="17"/>
  <c r="AC199" i="17"/>
  <c r="K199" i="17"/>
  <c r="AF199" i="17"/>
  <c r="AT38" i="17"/>
  <c r="AS38" i="17" s="1"/>
  <c r="AR38" i="17" s="1"/>
  <c r="AQ38" i="17" s="1"/>
  <c r="AP38" i="17" s="1"/>
  <c r="AO38" i="17" s="1"/>
  <c r="AN38" i="17" s="1"/>
  <c r="AM38" i="17" s="1"/>
  <c r="AL38" i="17" s="1"/>
  <c r="H29" i="17"/>
  <c r="AC29" i="17"/>
  <c r="P29" i="17"/>
  <c r="AF29" i="17"/>
  <c r="K182" i="17"/>
  <c r="AC182" i="17"/>
  <c r="AF182" i="17"/>
  <c r="AF103" i="17"/>
  <c r="K103" i="17"/>
  <c r="AC103" i="17"/>
  <c r="P103" i="17"/>
  <c r="AI114" i="17"/>
  <c r="AK114" i="17"/>
  <c r="AJ114" i="17"/>
  <c r="AH114" i="17" s="1"/>
  <c r="AA114" i="17" s="1"/>
  <c r="AE114" i="17" s="1"/>
  <c r="AC201" i="17"/>
  <c r="N201" i="17"/>
  <c r="AC25" i="17"/>
  <c r="AF25" i="17"/>
  <c r="H25" i="17"/>
  <c r="P25" i="17"/>
  <c r="AS170" i="17"/>
  <c r="AR170" i="17" s="1"/>
  <c r="AQ170" i="17" s="1"/>
  <c r="AP170" i="17" s="1"/>
  <c r="AO170" i="17" s="1"/>
  <c r="AN170" i="17" s="1"/>
  <c r="AM170" i="17" s="1"/>
  <c r="AL170" i="17" s="1"/>
  <c r="AT170" i="17"/>
  <c r="AC121" i="17"/>
  <c r="AF121" i="17"/>
  <c r="K121" i="17"/>
  <c r="P121" i="17"/>
  <c r="N208" i="17"/>
  <c r="K208" i="17"/>
  <c r="AC208" i="17"/>
  <c r="AF208" i="17"/>
  <c r="J90" i="17"/>
  <c r="AF90" i="17"/>
  <c r="P90" i="17"/>
  <c r="AC90" i="17"/>
  <c r="AC171" i="17"/>
  <c r="K171" i="17"/>
  <c r="AF171" i="17"/>
  <c r="K183" i="17"/>
  <c r="AC183" i="17"/>
  <c r="AF183" i="17"/>
  <c r="AT64" i="17"/>
  <c r="AS64" i="17" s="1"/>
  <c r="AR64" i="17" s="1"/>
  <c r="AQ64" i="17" s="1"/>
  <c r="AP64" i="17" s="1"/>
  <c r="AO64" i="17" s="1"/>
  <c r="AN64" i="17" s="1"/>
  <c r="AM64" i="17" s="1"/>
  <c r="AL64" i="17" s="1"/>
  <c r="N22" i="17"/>
  <c r="R22" i="17" s="1"/>
  <c r="AH84" i="17"/>
  <c r="AT151" i="17"/>
  <c r="AS151" i="17"/>
  <c r="AR151" i="17" s="1"/>
  <c r="AQ151" i="17" s="1"/>
  <c r="AP151" i="17" s="1"/>
  <c r="AO151" i="17" s="1"/>
  <c r="AN151" i="17" s="1"/>
  <c r="AM151" i="17" s="1"/>
  <c r="AL151" i="17" s="1"/>
  <c r="AK191" i="17"/>
  <c r="AI191" i="17"/>
  <c r="AH191" i="17" s="1"/>
  <c r="AB191" i="17" s="1"/>
  <c r="W191" i="17" s="1"/>
  <c r="AJ191" i="17"/>
  <c r="N33" i="17"/>
  <c r="R33" i="17" s="1"/>
  <c r="AF37" i="17"/>
  <c r="J37" i="17"/>
  <c r="AC37" i="17"/>
  <c r="P37" i="17"/>
  <c r="AJ140" i="17"/>
  <c r="AK140" i="17"/>
  <c r="AI140" i="17"/>
  <c r="AT32" i="17"/>
  <c r="AS32" i="17" s="1"/>
  <c r="AR32" i="17" s="1"/>
  <c r="AQ32" i="17" s="1"/>
  <c r="AP32" i="17" s="1"/>
  <c r="AO32" i="17" s="1"/>
  <c r="AN32" i="17" s="1"/>
  <c r="AM32" i="17" s="1"/>
  <c r="AL32" i="17" s="1"/>
  <c r="AT71" i="17"/>
  <c r="AS71" i="17" s="1"/>
  <c r="AR71" i="17" s="1"/>
  <c r="AQ71" i="17" s="1"/>
  <c r="AP71" i="17" s="1"/>
  <c r="AO71" i="17" s="1"/>
  <c r="AN71" i="17" s="1"/>
  <c r="AM71" i="17" s="1"/>
  <c r="AL71" i="17" s="1"/>
  <c r="K111" i="17"/>
  <c r="P111" i="17"/>
  <c r="AF111" i="17"/>
  <c r="AC111" i="17"/>
  <c r="AK204" i="17"/>
  <c r="AI204" i="17"/>
  <c r="AJ204" i="17"/>
  <c r="AT203" i="17"/>
  <c r="AS203" i="17" s="1"/>
  <c r="AR203" i="17" s="1"/>
  <c r="AQ203" i="17" s="1"/>
  <c r="AP203" i="17" s="1"/>
  <c r="AO203" i="17" s="1"/>
  <c r="AN203" i="17" s="1"/>
  <c r="AM203" i="17" s="1"/>
  <c r="AL203" i="17" s="1"/>
  <c r="N206" i="17"/>
  <c r="AC74" i="17"/>
  <c r="AF74" i="17"/>
  <c r="K74" i="17"/>
  <c r="P74" i="17"/>
  <c r="AC94" i="17"/>
  <c r="AF94" i="17"/>
  <c r="P94" i="17"/>
  <c r="J94" i="17"/>
  <c r="N143" i="17"/>
  <c r="R143" i="17" s="1"/>
  <c r="N178" i="17"/>
  <c r="AF198" i="17"/>
  <c r="K198" i="17"/>
  <c r="AC198" i="17"/>
  <c r="AF200" i="17"/>
  <c r="K200" i="17"/>
  <c r="AC200" i="17"/>
  <c r="P160" i="17"/>
  <c r="AF160" i="17"/>
  <c r="AC160" i="17"/>
  <c r="K160" i="17"/>
  <c r="P116" i="17"/>
  <c r="AF116" i="17"/>
  <c r="K116" i="17"/>
  <c r="AC116" i="17"/>
  <c r="BW25" i="17"/>
  <c r="BX24" i="17" s="1"/>
  <c r="AF159" i="17"/>
  <c r="K159" i="17"/>
  <c r="P159" i="17"/>
  <c r="AC159" i="17"/>
  <c r="AC50" i="17"/>
  <c r="P50" i="17"/>
  <c r="J50" i="17"/>
  <c r="AF50" i="17"/>
  <c r="AJ110" i="17"/>
  <c r="AI110" i="17"/>
  <c r="AK110" i="17"/>
  <c r="AT177" i="17"/>
  <c r="AS177" i="17" s="1"/>
  <c r="AR177" i="17" s="1"/>
  <c r="AQ177" i="17" s="1"/>
  <c r="AP177" i="17" s="1"/>
  <c r="AO177" i="17" s="1"/>
  <c r="AN177" i="17" s="1"/>
  <c r="AM177" i="17" s="1"/>
  <c r="AL177" i="17" s="1"/>
  <c r="AK39" i="17"/>
  <c r="AI39" i="17"/>
  <c r="AJ39" i="17"/>
  <c r="AF42" i="17"/>
  <c r="AC42" i="17"/>
  <c r="P42" i="17"/>
  <c r="J42" i="17"/>
  <c r="N172" i="17"/>
  <c r="AK190" i="17"/>
  <c r="AI190" i="17"/>
  <c r="AJ190" i="17"/>
  <c r="AI109" i="17"/>
  <c r="AJ109" i="17"/>
  <c r="AK109" i="17"/>
  <c r="AK155" i="17"/>
  <c r="AJ155" i="17"/>
  <c r="AI155" i="17"/>
  <c r="AK139" i="17"/>
  <c r="AJ139" i="17"/>
  <c r="AI139" i="17"/>
  <c r="AK129" i="17"/>
  <c r="AI129" i="17"/>
  <c r="AJ129" i="17"/>
  <c r="AI100" i="17"/>
  <c r="AJ100" i="17"/>
  <c r="AK100" i="17"/>
  <c r="AJ78" i="17"/>
  <c r="AI78" i="17"/>
  <c r="AK78" i="17"/>
  <c r="AJ166" i="17"/>
  <c r="AK166" i="17"/>
  <c r="AI166" i="17"/>
  <c r="AI145" i="17"/>
  <c r="AJ145" i="17"/>
  <c r="AK145" i="17"/>
  <c r="AI187" i="17"/>
  <c r="AJ187" i="17"/>
  <c r="AK187" i="17"/>
  <c r="AJ86" i="17"/>
  <c r="AK86" i="17"/>
  <c r="AI86" i="17"/>
  <c r="AI210" i="17"/>
  <c r="AJ210" i="17"/>
  <c r="AK210" i="17"/>
  <c r="AK79" i="17"/>
  <c r="AJ79" i="17"/>
  <c r="AI79" i="17"/>
  <c r="AI54" i="17"/>
  <c r="AJ54" i="17"/>
  <c r="AK54" i="17"/>
  <c r="AI167" i="17"/>
  <c r="AJ167" i="17"/>
  <c r="AK167" i="17"/>
  <c r="AJ141" i="17"/>
  <c r="AK141" i="17"/>
  <c r="AI141" i="17"/>
  <c r="AI75" i="17"/>
  <c r="AJ75" i="17"/>
  <c r="AK75" i="17"/>
  <c r="AA93" i="17"/>
  <c r="AB93" i="17"/>
  <c r="W93" i="17" s="1"/>
  <c r="AB214" i="17"/>
  <c r="W214" i="17" s="1"/>
  <c r="AA214" i="17"/>
  <c r="AH218" i="17"/>
  <c r="AD123" i="17"/>
  <c r="AE123" i="17"/>
  <c r="AG123" i="17"/>
  <c r="P190" i="17"/>
  <c r="R190" i="17"/>
  <c r="AE180" i="17"/>
  <c r="AD180" i="17"/>
  <c r="AG180" i="17"/>
  <c r="AH125" i="17"/>
  <c r="AH223" i="17"/>
  <c r="AA223" i="17" s="1"/>
  <c r="AA188" i="17"/>
  <c r="AB188" i="17"/>
  <c r="W188" i="17" s="1"/>
  <c r="AG77" i="17"/>
  <c r="AD77" i="17"/>
  <c r="AE77" i="17"/>
  <c r="AH40" i="17"/>
  <c r="AH136" i="17"/>
  <c r="AB81" i="17"/>
  <c r="V81" i="17" s="1"/>
  <c r="AA81" i="17"/>
  <c r="AG134" i="17"/>
  <c r="AD134" i="17"/>
  <c r="AE134" i="17"/>
  <c r="AA216" i="17"/>
  <c r="AB216" i="17"/>
  <c r="W216" i="17" s="1"/>
  <c r="AA149" i="17"/>
  <c r="AB149" i="17"/>
  <c r="W149" i="17" s="1"/>
  <c r="AH31" i="17"/>
  <c r="AH94" i="17"/>
  <c r="AB217" i="17"/>
  <c r="W217" i="17" s="1"/>
  <c r="AA217" i="17"/>
  <c r="AG195" i="17"/>
  <c r="AD195" i="17"/>
  <c r="AE195" i="17"/>
  <c r="E4" i="12"/>
  <c r="M237" i="12" s="1"/>
  <c r="M32" i="6"/>
  <c r="M96" i="6"/>
  <c r="M36" i="6"/>
  <c r="M100" i="6"/>
  <c r="M50" i="6"/>
  <c r="M135" i="6"/>
  <c r="M51" i="6"/>
  <c r="M137" i="6"/>
  <c r="M85" i="6"/>
  <c r="M171" i="6"/>
  <c r="M55" i="6"/>
  <c r="M141" i="6"/>
  <c r="M99" i="6"/>
  <c r="M47" i="6"/>
  <c r="M133" i="6"/>
  <c r="M91" i="6"/>
  <c r="M165" i="6"/>
  <c r="M246" i="6"/>
  <c r="M310" i="6"/>
  <c r="M185" i="6"/>
  <c r="M243" i="6"/>
  <c r="M307" i="6"/>
  <c r="M240" i="6"/>
  <c r="M304" i="6"/>
  <c r="M166" i="6"/>
  <c r="M237" i="6"/>
  <c r="M301" i="6"/>
  <c r="M181" i="6"/>
  <c r="M234" i="6"/>
  <c r="M298" i="6"/>
  <c r="M156" i="6"/>
  <c r="M231" i="6"/>
  <c r="M295" i="6"/>
  <c r="M148" i="6"/>
  <c r="M212" i="6"/>
  <c r="M276" i="6"/>
  <c r="M340" i="6"/>
  <c r="M200" i="6"/>
  <c r="M273" i="6"/>
  <c r="M315" i="6"/>
  <c r="M48" i="6"/>
  <c r="M112" i="6"/>
  <c r="M52" i="6"/>
  <c r="M116" i="6"/>
  <c r="M71" i="6"/>
  <c r="M153" i="6"/>
  <c r="M73" i="6"/>
  <c r="M21" i="6"/>
  <c r="M106" i="6"/>
  <c r="M187" i="6"/>
  <c r="M77" i="6"/>
  <c r="M35" i="6"/>
  <c r="M121" i="6"/>
  <c r="M69" i="6"/>
  <c r="M27" i="6"/>
  <c r="M113" i="6"/>
  <c r="M207" i="6"/>
  <c r="M262" i="6"/>
  <c r="M86" i="6"/>
  <c r="M196" i="6"/>
  <c r="M259" i="6"/>
  <c r="M162" i="6"/>
  <c r="M256" i="6"/>
  <c r="M320" i="6"/>
  <c r="M190" i="6"/>
  <c r="M253" i="6"/>
  <c r="M317" i="6"/>
  <c r="M188" i="6"/>
  <c r="M250" i="6"/>
  <c r="M314" i="6"/>
  <c r="M167" i="6"/>
  <c r="M247" i="6"/>
  <c r="M311" i="6"/>
  <c r="M157" i="6"/>
  <c r="M228" i="6"/>
  <c r="M292" i="6"/>
  <c r="M150" i="6"/>
  <c r="M225" i="6"/>
  <c r="M289" i="6"/>
  <c r="M326" i="6"/>
  <c r="M56" i="6"/>
  <c r="M120" i="6"/>
  <c r="M60" i="6"/>
  <c r="M124" i="6"/>
  <c r="M82" i="6"/>
  <c r="M161" i="6"/>
  <c r="M83" i="6"/>
  <c r="M31" i="6"/>
  <c r="M117" i="6"/>
  <c r="M195" i="6"/>
  <c r="M87" i="6"/>
  <c r="M46" i="6"/>
  <c r="M131" i="6"/>
  <c r="M79" i="6"/>
  <c r="M38" i="6"/>
  <c r="M123" i="6"/>
  <c r="M209" i="6"/>
  <c r="M270" i="6"/>
  <c r="M152" i="6"/>
  <c r="M205" i="6"/>
  <c r="M267" i="6"/>
  <c r="M173" i="6"/>
  <c r="M264" i="6"/>
  <c r="M328" i="6"/>
  <c r="M199" i="6"/>
  <c r="M261" i="6"/>
  <c r="M325" i="6"/>
  <c r="M197" i="6"/>
  <c r="M258" i="6"/>
  <c r="M322" i="6"/>
  <c r="M174" i="6"/>
  <c r="M255" i="6"/>
  <c r="M319" i="6"/>
  <c r="M178" i="6"/>
  <c r="M236" i="6"/>
  <c r="M300" i="6"/>
  <c r="M164" i="6"/>
  <c r="M233" i="6"/>
  <c r="M297" i="6"/>
  <c r="M331" i="6"/>
  <c r="M64" i="6"/>
  <c r="M128" i="6"/>
  <c r="M68" i="6"/>
  <c r="M132" i="6"/>
  <c r="M93" i="6"/>
  <c r="M169" i="6"/>
  <c r="M94" i="6"/>
  <c r="M42" i="6"/>
  <c r="M127" i="6"/>
  <c r="M203" i="6"/>
  <c r="M98" i="6"/>
  <c r="M57" i="6"/>
  <c r="M142" i="6"/>
  <c r="M90" i="6"/>
  <c r="M49" i="6"/>
  <c r="M134" i="6"/>
  <c r="M214" i="6"/>
  <c r="M278" i="6"/>
  <c r="M158" i="6"/>
  <c r="M211" i="6"/>
  <c r="M275" i="6"/>
  <c r="M192" i="6"/>
  <c r="M272" i="6"/>
  <c r="M336" i="6"/>
  <c r="M201" i="6"/>
  <c r="M269" i="6"/>
  <c r="M333" i="6"/>
  <c r="M208" i="6"/>
  <c r="M266" i="6"/>
  <c r="M330" i="6"/>
  <c r="M184" i="6"/>
  <c r="M263" i="6"/>
  <c r="M327" i="6"/>
  <c r="M191" i="6"/>
  <c r="M244" i="6"/>
  <c r="M308" i="6"/>
  <c r="M168" i="6"/>
  <c r="M241" i="6"/>
  <c r="M305" i="6"/>
  <c r="M329" i="6"/>
  <c r="M72" i="6"/>
  <c r="M136" i="6"/>
  <c r="M76" i="6"/>
  <c r="M140" i="6"/>
  <c r="M103" i="6"/>
  <c r="M177" i="6"/>
  <c r="M105" i="6"/>
  <c r="M53" i="6"/>
  <c r="M138" i="6"/>
  <c r="M23" i="6"/>
  <c r="M109" i="6"/>
  <c r="M67" i="6"/>
  <c r="M154" i="6"/>
  <c r="M101" i="6"/>
  <c r="M59" i="6"/>
  <c r="M145" i="6"/>
  <c r="M222" i="6"/>
  <c r="M286" i="6"/>
  <c r="M172" i="6"/>
  <c r="M219" i="6"/>
  <c r="M283" i="6"/>
  <c r="M216" i="6"/>
  <c r="M280" i="6"/>
  <c r="M22" i="6"/>
  <c r="M213" i="6"/>
  <c r="M277" i="6"/>
  <c r="M33" i="6"/>
  <c r="M210" i="6"/>
  <c r="M274" i="6"/>
  <c r="M338" i="6"/>
  <c r="M206" i="6"/>
  <c r="M271" i="6"/>
  <c r="M335" i="6"/>
  <c r="M193" i="6"/>
  <c r="M252" i="6"/>
  <c r="M316" i="6"/>
  <c r="M175" i="6"/>
  <c r="M249" i="6"/>
  <c r="M313" i="6"/>
  <c r="M334" i="6"/>
  <c r="M80" i="6"/>
  <c r="M144" i="6"/>
  <c r="M84" i="6"/>
  <c r="M29" i="6"/>
  <c r="M114" i="6"/>
  <c r="M30" i="6"/>
  <c r="M115" i="6"/>
  <c r="M63" i="6"/>
  <c r="M155" i="6"/>
  <c r="M34" i="6"/>
  <c r="M119" i="6"/>
  <c r="M78" i="6"/>
  <c r="M26" i="6"/>
  <c r="M111" i="6"/>
  <c r="M70" i="6"/>
  <c r="M75" i="6"/>
  <c r="M230" i="6"/>
  <c r="M294" i="6"/>
  <c r="M176" i="6"/>
  <c r="M227" i="6"/>
  <c r="M291" i="6"/>
  <c r="M224" i="6"/>
  <c r="M288" i="6"/>
  <c r="M107" i="6"/>
  <c r="M221" i="6"/>
  <c r="M285" i="6"/>
  <c r="M118" i="6"/>
  <c r="M218" i="6"/>
  <c r="M282" i="6"/>
  <c r="M43" i="6"/>
  <c r="M215" i="6"/>
  <c r="M279" i="6"/>
  <c r="M54" i="6"/>
  <c r="M202" i="6"/>
  <c r="M260" i="6"/>
  <c r="M324" i="6"/>
  <c r="M182" i="6"/>
  <c r="M257" i="6"/>
  <c r="M323" i="6"/>
  <c r="M339" i="6"/>
  <c r="M28" i="6"/>
  <c r="M41" i="6"/>
  <c r="M45" i="6"/>
  <c r="M122" i="6"/>
  <c r="M302" i="6"/>
  <c r="M232" i="6"/>
  <c r="M293" i="6"/>
  <c r="M129" i="6"/>
  <c r="M204" i="6"/>
  <c r="M265" i="6"/>
  <c r="M44" i="6"/>
  <c r="M62" i="6"/>
  <c r="M66" i="6"/>
  <c r="M143" i="6"/>
  <c r="M318" i="6"/>
  <c r="M248" i="6"/>
  <c r="M309" i="6"/>
  <c r="M160" i="6"/>
  <c r="M220" i="6"/>
  <c r="M281" i="6"/>
  <c r="M92" i="6"/>
  <c r="M126" i="6"/>
  <c r="M130" i="6"/>
  <c r="M81" i="6"/>
  <c r="M183" i="6"/>
  <c r="M296" i="6"/>
  <c r="M170" i="6"/>
  <c r="M223" i="6"/>
  <c r="M268" i="6"/>
  <c r="M337" i="6"/>
  <c r="M108" i="6"/>
  <c r="M147" i="6"/>
  <c r="M25" i="6"/>
  <c r="M102" i="6"/>
  <c r="M194" i="6"/>
  <c r="M312" i="6"/>
  <c r="M186" i="6"/>
  <c r="M239" i="6"/>
  <c r="M284" i="6"/>
  <c r="M321" i="6"/>
  <c r="M24" i="6"/>
  <c r="M39" i="6"/>
  <c r="M74" i="6"/>
  <c r="M89" i="6"/>
  <c r="M151" i="6"/>
  <c r="M235" i="6"/>
  <c r="M159" i="6"/>
  <c r="M226" i="6"/>
  <c r="M287" i="6"/>
  <c r="M332" i="6"/>
  <c r="M7" i="6"/>
  <c r="E5" i="6" s="1"/>
  <c r="M40" i="6"/>
  <c r="M61" i="6"/>
  <c r="M95" i="6"/>
  <c r="M110" i="6"/>
  <c r="M198" i="6"/>
  <c r="M251" i="6"/>
  <c r="M180" i="6"/>
  <c r="M242" i="6"/>
  <c r="M303" i="6"/>
  <c r="M65" i="6"/>
  <c r="M88" i="6"/>
  <c r="M125" i="6"/>
  <c r="M163" i="6"/>
  <c r="M37" i="6"/>
  <c r="M238" i="6"/>
  <c r="M299" i="6"/>
  <c r="M229" i="6"/>
  <c r="M290" i="6"/>
  <c r="M139" i="6"/>
  <c r="M189" i="6"/>
  <c r="M254" i="6"/>
  <c r="M97" i="6"/>
  <c r="M245" i="6"/>
  <c r="M306" i="6"/>
  <c r="M104" i="6"/>
  <c r="M149" i="6"/>
  <c r="M146" i="6"/>
  <c r="M217" i="6"/>
  <c r="M179" i="6"/>
  <c r="M58" i="6"/>
  <c r="N80" i="6"/>
  <c r="N52" i="6"/>
  <c r="N30" i="6"/>
  <c r="N115" i="6"/>
  <c r="N172" i="6"/>
  <c r="N85" i="6"/>
  <c r="N33" i="6"/>
  <c r="N117" i="6"/>
  <c r="N182" i="6"/>
  <c r="N67" i="6"/>
  <c r="N143" i="6"/>
  <c r="N101" i="6"/>
  <c r="N38" i="6"/>
  <c r="N121" i="6"/>
  <c r="N71" i="6"/>
  <c r="N146" i="6"/>
  <c r="N233" i="6"/>
  <c r="N297" i="6"/>
  <c r="N187" i="6"/>
  <c r="N254" i="6"/>
  <c r="N23" i="6"/>
  <c r="N205" i="6"/>
  <c r="N267" i="6"/>
  <c r="N331" i="6"/>
  <c r="N192" i="6"/>
  <c r="N264" i="6"/>
  <c r="N328" i="6"/>
  <c r="N213" i="6"/>
  <c r="N277" i="6"/>
  <c r="N55" i="6"/>
  <c r="N188" i="6"/>
  <c r="N250" i="6"/>
  <c r="N314" i="6"/>
  <c r="N184" i="6"/>
  <c r="N263" i="6"/>
  <c r="N327" i="6"/>
  <c r="N202" i="6"/>
  <c r="N260" i="6"/>
  <c r="N318" i="6"/>
  <c r="N329" i="6"/>
  <c r="N24" i="6"/>
  <c r="N88" i="6"/>
  <c r="N60" i="6"/>
  <c r="N41" i="6"/>
  <c r="N123" i="6"/>
  <c r="N180" i="6"/>
  <c r="N95" i="6"/>
  <c r="N43" i="6"/>
  <c r="N125" i="6"/>
  <c r="N190" i="6"/>
  <c r="N78" i="6"/>
  <c r="N26" i="6"/>
  <c r="N111" i="6"/>
  <c r="N49" i="6"/>
  <c r="N129" i="6"/>
  <c r="N82" i="6"/>
  <c r="N87" i="6"/>
  <c r="N241" i="6"/>
  <c r="N305" i="6"/>
  <c r="N207" i="6"/>
  <c r="N262" i="6"/>
  <c r="N109" i="6"/>
  <c r="N211" i="6"/>
  <c r="N275" i="6"/>
  <c r="N339" i="6"/>
  <c r="N203" i="6"/>
  <c r="N272" i="6"/>
  <c r="N336" i="6"/>
  <c r="N221" i="6"/>
  <c r="N285" i="6"/>
  <c r="N134" i="6"/>
  <c r="N197" i="6"/>
  <c r="N258" i="6"/>
  <c r="N322" i="6"/>
  <c r="N195" i="6"/>
  <c r="N271" i="6"/>
  <c r="N335" i="6"/>
  <c r="N204" i="6"/>
  <c r="N268" i="6"/>
  <c r="N332" i="6"/>
  <c r="N32" i="6"/>
  <c r="N96" i="6"/>
  <c r="N68" i="6"/>
  <c r="N51" i="6"/>
  <c r="N131" i="6"/>
  <c r="N21" i="6"/>
  <c r="N106" i="6"/>
  <c r="N54" i="6"/>
  <c r="N133" i="6"/>
  <c r="N198" i="6"/>
  <c r="N89" i="6"/>
  <c r="N37" i="6"/>
  <c r="N120" i="6"/>
  <c r="N59" i="6"/>
  <c r="N137" i="6"/>
  <c r="N93" i="6"/>
  <c r="N168" i="6"/>
  <c r="N249" i="6"/>
  <c r="N313" i="6"/>
  <c r="N209" i="6"/>
  <c r="N270" i="6"/>
  <c r="N152" i="6"/>
  <c r="N219" i="6"/>
  <c r="N283" i="6"/>
  <c r="N34" i="6"/>
  <c r="N216" i="6"/>
  <c r="N280" i="6"/>
  <c r="N45" i="6"/>
  <c r="N229" i="6"/>
  <c r="N293" i="6"/>
  <c r="N155" i="6"/>
  <c r="N208" i="6"/>
  <c r="N266" i="6"/>
  <c r="N330" i="6"/>
  <c r="N215" i="6"/>
  <c r="N279" i="6"/>
  <c r="N77" i="6"/>
  <c r="N212" i="6"/>
  <c r="N276" i="6"/>
  <c r="N337" i="6"/>
  <c r="N40" i="6"/>
  <c r="N104" i="6"/>
  <c r="N76" i="6"/>
  <c r="N62" i="6"/>
  <c r="N139" i="6"/>
  <c r="N31" i="6"/>
  <c r="N116" i="6"/>
  <c r="N65" i="6"/>
  <c r="N141" i="6"/>
  <c r="N206" i="6"/>
  <c r="N99" i="6"/>
  <c r="N47" i="6"/>
  <c r="N128" i="6"/>
  <c r="N70" i="6"/>
  <c r="N145" i="6"/>
  <c r="N103" i="6"/>
  <c r="N175" i="6"/>
  <c r="N257" i="6"/>
  <c r="N98" i="6"/>
  <c r="N214" i="6"/>
  <c r="N278" i="6"/>
  <c r="N176" i="6"/>
  <c r="N227" i="6"/>
  <c r="N291" i="6"/>
  <c r="N118" i="6"/>
  <c r="N224" i="6"/>
  <c r="N288" i="6"/>
  <c r="N126" i="6"/>
  <c r="N237" i="6"/>
  <c r="N301" i="6"/>
  <c r="N163" i="6"/>
  <c r="N210" i="6"/>
  <c r="N274" i="6"/>
  <c r="N338" i="6"/>
  <c r="N223" i="6"/>
  <c r="N287" i="6"/>
  <c r="N157" i="6"/>
  <c r="N220" i="6"/>
  <c r="N284" i="6"/>
  <c r="N321" i="6"/>
  <c r="N56" i="6"/>
  <c r="N28" i="6"/>
  <c r="N92" i="6"/>
  <c r="N83" i="6"/>
  <c r="N148" i="6"/>
  <c r="N53" i="6"/>
  <c r="N132" i="6"/>
  <c r="N86" i="6"/>
  <c r="N158" i="6"/>
  <c r="N35" i="6"/>
  <c r="N119" i="6"/>
  <c r="N69" i="6"/>
  <c r="N144" i="6"/>
  <c r="N91" i="6"/>
  <c r="N39" i="6"/>
  <c r="N122" i="6"/>
  <c r="N200" i="6"/>
  <c r="N273" i="6"/>
  <c r="N161" i="6"/>
  <c r="N230" i="6"/>
  <c r="N294" i="6"/>
  <c r="N185" i="6"/>
  <c r="N243" i="6"/>
  <c r="N307" i="6"/>
  <c r="N162" i="6"/>
  <c r="N240" i="6"/>
  <c r="N304" i="6"/>
  <c r="N159" i="6"/>
  <c r="N253" i="6"/>
  <c r="N317" i="6"/>
  <c r="N177" i="6"/>
  <c r="N226" i="6"/>
  <c r="N290" i="6"/>
  <c r="N142" i="6"/>
  <c r="N239" i="6"/>
  <c r="N303" i="6"/>
  <c r="N178" i="6"/>
  <c r="N236" i="6"/>
  <c r="N300" i="6"/>
  <c r="N340" i="6"/>
  <c r="N64" i="6"/>
  <c r="N36" i="6"/>
  <c r="N100" i="6"/>
  <c r="N94" i="6"/>
  <c r="N156" i="6"/>
  <c r="N63" i="6"/>
  <c r="N140" i="6"/>
  <c r="N97" i="6"/>
  <c r="N166" i="6"/>
  <c r="N46" i="6"/>
  <c r="N127" i="6"/>
  <c r="N79" i="6"/>
  <c r="N149" i="6"/>
  <c r="N102" i="6"/>
  <c r="N50" i="6"/>
  <c r="N130" i="6"/>
  <c r="N217" i="6"/>
  <c r="N281" i="6"/>
  <c r="N165" i="6"/>
  <c r="N238" i="6"/>
  <c r="N302" i="6"/>
  <c r="N194" i="6"/>
  <c r="N251" i="6"/>
  <c r="N315" i="6"/>
  <c r="N169" i="6"/>
  <c r="N248" i="6"/>
  <c r="N312" i="6"/>
  <c r="N199" i="6"/>
  <c r="N261" i="6"/>
  <c r="N325" i="6"/>
  <c r="N181" i="6"/>
  <c r="N234" i="6"/>
  <c r="N298" i="6"/>
  <c r="N160" i="6"/>
  <c r="N247" i="6"/>
  <c r="N311" i="6"/>
  <c r="N191" i="6"/>
  <c r="N244" i="6"/>
  <c r="N308" i="6"/>
  <c r="N316" i="6"/>
  <c r="N73" i="6"/>
  <c r="N75" i="6"/>
  <c r="N58" i="6"/>
  <c r="N114" i="6"/>
  <c r="N222" i="6"/>
  <c r="N299" i="6"/>
  <c r="N154" i="6"/>
  <c r="N218" i="6"/>
  <c r="N295" i="6"/>
  <c r="N326" i="6"/>
  <c r="N105" i="6"/>
  <c r="N107" i="6"/>
  <c r="N90" i="6"/>
  <c r="N138" i="6"/>
  <c r="N246" i="6"/>
  <c r="N323" i="6"/>
  <c r="N201" i="6"/>
  <c r="N242" i="6"/>
  <c r="N319" i="6"/>
  <c r="N324" i="6"/>
  <c r="N48" i="6"/>
  <c r="N147" i="6"/>
  <c r="N150" i="6"/>
  <c r="N136" i="6"/>
  <c r="N189" i="6"/>
  <c r="N286" i="6"/>
  <c r="N153" i="6"/>
  <c r="N245" i="6"/>
  <c r="N282" i="6"/>
  <c r="N171" i="6"/>
  <c r="N112" i="6"/>
  <c r="N42" i="6"/>
  <c r="N25" i="6"/>
  <c r="N81" i="6"/>
  <c r="N265" i="6"/>
  <c r="N183" i="6"/>
  <c r="N232" i="6"/>
  <c r="N309" i="6"/>
  <c r="N66" i="6"/>
  <c r="N228" i="6"/>
  <c r="N44" i="6"/>
  <c r="N74" i="6"/>
  <c r="N57" i="6"/>
  <c r="N113" i="6"/>
  <c r="N289" i="6"/>
  <c r="N196" i="6"/>
  <c r="N256" i="6"/>
  <c r="N333" i="6"/>
  <c r="N167" i="6"/>
  <c r="N252" i="6"/>
  <c r="N84" i="6"/>
  <c r="N124" i="6"/>
  <c r="N110" i="6"/>
  <c r="N29" i="6"/>
  <c r="N151" i="6"/>
  <c r="N235" i="6"/>
  <c r="N296" i="6"/>
  <c r="N170" i="6"/>
  <c r="N231" i="6"/>
  <c r="N292" i="6"/>
  <c r="N72" i="6"/>
  <c r="N225" i="6"/>
  <c r="N306" i="6"/>
  <c r="N164" i="6"/>
  <c r="N310" i="6"/>
  <c r="N193" i="6"/>
  <c r="N22" i="6"/>
  <c r="N259" i="6"/>
  <c r="N334" i="6"/>
  <c r="N174" i="6"/>
  <c r="N173" i="6"/>
  <c r="N135" i="6"/>
  <c r="N320" i="6"/>
  <c r="N27" i="6"/>
  <c r="N269" i="6"/>
  <c r="N186" i="6"/>
  <c r="N255" i="6"/>
  <c r="N108" i="6"/>
  <c r="N61" i="6"/>
  <c r="N179" i="6"/>
  <c r="E4" i="13"/>
  <c r="E6" i="13"/>
  <c r="E9" i="13" s="1"/>
  <c r="E10" i="13" s="1"/>
  <c r="O75" i="6"/>
  <c r="O139" i="6"/>
  <c r="O44" i="6"/>
  <c r="O108" i="6"/>
  <c r="O45" i="6"/>
  <c r="O109" i="6"/>
  <c r="O177" i="6"/>
  <c r="O47" i="6"/>
  <c r="O111" i="6"/>
  <c r="O48" i="6"/>
  <c r="O112" i="6"/>
  <c r="O41" i="6"/>
  <c r="O105" i="6"/>
  <c r="O42" i="6"/>
  <c r="O150" i="6"/>
  <c r="O204" i="6"/>
  <c r="O268" i="6"/>
  <c r="O110" i="6"/>
  <c r="O233" i="6"/>
  <c r="O297" i="6"/>
  <c r="O172" i="6"/>
  <c r="O246" i="6"/>
  <c r="O310" i="6"/>
  <c r="O27" i="6"/>
  <c r="O91" i="6"/>
  <c r="O151" i="6"/>
  <c r="O60" i="6"/>
  <c r="O124" i="6"/>
  <c r="O61" i="6"/>
  <c r="O125" i="6"/>
  <c r="O193" i="6"/>
  <c r="O63" i="6"/>
  <c r="O127" i="6"/>
  <c r="O64" i="6"/>
  <c r="O128" i="6"/>
  <c r="O57" i="6"/>
  <c r="O121" i="6"/>
  <c r="O58" i="6"/>
  <c r="O164" i="6"/>
  <c r="O220" i="6"/>
  <c r="O284" i="6"/>
  <c r="O168" i="6"/>
  <c r="O249" i="6"/>
  <c r="O22" i="6"/>
  <c r="O43" i="6"/>
  <c r="O107" i="6"/>
  <c r="O167" i="6"/>
  <c r="O76" i="6"/>
  <c r="O140" i="6"/>
  <c r="O77" i="6"/>
  <c r="O141" i="6"/>
  <c r="O209" i="6"/>
  <c r="O79" i="6"/>
  <c r="O143" i="6"/>
  <c r="O80" i="6"/>
  <c r="O144" i="6"/>
  <c r="O73" i="6"/>
  <c r="O137" i="6"/>
  <c r="O74" i="6"/>
  <c r="O178" i="6"/>
  <c r="O236" i="6"/>
  <c r="O300" i="6"/>
  <c r="O198" i="6"/>
  <c r="O265" i="6"/>
  <c r="O114" i="6"/>
  <c r="O51" i="6"/>
  <c r="O115" i="6"/>
  <c r="O175" i="6"/>
  <c r="O84" i="6"/>
  <c r="O21" i="6"/>
  <c r="O85" i="6"/>
  <c r="O153" i="6"/>
  <c r="O23" i="6"/>
  <c r="O87" i="6"/>
  <c r="O24" i="6"/>
  <c r="O88" i="6"/>
  <c r="O152" i="6"/>
  <c r="O81" i="6"/>
  <c r="O145" i="6"/>
  <c r="O70" i="6"/>
  <c r="O182" i="6"/>
  <c r="O244" i="6"/>
  <c r="O308" i="6"/>
  <c r="O200" i="6"/>
  <c r="O273" i="6"/>
  <c r="O146" i="6"/>
  <c r="O222" i="6"/>
  <c r="O286" i="6"/>
  <c r="O86" i="6"/>
  <c r="O59" i="6"/>
  <c r="O123" i="6"/>
  <c r="O28" i="6"/>
  <c r="O92" i="6"/>
  <c r="O29" i="6"/>
  <c r="O93" i="6"/>
  <c r="O161" i="6"/>
  <c r="O31" i="6"/>
  <c r="O95" i="6"/>
  <c r="O32" i="6"/>
  <c r="O96" i="6"/>
  <c r="O25" i="6"/>
  <c r="O89" i="6"/>
  <c r="O26" i="6"/>
  <c r="O106" i="6"/>
  <c r="O191" i="6"/>
  <c r="O252" i="6"/>
  <c r="O316" i="6"/>
  <c r="O217" i="6"/>
  <c r="O281" i="6"/>
  <c r="O159" i="6"/>
  <c r="O53" i="6"/>
  <c r="O39" i="6"/>
  <c r="O72" i="6"/>
  <c r="O113" i="6"/>
  <c r="O202" i="6"/>
  <c r="O189" i="6"/>
  <c r="O165" i="6"/>
  <c r="O262" i="6"/>
  <c r="O30" i="6"/>
  <c r="O219" i="6"/>
  <c r="O283" i="6"/>
  <c r="O38" i="6"/>
  <c r="O192" i="6"/>
  <c r="O264" i="6"/>
  <c r="O328" i="6"/>
  <c r="O221" i="6"/>
  <c r="O285" i="6"/>
  <c r="O98" i="6"/>
  <c r="O186" i="6"/>
  <c r="O234" i="6"/>
  <c r="O298" i="6"/>
  <c r="O134" i="6"/>
  <c r="O231" i="6"/>
  <c r="O295" i="6"/>
  <c r="O337" i="6"/>
  <c r="O36" i="6"/>
  <c r="O69" i="6"/>
  <c r="O55" i="6"/>
  <c r="O104" i="6"/>
  <c r="O129" i="6"/>
  <c r="O212" i="6"/>
  <c r="O225" i="6"/>
  <c r="O179" i="6"/>
  <c r="O270" i="6"/>
  <c r="O118" i="6"/>
  <c r="O227" i="6"/>
  <c r="O291" i="6"/>
  <c r="O90" i="6"/>
  <c r="O203" i="6"/>
  <c r="O272" i="6"/>
  <c r="O336" i="6"/>
  <c r="O229" i="6"/>
  <c r="O293" i="6"/>
  <c r="O130" i="6"/>
  <c r="O188" i="6"/>
  <c r="O242" i="6"/>
  <c r="O306" i="6"/>
  <c r="O148" i="6"/>
  <c r="O239" i="6"/>
  <c r="O303" i="6"/>
  <c r="O321" i="6"/>
  <c r="O35" i="6"/>
  <c r="O52" i="6"/>
  <c r="O101" i="6"/>
  <c r="O71" i="6"/>
  <c r="O120" i="6"/>
  <c r="O34" i="6"/>
  <c r="O228" i="6"/>
  <c r="O241" i="6"/>
  <c r="O187" i="6"/>
  <c r="O278" i="6"/>
  <c r="O176" i="6"/>
  <c r="O235" i="6"/>
  <c r="O299" i="6"/>
  <c r="O122" i="6"/>
  <c r="O216" i="6"/>
  <c r="O280" i="6"/>
  <c r="O46" i="6"/>
  <c r="O237" i="6"/>
  <c r="O301" i="6"/>
  <c r="O155" i="6"/>
  <c r="O197" i="6"/>
  <c r="O250" i="6"/>
  <c r="O314" i="6"/>
  <c r="O149" i="6"/>
  <c r="O247" i="6"/>
  <c r="O311" i="6"/>
  <c r="O335" i="6"/>
  <c r="O67" i="6"/>
  <c r="O68" i="6"/>
  <c r="O117" i="6"/>
  <c r="O103" i="6"/>
  <c r="O136" i="6"/>
  <c r="O50" i="6"/>
  <c r="O260" i="6"/>
  <c r="O257" i="6"/>
  <c r="O207" i="6"/>
  <c r="O294" i="6"/>
  <c r="O183" i="6"/>
  <c r="O243" i="6"/>
  <c r="O307" i="6"/>
  <c r="O162" i="6"/>
  <c r="O224" i="6"/>
  <c r="O288" i="6"/>
  <c r="O94" i="6"/>
  <c r="O245" i="6"/>
  <c r="O309" i="6"/>
  <c r="O156" i="6"/>
  <c r="O206" i="6"/>
  <c r="O258" i="6"/>
  <c r="O322" i="6"/>
  <c r="O160" i="6"/>
  <c r="O255" i="6"/>
  <c r="O319" i="6"/>
  <c r="O340" i="6"/>
  <c r="O99" i="6"/>
  <c r="O116" i="6"/>
  <c r="O169" i="6"/>
  <c r="O135" i="6"/>
  <c r="O49" i="6"/>
  <c r="O138" i="6"/>
  <c r="O292" i="6"/>
  <c r="O305" i="6"/>
  <c r="O230" i="6"/>
  <c r="O318" i="6"/>
  <c r="O196" i="6"/>
  <c r="O259" i="6"/>
  <c r="O323" i="6"/>
  <c r="O173" i="6"/>
  <c r="O240" i="6"/>
  <c r="O304" i="6"/>
  <c r="O154" i="6"/>
  <c r="O261" i="6"/>
  <c r="O325" i="6"/>
  <c r="O170" i="6"/>
  <c r="O210" i="6"/>
  <c r="O274" i="6"/>
  <c r="O338" i="6"/>
  <c r="O195" i="6"/>
  <c r="O271" i="6"/>
  <c r="O329" i="6"/>
  <c r="O131" i="6"/>
  <c r="O132" i="6"/>
  <c r="O185" i="6"/>
  <c r="O40" i="6"/>
  <c r="O65" i="6"/>
  <c r="O157" i="6"/>
  <c r="O78" i="6"/>
  <c r="O82" i="6"/>
  <c r="O238" i="6"/>
  <c r="O326" i="6"/>
  <c r="O205" i="6"/>
  <c r="O267" i="6"/>
  <c r="O331" i="6"/>
  <c r="O180" i="6"/>
  <c r="O248" i="6"/>
  <c r="O312" i="6"/>
  <c r="O199" i="6"/>
  <c r="O269" i="6"/>
  <c r="O333" i="6"/>
  <c r="O174" i="6"/>
  <c r="O218" i="6"/>
  <c r="O282" i="6"/>
  <c r="O62" i="6"/>
  <c r="O215" i="6"/>
  <c r="O279" i="6"/>
  <c r="O327" i="6"/>
  <c r="O147" i="6"/>
  <c r="O97" i="6"/>
  <c r="O254" i="6"/>
  <c r="O339" i="6"/>
  <c r="O213" i="6"/>
  <c r="O226" i="6"/>
  <c r="O287" i="6"/>
  <c r="O100" i="6"/>
  <c r="O66" i="6"/>
  <c r="O302" i="6"/>
  <c r="O166" i="6"/>
  <c r="O253" i="6"/>
  <c r="O266" i="6"/>
  <c r="O324" i="6"/>
  <c r="O37" i="6"/>
  <c r="O171" i="6"/>
  <c r="O334" i="6"/>
  <c r="O190" i="6"/>
  <c r="O277" i="6"/>
  <c r="O290" i="6"/>
  <c r="O332" i="6"/>
  <c r="O133" i="6"/>
  <c r="O276" i="6"/>
  <c r="O194" i="6"/>
  <c r="O232" i="6"/>
  <c r="O201" i="6"/>
  <c r="O142" i="6"/>
  <c r="O211" i="6"/>
  <c r="O256" i="6"/>
  <c r="O54" i="6"/>
  <c r="O102" i="6"/>
  <c r="O119" i="6"/>
  <c r="O289" i="6"/>
  <c r="O251" i="6"/>
  <c r="O296" i="6"/>
  <c r="O163" i="6"/>
  <c r="O184" i="6"/>
  <c r="O56" i="6"/>
  <c r="O158" i="6"/>
  <c r="O275" i="6"/>
  <c r="O320" i="6"/>
  <c r="O181" i="6"/>
  <c r="O223" i="6"/>
  <c r="O315" i="6"/>
  <c r="O317" i="6"/>
  <c r="O208" i="6"/>
  <c r="O330" i="6"/>
  <c r="O83" i="6"/>
  <c r="O263" i="6"/>
  <c r="O33" i="6"/>
  <c r="O313" i="6"/>
  <c r="O126" i="6"/>
  <c r="O214" i="6"/>
  <c r="M328" i="12"/>
  <c r="M58" i="12"/>
  <c r="M179" i="12"/>
  <c r="M172" i="12"/>
  <c r="M259" i="12"/>
  <c r="E4" i="14"/>
  <c r="E6" i="14"/>
  <c r="E9" i="14" s="1"/>
  <c r="E10" i="14" s="1"/>
  <c r="M46" i="12"/>
  <c r="M225" i="12"/>
  <c r="M139" i="12"/>
  <c r="V12" i="12"/>
  <c r="V8" i="12"/>
  <c r="M32" i="10"/>
  <c r="M49" i="10"/>
  <c r="M86" i="10"/>
  <c r="M118" i="10"/>
  <c r="M58" i="10"/>
  <c r="M61" i="10"/>
  <c r="M144" i="10"/>
  <c r="M208" i="10"/>
  <c r="M272" i="10"/>
  <c r="M67" i="10"/>
  <c r="M157" i="10"/>
  <c r="M221" i="10"/>
  <c r="M87" i="10"/>
  <c r="M178" i="10"/>
  <c r="M242" i="10"/>
  <c r="M103" i="10"/>
  <c r="M167" i="10"/>
  <c r="M231" i="10"/>
  <c r="M108" i="10"/>
  <c r="M180" i="10"/>
  <c r="M136" i="10"/>
  <c r="M193" i="10"/>
  <c r="M257" i="10"/>
  <c r="M321" i="10"/>
  <c r="M119" i="10"/>
  <c r="M190" i="10"/>
  <c r="M287" i="10"/>
  <c r="M171" i="10"/>
  <c r="M291" i="10"/>
  <c r="M88" i="10"/>
  <c r="M295" i="10"/>
  <c r="M259" i="10"/>
  <c r="M316" i="10"/>
  <c r="M303" i="10"/>
  <c r="M268" i="10"/>
  <c r="M334" i="10"/>
  <c r="M317" i="10"/>
  <c r="M244" i="10"/>
  <c r="M315" i="10"/>
  <c r="M22" i="10"/>
  <c r="M40" i="10"/>
  <c r="M57" i="10"/>
  <c r="M90" i="10"/>
  <c r="M122" i="10"/>
  <c r="M27" i="10"/>
  <c r="M73" i="10"/>
  <c r="M152" i="10"/>
  <c r="M216" i="10"/>
  <c r="M280" i="10"/>
  <c r="M99" i="10"/>
  <c r="M165" i="10"/>
  <c r="M229" i="10"/>
  <c r="M93" i="10"/>
  <c r="M186" i="10"/>
  <c r="M250" i="10"/>
  <c r="M125" i="10"/>
  <c r="M175" i="10"/>
  <c r="M239" i="10"/>
  <c r="M123" i="10"/>
  <c r="M47" i="10"/>
  <c r="M140" i="10"/>
  <c r="M201" i="10"/>
  <c r="M265" i="10"/>
  <c r="M21" i="10"/>
  <c r="M120" i="10"/>
  <c r="M198" i="10"/>
  <c r="M294" i="10"/>
  <c r="M179" i="10"/>
  <c r="M298" i="10"/>
  <c r="M95" i="10"/>
  <c r="M302" i="10"/>
  <c r="M260" i="10"/>
  <c r="M324" i="10"/>
  <c r="M310" i="10"/>
  <c r="M275" i="10"/>
  <c r="M23" i="10"/>
  <c r="M319" i="10"/>
  <c r="M263" i="10"/>
  <c r="M328" i="10"/>
  <c r="M30" i="10"/>
  <c r="M48" i="10"/>
  <c r="M65" i="10"/>
  <c r="M94" i="10"/>
  <c r="M126" i="10"/>
  <c r="M35" i="10"/>
  <c r="M28" i="10"/>
  <c r="M76" i="10"/>
  <c r="M160" i="10"/>
  <c r="M224" i="10"/>
  <c r="M288" i="10"/>
  <c r="M111" i="10"/>
  <c r="M173" i="10"/>
  <c r="M237" i="10"/>
  <c r="M104" i="10"/>
  <c r="M194" i="10"/>
  <c r="M258" i="10"/>
  <c r="M127" i="10"/>
  <c r="M183" i="10"/>
  <c r="M247" i="10"/>
  <c r="M124" i="10"/>
  <c r="M77" i="10"/>
  <c r="M145" i="10"/>
  <c r="M209" i="10"/>
  <c r="M273" i="10"/>
  <c r="M53" i="10"/>
  <c r="M131" i="10"/>
  <c r="M206" i="10"/>
  <c r="M325" i="10"/>
  <c r="M188" i="10"/>
  <c r="M309" i="10"/>
  <c r="M137" i="10"/>
  <c r="M318" i="10"/>
  <c r="M267" i="10"/>
  <c r="M332" i="10"/>
  <c r="M329" i="10"/>
  <c r="M282" i="10"/>
  <c r="M195" i="10"/>
  <c r="M323" i="10"/>
  <c r="M269" i="10"/>
  <c r="M301" i="10"/>
  <c r="M46" i="10"/>
  <c r="M64" i="10"/>
  <c r="M70" i="10"/>
  <c r="M102" i="10"/>
  <c r="M26" i="10"/>
  <c r="M51" i="10"/>
  <c r="M44" i="10"/>
  <c r="M100" i="10"/>
  <c r="M176" i="10"/>
  <c r="M240" i="10"/>
  <c r="M304" i="10"/>
  <c r="M134" i="10"/>
  <c r="M189" i="10"/>
  <c r="M253" i="10"/>
  <c r="M146" i="10"/>
  <c r="M210" i="10"/>
  <c r="M39" i="10"/>
  <c r="M139" i="10"/>
  <c r="M199" i="10"/>
  <c r="M45" i="10"/>
  <c r="M148" i="10"/>
  <c r="M83" i="10"/>
  <c r="M161" i="10"/>
  <c r="M225" i="10"/>
  <c r="M289" i="10"/>
  <c r="M71" i="10"/>
  <c r="M158" i="10"/>
  <c r="M222" i="10"/>
  <c r="M132" i="10"/>
  <c r="M228" i="10"/>
  <c r="M322" i="10"/>
  <c r="M196" i="10"/>
  <c r="M335" i="10"/>
  <c r="M285" i="10"/>
  <c r="M227" i="10"/>
  <c r="M187" i="10"/>
  <c r="M300" i="10"/>
  <c r="M262" i="10"/>
  <c r="M55" i="10"/>
  <c r="M283" i="10"/>
  <c r="M54" i="10"/>
  <c r="M25" i="10"/>
  <c r="M74" i="10"/>
  <c r="M106" i="10"/>
  <c r="M34" i="10"/>
  <c r="M59" i="10"/>
  <c r="M52" i="10"/>
  <c r="M105" i="10"/>
  <c r="M184" i="10"/>
  <c r="M248" i="10"/>
  <c r="M312" i="10"/>
  <c r="M138" i="10"/>
  <c r="M197" i="10"/>
  <c r="M37" i="10"/>
  <c r="M154" i="10"/>
  <c r="M218" i="10"/>
  <c r="M69" i="10"/>
  <c r="M143" i="10"/>
  <c r="M207" i="10"/>
  <c r="M89" i="10"/>
  <c r="M156" i="10"/>
  <c r="M107" i="10"/>
  <c r="M169" i="10"/>
  <c r="M233" i="10"/>
  <c r="M297" i="10"/>
  <c r="M96" i="10"/>
  <c r="M166" i="10"/>
  <c r="M91" i="10"/>
  <c r="M147" i="10"/>
  <c r="M254" i="10"/>
  <c r="M330" i="10"/>
  <c r="M243" i="10"/>
  <c r="M115" i="10"/>
  <c r="M292" i="10"/>
  <c r="M236" i="10"/>
  <c r="M220" i="10"/>
  <c r="M307" i="10"/>
  <c r="M279" i="10"/>
  <c r="M116" i="10"/>
  <c r="M290" i="10"/>
  <c r="M24" i="10"/>
  <c r="M41" i="10"/>
  <c r="M82" i="10"/>
  <c r="M114" i="10"/>
  <c r="M50" i="10"/>
  <c r="M29" i="10"/>
  <c r="M133" i="10"/>
  <c r="M200" i="10"/>
  <c r="M264" i="10"/>
  <c r="M63" i="10"/>
  <c r="M149" i="10"/>
  <c r="M213" i="10"/>
  <c r="M84" i="10"/>
  <c r="M170" i="10"/>
  <c r="M234" i="10"/>
  <c r="M75" i="10"/>
  <c r="M159" i="10"/>
  <c r="M223" i="10"/>
  <c r="M97" i="10"/>
  <c r="M172" i="10"/>
  <c r="M129" i="10"/>
  <c r="M185" i="10"/>
  <c r="M249" i="10"/>
  <c r="M313" i="10"/>
  <c r="M117" i="10"/>
  <c r="M182" i="10"/>
  <c r="M230" i="10"/>
  <c r="M163" i="10"/>
  <c r="M284" i="10"/>
  <c r="M85" i="10"/>
  <c r="M270" i="10"/>
  <c r="M238" i="10"/>
  <c r="M306" i="10"/>
  <c r="M278" i="10"/>
  <c r="M261" i="10"/>
  <c r="M326" i="10"/>
  <c r="M311" i="10"/>
  <c r="M235" i="10"/>
  <c r="M336" i="10"/>
  <c r="M33" i="10"/>
  <c r="M7" i="10"/>
  <c r="E4" i="10" s="1"/>
  <c r="M256" i="10"/>
  <c r="M81" i="10"/>
  <c r="M151" i="10"/>
  <c r="M121" i="10"/>
  <c r="M101" i="10"/>
  <c r="M277" i="10"/>
  <c r="M299" i="10"/>
  <c r="M286" i="10"/>
  <c r="M66" i="10"/>
  <c r="M36" i="10"/>
  <c r="M296" i="10"/>
  <c r="M109" i="10"/>
  <c r="M191" i="10"/>
  <c r="M153" i="10"/>
  <c r="M150" i="10"/>
  <c r="M320" i="10"/>
  <c r="M212" i="10"/>
  <c r="M331" i="10"/>
  <c r="M78" i="10"/>
  <c r="M60" i="10"/>
  <c r="M31" i="10"/>
  <c r="M162" i="10"/>
  <c r="M215" i="10"/>
  <c r="M177" i="10"/>
  <c r="M174" i="10"/>
  <c r="M338" i="10"/>
  <c r="M271" i="10"/>
  <c r="M203" i="10"/>
  <c r="M98" i="10"/>
  <c r="M79" i="10"/>
  <c r="M112" i="10"/>
  <c r="M202" i="10"/>
  <c r="M255" i="10"/>
  <c r="M217" i="10"/>
  <c r="M214" i="10"/>
  <c r="M141" i="10"/>
  <c r="M337" i="10"/>
  <c r="M276" i="10"/>
  <c r="M110" i="10"/>
  <c r="M113" i="10"/>
  <c r="M142" i="10"/>
  <c r="M226" i="10"/>
  <c r="M92" i="10"/>
  <c r="M241" i="10"/>
  <c r="M211" i="10"/>
  <c r="M252" i="10"/>
  <c r="M251" i="10"/>
  <c r="M308" i="10"/>
  <c r="M38" i="10"/>
  <c r="M130" i="10"/>
  <c r="M168" i="10"/>
  <c r="M181" i="10"/>
  <c r="M266" i="10"/>
  <c r="M128" i="10"/>
  <c r="M281" i="10"/>
  <c r="M333" i="10"/>
  <c r="M327" i="10"/>
  <c r="M293" i="10"/>
  <c r="M56" i="10"/>
  <c r="M43" i="10"/>
  <c r="M232" i="10"/>
  <c r="M245" i="10"/>
  <c r="M135" i="10"/>
  <c r="M80" i="10"/>
  <c r="M68" i="10"/>
  <c r="M219" i="10"/>
  <c r="M274" i="10"/>
  <c r="M246" i="10"/>
  <c r="M164" i="10"/>
  <c r="M305" i="10"/>
  <c r="M155" i="10"/>
  <c r="M62" i="10"/>
  <c r="M204" i="10"/>
  <c r="M42" i="10"/>
  <c r="M314" i="10"/>
  <c r="M192" i="10"/>
  <c r="M205" i="10"/>
  <c r="M72" i="10"/>
  <c r="O44" i="10"/>
  <c r="O61" i="10"/>
  <c r="O97" i="10"/>
  <c r="O129" i="10"/>
  <c r="O24" i="10"/>
  <c r="O65" i="10"/>
  <c r="O150" i="10"/>
  <c r="O214" i="10"/>
  <c r="O278" i="10"/>
  <c r="O79" i="10"/>
  <c r="O147" i="10"/>
  <c r="O211" i="10"/>
  <c r="O67" i="10"/>
  <c r="O168" i="10"/>
  <c r="O232" i="10"/>
  <c r="O87" i="10"/>
  <c r="O142" i="10"/>
  <c r="O205" i="10"/>
  <c r="O54" i="10"/>
  <c r="O170" i="10"/>
  <c r="O126" i="10"/>
  <c r="O175" i="10"/>
  <c r="O239" i="10"/>
  <c r="O303" i="10"/>
  <c r="O86" i="10"/>
  <c r="O172" i="10"/>
  <c r="O244" i="10"/>
  <c r="O323" i="10"/>
  <c r="O297" i="10"/>
  <c r="O161" i="10"/>
  <c r="O284" i="10"/>
  <c r="O252" i="10"/>
  <c r="O322" i="10"/>
  <c r="O258" i="10"/>
  <c r="O316" i="10"/>
  <c r="O257" i="10"/>
  <c r="O96" i="10"/>
  <c r="O307" i="10"/>
  <c r="O282" i="10"/>
  <c r="O26" i="10"/>
  <c r="O52" i="10"/>
  <c r="O69" i="10"/>
  <c r="O101" i="10"/>
  <c r="O133" i="10"/>
  <c r="O32" i="10"/>
  <c r="O82" i="10"/>
  <c r="O158" i="10"/>
  <c r="O222" i="10"/>
  <c r="O286" i="10"/>
  <c r="O95" i="10"/>
  <c r="O155" i="10"/>
  <c r="O219" i="10"/>
  <c r="O70" i="10"/>
  <c r="O176" i="10"/>
  <c r="O240" i="10"/>
  <c r="O98" i="10"/>
  <c r="O149" i="10"/>
  <c r="O213" i="10"/>
  <c r="O66" i="10"/>
  <c r="O178" i="10"/>
  <c r="O127" i="10"/>
  <c r="O183" i="10"/>
  <c r="O247" i="10"/>
  <c r="O311" i="10"/>
  <c r="O102" i="10"/>
  <c r="O180" i="10"/>
  <c r="O250" i="10"/>
  <c r="O331" i="10"/>
  <c r="O301" i="10"/>
  <c r="O169" i="10"/>
  <c r="O291" i="10"/>
  <c r="O265" i="10"/>
  <c r="O330" i="10"/>
  <c r="O259" i="10"/>
  <c r="O318" i="10"/>
  <c r="O274" i="10"/>
  <c r="O34" i="10"/>
  <c r="O60" i="10"/>
  <c r="O73" i="10"/>
  <c r="O105" i="10"/>
  <c r="O23" i="10"/>
  <c r="O40" i="10"/>
  <c r="O88" i="10"/>
  <c r="O166" i="10"/>
  <c r="O230" i="10"/>
  <c r="O294" i="10"/>
  <c r="O100" i="10"/>
  <c r="O163" i="10"/>
  <c r="O227" i="10"/>
  <c r="O90" i="10"/>
  <c r="O184" i="10"/>
  <c r="O248" i="10"/>
  <c r="O99" i="10"/>
  <c r="O157" i="10"/>
  <c r="O221" i="10"/>
  <c r="O72" i="10"/>
  <c r="O35" i="10"/>
  <c r="O135" i="10"/>
  <c r="O191" i="10"/>
  <c r="O255" i="10"/>
  <c r="O319" i="10"/>
  <c r="O122" i="10"/>
  <c r="O188" i="10"/>
  <c r="O272" i="10"/>
  <c r="O62" i="10"/>
  <c r="O315" i="10"/>
  <c r="O177" i="10"/>
  <c r="O312" i="10"/>
  <c r="O273" i="10"/>
  <c r="O338" i="10"/>
  <c r="O260" i="10"/>
  <c r="O327" i="10"/>
  <c r="O281" i="10"/>
  <c r="O50" i="10"/>
  <c r="O29" i="10"/>
  <c r="O81" i="10"/>
  <c r="O113" i="10"/>
  <c r="O39" i="10"/>
  <c r="O56" i="10"/>
  <c r="O116" i="10"/>
  <c r="O182" i="10"/>
  <c r="O246" i="10"/>
  <c r="O310" i="10"/>
  <c r="O115" i="10"/>
  <c r="O179" i="10"/>
  <c r="O243" i="10"/>
  <c r="O112" i="10"/>
  <c r="O200" i="10"/>
  <c r="O264" i="10"/>
  <c r="O110" i="10"/>
  <c r="O173" i="10"/>
  <c r="O237" i="10"/>
  <c r="O78" i="10"/>
  <c r="O92" i="10"/>
  <c r="O143" i="10"/>
  <c r="O207" i="10"/>
  <c r="O271" i="10"/>
  <c r="O59" i="10"/>
  <c r="O128" i="10"/>
  <c r="O204" i="10"/>
  <c r="O283" i="10"/>
  <c r="O186" i="10"/>
  <c r="O336" i="10"/>
  <c r="O228" i="10"/>
  <c r="O333" i="10"/>
  <c r="O298" i="10"/>
  <c r="O120" i="10"/>
  <c r="O267" i="10"/>
  <c r="O201" i="10"/>
  <c r="O306" i="10"/>
  <c r="O268" i="10"/>
  <c r="O140" i="10"/>
  <c r="O334" i="10"/>
  <c r="O58" i="10"/>
  <c r="O37" i="10"/>
  <c r="O85" i="10"/>
  <c r="O117" i="10"/>
  <c r="O47" i="10"/>
  <c r="O64" i="10"/>
  <c r="O118" i="10"/>
  <c r="O190" i="10"/>
  <c r="O254" i="10"/>
  <c r="O25" i="10"/>
  <c r="O132" i="10"/>
  <c r="O187" i="10"/>
  <c r="O251" i="10"/>
  <c r="O144" i="10"/>
  <c r="O208" i="10"/>
  <c r="O30" i="10"/>
  <c r="O111" i="10"/>
  <c r="O181" i="10"/>
  <c r="O245" i="10"/>
  <c r="O146" i="10"/>
  <c r="O103" i="10"/>
  <c r="O151" i="10"/>
  <c r="O215" i="10"/>
  <c r="O279" i="10"/>
  <c r="O74" i="10"/>
  <c r="O148" i="10"/>
  <c r="O212" i="10"/>
  <c r="O304" i="10"/>
  <c r="O225" i="10"/>
  <c r="O130" i="10"/>
  <c r="O234" i="10"/>
  <c r="O71" i="10"/>
  <c r="O305" i="10"/>
  <c r="O193" i="10"/>
  <c r="O288" i="10"/>
  <c r="O218" i="10"/>
  <c r="O313" i="10"/>
  <c r="O275" i="10"/>
  <c r="O217" i="10"/>
  <c r="O326" i="10"/>
  <c r="O36" i="10"/>
  <c r="O53" i="10"/>
  <c r="O93" i="10"/>
  <c r="O125" i="10"/>
  <c r="O63" i="10"/>
  <c r="O43" i="10"/>
  <c r="O131" i="10"/>
  <c r="O206" i="10"/>
  <c r="O270" i="10"/>
  <c r="O76" i="10"/>
  <c r="O141" i="10"/>
  <c r="O203" i="10"/>
  <c r="O49" i="10"/>
  <c r="O160" i="10"/>
  <c r="O224" i="10"/>
  <c r="O84" i="10"/>
  <c r="O138" i="10"/>
  <c r="O197" i="10"/>
  <c r="O33" i="10"/>
  <c r="O162" i="10"/>
  <c r="O124" i="10"/>
  <c r="O167" i="10"/>
  <c r="O231" i="10"/>
  <c r="O295" i="10"/>
  <c r="O83" i="10"/>
  <c r="O164" i="10"/>
  <c r="O41" i="10"/>
  <c r="O317" i="10"/>
  <c r="O290" i="10"/>
  <c r="O153" i="10"/>
  <c r="O280" i="10"/>
  <c r="O202" i="10"/>
  <c r="O320" i="10"/>
  <c r="O233" i="10"/>
  <c r="O299" i="10"/>
  <c r="O242" i="10"/>
  <c r="O332" i="10"/>
  <c r="O300" i="10"/>
  <c r="O241" i="10"/>
  <c r="O121" i="10"/>
  <c r="O198" i="10"/>
  <c r="O195" i="10"/>
  <c r="O51" i="10"/>
  <c r="O154" i="10"/>
  <c r="O287" i="10"/>
  <c r="O308" i="10"/>
  <c r="O185" i="10"/>
  <c r="O236" i="10"/>
  <c r="O337" i="10"/>
  <c r="O42" i="10"/>
  <c r="O31" i="10"/>
  <c r="O238" i="10"/>
  <c r="O235" i="10"/>
  <c r="O104" i="10"/>
  <c r="O57" i="10"/>
  <c r="O38" i="10"/>
  <c r="O107" i="10"/>
  <c r="O277" i="10"/>
  <c r="O285" i="10"/>
  <c r="O136" i="10"/>
  <c r="O28" i="10"/>
  <c r="O55" i="10"/>
  <c r="O262" i="10"/>
  <c r="O27" i="10"/>
  <c r="O134" i="10"/>
  <c r="O108" i="10"/>
  <c r="O80" i="10"/>
  <c r="O269" i="10"/>
  <c r="O309" i="10"/>
  <c r="O324" i="10"/>
  <c r="O226" i="10"/>
  <c r="O45" i="10"/>
  <c r="O22" i="10"/>
  <c r="O46" i="10"/>
  <c r="O152" i="10"/>
  <c r="O189" i="10"/>
  <c r="O159" i="10"/>
  <c r="O156" i="10"/>
  <c r="O145" i="10"/>
  <c r="O210" i="10"/>
  <c r="O209" i="10"/>
  <c r="O321" i="10"/>
  <c r="O77" i="10"/>
  <c r="O91" i="10"/>
  <c r="O114" i="10"/>
  <c r="O192" i="10"/>
  <c r="O229" i="10"/>
  <c r="O199" i="10"/>
  <c r="O196" i="10"/>
  <c r="O194" i="10"/>
  <c r="O266" i="10"/>
  <c r="O261" i="10"/>
  <c r="O293" i="10"/>
  <c r="O109" i="10"/>
  <c r="O174" i="10"/>
  <c r="O171" i="10"/>
  <c r="O256" i="10"/>
  <c r="O75" i="10"/>
  <c r="O263" i="10"/>
  <c r="O276" i="10"/>
  <c r="O325" i="10"/>
  <c r="O335" i="10"/>
  <c r="O329" i="10"/>
  <c r="O48" i="10"/>
  <c r="O139" i="10"/>
  <c r="O106" i="10"/>
  <c r="O119" i="10"/>
  <c r="O223" i="10"/>
  <c r="O296" i="10"/>
  <c r="O302" i="10"/>
  <c r="O123" i="10"/>
  <c r="O289" i="10"/>
  <c r="O137" i="10"/>
  <c r="O220" i="10"/>
  <c r="O314" i="10"/>
  <c r="O94" i="10"/>
  <c r="O328" i="10"/>
  <c r="O216" i="10"/>
  <c r="O249" i="10"/>
  <c r="O89" i="10"/>
  <c r="O253" i="10"/>
  <c r="O292" i="10"/>
  <c r="O21" i="10"/>
  <c r="O165" i="10"/>
  <c r="O68" i="10"/>
  <c r="M321" i="12"/>
  <c r="M50" i="12"/>
  <c r="M319" i="12"/>
  <c r="M28" i="12"/>
  <c r="M109" i="12"/>
  <c r="N72" i="10"/>
  <c r="N104" i="10"/>
  <c r="N42" i="10"/>
  <c r="N89" i="10"/>
  <c r="N43" i="10"/>
  <c r="N29" i="10"/>
  <c r="N46" i="10"/>
  <c r="N87" i="10"/>
  <c r="N137" i="10"/>
  <c r="N195" i="10"/>
  <c r="N259" i="10"/>
  <c r="N63" i="10"/>
  <c r="N160" i="10"/>
  <c r="N224" i="10"/>
  <c r="N99" i="10"/>
  <c r="N165" i="10"/>
  <c r="N229" i="10"/>
  <c r="N146" i="10"/>
  <c r="N210" i="10"/>
  <c r="N103" i="10"/>
  <c r="N159" i="10"/>
  <c r="N122" i="10"/>
  <c r="N188" i="10"/>
  <c r="N252" i="10"/>
  <c r="N316" i="10"/>
  <c r="N136" i="10"/>
  <c r="N193" i="10"/>
  <c r="N40" i="10"/>
  <c r="N84" i="10"/>
  <c r="N116" i="10"/>
  <c r="N69" i="10"/>
  <c r="N101" i="10"/>
  <c r="N28" i="10"/>
  <c r="N48" i="10"/>
  <c r="N88" i="10"/>
  <c r="N120" i="10"/>
  <c r="N73" i="10"/>
  <c r="N105" i="10"/>
  <c r="N36" i="10"/>
  <c r="N61" i="10"/>
  <c r="N71" i="10"/>
  <c r="N95" i="10"/>
  <c r="N163" i="10"/>
  <c r="N227" i="10"/>
  <c r="N291" i="10"/>
  <c r="N113" i="10"/>
  <c r="N192" i="10"/>
  <c r="N256" i="10"/>
  <c r="N138" i="10"/>
  <c r="N197" i="10"/>
  <c r="N261" i="10"/>
  <c r="N178" i="10"/>
  <c r="N242" i="10"/>
  <c r="N135" i="10"/>
  <c r="N49" i="10"/>
  <c r="N156" i="10"/>
  <c r="N220" i="10"/>
  <c r="N284" i="10"/>
  <c r="N107" i="10"/>
  <c r="N161" i="10"/>
  <c r="N117" i="10"/>
  <c r="N64" i="10"/>
  <c r="N96" i="10"/>
  <c r="N26" i="10"/>
  <c r="N81" i="10"/>
  <c r="N27" i="10"/>
  <c r="N52" i="10"/>
  <c r="N100" i="10"/>
  <c r="N85" i="10"/>
  <c r="N21" i="10"/>
  <c r="N62" i="10"/>
  <c r="N114" i="10"/>
  <c r="N187" i="10"/>
  <c r="N275" i="10"/>
  <c r="N133" i="10"/>
  <c r="N216" i="10"/>
  <c r="N111" i="10"/>
  <c r="N205" i="10"/>
  <c r="N78" i="10"/>
  <c r="N226" i="10"/>
  <c r="N139" i="10"/>
  <c r="N102" i="10"/>
  <c r="N204" i="10"/>
  <c r="N292" i="10"/>
  <c r="N130" i="10"/>
  <c r="N209" i="10"/>
  <c r="N290" i="10"/>
  <c r="N249" i="10"/>
  <c r="N25" i="10"/>
  <c r="N305" i="10"/>
  <c r="N233" i="10"/>
  <c r="N335" i="10"/>
  <c r="N306" i="10"/>
  <c r="N278" i="10"/>
  <c r="N215" i="10"/>
  <c r="N334" i="10"/>
  <c r="N231" i="10"/>
  <c r="N317" i="10"/>
  <c r="N24" i="10"/>
  <c r="N108" i="10"/>
  <c r="N93" i="10"/>
  <c r="N37" i="10"/>
  <c r="N67" i="10"/>
  <c r="N115" i="10"/>
  <c r="N203" i="10"/>
  <c r="N283" i="10"/>
  <c r="N144" i="10"/>
  <c r="N232" i="10"/>
  <c r="N134" i="10"/>
  <c r="N213" i="10"/>
  <c r="N154" i="10"/>
  <c r="N234" i="10"/>
  <c r="N143" i="10"/>
  <c r="N123" i="10"/>
  <c r="N212" i="10"/>
  <c r="N300" i="10"/>
  <c r="N140" i="10"/>
  <c r="N217" i="10"/>
  <c r="N297" i="10"/>
  <c r="N264" i="10"/>
  <c r="N222" i="10"/>
  <c r="N309" i="10"/>
  <c r="N266" i="10"/>
  <c r="N118" i="10"/>
  <c r="N313" i="10"/>
  <c r="N296" i="10"/>
  <c r="N241" i="10"/>
  <c r="N150" i="10"/>
  <c r="N246" i="10"/>
  <c r="N311" i="10"/>
  <c r="N32" i="10"/>
  <c r="N112" i="10"/>
  <c r="N97" i="10"/>
  <c r="N45" i="10"/>
  <c r="N75" i="10"/>
  <c r="N132" i="10"/>
  <c r="N211" i="10"/>
  <c r="N299" i="10"/>
  <c r="N152" i="10"/>
  <c r="N240" i="10"/>
  <c r="N142" i="10"/>
  <c r="N221" i="10"/>
  <c r="N162" i="10"/>
  <c r="N250" i="10"/>
  <c r="N151" i="10"/>
  <c r="N128" i="10"/>
  <c r="N228" i="10"/>
  <c r="N308" i="10"/>
  <c r="N145" i="10"/>
  <c r="N119" i="10"/>
  <c r="N301" i="10"/>
  <c r="N280" i="10"/>
  <c r="N239" i="10"/>
  <c r="N320" i="10"/>
  <c r="N270" i="10"/>
  <c r="N199" i="10"/>
  <c r="N324" i="10"/>
  <c r="N303" i="10"/>
  <c r="N282" i="10"/>
  <c r="N158" i="10"/>
  <c r="N262" i="10"/>
  <c r="N304" i="10"/>
  <c r="N56" i="10"/>
  <c r="N124" i="10"/>
  <c r="N109" i="10"/>
  <c r="N53" i="10"/>
  <c r="N79" i="10"/>
  <c r="N141" i="10"/>
  <c r="N219" i="10"/>
  <c r="N307" i="10"/>
  <c r="N168" i="10"/>
  <c r="N248" i="10"/>
  <c r="N149" i="10"/>
  <c r="N237" i="10"/>
  <c r="N170" i="10"/>
  <c r="N258" i="10"/>
  <c r="N167" i="10"/>
  <c r="N148" i="10"/>
  <c r="N236" i="10"/>
  <c r="N23" i="10"/>
  <c r="N153" i="10"/>
  <c r="N206" i="10"/>
  <c r="N315" i="10"/>
  <c r="N287" i="10"/>
  <c r="N254" i="10"/>
  <c r="N322" i="10"/>
  <c r="N288" i="10"/>
  <c r="N238" i="10"/>
  <c r="N332" i="10"/>
  <c r="N310" i="10"/>
  <c r="N289" i="10"/>
  <c r="N166" i="10"/>
  <c r="N272" i="10"/>
  <c r="N331" i="10"/>
  <c r="N68" i="10"/>
  <c r="N34" i="10"/>
  <c r="N35" i="10"/>
  <c r="N22" i="10"/>
  <c r="N83" i="10"/>
  <c r="N147" i="10"/>
  <c r="N235" i="10"/>
  <c r="N33" i="10"/>
  <c r="N176" i="10"/>
  <c r="N39" i="10"/>
  <c r="N157" i="10"/>
  <c r="N245" i="10"/>
  <c r="N186" i="10"/>
  <c r="N47" i="10"/>
  <c r="N175" i="10"/>
  <c r="N164" i="10"/>
  <c r="N244" i="10"/>
  <c r="N55" i="10"/>
  <c r="N169" i="10"/>
  <c r="N225" i="10"/>
  <c r="N328" i="10"/>
  <c r="N294" i="10"/>
  <c r="N265" i="10"/>
  <c r="N330" i="10"/>
  <c r="N295" i="10"/>
  <c r="N257" i="10"/>
  <c r="N131" i="10"/>
  <c r="N329" i="10"/>
  <c r="N293" i="10"/>
  <c r="N174" i="10"/>
  <c r="N279" i="10"/>
  <c r="N76" i="10"/>
  <c r="N50" i="10"/>
  <c r="N51" i="10"/>
  <c r="N30" i="10"/>
  <c r="N91" i="10"/>
  <c r="N155" i="10"/>
  <c r="N243" i="10"/>
  <c r="N70" i="10"/>
  <c r="N184" i="10"/>
  <c r="N65" i="10"/>
  <c r="N173" i="10"/>
  <c r="N253" i="10"/>
  <c r="N194" i="10"/>
  <c r="N125" i="10"/>
  <c r="N183" i="10"/>
  <c r="N172" i="10"/>
  <c r="N260" i="10"/>
  <c r="N106" i="10"/>
  <c r="N177" i="10"/>
  <c r="N255" i="10"/>
  <c r="N336" i="10"/>
  <c r="N312" i="10"/>
  <c r="N273" i="10"/>
  <c r="N338" i="10"/>
  <c r="N302" i="10"/>
  <c r="N274" i="10"/>
  <c r="N207" i="10"/>
  <c r="N337" i="10"/>
  <c r="N314" i="10"/>
  <c r="N182" i="10"/>
  <c r="N286" i="10"/>
  <c r="N92" i="10"/>
  <c r="N77" i="10"/>
  <c r="N44" i="10"/>
  <c r="N54" i="10"/>
  <c r="N60" i="10"/>
  <c r="N179" i="10"/>
  <c r="N267" i="10"/>
  <c r="N94" i="10"/>
  <c r="N208" i="10"/>
  <c r="N110" i="10"/>
  <c r="N189" i="10"/>
  <c r="N66" i="10"/>
  <c r="N218" i="10"/>
  <c r="N127" i="10"/>
  <c r="N86" i="10"/>
  <c r="N196" i="10"/>
  <c r="N276" i="10"/>
  <c r="N129" i="10"/>
  <c r="N201" i="10"/>
  <c r="N269" i="10"/>
  <c r="N230" i="10"/>
  <c r="N333" i="10"/>
  <c r="N298" i="10"/>
  <c r="N191" i="10"/>
  <c r="N327" i="10"/>
  <c r="N285" i="10"/>
  <c r="N271" i="10"/>
  <c r="N190" i="10"/>
  <c r="N326" i="10"/>
  <c r="N223" i="10"/>
  <c r="N323" i="10"/>
  <c r="N31" i="10"/>
  <c r="N202" i="10"/>
  <c r="N214" i="10"/>
  <c r="N321" i="10"/>
  <c r="N171" i="10"/>
  <c r="N126" i="10"/>
  <c r="N325" i="10"/>
  <c r="N198" i="10"/>
  <c r="N251" i="10"/>
  <c r="N74" i="10"/>
  <c r="N277" i="10"/>
  <c r="N319" i="10"/>
  <c r="N90" i="10"/>
  <c r="N180" i="10"/>
  <c r="N57" i="10"/>
  <c r="N80" i="10"/>
  <c r="N200" i="10"/>
  <c r="N268" i="10"/>
  <c r="N318" i="10"/>
  <c r="N58" i="10"/>
  <c r="N98" i="10"/>
  <c r="N121" i="10"/>
  <c r="N281" i="10"/>
  <c r="N59" i="10"/>
  <c r="N181" i="10"/>
  <c r="N185" i="10"/>
  <c r="N247" i="10"/>
  <c r="N38" i="10"/>
  <c r="N41" i="10"/>
  <c r="N263" i="10"/>
  <c r="N82" i="10"/>
  <c r="M18" i="6"/>
  <c r="O18" i="6"/>
  <c r="N18" i="6"/>
  <c r="M18" i="10"/>
  <c r="N18" i="10"/>
  <c r="O18" i="10"/>
  <c r="AG228" i="17" l="1"/>
  <c r="AD228" i="17"/>
  <c r="AE228" i="17"/>
  <c r="AB227" i="17"/>
  <c r="W227" i="17" s="1"/>
  <c r="AA227" i="17"/>
  <c r="AG226" i="17"/>
  <c r="AD226" i="17"/>
  <c r="AE226" i="17"/>
  <c r="M282" i="12"/>
  <c r="M149" i="12"/>
  <c r="M77" i="12"/>
  <c r="M198" i="12"/>
  <c r="V6" i="12"/>
  <c r="M241" i="12"/>
  <c r="M201" i="12"/>
  <c r="R201" i="12" s="1"/>
  <c r="M261" i="12"/>
  <c r="N261" i="12" s="1"/>
  <c r="M248" i="12"/>
  <c r="M115" i="12"/>
  <c r="R115" i="12" s="1"/>
  <c r="M171" i="12"/>
  <c r="R171" i="12" s="1"/>
  <c r="V10" i="12"/>
  <c r="M210" i="12"/>
  <c r="M153" i="12"/>
  <c r="M224" i="12"/>
  <c r="N224" i="12" s="1"/>
  <c r="M29" i="12"/>
  <c r="N29" i="12" s="1"/>
  <c r="V26" i="12"/>
  <c r="M79" i="12"/>
  <c r="N79" i="12" s="1"/>
  <c r="M175" i="12"/>
  <c r="N175" i="12" s="1"/>
  <c r="V16" i="12"/>
  <c r="M312" i="12"/>
  <c r="M113" i="12"/>
  <c r="V20" i="12"/>
  <c r="V15" i="12"/>
  <c r="M133" i="12"/>
  <c r="M207" i="12"/>
  <c r="N207" i="12" s="1"/>
  <c r="M120" i="12"/>
  <c r="N120" i="12" s="1"/>
  <c r="M173" i="12"/>
  <c r="M180" i="12"/>
  <c r="M222" i="12"/>
  <c r="M205" i="12"/>
  <c r="R205" i="12" s="1"/>
  <c r="M181" i="12"/>
  <c r="N181" i="12" s="1"/>
  <c r="M260" i="12"/>
  <c r="V24" i="12"/>
  <c r="M43" i="12"/>
  <c r="N43" i="12" s="1"/>
  <c r="M325" i="12"/>
  <c r="M169" i="12"/>
  <c r="M106" i="12"/>
  <c r="M35" i="12"/>
  <c r="N35" i="12" s="1"/>
  <c r="M42" i="12"/>
  <c r="R42" i="12" s="1"/>
  <c r="M21" i="12"/>
  <c r="M152" i="12"/>
  <c r="R152" i="12" s="1"/>
  <c r="M116" i="12"/>
  <c r="R116" i="12" s="1"/>
  <c r="M144" i="12"/>
  <c r="M290" i="12"/>
  <c r="M72" i="12"/>
  <c r="R72" i="12" s="1"/>
  <c r="M150" i="12"/>
  <c r="N150" i="12" s="1"/>
  <c r="M157" i="12"/>
  <c r="N157" i="12" s="1"/>
  <c r="M190" i="12"/>
  <c r="M193" i="12"/>
  <c r="N193" i="12" s="1"/>
  <c r="M281" i="12"/>
  <c r="N281" i="12" s="1"/>
  <c r="M315" i="12"/>
  <c r="M48" i="12"/>
  <c r="M266" i="12"/>
  <c r="M60" i="12"/>
  <c r="R60" i="12" s="1"/>
  <c r="M94" i="12"/>
  <c r="N94" i="12" s="1"/>
  <c r="M267" i="12"/>
  <c r="M178" i="12"/>
  <c r="N178" i="12" s="1"/>
  <c r="M38" i="12"/>
  <c r="N38" i="12" s="1"/>
  <c r="M170" i="12"/>
  <c r="V23" i="12"/>
  <c r="M311" i="12"/>
  <c r="M273" i="12"/>
  <c r="M31" i="12"/>
  <c r="R31" i="12" s="1"/>
  <c r="M25" i="12"/>
  <c r="M138" i="12"/>
  <c r="N138" i="12" s="1"/>
  <c r="M125" i="12"/>
  <c r="N125" i="12" s="1"/>
  <c r="M65" i="12"/>
  <c r="M300" i="12"/>
  <c r="M197" i="12"/>
  <c r="M55" i="12"/>
  <c r="N55" i="12" s="1"/>
  <c r="M284" i="12"/>
  <c r="R284" i="12" s="1"/>
  <c r="M283" i="12"/>
  <c r="M280" i="12"/>
  <c r="N280" i="12" s="1"/>
  <c r="M166" i="12"/>
  <c r="N166" i="12" s="1"/>
  <c r="M297" i="12"/>
  <c r="N297" i="12" s="1"/>
  <c r="M188" i="12"/>
  <c r="M75" i="12"/>
  <c r="M88" i="12"/>
  <c r="R88" i="12" s="1"/>
  <c r="M230" i="12"/>
  <c r="R230" i="12" s="1"/>
  <c r="M32" i="12"/>
  <c r="M41" i="12"/>
  <c r="N41" i="12" s="1"/>
  <c r="M294" i="12"/>
  <c r="N294" i="12" s="1"/>
  <c r="M140" i="12"/>
  <c r="M322" i="12"/>
  <c r="M47" i="12"/>
  <c r="M301" i="12"/>
  <c r="N301" i="12" s="1"/>
  <c r="M89" i="12"/>
  <c r="N89" i="12" s="1"/>
  <c r="M143" i="12"/>
  <c r="M124" i="12"/>
  <c r="R124" i="12" s="1"/>
  <c r="M250" i="12"/>
  <c r="N250" i="12" s="1"/>
  <c r="M285" i="12"/>
  <c r="M298" i="12"/>
  <c r="P169" i="17"/>
  <c r="M240" i="12"/>
  <c r="R240" i="12" s="1"/>
  <c r="M186" i="12"/>
  <c r="R186" i="12" s="1"/>
  <c r="M91" i="12"/>
  <c r="V25" i="12"/>
  <c r="M62" i="12"/>
  <c r="N62" i="12" s="1"/>
  <c r="M204" i="12"/>
  <c r="M129" i="12"/>
  <c r="V11" i="12"/>
  <c r="M37" i="12"/>
  <c r="R37" i="12" s="1"/>
  <c r="V2" i="12"/>
  <c r="M239" i="12"/>
  <c r="M189" i="12"/>
  <c r="N189" i="12" s="1"/>
  <c r="M90" i="12"/>
  <c r="R90" i="12" s="1"/>
  <c r="M151" i="12"/>
  <c r="M56" i="12"/>
  <c r="M122" i="12"/>
  <c r="R122" i="12" s="1"/>
  <c r="M274" i="12"/>
  <c r="R274" i="12" s="1"/>
  <c r="M156" i="12"/>
  <c r="R156" i="12" s="1"/>
  <c r="M245" i="12"/>
  <c r="M146" i="12"/>
  <c r="R146" i="12" s="1"/>
  <c r="M192" i="12"/>
  <c r="N192" i="12" s="1"/>
  <c r="M49" i="12"/>
  <c r="M126" i="12"/>
  <c r="M303" i="12"/>
  <c r="N303" i="12" s="1"/>
  <c r="M247" i="12"/>
  <c r="M39" i="12"/>
  <c r="R39" i="12" s="1"/>
  <c r="M92" i="12"/>
  <c r="N92" i="12" s="1"/>
  <c r="M276" i="12"/>
  <c r="R276" i="12" s="1"/>
  <c r="M81" i="12"/>
  <c r="R81" i="12" s="1"/>
  <c r="M213" i="12"/>
  <c r="N213" i="12" s="1"/>
  <c r="M159" i="12"/>
  <c r="M208" i="12"/>
  <c r="R208" i="12" s="1"/>
  <c r="M269" i="12"/>
  <c r="R269" i="12" s="1"/>
  <c r="M217" i="12"/>
  <c r="N217" i="12" s="1"/>
  <c r="M212" i="12"/>
  <c r="M78" i="12"/>
  <c r="N78" i="12" s="1"/>
  <c r="M34" i="12"/>
  <c r="R34" i="12" s="1"/>
  <c r="M70" i="12"/>
  <c r="R70" i="12" s="1"/>
  <c r="M306" i="12"/>
  <c r="V27" i="12"/>
  <c r="M206" i="12"/>
  <c r="R206" i="12" s="1"/>
  <c r="M141" i="12"/>
  <c r="R141" i="12" s="1"/>
  <c r="M96" i="12"/>
  <c r="R96" i="12" s="1"/>
  <c r="M182" i="12"/>
  <c r="N182" i="12" s="1"/>
  <c r="M101" i="12"/>
  <c r="R101" i="12" s="1"/>
  <c r="M45" i="12"/>
  <c r="M194" i="12"/>
  <c r="M227" i="12"/>
  <c r="N227" i="12" s="1"/>
  <c r="M324" i="12"/>
  <c r="N324" i="12" s="1"/>
  <c r="M102" i="12"/>
  <c r="N102" i="12" s="1"/>
  <c r="M59" i="12"/>
  <c r="R59" i="12" s="1"/>
  <c r="M226" i="12"/>
  <c r="N226" i="12" s="1"/>
  <c r="M155" i="12"/>
  <c r="R155" i="12" s="1"/>
  <c r="M64" i="12"/>
  <c r="R64" i="12" s="1"/>
  <c r="M232" i="12"/>
  <c r="M36" i="12"/>
  <c r="M220" i="12"/>
  <c r="N220" i="12" s="1"/>
  <c r="M253" i="12"/>
  <c r="R253" i="12" s="1"/>
  <c r="M223" i="12"/>
  <c r="R223" i="12" s="1"/>
  <c r="M215" i="12"/>
  <c r="N215" i="12" s="1"/>
  <c r="M61" i="12"/>
  <c r="N61" i="12" s="1"/>
  <c r="M121" i="12"/>
  <c r="M148" i="12"/>
  <c r="M118" i="12"/>
  <c r="M187" i="12"/>
  <c r="N187" i="12" s="1"/>
  <c r="M137" i="12"/>
  <c r="N137" i="12" s="1"/>
  <c r="M110" i="12"/>
  <c r="R110" i="12" s="1"/>
  <c r="AH63" i="17"/>
  <c r="AA63" i="17" s="1"/>
  <c r="AG63" i="17" s="1"/>
  <c r="AA205" i="17"/>
  <c r="AG205" i="17" s="1"/>
  <c r="AH46" i="17"/>
  <c r="AA46" i="17" s="1"/>
  <c r="AH121" i="17"/>
  <c r="AH113" i="17"/>
  <c r="AH43" i="17"/>
  <c r="AB37" i="17"/>
  <c r="V37" i="17" s="1"/>
  <c r="AH132" i="17"/>
  <c r="AA132" i="17" s="1"/>
  <c r="AH137" i="17"/>
  <c r="AH174" i="17"/>
  <c r="P192" i="17"/>
  <c r="R192" i="17"/>
  <c r="AH138" i="17"/>
  <c r="AH87" i="17"/>
  <c r="AH193" i="17"/>
  <c r="AA193" i="17" s="1"/>
  <c r="AH222" i="17"/>
  <c r="AA222" i="17" s="1"/>
  <c r="AH131" i="17"/>
  <c r="AB131" i="17" s="1"/>
  <c r="W131" i="17" s="1"/>
  <c r="AH27" i="17"/>
  <c r="AA27" i="17" s="1"/>
  <c r="AG27" i="17" s="1"/>
  <c r="AH169" i="17"/>
  <c r="AH225" i="17"/>
  <c r="AB223" i="17"/>
  <c r="W223" i="17" s="1"/>
  <c r="AH79" i="17"/>
  <c r="AH24" i="17"/>
  <c r="AH70" i="17"/>
  <c r="AB70" i="17" s="1"/>
  <c r="W70" i="17" s="1"/>
  <c r="AD224" i="17"/>
  <c r="AE224" i="17"/>
  <c r="AG224" i="17"/>
  <c r="M234" i="12"/>
  <c r="M242" i="12"/>
  <c r="M196" i="12"/>
  <c r="N196" i="12" s="1"/>
  <c r="M165" i="12"/>
  <c r="N165" i="12" s="1"/>
  <c r="M134" i="12"/>
  <c r="R134" i="12" s="1"/>
  <c r="M53" i="12"/>
  <c r="R53" i="12" s="1"/>
  <c r="M63" i="12"/>
  <c r="R63" i="12" s="1"/>
  <c r="M104" i="12"/>
  <c r="R104" i="12" s="1"/>
  <c r="M272" i="12"/>
  <c r="N272" i="12" s="1"/>
  <c r="M185" i="12"/>
  <c r="R185" i="12" s="1"/>
  <c r="M83" i="12"/>
  <c r="R83" i="12" s="1"/>
  <c r="M84" i="12"/>
  <c r="N84" i="12" s="1"/>
  <c r="M22" i="12"/>
  <c r="N22" i="12" s="1"/>
  <c r="M105" i="12"/>
  <c r="N105" i="12" s="1"/>
  <c r="M235" i="12"/>
  <c r="N235" i="12" s="1"/>
  <c r="M287" i="12"/>
  <c r="M326" i="12"/>
  <c r="V5" i="12"/>
  <c r="M123" i="12"/>
  <c r="R123" i="12" s="1"/>
  <c r="M265" i="12"/>
  <c r="R265" i="12" s="1"/>
  <c r="M40" i="12"/>
  <c r="N40" i="12" s="1"/>
  <c r="M262" i="12"/>
  <c r="N262" i="12" s="1"/>
  <c r="M329" i="12"/>
  <c r="R329" i="12" s="1"/>
  <c r="V19" i="12"/>
  <c r="M127" i="12"/>
  <c r="M30" i="12"/>
  <c r="M254" i="12"/>
  <c r="R254" i="12" s="1"/>
  <c r="M263" i="12"/>
  <c r="R263" i="12" s="1"/>
  <c r="M33" i="12"/>
  <c r="R33" i="12" s="1"/>
  <c r="M289" i="12"/>
  <c r="N289" i="12" s="1"/>
  <c r="V21" i="12"/>
  <c r="M308" i="12"/>
  <c r="M52" i="12"/>
  <c r="M268" i="12"/>
  <c r="M195" i="12"/>
  <c r="R195" i="12" s="1"/>
  <c r="M221" i="12"/>
  <c r="N221" i="12" s="1"/>
  <c r="M295" i="12"/>
  <c r="N295" i="12" s="1"/>
  <c r="M275" i="12"/>
  <c r="N275" i="12" s="1"/>
  <c r="M277" i="12"/>
  <c r="R277" i="12" s="1"/>
  <c r="M161" i="12"/>
  <c r="M168" i="12"/>
  <c r="M233" i="12"/>
  <c r="M305" i="12"/>
  <c r="N305" i="12" s="1"/>
  <c r="M218" i="12"/>
  <c r="R218" i="12" s="1"/>
  <c r="M131" i="12"/>
  <c r="R131" i="12" s="1"/>
  <c r="M51" i="12"/>
  <c r="R51" i="12" s="1"/>
  <c r="M252" i="12"/>
  <c r="N252" i="12" s="1"/>
  <c r="M316" i="12"/>
  <c r="M147" i="12"/>
  <c r="M202" i="12"/>
  <c r="V14" i="12"/>
  <c r="M244" i="12"/>
  <c r="R244" i="12" s="1"/>
  <c r="M27" i="12"/>
  <c r="R27" i="12" s="1"/>
  <c r="M128" i="12"/>
  <c r="N128" i="12" s="1"/>
  <c r="M174" i="12"/>
  <c r="N174" i="12" s="1"/>
  <c r="M158" i="12"/>
  <c r="N158" i="12" s="1"/>
  <c r="M183" i="12"/>
  <c r="R183" i="12" s="1"/>
  <c r="M130" i="12"/>
  <c r="N130" i="12" s="1"/>
  <c r="M296" i="12"/>
  <c r="N296" i="12" s="1"/>
  <c r="M67" i="12"/>
  <c r="N67" i="12" s="1"/>
  <c r="M231" i="12"/>
  <c r="N231" i="12" s="1"/>
  <c r="M299" i="12"/>
  <c r="R299" i="12" s="1"/>
  <c r="M23" i="12"/>
  <c r="R23" i="12" s="1"/>
  <c r="M184" i="12"/>
  <c r="M209" i="12"/>
  <c r="R209" i="12" s="1"/>
  <c r="M117" i="12"/>
  <c r="N117" i="12" s="1"/>
  <c r="M74" i="12"/>
  <c r="N74" i="12" s="1"/>
  <c r="M103" i="12"/>
  <c r="N103" i="12" s="1"/>
  <c r="M66" i="12"/>
  <c r="N66" i="12" s="1"/>
  <c r="M307" i="12"/>
  <c r="N307" i="12" s="1"/>
  <c r="M73" i="12"/>
  <c r="R73" i="12" s="1"/>
  <c r="M288" i="12"/>
  <c r="N288" i="12" s="1"/>
  <c r="M95" i="12"/>
  <c r="N95" i="12" s="1"/>
  <c r="M310" i="12"/>
  <c r="N310" i="12" s="1"/>
  <c r="M97" i="12"/>
  <c r="N97" i="12" s="1"/>
  <c r="M323" i="12"/>
  <c r="N323" i="12" s="1"/>
  <c r="M112" i="12"/>
  <c r="N112" i="12" s="1"/>
  <c r="E6" i="6"/>
  <c r="E9" i="6" s="1"/>
  <c r="E10" i="6" s="1"/>
  <c r="M318" i="12"/>
  <c r="N318" i="12" s="1"/>
  <c r="M24" i="12"/>
  <c r="N24" i="12" s="1"/>
  <c r="M211" i="12"/>
  <c r="N211" i="12" s="1"/>
  <c r="F18" i="17"/>
  <c r="F19" i="17" s="1"/>
  <c r="M214" i="12"/>
  <c r="N214" i="12" s="1"/>
  <c r="V3" i="12"/>
  <c r="M177" i="12"/>
  <c r="N177" i="12" s="1"/>
  <c r="M302" i="12"/>
  <c r="N302" i="12" s="1"/>
  <c r="M292" i="12"/>
  <c r="N292" i="12" s="1"/>
  <c r="M57" i="12"/>
  <c r="M132" i="12"/>
  <c r="R132" i="12" s="1"/>
  <c r="AI49" i="17"/>
  <c r="AJ49" i="17"/>
  <c r="AK49" i="17"/>
  <c r="AI85" i="17"/>
  <c r="AH85" i="17" s="1"/>
  <c r="AJ85" i="17"/>
  <c r="AK85" i="17"/>
  <c r="AJ175" i="17"/>
  <c r="AI175" i="17"/>
  <c r="AH175" i="17" s="1"/>
  <c r="AK175" i="17"/>
  <c r="AI83" i="17"/>
  <c r="AK83" i="17"/>
  <c r="AJ83" i="17"/>
  <c r="AJ72" i="17"/>
  <c r="AK72" i="17"/>
  <c r="AI72" i="17"/>
  <c r="AJ146" i="17"/>
  <c r="AK146" i="17"/>
  <c r="AI146" i="17"/>
  <c r="AH146" i="17" s="1"/>
  <c r="AJ25" i="17"/>
  <c r="AK25" i="17"/>
  <c r="AI25" i="17"/>
  <c r="AE37" i="17"/>
  <c r="AG37" i="17"/>
  <c r="AD37" i="17"/>
  <c r="AJ38" i="17"/>
  <c r="AK38" i="17"/>
  <c r="AI38" i="17"/>
  <c r="AI178" i="17"/>
  <c r="AH178" i="17" s="1"/>
  <c r="AK178" i="17"/>
  <c r="AJ178" i="17"/>
  <c r="AD63" i="17"/>
  <c r="AJ185" i="17"/>
  <c r="AI185" i="17"/>
  <c r="AK185" i="17"/>
  <c r="AI108" i="17"/>
  <c r="AJ108" i="17"/>
  <c r="AK108" i="17"/>
  <c r="AD46" i="17"/>
  <c r="AG46" i="17"/>
  <c r="AE46" i="17"/>
  <c r="AK33" i="17"/>
  <c r="AI33" i="17"/>
  <c r="AH33" i="17" s="1"/>
  <c r="AJ33" i="17"/>
  <c r="AI142" i="17"/>
  <c r="AH142" i="17" s="1"/>
  <c r="AK142" i="17"/>
  <c r="AJ142" i="17"/>
  <c r="AI173" i="17"/>
  <c r="AJ173" i="17"/>
  <c r="AK173" i="17"/>
  <c r="AI42" i="17"/>
  <c r="AH42" i="17" s="1"/>
  <c r="AJ42" i="17"/>
  <c r="AK42" i="17"/>
  <c r="AK157" i="17"/>
  <c r="AJ157" i="17"/>
  <c r="AI157" i="17"/>
  <c r="AH157" i="17" s="1"/>
  <c r="AJ69" i="17"/>
  <c r="AI69" i="17"/>
  <c r="AK69" i="17"/>
  <c r="AJ162" i="17"/>
  <c r="AK162" i="17"/>
  <c r="AI162" i="17"/>
  <c r="AJ164" i="17"/>
  <c r="AK164" i="17"/>
  <c r="AI164" i="17"/>
  <c r="AH164" i="17" s="1"/>
  <c r="AI76" i="17"/>
  <c r="AJ76" i="17"/>
  <c r="AK76" i="17"/>
  <c r="AI89" i="17"/>
  <c r="AH89" i="17" s="1"/>
  <c r="AK89" i="17"/>
  <c r="AJ89" i="17"/>
  <c r="AI74" i="17"/>
  <c r="AJ74" i="17"/>
  <c r="AK74" i="17"/>
  <c r="AK111" i="17"/>
  <c r="AI111" i="17"/>
  <c r="AJ111" i="17"/>
  <c r="AJ203" i="17"/>
  <c r="AK203" i="17"/>
  <c r="AI203" i="17"/>
  <c r="AH203" i="17" s="1"/>
  <c r="AI71" i="17"/>
  <c r="AJ71" i="17"/>
  <c r="AK71" i="17"/>
  <c r="AI179" i="17"/>
  <c r="AJ179" i="17"/>
  <c r="AK179" i="17"/>
  <c r="AI80" i="17"/>
  <c r="AJ80" i="17"/>
  <c r="AK80" i="17"/>
  <c r="AK206" i="17"/>
  <c r="AJ206" i="17"/>
  <c r="AI206" i="17"/>
  <c r="AJ90" i="17"/>
  <c r="AI90" i="17"/>
  <c r="AK90" i="17"/>
  <c r="AI32" i="17"/>
  <c r="AJ32" i="17"/>
  <c r="AK32" i="17"/>
  <c r="AJ163" i="17"/>
  <c r="AI163" i="17"/>
  <c r="AK163" i="17"/>
  <c r="AJ23" i="17"/>
  <c r="AK23" i="17"/>
  <c r="AI23" i="17"/>
  <c r="AH23" i="17" s="1"/>
  <c r="AE193" i="17"/>
  <c r="AG193" i="17"/>
  <c r="AD193" i="17"/>
  <c r="AK124" i="17"/>
  <c r="AJ124" i="17"/>
  <c r="AI124" i="17"/>
  <c r="AI126" i="17"/>
  <c r="AJ126" i="17"/>
  <c r="AK126" i="17"/>
  <c r="AI192" i="17"/>
  <c r="AK192" i="17"/>
  <c r="AJ192" i="17"/>
  <c r="AI177" i="17"/>
  <c r="AK177" i="17"/>
  <c r="AJ177" i="17"/>
  <c r="AJ207" i="17"/>
  <c r="AK207" i="17"/>
  <c r="AI207" i="17"/>
  <c r="AI60" i="17"/>
  <c r="AH60" i="17" s="1"/>
  <c r="AK60" i="17"/>
  <c r="AJ60" i="17"/>
  <c r="AI212" i="17"/>
  <c r="AJ212" i="17"/>
  <c r="AK212" i="17"/>
  <c r="AJ158" i="17"/>
  <c r="AI158" i="17"/>
  <c r="AK158" i="17"/>
  <c r="AE27" i="17"/>
  <c r="AD27" i="17"/>
  <c r="AJ55" i="17"/>
  <c r="AK55" i="17"/>
  <c r="AI55" i="17"/>
  <c r="AH55" i="17" s="1"/>
  <c r="AK184" i="17"/>
  <c r="AJ184" i="17"/>
  <c r="AI184" i="17"/>
  <c r="AE21" i="17"/>
  <c r="AD21" i="17"/>
  <c r="AG21" i="17"/>
  <c r="AJ95" i="17"/>
  <c r="AI95" i="17"/>
  <c r="AH95" i="17" s="1"/>
  <c r="AK95" i="17"/>
  <c r="AJ183" i="17"/>
  <c r="AI183" i="17"/>
  <c r="AK183" i="17"/>
  <c r="M69" i="12"/>
  <c r="N69" i="12" s="1"/>
  <c r="AH140" i="17"/>
  <c r="AH154" i="17"/>
  <c r="AH88" i="17"/>
  <c r="AB114" i="17"/>
  <c r="W114" i="17" s="1"/>
  <c r="BW11" i="17"/>
  <c r="AB66" i="17"/>
  <c r="V66" i="17" s="1"/>
  <c r="AA66" i="17"/>
  <c r="AG101" i="17"/>
  <c r="AD194" i="17"/>
  <c r="AE194" i="17"/>
  <c r="AG194" i="17"/>
  <c r="AH148" i="17"/>
  <c r="AH91" i="17"/>
  <c r="AB63" i="17"/>
  <c r="V63" i="17" s="1"/>
  <c r="P205" i="17"/>
  <c r="R205" i="17"/>
  <c r="AA131" i="17"/>
  <c r="AB46" i="17"/>
  <c r="V46" i="17" s="1"/>
  <c r="AH103" i="17"/>
  <c r="AH117" i="17"/>
  <c r="AH160" i="17"/>
  <c r="AB21" i="17"/>
  <c r="T21" i="17" s="1"/>
  <c r="AH208" i="17"/>
  <c r="AZ3" i="17"/>
  <c r="AX3" i="17" s="1"/>
  <c r="AH153" i="17"/>
  <c r="AZ58" i="17"/>
  <c r="AX58" i="17" s="1"/>
  <c r="AA191" i="17"/>
  <c r="AZ49" i="17"/>
  <c r="AX49" i="17" s="1"/>
  <c r="AZ66" i="17"/>
  <c r="AX66" i="17" s="1"/>
  <c r="AZ37" i="17"/>
  <c r="AX37" i="17" s="1"/>
  <c r="AZ14" i="17"/>
  <c r="AX14" i="17" s="1"/>
  <c r="AZ25" i="17"/>
  <c r="AX25" i="17" s="1"/>
  <c r="AZ54" i="17"/>
  <c r="AX54" i="17" s="1"/>
  <c r="R200" i="17"/>
  <c r="P200" i="17"/>
  <c r="AJ112" i="17"/>
  <c r="AI112" i="17"/>
  <c r="AK112" i="17"/>
  <c r="BX17" i="17"/>
  <c r="BY16" i="17" s="1"/>
  <c r="AA138" i="17"/>
  <c r="AB138" i="17"/>
  <c r="V138" i="17" s="1"/>
  <c r="AJ159" i="17"/>
  <c r="AI159" i="17"/>
  <c r="AK159" i="17"/>
  <c r="AE101" i="17"/>
  <c r="AD62" i="17"/>
  <c r="AG62" i="17"/>
  <c r="AE62" i="17"/>
  <c r="AA161" i="17"/>
  <c r="AG133" i="17"/>
  <c r="AE133" i="17"/>
  <c r="AD133" i="17"/>
  <c r="R175" i="17"/>
  <c r="P175" i="17"/>
  <c r="AB193" i="17"/>
  <c r="W193" i="17" s="1"/>
  <c r="AH50" i="17"/>
  <c r="AJ211" i="17"/>
  <c r="AK211" i="17"/>
  <c r="AI211" i="17"/>
  <c r="AZ68" i="17"/>
  <c r="AX68" i="17" s="1"/>
  <c r="AB98" i="17"/>
  <c r="W98" i="17" s="1"/>
  <c r="AA98" i="17"/>
  <c r="AZ85" i="17"/>
  <c r="AX85" i="17" s="1"/>
  <c r="AZ51" i="17"/>
  <c r="AX51" i="17" s="1"/>
  <c r="AH150" i="17"/>
  <c r="AZ75" i="17"/>
  <c r="AX75" i="17" s="1"/>
  <c r="AZ6" i="17"/>
  <c r="AX6" i="17" s="1"/>
  <c r="AH167" i="17"/>
  <c r="P178" i="17"/>
  <c r="R178" i="17"/>
  <c r="AH204" i="17"/>
  <c r="AB84" i="17"/>
  <c r="W84" i="17" s="1"/>
  <c r="AA84" i="17"/>
  <c r="R198" i="17"/>
  <c r="P198" i="17"/>
  <c r="R179" i="17"/>
  <c r="P179" i="17"/>
  <c r="AI58" i="17"/>
  <c r="AJ58" i="17"/>
  <c r="AK58" i="17"/>
  <c r="AD114" i="17"/>
  <c r="AA144" i="17"/>
  <c r="AB144" i="17"/>
  <c r="V144" i="17" s="1"/>
  <c r="AI96" i="17"/>
  <c r="AJ96" i="17"/>
  <c r="AK96" i="17"/>
  <c r="AI92" i="17"/>
  <c r="AJ92" i="17"/>
  <c r="AK92" i="17"/>
  <c r="AJ198" i="17"/>
  <c r="AK198" i="17"/>
  <c r="AI198" i="17"/>
  <c r="AH210" i="17"/>
  <c r="AB210" i="17" s="1"/>
  <c r="W210" i="17" s="1"/>
  <c r="AH190" i="17"/>
  <c r="AA190" i="17" s="1"/>
  <c r="AH119" i="17"/>
  <c r="P177" i="17"/>
  <c r="R177" i="17"/>
  <c r="AH118" i="17"/>
  <c r="AH127" i="17"/>
  <c r="R204" i="17"/>
  <c r="P204" i="17"/>
  <c r="AH135" i="17"/>
  <c r="R197" i="17"/>
  <c r="P197" i="17"/>
  <c r="AA26" i="17"/>
  <c r="P186" i="17"/>
  <c r="R186" i="17"/>
  <c r="AB128" i="17"/>
  <c r="V128" i="17" s="1"/>
  <c r="AA128" i="17"/>
  <c r="AI186" i="17"/>
  <c r="AH186" i="17" s="1"/>
  <c r="AJ186" i="17"/>
  <c r="AK186" i="17"/>
  <c r="AH65" i="17"/>
  <c r="AH29" i="17"/>
  <c r="P184" i="17"/>
  <c r="R184" i="17"/>
  <c r="AH41" i="17"/>
  <c r="AZ31" i="17"/>
  <c r="AX31" i="17" s="1"/>
  <c r="AZ43" i="17"/>
  <c r="AX43" i="17" s="1"/>
  <c r="AB105" i="17"/>
  <c r="V105" i="17" s="1"/>
  <c r="AA105" i="17"/>
  <c r="AZ60" i="17"/>
  <c r="AX60" i="17" s="1"/>
  <c r="AZ78" i="17"/>
  <c r="AX78" i="17" s="1"/>
  <c r="AZ28" i="17"/>
  <c r="AX28" i="17" s="1"/>
  <c r="AZ87" i="17"/>
  <c r="AX87" i="17" s="1"/>
  <c r="AZ90" i="17"/>
  <c r="AX90" i="17" s="1"/>
  <c r="AH155" i="17"/>
  <c r="AH110" i="17"/>
  <c r="R206" i="17"/>
  <c r="P206" i="17"/>
  <c r="AH45" i="17"/>
  <c r="AH106" i="17"/>
  <c r="AH67" i="17"/>
  <c r="AH156" i="17"/>
  <c r="R191" i="17"/>
  <c r="P191" i="17"/>
  <c r="AA102" i="17"/>
  <c r="AH73" i="17"/>
  <c r="AB215" i="17"/>
  <c r="W215" i="17" s="1"/>
  <c r="AA215" i="17"/>
  <c r="AH44" i="17"/>
  <c r="AH115" i="17"/>
  <c r="AE205" i="17"/>
  <c r="R212" i="17"/>
  <c r="P212" i="17"/>
  <c r="P193" i="17"/>
  <c r="R193" i="17"/>
  <c r="AH30" i="17"/>
  <c r="AG56" i="17"/>
  <c r="AE56" i="17"/>
  <c r="AD56" i="17"/>
  <c r="AE181" i="17"/>
  <c r="AD181" i="17"/>
  <c r="AG181" i="17"/>
  <c r="AH171" i="17"/>
  <c r="AH122" i="17"/>
  <c r="AZ42" i="17"/>
  <c r="AX42" i="17" s="1"/>
  <c r="AZ17" i="17"/>
  <c r="AX17" i="17" s="1"/>
  <c r="AZ39" i="17"/>
  <c r="AX39" i="17" s="1"/>
  <c r="AH68" i="17"/>
  <c r="AZ7" i="17"/>
  <c r="AX7" i="17" s="1"/>
  <c r="AZ73" i="17"/>
  <c r="AX73" i="17" s="1"/>
  <c r="AZ47" i="17"/>
  <c r="AX47" i="17" s="1"/>
  <c r="AH189" i="17"/>
  <c r="AZ40" i="17"/>
  <c r="AX40" i="17" s="1"/>
  <c r="AZ48" i="17"/>
  <c r="AX48" i="17" s="1"/>
  <c r="P172" i="17"/>
  <c r="R172" i="17"/>
  <c r="AK170" i="17"/>
  <c r="AI170" i="17"/>
  <c r="AH170" i="17" s="1"/>
  <c r="AJ170" i="17"/>
  <c r="AD220" i="17"/>
  <c r="AG220" i="17"/>
  <c r="AE220" i="17"/>
  <c r="P203" i="17"/>
  <c r="R203" i="17"/>
  <c r="AK147" i="17"/>
  <c r="AJ147" i="17"/>
  <c r="AI147" i="17"/>
  <c r="AK213" i="17"/>
  <c r="AI213" i="17"/>
  <c r="AJ213" i="17"/>
  <c r="AI61" i="17"/>
  <c r="AJ61" i="17"/>
  <c r="AK61" i="17"/>
  <c r="AE202" i="17"/>
  <c r="AG202" i="17"/>
  <c r="AK82" i="17"/>
  <c r="AI82" i="17"/>
  <c r="AJ82" i="17"/>
  <c r="AJ165" i="17"/>
  <c r="AK165" i="17"/>
  <c r="AI165" i="17"/>
  <c r="AH165" i="17" s="1"/>
  <c r="AI36" i="17"/>
  <c r="AH36" i="17" s="1"/>
  <c r="AA36" i="17" s="1"/>
  <c r="AJ36" i="17"/>
  <c r="AK36" i="17"/>
  <c r="AA120" i="17"/>
  <c r="AB120" i="17"/>
  <c r="W120" i="17" s="1"/>
  <c r="AA196" i="17"/>
  <c r="AB196" i="17"/>
  <c r="W196" i="17" s="1"/>
  <c r="AJ116" i="17"/>
  <c r="AK116" i="17"/>
  <c r="AI116" i="17"/>
  <c r="AB137" i="17"/>
  <c r="V137" i="17" s="1"/>
  <c r="AA137" i="17"/>
  <c r="AI52" i="17"/>
  <c r="AK52" i="17"/>
  <c r="AJ52" i="17"/>
  <c r="AB121" i="17"/>
  <c r="W121" i="17" s="1"/>
  <c r="AA121" i="17"/>
  <c r="AI201" i="17"/>
  <c r="AK201" i="17"/>
  <c r="AJ201" i="17"/>
  <c r="AA113" i="17"/>
  <c r="AB113" i="17"/>
  <c r="W113" i="17" s="1"/>
  <c r="BX25" i="17"/>
  <c r="BY24" i="17" s="1"/>
  <c r="AJ64" i="17"/>
  <c r="AI64" i="17"/>
  <c r="AK64" i="17"/>
  <c r="P208" i="17"/>
  <c r="R208" i="17"/>
  <c r="AG114" i="17"/>
  <c r="AH47" i="17"/>
  <c r="AB87" i="17"/>
  <c r="V87" i="17" s="1"/>
  <c r="AA87" i="17"/>
  <c r="AK57" i="17"/>
  <c r="AI57" i="17"/>
  <c r="AJ57" i="17"/>
  <c r="AJ130" i="17"/>
  <c r="AI130" i="17"/>
  <c r="AH130" i="17" s="1"/>
  <c r="AK130" i="17"/>
  <c r="R108" i="17"/>
  <c r="P108" i="17"/>
  <c r="AH99" i="17"/>
  <c r="P202" i="17"/>
  <c r="R202" i="17"/>
  <c r="AJ168" i="17"/>
  <c r="AK168" i="17"/>
  <c r="AI168" i="17"/>
  <c r="AD205" i="17"/>
  <c r="AB152" i="17"/>
  <c r="V152" i="17" s="1"/>
  <c r="AA152" i="17"/>
  <c r="AE219" i="17"/>
  <c r="AG219" i="17"/>
  <c r="AD219" i="17"/>
  <c r="AB27" i="17"/>
  <c r="T27" i="17" s="1"/>
  <c r="AI53" i="17"/>
  <c r="AK53" i="17"/>
  <c r="AJ53" i="17"/>
  <c r="AJ35" i="17"/>
  <c r="AI35" i="17"/>
  <c r="AK35" i="17"/>
  <c r="AH143" i="17"/>
  <c r="AZ64" i="17"/>
  <c r="AX64" i="17" s="1"/>
  <c r="AZ57" i="17"/>
  <c r="AX57" i="17" s="1"/>
  <c r="AZ9" i="17"/>
  <c r="AX9" i="17" s="1"/>
  <c r="AZ8" i="17"/>
  <c r="AX8" i="17" s="1"/>
  <c r="AB43" i="17"/>
  <c r="V43" i="17" s="1"/>
  <c r="AA43" i="17"/>
  <c r="AZ23" i="17"/>
  <c r="AX23" i="17" s="1"/>
  <c r="AH39" i="17"/>
  <c r="AA39" i="17" s="1"/>
  <c r="AE39" i="17" s="1"/>
  <c r="BW19" i="17"/>
  <c r="AI151" i="17"/>
  <c r="AJ151" i="17"/>
  <c r="AK151" i="17"/>
  <c r="P201" i="17"/>
  <c r="R201" i="17"/>
  <c r="AH176" i="17"/>
  <c r="AH197" i="17"/>
  <c r="AA197" i="17" s="1"/>
  <c r="AH59" i="17"/>
  <c r="AH48" i="17"/>
  <c r="AH28" i="17"/>
  <c r="AH172" i="17"/>
  <c r="AK104" i="17"/>
  <c r="AJ104" i="17"/>
  <c r="AI104" i="17"/>
  <c r="AH104" i="17" s="1"/>
  <c r="AA104" i="17" s="1"/>
  <c r="AH22" i="17"/>
  <c r="AA97" i="17"/>
  <c r="AB97" i="17"/>
  <c r="U97" i="17" s="1"/>
  <c r="P173" i="17"/>
  <c r="R173" i="17"/>
  <c r="AH200" i="17"/>
  <c r="AH199" i="17"/>
  <c r="AZ35" i="17"/>
  <c r="AX35" i="17" s="1"/>
  <c r="AZ89" i="17"/>
  <c r="AX89" i="17" s="1"/>
  <c r="AZ16" i="17"/>
  <c r="AX16" i="17" s="1"/>
  <c r="AZ86" i="17"/>
  <c r="AX86" i="17" s="1"/>
  <c r="AZ4" i="17"/>
  <c r="AX4" i="17" s="1"/>
  <c r="AA182" i="17"/>
  <c r="M111" i="12"/>
  <c r="R111" i="12" s="1"/>
  <c r="M291" i="12"/>
  <c r="N291" i="12" s="1"/>
  <c r="M238" i="12"/>
  <c r="M304" i="12"/>
  <c r="AD81" i="17"/>
  <c r="AE81" i="17"/>
  <c r="AG81" i="17"/>
  <c r="AB218" i="17"/>
  <c r="W218" i="17" s="1"/>
  <c r="AA218" i="17"/>
  <c r="AH141" i="17"/>
  <c r="AH54" i="17"/>
  <c r="AH166" i="17"/>
  <c r="AH100" i="17"/>
  <c r="AE188" i="17"/>
  <c r="AG188" i="17"/>
  <c r="AD188" i="17"/>
  <c r="AD93" i="17"/>
  <c r="AG93" i="17"/>
  <c r="AE93" i="17"/>
  <c r="AB79" i="17"/>
  <c r="V79" i="17" s="1"/>
  <c r="AA79" i="17"/>
  <c r="AD217" i="17"/>
  <c r="AE217" i="17"/>
  <c r="AG217" i="17"/>
  <c r="AG149" i="17"/>
  <c r="AD149" i="17"/>
  <c r="AE149" i="17"/>
  <c r="AB36" i="17"/>
  <c r="V36" i="17" s="1"/>
  <c r="AH129" i="17"/>
  <c r="M203" i="12"/>
  <c r="R203" i="12" s="1"/>
  <c r="M251" i="12"/>
  <c r="N251" i="12" s="1"/>
  <c r="M229" i="12"/>
  <c r="R229" i="12" s="1"/>
  <c r="AB136" i="17"/>
  <c r="W136" i="17" s="1"/>
  <c r="AA136" i="17"/>
  <c r="AB125" i="17"/>
  <c r="W125" i="17" s="1"/>
  <c r="AA125" i="17"/>
  <c r="AE214" i="17"/>
  <c r="AD214" i="17"/>
  <c r="AG214" i="17"/>
  <c r="M243" i="12"/>
  <c r="N243" i="12" s="1"/>
  <c r="M82" i="12"/>
  <c r="N82" i="12" s="1"/>
  <c r="M256" i="12"/>
  <c r="AA40" i="17"/>
  <c r="AB40" i="17"/>
  <c r="V40" i="17" s="1"/>
  <c r="AH187" i="17"/>
  <c r="AH78" i="17"/>
  <c r="AH139" i="17"/>
  <c r="AH109" i="17"/>
  <c r="AA167" i="17"/>
  <c r="AB167" i="17"/>
  <c r="W167" i="17" s="1"/>
  <c r="AB94" i="17"/>
  <c r="V94" i="17" s="1"/>
  <c r="AA94" i="17"/>
  <c r="AG216" i="17"/>
  <c r="AD216" i="17"/>
  <c r="AE216" i="17"/>
  <c r="M216" i="12"/>
  <c r="R216" i="12" s="1"/>
  <c r="M246" i="12"/>
  <c r="N246" i="12" s="1"/>
  <c r="M100" i="12"/>
  <c r="N100" i="12" s="1"/>
  <c r="M320" i="12"/>
  <c r="AA31" i="17"/>
  <c r="AB31" i="17"/>
  <c r="T31" i="17" s="1"/>
  <c r="AB104" i="17"/>
  <c r="W104" i="17" s="1"/>
  <c r="AH75" i="17"/>
  <c r="AH86" i="17"/>
  <c r="AH145" i="17"/>
  <c r="AA155" i="17"/>
  <c r="AB155" i="17"/>
  <c r="W155" i="17" s="1"/>
  <c r="N237" i="12"/>
  <c r="R237" i="12"/>
  <c r="M163" i="12"/>
  <c r="R163" i="12" s="1"/>
  <c r="V13" i="12"/>
  <c r="V9" i="12"/>
  <c r="M271" i="12"/>
  <c r="N271" i="12" s="1"/>
  <c r="M145" i="12"/>
  <c r="N145" i="12" s="1"/>
  <c r="M314" i="12"/>
  <c r="R314" i="12" s="1"/>
  <c r="M107" i="12"/>
  <c r="M199" i="12"/>
  <c r="M44" i="12"/>
  <c r="M54" i="12"/>
  <c r="M80" i="12"/>
  <c r="M293" i="12"/>
  <c r="R293" i="12" s="1"/>
  <c r="M255" i="12"/>
  <c r="N255" i="12" s="1"/>
  <c r="M200" i="12"/>
  <c r="R200" i="12" s="1"/>
  <c r="M114" i="12"/>
  <c r="R114" i="12" s="1"/>
  <c r="M71" i="12"/>
  <c r="M279" i="12"/>
  <c r="M249" i="12"/>
  <c r="M317" i="12"/>
  <c r="M98" i="12"/>
  <c r="AD223" i="17"/>
  <c r="AE223" i="17"/>
  <c r="AG223" i="17"/>
  <c r="M154" i="12"/>
  <c r="R154" i="12" s="1"/>
  <c r="M258" i="12"/>
  <c r="N258" i="12" s="1"/>
  <c r="M135" i="12"/>
  <c r="M167" i="12"/>
  <c r="N167" i="12" s="1"/>
  <c r="V22" i="12"/>
  <c r="M236" i="12"/>
  <c r="M327" i="12"/>
  <c r="N327" i="12" s="1"/>
  <c r="M219" i="12"/>
  <c r="R219" i="12" s="1"/>
  <c r="M142" i="12"/>
  <c r="N142" i="12" s="1"/>
  <c r="M278" i="12"/>
  <c r="N278" i="12" s="1"/>
  <c r="V17" i="12"/>
  <c r="M99" i="12"/>
  <c r="N99" i="12" s="1"/>
  <c r="M309" i="12"/>
  <c r="R309" i="12" s="1"/>
  <c r="M191" i="12"/>
  <c r="N191" i="12" s="1"/>
  <c r="M162" i="12"/>
  <c r="R162" i="12" s="1"/>
  <c r="V18" i="12"/>
  <c r="M108" i="12"/>
  <c r="R108" i="12" s="1"/>
  <c r="M86" i="12"/>
  <c r="R86" i="12" s="1"/>
  <c r="M76" i="12"/>
  <c r="N76" i="12" s="1"/>
  <c r="M228" i="12"/>
  <c r="R228" i="12" s="1"/>
  <c r="M160" i="12"/>
  <c r="N160" i="12" s="1"/>
  <c r="M68" i="12"/>
  <c r="N68" i="12" s="1"/>
  <c r="M87" i="12"/>
  <c r="N87" i="12" s="1"/>
  <c r="M313" i="12"/>
  <c r="V4" i="12"/>
  <c r="M93" i="12"/>
  <c r="V7" i="12"/>
  <c r="M26" i="12"/>
  <c r="R26" i="12" s="1"/>
  <c r="M85" i="12"/>
  <c r="R85" i="12" s="1"/>
  <c r="M176" i="12"/>
  <c r="N176" i="12" s="1"/>
  <c r="M136" i="12"/>
  <c r="M119" i="12"/>
  <c r="M286" i="12"/>
  <c r="M164" i="12"/>
  <c r="M257" i="12"/>
  <c r="M264" i="12"/>
  <c r="M270" i="12"/>
  <c r="E5" i="10"/>
  <c r="E6" i="10"/>
  <c r="E9" i="10" s="1"/>
  <c r="E10" i="10" s="1"/>
  <c r="R297" i="12"/>
  <c r="N230" i="12"/>
  <c r="N116" i="12"/>
  <c r="R190" i="12"/>
  <c r="N190" i="12"/>
  <c r="N315" i="12"/>
  <c r="R315" i="12"/>
  <c r="N77" i="12"/>
  <c r="R77" i="12"/>
  <c r="R303" i="12"/>
  <c r="N247" i="12"/>
  <c r="R247" i="12"/>
  <c r="R92" i="12"/>
  <c r="N32" i="12"/>
  <c r="R32" i="12"/>
  <c r="N140" i="12"/>
  <c r="R140" i="12"/>
  <c r="N322" i="12"/>
  <c r="R322" i="12"/>
  <c r="N47" i="12"/>
  <c r="R47" i="12"/>
  <c r="R301" i="12"/>
  <c r="R89" i="12"/>
  <c r="R143" i="12"/>
  <c r="N143" i="12"/>
  <c r="R283" i="12"/>
  <c r="N283" i="12"/>
  <c r="R227" i="12"/>
  <c r="N253" i="12"/>
  <c r="N96" i="12"/>
  <c r="N64" i="12"/>
  <c r="E4" i="6"/>
  <c r="N72" i="12"/>
  <c r="N245" i="12"/>
  <c r="R245" i="12"/>
  <c r="N198" i="12"/>
  <c r="R198" i="12"/>
  <c r="N241" i="12"/>
  <c r="R241" i="12"/>
  <c r="N248" i="12"/>
  <c r="R248" i="12"/>
  <c r="R129" i="12"/>
  <c r="N129" i="12"/>
  <c r="N37" i="12"/>
  <c r="R239" i="12"/>
  <c r="N239" i="12"/>
  <c r="R151" i="12"/>
  <c r="N151" i="12"/>
  <c r="N56" i="12"/>
  <c r="R56" i="12"/>
  <c r="N122" i="12"/>
  <c r="N23" i="12"/>
  <c r="N184" i="12"/>
  <c r="R184" i="12"/>
  <c r="N183" i="12"/>
  <c r="N188" i="12"/>
  <c r="R188" i="12"/>
  <c r="N144" i="12"/>
  <c r="R144" i="12"/>
  <c r="N223" i="12"/>
  <c r="R61" i="12"/>
  <c r="N109" i="12"/>
  <c r="R109" i="12"/>
  <c r="N28" i="12"/>
  <c r="R28" i="12"/>
  <c r="N319" i="12"/>
  <c r="R319" i="12"/>
  <c r="R50" i="12"/>
  <c r="N50" i="12"/>
  <c r="N321" i="12"/>
  <c r="R321" i="12"/>
  <c r="R213" i="12"/>
  <c r="N159" i="12"/>
  <c r="R159" i="12"/>
  <c r="N208" i="12"/>
  <c r="N212" i="12"/>
  <c r="R212" i="12"/>
  <c r="N34" i="12"/>
  <c r="N70" i="12"/>
  <c r="R306" i="12"/>
  <c r="N306" i="12"/>
  <c r="R196" i="12"/>
  <c r="N104" i="12"/>
  <c r="R288" i="12"/>
  <c r="R323" i="12"/>
  <c r="R75" i="12"/>
  <c r="N75" i="12"/>
  <c r="N290" i="12"/>
  <c r="R290" i="12"/>
  <c r="R157" i="12"/>
  <c r="R266" i="12"/>
  <c r="N266" i="12"/>
  <c r="N59" i="12"/>
  <c r="N133" i="12"/>
  <c r="R133" i="12"/>
  <c r="N210" i="12"/>
  <c r="R210" i="12"/>
  <c r="N153" i="12"/>
  <c r="R153" i="12"/>
  <c r="N45" i="12"/>
  <c r="R45" i="12"/>
  <c r="N121" i="12"/>
  <c r="R121" i="12"/>
  <c r="N42" i="12"/>
  <c r="M267" i="13"/>
  <c r="M156" i="13"/>
  <c r="M238" i="13"/>
  <c r="M248" i="13"/>
  <c r="M290" i="13"/>
  <c r="M126" i="13"/>
  <c r="V9" i="13"/>
  <c r="M199" i="13"/>
  <c r="M169" i="13"/>
  <c r="M90" i="13"/>
  <c r="M113" i="13"/>
  <c r="M136" i="13"/>
  <c r="M127" i="13"/>
  <c r="M203" i="13"/>
  <c r="M269" i="13"/>
  <c r="M174" i="13"/>
  <c r="M184" i="13"/>
  <c r="M226" i="13"/>
  <c r="M94" i="13"/>
  <c r="M117" i="13"/>
  <c r="M140" i="13"/>
  <c r="M131" i="13"/>
  <c r="M170" i="13"/>
  <c r="V20" i="13"/>
  <c r="M205" i="13"/>
  <c r="M271" i="13"/>
  <c r="M241" i="13"/>
  <c r="M162" i="13"/>
  <c r="M289" i="13"/>
  <c r="M62" i="13"/>
  <c r="M85" i="13"/>
  <c r="M108" i="13"/>
  <c r="M99" i="13"/>
  <c r="M276" i="13"/>
  <c r="M26" i="13"/>
  <c r="M49" i="13"/>
  <c r="M72" i="13"/>
  <c r="M63" i="13"/>
  <c r="M292" i="13"/>
  <c r="M54" i="13"/>
  <c r="M77" i="13"/>
  <c r="M100" i="13"/>
  <c r="M91" i="13"/>
  <c r="M130" i="13"/>
  <c r="V18" i="13"/>
  <c r="M207" i="13"/>
  <c r="M177" i="13"/>
  <c r="M305" i="13"/>
  <c r="M30" i="13"/>
  <c r="M53" i="13"/>
  <c r="M76" i="13"/>
  <c r="M67" i="13"/>
  <c r="M280" i="13"/>
  <c r="M204" i="13"/>
  <c r="M286" i="13"/>
  <c r="M40" i="13"/>
  <c r="M31" i="13"/>
  <c r="M98" i="13"/>
  <c r="M121" i="13"/>
  <c r="M143" i="13"/>
  <c r="M135" i="13"/>
  <c r="M296" i="13"/>
  <c r="M212" i="13"/>
  <c r="M21" i="13"/>
  <c r="M44" i="13"/>
  <c r="M35" i="13"/>
  <c r="M251" i="13"/>
  <c r="V19" i="13"/>
  <c r="M222" i="13"/>
  <c r="M232" i="13"/>
  <c r="M274" i="13"/>
  <c r="M273" i="13"/>
  <c r="M196" i="13"/>
  <c r="M304" i="13"/>
  <c r="M66" i="13"/>
  <c r="M89" i="13"/>
  <c r="M112" i="13"/>
  <c r="M103" i="13"/>
  <c r="M259" i="13"/>
  <c r="M148" i="13"/>
  <c r="M230" i="13"/>
  <c r="M240" i="13"/>
  <c r="M282" i="13"/>
  <c r="M187" i="13"/>
  <c r="M253" i="13"/>
  <c r="M158" i="13"/>
  <c r="M168" i="13"/>
  <c r="M210" i="13"/>
  <c r="M243" i="13"/>
  <c r="V13" i="13"/>
  <c r="M214" i="13"/>
  <c r="M224" i="13"/>
  <c r="M266" i="13"/>
  <c r="M307" i="13"/>
  <c r="M34" i="13"/>
  <c r="M57" i="13"/>
  <c r="M80" i="13"/>
  <c r="M71" i="13"/>
  <c r="M195" i="13"/>
  <c r="M261" i="13"/>
  <c r="M166" i="13"/>
  <c r="M176" i="13"/>
  <c r="M218" i="13"/>
  <c r="V10" i="13"/>
  <c r="M189" i="13"/>
  <c r="M255" i="13"/>
  <c r="M225" i="13"/>
  <c r="M146" i="13"/>
  <c r="M179" i="13"/>
  <c r="M245" i="13"/>
  <c r="M150" i="13"/>
  <c r="M160" i="13"/>
  <c r="M202" i="13"/>
  <c r="M300" i="13"/>
  <c r="M220" i="13"/>
  <c r="M25" i="13"/>
  <c r="M48" i="13"/>
  <c r="M39" i="13"/>
  <c r="V14" i="13"/>
  <c r="M197" i="13"/>
  <c r="M263" i="13"/>
  <c r="M233" i="13"/>
  <c r="M154" i="13"/>
  <c r="M122" i="13"/>
  <c r="V6" i="13"/>
  <c r="M191" i="13"/>
  <c r="M161" i="13"/>
  <c r="V7" i="13"/>
  <c r="M181" i="13"/>
  <c r="M58" i="13"/>
  <c r="M141" i="13"/>
  <c r="M36" i="13"/>
  <c r="M294" i="13"/>
  <c r="M82" i="13"/>
  <c r="M105" i="13"/>
  <c r="M128" i="13"/>
  <c r="M119" i="13"/>
  <c r="M227" i="13"/>
  <c r="M293" i="13"/>
  <c r="M198" i="13"/>
  <c r="M208" i="13"/>
  <c r="M250" i="13"/>
  <c r="M138" i="13"/>
  <c r="M157" i="13"/>
  <c r="M223" i="13"/>
  <c r="M193" i="13"/>
  <c r="M275" i="13"/>
  <c r="M164" i="13"/>
  <c r="M246" i="13"/>
  <c r="M256" i="13"/>
  <c r="M298" i="13"/>
  <c r="M81" i="13"/>
  <c r="M109" i="13"/>
  <c r="M217" i="13"/>
  <c r="M299" i="13"/>
  <c r="M50" i="13"/>
  <c r="M73" i="13"/>
  <c r="M96" i="13"/>
  <c r="M87" i="13"/>
  <c r="M163" i="13"/>
  <c r="M229" i="13"/>
  <c r="M295" i="13"/>
  <c r="M144" i="13"/>
  <c r="M186" i="13"/>
  <c r="M106" i="13"/>
  <c r="M129" i="13"/>
  <c r="M159" i="13"/>
  <c r="V8" i="13"/>
  <c r="M211" i="13"/>
  <c r="M277" i="13"/>
  <c r="M182" i="13"/>
  <c r="M192" i="13"/>
  <c r="M234" i="13"/>
  <c r="M95" i="13"/>
  <c r="M278" i="13"/>
  <c r="M123" i="13"/>
  <c r="M257" i="13"/>
  <c r="M188" i="13"/>
  <c r="M270" i="13"/>
  <c r="M32" i="13"/>
  <c r="M23" i="13"/>
  <c r="M110" i="13"/>
  <c r="M133" i="13"/>
  <c r="M167" i="13"/>
  <c r="V16" i="13"/>
  <c r="M303" i="13"/>
  <c r="M42" i="13"/>
  <c r="M65" i="13"/>
  <c r="M88" i="13"/>
  <c r="M79" i="13"/>
  <c r="M134" i="13"/>
  <c r="M149" i="13"/>
  <c r="M215" i="13"/>
  <c r="M185" i="13"/>
  <c r="M264" i="13"/>
  <c r="M247" i="13"/>
  <c r="M59" i="13"/>
  <c r="M235" i="13"/>
  <c r="M301" i="13"/>
  <c r="M206" i="13"/>
  <c r="M216" i="13"/>
  <c r="M258" i="13"/>
  <c r="M288" i="13"/>
  <c r="M78" i="13"/>
  <c r="M101" i="13"/>
  <c r="M124" i="13"/>
  <c r="M115" i="13"/>
  <c r="M265" i="13"/>
  <c r="M236" i="13"/>
  <c r="M33" i="13"/>
  <c r="M56" i="13"/>
  <c r="M47" i="13"/>
  <c r="M102" i="13"/>
  <c r="M125" i="13"/>
  <c r="M151" i="13"/>
  <c r="M139" i="13"/>
  <c r="M118" i="13"/>
  <c r="M183" i="13"/>
  <c r="M27" i="13"/>
  <c r="M171" i="13"/>
  <c r="M237" i="13"/>
  <c r="V12" i="13"/>
  <c r="M152" i="13"/>
  <c r="M194" i="13"/>
  <c r="M297" i="13"/>
  <c r="M46" i="13"/>
  <c r="M69" i="13"/>
  <c r="M92" i="13"/>
  <c r="M83" i="13"/>
  <c r="M283" i="13"/>
  <c r="M172" i="13"/>
  <c r="M254" i="13"/>
  <c r="M24" i="13"/>
  <c r="M306" i="13"/>
  <c r="M249" i="13"/>
  <c r="M70" i="13"/>
  <c r="M93" i="13"/>
  <c r="M116" i="13"/>
  <c r="M107" i="13"/>
  <c r="M260" i="13"/>
  <c r="M22" i="13"/>
  <c r="M68" i="13"/>
  <c r="M114" i="13"/>
  <c r="M137" i="13"/>
  <c r="M175" i="13"/>
  <c r="M145" i="13"/>
  <c r="M291" i="13"/>
  <c r="M180" i="13"/>
  <c r="M262" i="13"/>
  <c r="M28" i="13"/>
  <c r="V3" i="13"/>
  <c r="M155" i="13"/>
  <c r="M221" i="13"/>
  <c r="M287" i="13"/>
  <c r="V17" i="13"/>
  <c r="M178" i="13"/>
  <c r="M302" i="13"/>
  <c r="M228" i="13"/>
  <c r="M29" i="13"/>
  <c r="M52" i="13"/>
  <c r="M43" i="13"/>
  <c r="M64" i="13"/>
  <c r="M37" i="13"/>
  <c r="M120" i="13"/>
  <c r="M213" i="13"/>
  <c r="M209" i="13"/>
  <c r="M86" i="13"/>
  <c r="M284" i="13"/>
  <c r="M55" i="13"/>
  <c r="M60" i="13"/>
  <c r="M281" i="13"/>
  <c r="M111" i="13"/>
  <c r="M279" i="13"/>
  <c r="M45" i="13"/>
  <c r="V4" i="13"/>
  <c r="V11" i="13"/>
  <c r="M201" i="13"/>
  <c r="M219" i="13"/>
  <c r="M242" i="13"/>
  <c r="M84" i="13"/>
  <c r="M104" i="13"/>
  <c r="M132" i="13"/>
  <c r="M252" i="13"/>
  <c r="M272" i="13"/>
  <c r="M51" i="13"/>
  <c r="M74" i="13"/>
  <c r="V5" i="13"/>
  <c r="M153" i="13"/>
  <c r="M173" i="13"/>
  <c r="M142" i="13"/>
  <c r="V2" i="13"/>
  <c r="M285" i="13"/>
  <c r="M268" i="13"/>
  <c r="M75" i="13"/>
  <c r="M239" i="13"/>
  <c r="M165" i="13"/>
  <c r="M190" i="13"/>
  <c r="M38" i="13"/>
  <c r="M147" i="13"/>
  <c r="M61" i="13"/>
  <c r="V15" i="13"/>
  <c r="M244" i="13"/>
  <c r="M97" i="13"/>
  <c r="M41" i="13"/>
  <c r="M231" i="13"/>
  <c r="M200" i="13"/>
  <c r="N282" i="12"/>
  <c r="R282" i="12"/>
  <c r="R137" i="12"/>
  <c r="N298" i="12"/>
  <c r="R298" i="12"/>
  <c r="N110" i="12"/>
  <c r="N287" i="12"/>
  <c r="R287" i="12"/>
  <c r="N326" i="12"/>
  <c r="R326" i="12"/>
  <c r="R135" i="12"/>
  <c r="N135" i="12"/>
  <c r="N49" i="12"/>
  <c r="R49" i="12"/>
  <c r="N240" i="12"/>
  <c r="N126" i="12"/>
  <c r="R126" i="12"/>
  <c r="N267" i="12"/>
  <c r="R267" i="12"/>
  <c r="N139" i="12"/>
  <c r="R139" i="12"/>
  <c r="R225" i="12"/>
  <c r="N225" i="12"/>
  <c r="N46" i="12"/>
  <c r="R46" i="12"/>
  <c r="M235" i="14"/>
  <c r="M226" i="14"/>
  <c r="M79" i="14"/>
  <c r="M204" i="14"/>
  <c r="M176" i="14"/>
  <c r="M26" i="14"/>
  <c r="M132" i="14"/>
  <c r="M243" i="14"/>
  <c r="M179" i="14"/>
  <c r="M64" i="14"/>
  <c r="M188" i="14"/>
  <c r="V7" i="14"/>
  <c r="M109" i="14"/>
  <c r="M232" i="14"/>
  <c r="M245" i="14"/>
  <c r="M210" i="14"/>
  <c r="M166" i="14"/>
  <c r="M189" i="14"/>
  <c r="M187" i="14"/>
  <c r="M123" i="14"/>
  <c r="M266" i="14"/>
  <c r="M184" i="14"/>
  <c r="V21" i="14"/>
  <c r="M134" i="14"/>
  <c r="M96" i="14"/>
  <c r="M180" i="14"/>
  <c r="M296" i="14"/>
  <c r="M106" i="14"/>
  <c r="M223" i="14"/>
  <c r="M122" i="14"/>
  <c r="M220" i="14"/>
  <c r="M160" i="14"/>
  <c r="M261" i="14"/>
  <c r="M200" i="14"/>
  <c r="M222" i="14"/>
  <c r="V10" i="14"/>
  <c r="M242" i="14"/>
  <c r="M161" i="14"/>
  <c r="M229" i="14"/>
  <c r="M136" i="14"/>
  <c r="M283" i="14"/>
  <c r="M44" i="14"/>
  <c r="M258" i="14"/>
  <c r="V12" i="14"/>
  <c r="M273" i="14"/>
  <c r="M208" i="14"/>
  <c r="M193" i="14"/>
  <c r="M31" i="14"/>
  <c r="M289" i="14"/>
  <c r="M78" i="14"/>
  <c r="M27" i="14"/>
  <c r="M68" i="14"/>
  <c r="M265" i="14"/>
  <c r="M74" i="14"/>
  <c r="M172" i="14"/>
  <c r="M25" i="14"/>
  <c r="M85" i="14"/>
  <c r="M32" i="14"/>
  <c r="M152" i="14"/>
  <c r="M214" i="14"/>
  <c r="M303" i="14"/>
  <c r="M249" i="14"/>
  <c r="V15" i="14"/>
  <c r="M56" i="14"/>
  <c r="M46" i="14"/>
  <c r="M267" i="14"/>
  <c r="M28" i="14"/>
  <c r="M60" i="14"/>
  <c r="M81" i="14"/>
  <c r="M209" i="14"/>
  <c r="M148" i="14"/>
  <c r="M143" i="14"/>
  <c r="V6" i="14"/>
  <c r="M293" i="14"/>
  <c r="M197" i="14"/>
  <c r="M174" i="14"/>
  <c r="M84" i="14"/>
  <c r="M133" i="14"/>
  <c r="M118" i="14"/>
  <c r="M290" i="14"/>
  <c r="M271" i="14"/>
  <c r="M262" i="14"/>
  <c r="M69" i="14"/>
  <c r="M57" i="14"/>
  <c r="M42" i="14"/>
  <c r="V9" i="14"/>
  <c r="M190" i="14"/>
  <c r="M94" i="14"/>
  <c r="M63" i="14"/>
  <c r="M49" i="14"/>
  <c r="M275" i="14"/>
  <c r="M205" i="14"/>
  <c r="M259" i="14"/>
  <c r="M170" i="14"/>
  <c r="M71" i="14"/>
  <c r="M99" i="14"/>
  <c r="M279" i="14"/>
  <c r="M108" i="14"/>
  <c r="M206" i="14"/>
  <c r="M203" i="14"/>
  <c r="V19" i="14"/>
  <c r="M215" i="14"/>
  <c r="M54" i="14"/>
  <c r="M89" i="14"/>
  <c r="M211" i="14"/>
  <c r="M237" i="14"/>
  <c r="M281" i="14"/>
  <c r="M102" i="14"/>
  <c r="M92" i="14"/>
  <c r="M202" i="14"/>
  <c r="M255" i="14"/>
  <c r="M251" i="14"/>
  <c r="M144" i="14"/>
  <c r="M104" i="14"/>
  <c r="M146" i="14"/>
  <c r="M35" i="14"/>
  <c r="M178" i="14"/>
  <c r="M295" i="14"/>
  <c r="V4" i="14"/>
  <c r="M301" i="14"/>
  <c r="M248" i="14"/>
  <c r="M300" i="14"/>
  <c r="V2" i="14"/>
  <c r="M263" i="14"/>
  <c r="M302" i="14"/>
  <c r="M294" i="14"/>
  <c r="M185" i="14"/>
  <c r="M87" i="14"/>
  <c r="M61" i="14"/>
  <c r="M287" i="14"/>
  <c r="M158" i="14"/>
  <c r="M247" i="14"/>
  <c r="V22" i="14"/>
  <c r="M162" i="14"/>
  <c r="M126" i="14"/>
  <c r="V11" i="14"/>
  <c r="M23" i="14"/>
  <c r="M55" i="14"/>
  <c r="M284" i="14"/>
  <c r="M62" i="14"/>
  <c r="M52" i="14"/>
  <c r="M114" i="14"/>
  <c r="M24" i="14"/>
  <c r="M159" i="14"/>
  <c r="M238" i="14"/>
  <c r="V8" i="14"/>
  <c r="M277" i="14"/>
  <c r="M45" i="14"/>
  <c r="M65" i="14"/>
  <c r="M53" i="14"/>
  <c r="M194" i="14"/>
  <c r="M137" i="14"/>
  <c r="M285" i="14"/>
  <c r="M153" i="14"/>
  <c r="M111" i="14"/>
  <c r="M252" i="14"/>
  <c r="M201" i="14"/>
  <c r="M163" i="14"/>
  <c r="M182" i="14"/>
  <c r="M47" i="14"/>
  <c r="M120" i="14"/>
  <c r="M244" i="14"/>
  <c r="M228" i="14"/>
  <c r="M112" i="14"/>
  <c r="M207" i="14"/>
  <c r="M253" i="14"/>
  <c r="M72" i="14"/>
  <c r="M70" i="14"/>
  <c r="M192" i="14"/>
  <c r="M230" i="14"/>
  <c r="M269" i="14"/>
  <c r="M272" i="14"/>
  <c r="M256" i="14"/>
  <c r="M145" i="14"/>
  <c r="M240" i="14"/>
  <c r="M21" i="14"/>
  <c r="M231" i="14"/>
  <c r="M127" i="14"/>
  <c r="M288" i="14"/>
  <c r="M101" i="14"/>
  <c r="M151" i="14"/>
  <c r="M119" i="14"/>
  <c r="M212" i="14"/>
  <c r="M292" i="14"/>
  <c r="M173" i="14"/>
  <c r="M39" i="14"/>
  <c r="M88" i="14"/>
  <c r="M91" i="14"/>
  <c r="M225" i="14"/>
  <c r="M191" i="14"/>
  <c r="M305" i="14"/>
  <c r="M30" i="14"/>
  <c r="M110" i="14"/>
  <c r="M218" i="14"/>
  <c r="M280" i="14"/>
  <c r="M254" i="14"/>
  <c r="M167" i="14"/>
  <c r="V20" i="14"/>
  <c r="M141" i="14"/>
  <c r="M165" i="14"/>
  <c r="V5" i="14"/>
  <c r="M171" i="14"/>
  <c r="M221" i="14"/>
  <c r="M196" i="14"/>
  <c r="M103" i="14"/>
  <c r="M236" i="14"/>
  <c r="M246" i="14"/>
  <c r="V14" i="14"/>
  <c r="V3" i="14"/>
  <c r="M142" i="14"/>
  <c r="M154" i="14"/>
  <c r="M299" i="14"/>
  <c r="M107" i="14"/>
  <c r="M29" i="14"/>
  <c r="M86" i="14"/>
  <c r="M239" i="14"/>
  <c r="M257" i="14"/>
  <c r="M40" i="14"/>
  <c r="M58" i="14"/>
  <c r="M73" i="14"/>
  <c r="M125" i="14"/>
  <c r="M241" i="14"/>
  <c r="M48" i="14"/>
  <c r="M157" i="14"/>
  <c r="M33" i="14"/>
  <c r="M100" i="14"/>
  <c r="M128" i="14"/>
  <c r="M149" i="14"/>
  <c r="M59" i="14"/>
  <c r="M22" i="14"/>
  <c r="M80" i="14"/>
  <c r="M82" i="14"/>
  <c r="V17" i="14"/>
  <c r="M298" i="14"/>
  <c r="M43" i="14"/>
  <c r="M216" i="14"/>
  <c r="M38" i="14"/>
  <c r="M164" i="14"/>
  <c r="M276" i="14"/>
  <c r="M77" i="14"/>
  <c r="M140" i="14"/>
  <c r="M97" i="14"/>
  <c r="M217" i="14"/>
  <c r="M169" i="14"/>
  <c r="M213" i="14"/>
  <c r="M219" i="14"/>
  <c r="M286" i="14"/>
  <c r="M75" i="14"/>
  <c r="M291" i="14"/>
  <c r="V16" i="14"/>
  <c r="M76" i="14"/>
  <c r="M117" i="14"/>
  <c r="M198" i="14"/>
  <c r="M168" i="14"/>
  <c r="M36" i="14"/>
  <c r="M41" i="14"/>
  <c r="M113" i="14"/>
  <c r="M268" i="14"/>
  <c r="M304" i="14"/>
  <c r="M260" i="14"/>
  <c r="M51" i="14"/>
  <c r="M278" i="14"/>
  <c r="M224" i="14"/>
  <c r="M90" i="14"/>
  <c r="M183" i="14"/>
  <c r="M116" i="14"/>
  <c r="M121" i="14"/>
  <c r="M147" i="14"/>
  <c r="M135" i="14"/>
  <c r="M274" i="14"/>
  <c r="M270" i="14"/>
  <c r="M234" i="14"/>
  <c r="M233" i="14"/>
  <c r="M131" i="14"/>
  <c r="M129" i="14"/>
  <c r="M50" i="14"/>
  <c r="M34" i="14"/>
  <c r="M227" i="14"/>
  <c r="M155" i="14"/>
  <c r="M95" i="14"/>
  <c r="M177" i="14"/>
  <c r="M124" i="14"/>
  <c r="M175" i="14"/>
  <c r="M156" i="14"/>
  <c r="M98" i="14"/>
  <c r="M130" i="14"/>
  <c r="M67" i="14"/>
  <c r="M139" i="14"/>
  <c r="M115" i="14"/>
  <c r="M93" i="14"/>
  <c r="M138" i="14"/>
  <c r="M297" i="14"/>
  <c r="M282" i="14"/>
  <c r="M264" i="14"/>
  <c r="M105" i="14"/>
  <c r="V18" i="14"/>
  <c r="M181" i="14"/>
  <c r="M199" i="14"/>
  <c r="V13" i="14"/>
  <c r="M186" i="14"/>
  <c r="M250" i="14"/>
  <c r="M150" i="14"/>
  <c r="M195" i="14"/>
  <c r="M83" i="14"/>
  <c r="M37" i="14"/>
  <c r="M66" i="14"/>
  <c r="N259" i="12"/>
  <c r="R259" i="12"/>
  <c r="N172" i="12"/>
  <c r="R172" i="12"/>
  <c r="R179" i="12"/>
  <c r="N179" i="12"/>
  <c r="N58" i="12"/>
  <c r="R58" i="12"/>
  <c r="N328" i="12"/>
  <c r="R328" i="12"/>
  <c r="N149" i="12"/>
  <c r="R149" i="12"/>
  <c r="N285" i="12"/>
  <c r="R285" i="12"/>
  <c r="N127" i="12"/>
  <c r="R127" i="12"/>
  <c r="N234" i="12"/>
  <c r="R234" i="12"/>
  <c r="N232" i="12"/>
  <c r="R232" i="12"/>
  <c r="N242" i="12"/>
  <c r="R242" i="12"/>
  <c r="N309" i="12"/>
  <c r="R191" i="12"/>
  <c r="N170" i="12"/>
  <c r="R170" i="12"/>
  <c r="N311" i="12"/>
  <c r="R311" i="12"/>
  <c r="N173" i="12"/>
  <c r="R173" i="12"/>
  <c r="R180" i="12"/>
  <c r="N180" i="12"/>
  <c r="N222" i="12"/>
  <c r="R222" i="12"/>
  <c r="R260" i="12"/>
  <c r="N260" i="12"/>
  <c r="N325" i="12"/>
  <c r="R325" i="12"/>
  <c r="R169" i="12"/>
  <c r="N169" i="12"/>
  <c r="N106" i="12"/>
  <c r="R106" i="12"/>
  <c r="N156" i="12"/>
  <c r="N194" i="12"/>
  <c r="R194" i="12"/>
  <c r="R148" i="12"/>
  <c r="N148" i="12"/>
  <c r="N312" i="12"/>
  <c r="R312" i="12"/>
  <c r="R118" i="12"/>
  <c r="N118" i="12"/>
  <c r="N113" i="12"/>
  <c r="R113" i="12"/>
  <c r="N21" i="12"/>
  <c r="R21" i="12"/>
  <c r="R30" i="12"/>
  <c r="N30" i="12"/>
  <c r="N254" i="12"/>
  <c r="N33" i="12"/>
  <c r="R308" i="12"/>
  <c r="N308" i="12"/>
  <c r="N52" i="12"/>
  <c r="R52" i="12"/>
  <c r="N268" i="12"/>
  <c r="R268" i="12"/>
  <c r="N57" i="12"/>
  <c r="R57" i="12"/>
  <c r="N91" i="12"/>
  <c r="R91" i="12"/>
  <c r="N204" i="12"/>
  <c r="R204" i="12"/>
  <c r="N273" i="12"/>
  <c r="R273" i="12"/>
  <c r="N25" i="12"/>
  <c r="R25" i="12"/>
  <c r="R65" i="12"/>
  <c r="N65" i="12"/>
  <c r="N300" i="12"/>
  <c r="R300" i="12"/>
  <c r="N197" i="12"/>
  <c r="R197" i="12"/>
  <c r="N36" i="12"/>
  <c r="R36" i="12"/>
  <c r="R48" i="12"/>
  <c r="N48" i="12"/>
  <c r="N131" i="12"/>
  <c r="N316" i="12"/>
  <c r="R316" i="12"/>
  <c r="R147" i="12"/>
  <c r="N147" i="12"/>
  <c r="R202" i="12"/>
  <c r="N202" i="12"/>
  <c r="R161" i="12"/>
  <c r="N161" i="12"/>
  <c r="N168" i="12"/>
  <c r="R168" i="12"/>
  <c r="N233" i="12"/>
  <c r="R233" i="12"/>
  <c r="N136" i="12"/>
  <c r="R136" i="12"/>
  <c r="R119" i="12"/>
  <c r="N119" i="12"/>
  <c r="R158" i="12" l="1"/>
  <c r="R272" i="12"/>
  <c r="R78" i="12"/>
  <c r="R294" i="12"/>
  <c r="AE227" i="17"/>
  <c r="AG227" i="17"/>
  <c r="AD227" i="17"/>
  <c r="N111" i="12"/>
  <c r="N201" i="12"/>
  <c r="R217" i="12"/>
  <c r="R103" i="12"/>
  <c r="N218" i="12"/>
  <c r="N284" i="12"/>
  <c r="R221" i="12"/>
  <c r="R181" i="12"/>
  <c r="N265" i="12"/>
  <c r="N141" i="12"/>
  <c r="R29" i="12"/>
  <c r="N60" i="12"/>
  <c r="N205" i="12"/>
  <c r="N123" i="12"/>
  <c r="R94" i="12"/>
  <c r="R187" i="12"/>
  <c r="R220" i="12"/>
  <c r="R224" i="12"/>
  <c r="R84" i="12"/>
  <c r="N269" i="12"/>
  <c r="N88" i="12"/>
  <c r="N83" i="12"/>
  <c r="R67" i="12"/>
  <c r="R150" i="12"/>
  <c r="R55" i="12"/>
  <c r="R305" i="12"/>
  <c r="N195" i="12"/>
  <c r="N263" i="12"/>
  <c r="R296" i="12"/>
  <c r="N274" i="12"/>
  <c r="R261" i="12"/>
  <c r="R102" i="12"/>
  <c r="N31" i="12"/>
  <c r="N186" i="12"/>
  <c r="R35" i="12"/>
  <c r="N244" i="12"/>
  <c r="R324" i="12"/>
  <c r="N39" i="12"/>
  <c r="N206" i="12"/>
  <c r="R258" i="12"/>
  <c r="R165" i="12"/>
  <c r="R125" i="12"/>
  <c r="R318" i="12"/>
  <c r="R160" i="12"/>
  <c r="R175" i="12"/>
  <c r="N90" i="12"/>
  <c r="R192" i="12"/>
  <c r="R43" i="12"/>
  <c r="R235" i="12"/>
  <c r="N171" i="12"/>
  <c r="R82" i="12"/>
  <c r="N329" i="12"/>
  <c r="N85" i="12"/>
  <c r="N277" i="12"/>
  <c r="R252" i="12"/>
  <c r="R62" i="12"/>
  <c r="R166" i="12"/>
  <c r="R38" i="12"/>
  <c r="R174" i="12"/>
  <c r="N81" i="12"/>
  <c r="N101" i="12"/>
  <c r="R250" i="12"/>
  <c r="R120" i="12"/>
  <c r="R281" i="12"/>
  <c r="R246" i="12"/>
  <c r="R99" i="12"/>
  <c r="N115" i="12"/>
  <c r="R178" i="12"/>
  <c r="N152" i="12"/>
  <c r="N299" i="12"/>
  <c r="R280" i="12"/>
  <c r="R79" i="12"/>
  <c r="R207" i="12"/>
  <c r="R193" i="12"/>
  <c r="R138" i="12"/>
  <c r="N146" i="12"/>
  <c r="N276" i="12"/>
  <c r="N51" i="12"/>
  <c r="R189" i="12"/>
  <c r="R182" i="12"/>
  <c r="N124" i="12"/>
  <c r="R41" i="12"/>
  <c r="R307" i="12"/>
  <c r="R95" i="12"/>
  <c r="N114" i="12"/>
  <c r="R66" i="12"/>
  <c r="R24" i="12"/>
  <c r="N209" i="12"/>
  <c r="R289" i="12"/>
  <c r="R105" i="12"/>
  <c r="R215" i="12"/>
  <c r="R128" i="12"/>
  <c r="R226" i="12"/>
  <c r="N63" i="12"/>
  <c r="N155" i="12"/>
  <c r="R292" i="12"/>
  <c r="R302" i="12"/>
  <c r="R275" i="12"/>
  <c r="R262" i="12"/>
  <c r="R167" i="12"/>
  <c r="N53" i="12"/>
  <c r="N73" i="12"/>
  <c r="R231" i="12"/>
  <c r="AH35" i="17"/>
  <c r="AH57" i="17"/>
  <c r="AH201" i="17"/>
  <c r="AA201" i="17" s="1"/>
  <c r="AA70" i="17"/>
  <c r="AH92" i="17"/>
  <c r="AB222" i="17"/>
  <c r="W222" i="17" s="1"/>
  <c r="AH158" i="17"/>
  <c r="AB158" i="17" s="1"/>
  <c r="W158" i="17" s="1"/>
  <c r="AH207" i="17"/>
  <c r="AA207" i="17" s="1"/>
  <c r="AH192" i="17"/>
  <c r="AH76" i="17"/>
  <c r="AH69" i="17"/>
  <c r="AH185" i="17"/>
  <c r="AH38" i="17"/>
  <c r="AA38" i="17" s="1"/>
  <c r="AE38" i="17" s="1"/>
  <c r="AB24" i="17"/>
  <c r="T24" i="17" s="1"/>
  <c r="AA24" i="17"/>
  <c r="R291" i="12"/>
  <c r="N154" i="12"/>
  <c r="N134" i="12"/>
  <c r="AB132" i="17"/>
  <c r="W132" i="17" s="1"/>
  <c r="R243" i="12"/>
  <c r="AH198" i="17"/>
  <c r="AE63" i="17"/>
  <c r="AB225" i="17"/>
  <c r="W225" i="17" s="1"/>
  <c r="AA225" i="17"/>
  <c r="R295" i="12"/>
  <c r="R112" i="12"/>
  <c r="R40" i="12"/>
  <c r="R22" i="12"/>
  <c r="N27" i="12"/>
  <c r="AH151" i="17"/>
  <c r="AH53" i="17"/>
  <c r="AA53" i="17" s="1"/>
  <c r="AH168" i="17"/>
  <c r="AH212" i="17"/>
  <c r="AA169" i="17"/>
  <c r="AB169" i="17"/>
  <c r="V169" i="17" s="1"/>
  <c r="AA174" i="17"/>
  <c r="AB174" i="17"/>
  <c r="W174" i="17" s="1"/>
  <c r="R176" i="12"/>
  <c r="AH82" i="17"/>
  <c r="AA82" i="17" s="1"/>
  <c r="AH213" i="17"/>
  <c r="AH159" i="17"/>
  <c r="AA159" i="17" s="1"/>
  <c r="R211" i="12"/>
  <c r="R310" i="12"/>
  <c r="R74" i="12"/>
  <c r="N163" i="12"/>
  <c r="K33" i="10"/>
  <c r="N132" i="12"/>
  <c r="R97" i="12"/>
  <c r="N293" i="12"/>
  <c r="V10" i="10"/>
  <c r="R278" i="12"/>
  <c r="K265" i="10"/>
  <c r="K129" i="10"/>
  <c r="K110" i="10"/>
  <c r="K71" i="10"/>
  <c r="L71" i="10" s="1"/>
  <c r="R255" i="12"/>
  <c r="R130" i="12"/>
  <c r="R117" i="12"/>
  <c r="E14" i="17"/>
  <c r="N185" i="12"/>
  <c r="N203" i="12"/>
  <c r="R145" i="12"/>
  <c r="K156" i="10"/>
  <c r="L156" i="10" s="1"/>
  <c r="K94" i="10"/>
  <c r="K102" i="10"/>
  <c r="P102" i="10" s="1"/>
  <c r="R214" i="12"/>
  <c r="N26" i="12"/>
  <c r="K271" i="10"/>
  <c r="L271" i="10" s="1"/>
  <c r="R69" i="12"/>
  <c r="K181" i="10"/>
  <c r="K65" i="10"/>
  <c r="L65" i="10" s="1"/>
  <c r="K100" i="10"/>
  <c r="K122" i="10"/>
  <c r="P122" i="10" s="1"/>
  <c r="K77" i="10"/>
  <c r="P77" i="10" s="1"/>
  <c r="V8" i="10"/>
  <c r="K195" i="10"/>
  <c r="L195" i="10" s="1"/>
  <c r="K93" i="10"/>
  <c r="K322" i="10"/>
  <c r="N108" i="12"/>
  <c r="R177" i="12"/>
  <c r="R251" i="12"/>
  <c r="N162" i="12"/>
  <c r="K310" i="10"/>
  <c r="L310" i="10" s="1"/>
  <c r="K234" i="10"/>
  <c r="P234" i="10" s="1"/>
  <c r="K289" i="10"/>
  <c r="K303" i="10"/>
  <c r="P303" i="10" s="1"/>
  <c r="K57" i="10"/>
  <c r="L57" i="10" s="1"/>
  <c r="K83" i="10"/>
  <c r="K37" i="10"/>
  <c r="P37" i="10" s="1"/>
  <c r="K321" i="10"/>
  <c r="P321" i="10" s="1"/>
  <c r="N228" i="12"/>
  <c r="K285" i="10"/>
  <c r="L285" i="10" s="1"/>
  <c r="K78" i="10"/>
  <c r="K199" i="10"/>
  <c r="K228" i="10"/>
  <c r="P228" i="10" s="1"/>
  <c r="K281" i="10"/>
  <c r="V4" i="10"/>
  <c r="K160" i="10"/>
  <c r="L160" i="10" s="1"/>
  <c r="N200" i="12"/>
  <c r="K220" i="10"/>
  <c r="L220" i="10" s="1"/>
  <c r="K189" i="10"/>
  <c r="K109" i="10"/>
  <c r="P109" i="10" s="1"/>
  <c r="K257" i="10"/>
  <c r="P257" i="10" s="1"/>
  <c r="K224" i="10"/>
  <c r="K171" i="10"/>
  <c r="P171" i="10" s="1"/>
  <c r="K68" i="10"/>
  <c r="P68" i="10" s="1"/>
  <c r="K162" i="10"/>
  <c r="P162" i="10" s="1"/>
  <c r="K291" i="10"/>
  <c r="L291" i="10" s="1"/>
  <c r="K55" i="10"/>
  <c r="K231" i="10"/>
  <c r="L231" i="10" s="1"/>
  <c r="K286" i="10"/>
  <c r="P286" i="10" s="1"/>
  <c r="K63" i="10"/>
  <c r="K95" i="10"/>
  <c r="P95" i="10" s="1"/>
  <c r="N229" i="12"/>
  <c r="N216" i="12"/>
  <c r="N314" i="12"/>
  <c r="K268" i="10"/>
  <c r="K173" i="10"/>
  <c r="L173" i="10" s="1"/>
  <c r="K266" i="10"/>
  <c r="L266" i="10" s="1"/>
  <c r="V9" i="10"/>
  <c r="K205" i="10"/>
  <c r="P205" i="10" s="1"/>
  <c r="V14" i="10"/>
  <c r="K292" i="10"/>
  <c r="P292" i="10" s="1"/>
  <c r="K306" i="10"/>
  <c r="L306" i="10" s="1"/>
  <c r="K323" i="10"/>
  <c r="K177" i="10"/>
  <c r="P177" i="10" s="1"/>
  <c r="K105" i="10"/>
  <c r="L105" i="10" s="1"/>
  <c r="K70" i="10"/>
  <c r="K38" i="10"/>
  <c r="L38" i="10" s="1"/>
  <c r="R76" i="12"/>
  <c r="N86" i="12"/>
  <c r="R100" i="12"/>
  <c r="AA210" i="17"/>
  <c r="AE210" i="17" s="1"/>
  <c r="AB176" i="17"/>
  <c r="V176" i="17" s="1"/>
  <c r="AA176" i="17"/>
  <c r="AB143" i="17"/>
  <c r="W143" i="17" s="1"/>
  <c r="AA143" i="17"/>
  <c r="AD113" i="17"/>
  <c r="AG113" i="17"/>
  <c r="AE113" i="17"/>
  <c r="AH52" i="17"/>
  <c r="AA52" i="17" s="1"/>
  <c r="AB115" i="17"/>
  <c r="W115" i="17" s="1"/>
  <c r="AA115" i="17"/>
  <c r="AA156" i="17"/>
  <c r="AB156" i="17"/>
  <c r="W156" i="17" s="1"/>
  <c r="AB118" i="17"/>
  <c r="W118" i="17" s="1"/>
  <c r="AA118" i="17"/>
  <c r="AH211" i="17"/>
  <c r="AH183" i="17"/>
  <c r="AH177" i="17"/>
  <c r="AH126" i="17"/>
  <c r="AH80" i="17"/>
  <c r="AB175" i="17"/>
  <c r="W175" i="17" s="1"/>
  <c r="AA175" i="17"/>
  <c r="V13" i="10"/>
  <c r="K259" i="10"/>
  <c r="P259" i="10" s="1"/>
  <c r="K115" i="10"/>
  <c r="K317" i="10"/>
  <c r="L317" i="10" s="1"/>
  <c r="K168" i="10"/>
  <c r="L168" i="10" s="1"/>
  <c r="K56" i="10"/>
  <c r="K176" i="10"/>
  <c r="L176" i="10" s="1"/>
  <c r="K178" i="10"/>
  <c r="P178" i="10" s="1"/>
  <c r="K261" i="10"/>
  <c r="P261" i="10" s="1"/>
  <c r="K255" i="10"/>
  <c r="P255" i="10" s="1"/>
  <c r="K80" i="10"/>
  <c r="K233" i="10"/>
  <c r="L233" i="10" s="1"/>
  <c r="K74" i="10"/>
  <c r="P74" i="10" s="1"/>
  <c r="R68" i="12"/>
  <c r="AB199" i="17"/>
  <c r="W199" i="17" s="1"/>
  <c r="AA199" i="17"/>
  <c r="AG137" i="17"/>
  <c r="AE137" i="17"/>
  <c r="AD137" i="17"/>
  <c r="AD120" i="17"/>
  <c r="AE120" i="17"/>
  <c r="AG120" i="17"/>
  <c r="AA213" i="17"/>
  <c r="AB213" i="17"/>
  <c r="W213" i="17" s="1"/>
  <c r="AB44" i="17"/>
  <c r="V44" i="17" s="1"/>
  <c r="AA44" i="17"/>
  <c r="AA67" i="17"/>
  <c r="AB67" i="17"/>
  <c r="W67" i="17" s="1"/>
  <c r="AD26" i="17"/>
  <c r="AE26" i="17"/>
  <c r="AG26" i="17"/>
  <c r="AE144" i="17"/>
  <c r="AG144" i="17"/>
  <c r="AD144" i="17"/>
  <c r="AH112" i="17"/>
  <c r="AA160" i="17"/>
  <c r="AB160" i="17"/>
  <c r="W160" i="17" s="1"/>
  <c r="AA91" i="17"/>
  <c r="AB91" i="17"/>
  <c r="V91" i="17" s="1"/>
  <c r="AA212" i="17"/>
  <c r="AB212" i="17"/>
  <c r="W212" i="17" s="1"/>
  <c r="AH124" i="17"/>
  <c r="AH90" i="17"/>
  <c r="AH162" i="17"/>
  <c r="AH72" i="17"/>
  <c r="K191" i="10"/>
  <c r="K206" i="10"/>
  <c r="P206" i="10" s="1"/>
  <c r="K183" i="10"/>
  <c r="L183" i="10" s="1"/>
  <c r="K111" i="10"/>
  <c r="L111" i="10" s="1"/>
  <c r="AA200" i="17"/>
  <c r="AB200" i="17"/>
  <c r="W200" i="17" s="1"/>
  <c r="AD43" i="17"/>
  <c r="AE43" i="17"/>
  <c r="AG43" i="17"/>
  <c r="AB35" i="17"/>
  <c r="V35" i="17" s="1"/>
  <c r="AA35" i="17"/>
  <c r="AB57" i="17"/>
  <c r="W57" i="17" s="1"/>
  <c r="AA57" i="17"/>
  <c r="AB189" i="17"/>
  <c r="W189" i="17" s="1"/>
  <c r="AA189" i="17"/>
  <c r="AB122" i="17"/>
  <c r="W122" i="17" s="1"/>
  <c r="AA122" i="17"/>
  <c r="AB30" i="17"/>
  <c r="T30" i="17" s="1"/>
  <c r="AA30" i="17"/>
  <c r="AD215" i="17"/>
  <c r="AE215" i="17"/>
  <c r="AG215" i="17"/>
  <c r="AB106" i="17"/>
  <c r="U106" i="17" s="1"/>
  <c r="AA106" i="17"/>
  <c r="AB186" i="17"/>
  <c r="W186" i="17" s="1"/>
  <c r="AA186" i="17"/>
  <c r="AD84" i="17"/>
  <c r="AG84" i="17"/>
  <c r="AE84" i="17"/>
  <c r="AB150" i="17"/>
  <c r="W150" i="17" s="1"/>
  <c r="AA150" i="17"/>
  <c r="AB159" i="17"/>
  <c r="W159" i="17" s="1"/>
  <c r="AA117" i="17"/>
  <c r="AB117" i="17"/>
  <c r="W117" i="17" s="1"/>
  <c r="AA148" i="17"/>
  <c r="AB148" i="17"/>
  <c r="W148" i="17" s="1"/>
  <c r="AB89" i="17"/>
  <c r="W89" i="17" s="1"/>
  <c r="AA89" i="17"/>
  <c r="AB142" i="17"/>
  <c r="W142" i="17" s="1"/>
  <c r="AA142" i="17"/>
  <c r="K288" i="10"/>
  <c r="K131" i="10"/>
  <c r="P131" i="10" s="1"/>
  <c r="K331" i="10"/>
  <c r="P331" i="10" s="1"/>
  <c r="K163" i="10"/>
  <c r="L163" i="10" s="1"/>
  <c r="K170" i="10"/>
  <c r="P170" i="10" s="1"/>
  <c r="K287" i="10"/>
  <c r="V12" i="10"/>
  <c r="K44" i="10"/>
  <c r="K270" i="10"/>
  <c r="K118" i="10"/>
  <c r="P118" i="10" s="1"/>
  <c r="K262" i="10"/>
  <c r="L262" i="10" s="1"/>
  <c r="K330" i="10"/>
  <c r="P330" i="10" s="1"/>
  <c r="K96" i="10"/>
  <c r="L96" i="10" s="1"/>
  <c r="AG182" i="17"/>
  <c r="AE182" i="17"/>
  <c r="AD182" i="17"/>
  <c r="AB172" i="17"/>
  <c r="W172" i="17" s="1"/>
  <c r="AA172" i="17"/>
  <c r="AE152" i="17"/>
  <c r="AG152" i="17"/>
  <c r="AD152" i="17"/>
  <c r="AA99" i="17"/>
  <c r="AB99" i="17"/>
  <c r="V99" i="17" s="1"/>
  <c r="AH64" i="17"/>
  <c r="AG201" i="17"/>
  <c r="AE201" i="17"/>
  <c r="AH116" i="17"/>
  <c r="AH147" i="17"/>
  <c r="AA171" i="17"/>
  <c r="AB171" i="17"/>
  <c r="W171" i="17" s="1"/>
  <c r="AA45" i="17"/>
  <c r="AB45" i="17"/>
  <c r="V45" i="17" s="1"/>
  <c r="AD70" i="17"/>
  <c r="AG70" i="17"/>
  <c r="AE70" i="17"/>
  <c r="AA41" i="17"/>
  <c r="AB41" i="17"/>
  <c r="V41" i="17" s="1"/>
  <c r="AD128" i="17"/>
  <c r="AG128" i="17"/>
  <c r="AE128" i="17"/>
  <c r="AA119" i="17"/>
  <c r="AB119" i="17"/>
  <c r="V119" i="17" s="1"/>
  <c r="AB50" i="17"/>
  <c r="V50" i="17" s="1"/>
  <c r="AA50" i="17"/>
  <c r="AE191" i="17"/>
  <c r="AG191" i="17"/>
  <c r="AD191" i="17"/>
  <c r="AA103" i="17"/>
  <c r="AB103" i="17"/>
  <c r="W103" i="17" s="1"/>
  <c r="AB88" i="17"/>
  <c r="V88" i="17" s="1"/>
  <c r="AA88" i="17"/>
  <c r="AH184" i="17"/>
  <c r="AA184" i="17" s="1"/>
  <c r="AH163" i="17"/>
  <c r="AH206" i="17"/>
  <c r="AA206" i="17" s="1"/>
  <c r="AH179" i="17"/>
  <c r="AH111" i="17"/>
  <c r="AH108" i="17"/>
  <c r="AH25" i="17"/>
  <c r="AA28" i="17"/>
  <c r="AB28" i="17"/>
  <c r="T28" i="17" s="1"/>
  <c r="AE87" i="17"/>
  <c r="AD87" i="17"/>
  <c r="AG87" i="17"/>
  <c r="AD121" i="17"/>
  <c r="AG121" i="17"/>
  <c r="AE121" i="17"/>
  <c r="AA170" i="17"/>
  <c r="AB170" i="17"/>
  <c r="V170" i="17" s="1"/>
  <c r="AB73" i="17"/>
  <c r="W73" i="17" s="1"/>
  <c r="AA73" i="17"/>
  <c r="AB135" i="17"/>
  <c r="W135" i="17" s="1"/>
  <c r="AA135" i="17"/>
  <c r="AB92" i="17"/>
  <c r="V92" i="17" s="1"/>
  <c r="AA92" i="17"/>
  <c r="AB204" i="17"/>
  <c r="W204" i="17" s="1"/>
  <c r="AA204" i="17"/>
  <c r="AD161" i="17"/>
  <c r="AE161" i="17"/>
  <c r="AG161" i="17"/>
  <c r="AB154" i="17"/>
  <c r="V154" i="17" s="1"/>
  <c r="AA154" i="17"/>
  <c r="AB60" i="17"/>
  <c r="V60" i="17" s="1"/>
  <c r="AA60" i="17"/>
  <c r="AB42" i="17"/>
  <c r="V42" i="17" s="1"/>
  <c r="AA42" i="17"/>
  <c r="AB33" i="17"/>
  <c r="T33" i="17" s="1"/>
  <c r="AA33" i="17"/>
  <c r="AA178" i="17"/>
  <c r="AB178" i="17"/>
  <c r="V178" i="17" s="1"/>
  <c r="AB85" i="17"/>
  <c r="W85" i="17" s="1"/>
  <c r="AA85" i="17"/>
  <c r="AB48" i="17"/>
  <c r="V48" i="17" s="1"/>
  <c r="AA48" i="17"/>
  <c r="AB151" i="17"/>
  <c r="W151" i="17" s="1"/>
  <c r="AA151" i="17"/>
  <c r="BY25" i="17"/>
  <c r="BZ24" i="17" s="1"/>
  <c r="AA165" i="17"/>
  <c r="AB165" i="17"/>
  <c r="W165" i="17" s="1"/>
  <c r="AG102" i="17"/>
  <c r="AE102" i="17"/>
  <c r="AD102" i="17"/>
  <c r="AH58" i="17"/>
  <c r="AG98" i="17"/>
  <c r="AD98" i="17"/>
  <c r="AE98" i="17"/>
  <c r="AE222" i="17"/>
  <c r="AG222" i="17"/>
  <c r="AD222" i="17"/>
  <c r="AD138" i="17"/>
  <c r="AG138" i="17"/>
  <c r="AE138" i="17"/>
  <c r="AA153" i="17"/>
  <c r="AB153" i="17"/>
  <c r="V153" i="17" s="1"/>
  <c r="AD131" i="17"/>
  <c r="AG131" i="17"/>
  <c r="AE131" i="17"/>
  <c r="AA140" i="17"/>
  <c r="AB140" i="17"/>
  <c r="V140" i="17" s="1"/>
  <c r="AB192" i="17"/>
  <c r="W192" i="17" s="1"/>
  <c r="AA192" i="17"/>
  <c r="AA76" i="17"/>
  <c r="AB76" i="17"/>
  <c r="V76" i="17" s="1"/>
  <c r="AB69" i="17"/>
  <c r="V69" i="17" s="1"/>
  <c r="AA69" i="17"/>
  <c r="AB185" i="17"/>
  <c r="W185" i="17" s="1"/>
  <c r="AA185" i="17"/>
  <c r="V3" i="10"/>
  <c r="K332" i="10"/>
  <c r="P332" i="10" s="1"/>
  <c r="K87" i="10"/>
  <c r="AD97" i="17"/>
  <c r="AG97" i="17"/>
  <c r="AE97" i="17"/>
  <c r="AA59" i="17"/>
  <c r="AB59" i="17"/>
  <c r="W59" i="17" s="1"/>
  <c r="AB168" i="17"/>
  <c r="W168" i="17" s="1"/>
  <c r="AA168" i="17"/>
  <c r="AA47" i="17"/>
  <c r="AB47" i="17"/>
  <c r="V47" i="17" s="1"/>
  <c r="BX19" i="17"/>
  <c r="AA68" i="17"/>
  <c r="AB68" i="17"/>
  <c r="V68" i="17" s="1"/>
  <c r="AA110" i="17"/>
  <c r="AB110" i="17"/>
  <c r="W110" i="17" s="1"/>
  <c r="AB29" i="17"/>
  <c r="T29" i="17" s="1"/>
  <c r="AA29" i="17"/>
  <c r="AD132" i="17"/>
  <c r="AE132" i="17"/>
  <c r="AG132" i="17"/>
  <c r="BY17" i="17"/>
  <c r="BZ16" i="17" s="1"/>
  <c r="BY11" i="17"/>
  <c r="AB95" i="17"/>
  <c r="U95" i="17" s="1"/>
  <c r="AA95" i="17"/>
  <c r="AB55" i="17"/>
  <c r="V55" i="17" s="1"/>
  <c r="AA55" i="17"/>
  <c r="AH71" i="17"/>
  <c r="AB164" i="17"/>
  <c r="W164" i="17" s="1"/>
  <c r="AA164" i="17"/>
  <c r="AA146" i="17"/>
  <c r="AB146" i="17"/>
  <c r="W146" i="17" s="1"/>
  <c r="AH83" i="17"/>
  <c r="K328" i="10"/>
  <c r="L328" i="10" s="1"/>
  <c r="K276" i="10"/>
  <c r="L276" i="10" s="1"/>
  <c r="K227" i="10"/>
  <c r="L227" i="10" s="1"/>
  <c r="K99" i="10"/>
  <c r="P99" i="10" s="1"/>
  <c r="K279" i="10"/>
  <c r="K34" i="10"/>
  <c r="L34" i="10" s="1"/>
  <c r="K229" i="10"/>
  <c r="V16" i="10"/>
  <c r="K230" i="10"/>
  <c r="P230" i="10" s="1"/>
  <c r="K150" i="10"/>
  <c r="L150" i="10" s="1"/>
  <c r="K141" i="10"/>
  <c r="L141" i="10" s="1"/>
  <c r="K277" i="10"/>
  <c r="L277" i="10" s="1"/>
  <c r="AB22" i="17"/>
  <c r="T22" i="17" s="1"/>
  <c r="AA22" i="17"/>
  <c r="AG197" i="17"/>
  <c r="AE197" i="17"/>
  <c r="AB130" i="17"/>
  <c r="W130" i="17" s="1"/>
  <c r="AA130" i="17"/>
  <c r="AE196" i="17"/>
  <c r="AD196" i="17"/>
  <c r="AG196" i="17"/>
  <c r="AH61" i="17"/>
  <c r="AG105" i="17"/>
  <c r="AD105" i="17"/>
  <c r="AE105" i="17"/>
  <c r="AA65" i="17"/>
  <c r="AB65" i="17"/>
  <c r="V65" i="17" s="1"/>
  <c r="AB127" i="17"/>
  <c r="W127" i="17" s="1"/>
  <c r="AA127" i="17"/>
  <c r="AB198" i="17"/>
  <c r="W198" i="17" s="1"/>
  <c r="AA198" i="17"/>
  <c r="AH96" i="17"/>
  <c r="BX11" i="17"/>
  <c r="AB208" i="17"/>
  <c r="W208" i="17" s="1"/>
  <c r="AA208" i="17"/>
  <c r="AD66" i="17"/>
  <c r="AE66" i="17"/>
  <c r="AG66" i="17"/>
  <c r="AB23" i="17"/>
  <c r="T23" i="17" s="1"/>
  <c r="AA23" i="17"/>
  <c r="AH32" i="17"/>
  <c r="AA203" i="17"/>
  <c r="AB203" i="17"/>
  <c r="W203" i="17" s="1"/>
  <c r="AH74" i="17"/>
  <c r="AB157" i="17"/>
  <c r="W157" i="17" s="1"/>
  <c r="AA157" i="17"/>
  <c r="AH173" i="17"/>
  <c r="AH49" i="17"/>
  <c r="R271" i="12"/>
  <c r="K136" i="10"/>
  <c r="L136" i="10" s="1"/>
  <c r="K73" i="10"/>
  <c r="P73" i="10" s="1"/>
  <c r="K120" i="10"/>
  <c r="P120" i="10" s="1"/>
  <c r="K312" i="10"/>
  <c r="K338" i="10"/>
  <c r="P338" i="10" s="1"/>
  <c r="V6" i="10"/>
  <c r="K325" i="10"/>
  <c r="P325" i="10" s="1"/>
  <c r="K264" i="10"/>
  <c r="L264" i="10" s="1"/>
  <c r="K309" i="10"/>
  <c r="P309" i="10" s="1"/>
  <c r="K207" i="10"/>
  <c r="L207" i="10" s="1"/>
  <c r="K113" i="10"/>
  <c r="L113" i="10" s="1"/>
  <c r="K22" i="10"/>
  <c r="K46" i="10"/>
  <c r="L46" i="10" s="1"/>
  <c r="K36" i="10"/>
  <c r="K157" i="10"/>
  <c r="L157" i="10" s="1"/>
  <c r="K64" i="10"/>
  <c r="P64" i="10" s="1"/>
  <c r="K219" i="10"/>
  <c r="P219" i="10" s="1"/>
  <c r="N219" i="12"/>
  <c r="AG31" i="17"/>
  <c r="AD31" i="17"/>
  <c r="AE31" i="17"/>
  <c r="AE167" i="17"/>
  <c r="AG167" i="17"/>
  <c r="AD167" i="17"/>
  <c r="AA139" i="17"/>
  <c r="AB139" i="17"/>
  <c r="W139" i="17" s="1"/>
  <c r="N256" i="12"/>
  <c r="R256" i="12"/>
  <c r="AD155" i="17"/>
  <c r="AE155" i="17"/>
  <c r="AG155" i="17"/>
  <c r="R320" i="12"/>
  <c r="N320" i="12"/>
  <c r="AA78" i="17"/>
  <c r="AB78" i="17"/>
  <c r="V78" i="17" s="1"/>
  <c r="AG125" i="17"/>
  <c r="AE125" i="17"/>
  <c r="AD125" i="17"/>
  <c r="AA145" i="17"/>
  <c r="AB145" i="17"/>
  <c r="W145" i="17" s="1"/>
  <c r="AD94" i="17"/>
  <c r="AE94" i="17"/>
  <c r="AG94" i="17"/>
  <c r="AA187" i="17"/>
  <c r="AB187" i="17"/>
  <c r="W187" i="17" s="1"/>
  <c r="AB100" i="17"/>
  <c r="V100" i="17" s="1"/>
  <c r="AA100" i="17"/>
  <c r="R142" i="12"/>
  <c r="AA86" i="17"/>
  <c r="AB86" i="17"/>
  <c r="V86" i="17" s="1"/>
  <c r="AE136" i="17"/>
  <c r="AG136" i="17"/>
  <c r="AD136" i="17"/>
  <c r="AA166" i="17"/>
  <c r="AB166" i="17"/>
  <c r="W166" i="17" s="1"/>
  <c r="R304" i="12"/>
  <c r="N304" i="12"/>
  <c r="K42" i="10"/>
  <c r="L42" i="10" s="1"/>
  <c r="K21" i="10"/>
  <c r="P21" i="10" s="1"/>
  <c r="K249" i="10"/>
  <c r="K106" i="10"/>
  <c r="L106" i="10" s="1"/>
  <c r="K185" i="10"/>
  <c r="K153" i="10"/>
  <c r="L153" i="10" s="1"/>
  <c r="K62" i="10"/>
  <c r="L62" i="10" s="1"/>
  <c r="K252" i="10"/>
  <c r="P252" i="10" s="1"/>
  <c r="K326" i="10"/>
  <c r="P326" i="10" s="1"/>
  <c r="K166" i="10"/>
  <c r="L166" i="10" s="1"/>
  <c r="K66" i="10"/>
  <c r="K263" i="10"/>
  <c r="L263" i="10" s="1"/>
  <c r="K187" i="10"/>
  <c r="P187" i="10" s="1"/>
  <c r="K226" i="10"/>
  <c r="L226" i="10" s="1"/>
  <c r="K320" i="10"/>
  <c r="L320" i="10" s="1"/>
  <c r="K243" i="10"/>
  <c r="P243" i="10" s="1"/>
  <c r="K239" i="10"/>
  <c r="L239" i="10" s="1"/>
  <c r="K337" i="10"/>
  <c r="L337" i="10" s="1"/>
  <c r="AB75" i="17"/>
  <c r="W75" i="17" s="1"/>
  <c r="AA75" i="17"/>
  <c r="AG40" i="17"/>
  <c r="AD40" i="17"/>
  <c r="AE40" i="17"/>
  <c r="AB54" i="17"/>
  <c r="V54" i="17" s="1"/>
  <c r="AA54" i="17"/>
  <c r="N238" i="12"/>
  <c r="R238" i="12"/>
  <c r="AD104" i="17"/>
  <c r="AE104" i="17"/>
  <c r="AG104" i="17"/>
  <c r="AD210" i="17"/>
  <c r="AG210" i="17"/>
  <c r="AB141" i="17"/>
  <c r="W141" i="17" s="1"/>
  <c r="AA141" i="17"/>
  <c r="AA129" i="17"/>
  <c r="AB129" i="17"/>
  <c r="W129" i="17" s="1"/>
  <c r="AD218" i="17"/>
  <c r="AG218" i="17"/>
  <c r="AE218" i="17"/>
  <c r="AA109" i="17"/>
  <c r="AB109" i="17"/>
  <c r="W109" i="17" s="1"/>
  <c r="AD36" i="17"/>
  <c r="AE36" i="17"/>
  <c r="AG36" i="17"/>
  <c r="AD79" i="17"/>
  <c r="AG79" i="17"/>
  <c r="AE79" i="17"/>
  <c r="K24" i="10"/>
  <c r="P24" i="10" s="1"/>
  <c r="K158" i="10"/>
  <c r="P158" i="10" s="1"/>
  <c r="K305" i="10"/>
  <c r="P305" i="10" s="1"/>
  <c r="K246" i="10"/>
  <c r="K39" i="10"/>
  <c r="P39" i="10" s="1"/>
  <c r="K29" i="10"/>
  <c r="K200" i="10"/>
  <c r="L200" i="10" s="1"/>
  <c r="K240" i="10"/>
  <c r="P240" i="10" s="1"/>
  <c r="K67" i="10"/>
  <c r="P67" i="10" s="1"/>
  <c r="K167" i="10"/>
  <c r="L167" i="10" s="1"/>
  <c r="K142" i="10"/>
  <c r="P142" i="10" s="1"/>
  <c r="K214" i="10"/>
  <c r="K193" i="10"/>
  <c r="L193" i="10" s="1"/>
  <c r="K242" i="10"/>
  <c r="K23" i="10"/>
  <c r="L23" i="10" s="1"/>
  <c r="K272" i="10"/>
  <c r="P272" i="10" s="1"/>
  <c r="K295" i="10"/>
  <c r="L295" i="10" s="1"/>
  <c r="K241" i="10"/>
  <c r="P241" i="10" s="1"/>
  <c r="K290" i="10"/>
  <c r="L290" i="10" s="1"/>
  <c r="K51" i="10"/>
  <c r="K198" i="10"/>
  <c r="L198" i="10" s="1"/>
  <c r="K222" i="10"/>
  <c r="K114" i="10"/>
  <c r="P114" i="10" s="1"/>
  <c r="K86" i="10"/>
  <c r="L86" i="10" s="1"/>
  <c r="K32" i="10"/>
  <c r="P32" i="10" s="1"/>
  <c r="K333" i="10"/>
  <c r="P333" i="10" s="1"/>
  <c r="K324" i="10"/>
  <c r="L324" i="10" s="1"/>
  <c r="K50" i="10"/>
  <c r="K175" i="10"/>
  <c r="L175" i="10" s="1"/>
  <c r="K60" i="10"/>
  <c r="K284" i="10"/>
  <c r="P284" i="10" s="1"/>
  <c r="K248" i="10"/>
  <c r="P248" i="10" s="1"/>
  <c r="K155" i="10"/>
  <c r="P155" i="10" s="1"/>
  <c r="K223" i="10"/>
  <c r="P223" i="10" s="1"/>
  <c r="K79" i="10"/>
  <c r="L79" i="10" s="1"/>
  <c r="K280" i="10"/>
  <c r="K238" i="10"/>
  <c r="L238" i="10" s="1"/>
  <c r="K172" i="10"/>
  <c r="K128" i="10"/>
  <c r="L128" i="10" s="1"/>
  <c r="K108" i="10"/>
  <c r="P108" i="10" s="1"/>
  <c r="N257" i="12"/>
  <c r="R257" i="12"/>
  <c r="N236" i="12"/>
  <c r="R236" i="12"/>
  <c r="K282" i="10"/>
  <c r="P282" i="10" s="1"/>
  <c r="K47" i="10"/>
  <c r="K336" i="10"/>
  <c r="P336" i="10" s="1"/>
  <c r="K197" i="10"/>
  <c r="L197" i="10" s="1"/>
  <c r="K82" i="10"/>
  <c r="P82" i="10" s="1"/>
  <c r="K58" i="10"/>
  <c r="L58" i="10" s="1"/>
  <c r="K28" i="10"/>
  <c r="L28" i="10" s="1"/>
  <c r="K301" i="10"/>
  <c r="K316" i="10"/>
  <c r="L316" i="10" s="1"/>
  <c r="K182" i="10"/>
  <c r="K159" i="10"/>
  <c r="L159" i="10" s="1"/>
  <c r="K52" i="10"/>
  <c r="P52" i="10" s="1"/>
  <c r="K297" i="10"/>
  <c r="L297" i="10" s="1"/>
  <c r="K302" i="10"/>
  <c r="P302" i="10" s="1"/>
  <c r="K61" i="10"/>
  <c r="L61" i="10" s="1"/>
  <c r="K92" i="10"/>
  <c r="R164" i="12"/>
  <c r="N164" i="12"/>
  <c r="N93" i="12"/>
  <c r="R93" i="12"/>
  <c r="R98" i="12"/>
  <c r="N98" i="12"/>
  <c r="K216" i="10"/>
  <c r="P216" i="10" s="1"/>
  <c r="K169" i="10"/>
  <c r="K218" i="10"/>
  <c r="L218" i="10" s="1"/>
  <c r="K137" i="10"/>
  <c r="K256" i="10"/>
  <c r="P256" i="10" s="1"/>
  <c r="K273" i="10"/>
  <c r="L273" i="10" s="1"/>
  <c r="K225" i="10"/>
  <c r="P225" i="10" s="1"/>
  <c r="K274" i="10"/>
  <c r="P274" i="10" s="1"/>
  <c r="K43" i="10"/>
  <c r="L43" i="10" s="1"/>
  <c r="K308" i="10"/>
  <c r="K335" i="10"/>
  <c r="L335" i="10" s="1"/>
  <c r="K49" i="10"/>
  <c r="K26" i="10"/>
  <c r="L26" i="10" s="1"/>
  <c r="V2" i="10"/>
  <c r="K304" i="10"/>
  <c r="P304" i="10" s="1"/>
  <c r="K327" i="10"/>
  <c r="L327" i="10" s="1"/>
  <c r="K151" i="10"/>
  <c r="L151" i="10" s="1"/>
  <c r="K27" i="10"/>
  <c r="N286" i="12"/>
  <c r="R286" i="12"/>
  <c r="R317" i="12"/>
  <c r="N317" i="12"/>
  <c r="R80" i="12"/>
  <c r="N80" i="12"/>
  <c r="K267" i="10"/>
  <c r="P267" i="10" s="1"/>
  <c r="K164" i="10"/>
  <c r="P164" i="10" s="1"/>
  <c r="K135" i="10"/>
  <c r="L135" i="10" s="1"/>
  <c r="K124" i="10"/>
  <c r="L124" i="10" s="1"/>
  <c r="K300" i="10"/>
  <c r="P300" i="10" s="1"/>
  <c r="K315" i="10"/>
  <c r="L315" i="10" s="1"/>
  <c r="K212" i="10"/>
  <c r="P212" i="10" s="1"/>
  <c r="K41" i="10"/>
  <c r="P41" i="10" s="1"/>
  <c r="K69" i="10"/>
  <c r="L69" i="10" s="1"/>
  <c r="K232" i="10"/>
  <c r="K152" i="10"/>
  <c r="L152" i="10" s="1"/>
  <c r="K30" i="10"/>
  <c r="L30" i="10" s="1"/>
  <c r="K154" i="10"/>
  <c r="L154" i="10" s="1"/>
  <c r="K101" i="10"/>
  <c r="L101" i="10" s="1"/>
  <c r="K319" i="10"/>
  <c r="L319" i="10" s="1"/>
  <c r="K208" i="10"/>
  <c r="P208" i="10" s="1"/>
  <c r="K161" i="10"/>
  <c r="P161" i="10" s="1"/>
  <c r="K210" i="10"/>
  <c r="P210" i="10" s="1"/>
  <c r="K133" i="10"/>
  <c r="L133" i="10" s="1"/>
  <c r="K237" i="10"/>
  <c r="L237" i="10" s="1"/>
  <c r="K254" i="10"/>
  <c r="P254" i="10" s="1"/>
  <c r="K209" i="10"/>
  <c r="L209" i="10" s="1"/>
  <c r="K258" i="10"/>
  <c r="P258" i="10" s="1"/>
  <c r="K35" i="10"/>
  <c r="L35" i="10" s="1"/>
  <c r="K190" i="10"/>
  <c r="L190" i="10" s="1"/>
  <c r="K245" i="10"/>
  <c r="K314" i="10"/>
  <c r="L314" i="10" s="1"/>
  <c r="K121" i="10"/>
  <c r="R249" i="12"/>
  <c r="N249" i="12"/>
  <c r="R54" i="12"/>
  <c r="N54" i="12"/>
  <c r="K188" i="10"/>
  <c r="L188" i="10" s="1"/>
  <c r="K269" i="10"/>
  <c r="K40" i="10"/>
  <c r="L40" i="10" s="1"/>
  <c r="K298" i="10"/>
  <c r="P298" i="10" s="1"/>
  <c r="K217" i="10"/>
  <c r="L217" i="10" s="1"/>
  <c r="K313" i="10"/>
  <c r="L313" i="10" s="1"/>
  <c r="K84" i="10"/>
  <c r="P84" i="10" s="1"/>
  <c r="K202" i="10"/>
  <c r="L202" i="10" s="1"/>
  <c r="K134" i="10"/>
  <c r="L134" i="10" s="1"/>
  <c r="K318" i="10"/>
  <c r="K294" i="10"/>
  <c r="L294" i="10" s="1"/>
  <c r="K329" i="10"/>
  <c r="P329" i="10" s="1"/>
  <c r="K203" i="10"/>
  <c r="L203" i="10" s="1"/>
  <c r="K45" i="10"/>
  <c r="P45" i="10" s="1"/>
  <c r="K103" i="10"/>
  <c r="P103" i="10" s="1"/>
  <c r="K88" i="10"/>
  <c r="L88" i="10" s="1"/>
  <c r="K165" i="10"/>
  <c r="L165" i="10" s="1"/>
  <c r="K251" i="10"/>
  <c r="K148" i="10"/>
  <c r="L148" i="10" s="1"/>
  <c r="K127" i="10"/>
  <c r="P127" i="10" s="1"/>
  <c r="K116" i="10"/>
  <c r="P116" i="10" s="1"/>
  <c r="K296" i="10"/>
  <c r="P296" i="10" s="1"/>
  <c r="K307" i="10"/>
  <c r="P307" i="10" s="1"/>
  <c r="K204" i="10"/>
  <c r="P204" i="10" s="1"/>
  <c r="K25" i="10"/>
  <c r="L25" i="10" s="1"/>
  <c r="V7" i="10"/>
  <c r="K221" i="10"/>
  <c r="P221" i="10" s="1"/>
  <c r="K144" i="10"/>
  <c r="L144" i="10" s="1"/>
  <c r="K260" i="10"/>
  <c r="L260" i="10" s="1"/>
  <c r="K146" i="10"/>
  <c r="L146" i="10" s="1"/>
  <c r="K97" i="10"/>
  <c r="L97" i="10" s="1"/>
  <c r="K311" i="10"/>
  <c r="L311" i="10" s="1"/>
  <c r="K192" i="10"/>
  <c r="P192" i="10" s="1"/>
  <c r="K145" i="10"/>
  <c r="K194" i="10"/>
  <c r="P194" i="10" s="1"/>
  <c r="K125" i="10"/>
  <c r="L125" i="10" s="1"/>
  <c r="K293" i="10"/>
  <c r="L293" i="10" s="1"/>
  <c r="K275" i="10"/>
  <c r="L275" i="10" s="1"/>
  <c r="K139" i="10"/>
  <c r="L139" i="10" s="1"/>
  <c r="K76" i="10"/>
  <c r="P76" i="10" s="1"/>
  <c r="N279" i="12"/>
  <c r="R279" i="12"/>
  <c r="R44" i="12"/>
  <c r="N44" i="12"/>
  <c r="V11" i="10"/>
  <c r="K123" i="10"/>
  <c r="L123" i="10" s="1"/>
  <c r="K112" i="10"/>
  <c r="L112" i="10" s="1"/>
  <c r="K278" i="10"/>
  <c r="L278" i="10" s="1"/>
  <c r="K299" i="10"/>
  <c r="L299" i="10" s="1"/>
  <c r="K196" i="10"/>
  <c r="V15" i="10"/>
  <c r="V5" i="10"/>
  <c r="K54" i="10"/>
  <c r="L54" i="10" s="1"/>
  <c r="K90" i="10"/>
  <c r="L90" i="10" s="1"/>
  <c r="K244" i="10"/>
  <c r="P244" i="10" s="1"/>
  <c r="K130" i="10"/>
  <c r="L130" i="10" s="1"/>
  <c r="K85" i="10"/>
  <c r="P85" i="10" s="1"/>
  <c r="K334" i="10"/>
  <c r="K211" i="10"/>
  <c r="L211" i="10" s="1"/>
  <c r="K107" i="10"/>
  <c r="R327" i="12"/>
  <c r="R87" i="12"/>
  <c r="R71" i="12"/>
  <c r="N71" i="12"/>
  <c r="N199" i="12"/>
  <c r="R199" i="12"/>
  <c r="K179" i="10"/>
  <c r="L179" i="10" s="1"/>
  <c r="K247" i="10"/>
  <c r="P247" i="10" s="1"/>
  <c r="K91" i="10"/>
  <c r="P91" i="10" s="1"/>
  <c r="K72" i="10"/>
  <c r="P72" i="10" s="1"/>
  <c r="K149" i="10"/>
  <c r="L149" i="10" s="1"/>
  <c r="K235" i="10"/>
  <c r="L235" i="10" s="1"/>
  <c r="K138" i="10"/>
  <c r="L138" i="10" s="1"/>
  <c r="K119" i="10"/>
  <c r="K104" i="10"/>
  <c r="L104" i="10" s="1"/>
  <c r="K253" i="10"/>
  <c r="K283" i="10"/>
  <c r="P283" i="10" s="1"/>
  <c r="K180" i="10"/>
  <c r="P180" i="10" s="1"/>
  <c r="K143" i="10"/>
  <c r="P143" i="10" s="1"/>
  <c r="K132" i="10"/>
  <c r="P132" i="10" s="1"/>
  <c r="K213" i="10"/>
  <c r="L213" i="10" s="1"/>
  <c r="K174" i="10"/>
  <c r="K48" i="10"/>
  <c r="P48" i="10" s="1"/>
  <c r="N270" i="12"/>
  <c r="R270" i="12"/>
  <c r="N313" i="12"/>
  <c r="R313" i="12"/>
  <c r="N107" i="12"/>
  <c r="R107" i="12"/>
  <c r="N264" i="12"/>
  <c r="R264" i="12"/>
  <c r="K147" i="10"/>
  <c r="K215" i="10"/>
  <c r="P215" i="10" s="1"/>
  <c r="K75" i="10"/>
  <c r="P75" i="10" s="1"/>
  <c r="K59" i="10"/>
  <c r="L59" i="10" s="1"/>
  <c r="K201" i="10"/>
  <c r="P201" i="10" s="1"/>
  <c r="K250" i="10"/>
  <c r="L250" i="10" s="1"/>
  <c r="K31" i="10"/>
  <c r="P31" i="10" s="1"/>
  <c r="K89" i="10"/>
  <c r="L89" i="10" s="1"/>
  <c r="K184" i="10"/>
  <c r="P184" i="10" s="1"/>
  <c r="K126" i="10"/>
  <c r="P126" i="10" s="1"/>
  <c r="K186" i="10"/>
  <c r="L186" i="10" s="1"/>
  <c r="K117" i="10"/>
  <c r="P117" i="10" s="1"/>
  <c r="K140" i="10"/>
  <c r="P140" i="10" s="1"/>
  <c r="K53" i="10"/>
  <c r="P53" i="10" s="1"/>
  <c r="K236" i="10"/>
  <c r="K98" i="10"/>
  <c r="L98" i="10" s="1"/>
  <c r="K81" i="10"/>
  <c r="L81" i="10" s="1"/>
  <c r="R66" i="14"/>
  <c r="N66" i="14"/>
  <c r="N199" i="14"/>
  <c r="R199" i="14"/>
  <c r="R93" i="14"/>
  <c r="N93" i="14"/>
  <c r="N124" i="14"/>
  <c r="R124" i="14"/>
  <c r="N131" i="14"/>
  <c r="R131" i="14"/>
  <c r="R116" i="14"/>
  <c r="N116" i="14"/>
  <c r="N268" i="14"/>
  <c r="R268" i="14"/>
  <c r="R97" i="14"/>
  <c r="N97" i="14"/>
  <c r="R298" i="14"/>
  <c r="N298" i="14"/>
  <c r="R100" i="14"/>
  <c r="N100" i="14"/>
  <c r="N40" i="14"/>
  <c r="R40" i="14"/>
  <c r="N142" i="14"/>
  <c r="R142" i="14"/>
  <c r="R171" i="14"/>
  <c r="N171" i="14"/>
  <c r="R218" i="14"/>
  <c r="N218" i="14"/>
  <c r="N39" i="14"/>
  <c r="R39" i="14"/>
  <c r="N127" i="14"/>
  <c r="R127" i="14"/>
  <c r="N230" i="14"/>
  <c r="R230" i="14"/>
  <c r="R244" i="14"/>
  <c r="N244" i="14"/>
  <c r="N153" i="14"/>
  <c r="R153" i="14"/>
  <c r="N55" i="14"/>
  <c r="R55" i="14"/>
  <c r="N287" i="14"/>
  <c r="R287" i="14"/>
  <c r="N300" i="14"/>
  <c r="R300" i="14"/>
  <c r="N104" i="14"/>
  <c r="R104" i="14"/>
  <c r="N237" i="14"/>
  <c r="R237" i="14"/>
  <c r="N108" i="14"/>
  <c r="R108" i="14"/>
  <c r="N49" i="14"/>
  <c r="R49" i="14"/>
  <c r="N262" i="14"/>
  <c r="R262" i="14"/>
  <c r="N293" i="14"/>
  <c r="R293" i="14"/>
  <c r="N267" i="14"/>
  <c r="R267" i="14"/>
  <c r="R32" i="14"/>
  <c r="N32" i="14"/>
  <c r="R78" i="14"/>
  <c r="N78" i="14"/>
  <c r="R44" i="14"/>
  <c r="N44" i="14"/>
  <c r="R200" i="14"/>
  <c r="N200" i="14"/>
  <c r="R180" i="14"/>
  <c r="N180" i="14"/>
  <c r="N189" i="14"/>
  <c r="R189" i="14"/>
  <c r="N64" i="14"/>
  <c r="R64" i="14"/>
  <c r="N226" i="14"/>
  <c r="R226" i="14"/>
  <c r="R41" i="13"/>
  <c r="N41" i="13"/>
  <c r="R165" i="13"/>
  <c r="N165" i="13"/>
  <c r="N153" i="13"/>
  <c r="R153" i="13"/>
  <c r="R84" i="13"/>
  <c r="N84" i="13"/>
  <c r="R111" i="13"/>
  <c r="N111" i="13"/>
  <c r="N120" i="13"/>
  <c r="R120" i="13"/>
  <c r="N178" i="13"/>
  <c r="R178" i="13"/>
  <c r="N180" i="13"/>
  <c r="R180" i="13"/>
  <c r="N260" i="13"/>
  <c r="R260" i="13"/>
  <c r="R254" i="13"/>
  <c r="N254" i="13"/>
  <c r="R194" i="13"/>
  <c r="N194" i="13"/>
  <c r="N139" i="13"/>
  <c r="R139" i="13"/>
  <c r="N265" i="13"/>
  <c r="R265" i="13"/>
  <c r="N206" i="13"/>
  <c r="R206" i="13"/>
  <c r="R149" i="13"/>
  <c r="N149" i="13"/>
  <c r="N167" i="13"/>
  <c r="R167" i="13"/>
  <c r="N123" i="13"/>
  <c r="R123" i="13"/>
  <c r="N163" i="13"/>
  <c r="R163" i="13"/>
  <c r="R81" i="13"/>
  <c r="N81" i="13"/>
  <c r="R157" i="13"/>
  <c r="N157" i="13"/>
  <c r="R128" i="13"/>
  <c r="N128" i="13"/>
  <c r="R197" i="13"/>
  <c r="N197" i="13"/>
  <c r="N160" i="13"/>
  <c r="R160" i="13"/>
  <c r="R57" i="13"/>
  <c r="N57" i="13"/>
  <c r="N210" i="13"/>
  <c r="R210" i="13"/>
  <c r="N148" i="13"/>
  <c r="R148" i="13"/>
  <c r="N273" i="13"/>
  <c r="R273" i="13"/>
  <c r="N21" i="13"/>
  <c r="R21" i="13"/>
  <c r="R40" i="13"/>
  <c r="N40" i="13"/>
  <c r="R305" i="13"/>
  <c r="N305" i="13"/>
  <c r="N54" i="13"/>
  <c r="R54" i="13"/>
  <c r="R108" i="13"/>
  <c r="N108" i="13"/>
  <c r="R174" i="13"/>
  <c r="N174" i="13"/>
  <c r="N199" i="13"/>
  <c r="R199" i="13"/>
  <c r="K66" i="6"/>
  <c r="K123" i="6"/>
  <c r="K179" i="6"/>
  <c r="K73" i="6"/>
  <c r="K145" i="6"/>
  <c r="K55" i="6"/>
  <c r="K119" i="6"/>
  <c r="K181" i="6"/>
  <c r="K62" i="6"/>
  <c r="K50" i="6"/>
  <c r="K115" i="6"/>
  <c r="K38" i="6"/>
  <c r="K94" i="6"/>
  <c r="V15" i="6"/>
  <c r="K64" i="6"/>
  <c r="K132" i="6"/>
  <c r="K59" i="6"/>
  <c r="K122" i="6"/>
  <c r="K216" i="6"/>
  <c r="K280" i="6"/>
  <c r="K159" i="6"/>
  <c r="K213" i="6"/>
  <c r="K277" i="6"/>
  <c r="K170" i="6"/>
  <c r="K250" i="6"/>
  <c r="K314" i="6"/>
  <c r="K215" i="6"/>
  <c r="K279" i="6"/>
  <c r="K125" i="6"/>
  <c r="K202" i="6"/>
  <c r="K260" i="6"/>
  <c r="K324" i="6"/>
  <c r="K233" i="6"/>
  <c r="K297" i="6"/>
  <c r="K168" i="6"/>
  <c r="K230" i="6"/>
  <c r="K294" i="6"/>
  <c r="V7" i="6"/>
  <c r="K196" i="6"/>
  <c r="K267" i="6"/>
  <c r="K331" i="6"/>
  <c r="V4" i="6"/>
  <c r="K79" i="6"/>
  <c r="K139" i="6"/>
  <c r="K28" i="6"/>
  <c r="K97" i="6"/>
  <c r="V6" i="6"/>
  <c r="K74" i="6"/>
  <c r="K135" i="6"/>
  <c r="K197" i="6"/>
  <c r="K75" i="6"/>
  <c r="K63" i="6"/>
  <c r="K131" i="6"/>
  <c r="K51" i="6"/>
  <c r="K110" i="6"/>
  <c r="K156" i="6"/>
  <c r="K77" i="6"/>
  <c r="V16" i="6"/>
  <c r="K78" i="6"/>
  <c r="K138" i="6"/>
  <c r="K232" i="6"/>
  <c r="K296" i="6"/>
  <c r="K180" i="6"/>
  <c r="K229" i="6"/>
  <c r="K293" i="6"/>
  <c r="K188" i="6"/>
  <c r="K266" i="6"/>
  <c r="K330" i="6"/>
  <c r="K231" i="6"/>
  <c r="K295" i="6"/>
  <c r="K174" i="6"/>
  <c r="K212" i="6"/>
  <c r="K276" i="6"/>
  <c r="K340" i="6"/>
  <c r="K249" i="6"/>
  <c r="K313" i="6"/>
  <c r="K198" i="6"/>
  <c r="K246" i="6"/>
  <c r="K310" i="6"/>
  <c r="K161" i="6"/>
  <c r="K219" i="6"/>
  <c r="K283" i="6"/>
  <c r="K336" i="6"/>
  <c r="K21" i="6"/>
  <c r="K85" i="6"/>
  <c r="K144" i="6"/>
  <c r="K35" i="6"/>
  <c r="K102" i="6"/>
  <c r="V9" i="6"/>
  <c r="K80" i="6"/>
  <c r="K140" i="6"/>
  <c r="K205" i="6"/>
  <c r="K81" i="6"/>
  <c r="K69" i="6"/>
  <c r="K136" i="6"/>
  <c r="K57" i="6"/>
  <c r="K121" i="6"/>
  <c r="K26" i="6"/>
  <c r="K95" i="6"/>
  <c r="V2" i="6"/>
  <c r="K84" i="6"/>
  <c r="K146" i="6"/>
  <c r="K240" i="6"/>
  <c r="K304" i="6"/>
  <c r="K190" i="6"/>
  <c r="K237" i="6"/>
  <c r="K301" i="6"/>
  <c r="K210" i="6"/>
  <c r="K274" i="6"/>
  <c r="K338" i="6"/>
  <c r="K239" i="6"/>
  <c r="K303" i="6"/>
  <c r="K178" i="6"/>
  <c r="K220" i="6"/>
  <c r="K284" i="6"/>
  <c r="K130" i="6"/>
  <c r="K257" i="6"/>
  <c r="K321" i="6"/>
  <c r="K200" i="6"/>
  <c r="K254" i="6"/>
  <c r="K318" i="6"/>
  <c r="K172" i="6"/>
  <c r="K227" i="6"/>
  <c r="K291" i="6"/>
  <c r="K317" i="6"/>
  <c r="K34" i="6"/>
  <c r="K91" i="6"/>
  <c r="V12" i="6"/>
  <c r="K41" i="6"/>
  <c r="K113" i="6"/>
  <c r="K23" i="6"/>
  <c r="K87" i="6"/>
  <c r="K149" i="6"/>
  <c r="K30" i="6"/>
  <c r="K93" i="6"/>
  <c r="K82" i="6"/>
  <c r="K147" i="6"/>
  <c r="K70" i="6"/>
  <c r="K126" i="6"/>
  <c r="K32" i="6"/>
  <c r="K100" i="6"/>
  <c r="K27" i="6"/>
  <c r="K90" i="6"/>
  <c r="K152" i="6"/>
  <c r="K248" i="6"/>
  <c r="K312" i="6"/>
  <c r="K192" i="6"/>
  <c r="K245" i="6"/>
  <c r="K309" i="6"/>
  <c r="K218" i="6"/>
  <c r="K282" i="6"/>
  <c r="K167" i="6"/>
  <c r="K247" i="6"/>
  <c r="K311" i="6"/>
  <c r="K184" i="6"/>
  <c r="K228" i="6"/>
  <c r="K292" i="6"/>
  <c r="K164" i="6"/>
  <c r="K265" i="6"/>
  <c r="K329" i="6"/>
  <c r="K207" i="6"/>
  <c r="K262" i="6"/>
  <c r="K326" i="6"/>
  <c r="K183" i="6"/>
  <c r="K235" i="6"/>
  <c r="K299" i="6"/>
  <c r="K320" i="6"/>
  <c r="K40" i="6"/>
  <c r="K96" i="6"/>
  <c r="K155" i="6"/>
  <c r="K54" i="6"/>
  <c r="K118" i="6"/>
  <c r="K29" i="6"/>
  <c r="K92" i="6"/>
  <c r="K157" i="6"/>
  <c r="K36" i="6"/>
  <c r="K24" i="6"/>
  <c r="K88" i="6"/>
  <c r="V11" i="6"/>
  <c r="K76" i="6"/>
  <c r="K137" i="6"/>
  <c r="K39" i="6"/>
  <c r="K111" i="6"/>
  <c r="K33" i="6"/>
  <c r="K101" i="6"/>
  <c r="K158" i="6"/>
  <c r="K256" i="6"/>
  <c r="K109" i="6"/>
  <c r="K199" i="6"/>
  <c r="K253" i="6"/>
  <c r="K114" i="6"/>
  <c r="K226" i="6"/>
  <c r="K290" i="6"/>
  <c r="K177" i="6"/>
  <c r="K255" i="6"/>
  <c r="K319" i="6"/>
  <c r="K191" i="6"/>
  <c r="K236" i="6"/>
  <c r="K300" i="6"/>
  <c r="K175" i="6"/>
  <c r="K273" i="6"/>
  <c r="K337" i="6"/>
  <c r="K209" i="6"/>
  <c r="K270" i="6"/>
  <c r="K334" i="6"/>
  <c r="K185" i="6"/>
  <c r="K243" i="6"/>
  <c r="K307" i="6"/>
  <c r="K339" i="6"/>
  <c r="K53" i="6"/>
  <c r="K112" i="6"/>
  <c r="K171" i="6"/>
  <c r="K67" i="6"/>
  <c r="K134" i="6"/>
  <c r="K48" i="6"/>
  <c r="K108" i="6"/>
  <c r="K173" i="6"/>
  <c r="K49" i="6"/>
  <c r="K37" i="6"/>
  <c r="K104" i="6"/>
  <c r="K25" i="6"/>
  <c r="K89" i="6"/>
  <c r="V8" i="6"/>
  <c r="K58" i="6"/>
  <c r="K127" i="6"/>
  <c r="K52" i="6"/>
  <c r="K117" i="6"/>
  <c r="K176" i="6"/>
  <c r="K272" i="6"/>
  <c r="K153" i="6"/>
  <c r="K203" i="6"/>
  <c r="K269" i="6"/>
  <c r="K166" i="6"/>
  <c r="K242" i="6"/>
  <c r="K306" i="6"/>
  <c r="K208" i="6"/>
  <c r="K271" i="6"/>
  <c r="K335" i="6"/>
  <c r="K195" i="6"/>
  <c r="K252" i="6"/>
  <c r="K316" i="6"/>
  <c r="K225" i="6"/>
  <c r="K289" i="6"/>
  <c r="K150" i="6"/>
  <c r="K222" i="6"/>
  <c r="K286" i="6"/>
  <c r="K141" i="6"/>
  <c r="K194" i="6"/>
  <c r="K259" i="6"/>
  <c r="K315" i="6"/>
  <c r="K325" i="6"/>
  <c r="K72" i="6"/>
  <c r="V5" i="6"/>
  <c r="K68" i="6"/>
  <c r="K105" i="6"/>
  <c r="K65" i="6"/>
  <c r="K169" i="6"/>
  <c r="K258" i="6"/>
  <c r="K160" i="6"/>
  <c r="K241" i="6"/>
  <c r="K302" i="6"/>
  <c r="K333" i="6"/>
  <c r="K107" i="6"/>
  <c r="K42" i="6"/>
  <c r="K31" i="6"/>
  <c r="K142" i="6"/>
  <c r="K106" i="6"/>
  <c r="K201" i="6"/>
  <c r="K298" i="6"/>
  <c r="K193" i="6"/>
  <c r="K281" i="6"/>
  <c r="K98" i="6"/>
  <c r="K323" i="6"/>
  <c r="K128" i="6"/>
  <c r="K61" i="6"/>
  <c r="K56" i="6"/>
  <c r="K148" i="6"/>
  <c r="K133" i="6"/>
  <c r="K221" i="6"/>
  <c r="K322" i="6"/>
  <c r="K204" i="6"/>
  <c r="K305" i="6"/>
  <c r="K151" i="6"/>
  <c r="K163" i="6"/>
  <c r="K103" i="6"/>
  <c r="K99" i="6"/>
  <c r="K45" i="6"/>
  <c r="K162" i="6"/>
  <c r="K261" i="6"/>
  <c r="K206" i="6"/>
  <c r="K244" i="6"/>
  <c r="V13" i="6"/>
  <c r="K187" i="6"/>
  <c r="K22" i="6"/>
  <c r="K124" i="6"/>
  <c r="K120" i="6"/>
  <c r="K71" i="6"/>
  <c r="K224" i="6"/>
  <c r="K285" i="6"/>
  <c r="K223" i="6"/>
  <c r="K268" i="6"/>
  <c r="K182" i="6"/>
  <c r="K211" i="6"/>
  <c r="K60" i="6"/>
  <c r="K165" i="6"/>
  <c r="V14" i="6"/>
  <c r="K116" i="6"/>
  <c r="K264" i="6"/>
  <c r="K154" i="6"/>
  <c r="K263" i="6"/>
  <c r="K308" i="6"/>
  <c r="K214" i="6"/>
  <c r="K251" i="6"/>
  <c r="V3" i="6"/>
  <c r="K86" i="6"/>
  <c r="K189" i="6"/>
  <c r="K44" i="6"/>
  <c r="K143" i="6"/>
  <c r="K288" i="6"/>
  <c r="K186" i="6"/>
  <c r="K287" i="6"/>
  <c r="K332" i="6"/>
  <c r="K238" i="6"/>
  <c r="K275" i="6"/>
  <c r="K47" i="6"/>
  <c r="K129" i="6"/>
  <c r="K43" i="6"/>
  <c r="K83" i="6"/>
  <c r="K46" i="6"/>
  <c r="V10" i="6"/>
  <c r="K234" i="6"/>
  <c r="K327" i="6"/>
  <c r="K217" i="6"/>
  <c r="K278" i="6"/>
  <c r="K328" i="6"/>
  <c r="P231" i="10"/>
  <c r="L110" i="10"/>
  <c r="P110" i="10"/>
  <c r="L93" i="10"/>
  <c r="P93" i="10"/>
  <c r="P181" i="10"/>
  <c r="L181" i="10"/>
  <c r="L164" i="10"/>
  <c r="P124" i="10"/>
  <c r="L212" i="10"/>
  <c r="P232" i="10"/>
  <c r="L232" i="10"/>
  <c r="P152" i="10"/>
  <c r="L210" i="10"/>
  <c r="P133" i="10"/>
  <c r="P237" i="10"/>
  <c r="P190" i="10"/>
  <c r="L245" i="10"/>
  <c r="P245" i="10"/>
  <c r="L31" i="10"/>
  <c r="N37" i="14"/>
  <c r="R37" i="14"/>
  <c r="R181" i="14"/>
  <c r="N181" i="14"/>
  <c r="N115" i="14"/>
  <c r="R115" i="14"/>
  <c r="R177" i="14"/>
  <c r="N177" i="14"/>
  <c r="N233" i="14"/>
  <c r="R233" i="14"/>
  <c r="R183" i="14"/>
  <c r="N183" i="14"/>
  <c r="R113" i="14"/>
  <c r="N113" i="14"/>
  <c r="R291" i="14"/>
  <c r="N291" i="14"/>
  <c r="N140" i="14"/>
  <c r="R140" i="14"/>
  <c r="N33" i="14"/>
  <c r="R33" i="14"/>
  <c r="N257" i="14"/>
  <c r="R257" i="14"/>
  <c r="N110" i="14"/>
  <c r="R110" i="14"/>
  <c r="N173" i="14"/>
  <c r="R173" i="14"/>
  <c r="R231" i="14"/>
  <c r="N231" i="14"/>
  <c r="N192" i="14"/>
  <c r="R192" i="14"/>
  <c r="N120" i="14"/>
  <c r="R120" i="14"/>
  <c r="N285" i="14"/>
  <c r="R285" i="14"/>
  <c r="N238" i="14"/>
  <c r="R238" i="14"/>
  <c r="N23" i="14"/>
  <c r="R23" i="14"/>
  <c r="R61" i="14"/>
  <c r="N61" i="14"/>
  <c r="N248" i="14"/>
  <c r="R248" i="14"/>
  <c r="N144" i="14"/>
  <c r="R144" i="14"/>
  <c r="N211" i="14"/>
  <c r="R211" i="14"/>
  <c r="R279" i="14"/>
  <c r="N279" i="14"/>
  <c r="R63" i="14"/>
  <c r="N63" i="14"/>
  <c r="N271" i="14"/>
  <c r="R271" i="14"/>
  <c r="N46" i="14"/>
  <c r="R46" i="14"/>
  <c r="N85" i="14"/>
  <c r="R85" i="14"/>
  <c r="R289" i="14"/>
  <c r="N289" i="14"/>
  <c r="N283" i="14"/>
  <c r="R283" i="14"/>
  <c r="N261" i="14"/>
  <c r="R261" i="14"/>
  <c r="N96" i="14"/>
  <c r="R96" i="14"/>
  <c r="R166" i="14"/>
  <c r="N166" i="14"/>
  <c r="R179" i="14"/>
  <c r="N179" i="14"/>
  <c r="R235" i="14"/>
  <c r="N235" i="14"/>
  <c r="R97" i="13"/>
  <c r="N97" i="13"/>
  <c r="N239" i="13"/>
  <c r="R239" i="13"/>
  <c r="N242" i="13"/>
  <c r="R242" i="13"/>
  <c r="R281" i="13"/>
  <c r="N281" i="13"/>
  <c r="R37" i="13"/>
  <c r="N37" i="13"/>
  <c r="R291" i="13"/>
  <c r="N291" i="13"/>
  <c r="R107" i="13"/>
  <c r="N107" i="13"/>
  <c r="N172" i="13"/>
  <c r="R172" i="13"/>
  <c r="N152" i="13"/>
  <c r="R152" i="13"/>
  <c r="N151" i="13"/>
  <c r="R151" i="13"/>
  <c r="N115" i="13"/>
  <c r="R115" i="13"/>
  <c r="R301" i="13"/>
  <c r="N301" i="13"/>
  <c r="N134" i="13"/>
  <c r="R134" i="13"/>
  <c r="R133" i="13"/>
  <c r="N133" i="13"/>
  <c r="R278" i="13"/>
  <c r="N278" i="13"/>
  <c r="N159" i="13"/>
  <c r="R159" i="13"/>
  <c r="R87" i="13"/>
  <c r="N87" i="13"/>
  <c r="N298" i="13"/>
  <c r="R298" i="13"/>
  <c r="N138" i="13"/>
  <c r="R138" i="13"/>
  <c r="R105" i="13"/>
  <c r="N105" i="13"/>
  <c r="R161" i="13"/>
  <c r="N161" i="13"/>
  <c r="N150" i="13"/>
  <c r="R150" i="13"/>
  <c r="N218" i="13"/>
  <c r="R218" i="13"/>
  <c r="R34" i="13"/>
  <c r="N34" i="13"/>
  <c r="N168" i="13"/>
  <c r="R168" i="13"/>
  <c r="N259" i="13"/>
  <c r="R259" i="13"/>
  <c r="R274" i="13"/>
  <c r="N274" i="13"/>
  <c r="N212" i="13"/>
  <c r="R212" i="13"/>
  <c r="N286" i="13"/>
  <c r="R286" i="13"/>
  <c r="N177" i="13"/>
  <c r="R177" i="13"/>
  <c r="N292" i="13"/>
  <c r="R292" i="13"/>
  <c r="N85" i="13"/>
  <c r="R85" i="13"/>
  <c r="R170" i="13"/>
  <c r="N170" i="13"/>
  <c r="N269" i="13"/>
  <c r="R269" i="13"/>
  <c r="L269" i="10"/>
  <c r="P269" i="10"/>
  <c r="L298" i="10"/>
  <c r="L318" i="10"/>
  <c r="P318" i="10"/>
  <c r="L329" i="10"/>
  <c r="L251" i="10"/>
  <c r="P251" i="10"/>
  <c r="P148" i="10"/>
  <c r="L127" i="10"/>
  <c r="L221" i="10"/>
  <c r="P144" i="10"/>
  <c r="P145" i="10"/>
  <c r="L145" i="10"/>
  <c r="L194" i="10"/>
  <c r="P125" i="10"/>
  <c r="L184" i="10"/>
  <c r="N83" i="14"/>
  <c r="R83" i="14"/>
  <c r="N139" i="14"/>
  <c r="R139" i="14"/>
  <c r="N95" i="14"/>
  <c r="R95" i="14"/>
  <c r="N234" i="14"/>
  <c r="R234" i="14"/>
  <c r="R90" i="14"/>
  <c r="N90" i="14"/>
  <c r="N41" i="14"/>
  <c r="R41" i="14"/>
  <c r="N75" i="14"/>
  <c r="R75" i="14"/>
  <c r="N77" i="14"/>
  <c r="R77" i="14"/>
  <c r="N82" i="14"/>
  <c r="R82" i="14"/>
  <c r="R157" i="14"/>
  <c r="N157" i="14"/>
  <c r="R239" i="14"/>
  <c r="N239" i="14"/>
  <c r="R165" i="14"/>
  <c r="N165" i="14"/>
  <c r="N30" i="14"/>
  <c r="R30" i="14"/>
  <c r="N292" i="14"/>
  <c r="R292" i="14"/>
  <c r="N21" i="14"/>
  <c r="R21" i="14"/>
  <c r="N70" i="14"/>
  <c r="R70" i="14"/>
  <c r="N47" i="14"/>
  <c r="R47" i="14"/>
  <c r="N137" i="14"/>
  <c r="R137" i="14"/>
  <c r="N159" i="14"/>
  <c r="R159" i="14"/>
  <c r="N87" i="14"/>
  <c r="R87" i="14"/>
  <c r="R301" i="14"/>
  <c r="N301" i="14"/>
  <c r="N251" i="14"/>
  <c r="R251" i="14"/>
  <c r="R89" i="14"/>
  <c r="N89" i="14"/>
  <c r="N99" i="14"/>
  <c r="R99" i="14"/>
  <c r="N94" i="14"/>
  <c r="R94" i="14"/>
  <c r="N290" i="14"/>
  <c r="R290" i="14"/>
  <c r="N143" i="14"/>
  <c r="R143" i="14"/>
  <c r="R56" i="14"/>
  <c r="N56" i="14"/>
  <c r="N25" i="14"/>
  <c r="R25" i="14"/>
  <c r="N31" i="14"/>
  <c r="R31" i="14"/>
  <c r="R136" i="14"/>
  <c r="N136" i="14"/>
  <c r="N160" i="14"/>
  <c r="R160" i="14"/>
  <c r="N134" i="14"/>
  <c r="R134" i="14"/>
  <c r="R210" i="14"/>
  <c r="N210" i="14"/>
  <c r="R243" i="14"/>
  <c r="N243" i="14"/>
  <c r="N244" i="13"/>
  <c r="R244" i="13"/>
  <c r="N75" i="13"/>
  <c r="R75" i="13"/>
  <c r="N74" i="13"/>
  <c r="R74" i="13"/>
  <c r="N219" i="13"/>
  <c r="R219" i="13"/>
  <c r="N60" i="13"/>
  <c r="R60" i="13"/>
  <c r="N64" i="13"/>
  <c r="R64" i="13"/>
  <c r="R287" i="13"/>
  <c r="N287" i="13"/>
  <c r="N145" i="13"/>
  <c r="R145" i="13"/>
  <c r="N116" i="13"/>
  <c r="R116" i="13"/>
  <c r="N283" i="13"/>
  <c r="R283" i="13"/>
  <c r="N125" i="13"/>
  <c r="R125" i="13"/>
  <c r="R124" i="13"/>
  <c r="N124" i="13"/>
  <c r="N235" i="13"/>
  <c r="R235" i="13"/>
  <c r="N79" i="13"/>
  <c r="R79" i="13"/>
  <c r="R110" i="13"/>
  <c r="N110" i="13"/>
  <c r="N95" i="13"/>
  <c r="R95" i="13"/>
  <c r="N129" i="13"/>
  <c r="R129" i="13"/>
  <c r="R96" i="13"/>
  <c r="N96" i="13"/>
  <c r="N256" i="13"/>
  <c r="R256" i="13"/>
  <c r="N250" i="13"/>
  <c r="R250" i="13"/>
  <c r="R82" i="13"/>
  <c r="N82" i="13"/>
  <c r="N191" i="13"/>
  <c r="R191" i="13"/>
  <c r="R39" i="13"/>
  <c r="N39" i="13"/>
  <c r="R245" i="13"/>
  <c r="N245" i="13"/>
  <c r="N176" i="13"/>
  <c r="R176" i="13"/>
  <c r="N307" i="13"/>
  <c r="R307" i="13"/>
  <c r="N158" i="13"/>
  <c r="R158" i="13"/>
  <c r="N103" i="13"/>
  <c r="R103" i="13"/>
  <c r="R232" i="13"/>
  <c r="N232" i="13"/>
  <c r="N296" i="13"/>
  <c r="R296" i="13"/>
  <c r="N204" i="13"/>
  <c r="R204" i="13"/>
  <c r="N207" i="13"/>
  <c r="R207" i="13"/>
  <c r="N63" i="13"/>
  <c r="R63" i="13"/>
  <c r="N62" i="13"/>
  <c r="R62" i="13"/>
  <c r="R131" i="13"/>
  <c r="N131" i="13"/>
  <c r="N203" i="13"/>
  <c r="R203" i="13"/>
  <c r="N126" i="13"/>
  <c r="R126" i="13"/>
  <c r="P189" i="10"/>
  <c r="L189" i="10"/>
  <c r="L338" i="10"/>
  <c r="P83" i="10"/>
  <c r="L83" i="10"/>
  <c r="L229" i="10"/>
  <c r="P229" i="10"/>
  <c r="P71" i="10"/>
  <c r="P322" i="10"/>
  <c r="L322" i="10"/>
  <c r="L187" i="10"/>
  <c r="L255" i="10"/>
  <c r="L80" i="10"/>
  <c r="P80" i="10"/>
  <c r="L196" i="10"/>
  <c r="P196" i="10"/>
  <c r="P54" i="10"/>
  <c r="P334" i="10"/>
  <c r="L334" i="10"/>
  <c r="L53" i="10"/>
  <c r="P236" i="10"/>
  <c r="L236" i="10"/>
  <c r="R195" i="14"/>
  <c r="N195" i="14"/>
  <c r="N105" i="14"/>
  <c r="R105" i="14"/>
  <c r="R67" i="14"/>
  <c r="N67" i="14"/>
  <c r="R155" i="14"/>
  <c r="N155" i="14"/>
  <c r="R270" i="14"/>
  <c r="N270" i="14"/>
  <c r="N224" i="14"/>
  <c r="R224" i="14"/>
  <c r="N36" i="14"/>
  <c r="R36" i="14"/>
  <c r="N286" i="14"/>
  <c r="R286" i="14"/>
  <c r="R276" i="14"/>
  <c r="N276" i="14"/>
  <c r="N80" i="14"/>
  <c r="R80" i="14"/>
  <c r="N48" i="14"/>
  <c r="R48" i="14"/>
  <c r="R86" i="14"/>
  <c r="N86" i="14"/>
  <c r="R246" i="14"/>
  <c r="N246" i="14"/>
  <c r="N141" i="14"/>
  <c r="R141" i="14"/>
  <c r="N305" i="14"/>
  <c r="R305" i="14"/>
  <c r="R212" i="14"/>
  <c r="N212" i="14"/>
  <c r="R240" i="14"/>
  <c r="N240" i="14"/>
  <c r="R72" i="14"/>
  <c r="N72" i="14"/>
  <c r="N182" i="14"/>
  <c r="R182" i="14"/>
  <c r="R194" i="14"/>
  <c r="N194" i="14"/>
  <c r="N24" i="14"/>
  <c r="R24" i="14"/>
  <c r="N126" i="14"/>
  <c r="R126" i="14"/>
  <c r="N185" i="14"/>
  <c r="R185" i="14"/>
  <c r="N255" i="14"/>
  <c r="R255" i="14"/>
  <c r="N54" i="14"/>
  <c r="R54" i="14"/>
  <c r="R71" i="14"/>
  <c r="N71" i="14"/>
  <c r="R190" i="14"/>
  <c r="N190" i="14"/>
  <c r="N118" i="14"/>
  <c r="R118" i="14"/>
  <c r="N148" i="14"/>
  <c r="R148" i="14"/>
  <c r="N172" i="14"/>
  <c r="R172" i="14"/>
  <c r="R193" i="14"/>
  <c r="N193" i="14"/>
  <c r="N229" i="14"/>
  <c r="R229" i="14"/>
  <c r="N220" i="14"/>
  <c r="R220" i="14"/>
  <c r="N245" i="14"/>
  <c r="R245" i="14"/>
  <c r="R132" i="14"/>
  <c r="N132" i="14"/>
  <c r="N268" i="13"/>
  <c r="R268" i="13"/>
  <c r="R51" i="13"/>
  <c r="N51" i="13"/>
  <c r="N201" i="13"/>
  <c r="R201" i="13"/>
  <c r="N55" i="13"/>
  <c r="R55" i="13"/>
  <c r="N43" i="13"/>
  <c r="R43" i="13"/>
  <c r="R221" i="13"/>
  <c r="N221" i="13"/>
  <c r="N175" i="13"/>
  <c r="R175" i="13"/>
  <c r="R93" i="13"/>
  <c r="N93" i="13"/>
  <c r="R83" i="13"/>
  <c r="N83" i="13"/>
  <c r="R237" i="13"/>
  <c r="N237" i="13"/>
  <c r="R102" i="13"/>
  <c r="N102" i="13"/>
  <c r="N101" i="13"/>
  <c r="R101" i="13"/>
  <c r="N59" i="13"/>
  <c r="R59" i="13"/>
  <c r="R88" i="13"/>
  <c r="N88" i="13"/>
  <c r="R23" i="13"/>
  <c r="N23" i="13"/>
  <c r="N234" i="13"/>
  <c r="R234" i="13"/>
  <c r="R106" i="13"/>
  <c r="N106" i="13"/>
  <c r="R73" i="13"/>
  <c r="N73" i="13"/>
  <c r="N246" i="13"/>
  <c r="R246" i="13"/>
  <c r="N208" i="13"/>
  <c r="R208" i="13"/>
  <c r="N294" i="13"/>
  <c r="R294" i="13"/>
  <c r="N48" i="13"/>
  <c r="R48" i="13"/>
  <c r="R179" i="13"/>
  <c r="N179" i="13"/>
  <c r="N166" i="13"/>
  <c r="R166" i="13"/>
  <c r="N266" i="13"/>
  <c r="R266" i="13"/>
  <c r="N253" i="13"/>
  <c r="R253" i="13"/>
  <c r="R112" i="13"/>
  <c r="N112" i="13"/>
  <c r="R222" i="13"/>
  <c r="N222" i="13"/>
  <c r="N135" i="13"/>
  <c r="R135" i="13"/>
  <c r="N280" i="13"/>
  <c r="R280" i="13"/>
  <c r="R72" i="13"/>
  <c r="N72" i="13"/>
  <c r="R289" i="13"/>
  <c r="N289" i="13"/>
  <c r="N140" i="13"/>
  <c r="R140" i="13"/>
  <c r="N127" i="13"/>
  <c r="R127" i="13"/>
  <c r="R290" i="13"/>
  <c r="N290" i="13"/>
  <c r="L288" i="10"/>
  <c r="P288" i="10"/>
  <c r="P55" i="10"/>
  <c r="L55" i="10"/>
  <c r="L129" i="10"/>
  <c r="P129" i="10"/>
  <c r="L199" i="10"/>
  <c r="P199" i="10"/>
  <c r="L287" i="10"/>
  <c r="P287" i="10"/>
  <c r="L44" i="10"/>
  <c r="P44" i="10"/>
  <c r="P22" i="10"/>
  <c r="L22" i="10"/>
  <c r="P191" i="10"/>
  <c r="L191" i="10"/>
  <c r="L247" i="10"/>
  <c r="L91" i="10"/>
  <c r="L119" i="10"/>
  <c r="P119" i="10"/>
  <c r="P104" i="10"/>
  <c r="L253" i="10"/>
  <c r="P253" i="10"/>
  <c r="P213" i="10"/>
  <c r="P172" i="10"/>
  <c r="L172" i="10"/>
  <c r="R150" i="14"/>
  <c r="N150" i="14"/>
  <c r="N264" i="14"/>
  <c r="R264" i="14"/>
  <c r="R130" i="14"/>
  <c r="N130" i="14"/>
  <c r="N227" i="14"/>
  <c r="R227" i="14"/>
  <c r="R274" i="14"/>
  <c r="N274" i="14"/>
  <c r="N278" i="14"/>
  <c r="R278" i="14"/>
  <c r="N168" i="14"/>
  <c r="R168" i="14"/>
  <c r="N219" i="14"/>
  <c r="R219" i="14"/>
  <c r="N164" i="14"/>
  <c r="R164" i="14"/>
  <c r="R22" i="14"/>
  <c r="N22" i="14"/>
  <c r="N241" i="14"/>
  <c r="R241" i="14"/>
  <c r="N29" i="14"/>
  <c r="R29" i="14"/>
  <c r="N236" i="14"/>
  <c r="R236" i="14"/>
  <c r="N191" i="14"/>
  <c r="R191" i="14"/>
  <c r="R119" i="14"/>
  <c r="N119" i="14"/>
  <c r="N145" i="14"/>
  <c r="R145" i="14"/>
  <c r="N253" i="14"/>
  <c r="R253" i="14"/>
  <c r="R163" i="14"/>
  <c r="N163" i="14"/>
  <c r="N53" i="14"/>
  <c r="R53" i="14"/>
  <c r="R114" i="14"/>
  <c r="N114" i="14"/>
  <c r="N162" i="14"/>
  <c r="R162" i="14"/>
  <c r="N294" i="14"/>
  <c r="R294" i="14"/>
  <c r="N295" i="14"/>
  <c r="R295" i="14"/>
  <c r="N202" i="14"/>
  <c r="R202" i="14"/>
  <c r="N215" i="14"/>
  <c r="R215" i="14"/>
  <c r="N170" i="14"/>
  <c r="R170" i="14"/>
  <c r="R133" i="14"/>
  <c r="N133" i="14"/>
  <c r="N209" i="14"/>
  <c r="R209" i="14"/>
  <c r="R249" i="14"/>
  <c r="N249" i="14"/>
  <c r="R74" i="14"/>
  <c r="N74" i="14"/>
  <c r="R208" i="14"/>
  <c r="N208" i="14"/>
  <c r="N161" i="14"/>
  <c r="R161" i="14"/>
  <c r="N122" i="14"/>
  <c r="R122" i="14"/>
  <c r="N184" i="14"/>
  <c r="R184" i="14"/>
  <c r="N232" i="14"/>
  <c r="R232" i="14"/>
  <c r="R26" i="14"/>
  <c r="N26" i="14"/>
  <c r="N61" i="13"/>
  <c r="R61" i="13"/>
  <c r="R285" i="13"/>
  <c r="N285" i="13"/>
  <c r="R272" i="13"/>
  <c r="N272" i="13"/>
  <c r="N284" i="13"/>
  <c r="R284" i="13"/>
  <c r="N52" i="13"/>
  <c r="R52" i="13"/>
  <c r="N155" i="13"/>
  <c r="R155" i="13"/>
  <c r="R137" i="13"/>
  <c r="N137" i="13"/>
  <c r="N70" i="13"/>
  <c r="R70" i="13"/>
  <c r="N92" i="13"/>
  <c r="R92" i="13"/>
  <c r="N171" i="13"/>
  <c r="R171" i="13"/>
  <c r="N47" i="13"/>
  <c r="R47" i="13"/>
  <c r="N78" i="13"/>
  <c r="R78" i="13"/>
  <c r="N247" i="13"/>
  <c r="R247" i="13"/>
  <c r="N65" i="13"/>
  <c r="R65" i="13"/>
  <c r="R32" i="13"/>
  <c r="N32" i="13"/>
  <c r="R192" i="13"/>
  <c r="N192" i="13"/>
  <c r="N186" i="13"/>
  <c r="R186" i="13"/>
  <c r="R50" i="13"/>
  <c r="N50" i="13"/>
  <c r="N164" i="13"/>
  <c r="R164" i="13"/>
  <c r="R198" i="13"/>
  <c r="N198" i="13"/>
  <c r="R36" i="13"/>
  <c r="N36" i="13"/>
  <c r="N122" i="13"/>
  <c r="R122" i="13"/>
  <c r="R25" i="13"/>
  <c r="N25" i="13"/>
  <c r="N146" i="13"/>
  <c r="R146" i="13"/>
  <c r="R261" i="13"/>
  <c r="N261" i="13"/>
  <c r="R224" i="13"/>
  <c r="N224" i="13"/>
  <c r="N187" i="13"/>
  <c r="R187" i="13"/>
  <c r="R89" i="13"/>
  <c r="N89" i="13"/>
  <c r="R143" i="13"/>
  <c r="N143" i="13"/>
  <c r="R67" i="13"/>
  <c r="N67" i="13"/>
  <c r="N130" i="13"/>
  <c r="R130" i="13"/>
  <c r="R49" i="13"/>
  <c r="N49" i="13"/>
  <c r="N162" i="13"/>
  <c r="R162" i="13"/>
  <c r="R117" i="13"/>
  <c r="N117" i="13"/>
  <c r="R136" i="13"/>
  <c r="N136" i="13"/>
  <c r="N248" i="13"/>
  <c r="R248" i="13"/>
  <c r="L21" i="10"/>
  <c r="P115" i="10"/>
  <c r="L115" i="10"/>
  <c r="P185" i="10"/>
  <c r="L185" i="10"/>
  <c r="P306" i="10"/>
  <c r="P63" i="10"/>
  <c r="L63" i="10"/>
  <c r="L270" i="10"/>
  <c r="P270" i="10"/>
  <c r="P36" i="10"/>
  <c r="L36" i="10"/>
  <c r="L332" i="10"/>
  <c r="P70" i="10"/>
  <c r="L70" i="10"/>
  <c r="P281" i="10"/>
  <c r="L281" i="10"/>
  <c r="L87" i="10"/>
  <c r="P87" i="10"/>
  <c r="P111" i="10"/>
  <c r="P211" i="10"/>
  <c r="P107" i="10"/>
  <c r="L107" i="10"/>
  <c r="L92" i="10"/>
  <c r="P92" i="10"/>
  <c r="R250" i="14"/>
  <c r="N250" i="14"/>
  <c r="R282" i="14"/>
  <c r="N282" i="14"/>
  <c r="N98" i="14"/>
  <c r="R98" i="14"/>
  <c r="N34" i="14"/>
  <c r="R34" i="14"/>
  <c r="N135" i="14"/>
  <c r="R135" i="14"/>
  <c r="N51" i="14"/>
  <c r="R51" i="14"/>
  <c r="R198" i="14"/>
  <c r="N198" i="14"/>
  <c r="N213" i="14"/>
  <c r="R213" i="14"/>
  <c r="N38" i="14"/>
  <c r="R38" i="14"/>
  <c r="R59" i="14"/>
  <c r="N59" i="14"/>
  <c r="R125" i="14"/>
  <c r="N125" i="14"/>
  <c r="N107" i="14"/>
  <c r="R107" i="14"/>
  <c r="N103" i="14"/>
  <c r="R103" i="14"/>
  <c r="N167" i="14"/>
  <c r="R167" i="14"/>
  <c r="N225" i="14"/>
  <c r="R225" i="14"/>
  <c r="R151" i="14"/>
  <c r="N151" i="14"/>
  <c r="N256" i="14"/>
  <c r="R256" i="14"/>
  <c r="N207" i="14"/>
  <c r="R207" i="14"/>
  <c r="R201" i="14"/>
  <c r="N201" i="14"/>
  <c r="R65" i="14"/>
  <c r="N65" i="14"/>
  <c r="N52" i="14"/>
  <c r="R52" i="14"/>
  <c r="N302" i="14"/>
  <c r="R302" i="14"/>
  <c r="N178" i="14"/>
  <c r="R178" i="14"/>
  <c r="N92" i="14"/>
  <c r="R92" i="14"/>
  <c r="N259" i="14"/>
  <c r="R259" i="14"/>
  <c r="N42" i="14"/>
  <c r="R42" i="14"/>
  <c r="N84" i="14"/>
  <c r="R84" i="14"/>
  <c r="R81" i="14"/>
  <c r="N81" i="14"/>
  <c r="R303" i="14"/>
  <c r="N303" i="14"/>
  <c r="N265" i="14"/>
  <c r="R265" i="14"/>
  <c r="N273" i="14"/>
  <c r="R273" i="14"/>
  <c r="N242" i="14"/>
  <c r="R242" i="14"/>
  <c r="N223" i="14"/>
  <c r="R223" i="14"/>
  <c r="N266" i="14"/>
  <c r="R266" i="14"/>
  <c r="R109" i="14"/>
  <c r="N109" i="14"/>
  <c r="N176" i="14"/>
  <c r="R176" i="14"/>
  <c r="N147" i="13"/>
  <c r="R147" i="13"/>
  <c r="N252" i="13"/>
  <c r="R252" i="13"/>
  <c r="N86" i="13"/>
  <c r="R86" i="13"/>
  <c r="R29" i="13"/>
  <c r="N29" i="13"/>
  <c r="N114" i="13"/>
  <c r="R114" i="13"/>
  <c r="N249" i="13"/>
  <c r="R249" i="13"/>
  <c r="R69" i="13"/>
  <c r="N69" i="13"/>
  <c r="N27" i="13"/>
  <c r="R27" i="13"/>
  <c r="R56" i="13"/>
  <c r="N56" i="13"/>
  <c r="N288" i="13"/>
  <c r="R288" i="13"/>
  <c r="N264" i="13"/>
  <c r="R264" i="13"/>
  <c r="R42" i="13"/>
  <c r="N42" i="13"/>
  <c r="N270" i="13"/>
  <c r="R270" i="13"/>
  <c r="R182" i="13"/>
  <c r="N182" i="13"/>
  <c r="N144" i="13"/>
  <c r="R144" i="13"/>
  <c r="R299" i="13"/>
  <c r="N299" i="13"/>
  <c r="N275" i="13"/>
  <c r="R275" i="13"/>
  <c r="R293" i="13"/>
  <c r="N293" i="13"/>
  <c r="N141" i="13"/>
  <c r="R141" i="13"/>
  <c r="N154" i="13"/>
  <c r="R154" i="13"/>
  <c r="N220" i="13"/>
  <c r="R220" i="13"/>
  <c r="N225" i="13"/>
  <c r="R225" i="13"/>
  <c r="R195" i="13"/>
  <c r="N195" i="13"/>
  <c r="N214" i="13"/>
  <c r="R214" i="13"/>
  <c r="N282" i="13"/>
  <c r="R282" i="13"/>
  <c r="N66" i="13"/>
  <c r="R66" i="13"/>
  <c r="N251" i="13"/>
  <c r="R251" i="13"/>
  <c r="R121" i="13"/>
  <c r="N121" i="13"/>
  <c r="N76" i="13"/>
  <c r="R76" i="13"/>
  <c r="N91" i="13"/>
  <c r="R91" i="13"/>
  <c r="N26" i="13"/>
  <c r="R26" i="13"/>
  <c r="N241" i="13"/>
  <c r="R241" i="13"/>
  <c r="N94" i="13"/>
  <c r="R94" i="13"/>
  <c r="R113" i="13"/>
  <c r="N113" i="13"/>
  <c r="R238" i="13"/>
  <c r="N238" i="13"/>
  <c r="L246" i="10"/>
  <c r="P246" i="10"/>
  <c r="L29" i="10"/>
  <c r="P29" i="10"/>
  <c r="P200" i="10"/>
  <c r="L142" i="10"/>
  <c r="L214" i="10"/>
  <c r="P214" i="10"/>
  <c r="P242" i="10"/>
  <c r="L242" i="10"/>
  <c r="P23" i="10"/>
  <c r="P51" i="10"/>
  <c r="L51" i="10"/>
  <c r="P198" i="10"/>
  <c r="P222" i="10"/>
  <c r="L222" i="10"/>
  <c r="L114" i="10"/>
  <c r="P324" i="10"/>
  <c r="L50" i="10"/>
  <c r="P50" i="10"/>
  <c r="P175" i="10"/>
  <c r="L60" i="10"/>
  <c r="P60" i="10"/>
  <c r="L284" i="10"/>
  <c r="L280" i="10"/>
  <c r="P280" i="10"/>
  <c r="L147" i="10"/>
  <c r="P147" i="10"/>
  <c r="L215" i="10"/>
  <c r="N186" i="14"/>
  <c r="R186" i="14"/>
  <c r="N297" i="14"/>
  <c r="R297" i="14"/>
  <c r="R156" i="14"/>
  <c r="N156" i="14"/>
  <c r="N50" i="14"/>
  <c r="R50" i="14"/>
  <c r="N147" i="14"/>
  <c r="R147" i="14"/>
  <c r="N260" i="14"/>
  <c r="R260" i="14"/>
  <c r="N117" i="14"/>
  <c r="R117" i="14"/>
  <c r="R169" i="14"/>
  <c r="N169" i="14"/>
  <c r="N216" i="14"/>
  <c r="R216" i="14"/>
  <c r="N149" i="14"/>
  <c r="R149" i="14"/>
  <c r="R73" i="14"/>
  <c r="N73" i="14"/>
  <c r="N299" i="14"/>
  <c r="R299" i="14"/>
  <c r="N196" i="14"/>
  <c r="R196" i="14"/>
  <c r="R254" i="14"/>
  <c r="N254" i="14"/>
  <c r="N91" i="14"/>
  <c r="R91" i="14"/>
  <c r="R101" i="14"/>
  <c r="N101" i="14"/>
  <c r="N272" i="14"/>
  <c r="R272" i="14"/>
  <c r="N112" i="14"/>
  <c r="R112" i="14"/>
  <c r="R252" i="14"/>
  <c r="N252" i="14"/>
  <c r="N45" i="14"/>
  <c r="R45" i="14"/>
  <c r="R62" i="14"/>
  <c r="N62" i="14"/>
  <c r="R247" i="14"/>
  <c r="N247" i="14"/>
  <c r="R263" i="14"/>
  <c r="N263" i="14"/>
  <c r="N35" i="14"/>
  <c r="R35" i="14"/>
  <c r="N102" i="14"/>
  <c r="R102" i="14"/>
  <c r="N203" i="14"/>
  <c r="R203" i="14"/>
  <c r="R205" i="14"/>
  <c r="N205" i="14"/>
  <c r="N57" i="14"/>
  <c r="R57" i="14"/>
  <c r="N174" i="14"/>
  <c r="R174" i="14"/>
  <c r="N60" i="14"/>
  <c r="R60" i="14"/>
  <c r="N214" i="14"/>
  <c r="R214" i="14"/>
  <c r="R68" i="14"/>
  <c r="N68" i="14"/>
  <c r="R106" i="14"/>
  <c r="N106" i="14"/>
  <c r="N123" i="14"/>
  <c r="R123" i="14"/>
  <c r="N204" i="14"/>
  <c r="R204" i="14"/>
  <c r="R200" i="13"/>
  <c r="N200" i="13"/>
  <c r="N38" i="13"/>
  <c r="R38" i="13"/>
  <c r="N142" i="13"/>
  <c r="R142" i="13"/>
  <c r="N132" i="13"/>
  <c r="R132" i="13"/>
  <c r="N45" i="13"/>
  <c r="R45" i="13"/>
  <c r="N209" i="13"/>
  <c r="R209" i="13"/>
  <c r="R228" i="13"/>
  <c r="N228" i="13"/>
  <c r="N28" i="13"/>
  <c r="R28" i="13"/>
  <c r="R68" i="13"/>
  <c r="N68" i="13"/>
  <c r="N306" i="13"/>
  <c r="R306" i="13"/>
  <c r="N46" i="13"/>
  <c r="R46" i="13"/>
  <c r="N183" i="13"/>
  <c r="R183" i="13"/>
  <c r="R33" i="13"/>
  <c r="N33" i="13"/>
  <c r="N258" i="13"/>
  <c r="R258" i="13"/>
  <c r="N185" i="13"/>
  <c r="R185" i="13"/>
  <c r="N303" i="13"/>
  <c r="R303" i="13"/>
  <c r="R188" i="13"/>
  <c r="N188" i="13"/>
  <c r="N277" i="13"/>
  <c r="R277" i="13"/>
  <c r="R295" i="13"/>
  <c r="N295" i="13"/>
  <c r="N217" i="13"/>
  <c r="R217" i="13"/>
  <c r="N193" i="13"/>
  <c r="R193" i="13"/>
  <c r="R227" i="13"/>
  <c r="N227" i="13"/>
  <c r="N58" i="13"/>
  <c r="R58" i="13"/>
  <c r="N233" i="13"/>
  <c r="R233" i="13"/>
  <c r="R300" i="13"/>
  <c r="N300" i="13"/>
  <c r="N255" i="13"/>
  <c r="R255" i="13"/>
  <c r="N71" i="13"/>
  <c r="R71" i="13"/>
  <c r="N240" i="13"/>
  <c r="R240" i="13"/>
  <c r="N304" i="13"/>
  <c r="R304" i="13"/>
  <c r="N35" i="13"/>
  <c r="R35" i="13"/>
  <c r="N98" i="13"/>
  <c r="R98" i="13"/>
  <c r="R53" i="13"/>
  <c r="N53" i="13"/>
  <c r="R100" i="13"/>
  <c r="N100" i="13"/>
  <c r="N276" i="13"/>
  <c r="R276" i="13"/>
  <c r="N271" i="13"/>
  <c r="R271" i="13"/>
  <c r="N226" i="13"/>
  <c r="R226" i="13"/>
  <c r="N90" i="13"/>
  <c r="R90" i="13"/>
  <c r="N156" i="13"/>
  <c r="R156" i="13"/>
  <c r="L268" i="10"/>
  <c r="P268" i="10"/>
  <c r="L78" i="10"/>
  <c r="P78" i="10"/>
  <c r="P100" i="10"/>
  <c r="L100" i="10"/>
  <c r="P279" i="10"/>
  <c r="L279" i="10"/>
  <c r="P289" i="10"/>
  <c r="L289" i="10"/>
  <c r="L94" i="10"/>
  <c r="P94" i="10"/>
  <c r="P323" i="10"/>
  <c r="L323" i="10"/>
  <c r="L224" i="10"/>
  <c r="P224" i="10"/>
  <c r="P226" i="10"/>
  <c r="P233" i="10"/>
  <c r="P47" i="10"/>
  <c r="L47" i="10"/>
  <c r="L301" i="10"/>
  <c r="P301" i="10"/>
  <c r="L182" i="10"/>
  <c r="P182" i="10"/>
  <c r="P174" i="10"/>
  <c r="L174" i="10"/>
  <c r="L48" i="10"/>
  <c r="P27" i="10"/>
  <c r="L27" i="10"/>
  <c r="R138" i="14"/>
  <c r="N138" i="14"/>
  <c r="N175" i="14"/>
  <c r="R175" i="14"/>
  <c r="R129" i="14"/>
  <c r="N129" i="14"/>
  <c r="R121" i="14"/>
  <c r="N121" i="14"/>
  <c r="R304" i="14"/>
  <c r="N304" i="14"/>
  <c r="R76" i="14"/>
  <c r="N76" i="14"/>
  <c r="R217" i="14"/>
  <c r="N217" i="14"/>
  <c r="N43" i="14"/>
  <c r="R43" i="14"/>
  <c r="N128" i="14"/>
  <c r="R128" i="14"/>
  <c r="N58" i="14"/>
  <c r="R58" i="14"/>
  <c r="R154" i="14"/>
  <c r="N154" i="14"/>
  <c r="N221" i="14"/>
  <c r="R221" i="14"/>
  <c r="R280" i="14"/>
  <c r="N280" i="14"/>
  <c r="N88" i="14"/>
  <c r="R88" i="14"/>
  <c r="N288" i="14"/>
  <c r="R288" i="14"/>
  <c r="R269" i="14"/>
  <c r="N269" i="14"/>
  <c r="N228" i="14"/>
  <c r="R228" i="14"/>
  <c r="N111" i="14"/>
  <c r="R111" i="14"/>
  <c r="R277" i="14"/>
  <c r="N277" i="14"/>
  <c r="N284" i="14"/>
  <c r="R284" i="14"/>
  <c r="N158" i="14"/>
  <c r="R158" i="14"/>
  <c r="N146" i="14"/>
  <c r="R146" i="14"/>
  <c r="N281" i="14"/>
  <c r="R281" i="14"/>
  <c r="R206" i="14"/>
  <c r="N206" i="14"/>
  <c r="N275" i="14"/>
  <c r="R275" i="14"/>
  <c r="N69" i="14"/>
  <c r="R69" i="14"/>
  <c r="N197" i="14"/>
  <c r="R197" i="14"/>
  <c r="N28" i="14"/>
  <c r="R28" i="14"/>
  <c r="N152" i="14"/>
  <c r="R152" i="14"/>
  <c r="N27" i="14"/>
  <c r="R27" i="14"/>
  <c r="N258" i="14"/>
  <c r="R258" i="14"/>
  <c r="R222" i="14"/>
  <c r="N222" i="14"/>
  <c r="N296" i="14"/>
  <c r="R296" i="14"/>
  <c r="N187" i="14"/>
  <c r="R187" i="14"/>
  <c r="N188" i="14"/>
  <c r="R188" i="14"/>
  <c r="N79" i="14"/>
  <c r="R79" i="14"/>
  <c r="N231" i="13"/>
  <c r="R231" i="13"/>
  <c r="R190" i="13"/>
  <c r="N190" i="13"/>
  <c r="R173" i="13"/>
  <c r="N173" i="13"/>
  <c r="R104" i="13"/>
  <c r="N104" i="13"/>
  <c r="R279" i="13"/>
  <c r="N279" i="13"/>
  <c r="R213" i="13"/>
  <c r="N213" i="13"/>
  <c r="N302" i="13"/>
  <c r="R302" i="13"/>
  <c r="R262" i="13"/>
  <c r="N262" i="13"/>
  <c r="N22" i="13"/>
  <c r="R22" i="13"/>
  <c r="R24" i="13"/>
  <c r="N24" i="13"/>
  <c r="R297" i="13"/>
  <c r="N297" i="13"/>
  <c r="N118" i="13"/>
  <c r="R118" i="13"/>
  <c r="R236" i="13"/>
  <c r="N236" i="13"/>
  <c r="R216" i="13"/>
  <c r="N216" i="13"/>
  <c r="N215" i="13"/>
  <c r="R215" i="13"/>
  <c r="R257" i="13"/>
  <c r="N257" i="13"/>
  <c r="N211" i="13"/>
  <c r="R211" i="13"/>
  <c r="R229" i="13"/>
  <c r="N229" i="13"/>
  <c r="R109" i="13"/>
  <c r="N109" i="13"/>
  <c r="N223" i="13"/>
  <c r="R223" i="13"/>
  <c r="N119" i="13"/>
  <c r="R119" i="13"/>
  <c r="R181" i="13"/>
  <c r="N181" i="13"/>
  <c r="N263" i="13"/>
  <c r="R263" i="13"/>
  <c r="N202" i="13"/>
  <c r="R202" i="13"/>
  <c r="N189" i="13"/>
  <c r="R189" i="13"/>
  <c r="R80" i="13"/>
  <c r="N80" i="13"/>
  <c r="N243" i="13"/>
  <c r="R243" i="13"/>
  <c r="N230" i="13"/>
  <c r="R230" i="13"/>
  <c r="N196" i="13"/>
  <c r="R196" i="13"/>
  <c r="R44" i="13"/>
  <c r="N44" i="13"/>
  <c r="N31" i="13"/>
  <c r="R31" i="13"/>
  <c r="R30" i="13"/>
  <c r="N30" i="13"/>
  <c r="N77" i="13"/>
  <c r="R77" i="13"/>
  <c r="N99" i="13"/>
  <c r="R99" i="13"/>
  <c r="N205" i="13"/>
  <c r="R205" i="13"/>
  <c r="R184" i="13"/>
  <c r="N184" i="13"/>
  <c r="R169" i="13"/>
  <c r="N169" i="13"/>
  <c r="R267" i="13"/>
  <c r="N267" i="13"/>
  <c r="P291" i="10"/>
  <c r="L249" i="10"/>
  <c r="P249" i="10"/>
  <c r="P265" i="10"/>
  <c r="L265" i="10"/>
  <c r="P312" i="10"/>
  <c r="L312" i="10"/>
  <c r="L99" i="10"/>
  <c r="L56" i="10"/>
  <c r="P56" i="10"/>
  <c r="L66" i="10"/>
  <c r="P66" i="10"/>
  <c r="P46" i="10"/>
  <c r="L216" i="10"/>
  <c r="P169" i="10"/>
  <c r="L169" i="10"/>
  <c r="P137" i="10"/>
  <c r="L137" i="10"/>
  <c r="P308" i="10"/>
  <c r="L308" i="10"/>
  <c r="P335" i="10"/>
  <c r="L49" i="10"/>
  <c r="P49" i="10"/>
  <c r="P33" i="10"/>
  <c r="L33" i="10"/>
  <c r="L121" i="10"/>
  <c r="P121" i="10"/>
  <c r="N18" i="12"/>
  <c r="N18" i="13"/>
  <c r="N18" i="14"/>
  <c r="L302" i="10" l="1"/>
  <c r="L77" i="10"/>
  <c r="P130" i="10"/>
  <c r="L201" i="10"/>
  <c r="L68" i="10"/>
  <c r="P202" i="10"/>
  <c r="P42" i="10"/>
  <c r="L41" i="10"/>
  <c r="L274" i="10"/>
  <c r="P327" i="10"/>
  <c r="P160" i="10"/>
  <c r="P58" i="10"/>
  <c r="P141" i="10"/>
  <c r="L76" i="10"/>
  <c r="L73" i="10"/>
  <c r="L321" i="10"/>
  <c r="L223" i="10"/>
  <c r="L333" i="10"/>
  <c r="L241" i="10"/>
  <c r="P167" i="10"/>
  <c r="L158" i="10"/>
  <c r="P235" i="10"/>
  <c r="L140" i="10"/>
  <c r="P311" i="10"/>
  <c r="L208" i="10"/>
  <c r="L326" i="10"/>
  <c r="P262" i="10"/>
  <c r="P239" i="10"/>
  <c r="L132" i="10"/>
  <c r="P88" i="10"/>
  <c r="L331" i="10"/>
  <c r="L178" i="10"/>
  <c r="P278" i="10"/>
  <c r="P207" i="10"/>
  <c r="L204" i="10"/>
  <c r="P35" i="10"/>
  <c r="P227" i="10"/>
  <c r="P276" i="10"/>
  <c r="P136" i="10"/>
  <c r="P319" i="10"/>
  <c r="P176" i="10"/>
  <c r="L37" i="10"/>
  <c r="L243" i="10"/>
  <c r="L309" i="10"/>
  <c r="L304" i="10"/>
  <c r="L225" i="10"/>
  <c r="L82" i="10"/>
  <c r="L205" i="10"/>
  <c r="L155" i="10"/>
  <c r="L24" i="10"/>
  <c r="P38" i="10"/>
  <c r="L171" i="10"/>
  <c r="L244" i="10"/>
  <c r="L122" i="10"/>
  <c r="L32" i="10"/>
  <c r="P150" i="10"/>
  <c r="L102" i="10"/>
  <c r="L258" i="10"/>
  <c r="L84" i="10"/>
  <c r="P295" i="10"/>
  <c r="L252" i="10"/>
  <c r="P139" i="10"/>
  <c r="L143" i="10"/>
  <c r="P149" i="10"/>
  <c r="L95" i="10"/>
  <c r="L307" i="10"/>
  <c r="L103" i="10"/>
  <c r="L219" i="10"/>
  <c r="L117" i="10"/>
  <c r="P297" i="10"/>
  <c r="P59" i="10"/>
  <c r="L67" i="10"/>
  <c r="L206" i="10"/>
  <c r="P112" i="10"/>
  <c r="L131" i="10"/>
  <c r="P97" i="10"/>
  <c r="P151" i="10"/>
  <c r="P113" i="10"/>
  <c r="L192" i="10"/>
  <c r="P25" i="10"/>
  <c r="L161" i="10"/>
  <c r="L261" i="10"/>
  <c r="L305" i="10"/>
  <c r="P61" i="10"/>
  <c r="P138" i="10"/>
  <c r="P166" i="10"/>
  <c r="P250" i="10"/>
  <c r="P69" i="10"/>
  <c r="P165" i="10"/>
  <c r="L267" i="10"/>
  <c r="L162" i="10"/>
  <c r="P79" i="10"/>
  <c r="P290" i="10"/>
  <c r="L292" i="10"/>
  <c r="L85" i="10"/>
  <c r="P310" i="10"/>
  <c r="P134" i="10"/>
  <c r="P28" i="10"/>
  <c r="P337" i="10"/>
  <c r="L120" i="10"/>
  <c r="P299" i="10"/>
  <c r="P188" i="10"/>
  <c r="P277" i="10"/>
  <c r="P43" i="10"/>
  <c r="L52" i="10"/>
  <c r="P86" i="10"/>
  <c r="L240" i="10"/>
  <c r="L170" i="10"/>
  <c r="AD24" i="17"/>
  <c r="AG24" i="17"/>
  <c r="AE24" i="17"/>
  <c r="P273" i="10"/>
  <c r="P156" i="10"/>
  <c r="AB53" i="17"/>
  <c r="V53" i="17" s="1"/>
  <c r="AG174" i="17"/>
  <c r="AE174" i="17"/>
  <c r="AD174" i="17"/>
  <c r="P197" i="10"/>
  <c r="L248" i="10"/>
  <c r="P96" i="10"/>
  <c r="P65" i="10"/>
  <c r="L257" i="10"/>
  <c r="AA158" i="17"/>
  <c r="AB82" i="17"/>
  <c r="V82" i="17" s="1"/>
  <c r="AG169" i="17"/>
  <c r="AE169" i="17"/>
  <c r="AD169" i="17"/>
  <c r="L64" i="10"/>
  <c r="L74" i="10"/>
  <c r="AG225" i="17"/>
  <c r="AD225" i="17"/>
  <c r="AE225" i="17"/>
  <c r="P238" i="10"/>
  <c r="L272" i="10"/>
  <c r="L72" i="10"/>
  <c r="P40" i="10"/>
  <c r="P168" i="10"/>
  <c r="P57" i="10"/>
  <c r="L282" i="10"/>
  <c r="L259" i="10"/>
  <c r="P179" i="10"/>
  <c r="P195" i="10"/>
  <c r="P186" i="10"/>
  <c r="P183" i="10"/>
  <c r="P263" i="10"/>
  <c r="P271" i="10"/>
  <c r="L180" i="10"/>
  <c r="L228" i="10"/>
  <c r="L39" i="10"/>
  <c r="P275" i="10"/>
  <c r="P135" i="10"/>
  <c r="P105" i="10"/>
  <c r="L234" i="10"/>
  <c r="P193" i="10"/>
  <c r="L118" i="10"/>
  <c r="L286" i="10"/>
  <c r="P328" i="10"/>
  <c r="P285" i="10"/>
  <c r="P34" i="10"/>
  <c r="P106" i="10"/>
  <c r="P294" i="10"/>
  <c r="P314" i="10"/>
  <c r="P218" i="10"/>
  <c r="P316" i="10"/>
  <c r="P220" i="10"/>
  <c r="L126" i="10"/>
  <c r="L300" i="10"/>
  <c r="P159" i="10"/>
  <c r="L283" i="10"/>
  <c r="P260" i="10"/>
  <c r="P154" i="10"/>
  <c r="P153" i="10"/>
  <c r="L336" i="10"/>
  <c r="L177" i="10"/>
  <c r="L109" i="10"/>
  <c r="L330" i="10"/>
  <c r="P81" i="10"/>
  <c r="P217" i="10"/>
  <c r="P26" i="10"/>
  <c r="L256" i="10"/>
  <c r="P128" i="10"/>
  <c r="P293" i="10"/>
  <c r="P203" i="10"/>
  <c r="L254" i="10"/>
  <c r="P30" i="10"/>
  <c r="P317" i="10"/>
  <c r="P157" i="10"/>
  <c r="P173" i="10"/>
  <c r="L325" i="10"/>
  <c r="P163" i="10"/>
  <c r="L116" i="10"/>
  <c r="L303" i="10"/>
  <c r="L75" i="10"/>
  <c r="P320" i="10"/>
  <c r="L230" i="10"/>
  <c r="L108" i="10"/>
  <c r="P90" i="10"/>
  <c r="P62" i="10"/>
  <c r="L296" i="10"/>
  <c r="L45" i="10"/>
  <c r="P313" i="10"/>
  <c r="P146" i="10"/>
  <c r="P266" i="10"/>
  <c r="P123" i="10"/>
  <c r="P264" i="10"/>
  <c r="P209" i="10"/>
  <c r="P101" i="10"/>
  <c r="P315" i="10"/>
  <c r="AE208" i="17"/>
  <c r="AD208" i="17"/>
  <c r="AG208" i="17"/>
  <c r="AA71" i="17"/>
  <c r="AB71" i="17"/>
  <c r="V71" i="17" s="1"/>
  <c r="AD59" i="17"/>
  <c r="AE59" i="17"/>
  <c r="AG59" i="17"/>
  <c r="BY19" i="17"/>
  <c r="AE178" i="17"/>
  <c r="AG178" i="17"/>
  <c r="AD178" i="17"/>
  <c r="AG135" i="17"/>
  <c r="AD135" i="17"/>
  <c r="AE135" i="17"/>
  <c r="AA111" i="17"/>
  <c r="AB111" i="17"/>
  <c r="W111" i="17" s="1"/>
  <c r="AE103" i="17"/>
  <c r="AD103" i="17"/>
  <c r="AG103" i="17"/>
  <c r="AB64" i="17"/>
  <c r="V64" i="17" s="1"/>
  <c r="AA64" i="17"/>
  <c r="AE142" i="17"/>
  <c r="AD142" i="17"/>
  <c r="AG142" i="17"/>
  <c r="AE159" i="17"/>
  <c r="AG159" i="17"/>
  <c r="AD159" i="17"/>
  <c r="AD122" i="17"/>
  <c r="AE122" i="17"/>
  <c r="AG122" i="17"/>
  <c r="AE91" i="17"/>
  <c r="AD91" i="17"/>
  <c r="AG91" i="17"/>
  <c r="AE199" i="17"/>
  <c r="AG199" i="17"/>
  <c r="AD199" i="17"/>
  <c r="AD175" i="17"/>
  <c r="AG175" i="17"/>
  <c r="AE175" i="17"/>
  <c r="AE203" i="17"/>
  <c r="AG203" i="17"/>
  <c r="AD203" i="17"/>
  <c r="AD65" i="17"/>
  <c r="AG65" i="17"/>
  <c r="AE65" i="17"/>
  <c r="AE130" i="17"/>
  <c r="AD130" i="17"/>
  <c r="AG130" i="17"/>
  <c r="AD55" i="17"/>
  <c r="AG55" i="17"/>
  <c r="AE55" i="17"/>
  <c r="AE69" i="17"/>
  <c r="AD69" i="17"/>
  <c r="AG69" i="17"/>
  <c r="AA58" i="17"/>
  <c r="AB58" i="17"/>
  <c r="W58" i="17" s="1"/>
  <c r="AD151" i="17"/>
  <c r="AE151" i="17"/>
  <c r="AG151" i="17"/>
  <c r="AG33" i="17"/>
  <c r="AD33" i="17"/>
  <c r="AE33" i="17"/>
  <c r="AA179" i="17"/>
  <c r="AB179" i="17"/>
  <c r="V179" i="17" s="1"/>
  <c r="AD45" i="17"/>
  <c r="AG45" i="17"/>
  <c r="AE45" i="17"/>
  <c r="AD106" i="17"/>
  <c r="AG106" i="17"/>
  <c r="AE106" i="17"/>
  <c r="AA72" i="17"/>
  <c r="AB72" i="17"/>
  <c r="V72" i="17" s="1"/>
  <c r="AD82" i="17"/>
  <c r="AE82" i="17"/>
  <c r="AG82" i="17"/>
  <c r="AE143" i="17"/>
  <c r="AG143" i="17"/>
  <c r="AD143" i="17"/>
  <c r="AA32" i="17"/>
  <c r="AB32" i="17"/>
  <c r="T32" i="17" s="1"/>
  <c r="AE29" i="17"/>
  <c r="AD29" i="17"/>
  <c r="AG29" i="17"/>
  <c r="AE47" i="17"/>
  <c r="AD47" i="17"/>
  <c r="AG47" i="17"/>
  <c r="AE140" i="17"/>
  <c r="AD140" i="17"/>
  <c r="AG140" i="17"/>
  <c r="AG73" i="17"/>
  <c r="AD73" i="17"/>
  <c r="AE73" i="17"/>
  <c r="AG99" i="17"/>
  <c r="AE99" i="17"/>
  <c r="AD99" i="17"/>
  <c r="AE89" i="17"/>
  <c r="AD89" i="17"/>
  <c r="AG89" i="17"/>
  <c r="AE150" i="17"/>
  <c r="AD150" i="17"/>
  <c r="AG150" i="17"/>
  <c r="AG189" i="17"/>
  <c r="AD189" i="17"/>
  <c r="AE189" i="17"/>
  <c r="AB162" i="17"/>
  <c r="W162" i="17" s="1"/>
  <c r="AA162" i="17"/>
  <c r="AG160" i="17"/>
  <c r="AE160" i="17"/>
  <c r="AD160" i="17"/>
  <c r="AB80" i="17"/>
  <c r="V80" i="17" s="1"/>
  <c r="AA80" i="17"/>
  <c r="AG156" i="17"/>
  <c r="AE156" i="17"/>
  <c r="AD156" i="17"/>
  <c r="AA49" i="17"/>
  <c r="AB49" i="17"/>
  <c r="V49" i="17" s="1"/>
  <c r="AE23" i="17"/>
  <c r="AG23" i="17"/>
  <c r="AD23" i="17"/>
  <c r="AA96" i="17"/>
  <c r="AB96" i="17"/>
  <c r="V96" i="17" s="1"/>
  <c r="AB83" i="17"/>
  <c r="V83" i="17" s="1"/>
  <c r="AA83" i="17"/>
  <c r="AG95" i="17"/>
  <c r="AE95" i="17"/>
  <c r="AD95" i="17"/>
  <c r="AD168" i="17"/>
  <c r="AE168" i="17"/>
  <c r="AG168" i="17"/>
  <c r="AG48" i="17"/>
  <c r="AE48" i="17"/>
  <c r="AD48" i="17"/>
  <c r="AD42" i="17"/>
  <c r="AE42" i="17"/>
  <c r="AG42" i="17"/>
  <c r="AB163" i="17"/>
  <c r="W163" i="17" s="1"/>
  <c r="AA163" i="17"/>
  <c r="AE171" i="17"/>
  <c r="AD171" i="17"/>
  <c r="AG171" i="17"/>
  <c r="AA90" i="17"/>
  <c r="AB90" i="17"/>
  <c r="V90" i="17" s="1"/>
  <c r="AA112" i="17"/>
  <c r="AB112" i="17"/>
  <c r="W112" i="17" s="1"/>
  <c r="AE67" i="17"/>
  <c r="AG67" i="17"/>
  <c r="AD67" i="17"/>
  <c r="AA126" i="17"/>
  <c r="AB126" i="17"/>
  <c r="W126" i="17" s="1"/>
  <c r="AG115" i="17"/>
  <c r="AD115" i="17"/>
  <c r="AE115" i="17"/>
  <c r="AE176" i="17"/>
  <c r="AG176" i="17"/>
  <c r="AD176" i="17"/>
  <c r="AB173" i="17"/>
  <c r="W173" i="17" s="1"/>
  <c r="AA173" i="17"/>
  <c r="AG198" i="17"/>
  <c r="AE198" i="17"/>
  <c r="AD198" i="17"/>
  <c r="AD76" i="17"/>
  <c r="AG76" i="17"/>
  <c r="AE76" i="17"/>
  <c r="AG204" i="17"/>
  <c r="AD204" i="17"/>
  <c r="AE204" i="17"/>
  <c r="AG184" i="17"/>
  <c r="AE184" i="17"/>
  <c r="AD50" i="17"/>
  <c r="AE50" i="17"/>
  <c r="AG50" i="17"/>
  <c r="AE41" i="17"/>
  <c r="AD41" i="17"/>
  <c r="AG41" i="17"/>
  <c r="AA147" i="17"/>
  <c r="AB147" i="17"/>
  <c r="W147" i="17" s="1"/>
  <c r="AD57" i="17"/>
  <c r="AG57" i="17"/>
  <c r="AE57" i="17"/>
  <c r="AE200" i="17"/>
  <c r="AD200" i="17"/>
  <c r="AG200" i="17"/>
  <c r="AA124" i="17"/>
  <c r="AB124" i="17"/>
  <c r="W124" i="17" s="1"/>
  <c r="AE44" i="17"/>
  <c r="AG44" i="17"/>
  <c r="AD44" i="17"/>
  <c r="AA177" i="17"/>
  <c r="AB177" i="17"/>
  <c r="W177" i="17" s="1"/>
  <c r="AE157" i="17"/>
  <c r="AG157" i="17"/>
  <c r="AD157" i="17"/>
  <c r="AB61" i="17"/>
  <c r="V61" i="17" s="1"/>
  <c r="AA61" i="17"/>
  <c r="AG22" i="17"/>
  <c r="AE22" i="17"/>
  <c r="AD22" i="17"/>
  <c r="AG146" i="17"/>
  <c r="AD146" i="17"/>
  <c r="AE146" i="17"/>
  <c r="AD110" i="17"/>
  <c r="AG110" i="17"/>
  <c r="AE110" i="17"/>
  <c r="AD192" i="17"/>
  <c r="AE192" i="17"/>
  <c r="AG192" i="17"/>
  <c r="AD85" i="17"/>
  <c r="AE85" i="17"/>
  <c r="AG85" i="17"/>
  <c r="AE60" i="17"/>
  <c r="AD60" i="17"/>
  <c r="AG60" i="17"/>
  <c r="AD170" i="17"/>
  <c r="AG170" i="17"/>
  <c r="AE170" i="17"/>
  <c r="AE28" i="17"/>
  <c r="AG28" i="17"/>
  <c r="AD28" i="17"/>
  <c r="AD88" i="17"/>
  <c r="AE88" i="17"/>
  <c r="AG88" i="17"/>
  <c r="AA116" i="17"/>
  <c r="AB116" i="17"/>
  <c r="W116" i="17" s="1"/>
  <c r="AD148" i="17"/>
  <c r="AE148" i="17"/>
  <c r="AG148" i="17"/>
  <c r="AA183" i="17"/>
  <c r="AB183" i="17"/>
  <c r="W183" i="17" s="1"/>
  <c r="AE52" i="17"/>
  <c r="AG52" i="17"/>
  <c r="AE127" i="17"/>
  <c r="AG127" i="17"/>
  <c r="AD127" i="17"/>
  <c r="AD164" i="17"/>
  <c r="AG164" i="17"/>
  <c r="AE164" i="17"/>
  <c r="BZ11" i="17"/>
  <c r="BZ17" i="17"/>
  <c r="CA16" i="17" s="1"/>
  <c r="AE53" i="17"/>
  <c r="AG53" i="17"/>
  <c r="AD53" i="17"/>
  <c r="AG165" i="17"/>
  <c r="AD165" i="17"/>
  <c r="AE165" i="17"/>
  <c r="AE92" i="17"/>
  <c r="AD92" i="17"/>
  <c r="AG92" i="17"/>
  <c r="AA25" i="17"/>
  <c r="AB25" i="17"/>
  <c r="T25" i="17" s="1"/>
  <c r="AE172" i="17"/>
  <c r="AD172" i="17"/>
  <c r="AG172" i="17"/>
  <c r="AE30" i="17"/>
  <c r="AG30" i="17"/>
  <c r="AD30" i="17"/>
  <c r="AE35" i="17"/>
  <c r="AG35" i="17"/>
  <c r="AD35" i="17"/>
  <c r="AG212" i="17"/>
  <c r="AD212" i="17"/>
  <c r="AE212" i="17"/>
  <c r="AA211" i="17"/>
  <c r="AB211" i="17"/>
  <c r="W211" i="17" s="1"/>
  <c r="AB74" i="17"/>
  <c r="W74" i="17" s="1"/>
  <c r="AA74" i="17"/>
  <c r="AG68" i="17"/>
  <c r="AE68" i="17"/>
  <c r="AD68" i="17"/>
  <c r="AD185" i="17"/>
  <c r="AE185" i="17"/>
  <c r="AG185" i="17"/>
  <c r="AD158" i="17"/>
  <c r="AE158" i="17"/>
  <c r="AG158" i="17"/>
  <c r="AE153" i="17"/>
  <c r="AD153" i="17"/>
  <c r="AG153" i="17"/>
  <c r="BZ25" i="17"/>
  <c r="CA24" i="17" s="1"/>
  <c r="AG154" i="17"/>
  <c r="AE154" i="17"/>
  <c r="AD154" i="17"/>
  <c r="AB108" i="17"/>
  <c r="W108" i="17" s="1"/>
  <c r="AA108" i="17"/>
  <c r="AG119" i="17"/>
  <c r="AD119" i="17"/>
  <c r="AE119" i="17"/>
  <c r="AG117" i="17"/>
  <c r="AE117" i="17"/>
  <c r="AD117" i="17"/>
  <c r="AD186" i="17"/>
  <c r="AE186" i="17"/>
  <c r="AG186" i="17"/>
  <c r="AD213" i="17"/>
  <c r="AG213" i="17"/>
  <c r="AE213" i="17"/>
  <c r="AD118" i="17"/>
  <c r="AE118" i="17"/>
  <c r="AG118" i="17"/>
  <c r="AD100" i="17"/>
  <c r="AG100" i="17"/>
  <c r="AE100" i="17"/>
  <c r="AD145" i="17"/>
  <c r="AG145" i="17"/>
  <c r="AE145" i="17"/>
  <c r="AD166" i="17"/>
  <c r="AG166" i="17"/>
  <c r="AE166" i="17"/>
  <c r="AD129" i="17"/>
  <c r="AG129" i="17"/>
  <c r="AE129" i="17"/>
  <c r="AD75" i="17"/>
  <c r="AG75" i="17"/>
  <c r="AE75" i="17"/>
  <c r="AE141" i="17"/>
  <c r="AG141" i="17"/>
  <c r="AD141" i="17"/>
  <c r="AG187" i="17"/>
  <c r="AE187" i="17"/>
  <c r="AD187" i="17"/>
  <c r="AE109" i="17"/>
  <c r="AD109" i="17"/>
  <c r="AG109" i="17"/>
  <c r="AE54" i="17"/>
  <c r="AD54" i="17"/>
  <c r="AG54" i="17"/>
  <c r="AD78" i="17"/>
  <c r="AG78" i="17"/>
  <c r="AE78" i="17"/>
  <c r="AD86" i="17"/>
  <c r="AG86" i="17"/>
  <c r="AE86" i="17"/>
  <c r="AE139" i="17"/>
  <c r="AG139" i="17"/>
  <c r="AD139" i="17"/>
  <c r="E7" i="12"/>
  <c r="F6" i="12" s="1"/>
  <c r="H6" i="12" s="1"/>
  <c r="F9" i="12" s="1"/>
  <c r="P89" i="10"/>
  <c r="F8" i="10"/>
  <c r="G9" i="10" s="1"/>
  <c r="P98" i="10"/>
  <c r="E7" i="14"/>
  <c r="E7" i="13"/>
  <c r="P287" i="6"/>
  <c r="L287" i="6"/>
  <c r="P165" i="6"/>
  <c r="L165" i="6"/>
  <c r="L261" i="6"/>
  <c r="P261" i="6"/>
  <c r="P323" i="6"/>
  <c r="L323" i="6"/>
  <c r="L169" i="6"/>
  <c r="P169" i="6"/>
  <c r="L316" i="6"/>
  <c r="P316" i="6"/>
  <c r="L127" i="6"/>
  <c r="P127" i="6"/>
  <c r="L339" i="6"/>
  <c r="P339" i="6"/>
  <c r="L290" i="6"/>
  <c r="P290" i="6"/>
  <c r="L24" i="6"/>
  <c r="P24" i="6"/>
  <c r="L207" i="6"/>
  <c r="P207" i="6"/>
  <c r="L248" i="6"/>
  <c r="P248" i="6"/>
  <c r="L41" i="6"/>
  <c r="P41" i="6"/>
  <c r="L178" i="6"/>
  <c r="P178" i="6"/>
  <c r="L121" i="6"/>
  <c r="P121" i="6"/>
  <c r="L219" i="6"/>
  <c r="P219" i="6"/>
  <c r="L293" i="6"/>
  <c r="P293" i="6"/>
  <c r="L135" i="6"/>
  <c r="P135" i="6"/>
  <c r="L233" i="6"/>
  <c r="P233" i="6"/>
  <c r="L59" i="6"/>
  <c r="P59" i="6"/>
  <c r="L66" i="6"/>
  <c r="P66" i="6"/>
  <c r="P83" i="6"/>
  <c r="L83" i="6"/>
  <c r="L186" i="6"/>
  <c r="P186" i="6"/>
  <c r="L214" i="6"/>
  <c r="P214" i="6"/>
  <c r="L60" i="6"/>
  <c r="P60" i="6"/>
  <c r="P120" i="6"/>
  <c r="L120" i="6"/>
  <c r="L162" i="6"/>
  <c r="P162" i="6"/>
  <c r="L322" i="6"/>
  <c r="P322" i="6"/>
  <c r="P98" i="6"/>
  <c r="L98" i="6"/>
  <c r="L42" i="6"/>
  <c r="P42" i="6"/>
  <c r="L65" i="6"/>
  <c r="P65" i="6"/>
  <c r="P194" i="6"/>
  <c r="L194" i="6"/>
  <c r="L252" i="6"/>
  <c r="P252" i="6"/>
  <c r="P269" i="6"/>
  <c r="L269" i="6"/>
  <c r="P58" i="6"/>
  <c r="L58" i="6"/>
  <c r="L108" i="6"/>
  <c r="P108" i="6"/>
  <c r="P307" i="6"/>
  <c r="L307" i="6"/>
  <c r="L175" i="6"/>
  <c r="P175" i="6"/>
  <c r="P226" i="6"/>
  <c r="L226" i="6"/>
  <c r="P33" i="6"/>
  <c r="L33" i="6"/>
  <c r="L36" i="6"/>
  <c r="P36" i="6"/>
  <c r="L40" i="6"/>
  <c r="P40" i="6"/>
  <c r="L329" i="6"/>
  <c r="P329" i="6"/>
  <c r="L167" i="6"/>
  <c r="P167" i="6"/>
  <c r="L152" i="6"/>
  <c r="P152" i="6"/>
  <c r="L82" i="6"/>
  <c r="P82" i="6"/>
  <c r="L254" i="6"/>
  <c r="P254" i="6"/>
  <c r="P303" i="6"/>
  <c r="L303" i="6"/>
  <c r="L304" i="6"/>
  <c r="P304" i="6"/>
  <c r="L57" i="6"/>
  <c r="P57" i="6"/>
  <c r="L102" i="6"/>
  <c r="P102" i="6"/>
  <c r="L161" i="6"/>
  <c r="P161" i="6"/>
  <c r="P212" i="6"/>
  <c r="L212" i="6"/>
  <c r="L229" i="6"/>
  <c r="P229" i="6"/>
  <c r="L156" i="6"/>
  <c r="P156" i="6"/>
  <c r="L74" i="6"/>
  <c r="P74" i="6"/>
  <c r="L267" i="6"/>
  <c r="P267" i="6"/>
  <c r="P324" i="6"/>
  <c r="L324" i="6"/>
  <c r="P170" i="6"/>
  <c r="L170" i="6"/>
  <c r="P132" i="6"/>
  <c r="L132" i="6"/>
  <c r="L181" i="6"/>
  <c r="P181" i="6"/>
  <c r="L46" i="6"/>
  <c r="P46" i="6"/>
  <c r="L251" i="6"/>
  <c r="P251" i="6"/>
  <c r="L71" i="6"/>
  <c r="P71" i="6"/>
  <c r="L204" i="6"/>
  <c r="P204" i="6"/>
  <c r="L31" i="6"/>
  <c r="P31" i="6"/>
  <c r="L259" i="6"/>
  <c r="P259" i="6"/>
  <c r="L166" i="6"/>
  <c r="P166" i="6"/>
  <c r="P173" i="6"/>
  <c r="L173" i="6"/>
  <c r="L273" i="6"/>
  <c r="P273" i="6"/>
  <c r="L101" i="6"/>
  <c r="P101" i="6"/>
  <c r="L96" i="6"/>
  <c r="P96" i="6"/>
  <c r="P247" i="6"/>
  <c r="L247" i="6"/>
  <c r="L147" i="6"/>
  <c r="P147" i="6"/>
  <c r="L318" i="6"/>
  <c r="P318" i="6"/>
  <c r="L190" i="6"/>
  <c r="P190" i="6"/>
  <c r="P276" i="6"/>
  <c r="L276" i="6"/>
  <c r="P77" i="6"/>
  <c r="L77" i="6"/>
  <c r="P331" i="6"/>
  <c r="L331" i="6"/>
  <c r="L250" i="6"/>
  <c r="P250" i="6"/>
  <c r="L62" i="6"/>
  <c r="P62" i="6"/>
  <c r="P328" i="6"/>
  <c r="L328" i="6"/>
  <c r="L43" i="6"/>
  <c r="P43" i="6"/>
  <c r="L288" i="6"/>
  <c r="P288" i="6"/>
  <c r="P308" i="6"/>
  <c r="L308" i="6"/>
  <c r="L211" i="6"/>
  <c r="P211" i="6"/>
  <c r="L124" i="6"/>
  <c r="P124" i="6"/>
  <c r="L45" i="6"/>
  <c r="P45" i="6"/>
  <c r="L221" i="6"/>
  <c r="P221" i="6"/>
  <c r="L281" i="6"/>
  <c r="P281" i="6"/>
  <c r="L107" i="6"/>
  <c r="P107" i="6"/>
  <c r="L105" i="6"/>
  <c r="P105" i="6"/>
  <c r="L141" i="6"/>
  <c r="P141" i="6"/>
  <c r="P195" i="6"/>
  <c r="L195" i="6"/>
  <c r="L203" i="6"/>
  <c r="P203" i="6"/>
  <c r="P48" i="6"/>
  <c r="L48" i="6"/>
  <c r="L243" i="6"/>
  <c r="P243" i="6"/>
  <c r="P300" i="6"/>
  <c r="L300" i="6"/>
  <c r="L114" i="6"/>
  <c r="P114" i="6"/>
  <c r="L111" i="6"/>
  <c r="P111" i="6"/>
  <c r="P157" i="6"/>
  <c r="L157" i="6"/>
  <c r="P320" i="6"/>
  <c r="L320" i="6"/>
  <c r="L265" i="6"/>
  <c r="P265" i="6"/>
  <c r="L282" i="6"/>
  <c r="P282" i="6"/>
  <c r="L90" i="6"/>
  <c r="P90" i="6"/>
  <c r="L93" i="6"/>
  <c r="P93" i="6"/>
  <c r="L91" i="6"/>
  <c r="P91" i="6"/>
  <c r="L200" i="6"/>
  <c r="P200" i="6"/>
  <c r="P239" i="6"/>
  <c r="L239" i="6"/>
  <c r="L240" i="6"/>
  <c r="P240" i="6"/>
  <c r="L136" i="6"/>
  <c r="P136" i="6"/>
  <c r="L35" i="6"/>
  <c r="P35" i="6"/>
  <c r="L310" i="6"/>
  <c r="P310" i="6"/>
  <c r="L174" i="6"/>
  <c r="P174" i="6"/>
  <c r="L180" i="6"/>
  <c r="P180" i="6"/>
  <c r="L110" i="6"/>
  <c r="P110" i="6"/>
  <c r="L196" i="6"/>
  <c r="P196" i="6"/>
  <c r="P260" i="6"/>
  <c r="L260" i="6"/>
  <c r="L277" i="6"/>
  <c r="P277" i="6"/>
  <c r="L64" i="6"/>
  <c r="P64" i="6"/>
  <c r="P119" i="6"/>
  <c r="L119" i="6"/>
  <c r="L278" i="6"/>
  <c r="P278" i="6"/>
  <c r="L129" i="6"/>
  <c r="P129" i="6"/>
  <c r="L143" i="6"/>
  <c r="P143" i="6"/>
  <c r="P263" i="6"/>
  <c r="L263" i="6"/>
  <c r="L182" i="6"/>
  <c r="P182" i="6"/>
  <c r="L22" i="6"/>
  <c r="P22" i="6"/>
  <c r="P99" i="6"/>
  <c r="L99" i="6"/>
  <c r="L133" i="6"/>
  <c r="P133" i="6"/>
  <c r="P193" i="6"/>
  <c r="L193" i="6"/>
  <c r="L333" i="6"/>
  <c r="P333" i="6"/>
  <c r="L68" i="6"/>
  <c r="P68" i="6"/>
  <c r="P286" i="6"/>
  <c r="L286" i="6"/>
  <c r="P335" i="6"/>
  <c r="L335" i="6"/>
  <c r="P153" i="6"/>
  <c r="L153" i="6"/>
  <c r="L89" i="6"/>
  <c r="P89" i="6"/>
  <c r="L134" i="6"/>
  <c r="P134" i="6"/>
  <c r="L185" i="6"/>
  <c r="P185" i="6"/>
  <c r="P236" i="6"/>
  <c r="L236" i="6"/>
  <c r="L253" i="6"/>
  <c r="P253" i="6"/>
  <c r="L39" i="6"/>
  <c r="P39" i="6"/>
  <c r="L92" i="6"/>
  <c r="P92" i="6"/>
  <c r="P299" i="6"/>
  <c r="L299" i="6"/>
  <c r="P164" i="6"/>
  <c r="L164" i="6"/>
  <c r="P218" i="6"/>
  <c r="L218" i="6"/>
  <c r="P27" i="6"/>
  <c r="L27" i="6"/>
  <c r="P30" i="6"/>
  <c r="L30" i="6"/>
  <c r="L34" i="6"/>
  <c r="P34" i="6"/>
  <c r="L321" i="6"/>
  <c r="P321" i="6"/>
  <c r="L338" i="6"/>
  <c r="P338" i="6"/>
  <c r="L146" i="6"/>
  <c r="P146" i="6"/>
  <c r="L69" i="6"/>
  <c r="P69" i="6"/>
  <c r="L144" i="6"/>
  <c r="P144" i="6"/>
  <c r="P246" i="6"/>
  <c r="L246" i="6"/>
  <c r="L295" i="6"/>
  <c r="P295" i="6"/>
  <c r="P296" i="6"/>
  <c r="L296" i="6"/>
  <c r="P51" i="6"/>
  <c r="L51" i="6"/>
  <c r="L97" i="6"/>
  <c r="P97" i="6"/>
  <c r="L202" i="6"/>
  <c r="P202" i="6"/>
  <c r="L213" i="6"/>
  <c r="P213" i="6"/>
  <c r="L55" i="6"/>
  <c r="P55" i="6"/>
  <c r="P217" i="6"/>
  <c r="L217" i="6"/>
  <c r="L47" i="6"/>
  <c r="P47" i="6"/>
  <c r="L44" i="6"/>
  <c r="P44" i="6"/>
  <c r="L154" i="6"/>
  <c r="P154" i="6"/>
  <c r="L268" i="6"/>
  <c r="P268" i="6"/>
  <c r="L187" i="6"/>
  <c r="P187" i="6"/>
  <c r="P103" i="6"/>
  <c r="L103" i="6"/>
  <c r="L148" i="6"/>
  <c r="P148" i="6"/>
  <c r="L298" i="6"/>
  <c r="P298" i="6"/>
  <c r="L302" i="6"/>
  <c r="P302" i="6"/>
  <c r="L222" i="6"/>
  <c r="P222" i="6"/>
  <c r="P271" i="6"/>
  <c r="L271" i="6"/>
  <c r="L272" i="6"/>
  <c r="P272" i="6"/>
  <c r="P25" i="6"/>
  <c r="L25" i="6"/>
  <c r="P67" i="6"/>
  <c r="L67" i="6"/>
  <c r="L334" i="6"/>
  <c r="P334" i="6"/>
  <c r="L191" i="6"/>
  <c r="P191" i="6"/>
  <c r="L199" i="6"/>
  <c r="P199" i="6"/>
  <c r="L137" i="6"/>
  <c r="P137" i="6"/>
  <c r="L29" i="6"/>
  <c r="P29" i="6"/>
  <c r="L235" i="6"/>
  <c r="P235" i="6"/>
  <c r="P292" i="6"/>
  <c r="L292" i="6"/>
  <c r="L309" i="6"/>
  <c r="P309" i="6"/>
  <c r="L100" i="6"/>
  <c r="P100" i="6"/>
  <c r="P149" i="6"/>
  <c r="L149" i="6"/>
  <c r="L317" i="6"/>
  <c r="P317" i="6"/>
  <c r="L257" i="6"/>
  <c r="P257" i="6"/>
  <c r="L274" i="6"/>
  <c r="P274" i="6"/>
  <c r="L84" i="6"/>
  <c r="P84" i="6"/>
  <c r="L81" i="6"/>
  <c r="P81" i="6"/>
  <c r="L85" i="6"/>
  <c r="P85" i="6"/>
  <c r="L198" i="6"/>
  <c r="P198" i="6"/>
  <c r="P231" i="6"/>
  <c r="L231" i="6"/>
  <c r="L232" i="6"/>
  <c r="P232" i="6"/>
  <c r="P131" i="6"/>
  <c r="L131" i="6"/>
  <c r="L28" i="6"/>
  <c r="P28" i="6"/>
  <c r="L294" i="6"/>
  <c r="P294" i="6"/>
  <c r="L125" i="6"/>
  <c r="P125" i="6"/>
  <c r="L159" i="6"/>
  <c r="P159" i="6"/>
  <c r="L94" i="6"/>
  <c r="P94" i="6"/>
  <c r="L145" i="6"/>
  <c r="P145" i="6"/>
  <c r="P327" i="6"/>
  <c r="L327" i="6"/>
  <c r="L275" i="6"/>
  <c r="P275" i="6"/>
  <c r="L189" i="6"/>
  <c r="P189" i="6"/>
  <c r="P264" i="6"/>
  <c r="L264" i="6"/>
  <c r="L223" i="6"/>
  <c r="P223" i="6"/>
  <c r="P163" i="6"/>
  <c r="L163" i="6"/>
  <c r="L56" i="6"/>
  <c r="P56" i="6"/>
  <c r="L201" i="6"/>
  <c r="P201" i="6"/>
  <c r="L241" i="6"/>
  <c r="P241" i="6"/>
  <c r="L72" i="6"/>
  <c r="P72" i="6"/>
  <c r="P150" i="6"/>
  <c r="L150" i="6"/>
  <c r="P208" i="6"/>
  <c r="L208" i="6"/>
  <c r="P176" i="6"/>
  <c r="L176" i="6"/>
  <c r="L104" i="6"/>
  <c r="P104" i="6"/>
  <c r="P171" i="6"/>
  <c r="L171" i="6"/>
  <c r="P270" i="6"/>
  <c r="L270" i="6"/>
  <c r="P319" i="6"/>
  <c r="L319" i="6"/>
  <c r="P109" i="6"/>
  <c r="L109" i="6"/>
  <c r="P76" i="6"/>
  <c r="L76" i="6"/>
  <c r="L118" i="6"/>
  <c r="P118" i="6"/>
  <c r="L183" i="6"/>
  <c r="P183" i="6"/>
  <c r="P228" i="6"/>
  <c r="L228" i="6"/>
  <c r="L245" i="6"/>
  <c r="P245" i="6"/>
  <c r="L32" i="6"/>
  <c r="P32" i="6"/>
  <c r="L87" i="6"/>
  <c r="P87" i="6"/>
  <c r="L291" i="6"/>
  <c r="P291" i="6"/>
  <c r="L130" i="6"/>
  <c r="P130" i="6"/>
  <c r="L210" i="6"/>
  <c r="P210" i="6"/>
  <c r="L205" i="6"/>
  <c r="P205" i="6"/>
  <c r="L21" i="6"/>
  <c r="F8" i="6"/>
  <c r="G9" i="6" s="1"/>
  <c r="P21" i="6"/>
  <c r="L313" i="6"/>
  <c r="P313" i="6"/>
  <c r="L330" i="6"/>
  <c r="P330" i="6"/>
  <c r="L138" i="6"/>
  <c r="P138" i="6"/>
  <c r="L63" i="6"/>
  <c r="P63" i="6"/>
  <c r="P139" i="6"/>
  <c r="L139" i="6"/>
  <c r="P230" i="6"/>
  <c r="L230" i="6"/>
  <c r="L279" i="6"/>
  <c r="P279" i="6"/>
  <c r="P280" i="6"/>
  <c r="L280" i="6"/>
  <c r="L38" i="6"/>
  <c r="P38" i="6"/>
  <c r="L73" i="6"/>
  <c r="P73" i="6"/>
  <c r="P234" i="6"/>
  <c r="L234" i="6"/>
  <c r="L238" i="6"/>
  <c r="P238" i="6"/>
  <c r="L86" i="6"/>
  <c r="P86" i="6"/>
  <c r="P116" i="6"/>
  <c r="L116" i="6"/>
  <c r="L285" i="6"/>
  <c r="P285" i="6"/>
  <c r="P244" i="6"/>
  <c r="L244" i="6"/>
  <c r="L151" i="6"/>
  <c r="P151" i="6"/>
  <c r="L61" i="6"/>
  <c r="P61" i="6"/>
  <c r="L106" i="6"/>
  <c r="P106" i="6"/>
  <c r="L160" i="6"/>
  <c r="P160" i="6"/>
  <c r="L325" i="6"/>
  <c r="P325" i="6"/>
  <c r="L289" i="6"/>
  <c r="P289" i="6"/>
  <c r="L306" i="6"/>
  <c r="P306" i="6"/>
  <c r="L117" i="6"/>
  <c r="P117" i="6"/>
  <c r="P37" i="6"/>
  <c r="L37" i="6"/>
  <c r="P112" i="6"/>
  <c r="L112" i="6"/>
  <c r="L209" i="6"/>
  <c r="P209" i="6"/>
  <c r="P255" i="6"/>
  <c r="L255" i="6"/>
  <c r="L256" i="6"/>
  <c r="P256" i="6"/>
  <c r="P54" i="6"/>
  <c r="L54" i="6"/>
  <c r="L326" i="6"/>
  <c r="P326" i="6"/>
  <c r="L184" i="6"/>
  <c r="P184" i="6"/>
  <c r="L192" i="6"/>
  <c r="P192" i="6"/>
  <c r="L126" i="6"/>
  <c r="P126" i="6"/>
  <c r="L23" i="6"/>
  <c r="P23" i="6"/>
  <c r="L227" i="6"/>
  <c r="P227" i="6"/>
  <c r="P284" i="6"/>
  <c r="L284" i="6"/>
  <c r="L301" i="6"/>
  <c r="P301" i="6"/>
  <c r="L95" i="6"/>
  <c r="P95" i="6"/>
  <c r="L140" i="6"/>
  <c r="P140" i="6"/>
  <c r="P336" i="6"/>
  <c r="L336" i="6"/>
  <c r="L249" i="6"/>
  <c r="P249" i="6"/>
  <c r="L266" i="6"/>
  <c r="P266" i="6"/>
  <c r="L78" i="6"/>
  <c r="P78" i="6"/>
  <c r="L75" i="6"/>
  <c r="P75" i="6"/>
  <c r="L79" i="6"/>
  <c r="P79" i="6"/>
  <c r="L168" i="6"/>
  <c r="P168" i="6"/>
  <c r="P215" i="6"/>
  <c r="L215" i="6"/>
  <c r="L216" i="6"/>
  <c r="P216" i="6"/>
  <c r="P115" i="6"/>
  <c r="L115" i="6"/>
  <c r="P179" i="6"/>
  <c r="L179" i="6"/>
  <c r="L332" i="6"/>
  <c r="P332" i="6"/>
  <c r="L224" i="6"/>
  <c r="P224" i="6"/>
  <c r="L206" i="6"/>
  <c r="P206" i="6"/>
  <c r="L305" i="6"/>
  <c r="P305" i="6"/>
  <c r="L128" i="6"/>
  <c r="P128" i="6"/>
  <c r="L142" i="6"/>
  <c r="P142" i="6"/>
  <c r="L258" i="6"/>
  <c r="P258" i="6"/>
  <c r="P315" i="6"/>
  <c r="L315" i="6"/>
  <c r="P225" i="6"/>
  <c r="L225" i="6"/>
  <c r="P242" i="6"/>
  <c r="L242" i="6"/>
  <c r="P52" i="6"/>
  <c r="L52" i="6"/>
  <c r="L49" i="6"/>
  <c r="P49" i="6"/>
  <c r="L53" i="6"/>
  <c r="P53" i="6"/>
  <c r="L337" i="6"/>
  <c r="P337" i="6"/>
  <c r="L177" i="6"/>
  <c r="P177" i="6"/>
  <c r="L158" i="6"/>
  <c r="P158" i="6"/>
  <c r="L88" i="6"/>
  <c r="P88" i="6"/>
  <c r="P155" i="6"/>
  <c r="L155" i="6"/>
  <c r="P262" i="6"/>
  <c r="L262" i="6"/>
  <c r="L311" i="6"/>
  <c r="P311" i="6"/>
  <c r="P312" i="6"/>
  <c r="L312" i="6"/>
  <c r="P70" i="6"/>
  <c r="L70" i="6"/>
  <c r="P113" i="6"/>
  <c r="L113" i="6"/>
  <c r="L172" i="6"/>
  <c r="P172" i="6"/>
  <c r="P220" i="6"/>
  <c r="L220" i="6"/>
  <c r="L237" i="6"/>
  <c r="P237" i="6"/>
  <c r="L26" i="6"/>
  <c r="P26" i="6"/>
  <c r="L80" i="6"/>
  <c r="P80" i="6"/>
  <c r="P283" i="6"/>
  <c r="L283" i="6"/>
  <c r="P340" i="6"/>
  <c r="L340" i="6"/>
  <c r="P188" i="6"/>
  <c r="L188" i="6"/>
  <c r="L197" i="6"/>
  <c r="P197" i="6"/>
  <c r="L297" i="6"/>
  <c r="P297" i="6"/>
  <c r="L314" i="6"/>
  <c r="P314" i="6"/>
  <c r="L122" i="6"/>
  <c r="P122" i="6"/>
  <c r="L50" i="6"/>
  <c r="P50" i="6"/>
  <c r="L123" i="6"/>
  <c r="P123" i="6"/>
  <c r="L18" i="10"/>
  <c r="L18" i="6"/>
  <c r="F5" i="12" l="1"/>
  <c r="H5" i="12" s="1"/>
  <c r="F4" i="12"/>
  <c r="H4" i="12" s="1"/>
  <c r="E7" i="10"/>
  <c r="F4" i="10" s="1"/>
  <c r="H4" i="10" s="1"/>
  <c r="BZ19" i="17"/>
  <c r="AE124" i="17"/>
  <c r="AD124" i="17"/>
  <c r="AG124" i="17"/>
  <c r="AD147" i="17"/>
  <c r="AE147" i="17"/>
  <c r="AG147" i="17"/>
  <c r="AE112" i="17"/>
  <c r="AD112" i="17"/>
  <c r="AG112" i="17"/>
  <c r="AE80" i="17"/>
  <c r="AD80" i="17"/>
  <c r="AG80" i="17"/>
  <c r="AD32" i="17"/>
  <c r="AE32" i="17"/>
  <c r="AG32" i="17"/>
  <c r="AG72" i="17"/>
  <c r="AD72" i="17"/>
  <c r="AE72" i="17"/>
  <c r="AE179" i="17"/>
  <c r="AD179" i="17"/>
  <c r="AG179" i="17"/>
  <c r="AG58" i="17"/>
  <c r="AD58" i="17"/>
  <c r="AE58" i="17"/>
  <c r="AE111" i="17"/>
  <c r="AG111" i="17"/>
  <c r="AD111" i="17"/>
  <c r="CA25" i="17"/>
  <c r="CB24" i="17" s="1"/>
  <c r="CA19" i="17"/>
  <c r="AG211" i="17"/>
  <c r="AE211" i="17"/>
  <c r="AD211" i="17"/>
  <c r="CA17" i="17"/>
  <c r="CB16" i="17" s="1"/>
  <c r="AE116" i="17"/>
  <c r="AG116" i="17"/>
  <c r="AD116" i="17"/>
  <c r="AD173" i="17"/>
  <c r="AG173" i="17"/>
  <c r="AE173" i="17"/>
  <c r="AD90" i="17"/>
  <c r="AE90" i="17"/>
  <c r="AG90" i="17"/>
  <c r="AE64" i="17"/>
  <c r="AG64" i="17"/>
  <c r="AD64" i="17"/>
  <c r="AG108" i="17"/>
  <c r="AE108" i="17"/>
  <c r="AD108" i="17"/>
  <c r="AG177" i="17"/>
  <c r="AD177" i="17"/>
  <c r="AE177" i="17"/>
  <c r="AG126" i="17"/>
  <c r="AD126" i="17"/>
  <c r="AE126" i="17"/>
  <c r="AE183" i="17"/>
  <c r="AG183" i="17"/>
  <c r="AD183" i="17"/>
  <c r="AD83" i="17"/>
  <c r="AE83" i="17"/>
  <c r="AG83" i="17"/>
  <c r="AD49" i="17"/>
  <c r="AE49" i="17"/>
  <c r="AG49" i="17"/>
  <c r="AD71" i="17"/>
  <c r="AG71" i="17"/>
  <c r="AE71" i="17"/>
  <c r="AG61" i="17"/>
  <c r="AD61" i="17"/>
  <c r="AE61" i="17"/>
  <c r="AE162" i="17"/>
  <c r="AG162" i="17"/>
  <c r="AD162" i="17"/>
  <c r="AG74" i="17"/>
  <c r="AD74" i="17"/>
  <c r="AE74" i="17"/>
  <c r="AD163" i="17"/>
  <c r="AG163" i="17"/>
  <c r="AE163" i="17"/>
  <c r="AE25" i="17"/>
  <c r="AD25" i="17"/>
  <c r="AG25" i="17"/>
  <c r="AG96" i="17"/>
  <c r="AD96" i="17"/>
  <c r="AE96" i="17"/>
  <c r="E7" i="6"/>
  <c r="F4" i="13"/>
  <c r="H4" i="13" s="1"/>
  <c r="F5" i="13"/>
  <c r="H5" i="13" s="1"/>
  <c r="F6" i="13"/>
  <c r="H6" i="13" s="1"/>
  <c r="F9" i="13" s="1"/>
  <c r="F4" i="14"/>
  <c r="H4" i="14" s="1"/>
  <c r="F6" i="14"/>
  <c r="H6" i="14" s="1"/>
  <c r="F9" i="14" s="1"/>
  <c r="F5" i="14"/>
  <c r="H5" i="14" s="1"/>
  <c r="AC11" i="17" l="1"/>
  <c r="AG18" i="17"/>
  <c r="F6" i="10"/>
  <c r="H6" i="10" s="1"/>
  <c r="F9" i="10" s="1"/>
  <c r="F5" i="10"/>
  <c r="H5" i="10" s="1"/>
  <c r="CB17" i="17"/>
  <c r="CC16" i="17" s="1"/>
  <c r="CB11" i="17"/>
  <c r="CB19" i="17"/>
  <c r="CB25" i="17"/>
  <c r="CC24" i="17" s="1"/>
  <c r="CA11" i="17"/>
  <c r="F4" i="6"/>
  <c r="H4" i="6" s="1"/>
  <c r="F5" i="6"/>
  <c r="H5" i="6" s="1"/>
  <c r="F6" i="6"/>
  <c r="H6" i="6" s="1"/>
  <c r="F9" i="6" s="1"/>
  <c r="F8" i="13"/>
  <c r="CC17" i="17" l="1"/>
  <c r="CD16" i="17" s="1"/>
  <c r="CC11" i="17"/>
  <c r="CC19" i="17"/>
  <c r="CC25" i="17"/>
  <c r="CD24" i="17" s="1"/>
  <c r="G9" i="13"/>
  <c r="F8" i="12"/>
  <c r="CD17" i="17" l="1"/>
  <c r="CE16" i="17" s="1"/>
  <c r="CD25" i="17"/>
  <c r="CE24" i="17" s="1"/>
  <c r="G9" i="12"/>
  <c r="F8" i="14"/>
  <c r="CE25" i="17" l="1"/>
  <c r="CF24" i="17" s="1"/>
  <c r="CE19" i="17"/>
  <c r="CD11" i="17"/>
  <c r="CE17" i="17"/>
  <c r="CF16" i="17" s="1"/>
  <c r="CD19" i="17"/>
  <c r="G9" i="14"/>
  <c r="CF25" i="17" l="1"/>
  <c r="CG24" i="17" s="1"/>
  <c r="CF19" i="17"/>
  <c r="CF11" i="17"/>
  <c r="CF17" i="17"/>
  <c r="CG16" i="17" s="1"/>
  <c r="CE11" i="17"/>
  <c r="CG25" i="17" l="1"/>
  <c r="CH24" i="17" s="1"/>
  <c r="CG19" i="17"/>
  <c r="CG17" i="17"/>
  <c r="CH16" i="17" s="1"/>
  <c r="CH11" i="17" l="1"/>
  <c r="CH17" i="17"/>
  <c r="CI16" i="17" s="1"/>
  <c r="CH25" i="17"/>
  <c r="CI24" i="17" s="1"/>
  <c r="CG11" i="17"/>
  <c r="CI17" i="17" l="1"/>
  <c r="CJ16" i="17" s="1"/>
  <c r="CI11" i="17"/>
  <c r="CI25" i="17"/>
  <c r="CJ24" i="17" s="1"/>
  <c r="CH19" i="17"/>
  <c r="CJ17" i="17" l="1"/>
  <c r="CK16" i="17" s="1"/>
  <c r="CJ25" i="17"/>
  <c r="CK24" i="17" s="1"/>
  <c r="CI19" i="17"/>
  <c r="CK17" i="17" l="1"/>
  <c r="CL16" i="17" s="1"/>
  <c r="CJ11" i="17"/>
  <c r="CJ19" i="17"/>
  <c r="CK25" i="17"/>
  <c r="CL24" i="17" s="1"/>
  <c r="CK19" i="17"/>
  <c r="CL17" i="17" l="1"/>
  <c r="CL11" i="17" s="1"/>
  <c r="BN16" i="17"/>
  <c r="CK11" i="17"/>
  <c r="BN24" i="17"/>
  <c r="CL25" i="17"/>
  <c r="CL19" i="17" s="1"/>
</calcChain>
</file>

<file path=xl/sharedStrings.xml><?xml version="1.0" encoding="utf-8"?>
<sst xmlns="http://schemas.openxmlformats.org/spreadsheetml/2006/main" count="4867" uniqueCount="1067">
  <si>
    <t>JAVSO..47..105</t>
  </si>
  <si>
    <t>BAD?</t>
  </si>
  <si>
    <t>IBVS 6244</t>
  </si>
  <si>
    <t>IBVS 6191</t>
  </si>
  <si>
    <t>IBVS 6196</t>
  </si>
  <si>
    <t>0.0048</t>
  </si>
  <si>
    <t>0.0057</t>
  </si>
  <si>
    <t>0.0030</t>
  </si>
  <si>
    <t>0.0023</t>
  </si>
  <si>
    <t>0.0046</t>
  </si>
  <si>
    <t>GCVS 4 Eph.</t>
  </si>
  <si>
    <t>--- Working ----</t>
  </si>
  <si>
    <t>Epoch =</t>
  </si>
  <si>
    <t>Period =</t>
  </si>
  <si>
    <t>New Period =</t>
  </si>
  <si>
    <t>New Ephemeris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</si>
  <si>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</si>
  <si>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</si>
  <si>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</si>
  <si>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</si>
  <si>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</si>
  <si>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</si>
  <si>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</si>
  <si>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</si>
  <si>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</si>
  <si>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</si>
  <si>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</si>
  <si>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</si>
  <si>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</si>
  <si>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</si>
  <si>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</si>
  <si>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</si>
  <si>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</si>
  <si>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</si>
  <si>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Sum diff² =</t>
  </si>
  <si>
    <t>System Type:</t>
  </si>
  <si>
    <t>S5</t>
  </si>
  <si>
    <t>S</t>
  </si>
  <si>
    <t>Diethelm R</t>
  </si>
  <si>
    <t>BBSAG Bull.53</t>
  </si>
  <si>
    <t>B</t>
  </si>
  <si>
    <t>BBSAG Bull.54</t>
  </si>
  <si>
    <t>BBSAG Bull.83</t>
  </si>
  <si>
    <t>BBSAG Bull.88</t>
  </si>
  <si>
    <t>BBSAG Bull.107</t>
  </si>
  <si>
    <t>BBSAG Bull.109</t>
  </si>
  <si>
    <t>BBSAG</t>
  </si>
  <si>
    <t>IBVS 4711</t>
  </si>
  <si>
    <t>Tsesevich, 1957</t>
  </si>
  <si>
    <t>Hinderer, 1960</t>
  </si>
  <si>
    <t>Binnendijk, 1971</t>
  </si>
  <si>
    <t>Pohl &amp; Kizilirmak, 1975</t>
  </si>
  <si>
    <t>Winkler, 1977</t>
  </si>
  <si>
    <t>Awadalla &amp; Yamasaki, 1984</t>
  </si>
  <si>
    <t>this paper, Hip.</t>
  </si>
  <si>
    <t>Zhang et al., 1991</t>
  </si>
  <si>
    <t>Hipparcos epoch</t>
  </si>
  <si>
    <t>Agerer, 1993</t>
  </si>
  <si>
    <t>Agerer, 1994</t>
  </si>
  <si>
    <t>Diethelm, 1994</t>
  </si>
  <si>
    <t>Agerer &amp; Hübscher, 1996</t>
  </si>
  <si>
    <t>IBVS 4640</t>
  </si>
  <si>
    <t>Misc</t>
  </si>
  <si>
    <t>Nelson</t>
  </si>
  <si>
    <t>EW/KW</t>
  </si>
  <si>
    <t>II</t>
  </si>
  <si>
    <t>IBVS 5464</t>
  </si>
  <si>
    <t>IBVS 5484</t>
  </si>
  <si>
    <t>Krajci</t>
  </si>
  <si>
    <t>IBVS 5296</t>
  </si>
  <si>
    <t>IBVS 5502</t>
  </si>
  <si>
    <t>I</t>
  </si>
  <si>
    <t>IBVS 5494</t>
  </si>
  <si>
    <t>IBVS 5543</t>
  </si>
  <si>
    <t>IBVS 5493</t>
  </si>
  <si>
    <t>IBVS 1053</t>
  </si>
  <si>
    <t/>
  </si>
  <si>
    <t>IBVS 4382</t>
  </si>
  <si>
    <t>IBVS 5623</t>
  </si>
  <si>
    <t>IBVS 5592</t>
  </si>
  <si>
    <t>IBVS 5643</t>
  </si>
  <si>
    <t>IBVS</t>
  </si>
  <si>
    <t>W.Zessewitsch IODE 4.1.138</t>
  </si>
  <si>
    <t>F.Hinderer(K„mper) JO 43.161</t>
  </si>
  <si>
    <t>E.Bl„ttler BBS 127</t>
  </si>
  <si>
    <t>E.Bl„ttler BBS 129</t>
  </si>
  <si>
    <t>Hipparcos epoch test (Krajci)</t>
  </si>
  <si>
    <t>IBVS 3662</t>
  </si>
  <si>
    <t>R.Diethelm BBS 125</t>
  </si>
  <si>
    <t>ROTSE epoch test (Krajci)</t>
  </si>
  <si>
    <t>IBVS 5676</t>
  </si>
  <si>
    <t>IBVS 5677</t>
  </si>
  <si>
    <t>IBVS 5694</t>
  </si>
  <si>
    <t>XY Boo / GSC 1466-0122</t>
  </si>
  <si>
    <t>Or &gt;&gt;&gt;&gt;&gt;&gt;</t>
  </si>
  <si>
    <t>Quad</t>
  </si>
  <si>
    <t>IBVS 5438</t>
  </si>
  <si>
    <t>IBVS 5653</t>
  </si>
  <si>
    <t># of data points:</t>
  </si>
  <si>
    <t>IBVS 5760</t>
  </si>
  <si>
    <t>IBVS 5802</t>
  </si>
  <si>
    <t>IBVS 5875</t>
  </si>
  <si>
    <t>OEJV 0074</t>
  </si>
  <si>
    <t>CCD+I</t>
  </si>
  <si>
    <t>IBVS 5874</t>
  </si>
  <si>
    <t>IBVS 5898</t>
  </si>
  <si>
    <t>OEJV 0094</t>
  </si>
  <si>
    <t>OEJV 0107</t>
  </si>
  <si>
    <t>RHN 2010</t>
  </si>
  <si>
    <t>IBVS 5929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</si>
  <si>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</si>
  <si>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</si>
  <si>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</si>
  <si>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</si>
  <si>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A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</si>
  <si>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</si>
  <si>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</si>
  <si>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</si>
  <si>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</si>
  <si>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</si>
  <si>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</si>
  <si>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</si>
  <si>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</si>
  <si>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</si>
  <si>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</si>
  <si>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</si>
  <si>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</si>
  <si>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</si>
  <si>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</si>
  <si>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</si>
  <si>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</si>
  <si>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</si>
  <si>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</si>
  <si>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</si>
  <si>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</si>
  <si>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</si>
  <si>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</si>
  <si>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</si>
  <si>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</si>
  <si>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</si>
  <si>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</si>
  <si>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</si>
  <si>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</si>
  <si>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</si>
  <si>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</si>
  <si>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>H</t>
  </si>
  <si>
    <t>J</t>
  </si>
  <si>
    <t>K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</si>
  <si>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</si>
  <si>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</si>
  <si>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</si>
  <si>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</si>
  <si>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</si>
  <si>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</si>
  <si>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</si>
  <si>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</si>
  <si>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</si>
  <si>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</si>
  <si>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Sum &gt;&gt;&gt;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</si>
  <si>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</si>
  <si>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</si>
  <si>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</si>
  <si>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</si>
  <si>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</si>
  <si>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</si>
  <si>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</si>
  <si>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</si>
  <si>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</si>
  <si>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X</t>
  </si>
  <si>
    <t>Y</t>
  </si>
  <si>
    <r>
      <t>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</si>
  <si>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3</t>
    </r>
  </si>
  <si>
    <r>
      <t>X</t>
    </r>
    <r>
      <rPr>
        <b/>
        <vertAlign val="superscript"/>
        <sz val="10"/>
        <rFont val="Arial"/>
        <family val="2"/>
      </rPr>
      <t>4</t>
    </r>
  </si>
  <si>
    <t>YX</t>
  </si>
  <si>
    <r>
      <t>YX</t>
    </r>
    <r>
      <rPr>
        <b/>
        <vertAlign val="superscript"/>
        <sz val="10"/>
        <rFont val="Arial"/>
        <family val="2"/>
      </rPr>
      <t>2</t>
    </r>
  </si>
  <si>
    <t>Q.Fit</t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</si>
  <si>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</si>
  <si>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</si>
  <si>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</si>
  <si>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</si>
  <si>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</si>
  <si>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</si>
  <si>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</si>
  <si>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V</t>
  </si>
  <si>
    <t>W</t>
  </si>
  <si>
    <t>Z</t>
  </si>
  <si>
    <t xml:space="preserve">Correlation = </t>
  </si>
  <si>
    <t xml:space="preserve">dP/dt = </t>
  </si>
  <si>
    <t>Bad</t>
  </si>
  <si>
    <t>days/year</t>
  </si>
  <si>
    <t>IBVS 5945</t>
  </si>
  <si>
    <t>Q.fit</t>
  </si>
  <si>
    <t>Residuals</t>
  </si>
  <si>
    <t>Yang et al. 2005</t>
  </si>
  <si>
    <t>Diethelm, 1981a</t>
  </si>
  <si>
    <t>Diethelm, 1981b</t>
  </si>
  <si>
    <t>Diethelm, 1987</t>
  </si>
  <si>
    <t>Diethelm, 1988</t>
  </si>
  <si>
    <t>this paper</t>
  </si>
  <si>
    <t>Molik &amp; Wolf 1998</t>
  </si>
  <si>
    <t>Weight</t>
  </si>
  <si>
    <r>
      <t>Wt*diff</t>
    </r>
    <r>
      <rPr>
        <vertAlign val="superscript"/>
        <sz val="10"/>
        <rFont val="Arial"/>
        <family val="2"/>
      </rPr>
      <t>2</t>
    </r>
  </si>
  <si>
    <r>
      <t>diff</t>
    </r>
    <r>
      <rPr>
        <b/>
        <vertAlign val="superscript"/>
        <sz val="10"/>
        <rFont val="Arial"/>
        <family val="2"/>
      </rPr>
      <t>2</t>
    </r>
  </si>
  <si>
    <t>pe</t>
  </si>
  <si>
    <t>My time zone &gt;&gt;&gt;&gt;&gt;</t>
  </si>
  <si>
    <t>(PST=8, PDT=MDT=7, MDT=CST=6, etc.)</t>
  </si>
  <si>
    <t>Start of linear fit (row #)</t>
  </si>
  <si>
    <t>Add cycle</t>
  </si>
  <si>
    <t>JD today</t>
  </si>
  <si>
    <t>Old Cycle</t>
  </si>
  <si>
    <t>New Cycle</t>
  </si>
  <si>
    <t>Next ToM</t>
  </si>
  <si>
    <t>Linear Ephemeris =</t>
  </si>
  <si>
    <t>Quad. Ephemeris =</t>
  </si>
  <si>
    <t>IBVS 5966</t>
  </si>
  <si>
    <t>OEJV 0137</t>
  </si>
  <si>
    <r>
      <t>wt*diff</t>
    </r>
    <r>
      <rPr>
        <b/>
        <vertAlign val="superscript"/>
        <sz val="10"/>
        <rFont val="Arial"/>
        <family val="2"/>
      </rPr>
      <t>2</t>
    </r>
  </si>
  <si>
    <t>wt</t>
  </si>
  <si>
    <t>????</t>
  </si>
  <si>
    <t>dP/dt</t>
  </si>
  <si>
    <t>w*X</t>
  </si>
  <si>
    <t>w*Y</t>
  </si>
  <si>
    <t>w*YX</t>
  </si>
  <si>
    <t>ZA</t>
  </si>
  <si>
    <t>ZB</t>
  </si>
  <si>
    <t>ZC</t>
  </si>
  <si>
    <t>ZD</t>
  </si>
  <si>
    <t>ZE</t>
  </si>
  <si>
    <t>ZF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</si>
  <si>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</si>
  <si>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</si>
  <si>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</si>
  <si>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r>
      <t>w*YX</t>
    </r>
    <r>
      <rPr>
        <b/>
        <vertAlign val="superscript"/>
        <sz val="10"/>
        <rFont val="Arial"/>
        <family val="2"/>
      </rPr>
      <t>2</t>
    </r>
  </si>
  <si>
    <t>reference unknown</t>
  </si>
  <si>
    <t>CCD</t>
  </si>
  <si>
    <t>BBSAG 125</t>
  </si>
  <si>
    <t>BBSAG 127</t>
  </si>
  <si>
    <t>The Solver seems to fail here, giving larger residuals</t>
  </si>
  <si>
    <t>PE</t>
  </si>
  <si>
    <t>IBVS 5918</t>
  </si>
  <si>
    <t>.0004</t>
  </si>
  <si>
    <t>IBVS 5959</t>
  </si>
  <si>
    <t>IBVS 5992</t>
  </si>
  <si>
    <t>Yang et al. 2005AJ....130.225</t>
  </si>
  <si>
    <t>Yang et al. 2005AJ....130.2252 Eq'n 3</t>
  </si>
  <si>
    <r>
      <t>dev</t>
    </r>
    <r>
      <rPr>
        <b/>
        <vertAlign val="superscript"/>
        <sz val="10"/>
        <rFont val="Arial"/>
        <family val="2"/>
      </rPr>
      <t>2</t>
    </r>
  </si>
  <si>
    <r>
      <t>wt.dev</t>
    </r>
    <r>
      <rPr>
        <b/>
        <vertAlign val="superscript"/>
        <sz val="10"/>
        <rFont val="Arial"/>
        <family val="2"/>
      </rPr>
      <t>2</t>
    </r>
  </si>
  <si>
    <t>IBVS 6029</t>
  </si>
  <si>
    <t>OEJV 0147</t>
  </si>
  <si>
    <t>2013-04-15 I inverted the phase</t>
  </si>
  <si>
    <t>OEJV</t>
  </si>
  <si>
    <t>OEJV 0160</t>
  </si>
  <si>
    <t>IBVS 6084</t>
  </si>
  <si>
    <t>IBVS 6092</t>
  </si>
  <si>
    <t>Minima from the Lichtenknecker Database of the BAV</t>
  </si>
  <si>
    <t>http://www.bav-astro.de/LkDB/index.php?lang=en&amp;sprache_dial=en</t>
  </si>
  <si>
    <t>pg</t>
  </si>
  <si>
    <t>vis</t>
  </si>
  <si>
    <t>2431215.38 </t>
  </si>
  <si>
    <t> 04.05.1944 21:07 </t>
  </si>
  <si>
    <t> 0.76 </t>
  </si>
  <si>
    <t>V </t>
  </si>
  <si>
    <t> W.Zessewitsch </t>
  </si>
  <si>
    <t> IODE 4.1.138 </t>
  </si>
  <si>
    <t>2431216.34 </t>
  </si>
  <si>
    <t> 05.05.1944 20:09 </t>
  </si>
  <si>
    <t> 0.79 </t>
  </si>
  <si>
    <t>2431219.26 </t>
  </si>
  <si>
    <t> 08.05.1944 18:14 </t>
  </si>
  <si>
    <t> 0.75 </t>
  </si>
  <si>
    <t>2431221.33 </t>
  </si>
  <si>
    <t> 10.05.1944 19:55 </t>
  </si>
  <si>
    <t> 0.78 </t>
  </si>
  <si>
    <t>2431225.40 </t>
  </si>
  <si>
    <t> 14.05.1944 21:36 </t>
  </si>
  <si>
    <t> 0.77 </t>
  </si>
  <si>
    <t>2431241.33 </t>
  </si>
  <si>
    <t> 30.05.1944 19:55 </t>
  </si>
  <si>
    <t>2431244.31 </t>
  </si>
  <si>
    <t> 02.06.1944 19:26 </t>
  </si>
  <si>
    <t>2431247.28 </t>
  </si>
  <si>
    <t> 05.06.1944 18:43 </t>
  </si>
  <si>
    <t>2431248.38 </t>
  </si>
  <si>
    <t> 06.06.1944 21:07 </t>
  </si>
  <si>
    <t>2431257.31 </t>
  </si>
  <si>
    <t> 15.06.1944 19:26 </t>
  </si>
  <si>
    <t> 0.81 </t>
  </si>
  <si>
    <t>2431269.32 </t>
  </si>
  <si>
    <t> 27.06.1944 19:40 </t>
  </si>
  <si>
    <t>2431272.29 </t>
  </si>
  <si>
    <t> 30.06.1944 18:57 </t>
  </si>
  <si>
    <t>2431274.30 </t>
  </si>
  <si>
    <t> 02.07.1944 19:12 </t>
  </si>
  <si>
    <t>2431275.25 </t>
  </si>
  <si>
    <t> 03.07.1944 18:00 </t>
  </si>
  <si>
    <t>2435270.6229 </t>
  </si>
  <si>
    <t> 12.06.1955 02:56 </t>
  </si>
  <si>
    <t> 0.6099 </t>
  </si>
  <si>
    <t>E </t>
  </si>
  <si>
    <t> F.Hinderer(Kämper) </t>
  </si>
  <si>
    <t> JO 43.161 </t>
  </si>
  <si>
    <t>2435277.4813 </t>
  </si>
  <si>
    <t> 18.06.1955 23:33 </t>
  </si>
  <si>
    <t> 0.6126 </t>
  </si>
  <si>
    <t>2435622.4575 </t>
  </si>
  <si>
    <t> 28.05.1956 22:58 </t>
  </si>
  <si>
    <t> 0.5831 </t>
  </si>
  <si>
    <t>2435624.4957 </t>
  </si>
  <si>
    <t> 30.05.1956 23:53 </t>
  </si>
  <si>
    <t> 0.5832 </t>
  </si>
  <si>
    <t>2435627.4587 </t>
  </si>
  <si>
    <t> 02.06.1956 23:00 </t>
  </si>
  <si>
    <t> 0.5816 </t>
  </si>
  <si>
    <t>2439950.8121 </t>
  </si>
  <si>
    <t> 04.04.1968 07:29 </t>
  </si>
  <si>
    <t> 0.4318 </t>
  </si>
  <si>
    <t> L.Binnendijk </t>
  </si>
  <si>
    <t> AJ 76.923 </t>
  </si>
  <si>
    <t>2439951.9243 </t>
  </si>
  <si>
    <t> 05.04.1968 10:10 </t>
  </si>
  <si>
    <t> 0.4323 </t>
  </si>
  <si>
    <t>2439953.7763 </t>
  </si>
  <si>
    <t> 07.04.1968 06:37 </t>
  </si>
  <si>
    <t> 0.4314 </t>
  </si>
  <si>
    <t>2439953.9626 </t>
  </si>
  <si>
    <t> 07.04.1968 11:06 </t>
  </si>
  <si>
    <t> 0.4324 </t>
  </si>
  <si>
    <t>2440298.9470 </t>
  </si>
  <si>
    <t> 18.03.1969 10:43 </t>
  </si>
  <si>
    <t> 0.4111 </t>
  </si>
  <si>
    <t> Sievers </t>
  </si>
  <si>
    <t>2440389.7319 </t>
  </si>
  <si>
    <t> 17.06.1969 05:33 </t>
  </si>
  <si>
    <t> 0.4050 </t>
  </si>
  <si>
    <t>2442183.400 </t>
  </si>
  <si>
    <t> 15.05.1974 21:36 </t>
  </si>
  <si>
    <t> 0.303 </t>
  </si>
  <si>
    <t> O.Demircan </t>
  </si>
  <si>
    <t>IBVS 1053 </t>
  </si>
  <si>
    <t>2442569.7091 </t>
  </si>
  <si>
    <t> 06.06.1975 05:01 </t>
  </si>
  <si>
    <t> 0.2871 </t>
  </si>
  <si>
    <t> L.Winkler </t>
  </si>
  <si>
    <t> AJ 82.648 </t>
  </si>
  <si>
    <t>2442577.6745 </t>
  </si>
  <si>
    <t> 14.06.1975 04:11 </t>
  </si>
  <si>
    <t> 0.2852 </t>
  </si>
  <si>
    <t>2442582.6769 </t>
  </si>
  <si>
    <t> 19.06.1975 04:14 </t>
  </si>
  <si>
    <t> 0.2848 </t>
  </si>
  <si>
    <t>2444691.386 </t>
  </si>
  <si>
    <t> 27.03.1981 21:15 </t>
  </si>
  <si>
    <t> 0.235 </t>
  </si>
  <si>
    <t> R.Diethelm </t>
  </si>
  <si>
    <t> BBS 53 </t>
  </si>
  <si>
    <t>2444716.390 </t>
  </si>
  <si>
    <t> 21.04.1981 21:21 </t>
  </si>
  <si>
    <t> 0.225 </t>
  </si>
  <si>
    <t> BBS 54 </t>
  </si>
  <si>
    <t>2445131.3793 </t>
  </si>
  <si>
    <t> 10.06.1982 21:06 </t>
  </si>
  <si>
    <t> 0.1696 </t>
  </si>
  <si>
    <t> Awadalla&amp;Yamasaki </t>
  </si>
  <si>
    <t> ASS 107.347 </t>
  </si>
  <si>
    <t>2445132.3056 </t>
  </si>
  <si>
    <t> 11.06.1982 19:20 </t>
  </si>
  <si>
    <t> 0.1695 </t>
  </si>
  <si>
    <t>2447288.4252 </t>
  </si>
  <si>
    <t> 06.05.1988 22:12 </t>
  </si>
  <si>
    <t> 0.0961 </t>
  </si>
  <si>
    <t> BBS 88 </t>
  </si>
  <si>
    <t>2448132.2036 </t>
  </si>
  <si>
    <t> 28.08.1990 16:53 </t>
  </si>
  <si>
    <t> 0.0743 </t>
  </si>
  <si>
    <t> Hipparcos </t>
  </si>
  <si>
    <t>IBVS 4640 </t>
  </si>
  <si>
    <t>2448132.3941 </t>
  </si>
  <si>
    <t> 28.08.1990 21:27 </t>
  </si>
  <si>
    <t> 0.0795 </t>
  </si>
  <si>
    <t>2448334.3320 </t>
  </si>
  <si>
    <t> 18.03.1991 19:58 </t>
  </si>
  <si>
    <t> 0.0538 </t>
  </si>
  <si>
    <t> Z.Yunlin et al. </t>
  </si>
  <si>
    <t>IBVS 3662 </t>
  </si>
  <si>
    <t>2448335.2624 </t>
  </si>
  <si>
    <t> 19.03.1991 18:17 </t>
  </si>
  <si>
    <t> 0.0578 </t>
  </si>
  <si>
    <t>2448336.3702 </t>
  </si>
  <si>
    <t> 20.03.1991 20:53 </t>
  </si>
  <si>
    <t> 0.0539 </t>
  </si>
  <si>
    <t>2448363.2363 </t>
  </si>
  <si>
    <t> 16.04.1991 17:40 </t>
  </si>
  <si>
    <t> 0.0533 </t>
  </si>
  <si>
    <t>2448364.1658 </t>
  </si>
  <si>
    <t> 17.04.1991 15:58 </t>
  </si>
  <si>
    <t> 0.0563 </t>
  </si>
  <si>
    <t>2448500.1730 </t>
  </si>
  <si>
    <t> 31.08.1991 16:09 </t>
  </si>
  <si>
    <t> 0.0623 </t>
  </si>
  <si>
    <t>2448774.3912 </t>
  </si>
  <si>
    <t> 31.05.1992 21:23 </t>
  </si>
  <si>
    <t> 0.0547 </t>
  </si>
  <si>
    <t>2448774.5807 </t>
  </si>
  <si>
    <t> 01.06.1992 01:56 </t>
  </si>
  <si>
    <t> 0.0590 </t>
  </si>
  <si>
    <t>2449130.5078 </t>
  </si>
  <si>
    <t> 23.05.1993 00:11 </t>
  </si>
  <si>
    <t> 0.0484 </t>
  </si>
  <si>
    <t> F.Agerer </t>
  </si>
  <si>
    <t>BAVM 62 </t>
  </si>
  <si>
    <t>2449154.4059 </t>
  </si>
  <si>
    <t> 15.06.1993 21:44 </t>
  </si>
  <si>
    <t> 0.0444 </t>
  </si>
  <si>
    <t>BAVM 68 </t>
  </si>
  <si>
    <t>2449154.4091 </t>
  </si>
  <si>
    <t> 15.06.1993 21:49 </t>
  </si>
  <si>
    <t> 0.0476 </t>
  </si>
  <si>
    <t>2449166.4481 </t>
  </si>
  <si>
    <t> 27.06.1993 22:45 </t>
  </si>
  <si>
    <t> 0.0429 </t>
  </si>
  <si>
    <t>2449166.4499 </t>
  </si>
  <si>
    <t> 27.06.1993 22:47 </t>
  </si>
  <si>
    <t> 0.0447 </t>
  </si>
  <si>
    <t>2449504.4082 </t>
  </si>
  <si>
    <t> 31.05.1994 21:47 </t>
  </si>
  <si>
    <t> 0.0382 </t>
  </si>
  <si>
    <t>2449504.4096 </t>
  </si>
  <si>
    <t> 31.05.1994 21:49 </t>
  </si>
  <si>
    <t> 0.0396 </t>
  </si>
  <si>
    <t>2449511.4497 </t>
  </si>
  <si>
    <t> 07.06.1994 22:47 </t>
  </si>
  <si>
    <t> 0.0388 </t>
  </si>
  <si>
    <t> BBS 107 </t>
  </si>
  <si>
    <t>2449844.3996 </t>
  </si>
  <si>
    <t> 06.05.1995 21:35 </t>
  </si>
  <si>
    <t> 0.0267 </t>
  </si>
  <si>
    <t> BBS 109 </t>
  </si>
  <si>
    <t>2449859.4101 </t>
  </si>
  <si>
    <t> 21.05.1995 21:50 </t>
  </si>
  <si>
    <t> 0.0289 </t>
  </si>
  <si>
    <t> W.Kleikamp </t>
  </si>
  <si>
    <t>BAVM 90 </t>
  </si>
  <si>
    <t>2450547.3679 </t>
  </si>
  <si>
    <t> 08.04.1997 20:49 </t>
  </si>
  <si>
    <t> 0.0134 </t>
  </si>
  <si>
    <t>BAVM 117 </t>
  </si>
  <si>
    <t>2450547.5532 </t>
  </si>
  <si>
    <t> 09.04.1997 01:16 </t>
  </si>
  <si>
    <t> 0.0135 </t>
  </si>
  <si>
    <t>2450942.3992 </t>
  </si>
  <si>
    <t> 08.05.1998 21:34 </t>
  </si>
  <si>
    <t> 0.0114 </t>
  </si>
  <si>
    <t> P.Molik &amp; M.Wolf </t>
  </si>
  <si>
    <t>2451671.4932 </t>
  </si>
  <si>
    <t> 06.05.2000 23:50 </t>
  </si>
  <si>
    <t> -0.0017 </t>
  </si>
  <si>
    <t>BAVM 152 </t>
  </si>
  <si>
    <t>2452044.4808 </t>
  </si>
  <si>
    <t> 14.05.2001 23:32 </t>
  </si>
  <si>
    <t>-1230.5</t>
  </si>
  <si>
    <t> 0.0017 </t>
  </si>
  <si>
    <t> M.Drozdz et al. </t>
  </si>
  <si>
    <t>IBVS 5623 </t>
  </si>
  <si>
    <t>2452046.5184 </t>
  </si>
  <si>
    <t> 17.05.2001 00:26 </t>
  </si>
  <si>
    <t>-1225</t>
  </si>
  <si>
    <t> 0.0012 </t>
  </si>
  <si>
    <t>2452049.4798 </t>
  </si>
  <si>
    <t> 19.05.2001 23:30 </t>
  </si>
  <si>
    <t>-1217</t>
  </si>
  <si>
    <t> -0.0020 </t>
  </si>
  <si>
    <t> BBS 125 </t>
  </si>
  <si>
    <t>2452050.4093 </t>
  </si>
  <si>
    <t> 20.05.2001 21:49 </t>
  </si>
  <si>
    <t>-1214.5</t>
  </si>
  <si>
    <t> 0.0010 </t>
  </si>
  <si>
    <t>2452051.522 </t>
  </si>
  <si>
    <t> 22.05.2001 00:31 </t>
  </si>
  <si>
    <t>-1211.5</t>
  </si>
  <si>
    <t> 0.002 </t>
  </si>
  <si>
    <t>2452055.4094 </t>
  </si>
  <si>
    <t> 25.05.2001 21:49 </t>
  </si>
  <si>
    <t>-1201</t>
  </si>
  <si>
    <t> -0.0016 </t>
  </si>
  <si>
    <t>2452285.539 </t>
  </si>
  <si>
    <t> 11.01.2002 00:56 </t>
  </si>
  <si>
    <t>-580</t>
  </si>
  <si>
    <t> 0.001 </t>
  </si>
  <si>
    <t> E.Blättler </t>
  </si>
  <si>
    <t> BBS 127 </t>
  </si>
  <si>
    <t>2452296.6559 </t>
  </si>
  <si>
    <t> 22.01.2002 03:44 </t>
  </si>
  <si>
    <t>-550</t>
  </si>
  <si>
    <t> 0.0003 </t>
  </si>
  <si>
    <t>2452395.4142 </t>
  </si>
  <si>
    <t> 30.04.2002 21:56 </t>
  </si>
  <si>
    <t>-283.5</t>
  </si>
  <si>
    <t> 0.0002 </t>
  </si>
  <si>
    <t>BAVM 158 </t>
  </si>
  <si>
    <t>2452417.4621 </t>
  </si>
  <si>
    <t> 22.05.2002 23:05 </t>
  </si>
  <si>
    <t>-224</t>
  </si>
  <si>
    <t> -0.0011 </t>
  </si>
  <si>
    <t>2452684.8363 </t>
  </si>
  <si>
    <t> 14.02.2003 08:04 </t>
  </si>
  <si>
    <t>497.5</t>
  </si>
  <si>
    <t> 0.0029 </t>
  </si>
  <si>
    <t> S.Dvorak </t>
  </si>
  <si>
    <t>IBVS 5502 </t>
  </si>
  <si>
    <t>2452685.5740 </t>
  </si>
  <si>
    <t> 15.02.2003 01:46 </t>
  </si>
  <si>
    <t>499.5</t>
  </si>
  <si>
    <t> -0.0005 </t>
  </si>
  <si>
    <t> K. &amp; M. Rätz </t>
  </si>
  <si>
    <t>BAVM 172 </t>
  </si>
  <si>
    <t>2452688.5384 </t>
  </si>
  <si>
    <t> 18.02.2003 00:55 </t>
  </si>
  <si>
    <t>507.5</t>
  </si>
  <si>
    <t> -0.0007 </t>
  </si>
  <si>
    <t> L.Kotková &amp; M.Wolf </t>
  </si>
  <si>
    <t>IBVS 5676 </t>
  </si>
  <si>
    <t>2452717.4439 </t>
  </si>
  <si>
    <t> 18.03.2003 22:39 </t>
  </si>
  <si>
    <t>585.5</t>
  </si>
  <si>
    <t> -0.0001 </t>
  </si>
  <si>
    <t>2452720.593 </t>
  </si>
  <si>
    <t> 22.03.2003 02:13 </t>
  </si>
  <si>
    <t>594</t>
  </si>
  <si>
    <t> -0.001 </t>
  </si>
  <si>
    <t> BBS 129 </t>
  </si>
  <si>
    <t>2452723.3732 </t>
  </si>
  <si>
    <t> 24.03.2003 20:57 </t>
  </si>
  <si>
    <t>601.5</t>
  </si>
  <si>
    <t> -0.0000 </t>
  </si>
  <si>
    <t>2452747.0994 </t>
  </si>
  <si>
    <t> 17.04.2003 14:23 </t>
  </si>
  <si>
    <t>665.5</t>
  </si>
  <si>
    <t> 0.0094 </t>
  </si>
  <si>
    <t> Nakajima </t>
  </si>
  <si>
    <t>VSB 42 </t>
  </si>
  <si>
    <t>2452750.7945 </t>
  </si>
  <si>
    <t> 21.04.2003 07:04 </t>
  </si>
  <si>
    <t>675.5</t>
  </si>
  <si>
    <t> -0.0013 </t>
  </si>
  <si>
    <t> R.Nelson </t>
  </si>
  <si>
    <t>IBVS 5493 </t>
  </si>
  <si>
    <t>2452753.5771 </t>
  </si>
  <si>
    <t> 24.04.2003 01:51 </t>
  </si>
  <si>
    <t>683</t>
  </si>
  <si>
    <t> 0.0020 </t>
  </si>
  <si>
    <t> Karska&amp;Maciejewski </t>
  </si>
  <si>
    <t>IBVS 5494 </t>
  </si>
  <si>
    <t>2452753.7581 </t>
  </si>
  <si>
    <t> 24.04.2003 06:11 </t>
  </si>
  <si>
    <t>683.5</t>
  </si>
  <si>
    <t> -0.0023 </t>
  </si>
  <si>
    <t>2452753.9478 </t>
  </si>
  <si>
    <t> 24.04.2003 10:44 </t>
  </si>
  <si>
    <t>684</t>
  </si>
  <si>
    <t> 0.0021 </t>
  </si>
  <si>
    <t>2452754.1308 </t>
  </si>
  <si>
    <t> 24.04.2003 15:08 </t>
  </si>
  <si>
    <t>684.5</t>
  </si>
  <si>
    <t> -0.0002 </t>
  </si>
  <si>
    <t>2452774.6988 </t>
  </si>
  <si>
    <t> 15.05.2003 04:46 </t>
  </si>
  <si>
    <t>740</t>
  </si>
  <si>
    <t> 0.0009 </t>
  </si>
  <si>
    <t>2452774.8863 </t>
  </si>
  <si>
    <t> 15.05.2003 09:16 </t>
  </si>
  <si>
    <t>740.5</t>
  </si>
  <si>
    <t> 0.0031 </t>
  </si>
  <si>
    <t>2453068.1935 </t>
  </si>
  <si>
    <t> 03.03.2004 16:38 </t>
  </si>
  <si>
    <t>1532</t>
  </si>
  <si>
    <t>VSB 43 </t>
  </si>
  <si>
    <t>2453105.2519 </t>
  </si>
  <si>
    <t> 09.04.2004 18:02 </t>
  </si>
  <si>
    <t>1632</t>
  </si>
  <si>
    <t> 0.0007 </t>
  </si>
  <si>
    <t> T.Krajci </t>
  </si>
  <si>
    <t>IBVS 5592 </t>
  </si>
  <si>
    <t>2453106.5478 </t>
  </si>
  <si>
    <t> 11.04.2004 01:08 </t>
  </si>
  <si>
    <t>1635.5</t>
  </si>
  <si>
    <t> -0.0004 </t>
  </si>
  <si>
    <t> v.Poschinger </t>
  </si>
  <si>
    <t>2453117.4774 </t>
  </si>
  <si>
    <t> 21.04.2004 23:27 </t>
  </si>
  <si>
    <t>1665</t>
  </si>
  <si>
    <t> -0.0027 </t>
  </si>
  <si>
    <t> BBS 130 </t>
  </si>
  <si>
    <t>2453431.54512 </t>
  </si>
  <si>
    <t> 02.03.2005 01:04 </t>
  </si>
  <si>
    <t>2512.5</t>
  </si>
  <si>
    <t> 0.00233 </t>
  </si>
  <si>
    <t>C </t>
  </si>
  <si>
    <t> L.Brát </t>
  </si>
  <si>
    <t>OEJV 0074 </t>
  </si>
  <si>
    <t>2453483.0532 </t>
  </si>
  <si>
    <t> 22.04.2005 13:16 </t>
  </si>
  <si>
    <t>2651.5</t>
  </si>
  <si>
    <t> 0.0004 </t>
  </si>
  <si>
    <t> C.-H.Kim et al. </t>
  </si>
  <si>
    <t>IBVS 5694 </t>
  </si>
  <si>
    <t>2453483.6069 </t>
  </si>
  <si>
    <t> 23.04.2005 02:33 </t>
  </si>
  <si>
    <t>2653</t>
  </si>
  <si>
    <t> S. Dvorak </t>
  </si>
  <si>
    <t>IBVS 5677 </t>
  </si>
  <si>
    <t>2453515.4774 </t>
  </si>
  <si>
    <t> 24.05.2005 23:27 </t>
  </si>
  <si>
    <t>2739</t>
  </si>
  <si>
    <t> E. Blättler </t>
  </si>
  <si>
    <t>IBVS 5653 </t>
  </si>
  <si>
    <t>2453760.61401 </t>
  </si>
  <si>
    <t> 25.01.2006 02:44 </t>
  </si>
  <si>
    <t>3400.5</t>
  </si>
  <si>
    <t> 0.00026 </t>
  </si>
  <si>
    <t> L.Šmelcer </t>
  </si>
  <si>
    <t>2453794.52198 </t>
  </si>
  <si>
    <t> 28.02.2006 00:31 </t>
  </si>
  <si>
    <t>3492</t>
  </si>
  <si>
    <t> 0.00058 </t>
  </si>
  <si>
    <t>2453813.4192 </t>
  </si>
  <si>
    <t> 18.03.2006 22:03 </t>
  </si>
  <si>
    <t>3543</t>
  </si>
  <si>
    <t> -0.0015 </t>
  </si>
  <si>
    <t> M.&amp; C.Rätz </t>
  </si>
  <si>
    <t>BAVM 186 </t>
  </si>
  <si>
    <t>2453845.47715 </t>
  </si>
  <si>
    <t> 19.04.2006 23:27 </t>
  </si>
  <si>
    <t> 0.00164 </t>
  </si>
  <si>
    <t>2453857.8897 </t>
  </si>
  <si>
    <t> 02.05.2006 09:21 </t>
  </si>
  <si>
    <t> R. Nelson </t>
  </si>
  <si>
    <t>IBVS 5760 </t>
  </si>
  <si>
    <t>2454175.47299 </t>
  </si>
  <si>
    <t> 15.03.2007 23:21 </t>
  </si>
  <si>
    <t> 0.00008 </t>
  </si>
  <si>
    <t>2454175.47329 </t>
  </si>
  <si>
    <t> 0.00038 </t>
  </si>
  <si>
    <t>2454210.49193 </t>
  </si>
  <si>
    <t> 19.04.2007 23:48 </t>
  </si>
  <si>
    <t> -0.00035 </t>
  </si>
  <si>
    <t>2454210.49213 </t>
  </si>
  <si>
    <t> -0.00015 </t>
  </si>
  <si>
    <t>2454210.49303 </t>
  </si>
  <si>
    <t> 19.04.2007 23:49 </t>
  </si>
  <si>
    <t> 0.00075 </t>
  </si>
  <si>
    <t>2454239.3957 </t>
  </si>
  <si>
    <t> 18.05.2007 21:29 </t>
  </si>
  <si>
    <t> F.Walter </t>
  </si>
  <si>
    <t>2454509.5416 </t>
  </si>
  <si>
    <t> 13.02.2008 00:59 </t>
  </si>
  <si>
    <t> -0.0050 </t>
  </si>
  <si>
    <t> M.&amp; K.Rätz </t>
  </si>
  <si>
    <t>BAVM 209 </t>
  </si>
  <si>
    <t>2454544.932 </t>
  </si>
  <si>
    <t> 19.03.2008 10:22 </t>
  </si>
  <si>
    <t> -0.005 </t>
  </si>
  <si>
    <t>IBVS 5875 </t>
  </si>
  <si>
    <t>2454555.4948 </t>
  </si>
  <si>
    <t> 29.03.2008 23:52 </t>
  </si>
  <si>
    <t> -0.0032 </t>
  </si>
  <si>
    <t>BAVM 201 </t>
  </si>
  <si>
    <t>2454570.4994 </t>
  </si>
  <si>
    <t> 13.04.2008 23:59 </t>
  </si>
  <si>
    <t> -0.0069 </t>
  </si>
  <si>
    <t>OEJV 0094 </t>
  </si>
  <si>
    <t>2454570.4997 </t>
  </si>
  <si>
    <t> -0.0066 </t>
  </si>
  <si>
    <t>2454570.5004 </t>
  </si>
  <si>
    <t> 14.04.2008 00:00 </t>
  </si>
  <si>
    <t> -0.0059 </t>
  </si>
  <si>
    <t>2454598.4802 </t>
  </si>
  <si>
    <t> 11.05.2008 23:31 </t>
  </si>
  <si>
    <t> -0.0045 </t>
  </si>
  <si>
    <t>2454872.8873 </t>
  </si>
  <si>
    <t> 10.02.2009 09:17 </t>
  </si>
  <si>
    <t> -0.0085 </t>
  </si>
  <si>
    <t>IBVS 5929 </t>
  </si>
  <si>
    <t>2454947.3734 </t>
  </si>
  <si>
    <t> 25.04.2009 20:57 </t>
  </si>
  <si>
    <t> -0.0081 </t>
  </si>
  <si>
    <t>OEJV 0107 </t>
  </si>
  <si>
    <t>2454947.3747 </t>
  </si>
  <si>
    <t> 25.04.2009 20:59 </t>
  </si>
  <si>
    <t> -0.0068 </t>
  </si>
  <si>
    <t>2454947.3757 </t>
  </si>
  <si>
    <t> 25.04.2009 21:01 </t>
  </si>
  <si>
    <t> -0.0058 </t>
  </si>
  <si>
    <t>2454964.4156 </t>
  </si>
  <si>
    <t> 12.05.2009 21:58 </t>
  </si>
  <si>
    <t> -0.0123 </t>
  </si>
  <si>
    <t> S.Parimucha et al. </t>
  </si>
  <si>
    <t>IBVS 5898 </t>
  </si>
  <si>
    <t>2455274.0328 </t>
  </si>
  <si>
    <t> 18.03.2010 12:47 </t>
  </si>
  <si>
    <t> -0.0109 </t>
  </si>
  <si>
    <t>IBVS 5966 </t>
  </si>
  <si>
    <t>2455294.4146 </t>
  </si>
  <si>
    <t> 07.04.2010 21:57 </t>
  </si>
  <si>
    <t> -0.0107 </t>
  </si>
  <si>
    <t>BAVM 214 </t>
  </si>
  <si>
    <t>2455294.5997 </t>
  </si>
  <si>
    <t> 08.04.2010 02:23 </t>
  </si>
  <si>
    <t>2455310.5361 </t>
  </si>
  <si>
    <t> 24.04.2010 00:51 </t>
  </si>
  <si>
    <t> -0.0093 </t>
  </si>
  <si>
    <t>2455342.4005 </t>
  </si>
  <si>
    <t> 25.05.2010 21:36 </t>
  </si>
  <si>
    <t> -0.0143 </t>
  </si>
  <si>
    <t>OEJV 0137 </t>
  </si>
  <si>
    <t>2455352.7810 </t>
  </si>
  <si>
    <t> 05.06.2010 06:44 </t>
  </si>
  <si>
    <t> -0.0100 </t>
  </si>
  <si>
    <t>IBVS 5945 </t>
  </si>
  <si>
    <t>2455385.3875 </t>
  </si>
  <si>
    <t> 07.07.2010 21:18 </t>
  </si>
  <si>
    <t> -0.0141 </t>
  </si>
  <si>
    <t>2455385.3885 </t>
  </si>
  <si>
    <t> 07.07.2010 21:19 </t>
  </si>
  <si>
    <t> -0.0131 </t>
  </si>
  <si>
    <t>2455385.3891 </t>
  </si>
  <si>
    <t> 07.07.2010 21:20 </t>
  </si>
  <si>
    <t> -0.0125 </t>
  </si>
  <si>
    <t>2455632.9330 </t>
  </si>
  <si>
    <t> 12.03.2011 10:23 </t>
  </si>
  <si>
    <t> -0.0130 </t>
  </si>
  <si>
    <t>IBVS 5992 </t>
  </si>
  <si>
    <t>2455682.4033 </t>
  </si>
  <si>
    <t> 30.04.2011 21:40 </t>
  </si>
  <si>
    <t> -0.0145 </t>
  </si>
  <si>
    <t>BAVM 225 </t>
  </si>
  <si>
    <t>2455687.7757 </t>
  </si>
  <si>
    <t> 06.05.2011 06:37 </t>
  </si>
  <si>
    <t> -0.0154 </t>
  </si>
  <si>
    <t>2455704.45425 </t>
  </si>
  <si>
    <t> 22.05.2011 22:54 </t>
  </si>
  <si>
    <t> -0.01276 </t>
  </si>
  <si>
    <t>OEJV 0160 </t>
  </si>
  <si>
    <t>2455704.45465 </t>
  </si>
  <si>
    <t> -0.01236 </t>
  </si>
  <si>
    <t>2455979.601 </t>
  </si>
  <si>
    <t> 22.02.2012 02:25 </t>
  </si>
  <si>
    <t> -0.018 </t>
  </si>
  <si>
    <t> A.Paschke </t>
  </si>
  <si>
    <t>OEJV 0147 </t>
  </si>
  <si>
    <t>2455998.8716 </t>
  </si>
  <si>
    <t> 12.03.2012 08:55 </t>
  </si>
  <si>
    <t> -0.0176 </t>
  </si>
  <si>
    <t>IBVS 6029 </t>
  </si>
  <si>
    <t>2456051.6795 </t>
  </si>
  <si>
    <t> 04.05.2012 04:18 </t>
  </si>
  <si>
    <t> -0.0167 </t>
  </si>
  <si>
    <t>2456055.0125 </t>
  </si>
  <si>
    <t> 07.05.2012 12:18 </t>
  </si>
  <si>
    <t> -0.0188 </t>
  </si>
  <si>
    <t> H.Itoh </t>
  </si>
  <si>
    <t>VSB 55 </t>
  </si>
  <si>
    <t>2456055.1994 </t>
  </si>
  <si>
    <t> 07.05.2012 16:47 </t>
  </si>
  <si>
    <t> -0.0172 </t>
  </si>
  <si>
    <t>2456356.4703 </t>
  </si>
  <si>
    <t> 04.03.2013 23:17 </t>
  </si>
  <si>
    <t> -0.0241 </t>
  </si>
  <si>
    <t> P.Frank </t>
  </si>
  <si>
    <t>BAVM 232 </t>
  </si>
  <si>
    <t>2456356.6574 </t>
  </si>
  <si>
    <t> 05.03.2013 03:46 </t>
  </si>
  <si>
    <t> -0.0223 </t>
  </si>
  <si>
    <t>2456397.7891 </t>
  </si>
  <si>
    <t> 15.04.2013 06:56 </t>
  </si>
  <si>
    <t> -0.0245 </t>
  </si>
  <si>
    <t>IBVS 6092 </t>
  </si>
  <si>
    <t>2456398.33539 </t>
  </si>
  <si>
    <t> 15.04.2013 20:02 </t>
  </si>
  <si>
    <t> -0.03405 </t>
  </si>
  <si>
    <t> Ho?kova, K. </t>
  </si>
  <si>
    <t>2456400.5695 </t>
  </si>
  <si>
    <t> 18.04.2013 01:40 </t>
  </si>
  <si>
    <t> -0.0234 </t>
  </si>
  <si>
    <t>2456418.3614 </t>
  </si>
  <si>
    <t> 05.05.2013 20:40 </t>
  </si>
  <si>
    <t> -0.0191 </t>
  </si>
  <si>
    <t>2456418.5387 </t>
  </si>
  <si>
    <t> 06.05.2013 00:55 </t>
  </si>
  <si>
    <t> -0.0271 </t>
  </si>
  <si>
    <t>2456427.43591 </t>
  </si>
  <si>
    <t> 14.05.2013 22:27 </t>
  </si>
  <si>
    <t> -0.02370 </t>
  </si>
  <si>
    <t>2456427.43592 </t>
  </si>
  <si>
    <t> -0.02369 </t>
  </si>
  <si>
    <t>2456427.43672 </t>
  </si>
  <si>
    <t> 14.05.2013 22:28 </t>
  </si>
  <si>
    <t> -0.02289 </t>
  </si>
  <si>
    <t>2456455.39031 </t>
  </si>
  <si>
    <t> 11.06.2013 21:22 </t>
  </si>
  <si>
    <t> -0.04775 </t>
  </si>
  <si>
    <t> M.Magris </t>
  </si>
  <si>
    <t>2456455.41246 </t>
  </si>
  <si>
    <t> 11.06.2013 21:53 </t>
  </si>
  <si>
    <t> -0.02560 </t>
  </si>
  <si>
    <t>2456459.49109 </t>
  </si>
  <si>
    <t> 15.06.2013 23:47 </t>
  </si>
  <si>
    <t> -0.02330 </t>
  </si>
  <si>
    <t>s5</t>
  </si>
  <si>
    <t>s6</t>
  </si>
  <si>
    <t>s7</t>
  </si>
  <si>
    <t>IBVS 6167</t>
  </si>
  <si>
    <t>IBVS 6165</t>
  </si>
  <si>
    <t>Sine + Quad fit</t>
  </si>
  <si>
    <t>Multiplier</t>
  </si>
  <si>
    <t>Power of 10</t>
  </si>
  <si>
    <t>Q.+LiTE fit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</si>
  <si>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</si>
  <si>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</si>
  <si>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</si>
  <si>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</si>
  <si>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</si>
  <si>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</si>
  <si>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</si>
  <si>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</si>
  <si>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</si>
  <si>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</si>
  <si>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</si>
  <si>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</si>
  <si>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</si>
  <si>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</si>
  <si>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</si>
  <si>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t>days</t>
  </si>
  <si>
    <t>BEST</t>
  </si>
  <si>
    <t>Cnst</t>
  </si>
  <si>
    <t>Slope</t>
  </si>
  <si>
    <t xml:space="preserve">A (ampl) = </t>
  </si>
  <si>
    <t>e (eccen)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</si>
  <si>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</si>
  <si>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t>years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</si>
  <si>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</si>
  <si>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t>degrees</t>
  </si>
  <si>
    <t xml:space="preserve">To = </t>
  </si>
  <si>
    <t>HJD</t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</si>
  <si>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</si>
  <si>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</si>
  <si>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e sin nu_o</t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</si>
  <si>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</si>
  <si>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t>AU</t>
  </si>
  <si>
    <t>dP/dt =</t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</si>
  <si>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</si>
  <si>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t>cycle #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</si>
  <si>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</si>
  <si>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</si>
  <si>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</si>
  <si>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rad/cycle</t>
  </si>
  <si>
    <t>Q+S fit</t>
  </si>
  <si>
    <t>Q. resid</t>
  </si>
  <si>
    <t>Q+S resid</t>
  </si>
  <si>
    <r>
      <t>wt.diff</t>
    </r>
    <r>
      <rPr>
        <b/>
        <vertAlign val="superscript"/>
        <sz val="10"/>
        <rFont val="Arial"/>
        <family val="2"/>
      </rPr>
      <t>2</t>
    </r>
  </si>
  <si>
    <t>Q resid</t>
  </si>
  <si>
    <t xml:space="preserve"> e sin nu</t>
  </si>
  <si>
    <t>LiTE Resid</t>
  </si>
  <si>
    <t>OEJV 0179</t>
  </si>
  <si>
    <t>JAVSO..44…69</t>
  </si>
  <si>
    <t>JAVSO..45..121</t>
  </si>
  <si>
    <t>Interval</t>
  </si>
  <si>
    <t>Cycle P3</t>
  </si>
  <si>
    <t>End of linear fit (row)</t>
  </si>
  <si>
    <t>RHN 2019</t>
  </si>
  <si>
    <t>2019-05-03</t>
  </si>
  <si>
    <t>w. new point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</si>
  <si>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</si>
  <si>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t>31216.34</t>
  </si>
  <si>
    <t>31219.26</t>
  </si>
  <si>
    <t>31221.33</t>
  </si>
  <si>
    <t>31225.40</t>
  </si>
  <si>
    <t>31241.33</t>
  </si>
  <si>
    <t>31244.31</t>
  </si>
  <si>
    <t>31247.28</t>
  </si>
  <si>
    <t>31248.38</t>
  </si>
  <si>
    <t>31257.31</t>
  </si>
  <si>
    <t>31269.32</t>
  </si>
  <si>
    <t>31272.29</t>
  </si>
  <si>
    <t>31274.30</t>
  </si>
  <si>
    <t>31275.25</t>
  </si>
  <si>
    <t>35270.6229</t>
  </si>
  <si>
    <t>35277.4813</t>
  </si>
  <si>
    <t>35624.4957</t>
  </si>
  <si>
    <t>39950.8121</t>
  </si>
  <si>
    <t>39951.9243</t>
  </si>
  <si>
    <t>39953.7763</t>
  </si>
  <si>
    <t>39953.9626</t>
  </si>
  <si>
    <t>40298.9470</t>
  </si>
  <si>
    <t>40389.7319</t>
  </si>
  <si>
    <t>42183.400</t>
  </si>
  <si>
    <t>42569.7091</t>
  </si>
  <si>
    <t>42577.6745</t>
  </si>
  <si>
    <t>42582.6769</t>
  </si>
  <si>
    <t>44691.386</t>
  </si>
  <si>
    <t>44716.390</t>
  </si>
  <si>
    <t>45131.3793</t>
  </si>
  <si>
    <t>45132.3056</t>
  </si>
  <si>
    <t>47288.4252</t>
  </si>
  <si>
    <t>48132.2036</t>
  </si>
  <si>
    <t>48132.3941</t>
  </si>
  <si>
    <t>48334.3320</t>
  </si>
  <si>
    <t>48335.2624</t>
  </si>
  <si>
    <t>48336.3702</t>
  </si>
  <si>
    <t>48500.1730</t>
  </si>
  <si>
    <t>48774.3912</t>
  </si>
  <si>
    <t>48774.5807</t>
  </si>
  <si>
    <t>49130.5078</t>
  </si>
  <si>
    <t>49154.4059</t>
  </si>
  <si>
    <t>49154.4091</t>
  </si>
  <si>
    <t>49166.4481</t>
  </si>
  <si>
    <t>49166.4499</t>
  </si>
  <si>
    <t>49504.4082</t>
  </si>
  <si>
    <t>49504.4096</t>
  </si>
  <si>
    <t>49511.4497</t>
  </si>
  <si>
    <t>49844.3996</t>
  </si>
  <si>
    <t>49859.4101</t>
  </si>
  <si>
    <t>50547.3679</t>
  </si>
  <si>
    <t>50547.5532</t>
  </si>
  <si>
    <t>50942.3992</t>
  </si>
  <si>
    <t>51671.4932</t>
  </si>
  <si>
    <t>52044.4808</t>
  </si>
  <si>
    <t>52046.5184</t>
  </si>
  <si>
    <t>52049.4798</t>
  </si>
  <si>
    <t>52050.4093</t>
  </si>
  <si>
    <t>52051.522</t>
  </si>
  <si>
    <t>52055.4094</t>
  </si>
  <si>
    <t>52285.539</t>
  </si>
  <si>
    <t>52296.6559</t>
  </si>
  <si>
    <t>52417.4621</t>
  </si>
  <si>
    <t>52684.8363</t>
  </si>
  <si>
    <t>52685.5740</t>
  </si>
  <si>
    <t>52688.5384</t>
  </si>
  <si>
    <t>52717.4439</t>
  </si>
  <si>
    <t>52720.593</t>
  </si>
  <si>
    <t>52723.3732</t>
  </si>
  <si>
    <t>52750.7945</t>
  </si>
  <si>
    <t>52753.5771</t>
  </si>
  <si>
    <t>52753.7581</t>
  </si>
  <si>
    <t>52753.9478</t>
  </si>
  <si>
    <t>52754.1308</t>
  </si>
  <si>
    <t>52774.6988</t>
  </si>
  <si>
    <t>52774.8863</t>
  </si>
  <si>
    <t>53105.2519</t>
  </si>
  <si>
    <t>53106.5478</t>
  </si>
  <si>
    <t>53117.4774</t>
  </si>
  <si>
    <t>53431.54512</t>
  </si>
  <si>
    <t>53483.0532</t>
  </si>
  <si>
    <t>53483.6069</t>
  </si>
  <si>
    <t>53515.4774</t>
  </si>
  <si>
    <t>53760.61401</t>
  </si>
  <si>
    <t>53794.52198</t>
  </si>
  <si>
    <t>53813.4192</t>
  </si>
  <si>
    <t>53845.47715</t>
  </si>
  <si>
    <t>53857.8897</t>
  </si>
  <si>
    <t>54175.47299</t>
  </si>
  <si>
    <t>54175.47329</t>
  </si>
  <si>
    <t>54210.49193</t>
  </si>
  <si>
    <t>54210.49213</t>
  </si>
  <si>
    <t>54210.49303</t>
  </si>
  <si>
    <t>54239.3957</t>
  </si>
  <si>
    <t>54509.5416</t>
  </si>
  <si>
    <t>54544.932</t>
  </si>
  <si>
    <t>54555.4948</t>
  </si>
  <si>
    <t>54598.4802</t>
  </si>
  <si>
    <t>54872.8873</t>
  </si>
  <si>
    <t>54964.4156</t>
  </si>
  <si>
    <t>55274.0328</t>
  </si>
  <si>
    <t>55294.4146</t>
  </si>
  <si>
    <t>55294.5997</t>
  </si>
  <si>
    <t>55310.5361</t>
  </si>
  <si>
    <t>55352.7810</t>
  </si>
  <si>
    <t>55632.9330</t>
  </si>
  <si>
    <t>55687.7757</t>
  </si>
  <si>
    <t>55704.45425</t>
  </si>
  <si>
    <t>55704.45465</t>
  </si>
  <si>
    <t>55979.601</t>
  </si>
  <si>
    <t>55998.8716</t>
  </si>
  <si>
    <t>56051.6795</t>
  </si>
  <si>
    <t>56356.4703</t>
  </si>
  <si>
    <t>56356.6574</t>
  </si>
  <si>
    <t>56397.7891</t>
  </si>
  <si>
    <t>56398.33539</t>
  </si>
  <si>
    <t>56400.5695</t>
  </si>
  <si>
    <t>56418.3614</t>
  </si>
  <si>
    <t>56418.5387</t>
  </si>
  <si>
    <t>56427.43591</t>
  </si>
  <si>
    <t>56427.43592</t>
  </si>
  <si>
    <t>56427.43672</t>
  </si>
  <si>
    <t>56455.39031</t>
  </si>
  <si>
    <t>56455.41246</t>
  </si>
  <si>
    <t>56459.49109</t>
  </si>
  <si>
    <t>31215.38</t>
  </si>
  <si>
    <t>35622.4575</t>
  </si>
  <si>
    <t>35627.4587</t>
  </si>
  <si>
    <t>48363.2363</t>
  </si>
  <si>
    <t>48364.1658</t>
  </si>
  <si>
    <t>52395.4142</t>
  </si>
  <si>
    <t>52747.0994</t>
  </si>
  <si>
    <t>53068.1935</t>
  </si>
  <si>
    <t>54570.4994</t>
  </si>
  <si>
    <t>54570.4997</t>
  </si>
  <si>
    <t>54570.5004</t>
  </si>
  <si>
    <t>54947.3734</t>
  </si>
  <si>
    <t>54947.3747</t>
  </si>
  <si>
    <t>54947.3757</t>
  </si>
  <si>
    <t>55342.4005</t>
  </si>
  <si>
    <t>55385.3875</t>
  </si>
  <si>
    <t>55385.3885</t>
  </si>
  <si>
    <t>55385.3891</t>
  </si>
  <si>
    <t>55682.4033</t>
  </si>
  <si>
    <t>56055.0125</t>
  </si>
  <si>
    <t>56055.1994</t>
  </si>
  <si>
    <t>A (ampl)</t>
  </si>
  <si>
    <r>
      <t>P</t>
    </r>
    <r>
      <rPr>
        <vertAlign val="subscript"/>
        <sz val="10"/>
        <rFont val="Arial"/>
        <family val="2"/>
      </rPr>
      <t>3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</si>
  <si>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</t>
    </r>
  </si>
  <si>
    <t>To</t>
  </si>
  <si>
    <t>a13 sin i</t>
  </si>
  <si>
    <t>f (m3)</t>
  </si>
  <si>
    <t>2019-05-20</t>
  </si>
  <si>
    <t>rms dev'n</t>
  </si>
  <si>
    <t>start row</t>
  </si>
  <si>
    <t>cell</t>
  </si>
  <si>
    <t>end row</t>
  </si>
  <si>
    <r>
      <t>Σ diff</t>
    </r>
    <r>
      <rPr>
        <vertAlign val="superscript"/>
        <sz val="10"/>
        <rFont val="Arial"/>
        <family val="2"/>
      </rPr>
      <t>2</t>
    </r>
  </si>
  <si>
    <t># points</t>
  </si>
  <si>
    <r>
      <t>diff</t>
    </r>
    <r>
      <rPr>
        <b/>
        <vertAlign val="superscript"/>
        <sz val="10"/>
        <color indexed="20"/>
        <rFont val="Arial"/>
        <family val="2"/>
      </rPr>
      <t>2</t>
    </r>
  </si>
  <si>
    <t>AL</t>
  </si>
  <si>
    <t>FIXED</t>
  </si>
  <si>
    <t>GO TO ROW &gt;&gt;&gt;&gt;&gt;&gt;</t>
  </si>
  <si>
    <t>IN / OUT</t>
  </si>
  <si>
    <t>error &gt;&gt;&gt;&gt;&gt;&gt;&gt;&gt;&gt;</t>
  </si>
  <si>
    <t>% error &gt;&gt;&gt;&gt;</t>
  </si>
  <si>
    <t>DONE &gt;&gt;</t>
  </si>
  <si>
    <t>2019-12-06</t>
  </si>
  <si>
    <t>LiTE fit</t>
  </si>
  <si>
    <t>pg 0.05</t>
  </si>
  <si>
    <t>pg 0.1</t>
  </si>
  <si>
    <r>
      <t>Sum diff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&gt;&gt;</t>
    </r>
  </si>
  <si>
    <t>C--&gt; S</t>
  </si>
  <si>
    <t>D--&gt;T</t>
  </si>
  <si>
    <t>Mean&gt;&gt;</t>
  </si>
  <si>
    <t>StDev &gt;&gt;</t>
  </si>
  <si>
    <t>M-&gt;U</t>
  </si>
  <si>
    <t>MQRSTU</t>
  </si>
  <si>
    <t>O--&gt;V</t>
  </si>
  <si>
    <r>
      <t>M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</si>
  <si>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M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=</t>
    </r>
  </si>
  <si>
    <r>
      <t>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</si>
  <si>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t xml:space="preserve">I = </t>
  </si>
  <si>
    <t xml:space="preserve">sin I = </t>
  </si>
  <si>
    <r>
      <t>M</t>
    </r>
    <r>
      <rPr>
        <vertAlign val="subscript"/>
        <sz val="10"/>
        <rFont val="Arial"/>
        <family val="2"/>
      </rPr>
      <t>tot</t>
    </r>
    <r>
      <rPr>
        <sz val="10"/>
        <rFont val="Arial"/>
        <family val="2"/>
      </rPr>
      <t xml:space="preserve"> =</t>
    </r>
  </si>
  <si>
    <t xml:space="preserve">f (M3) = </t>
  </si>
  <si>
    <t>2020JAVSO..48….1</t>
  </si>
  <si>
    <t>JAVSO..46..184</t>
  </si>
  <si>
    <t>JAVSO..48..256</t>
  </si>
  <si>
    <t>OEJV 0211</t>
  </si>
  <si>
    <t>RHN 2021</t>
  </si>
  <si>
    <t>Lin.Fit</t>
  </si>
  <si>
    <t>JAAVSO, 50, 255</t>
  </si>
  <si>
    <t>OEJV 226</t>
  </si>
  <si>
    <t>JAAVSO, 52, 243</t>
  </si>
  <si>
    <t>JBAV 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</si>
</sst>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$&quot;#,##0_);\(&quot;$&quot;#,##0\)"/>
    <numFmt numFmtId="165" formatCode="0.0000"/>
    <numFmt numFmtId="166" formatCode="0.E+00"/>
    <numFmt numFmtId="167" formatCode="0.0%"/>
    <numFmt numFmtId="168" formatCode="0.0000E+00"/>
    <numFmt numFmtId="169" formatCode="0.000000E+00"/>
    <numFmt numFmtId="170" formatCode="0.00000"/>
    <numFmt numFmtId="171" formatCode="0.000E+00"/>
  </numFmts>
  <fonts count="72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0"/>
      <color indexed="21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b/>
      <sz val="10"/>
      <color indexed="20"/>
      <name val="Arial"/>
      <family val="2"/>
    </font>
    <font>
      <sz val="10"/>
      <color indexed="20"/>
      <name val="Arial"/>
      <family val="2"/>
    </font>
    <font>
      <b/>
      <sz val="10"/>
      <color indexed="8"/>
      <name val="Arial"/>
      <family val="2"/>
    </font>
    <font>
      <sz val="10"/>
      <color indexed="20"/>
      <name val="Arial"/>
      <family val="2"/>
    </font>
    <font>
      <sz val="10"/>
      <name val="Arial"/>
      <family val="2"/>
    </font>
    <font>
      <sz val="10"/>
      <color indexed="61"/>
      <name val="Arial"/>
      <family val="2"/>
    </font>
    <font>
      <sz val="10"/>
      <color indexed="17"/>
      <name val="Arial"/>
      <family val="2"/>
    </font>
    <font>
      <sz val="10"/>
      <color indexed="17"/>
      <name val="Arial"/>
      <family val="2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b/>
      <sz val="10"/>
      <color indexed="12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sz val="8"/>
      <name val="Arial"/>
      <family val="2"/>
    </font>
    <font>
      <sz val="10"/>
      <color indexed="14"/>
      <name val="Arial"/>
      <family val="2"/>
    </font>
    <font>
      <b/>
      <sz val="10"/>
      <color indexed="17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vertAlign val="superscript"/>
      <sz val="10"/>
      <name val="Arial"/>
      <family val="2"/>
    </font>
    <font>
      <i/>
      <sz val="10"/>
      <color indexed="20"/>
      <name val="Arial"/>
      <family val="2"/>
    </font>
    <font>
      <sz val="10"/>
      <color indexed="12"/>
      <name val="Arial"/>
      <family val="2"/>
    </font>
    <font>
      <b/>
      <sz val="10"/>
      <color indexed="12"/>
      <name val="Times New Roman"/>
      <family val="1"/>
    </font>
    <font>
      <u/>
      <sz val="10"/>
      <color indexed="12"/>
      <name val="Arial"/>
      <family val="2"/>
    </font>
    <font>
      <vertAlign val="subscript"/>
      <sz val="10"/>
      <name val="Arial"/>
      <family val="2"/>
    </font>
    <font>
      <sz val="10"/>
      <color indexed="12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sz val="10"/>
      <color indexed="13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b/>
      <vertAlign val="superscript"/>
      <sz val="10"/>
      <color indexed="20"/>
      <name val="Arial"/>
      <family val="2"/>
    </font>
    <font>
      <sz val="10"/>
      <color indexed="13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  <font>
      <i/>
      <sz val="10"/>
      <name val="Arial"/>
      <family val="2"/>
    </font>
    <font>
      <i/>
      <sz val="10"/>
      <color indexed="8"/>
      <name val="Arial"/>
      <family val="2"/>
    </font>
    <font>
      <sz val="10"/>
      <color rgb="FF00B050"/>
      <name val="Arial"/>
      <family val="2"/>
    </font>
    <font>
      <sz val="11"/>
      <color rgb="FF00B05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8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2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1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42"/>
        <bgColor indexed="64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/>
      <bottom style="medium">
        <color indexed="64"/>
      </bottom>
      <diagonal/>
    </border>
    <border>
      <left/>
      <right style="thin">
        <color indexed="22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50">
    <xf numFmtId="0" fontId="0" fillId="0" borderId="0">
      <alignment vertical="top"/>
    </xf>
    <xf numFmtId="0" fontId="42" fillId="2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5" borderId="0" applyNumberFormat="0" applyBorder="0" applyAlignment="0" applyProtection="0"/>
    <xf numFmtId="0" fontId="42" fillId="8" borderId="0" applyNumberFormat="0" applyBorder="0" applyAlignment="0" applyProtection="0"/>
    <xf numFmtId="0" fontId="42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9" borderId="0" applyNumberFormat="0" applyBorder="0" applyAlignment="0" applyProtection="0"/>
    <xf numFmtId="0" fontId="44" fillId="3" borderId="0" applyNumberFormat="0" applyBorder="0" applyAlignment="0" applyProtection="0"/>
    <xf numFmtId="0" fontId="45" fillId="20" borderId="1" applyNumberFormat="0" applyAlignment="0" applyProtection="0"/>
    <xf numFmtId="0" fontId="46" fillId="21" borderId="2" applyNumberFormat="0" applyAlignment="0" applyProtection="0"/>
    <xf numFmtId="4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47" fillId="0" borderId="0" applyNumberFormat="0" applyFill="0" applyBorder="0" applyAlignment="0" applyProtection="0"/>
    <xf numFmtId="2" fontId="56" fillId="0" borderId="0" applyFont="0" applyFill="0" applyBorder="0" applyAlignment="0" applyProtection="0"/>
    <xf numFmtId="0" fontId="48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9" fillId="0" borderId="3" applyNumberFormat="0" applyFill="0" applyAlignment="0" applyProtection="0"/>
    <xf numFmtId="0" fontId="49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50" fillId="7" borderId="1" applyNumberFormat="0" applyAlignment="0" applyProtection="0"/>
    <xf numFmtId="0" fontId="51" fillId="0" borderId="4" applyNumberFormat="0" applyFill="0" applyAlignment="0" applyProtection="0"/>
    <xf numFmtId="0" fontId="52" fillId="22" borderId="0" applyNumberFormat="0" applyBorder="0" applyAlignment="0" applyProtection="0"/>
    <xf numFmtId="0" fontId="6" fillId="0" borderId="0"/>
    <xf numFmtId="0" fontId="17" fillId="0" borderId="0"/>
    <xf numFmtId="0" fontId="17" fillId="23" borderId="5" applyNumberFormat="0" applyFont="0" applyAlignment="0" applyProtection="0"/>
    <xf numFmtId="0" fontId="53" fillId="20" borderId="6" applyNumberFormat="0" applyAlignment="0" applyProtection="0"/>
    <xf numFmtId="0" fontId="54" fillId="0" borderId="0" applyNumberFormat="0" applyFill="0" applyBorder="0" applyAlignment="0" applyProtection="0"/>
    <xf numFmtId="0" fontId="56" fillId="0" borderId="7" applyNumberFormat="0" applyFont="0" applyFill="0" applyAlignment="0" applyProtection="0"/>
    <xf numFmtId="0" fontId="55" fillId="0" borderId="0" applyNumberFormat="0" applyFill="0" applyBorder="0" applyAlignment="0" applyProtection="0"/>
  </cellStyleXfs>
  <cellXfs count="475">
    <xf numFmtId="0" fontId="0" fillId="0" borderId="0" xfId="0" applyAlignment="1"/>
    <xf numFmtId="0" fontId="3" fillId="0" borderId="0" xfId="0" applyFont="1" applyAlignment="1"/>
    <xf numFmtId="0" fontId="0" fillId="0" borderId="8" xfId="0" applyBorder="1" applyAlignment="1"/>
    <xf numFmtId="0" fontId="0" fillId="0" borderId="9" xfId="0" applyBorder="1" applyAlignment="1"/>
    <xf numFmtId="0" fontId="4" fillId="0" borderId="0" xfId="0" applyFont="1" applyAlignment="1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7" fillId="0" borderId="0" xfId="0" applyFont="1" applyAlignment="1"/>
    <xf numFmtId="0" fontId="7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0" xfId="0">
      <alignment vertical="top"/>
    </xf>
    <xf numFmtId="0" fontId="0" fillId="0" borderId="11" xfId="0" applyBorder="1" applyAlignment="1"/>
    <xf numFmtId="0" fontId="0" fillId="0" borderId="12" xfId="0" applyBorder="1" applyAlignment="1"/>
    <xf numFmtId="0" fontId="0" fillId="0" borderId="13" xfId="0" applyBorder="1" applyAlignment="1"/>
    <xf numFmtId="0" fontId="0" fillId="0" borderId="0" xfId="0" applyAlignment="1">
      <alignment horizontal="left"/>
    </xf>
    <xf numFmtId="0" fontId="9" fillId="0" borderId="0" xfId="0" applyFont="1" applyAlignment="1"/>
    <xf numFmtId="0" fontId="8" fillId="0" borderId="0" xfId="0" applyFont="1" applyAlignment="1"/>
    <xf numFmtId="0" fontId="10" fillId="0" borderId="0" xfId="0" applyFont="1" applyAlignment="1"/>
    <xf numFmtId="0" fontId="11" fillId="0" borderId="0" xfId="0" applyFont="1" applyAlignment="1"/>
    <xf numFmtId="0" fontId="8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0" fillId="0" borderId="14" xfId="0" applyBorder="1" applyAlignment="1"/>
    <xf numFmtId="0" fontId="0" fillId="0" borderId="15" xfId="0" applyBorder="1" applyAlignment="1"/>
    <xf numFmtId="0" fontId="0" fillId="0" borderId="16" xfId="0" applyBorder="1" applyAlignment="1"/>
    <xf numFmtId="0" fontId="0" fillId="0" borderId="17" xfId="0" applyBorder="1" applyAlignment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14" fillId="0" borderId="0" xfId="0" applyFont="1" applyAlignment="1"/>
    <xf numFmtId="0" fontId="5" fillId="0" borderId="0" xfId="0" applyFont="1" applyAlignment="1">
      <alignment horizontal="left"/>
    </xf>
    <xf numFmtId="0" fontId="15" fillId="0" borderId="0" xfId="0" applyFont="1">
      <alignment vertical="top"/>
    </xf>
    <xf numFmtId="0" fontId="17" fillId="0" borderId="0" xfId="0" applyFont="1">
      <alignment vertical="top"/>
    </xf>
    <xf numFmtId="0" fontId="17" fillId="0" borderId="0" xfId="0" applyFont="1" applyAlignment="1"/>
    <xf numFmtId="0" fontId="17" fillId="0" borderId="0" xfId="0" applyFont="1" applyAlignment="1">
      <alignment horizontal="left" vertical="top"/>
    </xf>
    <xf numFmtId="0" fontId="18" fillId="0" borderId="0" xfId="0" applyFont="1" applyAlignment="1"/>
    <xf numFmtId="14" fontId="17" fillId="0" borderId="0" xfId="0" applyNumberFormat="1" applyFont="1" applyAlignment="1"/>
    <xf numFmtId="0" fontId="5" fillId="0" borderId="0" xfId="0" applyFont="1" applyAlignment="1"/>
    <xf numFmtId="165" fontId="17" fillId="0" borderId="0" xfId="0" applyNumberFormat="1" applyFont="1" applyAlignment="1"/>
    <xf numFmtId="0" fontId="5" fillId="0" borderId="0" xfId="0" applyFont="1">
      <alignment vertical="top"/>
    </xf>
    <xf numFmtId="0" fontId="5" fillId="0" borderId="0" xfId="0" applyFont="1" applyAlignment="1">
      <alignment horizontal="left" vertical="top"/>
    </xf>
    <xf numFmtId="0" fontId="12" fillId="0" borderId="0" xfId="0" applyFont="1" applyAlignment="1"/>
    <xf numFmtId="0" fontId="5" fillId="0" borderId="18" xfId="0" applyFont="1" applyBorder="1" applyAlignment="1">
      <alignment horizontal="left" vertical="top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vertical="center"/>
    </xf>
    <xf numFmtId="0" fontId="17" fillId="0" borderId="0" xfId="0" applyFont="1" applyAlignment="1">
      <alignment wrapText="1"/>
    </xf>
    <xf numFmtId="0" fontId="15" fillId="0" borderId="0" xfId="0" applyFont="1" applyAlignment="1"/>
    <xf numFmtId="0" fontId="15" fillId="24" borderId="0" xfId="28" applyNumberFormat="1" applyFont="1" applyFill="1" applyBorder="1" applyAlignment="1">
      <alignment horizontal="left"/>
    </xf>
    <xf numFmtId="0" fontId="5" fillId="0" borderId="0" xfId="0" applyFont="1" applyAlignment="1">
      <alignment wrapText="1"/>
    </xf>
    <xf numFmtId="0" fontId="17" fillId="0" borderId="18" xfId="0" applyFont="1" applyBorder="1" applyAlignment="1">
      <alignment horizontal="left"/>
    </xf>
    <xf numFmtId="0" fontId="12" fillId="0" borderId="0" xfId="0" applyFont="1">
      <alignment vertical="top"/>
    </xf>
    <xf numFmtId="2" fontId="17" fillId="0" borderId="0" xfId="0" applyNumberFormat="1" applyFont="1" applyAlignment="1"/>
    <xf numFmtId="0" fontId="17" fillId="0" borderId="18" xfId="0" applyFont="1" applyBorder="1" applyAlignment="1">
      <alignment horizontal="left" vertical="top"/>
    </xf>
    <xf numFmtId="165" fontId="17" fillId="0" borderId="0" xfId="0" applyNumberFormat="1" applyFont="1" applyAlignment="1">
      <alignment horizontal="left"/>
    </xf>
    <xf numFmtId="165" fontId="17" fillId="0" borderId="0" xfId="0" applyNumberFormat="1" applyFont="1" applyAlignment="1">
      <alignment horizontal="center"/>
    </xf>
    <xf numFmtId="0" fontId="7" fillId="24" borderId="0" xfId="28" applyNumberFormat="1" applyFont="1" applyFill="1" applyBorder="1" applyAlignment="1">
      <alignment horizontal="left"/>
    </xf>
    <xf numFmtId="0" fontId="17" fillId="0" borderId="0" xfId="0" applyFont="1" applyAlignment="1">
      <alignment horizontal="left" wrapText="1"/>
    </xf>
    <xf numFmtId="0" fontId="19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3" fillId="0" borderId="0" xfId="0" applyFont="1" applyAlignment="1"/>
    <xf numFmtId="0" fontId="16" fillId="0" borderId="0" xfId="0" applyFont="1" applyAlignment="1"/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left" wrapText="1"/>
    </xf>
    <xf numFmtId="0" fontId="20" fillId="0" borderId="0" xfId="0" applyFont="1" applyAlignment="1">
      <alignment horizontal="center" wrapText="1"/>
    </xf>
    <xf numFmtId="0" fontId="12" fillId="25" borderId="0" xfId="0" applyFont="1" applyFill="1" applyAlignment="1"/>
    <xf numFmtId="0" fontId="20" fillId="0" borderId="0" xfId="0" applyFont="1">
      <alignment vertical="top"/>
    </xf>
    <xf numFmtId="0" fontId="21" fillId="0" borderId="0" xfId="0" applyFont="1">
      <alignment vertical="top"/>
    </xf>
    <xf numFmtId="0" fontId="7" fillId="0" borderId="0" xfId="0" applyFont="1">
      <alignment vertical="top"/>
    </xf>
    <xf numFmtId="0" fontId="23" fillId="0" borderId="0" xfId="0" applyFont="1">
      <alignment vertical="top"/>
    </xf>
    <xf numFmtId="0" fontId="7" fillId="0" borderId="0" xfId="0" applyFont="1" applyAlignment="1">
      <alignment horizontal="center"/>
    </xf>
    <xf numFmtId="0" fontId="7" fillId="0" borderId="19" xfId="0" applyFont="1" applyBorder="1">
      <alignment vertical="top"/>
    </xf>
    <xf numFmtId="0" fontId="9" fillId="0" borderId="20" xfId="0" applyFont="1" applyBorder="1">
      <alignment vertical="top"/>
    </xf>
    <xf numFmtId="0" fontId="8" fillId="0" borderId="11" xfId="0" applyFont="1" applyBorder="1">
      <alignment vertical="top"/>
    </xf>
    <xf numFmtId="166" fontId="8" fillId="0" borderId="11" xfId="0" applyNumberFormat="1" applyFont="1" applyBorder="1" applyAlignment="1">
      <alignment horizontal="center"/>
    </xf>
    <xf numFmtId="167" fontId="7" fillId="0" borderId="0" xfId="0" applyNumberFormat="1" applyFont="1">
      <alignment vertical="top"/>
    </xf>
    <xf numFmtId="14" fontId="0" fillId="0" borderId="0" xfId="0" applyNumberFormat="1">
      <alignment vertical="top"/>
    </xf>
    <xf numFmtId="0" fontId="7" fillId="0" borderId="21" xfId="0" applyFont="1" applyBorder="1">
      <alignment vertical="top"/>
    </xf>
    <xf numFmtId="0" fontId="9" fillId="0" borderId="22" xfId="0" applyFont="1" applyBorder="1">
      <alignment vertical="top"/>
    </xf>
    <xf numFmtId="0" fontId="8" fillId="0" borderId="12" xfId="0" applyFont="1" applyBorder="1">
      <alignment vertical="top"/>
    </xf>
    <xf numFmtId="166" fontId="8" fillId="0" borderId="12" xfId="0" applyNumberFormat="1" applyFont="1" applyBorder="1" applyAlignment="1">
      <alignment horizontal="center"/>
    </xf>
    <xf numFmtId="0" fontId="7" fillId="0" borderId="23" xfId="0" applyFont="1" applyBorder="1">
      <alignment vertical="top"/>
    </xf>
    <xf numFmtId="0" fontId="9" fillId="0" borderId="24" xfId="0" applyFont="1" applyBorder="1">
      <alignment vertical="top"/>
    </xf>
    <xf numFmtId="0" fontId="8" fillId="0" borderId="13" xfId="0" applyFont="1" applyBorder="1">
      <alignment vertical="top"/>
    </xf>
    <xf numFmtId="166" fontId="8" fillId="0" borderId="13" xfId="0" applyNumberFormat="1" applyFont="1" applyBorder="1" applyAlignment="1">
      <alignment horizontal="center"/>
    </xf>
    <xf numFmtId="0" fontId="23" fillId="0" borderId="10" xfId="0" applyFont="1" applyBorder="1">
      <alignment vertical="top"/>
    </xf>
    <xf numFmtId="0" fontId="0" fillId="0" borderId="10" xfId="0" applyBorder="1">
      <alignment vertical="top"/>
    </xf>
    <xf numFmtId="0" fontId="9" fillId="0" borderId="0" xfId="0" applyFont="1">
      <alignment vertical="top"/>
    </xf>
    <xf numFmtId="166" fontId="8" fillId="0" borderId="0" xfId="0" applyNumberFormat="1" applyFont="1" applyAlignment="1">
      <alignment horizontal="center"/>
    </xf>
    <xf numFmtId="0" fontId="8" fillId="0" borderId="0" xfId="0" applyFont="1">
      <alignment vertical="top"/>
    </xf>
    <xf numFmtId="0" fontId="24" fillId="0" borderId="0" xfId="0" applyFont="1" applyProtection="1">
      <alignment vertical="top"/>
      <protection locked="0"/>
    </xf>
    <xf numFmtId="0" fontId="24" fillId="0" borderId="0" xfId="0" applyFont="1" applyAlignment="1">
      <alignment horizontal="center"/>
    </xf>
    <xf numFmtId="0" fontId="25" fillId="0" borderId="0" xfId="0" applyFont="1">
      <alignment vertical="top"/>
    </xf>
    <xf numFmtId="0" fontId="26" fillId="0" borderId="0" xfId="0" applyFont="1" applyAlignment="1">
      <alignment horizontal="center"/>
    </xf>
    <xf numFmtId="0" fontId="13" fillId="0" borderId="10" xfId="0" applyFont="1" applyBorder="1" applyAlignment="1">
      <alignment horizontal="center"/>
    </xf>
    <xf numFmtId="0" fontId="24" fillId="26" borderId="5" xfId="0" applyFont="1" applyFill="1" applyBorder="1">
      <alignment vertical="top"/>
    </xf>
    <xf numFmtId="0" fontId="8" fillId="0" borderId="25" xfId="0" applyFont="1" applyBorder="1">
      <alignment vertical="top"/>
    </xf>
    <xf numFmtId="0" fontId="7" fillId="0" borderId="5" xfId="0" applyFont="1" applyBorder="1">
      <alignment vertical="top"/>
    </xf>
    <xf numFmtId="10" fontId="7" fillId="0" borderId="0" xfId="0" applyNumberFormat="1" applyFont="1">
      <alignment vertical="top"/>
    </xf>
    <xf numFmtId="167" fontId="15" fillId="0" borderId="0" xfId="0" applyNumberFormat="1" applyFont="1">
      <alignment vertical="top"/>
    </xf>
    <xf numFmtId="10" fontId="15" fillId="0" borderId="0" xfId="0" applyNumberFormat="1" applyFont="1">
      <alignment vertical="top"/>
    </xf>
    <xf numFmtId="0" fontId="29" fillId="25" borderId="0" xfId="0" applyFont="1" applyFill="1" applyAlignment="1"/>
    <xf numFmtId="0" fontId="9" fillId="25" borderId="0" xfId="0" applyFont="1" applyFill="1" applyAlignment="1"/>
    <xf numFmtId="0" fontId="14" fillId="0" borderId="0" xfId="0" applyFont="1">
      <alignment vertical="top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17" fillId="0" borderId="5" xfId="0" applyFont="1" applyBorder="1" applyAlignment="1"/>
    <xf numFmtId="165" fontId="17" fillId="0" borderId="5" xfId="0" applyNumberFormat="1" applyFont="1" applyBorder="1" applyAlignment="1"/>
    <xf numFmtId="0" fontId="16" fillId="25" borderId="5" xfId="0" applyFont="1" applyFill="1" applyBorder="1" applyAlignment="1"/>
    <xf numFmtId="0" fontId="17" fillId="0" borderId="5" xfId="0" applyFont="1" applyBorder="1" applyAlignment="1">
      <alignment horizontal="left"/>
    </xf>
    <xf numFmtId="0" fontId="28" fillId="27" borderId="5" xfId="0" applyFont="1" applyFill="1" applyBorder="1" applyAlignment="1"/>
    <xf numFmtId="0" fontId="12" fillId="0" borderId="5" xfId="0" applyFont="1" applyBorder="1" applyAlignment="1"/>
    <xf numFmtId="0" fontId="9" fillId="0" borderId="10" xfId="0" applyFont="1" applyBorder="1" applyAlignment="1">
      <alignment horizontal="center"/>
    </xf>
    <xf numFmtId="0" fontId="15" fillId="28" borderId="0" xfId="0" applyFont="1" applyFill="1" applyAlignment="1"/>
    <xf numFmtId="0" fontId="0" fillId="0" borderId="0" xfId="0" applyAlignment="1">
      <alignment horizontal="right"/>
    </xf>
    <xf numFmtId="0" fontId="13" fillId="0" borderId="0" xfId="0" applyFont="1">
      <alignment vertical="top"/>
    </xf>
    <xf numFmtId="0" fontId="24" fillId="0" borderId="0" xfId="0" applyFont="1">
      <alignment vertical="top"/>
    </xf>
    <xf numFmtId="22" fontId="8" fillId="0" borderId="0" xfId="0" applyNumberFormat="1" applyFont="1">
      <alignment vertical="top"/>
    </xf>
    <xf numFmtId="11" fontId="0" fillId="0" borderId="0" xfId="0" applyNumberFormat="1" applyAlignment="1"/>
    <xf numFmtId="168" fontId="0" fillId="0" borderId="0" xfId="0" applyNumberFormat="1" applyAlignment="1"/>
    <xf numFmtId="169" fontId="0" fillId="0" borderId="0" xfId="0" applyNumberFormat="1" applyAlignment="1"/>
    <xf numFmtId="0" fontId="24" fillId="0" borderId="0" xfId="0" applyFont="1" applyAlignment="1" applyProtection="1">
      <alignment horizontal="left"/>
      <protection locked="0"/>
    </xf>
    <xf numFmtId="0" fontId="33" fillId="0" borderId="0" xfId="0" applyFont="1">
      <alignment vertical="top"/>
    </xf>
    <xf numFmtId="0" fontId="24" fillId="26" borderId="25" xfId="0" applyFont="1" applyFill="1" applyBorder="1">
      <alignment vertical="top"/>
    </xf>
    <xf numFmtId="0" fontId="8" fillId="0" borderId="0" xfId="0" applyFont="1" applyAlignment="1">
      <alignment horizontal="left"/>
    </xf>
    <xf numFmtId="168" fontId="0" fillId="0" borderId="0" xfId="0" applyNumberFormat="1" applyAlignment="1">
      <alignment horizontal="center"/>
    </xf>
    <xf numFmtId="0" fontId="24" fillId="29" borderId="5" xfId="0" applyFont="1" applyFill="1" applyBorder="1" applyAlignment="1">
      <alignment horizontal="center" vertical="top"/>
    </xf>
    <xf numFmtId="0" fontId="24" fillId="26" borderId="5" xfId="0" applyFont="1" applyFill="1" applyBorder="1" applyAlignment="1">
      <alignment horizontal="center" vertical="top"/>
    </xf>
    <xf numFmtId="0" fontId="15" fillId="0" borderId="5" xfId="0" applyFont="1" applyBorder="1" applyAlignment="1"/>
    <xf numFmtId="0" fontId="9" fillId="25" borderId="5" xfId="0" applyFont="1" applyFill="1" applyBorder="1" applyAlignment="1"/>
    <xf numFmtId="0" fontId="29" fillId="25" borderId="5" xfId="0" applyFont="1" applyFill="1" applyBorder="1" applyAlignment="1"/>
    <xf numFmtId="0" fontId="29" fillId="25" borderId="25" xfId="0" applyFont="1" applyFill="1" applyBorder="1" applyAlignment="1"/>
    <xf numFmtId="0" fontId="17" fillId="0" borderId="25" xfId="0" applyFont="1" applyBorder="1" applyAlignment="1"/>
    <xf numFmtId="0" fontId="9" fillId="25" borderId="26" xfId="0" applyFont="1" applyFill="1" applyBorder="1" applyAlignment="1"/>
    <xf numFmtId="0" fontId="17" fillId="0" borderId="26" xfId="0" applyFont="1" applyBorder="1" applyAlignment="1"/>
    <xf numFmtId="0" fontId="30" fillId="0" borderId="0" xfId="0" applyFont="1" applyAlignment="1">
      <alignment horizontal="center"/>
    </xf>
    <xf numFmtId="0" fontId="34" fillId="0" borderId="0" xfId="0" applyFont="1" applyAlignment="1">
      <alignment horizontal="left" vertical="center"/>
    </xf>
    <xf numFmtId="0" fontId="34" fillId="0" borderId="0" xfId="0" applyFont="1" applyAlignment="1">
      <alignment horizontal="center" vertical="center"/>
    </xf>
    <xf numFmtId="0" fontId="34" fillId="0" borderId="18" xfId="0" applyFont="1" applyBorder="1" applyAlignment="1">
      <alignment horizontal="left" vertical="center"/>
    </xf>
    <xf numFmtId="0" fontId="5" fillId="0" borderId="18" xfId="0" applyFont="1" applyBorder="1" applyAlignment="1">
      <alignment horizontal="left" wrapText="1"/>
    </xf>
    <xf numFmtId="0" fontId="7" fillId="0" borderId="14" xfId="0" applyFont="1" applyBorder="1" applyAlignment="1"/>
    <xf numFmtId="0" fontId="7" fillId="0" borderId="15" xfId="0" applyFont="1" applyBorder="1" applyAlignment="1"/>
    <xf numFmtId="0" fontId="12" fillId="25" borderId="5" xfId="0" applyFont="1" applyFill="1" applyBorder="1" applyAlignment="1"/>
    <xf numFmtId="0" fontId="35" fillId="0" borderId="0" xfId="0" applyFont="1" applyAlignment="1"/>
    <xf numFmtId="0" fontId="15" fillId="0" borderId="0" xfId="0" applyFont="1" applyAlignment="1">
      <alignment horizontal="left" vertical="center"/>
    </xf>
    <xf numFmtId="0" fontId="24" fillId="0" borderId="0" xfId="0" applyFont="1" applyAlignment="1"/>
    <xf numFmtId="0" fontId="5" fillId="0" borderId="18" xfId="0" applyFont="1" applyBorder="1" applyAlignment="1">
      <alignment horizontal="left" vertical="center"/>
    </xf>
    <xf numFmtId="0" fontId="31" fillId="0" borderId="0" xfId="0" applyFont="1" applyAlignment="1">
      <alignment horizontal="left"/>
    </xf>
    <xf numFmtId="0" fontId="0" fillId="0" borderId="19" xfId="0" applyBorder="1" applyAlignment="1">
      <alignment horizontal="center"/>
    </xf>
    <xf numFmtId="0" fontId="0" fillId="0" borderId="20" xfId="0" applyBorder="1">
      <alignment vertical="top"/>
    </xf>
    <xf numFmtId="0" fontId="0" fillId="0" borderId="21" xfId="0" applyBorder="1" applyAlignment="1">
      <alignment horizontal="center"/>
    </xf>
    <xf numFmtId="0" fontId="0" fillId="0" borderId="22" xfId="0" applyBorder="1">
      <alignment vertical="top"/>
    </xf>
    <xf numFmtId="0" fontId="36" fillId="0" borderId="0" xfId="39" applyAlignment="1" applyProtection="1">
      <alignment horizontal="left"/>
    </xf>
    <xf numFmtId="0" fontId="0" fillId="0" borderId="23" xfId="0" applyBorder="1" applyAlignment="1">
      <alignment horizontal="center"/>
    </xf>
    <xf numFmtId="0" fontId="0" fillId="0" borderId="24" xfId="0" applyBorder="1">
      <alignment vertical="top"/>
    </xf>
    <xf numFmtId="0" fontId="0" fillId="0" borderId="0" xfId="0" quotePrefix="1">
      <alignment vertical="top"/>
    </xf>
    <xf numFmtId="0" fontId="5" fillId="30" borderId="27" xfId="0" applyFont="1" applyFill="1" applyBorder="1" applyAlignment="1">
      <alignment horizontal="left" vertical="top" wrapText="1" indent="1"/>
    </xf>
    <xf numFmtId="0" fontId="5" fillId="30" borderId="27" xfId="0" applyFont="1" applyFill="1" applyBorder="1" applyAlignment="1">
      <alignment horizontal="center" vertical="top" wrapText="1"/>
    </xf>
    <xf numFmtId="0" fontId="5" fillId="30" borderId="27" xfId="0" applyFont="1" applyFill="1" applyBorder="1" applyAlignment="1">
      <alignment horizontal="right" vertical="top" wrapText="1"/>
    </xf>
    <xf numFmtId="0" fontId="36" fillId="30" borderId="27" xfId="39" applyFill="1" applyBorder="1" applyAlignment="1" applyProtection="1">
      <alignment horizontal="right" vertical="top" wrapText="1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15" fillId="24" borderId="18" xfId="28" applyNumberFormat="1" applyFont="1" applyFill="1" applyBorder="1" applyAlignment="1">
      <alignment horizontal="left"/>
    </xf>
    <xf numFmtId="0" fontId="34" fillId="31" borderId="0" xfId="0" applyFont="1" applyFill="1" applyAlignment="1"/>
    <xf numFmtId="0" fontId="34" fillId="0" borderId="0" xfId="0" applyFont="1" applyAlignment="1">
      <alignment horizontal="left"/>
    </xf>
    <xf numFmtId="0" fontId="34" fillId="0" borderId="0" xfId="0" applyFont="1" applyAlignment="1">
      <alignment horizontal="center"/>
    </xf>
    <xf numFmtId="0" fontId="7" fillId="0" borderId="16" xfId="0" applyFont="1" applyBorder="1" applyAlignment="1"/>
    <xf numFmtId="0" fontId="0" fillId="0" borderId="28" xfId="0" applyBorder="1" applyAlignment="1"/>
    <xf numFmtId="0" fontId="0" fillId="0" borderId="0" xfId="0" quotePrefix="1" applyAlignment="1"/>
    <xf numFmtId="0" fontId="7" fillId="0" borderId="28" xfId="0" applyFont="1" applyBorder="1" applyAlignment="1">
      <alignment horizontal="center"/>
    </xf>
    <xf numFmtId="0" fontId="7" fillId="0" borderId="28" xfId="0" applyFont="1" applyBorder="1" applyAlignment="1">
      <alignment horizontal="left"/>
    </xf>
    <xf numFmtId="0" fontId="24" fillId="0" borderId="10" xfId="0" applyFont="1" applyBorder="1" applyAlignment="1">
      <alignment horizontal="center"/>
    </xf>
    <xf numFmtId="0" fontId="29" fillId="0" borderId="10" xfId="0" applyFont="1" applyBorder="1" applyAlignment="1">
      <alignment horizontal="center"/>
    </xf>
    <xf numFmtId="0" fontId="0" fillId="0" borderId="19" xfId="0" applyBorder="1" applyAlignment="1"/>
    <xf numFmtId="0" fontId="8" fillId="0" borderId="29" xfId="0" applyFont="1" applyBorder="1" applyAlignment="1"/>
    <xf numFmtId="0" fontId="0" fillId="0" borderId="29" xfId="0" applyBorder="1" applyAlignment="1">
      <alignment horizontal="right"/>
    </xf>
    <xf numFmtId="0" fontId="0" fillId="0" borderId="20" xfId="0" applyBorder="1" applyAlignment="1"/>
    <xf numFmtId="0" fontId="0" fillId="25" borderId="19" xfId="0" applyFill="1" applyBorder="1" applyAlignment="1"/>
    <xf numFmtId="0" fontId="0" fillId="0" borderId="22" xfId="0" applyBorder="1" applyAlignment="1"/>
    <xf numFmtId="0" fontId="0" fillId="25" borderId="21" xfId="0" applyFill="1" applyBorder="1" applyAlignment="1"/>
    <xf numFmtId="0" fontId="0" fillId="32" borderId="21" xfId="0" applyFill="1" applyBorder="1" applyAlignment="1"/>
    <xf numFmtId="0" fontId="0" fillId="25" borderId="23" xfId="0" applyFill="1" applyBorder="1" applyAlignment="1"/>
    <xf numFmtId="0" fontId="0" fillId="0" borderId="21" xfId="0" applyBorder="1" applyAlignment="1"/>
    <xf numFmtId="0" fontId="0" fillId="0" borderId="21" xfId="0" applyBorder="1" applyAlignment="1">
      <alignment horizontal="left"/>
    </xf>
    <xf numFmtId="0" fontId="14" fillId="0" borderId="21" xfId="0" applyFont="1" applyBorder="1" applyAlignment="1"/>
    <xf numFmtId="2" fontId="8" fillId="0" borderId="0" xfId="0" applyNumberFormat="1" applyFont="1" applyAlignment="1"/>
    <xf numFmtId="1" fontId="8" fillId="0" borderId="0" xfId="0" applyNumberFormat="1" applyFont="1" applyAlignment="1"/>
    <xf numFmtId="171" fontId="8" fillId="0" borderId="0" xfId="0" applyNumberFormat="1" applyFont="1" applyAlignment="1"/>
    <xf numFmtId="0" fontId="40" fillId="28" borderId="10" xfId="0" applyFont="1" applyFill="1" applyBorder="1" applyAlignment="1"/>
    <xf numFmtId="0" fontId="0" fillId="0" borderId="10" xfId="0" applyBorder="1" applyAlignment="1"/>
    <xf numFmtId="0" fontId="0" fillId="0" borderId="24" xfId="0" applyBorder="1" applyAlignment="1"/>
    <xf numFmtId="0" fontId="41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left" vertical="top"/>
    </xf>
    <xf numFmtId="0" fontId="8" fillId="32" borderId="0" xfId="0" applyFont="1" applyFill="1" applyAlignment="1">
      <alignment horizontal="center"/>
    </xf>
    <xf numFmtId="0" fontId="57" fillId="0" borderId="0" xfId="43" applyFont="1"/>
    <xf numFmtId="0" fontId="57" fillId="0" borderId="0" xfId="43" applyFont="1" applyAlignment="1">
      <alignment horizontal="center" wrapText="1"/>
    </xf>
    <xf numFmtId="0" fontId="57" fillId="0" borderId="0" xfId="43" applyFont="1" applyAlignment="1">
      <alignment horizontal="left" wrapText="1"/>
    </xf>
    <xf numFmtId="0" fontId="58" fillId="0" borderId="0" xfId="0" applyFont="1" applyAlignment="1">
      <alignment horizontal="left" vertical="center"/>
    </xf>
    <xf numFmtId="0" fontId="57" fillId="0" borderId="0" xfId="0" applyFont="1" applyAlignment="1">
      <alignment horizontal="center" vertical="center"/>
    </xf>
    <xf numFmtId="0" fontId="57" fillId="0" borderId="0" xfId="0" applyFont="1" applyAlignment="1">
      <alignment horizontal="left" vertical="center"/>
    </xf>
    <xf numFmtId="0" fontId="57" fillId="0" borderId="0" xfId="0" applyFont="1">
      <alignment vertical="top"/>
    </xf>
    <xf numFmtId="0" fontId="57" fillId="0" borderId="0" xfId="0" applyFont="1" applyAlignment="1">
      <alignment horizontal="center"/>
    </xf>
    <xf numFmtId="0" fontId="57" fillId="0" borderId="0" xfId="0" applyFont="1" applyAlignment="1">
      <alignment horizontal="left"/>
    </xf>
    <xf numFmtId="0" fontId="57" fillId="0" borderId="0" xfId="44" applyFont="1"/>
    <xf numFmtId="0" fontId="57" fillId="0" borderId="0" xfId="44" applyFont="1" applyAlignment="1">
      <alignment horizontal="center"/>
    </xf>
    <xf numFmtId="0" fontId="57" fillId="0" borderId="0" xfId="44" applyFont="1" applyAlignment="1">
      <alignment horizontal="left"/>
    </xf>
    <xf numFmtId="0" fontId="57" fillId="0" borderId="0" xfId="43" applyFont="1" applyAlignment="1">
      <alignment wrapText="1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 vertical="center"/>
    </xf>
    <xf numFmtId="1" fontId="0" fillId="0" borderId="0" xfId="0" applyNumberFormat="1" applyAlignment="1"/>
    <xf numFmtId="2" fontId="0" fillId="0" borderId="0" xfId="0" applyNumberFormat="1" applyAlignment="1"/>
    <xf numFmtId="0" fontId="59" fillId="0" borderId="0" xfId="0" applyFont="1" applyAlignment="1">
      <alignment horizontal="center"/>
    </xf>
    <xf numFmtId="0" fontId="5" fillId="0" borderId="10" xfId="0" applyFont="1" applyBorder="1">
      <alignment vertical="top"/>
    </xf>
    <xf numFmtId="0" fontId="5" fillId="0" borderId="10" xfId="0" applyFont="1" applyBorder="1" applyAlignment="1"/>
    <xf numFmtId="0" fontId="5" fillId="0" borderId="10" xfId="0" applyFont="1" applyBorder="1" applyAlignment="1">
      <alignment horizontal="left" vertical="top"/>
    </xf>
    <xf numFmtId="0" fontId="17" fillId="0" borderId="10" xfId="0" applyFont="1" applyBorder="1" applyAlignment="1"/>
    <xf numFmtId="0" fontId="29" fillId="25" borderId="26" xfId="0" applyFont="1" applyFill="1" applyBorder="1" applyAlignment="1"/>
    <xf numFmtId="0" fontId="5" fillId="0" borderId="10" xfId="0" applyFont="1" applyBorder="1" applyAlignment="1">
      <alignment horizontal="left"/>
    </xf>
    <xf numFmtId="0" fontId="34" fillId="33" borderId="0" xfId="0" applyFont="1" applyFill="1" applyAlignment="1"/>
    <xf numFmtId="0" fontId="4" fillId="0" borderId="16" xfId="0" applyFont="1" applyBorder="1" applyAlignment="1"/>
    <xf numFmtId="0" fontId="4" fillId="0" borderId="28" xfId="0" applyFont="1" applyBorder="1" applyAlignment="1">
      <alignment horizontal="center"/>
    </xf>
    <xf numFmtId="0" fontId="4" fillId="0" borderId="28" xfId="0" applyFont="1" applyBorder="1" applyAlignment="1">
      <alignment horizontal="left"/>
    </xf>
    <xf numFmtId="0" fontId="6" fillId="0" borderId="0" xfId="0" applyFont="1" applyAlignment="1"/>
    <xf numFmtId="0" fontId="6" fillId="25" borderId="20" xfId="0" applyFont="1" applyFill="1" applyBorder="1" applyAlignment="1"/>
    <xf numFmtId="0" fontId="34" fillId="0" borderId="11" xfId="0" applyFont="1" applyBorder="1" applyAlignment="1"/>
    <xf numFmtId="0" fontId="34" fillId="0" borderId="20" xfId="0" applyFont="1" applyBorder="1" applyAlignment="1"/>
    <xf numFmtId="0" fontId="6" fillId="25" borderId="22" xfId="0" applyFont="1" applyFill="1" applyBorder="1" applyAlignment="1"/>
    <xf numFmtId="0" fontId="34" fillId="0" borderId="12" xfId="0" applyFont="1" applyBorder="1" applyAlignment="1"/>
    <xf numFmtId="0" fontId="34" fillId="0" borderId="22" xfId="0" applyFont="1" applyBorder="1" applyAlignment="1"/>
    <xf numFmtId="0" fontId="6" fillId="28" borderId="22" xfId="0" applyFont="1" applyFill="1" applyBorder="1" applyAlignment="1"/>
    <xf numFmtId="0" fontId="6" fillId="32" borderId="21" xfId="0" applyFont="1" applyFill="1" applyBorder="1" applyAlignment="1"/>
    <xf numFmtId="0" fontId="6" fillId="25" borderId="24" xfId="0" applyFont="1" applyFill="1" applyBorder="1" applyAlignment="1"/>
    <xf numFmtId="0" fontId="34" fillId="0" borderId="13" xfId="0" applyFont="1" applyBorder="1" applyAlignment="1"/>
    <xf numFmtId="0" fontId="34" fillId="0" borderId="24" xfId="0" applyFont="1" applyBorder="1" applyAlignment="1"/>
    <xf numFmtId="0" fontId="4" fillId="0" borderId="14" xfId="0" applyFont="1" applyBorder="1" applyAlignment="1"/>
    <xf numFmtId="0" fontId="4" fillId="0" borderId="15" xfId="0" applyFont="1" applyBorder="1" applyAlignment="1"/>
    <xf numFmtId="0" fontId="6" fillId="0" borderId="23" xfId="0" applyFont="1" applyBorder="1" applyAlignment="1"/>
    <xf numFmtId="0" fontId="6" fillId="0" borderId="0" xfId="0" applyFont="1">
      <alignment vertical="top"/>
    </xf>
    <xf numFmtId="0" fontId="6" fillId="0" borderId="0" xfId="0" applyFont="1" applyAlignment="1">
      <alignment horizontal="left" vertical="top"/>
    </xf>
    <xf numFmtId="14" fontId="6" fillId="0" borderId="0" xfId="0" applyNumberFormat="1" applyFont="1" applyAlignment="1"/>
    <xf numFmtId="0" fontId="6" fillId="0" borderId="0" xfId="0" applyFont="1" applyAlignment="1">
      <alignment horizontal="center"/>
    </xf>
    <xf numFmtId="165" fontId="6" fillId="0" borderId="0" xfId="0" applyNumberFormat="1" applyFont="1" applyAlignment="1"/>
    <xf numFmtId="0" fontId="6" fillId="0" borderId="5" xfId="0" applyFont="1" applyBorder="1" applyAlignment="1"/>
    <xf numFmtId="165" fontId="6" fillId="0" borderId="5" xfId="0" applyNumberFormat="1" applyFont="1" applyBorder="1" applyAlignment="1"/>
    <xf numFmtId="0" fontId="14" fillId="25" borderId="5" xfId="0" applyFont="1" applyFill="1" applyBorder="1" applyAlignment="1"/>
    <xf numFmtId="0" fontId="6" fillId="0" borderId="5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6" fillId="0" borderId="0" xfId="0" applyFont="1" applyAlignment="1">
      <alignment wrapText="1"/>
    </xf>
    <xf numFmtId="0" fontId="19" fillId="0" borderId="0" xfId="0" applyFont="1">
      <alignment vertical="top"/>
    </xf>
    <xf numFmtId="0" fontId="1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0" fillId="25" borderId="23" xfId="0" applyFill="1" applyBorder="1" applyAlignment="1">
      <alignment horizontal="center"/>
    </xf>
    <xf numFmtId="0" fontId="0" fillId="25" borderId="10" xfId="0" applyFill="1" applyBorder="1" applyAlignment="1">
      <alignment horizontal="center"/>
    </xf>
    <xf numFmtId="0" fontId="0" fillId="28" borderId="10" xfId="0" applyFill="1" applyBorder="1" applyAlignment="1">
      <alignment horizontal="center"/>
    </xf>
    <xf numFmtId="0" fontId="6" fillId="25" borderId="10" xfId="0" applyFont="1" applyFill="1" applyBorder="1" applyAlignment="1">
      <alignment horizontal="center"/>
    </xf>
    <xf numFmtId="2" fontId="0" fillId="0" borderId="0" xfId="0" applyNumberFormat="1">
      <alignment vertical="top"/>
    </xf>
    <xf numFmtId="0" fontId="5" fillId="0" borderId="18" xfId="0" applyFont="1" applyBorder="1" applyAlignment="1">
      <alignment horizontal="left"/>
    </xf>
    <xf numFmtId="0" fontId="28" fillId="27" borderId="0" xfId="0" applyFont="1" applyFill="1" applyAlignment="1"/>
    <xf numFmtId="0" fontId="34" fillId="31" borderId="5" xfId="0" applyFont="1" applyFill="1" applyBorder="1" applyAlignment="1"/>
    <xf numFmtId="0" fontId="13" fillId="0" borderId="0" xfId="0" applyFont="1" applyAlignment="1">
      <alignment horizontal="left"/>
    </xf>
    <xf numFmtId="0" fontId="13" fillId="0" borderId="16" xfId="0" applyFont="1" applyBorder="1" applyAlignment="1">
      <alignment horizontal="left"/>
    </xf>
    <xf numFmtId="0" fontId="13" fillId="0" borderId="28" xfId="0" applyFont="1" applyBorder="1">
      <alignment vertical="top"/>
    </xf>
    <xf numFmtId="0" fontId="13" fillId="0" borderId="17" xfId="0" applyFont="1" applyBorder="1">
      <alignment vertical="top"/>
    </xf>
    <xf numFmtId="0" fontId="6" fillId="31" borderId="0" xfId="0" applyFont="1" applyFill="1" applyAlignment="1">
      <alignment horizontal="left" vertical="center"/>
    </xf>
    <xf numFmtId="0" fontId="0" fillId="31" borderId="0" xfId="0" applyFill="1">
      <alignment vertical="top"/>
    </xf>
    <xf numFmtId="0" fontId="60" fillId="25" borderId="0" xfId="0" applyFont="1" applyFill="1" applyAlignment="1">
      <alignment horizontal="left"/>
    </xf>
    <xf numFmtId="0" fontId="60" fillId="25" borderId="0" xfId="0" applyFont="1" applyFill="1" applyAlignment="1">
      <alignment horizontal="center"/>
    </xf>
    <xf numFmtId="0" fontId="60" fillId="0" borderId="0" xfId="0" applyFont="1" applyAlignment="1"/>
    <xf numFmtId="0" fontId="60" fillId="0" borderId="0" xfId="0" applyFont="1" applyAlignment="1">
      <alignment horizontal="center"/>
    </xf>
    <xf numFmtId="0" fontId="61" fillId="0" borderId="10" xfId="0" applyFont="1" applyBorder="1" applyAlignment="1">
      <alignment horizontal="center"/>
    </xf>
    <xf numFmtId="0" fontId="63" fillId="34" borderId="0" xfId="0" applyFont="1" applyFill="1" applyAlignment="1"/>
    <xf numFmtId="0" fontId="9" fillId="0" borderId="16" xfId="0" applyFont="1" applyBorder="1" applyAlignment="1">
      <alignment horizontal="left"/>
    </xf>
    <xf numFmtId="0" fontId="9" fillId="0" borderId="28" xfId="0" applyFont="1" applyBorder="1">
      <alignment vertical="top"/>
    </xf>
    <xf numFmtId="1" fontId="9" fillId="0" borderId="17" xfId="0" applyNumberFormat="1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0" fontId="0" fillId="0" borderId="31" xfId="0" applyBorder="1" applyAlignment="1"/>
    <xf numFmtId="0" fontId="0" fillId="0" borderId="28" xfId="0" applyBorder="1" applyAlignment="1">
      <alignment horizontal="center"/>
    </xf>
    <xf numFmtId="0" fontId="4" fillId="0" borderId="0" xfId="0" applyFont="1" applyAlignment="1">
      <alignment horizontal="left"/>
    </xf>
    <xf numFmtId="10" fontId="65" fillId="0" borderId="0" xfId="0" applyNumberFormat="1" applyFont="1">
      <alignment vertical="top"/>
    </xf>
    <xf numFmtId="0" fontId="64" fillId="35" borderId="5" xfId="0" applyFont="1" applyFill="1" applyBorder="1" applyAlignment="1">
      <alignment horizontal="center"/>
    </xf>
    <xf numFmtId="0" fontId="64" fillId="0" borderId="0" xfId="0" applyFont="1" applyAlignment="1"/>
    <xf numFmtId="0" fontId="5" fillId="0" borderId="0" xfId="43" applyFont="1"/>
    <xf numFmtId="0" fontId="5" fillId="0" borderId="0" xfId="43" applyFont="1" applyAlignment="1">
      <alignment horizontal="center" wrapText="1"/>
    </xf>
    <xf numFmtId="0" fontId="5" fillId="0" borderId="0" xfId="43" applyFont="1" applyAlignment="1">
      <alignment horizontal="left" wrapText="1"/>
    </xf>
    <xf numFmtId="0" fontId="0" fillId="0" borderId="0" xfId="0" applyAlignment="1">
      <alignment horizontal="center" vertical="top"/>
    </xf>
    <xf numFmtId="169" fontId="0" fillId="0" borderId="0" xfId="0" applyNumberFormat="1" applyAlignment="1">
      <alignment horizontal="left"/>
    </xf>
    <xf numFmtId="0" fontId="0" fillId="0" borderId="10" xfId="0" applyBorder="1" applyAlignment="1">
      <alignment horizontal="left"/>
    </xf>
    <xf numFmtId="0" fontId="24" fillId="0" borderId="11" xfId="0" applyFont="1" applyBorder="1" applyAlignment="1"/>
    <xf numFmtId="0" fontId="24" fillId="0" borderId="12" xfId="0" applyFont="1" applyBorder="1" applyAlignment="1"/>
    <xf numFmtId="0" fontId="24" fillId="0" borderId="13" xfId="0" applyFont="1" applyBorder="1" applyAlignment="1"/>
    <xf numFmtId="0" fontId="59" fillId="0" borderId="0" xfId="0" applyFont="1" applyAlignment="1"/>
    <xf numFmtId="0" fontId="59" fillId="0" borderId="11" xfId="0" applyFont="1" applyBorder="1" applyAlignment="1"/>
    <xf numFmtId="0" fontId="59" fillId="0" borderId="12" xfId="0" applyFont="1" applyBorder="1" applyAlignment="1"/>
    <xf numFmtId="0" fontId="59" fillId="0" borderId="13" xfId="0" applyFont="1" applyBorder="1" applyAlignment="1"/>
    <xf numFmtId="0" fontId="65" fillId="0" borderId="0" xfId="0" applyFont="1" applyAlignment="1"/>
    <xf numFmtId="0" fontId="14" fillId="0" borderId="11" xfId="0" applyFont="1" applyBorder="1" applyAlignment="1"/>
    <xf numFmtId="0" fontId="14" fillId="0" borderId="20" xfId="0" applyFont="1" applyBorder="1" applyAlignment="1"/>
    <xf numFmtId="0" fontId="14" fillId="0" borderId="12" xfId="0" applyFont="1" applyBorder="1" applyAlignment="1"/>
    <xf numFmtId="0" fontId="14" fillId="0" borderId="22" xfId="0" applyFont="1" applyBorder="1" applyAlignment="1"/>
    <xf numFmtId="0" fontId="14" fillId="0" borderId="13" xfId="0" applyFont="1" applyBorder="1" applyAlignment="1"/>
    <xf numFmtId="0" fontId="14" fillId="0" borderId="24" xfId="0" applyFont="1" applyBorder="1" applyAlignment="1"/>
    <xf numFmtId="0" fontId="66" fillId="0" borderId="11" xfId="0" applyFont="1" applyBorder="1" applyAlignment="1"/>
    <xf numFmtId="0" fontId="66" fillId="0" borderId="12" xfId="0" applyFont="1" applyBorder="1" applyAlignment="1"/>
    <xf numFmtId="0" fontId="66" fillId="0" borderId="13" xfId="0" applyFont="1" applyBorder="1" applyAlignment="1"/>
    <xf numFmtId="0" fontId="67" fillId="0" borderId="0" xfId="0" applyFont="1" applyAlignment="1"/>
    <xf numFmtId="0" fontId="68" fillId="0" borderId="0" xfId="0" applyFont="1" applyAlignment="1"/>
    <xf numFmtId="0" fontId="69" fillId="0" borderId="0" xfId="0" applyFont="1" applyAlignment="1"/>
    <xf numFmtId="0" fontId="25" fillId="0" borderId="0" xfId="0" applyFont="1" applyAlignment="1"/>
    <xf numFmtId="0" fontId="6" fillId="0" borderId="0" xfId="0" quotePrefix="1" applyFont="1" applyAlignment="1"/>
    <xf numFmtId="171" fontId="40" fillId="0" borderId="0" xfId="0" applyNumberFormat="1" applyFont="1" applyAlignment="1"/>
    <xf numFmtId="0" fontId="40" fillId="0" borderId="0" xfId="0" applyFont="1" applyAlignment="1"/>
    <xf numFmtId="0" fontId="4" fillId="0" borderId="0" xfId="0" applyFont="1">
      <alignment vertical="top"/>
    </xf>
    <xf numFmtId="0" fontId="19" fillId="0" borderId="0" xfId="43" applyFont="1"/>
    <xf numFmtId="0" fontId="19" fillId="0" borderId="0" xfId="43" applyFont="1" applyAlignment="1">
      <alignment horizontal="center"/>
    </xf>
    <xf numFmtId="0" fontId="19" fillId="0" borderId="0" xfId="43" applyFont="1" applyAlignment="1">
      <alignment horizontal="left"/>
    </xf>
    <xf numFmtId="0" fontId="5" fillId="0" borderId="0" xfId="43" applyFont="1" applyAlignment="1">
      <alignment horizontal="left"/>
    </xf>
    <xf numFmtId="0" fontId="5" fillId="0" borderId="0" xfId="43" applyFont="1" applyAlignment="1">
      <alignment horizontal="center"/>
    </xf>
    <xf numFmtId="0" fontId="4" fillId="0" borderId="22" xfId="0" applyFont="1" applyBorder="1" applyAlignment="1">
      <alignment horizontal="center"/>
    </xf>
    <xf numFmtId="0" fontId="70" fillId="0" borderId="0" xfId="0" applyFont="1" applyAlignment="1">
      <alignment vertical="center" wrapText="1"/>
    </xf>
    <xf numFmtId="0" fontId="70" fillId="0" borderId="0" xfId="0" applyFont="1" applyAlignment="1">
      <alignment horizontal="center" vertical="center" wrapText="1"/>
    </xf>
    <xf numFmtId="0" fontId="70" fillId="0" borderId="0" xfId="0" applyFont="1" applyAlignment="1" applyProtection="1">
      <alignment horizontal="left" vertical="center" wrapText="1"/>
      <protection locked="0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19" xfId="0" applyBorder="1" applyAlignment="1">
      <alignment vertical="center"/>
    </xf>
    <xf numFmtId="0" fontId="8" fillId="0" borderId="29" xfId="0" applyFont="1" applyBorder="1" applyAlignment="1">
      <alignment vertical="center"/>
    </xf>
    <xf numFmtId="0" fontId="0" fillId="0" borderId="29" xfId="0" applyBorder="1" applyAlignment="1">
      <alignment horizontal="right" vertical="center"/>
    </xf>
    <xf numFmtId="0" fontId="0" fillId="0" borderId="20" xfId="0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0" fillId="25" borderId="19" xfId="0" applyFill="1" applyBorder="1" applyAlignment="1">
      <alignment vertical="center"/>
    </xf>
    <xf numFmtId="0" fontId="17" fillId="25" borderId="20" xfId="0" applyFont="1" applyFill="1" applyBorder="1" applyAlignment="1">
      <alignment vertical="center"/>
    </xf>
    <xf numFmtId="0" fontId="38" fillId="0" borderId="11" xfId="0" applyFont="1" applyBorder="1" applyAlignment="1">
      <alignment vertical="center"/>
    </xf>
    <xf numFmtId="0" fontId="0" fillId="0" borderId="22" xfId="0" applyBorder="1" applyAlignment="1">
      <alignment vertical="center"/>
    </xf>
    <xf numFmtId="0" fontId="14" fillId="0" borderId="20" xfId="0" applyFont="1" applyBorder="1" applyAlignment="1">
      <alignment vertical="center"/>
    </xf>
    <xf numFmtId="0" fontId="14" fillId="0" borderId="11" xfId="0" applyFont="1" applyBorder="1" applyAlignment="1">
      <alignment vertical="center"/>
    </xf>
    <xf numFmtId="0" fontId="66" fillId="0" borderId="11" xfId="0" applyFont="1" applyBorder="1" applyAlignment="1">
      <alignment vertical="center"/>
    </xf>
    <xf numFmtId="0" fontId="24" fillId="0" borderId="11" xfId="0" applyFont="1" applyBorder="1" applyAlignment="1">
      <alignment vertical="center"/>
    </xf>
    <xf numFmtId="0" fontId="59" fillId="0" borderId="11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25" borderId="21" xfId="0" applyFill="1" applyBorder="1" applyAlignment="1">
      <alignment vertical="center"/>
    </xf>
    <xf numFmtId="0" fontId="17" fillId="25" borderId="22" xfId="0" applyFont="1" applyFill="1" applyBorder="1" applyAlignment="1">
      <alignment vertical="center"/>
    </xf>
    <xf numFmtId="0" fontId="38" fillId="0" borderId="12" xfId="0" applyFont="1" applyBorder="1" applyAlignment="1">
      <alignment vertical="center"/>
    </xf>
    <xf numFmtId="11" fontId="0" fillId="0" borderId="0" xfId="0" applyNumberFormat="1" applyAlignment="1">
      <alignment vertical="center"/>
    </xf>
    <xf numFmtId="0" fontId="14" fillId="0" borderId="22" xfId="0" applyFont="1" applyBorder="1" applyAlignment="1">
      <alignment vertical="center"/>
    </xf>
    <xf numFmtId="0" fontId="14" fillId="0" borderId="12" xfId="0" applyFont="1" applyBorder="1" applyAlignment="1">
      <alignment vertical="center"/>
    </xf>
    <xf numFmtId="0" fontId="66" fillId="0" borderId="12" xfId="0" applyFont="1" applyBorder="1" applyAlignment="1">
      <alignment vertical="center"/>
    </xf>
    <xf numFmtId="0" fontId="24" fillId="0" borderId="12" xfId="0" applyFont="1" applyBorder="1" applyAlignment="1">
      <alignment vertical="center"/>
    </xf>
    <xf numFmtId="0" fontId="59" fillId="0" borderId="12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0" fillId="32" borderId="21" xfId="0" applyFill="1" applyBorder="1" applyAlignment="1">
      <alignment vertical="center"/>
    </xf>
    <xf numFmtId="0" fontId="17" fillId="28" borderId="22" xfId="0" applyFont="1" applyFill="1" applyBorder="1" applyAlignment="1">
      <alignment vertical="center"/>
    </xf>
    <xf numFmtId="0" fontId="24" fillId="0" borderId="0" xfId="0" applyFont="1" applyAlignment="1">
      <alignment horizontal="center" vertical="center"/>
    </xf>
    <xf numFmtId="0" fontId="17" fillId="32" borderId="21" xfId="0" applyFont="1" applyFill="1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25" borderId="23" xfId="0" applyFill="1" applyBorder="1" applyAlignment="1">
      <alignment vertical="center"/>
    </xf>
    <xf numFmtId="0" fontId="17" fillId="25" borderId="24" xfId="0" applyFont="1" applyFill="1" applyBorder="1" applyAlignment="1">
      <alignment vertical="center"/>
    </xf>
    <xf numFmtId="0" fontId="38" fillId="0" borderId="13" xfId="0" applyFont="1" applyBorder="1" applyAlignment="1">
      <alignment vertical="center"/>
    </xf>
    <xf numFmtId="0" fontId="14" fillId="0" borderId="24" xfId="0" applyFont="1" applyBorder="1" applyAlignment="1">
      <alignment vertical="center"/>
    </xf>
    <xf numFmtId="0" fontId="14" fillId="0" borderId="13" xfId="0" applyFont="1" applyBorder="1" applyAlignment="1">
      <alignment vertical="center"/>
    </xf>
    <xf numFmtId="0" fontId="66" fillId="0" borderId="13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0" fontId="59" fillId="0" borderId="13" xfId="0" applyFont="1" applyBorder="1" applyAlignment="1">
      <alignment vertical="center"/>
    </xf>
    <xf numFmtId="0" fontId="8" fillId="0" borderId="0" xfId="0" applyFont="1" applyAlignment="1">
      <alignment horizontal="left" vertical="center"/>
    </xf>
    <xf numFmtId="0" fontId="8" fillId="32" borderId="0" xfId="0" applyFont="1" applyFill="1" applyAlignment="1">
      <alignment horizontal="center" vertical="center"/>
    </xf>
    <xf numFmtId="0" fontId="0" fillId="0" borderId="11" xfId="0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67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0" fillId="0" borderId="12" xfId="0" applyBorder="1" applyAlignment="1">
      <alignment vertical="center"/>
    </xf>
    <xf numFmtId="0" fontId="0" fillId="0" borderId="21" xfId="0" applyBorder="1" applyAlignment="1">
      <alignment horizontal="left" vertical="center"/>
    </xf>
    <xf numFmtId="0" fontId="7" fillId="0" borderId="22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0" fontId="0" fillId="0" borderId="13" xfId="0" applyBorder="1" applyAlignment="1">
      <alignment vertical="center"/>
    </xf>
    <xf numFmtId="0" fontId="14" fillId="0" borderId="21" xfId="0" applyFont="1" applyBorder="1" applyAlignment="1">
      <alignment vertical="center"/>
    </xf>
    <xf numFmtId="2" fontId="8" fillId="0" borderId="0" xfId="0" applyNumberFormat="1" applyFont="1" applyAlignment="1">
      <alignment vertical="center"/>
    </xf>
    <xf numFmtId="168" fontId="0" fillId="0" borderId="0" xfId="0" applyNumberFormat="1" applyAlignment="1">
      <alignment vertical="center"/>
    </xf>
    <xf numFmtId="169" fontId="0" fillId="0" borderId="0" xfId="0" applyNumberFormat="1" applyAlignment="1">
      <alignment horizontal="left" vertical="center"/>
    </xf>
    <xf numFmtId="0" fontId="69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1" fontId="8" fillId="0" borderId="0" xfId="0" applyNumberFormat="1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71" fontId="8" fillId="0" borderId="0" xfId="0" applyNumberFormat="1" applyFont="1" applyAlignment="1">
      <alignment vertical="center"/>
    </xf>
    <xf numFmtId="0" fontId="7" fillId="0" borderId="14" xfId="0" applyFont="1" applyBorder="1" applyAlignment="1">
      <alignment vertical="center"/>
    </xf>
    <xf numFmtId="2" fontId="0" fillId="0" borderId="0" xfId="0" applyNumberFormat="1" applyAlignment="1">
      <alignment vertical="center"/>
    </xf>
    <xf numFmtId="0" fontId="17" fillId="0" borderId="23" xfId="0" applyFont="1" applyBorder="1" applyAlignment="1">
      <alignment vertical="center"/>
    </xf>
    <xf numFmtId="0" fontId="40" fillId="28" borderId="10" xfId="0" applyFont="1" applyFill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16" xfId="0" applyBorder="1" applyAlignment="1">
      <alignment vertical="center"/>
    </xf>
    <xf numFmtId="1" fontId="0" fillId="0" borderId="0" xfId="0" applyNumberFormat="1" applyAlignment="1">
      <alignment vertical="center"/>
    </xf>
    <xf numFmtId="0" fontId="41" fillId="0" borderId="0" xfId="0" applyFont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4" fillId="0" borderId="10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14" fontId="17" fillId="0" borderId="0" xfId="0" applyNumberFormat="1" applyFont="1" applyAlignment="1">
      <alignment vertical="center"/>
    </xf>
    <xf numFmtId="165" fontId="17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5" fillId="0" borderId="5" xfId="0" applyFont="1" applyBorder="1" applyAlignment="1">
      <alignment vertical="center"/>
    </xf>
    <xf numFmtId="171" fontId="40" fillId="0" borderId="0" xfId="0" applyNumberFormat="1" applyFont="1" applyAlignment="1">
      <alignment vertical="center"/>
    </xf>
    <xf numFmtId="0" fontId="9" fillId="25" borderId="5" xfId="0" applyFont="1" applyFill="1" applyBorder="1" applyAlignment="1">
      <alignment vertical="center"/>
    </xf>
    <xf numFmtId="165" fontId="17" fillId="0" borderId="5" xfId="0" applyNumberFormat="1" applyFont="1" applyBorder="1" applyAlignment="1">
      <alignment vertical="center"/>
    </xf>
    <xf numFmtId="0" fontId="9" fillId="25" borderId="26" xfId="0" applyFont="1" applyFill="1" applyBorder="1" applyAlignment="1">
      <alignment vertical="center"/>
    </xf>
    <xf numFmtId="0" fontId="29" fillId="25" borderId="25" xfId="0" applyFont="1" applyFill="1" applyBorder="1" applyAlignment="1">
      <alignment vertical="center"/>
    </xf>
    <xf numFmtId="0" fontId="29" fillId="25" borderId="5" xfId="0" applyFont="1" applyFill="1" applyBorder="1" applyAlignment="1">
      <alignment vertical="center"/>
    </xf>
    <xf numFmtId="0" fontId="17" fillId="0" borderId="5" xfId="0" applyFont="1" applyBorder="1" applyAlignment="1">
      <alignment horizontal="left" vertical="center"/>
    </xf>
    <xf numFmtId="0" fontId="16" fillId="25" borderId="5" xfId="0" applyFont="1" applyFill="1" applyBorder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15" fillId="24" borderId="0" xfId="28" applyNumberFormat="1" applyFont="1" applyFill="1" applyBorder="1" applyAlignment="1">
      <alignment horizontal="left" vertical="center"/>
    </xf>
    <xf numFmtId="0" fontId="5" fillId="0" borderId="18" xfId="0" applyFont="1" applyBorder="1" applyAlignment="1">
      <alignment horizontal="left" vertical="center" wrapText="1"/>
    </xf>
    <xf numFmtId="0" fontId="28" fillId="27" borderId="5" xfId="0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34" fillId="31" borderId="0" xfId="0" applyFont="1" applyFill="1" applyAlignment="1">
      <alignment vertical="center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9" fillId="0" borderId="0" xfId="43" applyFont="1" applyAlignment="1">
      <alignment vertical="center"/>
    </xf>
    <xf numFmtId="0" fontId="19" fillId="0" borderId="0" xfId="43" applyFont="1" applyAlignment="1">
      <alignment horizontal="center" vertical="center"/>
    </xf>
    <xf numFmtId="0" fontId="19" fillId="0" borderId="0" xfId="43" applyFont="1" applyAlignment="1">
      <alignment horizontal="left" vertical="center"/>
    </xf>
    <xf numFmtId="0" fontId="5" fillId="0" borderId="0" xfId="43" applyFont="1" applyAlignment="1">
      <alignment vertical="center"/>
    </xf>
    <xf numFmtId="0" fontId="5" fillId="0" borderId="0" xfId="43" applyFont="1" applyAlignment="1">
      <alignment horizontal="center" vertical="center" wrapText="1"/>
    </xf>
    <xf numFmtId="0" fontId="5" fillId="0" borderId="0" xfId="43" applyFont="1" applyAlignment="1">
      <alignment horizontal="left" vertical="center" wrapText="1"/>
    </xf>
    <xf numFmtId="0" fontId="19" fillId="0" borderId="0" xfId="0" applyFont="1" applyAlignment="1">
      <alignment vertical="center"/>
    </xf>
    <xf numFmtId="0" fontId="5" fillId="0" borderId="0" xfId="43" applyFont="1" applyAlignment="1">
      <alignment horizontal="left" vertical="center"/>
    </xf>
    <xf numFmtId="0" fontId="5" fillId="0" borderId="0" xfId="43" applyFont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34" fillId="33" borderId="0" xfId="0" applyFont="1" applyFill="1" applyAlignment="1">
      <alignment vertical="center"/>
    </xf>
    <xf numFmtId="170" fontId="70" fillId="0" borderId="0" xfId="0" applyNumberFormat="1" applyFont="1" applyAlignment="1">
      <alignment horizontal="left" vertical="center" wrapText="1"/>
    </xf>
    <xf numFmtId="0" fontId="70" fillId="0" borderId="0" xfId="0" applyFont="1" applyAlignment="1">
      <alignment horizontal="left" vertical="center" wrapText="1"/>
    </xf>
    <xf numFmtId="165" fontId="71" fillId="0" borderId="0" xfId="0" applyNumberFormat="1" applyFont="1" applyAlignment="1">
      <alignment horizontal="left" vertical="center"/>
    </xf>
    <xf numFmtId="0" fontId="71" fillId="0" borderId="0" xfId="0" applyFont="1" applyAlignment="1">
      <alignment horizontal="left" vertical="center"/>
    </xf>
    <xf numFmtId="0" fontId="71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70" fillId="0" borderId="0" xfId="0" applyFont="1" applyAlignment="1" applyProtection="1">
      <alignment horizontal="center"/>
      <protection locked="0"/>
    </xf>
    <xf numFmtId="170" fontId="70" fillId="0" borderId="0" xfId="0" applyNumberFormat="1" applyFont="1" applyAlignment="1" applyProtection="1">
      <alignment horizontal="left"/>
      <protection locked="0"/>
    </xf>
    <xf numFmtId="0" fontId="70" fillId="0" borderId="0" xfId="0" applyFont="1" applyAlignment="1" applyProtection="1">
      <protection locked="0"/>
    </xf>
    <xf numFmtId="170" fontId="70" fillId="0" borderId="0" xfId="0" applyNumberFormat="1" applyFont="1" applyAlignment="1" applyProtection="1">
      <alignment horizontal="left" vertical="center" wrapText="1"/>
      <protection locked="0"/>
    </xf>
    <xf numFmtId="0" fontId="7" fillId="0" borderId="32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14" fillId="0" borderId="33" xfId="0" applyFont="1" applyBorder="1" applyAlignment="1">
      <alignment vertical="center"/>
    </xf>
    <xf numFmtId="0" fontId="24" fillId="0" borderId="34" xfId="0" applyFont="1" applyBorder="1" applyAlignment="1">
      <alignment vertical="center"/>
    </xf>
    <xf numFmtId="0" fontId="14" fillId="0" borderId="35" xfId="0" applyFont="1" applyBorder="1" applyAlignment="1">
      <alignment vertical="center"/>
    </xf>
    <xf numFmtId="0" fontId="12" fillId="0" borderId="36" xfId="0" applyFont="1" applyBorder="1" applyAlignment="1">
      <alignment vertical="center"/>
    </xf>
    <xf numFmtId="0" fontId="8" fillId="0" borderId="36" xfId="0" applyFont="1" applyBorder="1" applyAlignment="1">
      <alignment vertical="center"/>
    </xf>
    <xf numFmtId="0" fontId="14" fillId="0" borderId="37" xfId="0" applyFont="1" applyBorder="1" applyAlignment="1">
      <alignment vertical="center"/>
    </xf>
    <xf numFmtId="22" fontId="8" fillId="0" borderId="38" xfId="0" applyNumberFormat="1" applyFont="1" applyBorder="1" applyAlignment="1">
      <alignment vertical="center"/>
    </xf>
  </cellXfs>
  <cellStyles count="5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0" xfId="29" xr:uid="{00000000-0005-0000-0000-00001C000000}"/>
    <cellStyle name="Currency0" xfId="30" xr:uid="{00000000-0005-0000-0000-00001D000000}"/>
    <cellStyle name="Date" xfId="31" xr:uid="{00000000-0005-0000-0000-00001E000000}"/>
    <cellStyle name="Explanatory Text" xfId="32" builtinId="53" customBuiltin="1"/>
    <cellStyle name="Fixed" xfId="33" xr:uid="{00000000-0005-0000-0000-000020000000}"/>
    <cellStyle name="Good" xfId="34" builtinId="26" customBuiltin="1"/>
    <cellStyle name="Heading 1" xfId="35" builtinId="16" customBuiltin="1"/>
    <cellStyle name="Heading 2" xfId="36" builtinId="17" customBuiltin="1"/>
    <cellStyle name="Heading 3" xfId="37" builtinId="18" customBuiltin="1"/>
    <cellStyle name="Heading 4" xfId="38" builtinId="19" customBuiltin="1"/>
    <cellStyle name="Hyperlink" xfId="39" builtinId="8"/>
    <cellStyle name="Input" xfId="40" builtinId="20" customBuiltin="1"/>
    <cellStyle name="Linked Cell" xfId="41" builtinId="24" customBuiltin="1"/>
    <cellStyle name="Neutral" xfId="42" builtinId="28" customBuiltin="1"/>
    <cellStyle name="Normal" xfId="0" builtinId="0"/>
    <cellStyle name="Normal_A" xfId="43" xr:uid="{00000000-0005-0000-0000-00002B000000}"/>
    <cellStyle name="Normal_A_1" xfId="44" xr:uid="{00000000-0005-0000-0000-00002C000000}"/>
    <cellStyle name="Note" xfId="45" builtinId="10" customBuiltin="1"/>
    <cellStyle name="Output" xfId="46" builtinId="21" customBuiltin="1"/>
    <cellStyle name="Title" xfId="47" builtinId="15" customBuiltin="1"/>
    <cellStyle name="Total" xfId="48" builtinId="25" customBuiltin="1"/>
    <cellStyle name="Warning Text" xfId="49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39705906902979882"/>
          <c:y val="3.3248012140075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3659488529352"/>
          <c:y val="0.14454332901195022"/>
          <c:w val="0.81380199233020933"/>
          <c:h val="0.66961844815417637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Active!$H$21:$H$960</c:f>
              <c:numCache>
                <c:formatCode>General</c:formatCode>
                <c:ptCount val="940"/>
                <c:pt idx="0">
                  <c:v>-2.1781164996355074E-2</c:v>
                </c:pt>
                <c:pt idx="1">
                  <c:v>5.8375600056024268E-3</c:v>
                </c:pt>
                <c:pt idx="2">
                  <c:v>-3.8582519995543407E-2</c:v>
                </c:pt>
                <c:pt idx="3">
                  <c:v>-6.6213249956490472E-3</c:v>
                </c:pt>
                <c:pt idx="4">
                  <c:v>-1.2698934995569289E-2</c:v>
                </c:pt>
                <c:pt idx="5">
                  <c:v>-1.6456864992505871E-2</c:v>
                </c:pt>
                <c:pt idx="6">
                  <c:v>-8.769449959800113E-4</c:v>
                </c:pt>
                <c:pt idx="7">
                  <c:v>4.7029750057845376E-3</c:v>
                </c:pt>
                <c:pt idx="8">
                  <c:v>-6.9545549959002528E-3</c:v>
                </c:pt>
                <c:pt idx="9">
                  <c:v>2.9785205006191973E-2</c:v>
                </c:pt>
                <c:pt idx="10">
                  <c:v>-3.1713699936517514E-3</c:v>
                </c:pt>
                <c:pt idx="11">
                  <c:v>2.4085500044748187E-3</c:v>
                </c:pt>
                <c:pt idx="12">
                  <c:v>-2.5630254993302515E-2</c:v>
                </c:pt>
                <c:pt idx="13">
                  <c:v>-2.0115299957979005E-3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74-4612-ACF5-8EC1BF215E60}"/>
            </c:ext>
          </c:extLst>
        </c:ser>
        <c:ser>
          <c:idx val="1"/>
          <c:order val="1"/>
          <c:tx>
            <c:strRef>
              <c:f>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Active!$D$22:$D$39</c:f>
                <c:numCache>
                  <c:formatCode>General</c:formatCode>
                  <c:ptCount val="18"/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Active!$I$21:$I$960</c:f>
              <c:numCache>
                <c:formatCode>0.0000</c:formatCode>
                <c:ptCount val="940"/>
                <c:pt idx="74">
                  <c:v>0.13185779000195907</c:v>
                </c:pt>
                <c:pt idx="76">
                  <c:v>0.14494772500620456</c:v>
                </c:pt>
                <c:pt idx="85" formatCode="General">
                  <c:v>0.17030098500981694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F74-4612-ACF5-8EC1BF215E60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Active!$D$21:$D$39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Active!$J$21:$J$960</c:f>
              <c:numCache>
                <c:formatCode>0.0000</c:formatCode>
                <c:ptCount val="940"/>
                <c:pt idx="14" formatCode="General">
                  <c:v>-0.11155060499004321</c:v>
                </c:pt>
                <c:pt idx="15" formatCode="General">
                  <c:v>-0.10837203999835765</c:v>
                </c:pt>
                <c:pt idx="16" formatCode="General">
                  <c:v>-0.11625885000103153</c:v>
                </c:pt>
                <c:pt idx="17" formatCode="General">
                  <c:v>-0.11639765499421628</c:v>
                </c:pt>
                <c:pt idx="18" formatCode="General">
                  <c:v>-0.11691773499478586</c:v>
                </c:pt>
                <c:pt idx="19" formatCode="General">
                  <c:v>-0.18582815999252489</c:v>
                </c:pt>
                <c:pt idx="20" formatCode="General">
                  <c:v>-0.1852856899931794</c:v>
                </c:pt>
                <c:pt idx="21" formatCode="General">
                  <c:v>-0.1860482400006731</c:v>
                </c:pt>
                <c:pt idx="22" formatCode="General">
                  <c:v>-0.18552449499838986</c:v>
                </c:pt>
                <c:pt idx="23" formatCode="General">
                  <c:v>-0.185024494996469</c:v>
                </c:pt>
                <c:pt idx="24" formatCode="General">
                  <c:v>-0.18501130499498686</c:v>
                </c:pt>
                <c:pt idx="25" formatCode="General">
                  <c:v>-0.18547625499923015</c:v>
                </c:pt>
                <c:pt idx="26" formatCode="General">
                  <c:v>-0.17680090999056119</c:v>
                </c:pt>
                <c:pt idx="27" formatCode="General">
                  <c:v>-0.16869258499355055</c:v>
                </c:pt>
                <c:pt idx="28" formatCode="General">
                  <c:v>-0.17017154999484774</c:v>
                </c:pt>
                <c:pt idx="29" formatCode="General">
                  <c:v>-0.17023043499648338</c:v>
                </c:pt>
                <c:pt idx="32" formatCode="General">
                  <c:v>-0.12799421499221353</c:v>
                </c:pt>
                <c:pt idx="33" formatCode="General">
                  <c:v>-0.12807548999262508</c:v>
                </c:pt>
                <c:pt idx="34" formatCode="General">
                  <c:v>-7.7897034992929548E-2</c:v>
                </c:pt>
                <c:pt idx="35" formatCode="General">
                  <c:v>-6.8254924997745547E-2</c:v>
                </c:pt>
                <c:pt idx="39" formatCode="General">
                  <c:v>-4.5914399990579113E-2</c:v>
                </c:pt>
                <c:pt idx="40" formatCode="General">
                  <c:v>-4.1995674990175758E-2</c:v>
                </c:pt>
                <c:pt idx="41" formatCode="General">
                  <c:v>-4.1995674990175758E-2</c:v>
                </c:pt>
                <c:pt idx="42" formatCode="General">
                  <c:v>-4.189567499270197E-2</c:v>
                </c:pt>
                <c:pt idx="43" formatCode="General">
                  <c:v>-4.5753204998618457E-2</c:v>
                </c:pt>
                <c:pt idx="44" formatCode="General">
                  <c:v>-4.5010180001554545E-2</c:v>
                </c:pt>
                <c:pt idx="45" formatCode="General">
                  <c:v>-4.4810179999331012E-2</c:v>
                </c:pt>
                <c:pt idx="47" formatCode="General">
                  <c:v>-4.4510179999633692E-2</c:v>
                </c:pt>
                <c:pt idx="48" formatCode="General">
                  <c:v>-4.1891454995493405E-2</c:v>
                </c:pt>
                <c:pt idx="50" formatCode="General">
                  <c:v>-4.169145500054583E-2</c:v>
                </c:pt>
                <c:pt idx="51" formatCode="General">
                  <c:v>-4.1391455000848509E-2</c:v>
                </c:pt>
                <c:pt idx="55" formatCode="General">
                  <c:v>-2.1821349946549162E-3</c:v>
                </c:pt>
                <c:pt idx="56" formatCode="General">
                  <c:v>-2.1821349946549162E-3</c:v>
                </c:pt>
                <c:pt idx="57" formatCode="General">
                  <c:v>-4.7190299956128001E-3</c:v>
                </c:pt>
                <c:pt idx="58" formatCode="General">
                  <c:v>-1.5190299964160658E-3</c:v>
                </c:pt>
                <c:pt idx="59" formatCode="General">
                  <c:v>-5.4756049939896911E-3</c:v>
                </c:pt>
                <c:pt idx="60" formatCode="General">
                  <c:v>-3.6756049958057702E-3</c:v>
                </c:pt>
                <c:pt idx="61" formatCode="General">
                  <c:v>1.0735275005572475E-2</c:v>
                </c:pt>
                <c:pt idx="62" formatCode="General">
                  <c:v>1.2135275006585289E-2</c:v>
                </c:pt>
                <c:pt idx="65" formatCode="General">
                  <c:v>2.333069500309648E-2</c:v>
                </c:pt>
                <c:pt idx="66" formatCode="General">
                  <c:v>5.0395880003634375E-2</c:v>
                </c:pt>
                <c:pt idx="67" formatCode="General">
                  <c:v>5.0419625003996771E-2</c:v>
                </c:pt>
                <c:pt idx="69" formatCode="General">
                  <c:v>0.1046567950033932</c:v>
                </c:pt>
                <c:pt idx="70" formatCode="General">
                  <c:v>0.13115548000496347</c:v>
                </c:pt>
                <c:pt idx="71" formatCode="General">
                  <c:v>0.13071667500480544</c:v>
                </c:pt>
                <c:pt idx="73" formatCode="General">
                  <c:v>0.13081532000796869</c:v>
                </c:pt>
                <c:pt idx="75" formatCode="General">
                  <c:v>0.12845643499895232</c:v>
                </c:pt>
                <c:pt idx="78" formatCode="General">
                  <c:v>0.15132850990630686</c:v>
                </c:pt>
                <c:pt idx="79" formatCode="General">
                  <c:v>0.15135416499833809</c:v>
                </c:pt>
                <c:pt idx="81" formatCode="General">
                  <c:v>0.16851318000408355</c:v>
                </c:pt>
                <c:pt idx="84" formatCode="General">
                  <c:v>0.17089732000022195</c:v>
                </c:pt>
                <c:pt idx="98" formatCode="General">
                  <c:v>0.19466182000178378</c:v>
                </c:pt>
                <c:pt idx="107" formatCode="General">
                  <c:v>0.23714899500191677</c:v>
                </c:pt>
                <c:pt idx="116" formatCode="General">
                  <c:v>0.26353875000495464</c:v>
                </c:pt>
                <c:pt idx="117" formatCode="General">
                  <c:v>0.27665895999962231</c:v>
                </c:pt>
                <c:pt idx="119" formatCode="General">
                  <c:v>0.28134772000339581</c:v>
                </c:pt>
                <c:pt idx="123" formatCode="General">
                  <c:v>0.28265656000439776</c:v>
                </c:pt>
                <c:pt idx="131" formatCode="General">
                  <c:v>0.31944277999718906</c:v>
                </c:pt>
                <c:pt idx="132" formatCode="General">
                  <c:v>0.31926652500260388</c:v>
                </c:pt>
                <c:pt idx="133" formatCode="General">
                  <c:v>0.32190859500406077</c:v>
                </c:pt>
                <c:pt idx="148" formatCode="General">
                  <c:v>0.371649120002985</c:v>
                </c:pt>
                <c:pt idx="149" formatCode="General">
                  <c:v>0.37347286500153132</c:v>
                </c:pt>
                <c:pt idx="155" formatCode="General">
                  <c:v>0.37510042999929283</c:v>
                </c:pt>
                <c:pt idx="157" formatCode="General">
                  <c:v>0.38047995000670198</c:v>
                </c:pt>
                <c:pt idx="158" formatCode="General">
                  <c:v>0.37250369499815861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F74-4612-ACF5-8EC1BF215E60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Active!$K$21:$K$960</c:f>
              <c:numCache>
                <c:formatCode>0.0000</c:formatCode>
                <c:ptCount val="940"/>
                <c:pt idx="36" formatCode="General">
                  <c:v>-3.7920194990874734E-2</c:v>
                </c:pt>
                <c:pt idx="37" formatCode="General">
                  <c:v>-3.2696449998184107E-2</c:v>
                </c:pt>
                <c:pt idx="38" formatCode="General">
                  <c:v>-4.6014399995328858E-2</c:v>
                </c:pt>
                <c:pt idx="46" formatCode="General">
                  <c:v>-4.4510179999633692E-2</c:v>
                </c:pt>
                <c:pt idx="49" formatCode="General">
                  <c:v>-4.1891454995493405E-2</c:v>
                </c:pt>
                <c:pt idx="52" formatCode="General">
                  <c:v>-2.7162624995980877E-2</c:v>
                </c:pt>
                <c:pt idx="53" formatCode="General">
                  <c:v>-1.7820024993852712E-2</c:v>
                </c:pt>
                <c:pt idx="54" formatCode="General">
                  <c:v>-1.3596279997727834E-2</c:v>
                </c:pt>
                <c:pt idx="63">
                  <c:v>1.1737585002265405E-2</c:v>
                </c:pt>
                <c:pt idx="64">
                  <c:v>2.0207350004056934E-2</c:v>
                </c:pt>
                <c:pt idx="68" formatCode="General">
                  <c:v>7.2720220006885938E-2</c:v>
                </c:pt>
                <c:pt idx="72" formatCode="General">
                  <c:v>0.12769659500918351</c:v>
                </c:pt>
                <c:pt idx="77">
                  <c:v>0.14527242500480497</c:v>
                </c:pt>
                <c:pt idx="80" formatCode="General">
                  <c:v>0.17191820000880398</c:v>
                </c:pt>
                <c:pt idx="82" formatCode="General">
                  <c:v>0.16849309999815887</c:v>
                </c:pt>
                <c:pt idx="83" formatCode="General">
                  <c:v>0.16909732000203803</c:v>
                </c:pt>
                <c:pt idx="86" formatCode="General">
                  <c:v>0.17135716000484535</c:v>
                </c:pt>
                <c:pt idx="87" formatCode="General">
                  <c:v>0.18219651999970665</c:v>
                </c:pt>
                <c:pt idx="88" formatCode="General">
                  <c:v>0.17177142000582535</c:v>
                </c:pt>
                <c:pt idx="89" formatCode="General">
                  <c:v>0.17522759500570828</c:v>
                </c:pt>
                <c:pt idx="90" formatCode="General">
                  <c:v>0.17095134000555845</c:v>
                </c:pt>
                <c:pt idx="91" formatCode="General">
                  <c:v>0.17537508500390686</c:v>
                </c:pt>
                <c:pt idx="92" formatCode="General">
                  <c:v>0.17309883000416448</c:v>
                </c:pt>
                <c:pt idx="93" formatCode="General">
                  <c:v>0.1754345250010374</c:v>
                </c:pt>
                <c:pt idx="94" formatCode="General">
                  <c:v>0.17765827000403078</c:v>
                </c:pt>
                <c:pt idx="95" formatCode="General">
                  <c:v>0.174190700003237</c:v>
                </c:pt>
                <c:pt idx="96" formatCode="General">
                  <c:v>0.19254660500882892</c:v>
                </c:pt>
                <c:pt idx="97" formatCode="General">
                  <c:v>0.19569560500531225</c:v>
                </c:pt>
                <c:pt idx="99" formatCode="General">
                  <c:v>0.1929627750068903</c:v>
                </c:pt>
                <c:pt idx="100" formatCode="General">
                  <c:v>0.21743055000843015</c:v>
                </c:pt>
                <c:pt idx="101" formatCode="General">
                  <c:v>0.2187116600034642</c:v>
                </c:pt>
                <c:pt idx="102" formatCode="General">
                  <c:v>0.2187116600034642</c:v>
                </c:pt>
                <c:pt idx="103" formatCode="General">
                  <c:v>0.21658289500192041</c:v>
                </c:pt>
                <c:pt idx="104" formatCode="General">
                  <c:v>0.21956703500472941</c:v>
                </c:pt>
                <c:pt idx="105" formatCode="General">
                  <c:v>0.23569167000096058</c:v>
                </c:pt>
                <c:pt idx="106" formatCode="General">
                  <c:v>0.23810700500325765</c:v>
                </c:pt>
                <c:pt idx="108" formatCode="General">
                  <c:v>0.24230688000534428</c:v>
                </c:pt>
                <c:pt idx="109" formatCode="General">
                  <c:v>0.24134779500309378</c:v>
                </c:pt>
                <c:pt idx="110" formatCode="General">
                  <c:v>0.26113672500650864</c:v>
                </c:pt>
                <c:pt idx="111" formatCode="General">
                  <c:v>0.26143672500620596</c:v>
                </c:pt>
                <c:pt idx="112" formatCode="General">
                  <c:v>0.26143672500620596</c:v>
                </c:pt>
                <c:pt idx="113" formatCode="General">
                  <c:v>0.26286452999920584</c:v>
                </c:pt>
                <c:pt idx="114" formatCode="General">
                  <c:v>0.26306453000142938</c:v>
                </c:pt>
                <c:pt idx="115" formatCode="General">
                  <c:v>0.26396453000052134</c:v>
                </c:pt>
                <c:pt idx="118" formatCode="General">
                  <c:v>0.27929425500769867</c:v>
                </c:pt>
                <c:pt idx="120" formatCode="General">
                  <c:v>0.27858106500207214</c:v>
                </c:pt>
                <c:pt idx="121" formatCode="General">
                  <c:v>0.27888106500176946</c:v>
                </c:pt>
                <c:pt idx="122" formatCode="General">
                  <c:v>0.27958106500591384</c:v>
                </c:pt>
                <c:pt idx="124" formatCode="General">
                  <c:v>0.29562290500325616</c:v>
                </c:pt>
                <c:pt idx="125" formatCode="General">
                  <c:v>0.29572290500072995</c:v>
                </c:pt>
                <c:pt idx="126" formatCode="General">
                  <c:v>0.30075839500204893</c:v>
                </c:pt>
                <c:pt idx="127" formatCode="General">
                  <c:v>0.30205839500558795</c:v>
                </c:pt>
                <c:pt idx="128" formatCode="General">
                  <c:v>0.3030583950021537</c:v>
                </c:pt>
                <c:pt idx="129" formatCode="General">
                  <c:v>0.29745293500309344</c:v>
                </c:pt>
                <c:pt idx="130" formatCode="General">
                  <c:v>0.31803083000704646</c:v>
                </c:pt>
                <c:pt idx="134" formatCode="General">
                  <c:v>0.31881273500766838</c:v>
                </c:pt>
                <c:pt idx="135" formatCode="General">
                  <c:v>0.32382245500775753</c:v>
                </c:pt>
                <c:pt idx="136" formatCode="General">
                  <c:v>0.32178157500311499</c:v>
                </c:pt>
                <c:pt idx="137" formatCode="General">
                  <c:v>0.32278157499968074</c:v>
                </c:pt>
                <c:pt idx="138" formatCode="General">
                  <c:v>0.32338157499907538</c:v>
                </c:pt>
                <c:pt idx="139" formatCode="General">
                  <c:v>0.33812489500269294</c:v>
                </c:pt>
                <c:pt idx="140" formatCode="General">
                  <c:v>0.33905341500212671</c:v>
                </c:pt>
                <c:pt idx="141" formatCode="General">
                  <c:v>0.34274046500650002</c:v>
                </c:pt>
                <c:pt idx="142" formatCode="General">
                  <c:v>0.34314046500367112</c:v>
                </c:pt>
                <c:pt idx="143" formatCode="General">
                  <c:v>0.35425179000594653</c:v>
                </c:pt>
                <c:pt idx="144" formatCode="General">
                  <c:v>0.35612127000058535</c:v>
                </c:pt>
                <c:pt idx="145" formatCode="General">
                  <c:v>0.36028859500220278</c:v>
                </c:pt>
                <c:pt idx="146" formatCode="General">
                  <c:v>0.3583160050038714</c:v>
                </c:pt>
                <c:pt idx="147" formatCode="General">
                  <c:v>0.35993975000019418</c:v>
                </c:pt>
                <c:pt idx="150" formatCode="General">
                  <c:v>0.37173461500060512</c:v>
                </c:pt>
                <c:pt idx="151" formatCode="General">
                  <c:v>0.37251453501085052</c:v>
                </c:pt>
                <c:pt idx="152" formatCode="General">
                  <c:v>0.37473828000656795</c:v>
                </c:pt>
                <c:pt idx="153" formatCode="General">
                  <c:v>0.37384425500931684</c:v>
                </c:pt>
                <c:pt idx="154" formatCode="General">
                  <c:v>0.36430549000942847</c:v>
                </c:pt>
                <c:pt idx="156" formatCode="General">
                  <c:v>0.37431915500201285</c:v>
                </c:pt>
                <c:pt idx="159" formatCode="General">
                  <c:v>0.3764534550064127</c:v>
                </c:pt>
                <c:pt idx="160" formatCode="General">
                  <c:v>0.37646345500979805</c:v>
                </c:pt>
                <c:pt idx="161" formatCode="General">
                  <c:v>0.37726345500414027</c:v>
                </c:pt>
                <c:pt idx="162" formatCode="General">
                  <c:v>0.37542663999920478</c:v>
                </c:pt>
                <c:pt idx="164" formatCode="General">
                  <c:v>0.37628895000671037</c:v>
                </c:pt>
                <c:pt idx="165" formatCode="General">
                  <c:v>0.37884134001069469</c:v>
                </c:pt>
                <c:pt idx="166" formatCode="General">
                  <c:v>0.38579824981570709</c:v>
                </c:pt>
                <c:pt idx="167" formatCode="General">
                  <c:v>0.38626039989321725</c:v>
                </c:pt>
                <c:pt idx="168" formatCode="General">
                  <c:v>0.38557912491523894</c:v>
                </c:pt>
                <c:pt idx="169" formatCode="General">
                  <c:v>0.38528143507573986</c:v>
                </c:pt>
                <c:pt idx="170" formatCode="General">
                  <c:v>0.38782486008130945</c:v>
                </c:pt>
                <c:pt idx="171" formatCode="General">
                  <c:v>0.38708605505235028</c:v>
                </c:pt>
                <c:pt idx="172" formatCode="General">
                  <c:v>0.38654589484940516</c:v>
                </c:pt>
                <c:pt idx="173" formatCode="General">
                  <c:v>0.40021470500505529</c:v>
                </c:pt>
                <c:pt idx="174" formatCode="General">
                  <c:v>0.40292243001022143</c:v>
                </c:pt>
                <c:pt idx="175" formatCode="General">
                  <c:v>0.40363102999981493</c:v>
                </c:pt>
                <c:pt idx="177" formatCode="General">
                  <c:v>0.40287078999972437</c:v>
                </c:pt>
                <c:pt idx="178" formatCode="General">
                  <c:v>0.404094535006152</c:v>
                </c:pt>
                <c:pt idx="179" formatCode="General">
                  <c:v>0.40332385500369128</c:v>
                </c:pt>
                <c:pt idx="182" formatCode="General">
                  <c:v>0.41514570000435924</c:v>
                </c:pt>
                <c:pt idx="183" formatCode="General">
                  <c:v>0.41530570000759326</c:v>
                </c:pt>
                <c:pt idx="184" formatCode="General">
                  <c:v>0.41533570000319742</c:v>
                </c:pt>
                <c:pt idx="185" formatCode="General">
                  <c:v>0.41556570000830106</c:v>
                </c:pt>
                <c:pt idx="186" formatCode="General">
                  <c:v>0.41330442500475328</c:v>
                </c:pt>
                <c:pt idx="187" formatCode="General">
                  <c:v>0.41934979500365444</c:v>
                </c:pt>
                <c:pt idx="188" formatCode="General">
                  <c:v>0.41845409500820097</c:v>
                </c:pt>
                <c:pt idx="189" formatCode="General">
                  <c:v>0.42129282000678359</c:v>
                </c:pt>
                <c:pt idx="190" formatCode="General">
                  <c:v>0.41911656499723904</c:v>
                </c:pt>
                <c:pt idx="191" formatCode="General">
                  <c:v>0.41996365500381216</c:v>
                </c:pt>
                <c:pt idx="192" formatCode="General">
                  <c:v>0.42189516501093749</c:v>
                </c:pt>
                <c:pt idx="193" formatCode="General">
                  <c:v>0.43428322493855376</c:v>
                </c:pt>
                <c:pt idx="194" formatCode="General">
                  <c:v>0.43267314488184638</c:v>
                </c:pt>
                <c:pt idx="195" formatCode="General">
                  <c:v>0.43420274500385858</c:v>
                </c:pt>
                <c:pt idx="196" formatCode="General">
                  <c:v>0.4334264900026028</c:v>
                </c:pt>
                <c:pt idx="197" formatCode="General">
                  <c:v>0.4347064100074931</c:v>
                </c:pt>
                <c:pt idx="198" formatCode="General">
                  <c:v>0.43447684501006734</c:v>
                </c:pt>
                <c:pt idx="199" formatCode="General">
                  <c:v>0.4462344150088029</c:v>
                </c:pt>
                <c:pt idx="200" formatCode="General">
                  <c:v>0.46292983501189156</c:v>
                </c:pt>
                <c:pt idx="201" formatCode="General">
                  <c:v>0.47073214500414906</c:v>
                </c:pt>
                <c:pt idx="202" formatCode="General">
                  <c:v>0.50836736500059487</c:v>
                </c:pt>
                <c:pt idx="203" formatCode="General">
                  <c:v>0.57424593000177993</c:v>
                </c:pt>
                <c:pt idx="204" formatCode="General">
                  <c:v>0.52954095000313828</c:v>
                </c:pt>
                <c:pt idx="205" formatCode="General">
                  <c:v>0.56491768500563921</c:v>
                </c:pt>
                <c:pt idx="206" formatCode="General">
                  <c:v>0.57284198506386019</c:v>
                </c:pt>
                <c:pt idx="207" formatCode="General">
                  <c:v>0.57262055005412549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F74-4612-ACF5-8EC1BF215E60}"/>
            </c:ext>
          </c:extLst>
        </c:ser>
        <c:ser>
          <c:idx val="2"/>
          <c:order val="4"/>
          <c:tx>
            <c:strRef>
              <c:f>Active!#REF!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F74-4612-ACF5-8EC1BF215E60}"/>
            </c:ext>
          </c:extLst>
        </c:ser>
        <c:ser>
          <c:idx val="5"/>
          <c:order val="5"/>
          <c:tx>
            <c:strRef>
              <c:f>Active!#REF!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F74-4612-ACF5-8EC1BF215E60}"/>
            </c:ext>
          </c:extLst>
        </c:ser>
        <c:ser>
          <c:idx val="6"/>
          <c:order val="6"/>
          <c:tx>
            <c:strRef>
              <c:f>Active!#REF!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F74-4612-ACF5-8EC1BF215E60}"/>
            </c:ext>
          </c:extLst>
        </c:ser>
        <c:ser>
          <c:idx val="7"/>
          <c:order val="7"/>
          <c:tx>
            <c:strRef>
              <c:f>Active!#REF!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F74-4612-ACF5-8EC1BF215E60}"/>
            </c:ext>
          </c:extLst>
        </c:ser>
        <c:ser>
          <c:idx val="8"/>
          <c:order val="8"/>
          <c:tx>
            <c:strRef>
              <c:f>Active!$AX$1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Active!$AW$2:$AW$280</c:f>
              <c:numCache>
                <c:formatCode>General</c:formatCode>
                <c:ptCount val="279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  <c:pt idx="80">
                  <c:v>50000</c:v>
                </c:pt>
                <c:pt idx="81">
                  <c:v>51000</c:v>
                </c:pt>
                <c:pt idx="82">
                  <c:v>52000</c:v>
                </c:pt>
                <c:pt idx="83">
                  <c:v>53000</c:v>
                </c:pt>
                <c:pt idx="84">
                  <c:v>54000</c:v>
                </c:pt>
                <c:pt idx="85">
                  <c:v>55000</c:v>
                </c:pt>
                <c:pt idx="86">
                  <c:v>56000</c:v>
                </c:pt>
                <c:pt idx="87">
                  <c:v>57000</c:v>
                </c:pt>
                <c:pt idx="88">
                  <c:v>58000</c:v>
                </c:pt>
              </c:numCache>
            </c:numRef>
          </c:xVal>
          <c:yVal>
            <c:numRef>
              <c:f>Active!$AX$2:$AX$280</c:f>
              <c:numCache>
                <c:formatCode>General</c:formatCode>
                <c:ptCount val="279"/>
                <c:pt idx="0">
                  <c:v>9.3095431331378847E-2</c:v>
                </c:pt>
                <c:pt idx="1">
                  <c:v>7.5534259212987148E-2</c:v>
                </c:pt>
                <c:pt idx="2">
                  <c:v>5.8555367835383704E-2</c:v>
                </c:pt>
                <c:pt idx="3">
                  <c:v>4.2158759795681316E-2</c:v>
                </c:pt>
                <c:pt idx="4">
                  <c:v>2.634441527778203E-2</c:v>
                </c:pt>
                <c:pt idx="5">
                  <c:v>1.1112305769134079E-2</c:v>
                </c:pt>
                <c:pt idx="6">
                  <c:v>-3.5375917077777042E-3</c:v>
                </c:pt>
                <c:pt idx="7">
                  <c:v>-1.7605280145357727E-2</c:v>
                </c:pt>
                <c:pt idx="8">
                  <c:v>-3.109072818585043E-2</c:v>
                </c:pt>
                <c:pt idx="9">
                  <c:v>-4.3993856145348412E-2</c:v>
                </c:pt>
                <c:pt idx="10">
                  <c:v>-5.6314522723997618E-2</c:v>
                </c:pt>
                <c:pt idx="11">
                  <c:v>-6.8052512685126021E-2</c:v>
                </c:pt>
                <c:pt idx="12">
                  <c:v>-7.9207525764028452E-2</c:v>
                </c:pt>
                <c:pt idx="13">
                  <c:v>-8.977916703764785E-2</c:v>
                </c:pt>
                <c:pt idx="14">
                  <c:v>-9.9766938949606837E-2</c:v>
                </c:pt>
                <c:pt idx="15">
                  <c:v>-0.10917023514133077</c:v>
                </c:pt>
                <c:pt idx="16">
                  <c:v>-0.11798833618989352</c:v>
                </c:pt>
                <c:pt idx="17">
                  <c:v>-0.12622040729741238</c:v>
                </c:pt>
                <c:pt idx="18">
                  <c:v>-0.13386549791625527</c:v>
                </c:pt>
                <c:pt idx="19">
                  <c:v>-0.14092254323015477</c:v>
                </c:pt>
                <c:pt idx="20">
                  <c:v>-0.14739036734500427</c:v>
                </c:pt>
                <c:pt idx="21">
                  <c:v>-0.15326768797639861</c:v>
                </c:pt>
                <c:pt idx="22">
                  <c:v>-0.15855312235597629</c:v>
                </c:pt>
                <c:pt idx="23">
                  <c:v>-0.1632451940177988</c:v>
                </c:pt>
                <c:pt idx="24">
                  <c:v>-0.16734234007217985</c:v>
                </c:pt>
                <c:pt idx="25">
                  <c:v>-0.17084291853070274</c:v>
                </c:pt>
                <c:pt idx="26">
                  <c:v>-0.17374521521603187</c:v>
                </c:pt>
                <c:pt idx="27">
                  <c:v>-0.17604744977702808</c:v>
                </c:pt>
                <c:pt idx="28">
                  <c:v>-0.17774778033705707</c:v>
                </c:pt>
                <c:pt idx="29">
                  <c:v>-0.17884430633431572</c:v>
                </c:pt>
                <c:pt idx="30">
                  <c:v>-0.17933506916992115</c:v>
                </c:pt>
                <c:pt idx="31">
                  <c:v>-0.17921805036374838</c:v>
                </c:pt>
                <c:pt idx="32">
                  <c:v>-0.17849116702935941</c:v>
                </c:pt>
                <c:pt idx="33">
                  <c:v>-0.17715226461550779</c:v>
                </c:pt>
                <c:pt idx="34">
                  <c:v>-0.1751991070175852</c:v>
                </c:pt>
                <c:pt idx="35">
                  <c:v>-0.17262936432960055</c:v>
                </c:pt>
                <c:pt idx="36">
                  <c:v>-0.16944059867338246</c:v>
                </c:pt>
                <c:pt idx="37">
                  <c:v>-0.16563024868954401</c:v>
                </c:pt>
                <c:pt idx="38">
                  <c:v>-0.16119561338198959</c:v>
                </c:pt>
                <c:pt idx="39">
                  <c:v>-0.15613383604648381</c:v>
                </c:pt>
                <c:pt idx="40">
                  <c:v>-0.15044188895081137</c:v>
                </c:pt>
                <c:pt idx="41">
                  <c:v>-0.14411655923166325</c:v>
                </c:pt>
                <c:pt idx="42">
                  <c:v>-0.13715443609190842</c:v>
                </c:pt>
                <c:pt idx="43">
                  <c:v>-0.12955189878409371</c:v>
                </c:pt>
                <c:pt idx="44">
                  <c:v>-0.12130510402505168</c:v>
                </c:pt>
                <c:pt idx="45">
                  <c:v>-0.11240997039909638</c:v>
                </c:pt>
                <c:pt idx="46">
                  <c:v>-0.10286215601451762</c:v>
                </c:pt>
                <c:pt idx="47">
                  <c:v>-9.2657024297333593E-2</c:v>
                </c:pt>
                <c:pt idx="48">
                  <c:v>-8.1789591579307444E-2</c:v>
                </c:pt>
                <c:pt idx="49">
                  <c:v>-7.0254449500653918E-2</c:v>
                </c:pt>
                <c:pt idx="50">
                  <c:v>-5.8045655933682362E-2</c:v>
                </c:pt>
                <c:pt idx="51">
                  <c:v>-4.515659130757859E-2</c:v>
                </c:pt>
                <c:pt idx="52">
                  <c:v>-3.1579784654952342E-2</c:v>
                </c:pt>
                <c:pt idx="53">
                  <c:v>-1.7306728004057817E-2</c:v>
                </c:pt>
                <c:pt idx="54">
                  <c:v>-2.3277224976918504E-3</c:v>
                </c:pt>
                <c:pt idx="55">
                  <c:v>1.3368160584546748E-2</c:v>
                </c:pt>
                <c:pt idx="56">
                  <c:v>2.9792860817897657E-2</c:v>
                </c:pt>
                <c:pt idx="57">
                  <c:v>4.695862463332387E-2</c:v>
                </c:pt>
                <c:pt idx="58">
                  <c:v>6.487648253235688E-2</c:v>
                </c:pt>
                <c:pt idx="59">
                  <c:v>8.3553457882983226E-2</c:v>
                </c:pt>
                <c:pt idx="60">
                  <c:v>0.10298797191148247</c:v>
                </c:pt>
                <c:pt idx="61">
                  <c:v>0.12316293486553671</c:v>
                </c:pt>
                <c:pt idx="62">
                  <c:v>0.14403628516541653</c:v>
                </c:pt>
                <c:pt idx="63">
                  <c:v>0.16552943268841858</c:v>
                </c:pt>
                <c:pt idx="64">
                  <c:v>0.18751531680735178</c:v>
                </c:pt>
                <c:pt idx="65">
                  <c:v>0.20980952119869722</c:v>
                </c:pt>
                <c:pt idx="66">
                  <c:v>0.23216953212922004</c:v>
                </c:pt>
                <c:pt idx="67">
                  <c:v>0.2543075987796457</c:v>
                </c:pt>
                <c:pt idx="68">
                  <c:v>0.27592030241320697</c:v>
                </c:pt>
                <c:pt idx="69">
                  <c:v>0.29673227726156265</c:v>
                </c:pt>
                <c:pt idx="70">
                  <c:v>0.31654421948618794</c:v>
                </c:pt>
                <c:pt idx="71">
                  <c:v>0.33527043568736109</c:v>
                </c:pt>
                <c:pt idx="72">
                  <c:v>0.35295278988947953</c:v>
                </c:pt>
                <c:pt idx="73">
                  <c:v>0.36974642604121644</c:v>
                </c:pt>
                <c:pt idx="74">
                  <c:v>0.38588357362532477</c:v>
                </c:pt>
                <c:pt idx="75">
                  <c:v>0.40162883635681046</c:v>
                </c:pt>
                <c:pt idx="76">
                  <c:v>0.4172394218053519</c:v>
                </c:pt>
                <c:pt idx="77">
                  <c:v>0.4329384293150369</c:v>
                </c:pt>
                <c:pt idx="78">
                  <c:v>0.44890272105415663</c:v>
                </c:pt>
                <c:pt idx="79">
                  <c:v>0.46526233071115719</c:v>
                </c:pt>
                <c:pt idx="80">
                  <c:v>0.48210673792105929</c:v>
                </c:pt>
                <c:pt idx="81">
                  <c:v>0.49949384938624786</c:v>
                </c:pt>
                <c:pt idx="82">
                  <c:v>0.51745892398504356</c:v>
                </c:pt>
                <c:pt idx="83">
                  <c:v>0.53602205638696032</c:v>
                </c:pt>
                <c:pt idx="84">
                  <c:v>0.55519380737509938</c:v>
                </c:pt>
                <c:pt idx="85">
                  <c:v>0.57497910783941564</c:v>
                </c:pt>
                <c:pt idx="86">
                  <c:v>0.59537978304807682</c:v>
                </c:pt>
                <c:pt idx="87">
                  <c:v>0.61639607780074546</c:v>
                </c:pt>
                <c:pt idx="88">
                  <c:v>0.63802751122730028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F74-4612-ACF5-8EC1BF215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78064"/>
        <c:axId val="1"/>
      </c:scatterChart>
      <c:valAx>
        <c:axId val="600778064"/>
        <c:scaling>
          <c:orientation val="minMax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7167858434657"/>
              <c:y val="0.884911465712803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791500885710845E-2"/>
              <c:y val="0.406650097941297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7806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424028268551237"/>
          <c:y val="0.92330662207047132"/>
          <c:w val="0.86749116607773846"/>
          <c:h val="5.899735984329390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Quadratic residuals</a:t>
            </a:r>
          </a:p>
        </c:rich>
      </c:tx>
      <c:layout>
        <c:manualLayout>
          <c:xMode val="edge"/>
          <c:yMode val="edge"/>
          <c:x val="0.32258064516129031"/>
          <c:y val="1.33333333333333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58064516129032"/>
          <c:y val="0.11466696527855541"/>
          <c:w val="0.81612903225806455"/>
          <c:h val="0.72266854861601204"/>
        </c:manualLayout>
      </c:layout>
      <c:scatterChart>
        <c:scatterStyle val="lineMarker"/>
        <c:varyColors val="0"/>
        <c:ser>
          <c:idx val="4"/>
          <c:order val="0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Active!$AC$21:$AC$960</c:f>
              <c:numCache>
                <c:formatCode>General</c:formatCode>
                <c:ptCount val="940"/>
                <c:pt idx="0">
                  <c:v>-0.15239449115171549</c:v>
                </c:pt>
                <c:pt idx="1">
                  <c:v>-0.12473498950888673</c:v>
                </c:pt>
                <c:pt idx="2">
                  <c:v>-0.1690246062815377</c:v>
                </c:pt>
                <c:pt idx="3">
                  <c:v>-0.1369737372781874</c:v>
                </c:pt>
                <c:pt idx="4">
                  <c:v>-0.14287204685507948</c:v>
                </c:pt>
                <c:pt idx="5">
                  <c:v>-0.1459296839574683</c:v>
                </c:pt>
                <c:pt idx="6">
                  <c:v>-0.13021958387621863</c:v>
                </c:pt>
                <c:pt idx="7">
                  <c:v>-0.12450951734751056</c:v>
                </c:pt>
                <c:pt idx="8">
                  <c:v>-0.13611825105320674</c:v>
                </c:pt>
                <c:pt idx="9">
                  <c:v>-9.8988290569468285E-2</c:v>
                </c:pt>
                <c:pt idx="10">
                  <c:v>-0.13141695049370275</c:v>
                </c:pt>
                <c:pt idx="11">
                  <c:v>-0.12570716711240368</c:v>
                </c:pt>
                <c:pt idx="12">
                  <c:v>-0.15365671050038415</c:v>
                </c:pt>
                <c:pt idx="13">
                  <c:v>-0.12999741728728414</c:v>
                </c:pt>
                <c:pt idx="14">
                  <c:v>-9.5053352783560946E-2</c:v>
                </c:pt>
                <c:pt idx="15">
                  <c:v>-9.1679278289678354E-2</c:v>
                </c:pt>
                <c:pt idx="16">
                  <c:v>-8.9958959051653659E-2</c:v>
                </c:pt>
                <c:pt idx="19">
                  <c:v>-7.7613380606513044E-2</c:v>
                </c:pt>
                <c:pt idx="20">
                  <c:v>-7.7059062213766544E-2</c:v>
                </c:pt>
                <c:pt idx="21">
                  <c:v>-7.780187538573155E-2</c:v>
                </c:pt>
                <c:pt idx="22">
                  <c:v>-7.7276157420863356E-2</c:v>
                </c:pt>
                <c:pt idx="23">
                  <c:v>-7.6776157418942503E-2</c:v>
                </c:pt>
                <c:pt idx="24">
                  <c:v>-7.3316671993150812E-2</c:v>
                </c:pt>
                <c:pt idx="25">
                  <c:v>-7.2950238614917756E-2</c:v>
                </c:pt>
                <c:pt idx="26">
                  <c:v>-5.4302809069980487E-2</c:v>
                </c:pt>
                <c:pt idx="27">
                  <c:v>-4.5654689896179351E-2</c:v>
                </c:pt>
                <c:pt idx="28">
                  <c:v>-4.7128519856166853E-2</c:v>
                </c:pt>
                <c:pt idx="29">
                  <c:v>-4.7184304404938093E-2</c:v>
                </c:pt>
                <c:pt idx="30">
                  <c:v>0.11584334944154998</c:v>
                </c:pt>
                <c:pt idx="31">
                  <c:v>0.11565601458690253</c:v>
                </c:pt>
                <c:pt idx="32">
                  <c:v>-1.5795257637485238E-2</c:v>
                </c:pt>
                <c:pt idx="33">
                  <c:v>-1.5884984998511195E-2</c:v>
                </c:pt>
                <c:pt idx="34">
                  <c:v>1.2142198834429782E-2</c:v>
                </c:pt>
                <c:pt idx="35">
                  <c:v>1.5383986738799024E-2</c:v>
                </c:pt>
                <c:pt idx="36">
                  <c:v>2.9712692671031563E-2</c:v>
                </c:pt>
                <c:pt idx="37">
                  <c:v>3.4932624399827084E-2</c:v>
                </c:pt>
                <c:pt idx="38">
                  <c:v>1.7380274224356215E-2</c:v>
                </c:pt>
                <c:pt idx="39">
                  <c:v>1.748027422910596E-2</c:v>
                </c:pt>
                <c:pt idx="40">
                  <c:v>2.1379216530076017E-2</c:v>
                </c:pt>
                <c:pt idx="41">
                  <c:v>2.1379216530076017E-2</c:v>
                </c:pt>
                <c:pt idx="42">
                  <c:v>2.1479216527549805E-2</c:v>
                </c:pt>
                <c:pt idx="43">
                  <c:v>1.7597942956505797E-2</c:v>
                </c:pt>
                <c:pt idx="44">
                  <c:v>1.7765730075749872E-2</c:v>
                </c:pt>
                <c:pt idx="45">
                  <c:v>1.7965730077973405E-2</c:v>
                </c:pt>
                <c:pt idx="46">
                  <c:v>1.8265730077670725E-2</c:v>
                </c:pt>
                <c:pt idx="47">
                  <c:v>1.8265730077670725E-2</c:v>
                </c:pt>
                <c:pt idx="48">
                  <c:v>2.0864570136015961E-2</c:v>
                </c:pt>
                <c:pt idx="49">
                  <c:v>2.0864570136015961E-2</c:v>
                </c:pt>
                <c:pt idx="50">
                  <c:v>2.1064570130963536E-2</c:v>
                </c:pt>
                <c:pt idx="51">
                  <c:v>2.1364570130660857E-2</c:v>
                </c:pt>
                <c:pt idx="52">
                  <c:v>3.2638738115238458E-2</c:v>
                </c:pt>
                <c:pt idx="53">
                  <c:v>3.5808944425313516E-2</c:v>
                </c:pt>
                <c:pt idx="54">
                  <c:v>4.0028421816658832E-2</c:v>
                </c:pt>
                <c:pt idx="55">
                  <c:v>4.3002504364167055E-2</c:v>
                </c:pt>
                <c:pt idx="56">
                  <c:v>4.3002504364167055E-2</c:v>
                </c:pt>
                <c:pt idx="57">
                  <c:v>3.9881505135872464E-2</c:v>
                </c:pt>
                <c:pt idx="58">
                  <c:v>4.3081505135069198E-2</c:v>
                </c:pt>
                <c:pt idx="59">
                  <c:v>3.8829787562529583E-2</c:v>
                </c:pt>
                <c:pt idx="60">
                  <c:v>4.0629787560713504E-2</c:v>
                </c:pt>
                <c:pt idx="61">
                  <c:v>4.6532683663359359E-2</c:v>
                </c:pt>
                <c:pt idx="62">
                  <c:v>4.7932683664372172E-2</c:v>
                </c:pt>
                <c:pt idx="63">
                  <c:v>4.735310646756416E-2</c:v>
                </c:pt>
                <c:pt idx="64">
                  <c:v>4.7005395670109723E-2</c:v>
                </c:pt>
                <c:pt idx="65">
                  <c:v>4.9721321643436456E-2</c:v>
                </c:pt>
                <c:pt idx="66">
                  <c:v>5.7187313948491691E-2</c:v>
                </c:pt>
                <c:pt idx="67">
                  <c:v>5.720553699095185E-2</c:v>
                </c:pt>
                <c:pt idx="68">
                  <c:v>6.7441060808451581E-2</c:v>
                </c:pt>
                <c:pt idx="69">
                  <c:v>7.5534386154607197E-2</c:v>
                </c:pt>
                <c:pt idx="70">
                  <c:v>8.9050987227012657E-2</c:v>
                </c:pt>
                <c:pt idx="71">
                  <c:v>8.85397826384135E-2</c:v>
                </c:pt>
                <c:pt idx="72">
                  <c:v>8.5414365836136485E-2</c:v>
                </c:pt>
                <c:pt idx="73">
                  <c:v>8.8500166200875252E-2</c:v>
                </c:pt>
                <c:pt idx="74">
                  <c:v>8.9503122308202399E-2</c:v>
                </c:pt>
                <c:pt idx="75">
                  <c:v>8.5963431539254287E-2</c:v>
                </c:pt>
                <c:pt idx="76">
                  <c:v>9.4170336061131621E-2</c:v>
                </c:pt>
                <c:pt idx="77">
                  <c:v>9.4089704017342429E-2</c:v>
                </c:pt>
                <c:pt idx="78">
                  <c:v>9.6524373310671291E-2</c:v>
                </c:pt>
                <c:pt idx="79">
                  <c:v>9.573640939701028E-2</c:v>
                </c:pt>
                <c:pt idx="80">
                  <c:v>0.10628672866585642</c:v>
                </c:pt>
                <c:pt idx="81">
                  <c:v>0.102853571253123</c:v>
                </c:pt>
                <c:pt idx="82">
                  <c:v>0.10272092064153382</c:v>
                </c:pt>
                <c:pt idx="83">
                  <c:v>0.1022258186027617</c:v>
                </c:pt>
                <c:pt idx="84">
                  <c:v>0.10402581860094562</c:v>
                </c:pt>
                <c:pt idx="85">
                  <c:v>0.10330949293502739</c:v>
                </c:pt>
                <c:pt idx="86">
                  <c:v>0.10425976234418391</c:v>
                </c:pt>
                <c:pt idx="87">
                  <c:v>0.11419419498229397</c:v>
                </c:pt>
                <c:pt idx="88">
                  <c:v>0.10362750608300314</c:v>
                </c:pt>
                <c:pt idx="89">
                  <c:v>0.10697745499399558</c:v>
                </c:pt>
                <c:pt idx="90">
                  <c:v>0.10269411720590577</c:v>
                </c:pt>
                <c:pt idx="91">
                  <c:v>0.10711077928522914</c:v>
                </c:pt>
                <c:pt idx="92">
                  <c:v>0.1048274412353766</c:v>
                </c:pt>
                <c:pt idx="93">
                  <c:v>0.10637610284517007</c:v>
                </c:pt>
                <c:pt idx="94">
                  <c:v>0.10859275011652442</c:v>
                </c:pt>
                <c:pt idx="95">
                  <c:v>0.10502579810885096</c:v>
                </c:pt>
                <c:pt idx="96">
                  <c:v>0.11208102985391846</c:v>
                </c:pt>
                <c:pt idx="97">
                  <c:v>0.11376634717643747</c:v>
                </c:pt>
                <c:pt idx="98">
                  <c:v>0.11268123830818039</c:v>
                </c:pt>
                <c:pt idx="99">
                  <c:v>0.11054935123078224</c:v>
                </c:pt>
                <c:pt idx="100">
                  <c:v>0.12238722680694147</c:v>
                </c:pt>
                <c:pt idx="101">
                  <c:v>0.12156093458114153</c:v>
                </c:pt>
                <c:pt idx="102">
                  <c:v>0.12156093458114153</c:v>
                </c:pt>
                <c:pt idx="103">
                  <c:v>0.1194093725766523</c:v>
                </c:pt>
                <c:pt idx="104">
                  <c:v>0.12108451158014927</c:v>
                </c:pt>
                <c:pt idx="105">
                  <c:v>0.12701085793505842</c:v>
                </c:pt>
                <c:pt idx="106">
                  <c:v>0.12799748190933549</c:v>
                </c:pt>
                <c:pt idx="107">
                  <c:v>0.12624123584943958</c:v>
                </c:pt>
                <c:pt idx="108">
                  <c:v>0.13004213170448709</c:v>
                </c:pt>
                <c:pt idx="109">
                  <c:v>0.1285564536282493</c:v>
                </c:pt>
                <c:pt idx="110">
                  <c:v>0.13467395507053626</c:v>
                </c:pt>
                <c:pt idx="111">
                  <c:v>0.13497395507023358</c:v>
                </c:pt>
                <c:pt idx="112">
                  <c:v>0.13497395507023358</c:v>
                </c:pt>
                <c:pt idx="113">
                  <c:v>0.13487066032140699</c:v>
                </c:pt>
                <c:pt idx="114">
                  <c:v>0.13507066032363052</c:v>
                </c:pt>
                <c:pt idx="115">
                  <c:v>0.13597066032272248</c:v>
                </c:pt>
                <c:pt idx="116">
                  <c:v>0.13427758796140563</c:v>
                </c:pt>
                <c:pt idx="117">
                  <c:v>0.13539925304704337</c:v>
                </c:pt>
                <c:pt idx="118">
                  <c:v>0.1364420790004009</c:v>
                </c:pt>
                <c:pt idx="119">
                  <c:v>0.1380193780306381</c:v>
                </c:pt>
                <c:pt idx="120">
                  <c:v>0.13457533349652179</c:v>
                </c:pt>
                <c:pt idx="121">
                  <c:v>0.13487533349621911</c:v>
                </c:pt>
                <c:pt idx="122">
                  <c:v>0.13557533350036349</c:v>
                </c:pt>
                <c:pt idx="123">
                  <c:v>0.13738574451813509</c:v>
                </c:pt>
                <c:pt idx="124">
                  <c:v>0.1377857970646367</c:v>
                </c:pt>
                <c:pt idx="125">
                  <c:v>0.13788579706211049</c:v>
                </c:pt>
                <c:pt idx="126">
                  <c:v>0.1394607015665521</c:v>
                </c:pt>
                <c:pt idx="127">
                  <c:v>0.14076070157009113</c:v>
                </c:pt>
                <c:pt idx="128">
                  <c:v>0.14176070156665688</c:v>
                </c:pt>
                <c:pt idx="129">
                  <c:v>0.13536028799992719</c:v>
                </c:pt>
                <c:pt idx="130">
                  <c:v>0.14130632023911971</c:v>
                </c:pt>
                <c:pt idx="131">
                  <c:v>0.14174223116428483</c:v>
                </c:pt>
                <c:pt idx="132">
                  <c:v>0.14155709581206891</c:v>
                </c:pt>
                <c:pt idx="133">
                  <c:v>0.14343496466799746</c:v>
                </c:pt>
                <c:pt idx="134">
                  <c:v>0.1388077938648116</c:v>
                </c:pt>
                <c:pt idx="135">
                  <c:v>0.14331811070856665</c:v>
                </c:pt>
                <c:pt idx="136">
                  <c:v>0.13970500169389774</c:v>
                </c:pt>
                <c:pt idx="137">
                  <c:v>0.14070500169046349</c:v>
                </c:pt>
                <c:pt idx="138">
                  <c:v>0.14130500168985813</c:v>
                </c:pt>
                <c:pt idx="139">
                  <c:v>0.14398127618094306</c:v>
                </c:pt>
                <c:pt idx="140">
                  <c:v>0.14220459738496938</c:v>
                </c:pt>
                <c:pt idx="141">
                  <c:v>0.14506684378075158</c:v>
                </c:pt>
                <c:pt idx="142">
                  <c:v>0.14546684377792268</c:v>
                </c:pt>
                <c:pt idx="143">
                  <c:v>0.14281561343116228</c:v>
                </c:pt>
                <c:pt idx="144">
                  <c:v>0.14371041986774424</c:v>
                </c:pt>
                <c:pt idx="145">
                  <c:v>0.14519949807218868</c:v>
                </c:pt>
                <c:pt idx="146">
                  <c:v>0.14305739817555124</c:v>
                </c:pt>
                <c:pt idx="147">
                  <c:v>0.14467172470999318</c:v>
                </c:pt>
                <c:pt idx="148">
                  <c:v>0.1408932827750165</c:v>
                </c:pt>
                <c:pt idx="149">
                  <c:v>0.14270739603625815</c:v>
                </c:pt>
                <c:pt idx="150">
                  <c:v>0.13952290090111502</c:v>
                </c:pt>
                <c:pt idx="151">
                  <c:v>0.14014838068272545</c:v>
                </c:pt>
                <c:pt idx="152">
                  <c:v>0.14236247204993002</c:v>
                </c:pt>
                <c:pt idx="153">
                  <c:v>0.14093729561344981</c:v>
                </c:pt>
                <c:pt idx="154">
                  <c:v>0.1313695473124743</c:v>
                </c:pt>
                <c:pt idx="155">
                  <c:v>0.14204854230033309</c:v>
                </c:pt>
                <c:pt idx="156">
                  <c:v>0.1412189513144349</c:v>
                </c:pt>
                <c:pt idx="157">
                  <c:v>0.14649982274664713</c:v>
                </c:pt>
                <c:pt idx="158">
                  <c:v>0.13851389221838267</c:v>
                </c:pt>
                <c:pt idx="159">
                  <c:v>0.14199907312397175</c:v>
                </c:pt>
                <c:pt idx="160">
                  <c:v>0.14200907312735711</c:v>
                </c:pt>
                <c:pt idx="161">
                  <c:v>0.14280907312169933</c:v>
                </c:pt>
                <c:pt idx="162">
                  <c:v>0.13987736906381726</c:v>
                </c:pt>
                <c:pt idx="163">
                  <c:v>-0.23591783979734671</c:v>
                </c:pt>
                <c:pt idx="164">
                  <c:v>0.14037111020936366</c:v>
                </c:pt>
                <c:pt idx="165">
                  <c:v>0.14271003172448249</c:v>
                </c:pt>
                <c:pt idx="166">
                  <c:v>0.13873532577231973</c:v>
                </c:pt>
                <c:pt idx="167">
                  <c:v>0.13850757711846101</c:v>
                </c:pt>
                <c:pt idx="168">
                  <c:v>0.13777699908121832</c:v>
                </c:pt>
                <c:pt idx="170">
                  <c:v>0.13900636213123152</c:v>
                </c:pt>
                <c:pt idx="171">
                  <c:v>0.13815893031700904</c:v>
                </c:pt>
                <c:pt idx="172">
                  <c:v>0.1373026747340359</c:v>
                </c:pt>
                <c:pt idx="173">
                  <c:v>0.13360192866908083</c:v>
                </c:pt>
                <c:pt idx="174">
                  <c:v>0.13423477895879626</c:v>
                </c:pt>
                <c:pt idx="175">
                  <c:v>0.1321005030504101</c:v>
                </c:pt>
                <c:pt idx="176">
                  <c:v>-0.27191713783732185</c:v>
                </c:pt>
                <c:pt idx="177">
                  <c:v>0.1308518809946369</c:v>
                </c:pt>
                <c:pt idx="178">
                  <c:v>0.13206544816331994</c:v>
                </c:pt>
                <c:pt idx="179">
                  <c:v>0.12990936103901024</c:v>
                </c:pt>
                <c:pt idx="180">
                  <c:v>-0.27391424214435089</c:v>
                </c:pt>
                <c:pt idx="181">
                  <c:v>-0.27535404891334292</c:v>
                </c:pt>
                <c:pt idx="182">
                  <c:v>0.12752590154970567</c:v>
                </c:pt>
                <c:pt idx="183">
                  <c:v>0.12768590155293968</c:v>
                </c:pt>
                <c:pt idx="184">
                  <c:v>0.12771590154854384</c:v>
                </c:pt>
                <c:pt idx="187">
                  <c:v>0.12724543802052757</c:v>
                </c:pt>
                <c:pt idx="189">
                  <c:v>0.12767426272367693</c:v>
                </c:pt>
                <c:pt idx="190">
                  <c:v>0.12548755538423206</c:v>
                </c:pt>
                <c:pt idx="191">
                  <c:v>0.12547710825645642</c:v>
                </c:pt>
                <c:pt idx="192">
                  <c:v>0.12533434613883254</c:v>
                </c:pt>
                <c:pt idx="193">
                  <c:v>0.12303726570022921</c:v>
                </c:pt>
                <c:pt idx="194">
                  <c:v>0.12125643213895315</c:v>
                </c:pt>
                <c:pt idx="195">
                  <c:v>0.12193176137141815</c:v>
                </c:pt>
                <c:pt idx="196">
                  <c:v>0.1211448226750973</c:v>
                </c:pt>
                <c:pt idx="197">
                  <c:v>0.12225378573137613</c:v>
                </c:pt>
                <c:pt idx="198">
                  <c:v>0.12028068448529272</c:v>
                </c:pt>
                <c:pt idx="199">
                  <c:v>0.11051519333574339</c:v>
                </c:pt>
                <c:pt idx="200">
                  <c:v>0.10595615842113343</c:v>
                </c:pt>
                <c:pt idx="201">
                  <c:v>0.11333206245496658</c:v>
                </c:pt>
                <c:pt idx="202">
                  <c:v>0.10554058850879822</c:v>
                </c:pt>
                <c:pt idx="203">
                  <c:v>0.17098459969523416</c:v>
                </c:pt>
                <c:pt idx="204">
                  <c:v>0.10257124012149021</c:v>
                </c:pt>
                <c:pt idx="205">
                  <c:v>9.0079315012834893E-2</c:v>
                </c:pt>
                <c:pt idx="206">
                  <c:v>9.6249475326004641E-2</c:v>
                </c:pt>
                <c:pt idx="207">
                  <c:v>9.5564017002700286E-2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D1-4872-AE71-A71F079BC8B4}"/>
            </c:ext>
          </c:extLst>
        </c:ser>
        <c:ser>
          <c:idx val="8"/>
          <c:order val="1"/>
          <c:tx>
            <c:strRef>
              <c:f>Active!$AZ$1</c:f>
              <c:strCache>
                <c:ptCount val="1"/>
                <c:pt idx="0">
                  <c:v>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Active!$AW$2:$AW$280</c:f>
              <c:numCache>
                <c:formatCode>General</c:formatCode>
                <c:ptCount val="279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  <c:pt idx="80">
                  <c:v>50000</c:v>
                </c:pt>
                <c:pt idx="81">
                  <c:v>51000</c:v>
                </c:pt>
                <c:pt idx="82">
                  <c:v>52000</c:v>
                </c:pt>
                <c:pt idx="83">
                  <c:v>53000</c:v>
                </c:pt>
                <c:pt idx="84">
                  <c:v>54000</c:v>
                </c:pt>
                <c:pt idx="85">
                  <c:v>55000</c:v>
                </c:pt>
                <c:pt idx="86">
                  <c:v>56000</c:v>
                </c:pt>
                <c:pt idx="87">
                  <c:v>57000</c:v>
                </c:pt>
                <c:pt idx="88">
                  <c:v>58000</c:v>
                </c:pt>
              </c:numCache>
            </c:numRef>
          </c:xVal>
          <c:yVal>
            <c:numRef>
              <c:f>Active!$AZ$2:$AZ$280</c:f>
              <c:numCache>
                <c:formatCode>General</c:formatCode>
                <c:ptCount val="279"/>
                <c:pt idx="0">
                  <c:v>-0.13019726135248463</c:v>
                </c:pt>
                <c:pt idx="1">
                  <c:v>-0.1289614864255684</c:v>
                </c:pt>
                <c:pt idx="2">
                  <c:v>-0.12766777107458038</c:v>
                </c:pt>
                <c:pt idx="3">
                  <c:v>-0.12631611270240781</c:v>
                </c:pt>
                <c:pt idx="4">
                  <c:v>-0.12490653112514857</c:v>
                </c:pt>
                <c:pt idx="5">
                  <c:v>-0.1234390548553545</c:v>
                </c:pt>
                <c:pt idx="6">
                  <c:v>-0.12191370687054075</c:v>
                </c:pt>
                <c:pt idx="7">
                  <c:v>-0.12033049016311172</c:v>
                </c:pt>
                <c:pt idx="8">
                  <c:v>-0.11868937337531182</c:v>
                </c:pt>
                <c:pt idx="9">
                  <c:v>-0.11699027682323372</c:v>
                </c:pt>
                <c:pt idx="10">
                  <c:v>-0.11523305920702331</c:v>
                </c:pt>
                <c:pt idx="11">
                  <c:v>-0.11341750529000857</c:v>
                </c:pt>
                <c:pt idx="12">
                  <c:v>-0.11154331480748435</c:v>
                </c:pt>
                <c:pt idx="13">
                  <c:v>-0.10961009283639356</c:v>
                </c:pt>
                <c:pt idx="14">
                  <c:v>-0.10761734182035883</c:v>
                </c:pt>
                <c:pt idx="15">
                  <c:v>-0.10556445540080554</c:v>
                </c:pt>
                <c:pt idx="16">
                  <c:v>-0.10345071415480754</c:v>
                </c:pt>
                <c:pt idx="17">
                  <c:v>-0.10127528328448214</c:v>
                </c:pt>
                <c:pt idx="18">
                  <c:v>-9.9037212242197248E-2</c:v>
                </c:pt>
                <c:pt idx="19">
                  <c:v>-9.6735436211685441E-2</c:v>
                </c:pt>
                <c:pt idx="20">
                  <c:v>-9.4368779298840133E-2</c:v>
                </c:pt>
                <c:pt idx="21">
                  <c:v>-9.1935959219256139E-2</c:v>
                </c:pt>
                <c:pt idx="22">
                  <c:v>-8.9435593204571923E-2</c:v>
                </c:pt>
                <c:pt idx="23">
                  <c:v>-8.6866204788849058E-2</c:v>
                </c:pt>
                <c:pt idx="24">
                  <c:v>-8.4226231082401223E-2</c:v>
                </c:pt>
                <c:pt idx="25">
                  <c:v>-8.1514030096811671E-2</c:v>
                </c:pt>
                <c:pt idx="26">
                  <c:v>-7.8727887654744852E-2</c:v>
                </c:pt>
                <c:pt idx="27">
                  <c:v>-7.5866023405061572E-2</c:v>
                </c:pt>
                <c:pt idx="28">
                  <c:v>-7.2926595471127592E-2</c:v>
                </c:pt>
                <c:pt idx="29">
                  <c:v>-6.9907703291139725E-2</c:v>
                </c:pt>
                <c:pt idx="30">
                  <c:v>-6.6807388266215115E-2</c:v>
                </c:pt>
                <c:pt idx="31">
                  <c:v>-6.3623631916228829E-2</c:v>
                </c:pt>
                <c:pt idx="32">
                  <c:v>-6.0354351354742777E-2</c:v>
                </c:pt>
                <c:pt idx="33">
                  <c:v>-5.699739203051056E-2</c:v>
                </c:pt>
                <c:pt idx="34">
                  <c:v>-5.3550517838923853E-2</c:v>
                </c:pt>
                <c:pt idx="35">
                  <c:v>-5.0011398873991579E-2</c:v>
                </c:pt>
                <c:pt idx="36">
                  <c:v>-4.6377597257542341E-2</c:v>
                </c:pt>
                <c:pt idx="37">
                  <c:v>-4.2646551630189232E-2</c:v>
                </c:pt>
                <c:pt idx="38">
                  <c:v>-3.8815560995836627E-2</c:v>
                </c:pt>
                <c:pt idx="39">
                  <c:v>-3.4881768650249126E-2</c:v>
                </c:pt>
                <c:pt idx="40">
                  <c:v>-3.0842146861211426E-2</c:v>
                </c:pt>
                <c:pt idx="41">
                  <c:v>-2.6693482765414576E-2</c:v>
                </c:pt>
                <c:pt idx="42">
                  <c:v>-2.2432365565727447E-2</c:v>
                </c:pt>
                <c:pt idx="43">
                  <c:v>-1.8055174514696955E-2</c:v>
                </c:pt>
                <c:pt idx="44">
                  <c:v>-1.3558066329155629E-2</c:v>
                </c:pt>
                <c:pt idx="45">
                  <c:v>-8.9369595934174952E-3</c:v>
                </c:pt>
                <c:pt idx="46">
                  <c:v>-4.1875124157723844E-3</c:v>
                </c:pt>
                <c:pt idx="47">
                  <c:v>6.9491177776154689E-4</c:v>
                </c:pt>
                <c:pt idx="48">
                  <c:v>5.7152966554210854E-3</c:v>
                </c:pt>
                <c:pt idx="49">
                  <c:v>1.0879050576991527E-2</c:v>
                </c:pt>
                <c:pt idx="50">
                  <c:v>1.6192115670163508E-2</c:v>
                </c:pt>
                <c:pt idx="51">
                  <c:v>2.1661111505751236E-2</c:v>
                </c:pt>
                <c:pt idx="52">
                  <c:v>2.7293509051144974E-2</c:v>
                </c:pt>
                <c:pt idx="53">
                  <c:v>3.3097816278090483E-2</c:v>
                </c:pt>
                <c:pt idx="54">
                  <c:v>3.9083732043790995E-2</c:v>
                </c:pt>
                <c:pt idx="55">
                  <c:v>4.5262185068647584E-2</c:v>
                </c:pt>
                <c:pt idx="56">
                  <c:v>5.1645114927900096E-2</c:v>
                </c:pt>
                <c:pt idx="57">
                  <c:v>5.8244768052511359E-2</c:v>
                </c:pt>
                <c:pt idx="58">
                  <c:v>6.5072174944012975E-2</c:v>
                </c:pt>
                <c:pt idx="59">
                  <c:v>7.2134358970391457E-2</c:v>
                </c:pt>
                <c:pt idx="60">
                  <c:v>7.9429741357926312E-2</c:v>
                </c:pt>
                <c:pt idx="61">
                  <c:v>8.6941232354299749E-2</c:v>
                </c:pt>
                <c:pt idx="62">
                  <c:v>9.4626770379782205E-2</c:v>
                </c:pt>
                <c:pt idx="63">
                  <c:v>0.10240776531167049</c:v>
                </c:pt>
                <c:pt idx="64">
                  <c:v>0.11015715652277339</c:v>
                </c:pt>
                <c:pt idx="65">
                  <c:v>0.1176905276895721</c:v>
                </c:pt>
                <c:pt idx="66">
                  <c:v>0.12476536507883169</c:v>
                </c:pt>
                <c:pt idx="67">
                  <c:v>0.13109391787127761</c:v>
                </c:pt>
                <c:pt idx="68">
                  <c:v>0.13637276733014272</c:v>
                </c:pt>
                <c:pt idx="69">
                  <c:v>0.14032654768708572</c:v>
                </c:pt>
                <c:pt idx="70">
                  <c:v>0.1427559551035818</c:v>
                </c:pt>
                <c:pt idx="71">
                  <c:v>0.14357529617990936</c:v>
                </c:pt>
                <c:pt idx="72">
                  <c:v>0.14282643494046565</c:v>
                </c:pt>
                <c:pt idx="73">
                  <c:v>0.14066451533392393</c:v>
                </c:pt>
                <c:pt idx="74">
                  <c:v>0.13732176684303726</c:v>
                </c:pt>
                <c:pt idx="75">
                  <c:v>0.13306279318281131</c:v>
                </c:pt>
                <c:pt idx="76">
                  <c:v>0.12814480192292479</c:v>
                </c:pt>
                <c:pt idx="77">
                  <c:v>0.1227908924074653</c:v>
                </c:pt>
                <c:pt idx="78">
                  <c:v>0.11717792680472407</c:v>
                </c:pt>
                <c:pt idx="79">
                  <c:v>0.11143593880314705</c:v>
                </c:pt>
                <c:pt idx="80">
                  <c:v>0.10565440803775514</c:v>
                </c:pt>
                <c:pt idx="81">
                  <c:v>9.9891241210933346E-2</c:v>
                </c:pt>
                <c:pt idx="82">
                  <c:v>9.4181697201002279E-2</c:v>
                </c:pt>
                <c:pt idx="83">
                  <c:v>8.8545870677475519E-2</c:v>
                </c:pt>
                <c:pt idx="84">
                  <c:v>8.2994322423454711E-2</c:v>
                </c:pt>
                <c:pt idx="85">
                  <c:v>7.7531983328894619E-2</c:v>
                </c:pt>
                <c:pt idx="86">
                  <c:v>7.2160678661962963E-2</c:v>
                </c:pt>
                <c:pt idx="87">
                  <c:v>6.6880653222322242E-2</c:v>
                </c:pt>
                <c:pt idx="88">
                  <c:v>6.1691426139851381E-2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D1-4872-AE71-A71F079BC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4296"/>
        <c:axId val="1"/>
      </c:scatterChart>
      <c:valAx>
        <c:axId val="600784296"/>
        <c:scaling>
          <c:orientation val="minMax"/>
          <c:max val="60000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6612903225806448"/>
              <c:y val="0.914669186351706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489797646261954E-2"/>
              <c:y val="0.39892185476815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429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645161290322582"/>
          <c:y val="0.92800251968503933"/>
          <c:w val="0.26935483870967747"/>
          <c:h val="5.33333333333333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39591892046102933"/>
          <c:y val="3.25202262088373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4892070532804"/>
          <c:y val="0.12886614155391929"/>
          <c:w val="0.83967447010502694"/>
          <c:h val="0.70876377854655603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Active!$H$21:$H$960</c:f>
              <c:numCache>
                <c:formatCode>General</c:formatCode>
                <c:ptCount val="940"/>
                <c:pt idx="0">
                  <c:v>-2.1781164996355074E-2</c:v>
                </c:pt>
                <c:pt idx="1">
                  <c:v>5.8375600056024268E-3</c:v>
                </c:pt>
                <c:pt idx="2">
                  <c:v>-3.8582519995543407E-2</c:v>
                </c:pt>
                <c:pt idx="3">
                  <c:v>-6.6213249956490472E-3</c:v>
                </c:pt>
                <c:pt idx="4">
                  <c:v>-1.2698934995569289E-2</c:v>
                </c:pt>
                <c:pt idx="5">
                  <c:v>-1.6456864992505871E-2</c:v>
                </c:pt>
                <c:pt idx="6">
                  <c:v>-8.769449959800113E-4</c:v>
                </c:pt>
                <c:pt idx="7">
                  <c:v>4.7029750057845376E-3</c:v>
                </c:pt>
                <c:pt idx="8">
                  <c:v>-6.9545549959002528E-3</c:v>
                </c:pt>
                <c:pt idx="9">
                  <c:v>2.9785205006191973E-2</c:v>
                </c:pt>
                <c:pt idx="10">
                  <c:v>-3.1713699936517514E-3</c:v>
                </c:pt>
                <c:pt idx="11">
                  <c:v>2.4085500044748187E-3</c:v>
                </c:pt>
                <c:pt idx="12">
                  <c:v>-2.5630254993302515E-2</c:v>
                </c:pt>
                <c:pt idx="13">
                  <c:v>-2.0115299957979005E-3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09D-490D-ACD1-02940CB50832}"/>
            </c:ext>
          </c:extLst>
        </c:ser>
        <c:ser>
          <c:idx val="1"/>
          <c:order val="1"/>
          <c:tx>
            <c:strRef>
              <c:f>Active!$I$20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Active!$D$22:$D$39</c:f>
                <c:numCache>
                  <c:formatCode>General</c:formatCode>
                  <c:ptCount val="18"/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Active!$I$21:$I$960</c:f>
              <c:numCache>
                <c:formatCode>0.0000</c:formatCode>
                <c:ptCount val="940"/>
                <c:pt idx="74">
                  <c:v>0.13185779000195907</c:v>
                </c:pt>
                <c:pt idx="76">
                  <c:v>0.14494772500620456</c:v>
                </c:pt>
                <c:pt idx="85" formatCode="General">
                  <c:v>0.17030098500981694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9D-490D-ACD1-02940CB50832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Active!$D$21:$D$39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Active!$J$21:$J$960</c:f>
              <c:numCache>
                <c:formatCode>0.0000</c:formatCode>
                <c:ptCount val="940"/>
                <c:pt idx="14" formatCode="General">
                  <c:v>-0.11155060499004321</c:v>
                </c:pt>
                <c:pt idx="15" formatCode="General">
                  <c:v>-0.10837203999835765</c:v>
                </c:pt>
                <c:pt idx="16" formatCode="General">
                  <c:v>-0.11625885000103153</c:v>
                </c:pt>
                <c:pt idx="17" formatCode="General">
                  <c:v>-0.11639765499421628</c:v>
                </c:pt>
                <c:pt idx="18" formatCode="General">
                  <c:v>-0.11691773499478586</c:v>
                </c:pt>
                <c:pt idx="19" formatCode="General">
                  <c:v>-0.18582815999252489</c:v>
                </c:pt>
                <c:pt idx="20" formatCode="General">
                  <c:v>-0.1852856899931794</c:v>
                </c:pt>
                <c:pt idx="21" formatCode="General">
                  <c:v>-0.1860482400006731</c:v>
                </c:pt>
                <c:pt idx="22" formatCode="General">
                  <c:v>-0.18552449499838986</c:v>
                </c:pt>
                <c:pt idx="23" formatCode="General">
                  <c:v>-0.185024494996469</c:v>
                </c:pt>
                <c:pt idx="24" formatCode="General">
                  <c:v>-0.18501130499498686</c:v>
                </c:pt>
                <c:pt idx="25" formatCode="General">
                  <c:v>-0.18547625499923015</c:v>
                </c:pt>
                <c:pt idx="26" formatCode="General">
                  <c:v>-0.17680090999056119</c:v>
                </c:pt>
                <c:pt idx="27" formatCode="General">
                  <c:v>-0.16869258499355055</c:v>
                </c:pt>
                <c:pt idx="28" formatCode="General">
                  <c:v>-0.17017154999484774</c:v>
                </c:pt>
                <c:pt idx="29" formatCode="General">
                  <c:v>-0.17023043499648338</c:v>
                </c:pt>
                <c:pt idx="32" formatCode="General">
                  <c:v>-0.12799421499221353</c:v>
                </c:pt>
                <c:pt idx="33" formatCode="General">
                  <c:v>-0.12807548999262508</c:v>
                </c:pt>
                <c:pt idx="34" formatCode="General">
                  <c:v>-7.7897034992929548E-2</c:v>
                </c:pt>
                <c:pt idx="35" formatCode="General">
                  <c:v>-6.8254924997745547E-2</c:v>
                </c:pt>
                <c:pt idx="39" formatCode="General">
                  <c:v>-4.5914399990579113E-2</c:v>
                </c:pt>
                <c:pt idx="40" formatCode="General">
                  <c:v>-4.1995674990175758E-2</c:v>
                </c:pt>
                <c:pt idx="41" formatCode="General">
                  <c:v>-4.1995674990175758E-2</c:v>
                </c:pt>
                <c:pt idx="42" formatCode="General">
                  <c:v>-4.189567499270197E-2</c:v>
                </c:pt>
                <c:pt idx="43" formatCode="General">
                  <c:v>-4.5753204998618457E-2</c:v>
                </c:pt>
                <c:pt idx="44" formatCode="General">
                  <c:v>-4.5010180001554545E-2</c:v>
                </c:pt>
                <c:pt idx="45" formatCode="General">
                  <c:v>-4.4810179999331012E-2</c:v>
                </c:pt>
                <c:pt idx="47" formatCode="General">
                  <c:v>-4.4510179999633692E-2</c:v>
                </c:pt>
                <c:pt idx="48" formatCode="General">
                  <c:v>-4.1891454995493405E-2</c:v>
                </c:pt>
                <c:pt idx="50" formatCode="General">
                  <c:v>-4.169145500054583E-2</c:v>
                </c:pt>
                <c:pt idx="51" formatCode="General">
                  <c:v>-4.1391455000848509E-2</c:v>
                </c:pt>
                <c:pt idx="55" formatCode="General">
                  <c:v>-2.1821349946549162E-3</c:v>
                </c:pt>
                <c:pt idx="56" formatCode="General">
                  <c:v>-2.1821349946549162E-3</c:v>
                </c:pt>
                <c:pt idx="57" formatCode="General">
                  <c:v>-4.7190299956128001E-3</c:v>
                </c:pt>
                <c:pt idx="58" formatCode="General">
                  <c:v>-1.5190299964160658E-3</c:v>
                </c:pt>
                <c:pt idx="59" formatCode="General">
                  <c:v>-5.4756049939896911E-3</c:v>
                </c:pt>
                <c:pt idx="60" formatCode="General">
                  <c:v>-3.6756049958057702E-3</c:v>
                </c:pt>
                <c:pt idx="61" formatCode="General">
                  <c:v>1.0735275005572475E-2</c:v>
                </c:pt>
                <c:pt idx="62" formatCode="General">
                  <c:v>1.2135275006585289E-2</c:v>
                </c:pt>
                <c:pt idx="65" formatCode="General">
                  <c:v>2.333069500309648E-2</c:v>
                </c:pt>
                <c:pt idx="66" formatCode="General">
                  <c:v>5.0395880003634375E-2</c:v>
                </c:pt>
                <c:pt idx="67" formatCode="General">
                  <c:v>5.0419625003996771E-2</c:v>
                </c:pt>
                <c:pt idx="69" formatCode="General">
                  <c:v>0.1046567950033932</c:v>
                </c:pt>
                <c:pt idx="70" formatCode="General">
                  <c:v>0.13115548000496347</c:v>
                </c:pt>
                <c:pt idx="71" formatCode="General">
                  <c:v>0.13071667500480544</c:v>
                </c:pt>
                <c:pt idx="73" formatCode="General">
                  <c:v>0.13081532000796869</c:v>
                </c:pt>
                <c:pt idx="75" formatCode="General">
                  <c:v>0.12845643499895232</c:v>
                </c:pt>
                <c:pt idx="78" formatCode="General">
                  <c:v>0.15132850990630686</c:v>
                </c:pt>
                <c:pt idx="79" formatCode="General">
                  <c:v>0.15135416499833809</c:v>
                </c:pt>
                <c:pt idx="81" formatCode="General">
                  <c:v>0.16851318000408355</c:v>
                </c:pt>
                <c:pt idx="84" formatCode="General">
                  <c:v>0.17089732000022195</c:v>
                </c:pt>
                <c:pt idx="98" formatCode="General">
                  <c:v>0.19466182000178378</c:v>
                </c:pt>
                <c:pt idx="107" formatCode="General">
                  <c:v>0.23714899500191677</c:v>
                </c:pt>
                <c:pt idx="116" formatCode="General">
                  <c:v>0.26353875000495464</c:v>
                </c:pt>
                <c:pt idx="117" formatCode="General">
                  <c:v>0.27665895999962231</c:v>
                </c:pt>
                <c:pt idx="119" formatCode="General">
                  <c:v>0.28134772000339581</c:v>
                </c:pt>
                <c:pt idx="123" formatCode="General">
                  <c:v>0.28265656000439776</c:v>
                </c:pt>
                <c:pt idx="131" formatCode="General">
                  <c:v>0.31944277999718906</c:v>
                </c:pt>
                <c:pt idx="132" formatCode="General">
                  <c:v>0.31926652500260388</c:v>
                </c:pt>
                <c:pt idx="133" formatCode="General">
                  <c:v>0.32190859500406077</c:v>
                </c:pt>
                <c:pt idx="148" formatCode="General">
                  <c:v>0.371649120002985</c:v>
                </c:pt>
                <c:pt idx="149" formatCode="General">
                  <c:v>0.37347286500153132</c:v>
                </c:pt>
                <c:pt idx="155" formatCode="General">
                  <c:v>0.37510042999929283</c:v>
                </c:pt>
                <c:pt idx="157" formatCode="General">
                  <c:v>0.38047995000670198</c:v>
                </c:pt>
                <c:pt idx="158" formatCode="General">
                  <c:v>0.37250369499815861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09D-490D-ACD1-02940CB50832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Active!$K$21:$K$960</c:f>
              <c:numCache>
                <c:formatCode>0.0000</c:formatCode>
                <c:ptCount val="940"/>
                <c:pt idx="36" formatCode="General">
                  <c:v>-3.7920194990874734E-2</c:v>
                </c:pt>
                <c:pt idx="37" formatCode="General">
                  <c:v>-3.2696449998184107E-2</c:v>
                </c:pt>
                <c:pt idx="38" formatCode="General">
                  <c:v>-4.6014399995328858E-2</c:v>
                </c:pt>
                <c:pt idx="46" formatCode="General">
                  <c:v>-4.4510179999633692E-2</c:v>
                </c:pt>
                <c:pt idx="49" formatCode="General">
                  <c:v>-4.1891454995493405E-2</c:v>
                </c:pt>
                <c:pt idx="52" formatCode="General">
                  <c:v>-2.7162624995980877E-2</c:v>
                </c:pt>
                <c:pt idx="53" formatCode="General">
                  <c:v>-1.7820024993852712E-2</c:v>
                </c:pt>
                <c:pt idx="54" formatCode="General">
                  <c:v>-1.3596279997727834E-2</c:v>
                </c:pt>
                <c:pt idx="63">
                  <c:v>1.1737585002265405E-2</c:v>
                </c:pt>
                <c:pt idx="64">
                  <c:v>2.0207350004056934E-2</c:v>
                </c:pt>
                <c:pt idx="68" formatCode="General">
                  <c:v>7.2720220006885938E-2</c:v>
                </c:pt>
                <c:pt idx="72" formatCode="General">
                  <c:v>0.12769659500918351</c:v>
                </c:pt>
                <c:pt idx="77">
                  <c:v>0.14527242500480497</c:v>
                </c:pt>
                <c:pt idx="80" formatCode="General">
                  <c:v>0.17191820000880398</c:v>
                </c:pt>
                <c:pt idx="82" formatCode="General">
                  <c:v>0.16849309999815887</c:v>
                </c:pt>
                <c:pt idx="83" formatCode="General">
                  <c:v>0.16909732000203803</c:v>
                </c:pt>
                <c:pt idx="86" formatCode="General">
                  <c:v>0.17135716000484535</c:v>
                </c:pt>
                <c:pt idx="87" formatCode="General">
                  <c:v>0.18219651999970665</c:v>
                </c:pt>
                <c:pt idx="88" formatCode="General">
                  <c:v>0.17177142000582535</c:v>
                </c:pt>
                <c:pt idx="89" formatCode="General">
                  <c:v>0.17522759500570828</c:v>
                </c:pt>
                <c:pt idx="90" formatCode="General">
                  <c:v>0.17095134000555845</c:v>
                </c:pt>
                <c:pt idx="91" formatCode="General">
                  <c:v>0.17537508500390686</c:v>
                </c:pt>
                <c:pt idx="92" formatCode="General">
                  <c:v>0.17309883000416448</c:v>
                </c:pt>
                <c:pt idx="93" formatCode="General">
                  <c:v>0.1754345250010374</c:v>
                </c:pt>
                <c:pt idx="94" formatCode="General">
                  <c:v>0.17765827000403078</c:v>
                </c:pt>
                <c:pt idx="95" formatCode="General">
                  <c:v>0.174190700003237</c:v>
                </c:pt>
                <c:pt idx="96" formatCode="General">
                  <c:v>0.19254660500882892</c:v>
                </c:pt>
                <c:pt idx="97" formatCode="General">
                  <c:v>0.19569560500531225</c:v>
                </c:pt>
                <c:pt idx="99" formatCode="General">
                  <c:v>0.1929627750068903</c:v>
                </c:pt>
                <c:pt idx="100" formatCode="General">
                  <c:v>0.21743055000843015</c:v>
                </c:pt>
                <c:pt idx="101" formatCode="General">
                  <c:v>0.2187116600034642</c:v>
                </c:pt>
                <c:pt idx="102" formatCode="General">
                  <c:v>0.2187116600034642</c:v>
                </c:pt>
                <c:pt idx="103" formatCode="General">
                  <c:v>0.21658289500192041</c:v>
                </c:pt>
                <c:pt idx="104" formatCode="General">
                  <c:v>0.21956703500472941</c:v>
                </c:pt>
                <c:pt idx="105" formatCode="General">
                  <c:v>0.23569167000096058</c:v>
                </c:pt>
                <c:pt idx="106" formatCode="General">
                  <c:v>0.23810700500325765</c:v>
                </c:pt>
                <c:pt idx="108" formatCode="General">
                  <c:v>0.24230688000534428</c:v>
                </c:pt>
                <c:pt idx="109" formatCode="General">
                  <c:v>0.24134779500309378</c:v>
                </c:pt>
                <c:pt idx="110" formatCode="General">
                  <c:v>0.26113672500650864</c:v>
                </c:pt>
                <c:pt idx="111" formatCode="General">
                  <c:v>0.26143672500620596</c:v>
                </c:pt>
                <c:pt idx="112" formatCode="General">
                  <c:v>0.26143672500620596</c:v>
                </c:pt>
                <c:pt idx="113" formatCode="General">
                  <c:v>0.26286452999920584</c:v>
                </c:pt>
                <c:pt idx="114" formatCode="General">
                  <c:v>0.26306453000142938</c:v>
                </c:pt>
                <c:pt idx="115" formatCode="General">
                  <c:v>0.26396453000052134</c:v>
                </c:pt>
                <c:pt idx="118" formatCode="General">
                  <c:v>0.27929425500769867</c:v>
                </c:pt>
                <c:pt idx="120" formatCode="General">
                  <c:v>0.27858106500207214</c:v>
                </c:pt>
                <c:pt idx="121" formatCode="General">
                  <c:v>0.27888106500176946</c:v>
                </c:pt>
                <c:pt idx="122" formatCode="General">
                  <c:v>0.27958106500591384</c:v>
                </c:pt>
                <c:pt idx="124" formatCode="General">
                  <c:v>0.29562290500325616</c:v>
                </c:pt>
                <c:pt idx="125" formatCode="General">
                  <c:v>0.29572290500072995</c:v>
                </c:pt>
                <c:pt idx="126" formatCode="General">
                  <c:v>0.30075839500204893</c:v>
                </c:pt>
                <c:pt idx="127" formatCode="General">
                  <c:v>0.30205839500558795</c:v>
                </c:pt>
                <c:pt idx="128" formatCode="General">
                  <c:v>0.3030583950021537</c:v>
                </c:pt>
                <c:pt idx="129" formatCode="General">
                  <c:v>0.29745293500309344</c:v>
                </c:pt>
                <c:pt idx="130" formatCode="General">
                  <c:v>0.31803083000704646</c:v>
                </c:pt>
                <c:pt idx="134" formatCode="General">
                  <c:v>0.31881273500766838</c:v>
                </c:pt>
                <c:pt idx="135" formatCode="General">
                  <c:v>0.32382245500775753</c:v>
                </c:pt>
                <c:pt idx="136" formatCode="General">
                  <c:v>0.32178157500311499</c:v>
                </c:pt>
                <c:pt idx="137" formatCode="General">
                  <c:v>0.32278157499968074</c:v>
                </c:pt>
                <c:pt idx="138" formatCode="General">
                  <c:v>0.32338157499907538</c:v>
                </c:pt>
                <c:pt idx="139" formatCode="General">
                  <c:v>0.33812489500269294</c:v>
                </c:pt>
                <c:pt idx="140" formatCode="General">
                  <c:v>0.33905341500212671</c:v>
                </c:pt>
                <c:pt idx="141" formatCode="General">
                  <c:v>0.34274046500650002</c:v>
                </c:pt>
                <c:pt idx="142" formatCode="General">
                  <c:v>0.34314046500367112</c:v>
                </c:pt>
                <c:pt idx="143" formatCode="General">
                  <c:v>0.35425179000594653</c:v>
                </c:pt>
                <c:pt idx="144" formatCode="General">
                  <c:v>0.35612127000058535</c:v>
                </c:pt>
                <c:pt idx="145" formatCode="General">
                  <c:v>0.36028859500220278</c:v>
                </c:pt>
                <c:pt idx="146" formatCode="General">
                  <c:v>0.3583160050038714</c:v>
                </c:pt>
                <c:pt idx="147" formatCode="General">
                  <c:v>0.35993975000019418</c:v>
                </c:pt>
                <c:pt idx="150" formatCode="General">
                  <c:v>0.37173461500060512</c:v>
                </c:pt>
                <c:pt idx="151" formatCode="General">
                  <c:v>0.37251453501085052</c:v>
                </c:pt>
                <c:pt idx="152" formatCode="General">
                  <c:v>0.37473828000656795</c:v>
                </c:pt>
                <c:pt idx="153" formatCode="General">
                  <c:v>0.37384425500931684</c:v>
                </c:pt>
                <c:pt idx="154" formatCode="General">
                  <c:v>0.36430549000942847</c:v>
                </c:pt>
                <c:pt idx="156" formatCode="General">
                  <c:v>0.37431915500201285</c:v>
                </c:pt>
                <c:pt idx="159" formatCode="General">
                  <c:v>0.3764534550064127</c:v>
                </c:pt>
                <c:pt idx="160" formatCode="General">
                  <c:v>0.37646345500979805</c:v>
                </c:pt>
                <c:pt idx="161" formatCode="General">
                  <c:v>0.37726345500414027</c:v>
                </c:pt>
                <c:pt idx="162" formatCode="General">
                  <c:v>0.37542663999920478</c:v>
                </c:pt>
                <c:pt idx="164" formatCode="General">
                  <c:v>0.37628895000671037</c:v>
                </c:pt>
                <c:pt idx="165" formatCode="General">
                  <c:v>0.37884134001069469</c:v>
                </c:pt>
                <c:pt idx="166" formatCode="General">
                  <c:v>0.38579824981570709</c:v>
                </c:pt>
                <c:pt idx="167" formatCode="General">
                  <c:v>0.38626039989321725</c:v>
                </c:pt>
                <c:pt idx="168" formatCode="General">
                  <c:v>0.38557912491523894</c:v>
                </c:pt>
                <c:pt idx="169" formatCode="General">
                  <c:v>0.38528143507573986</c:v>
                </c:pt>
                <c:pt idx="170" formatCode="General">
                  <c:v>0.38782486008130945</c:v>
                </c:pt>
                <c:pt idx="171" formatCode="General">
                  <c:v>0.38708605505235028</c:v>
                </c:pt>
                <c:pt idx="172" formatCode="General">
                  <c:v>0.38654589484940516</c:v>
                </c:pt>
                <c:pt idx="173" formatCode="General">
                  <c:v>0.40021470500505529</c:v>
                </c:pt>
                <c:pt idx="174" formatCode="General">
                  <c:v>0.40292243001022143</c:v>
                </c:pt>
                <c:pt idx="175" formatCode="General">
                  <c:v>0.40363102999981493</c:v>
                </c:pt>
                <c:pt idx="177" formatCode="General">
                  <c:v>0.40287078999972437</c:v>
                </c:pt>
                <c:pt idx="178" formatCode="General">
                  <c:v>0.404094535006152</c:v>
                </c:pt>
                <c:pt idx="179" formatCode="General">
                  <c:v>0.40332385500369128</c:v>
                </c:pt>
                <c:pt idx="182" formatCode="General">
                  <c:v>0.41514570000435924</c:v>
                </c:pt>
                <c:pt idx="183" formatCode="General">
                  <c:v>0.41530570000759326</c:v>
                </c:pt>
                <c:pt idx="184" formatCode="General">
                  <c:v>0.41533570000319742</c:v>
                </c:pt>
                <c:pt idx="185" formatCode="General">
                  <c:v>0.41556570000830106</c:v>
                </c:pt>
                <c:pt idx="186" formatCode="General">
                  <c:v>0.41330442500475328</c:v>
                </c:pt>
                <c:pt idx="187" formatCode="General">
                  <c:v>0.41934979500365444</c:v>
                </c:pt>
                <c:pt idx="188" formatCode="General">
                  <c:v>0.41845409500820097</c:v>
                </c:pt>
                <c:pt idx="189" formatCode="General">
                  <c:v>0.42129282000678359</c:v>
                </c:pt>
                <c:pt idx="190" formatCode="General">
                  <c:v>0.41911656499723904</c:v>
                </c:pt>
                <c:pt idx="191" formatCode="General">
                  <c:v>0.41996365500381216</c:v>
                </c:pt>
                <c:pt idx="192" formatCode="General">
                  <c:v>0.42189516501093749</c:v>
                </c:pt>
                <c:pt idx="193" formatCode="General">
                  <c:v>0.43428322493855376</c:v>
                </c:pt>
                <c:pt idx="194" formatCode="General">
                  <c:v>0.43267314488184638</c:v>
                </c:pt>
                <c:pt idx="195" formatCode="General">
                  <c:v>0.43420274500385858</c:v>
                </c:pt>
                <c:pt idx="196" formatCode="General">
                  <c:v>0.4334264900026028</c:v>
                </c:pt>
                <c:pt idx="197" formatCode="General">
                  <c:v>0.4347064100074931</c:v>
                </c:pt>
                <c:pt idx="198" formatCode="General">
                  <c:v>0.43447684501006734</c:v>
                </c:pt>
                <c:pt idx="199" formatCode="General">
                  <c:v>0.4462344150088029</c:v>
                </c:pt>
                <c:pt idx="200" formatCode="General">
                  <c:v>0.46292983501189156</c:v>
                </c:pt>
                <c:pt idx="201" formatCode="General">
                  <c:v>0.47073214500414906</c:v>
                </c:pt>
                <c:pt idx="202" formatCode="General">
                  <c:v>0.50836736500059487</c:v>
                </c:pt>
                <c:pt idx="203" formatCode="General">
                  <c:v>0.57424593000177993</c:v>
                </c:pt>
                <c:pt idx="204" formatCode="General">
                  <c:v>0.52954095000313828</c:v>
                </c:pt>
                <c:pt idx="205" formatCode="General">
                  <c:v>0.56491768500563921</c:v>
                </c:pt>
                <c:pt idx="206" formatCode="General">
                  <c:v>0.57284198506386019</c:v>
                </c:pt>
                <c:pt idx="207" formatCode="General">
                  <c:v>0.57262055005412549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09D-490D-ACD1-02940CB50832}"/>
            </c:ext>
          </c:extLst>
        </c:ser>
        <c:ser>
          <c:idx val="2"/>
          <c:order val="4"/>
          <c:tx>
            <c:strRef>
              <c:f>Active!$S$20</c:f>
              <c:strCache>
                <c:ptCount val="1"/>
                <c:pt idx="0">
                  <c:v>Lin.Fit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Active!$S$21:$S$960</c:f>
              <c:numCache>
                <c:formatCode>General</c:formatCode>
                <c:ptCount val="940"/>
                <c:pt idx="30">
                  <c:v>-0.20452448468458181</c:v>
                </c:pt>
                <c:pt idx="31">
                  <c:v>-0.20329829640607214</c:v>
                </c:pt>
                <c:pt idx="87">
                  <c:v>0.19038080400463042</c:v>
                </c:pt>
                <c:pt idx="94">
                  <c:v>0.19174323542519678</c:v>
                </c:pt>
                <c:pt idx="96">
                  <c:v>0.20612142835023983</c:v>
                </c:pt>
                <c:pt idx="97">
                  <c:v>0.20793800357766157</c:v>
                </c:pt>
                <c:pt idx="99">
                  <c:v>0.20853747340271078</c:v>
                </c:pt>
                <c:pt idx="100">
                  <c:v>0.22393294845511003</c:v>
                </c:pt>
                <c:pt idx="101">
                  <c:v>0.22645798802122619</c:v>
                </c:pt>
                <c:pt idx="102">
                  <c:v>0.22645798802122619</c:v>
                </c:pt>
                <c:pt idx="103">
                  <c:v>0.2264852366496376</c:v>
                </c:pt>
                <c:pt idx="104">
                  <c:v>0.22804749134522029</c:v>
                </c:pt>
                <c:pt idx="105">
                  <c:v>0.24006413647461511</c:v>
                </c:pt>
                <c:pt idx="106">
                  <c:v>0.24172630280770602</c:v>
                </c:pt>
                <c:pt idx="108">
                  <c:v>0.24422409374541088</c:v>
                </c:pt>
                <c:pt idx="109">
                  <c:v>0.24483264644659719</c:v>
                </c:pt>
                <c:pt idx="110">
                  <c:v>0.26040069614560146</c:v>
                </c:pt>
                <c:pt idx="111">
                  <c:v>0.26040069614560146</c:v>
                </c:pt>
                <c:pt idx="112">
                  <c:v>0.26040069614560146</c:v>
                </c:pt>
                <c:pt idx="113">
                  <c:v>0.26211735973551498</c:v>
                </c:pt>
                <c:pt idx="114">
                  <c:v>0.26211735973551498</c:v>
                </c:pt>
                <c:pt idx="115">
                  <c:v>0.26211735973551498</c:v>
                </c:pt>
                <c:pt idx="118">
                  <c:v>0.27851195116299621</c:v>
                </c:pt>
                <c:pt idx="120">
                  <c:v>0.27976538806991724</c:v>
                </c:pt>
                <c:pt idx="121">
                  <c:v>0.27976538806991724</c:v>
                </c:pt>
                <c:pt idx="122">
                  <c:v>0.27976538806991724</c:v>
                </c:pt>
                <c:pt idx="124">
                  <c:v>0.29458864192567868</c:v>
                </c:pt>
                <c:pt idx="125">
                  <c:v>0.29458864192567868</c:v>
                </c:pt>
                <c:pt idx="126">
                  <c:v>0.29823995813279636</c:v>
                </c:pt>
                <c:pt idx="127">
                  <c:v>0.29823995813279636</c:v>
                </c:pt>
                <c:pt idx="128">
                  <c:v>0.29823995813279636</c:v>
                </c:pt>
                <c:pt idx="129">
                  <c:v>0.29907558273741031</c:v>
                </c:pt>
                <c:pt idx="130">
                  <c:v>0.31425306876251902</c:v>
                </c:pt>
                <c:pt idx="134">
                  <c:v>0.31760465005711214</c:v>
                </c:pt>
                <c:pt idx="135">
                  <c:v>0.31811329112079023</c:v>
                </c:pt>
                <c:pt idx="136">
                  <c:v>0.31971187732092132</c:v>
                </c:pt>
                <c:pt idx="137">
                  <c:v>0.31971187732092132</c:v>
                </c:pt>
                <c:pt idx="138">
                  <c:v>0.31971187732092132</c:v>
                </c:pt>
                <c:pt idx="139">
                  <c:v>0.33184659984009857</c:v>
                </c:pt>
                <c:pt idx="140">
                  <c:v>0.33453513117668277</c:v>
                </c:pt>
                <c:pt idx="141">
                  <c:v>0.33535259002902251</c:v>
                </c:pt>
                <c:pt idx="142">
                  <c:v>0.33535259002902251</c:v>
                </c:pt>
                <c:pt idx="143">
                  <c:v>0.3488406610926289</c:v>
                </c:pt>
                <c:pt idx="144">
                  <c:v>0.34978528021088828</c:v>
                </c:pt>
                <c:pt idx="145">
                  <c:v>0.35237389990996426</c:v>
                </c:pt>
                <c:pt idx="146">
                  <c:v>0.35253739168043219</c:v>
                </c:pt>
                <c:pt idx="147">
                  <c:v>0.35254647455656929</c:v>
                </c:pt>
                <c:pt idx="150">
                  <c:v>0.36868674545221147</c:v>
                </c:pt>
                <c:pt idx="151">
                  <c:v>0.3688320714704052</c:v>
                </c:pt>
                <c:pt idx="152">
                  <c:v>0.3688411543465423</c:v>
                </c:pt>
                <c:pt idx="153">
                  <c:v>0.36934071253408329</c:v>
                </c:pt>
                <c:pt idx="154">
                  <c:v>0.3693679611624946</c:v>
                </c:pt>
                <c:pt idx="156">
                  <c:v>0.36952237005682542</c:v>
                </c:pt>
                <c:pt idx="159">
                  <c:v>0.37079397271602066</c:v>
                </c:pt>
                <c:pt idx="160">
                  <c:v>0.37079397271602066</c:v>
                </c:pt>
                <c:pt idx="161">
                  <c:v>0.37079397271602066</c:v>
                </c:pt>
                <c:pt idx="162">
                  <c:v>0.37182033771951395</c:v>
                </c:pt>
                <c:pt idx="163">
                  <c:v>0.37216548701272412</c:v>
                </c:pt>
                <c:pt idx="164">
                  <c:v>0.37216548701272412</c:v>
                </c:pt>
                <c:pt idx="165">
                  <c:v>0.37236531028774045</c:v>
                </c:pt>
                <c:pt idx="166">
                  <c:v>0.38251996580902803</c:v>
                </c:pt>
                <c:pt idx="167">
                  <c:v>0.38315576713862565</c:v>
                </c:pt>
                <c:pt idx="168">
                  <c:v>0.38320118151931115</c:v>
                </c:pt>
                <c:pt idx="169">
                  <c:v>0.38354633081252132</c:v>
                </c:pt>
                <c:pt idx="170">
                  <c:v>0.38413671776143332</c:v>
                </c:pt>
                <c:pt idx="171">
                  <c:v>0.38423662939894154</c:v>
                </c:pt>
                <c:pt idx="172">
                  <c:v>0.38452728143532899</c:v>
                </c:pt>
                <c:pt idx="173">
                  <c:v>0.40031332016162391</c:v>
                </c:pt>
                <c:pt idx="174">
                  <c:v>0.40217530976973126</c:v>
                </c:pt>
                <c:pt idx="175">
                  <c:v>0.40471851508812173</c:v>
                </c:pt>
                <c:pt idx="176">
                  <c:v>0.40506366438133179</c:v>
                </c:pt>
                <c:pt idx="177">
                  <c:v>0.40515449314270291</c:v>
                </c:pt>
                <c:pt idx="178">
                  <c:v>0.40516357601884001</c:v>
                </c:pt>
                <c:pt idx="179">
                  <c:v>0.40639884717348684</c:v>
                </c:pt>
                <c:pt idx="180">
                  <c:v>0.40684390810420512</c:v>
                </c:pt>
                <c:pt idx="181">
                  <c:v>0.40812459363953746</c:v>
                </c:pt>
                <c:pt idx="182">
                  <c:v>0.41894229911883396</c:v>
                </c:pt>
                <c:pt idx="183">
                  <c:v>0.41894229911883396</c:v>
                </c:pt>
                <c:pt idx="184">
                  <c:v>0.41894229911883396</c:v>
                </c:pt>
                <c:pt idx="185">
                  <c:v>0.41894229911883396</c:v>
                </c:pt>
                <c:pt idx="186">
                  <c:v>0.41898771349951947</c:v>
                </c:pt>
                <c:pt idx="187">
                  <c:v>0.42285701873392778</c:v>
                </c:pt>
                <c:pt idx="188">
                  <c:v>0.42412862139312302</c:v>
                </c:pt>
                <c:pt idx="189">
                  <c:v>0.42417403577380852</c:v>
                </c:pt>
                <c:pt idx="190">
                  <c:v>0.42418311864994562</c:v>
                </c:pt>
                <c:pt idx="191">
                  <c:v>0.42492791449318856</c:v>
                </c:pt>
                <c:pt idx="192">
                  <c:v>0.4267263239683361</c:v>
                </c:pt>
                <c:pt idx="193">
                  <c:v>0.43933335604664292</c:v>
                </c:pt>
                <c:pt idx="194">
                  <c:v>0.43947868206483665</c:v>
                </c:pt>
                <c:pt idx="195">
                  <c:v>0.44020531215580538</c:v>
                </c:pt>
                <c:pt idx="196">
                  <c:v>0.44021439503194248</c:v>
                </c:pt>
                <c:pt idx="197">
                  <c:v>0.44035972105013621</c:v>
                </c:pt>
                <c:pt idx="198">
                  <c:v>0.44184022986048499</c:v>
                </c:pt>
                <c:pt idx="199">
                  <c:v>0.45987882186878282</c:v>
                </c:pt>
                <c:pt idx="200">
                  <c:v>0.47728161254748314</c:v>
                </c:pt>
                <c:pt idx="201">
                  <c:v>0.4776267618406933</c:v>
                </c:pt>
                <c:pt idx="202">
                  <c:v>0.51355861983909534</c:v>
                </c:pt>
                <c:pt idx="203">
                  <c:v>0.5138946862561683</c:v>
                </c:pt>
                <c:pt idx="204">
                  <c:v>0.53202410702583725</c:v>
                </c:pt>
                <c:pt idx="205">
                  <c:v>0.5674745725889726</c:v>
                </c:pt>
                <c:pt idx="206">
                  <c:v>0.56874617524816773</c:v>
                </c:pt>
                <c:pt idx="207">
                  <c:v>0.5690822416652408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09D-490D-ACD1-02940CB50832}"/>
            </c:ext>
          </c:extLst>
        </c:ser>
        <c:ser>
          <c:idx val="8"/>
          <c:order val="5"/>
          <c:tx>
            <c:strRef>
              <c:f>Active!$AX$1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Active!$AW$2:$AW$81</c:f>
              <c:numCache>
                <c:formatCode>General</c:formatCode>
                <c:ptCount val="80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</c:numCache>
            </c:numRef>
          </c:xVal>
          <c:yVal>
            <c:numRef>
              <c:f>Active!$AX$2:$AX$81</c:f>
              <c:numCache>
                <c:formatCode>General</c:formatCode>
                <c:ptCount val="80"/>
                <c:pt idx="0">
                  <c:v>9.3095431331378847E-2</c:v>
                </c:pt>
                <c:pt idx="1">
                  <c:v>7.5534259212987148E-2</c:v>
                </c:pt>
                <c:pt idx="2">
                  <c:v>5.8555367835383704E-2</c:v>
                </c:pt>
                <c:pt idx="3">
                  <c:v>4.2158759795681316E-2</c:v>
                </c:pt>
                <c:pt idx="4">
                  <c:v>2.634441527778203E-2</c:v>
                </c:pt>
                <c:pt idx="5">
                  <c:v>1.1112305769134079E-2</c:v>
                </c:pt>
                <c:pt idx="6">
                  <c:v>-3.5375917077777042E-3</c:v>
                </c:pt>
                <c:pt idx="7">
                  <c:v>-1.7605280145357727E-2</c:v>
                </c:pt>
                <c:pt idx="8">
                  <c:v>-3.109072818585043E-2</c:v>
                </c:pt>
                <c:pt idx="9">
                  <c:v>-4.3993856145348412E-2</c:v>
                </c:pt>
                <c:pt idx="10">
                  <c:v>-5.6314522723997618E-2</c:v>
                </c:pt>
                <c:pt idx="11">
                  <c:v>-6.8052512685126021E-2</c:v>
                </c:pt>
                <c:pt idx="12">
                  <c:v>-7.9207525764028452E-2</c:v>
                </c:pt>
                <c:pt idx="13">
                  <c:v>-8.977916703764785E-2</c:v>
                </c:pt>
                <c:pt idx="14">
                  <c:v>-9.9766938949606837E-2</c:v>
                </c:pt>
                <c:pt idx="15">
                  <c:v>-0.10917023514133077</c:v>
                </c:pt>
                <c:pt idx="16">
                  <c:v>-0.11798833618989352</c:v>
                </c:pt>
                <c:pt idx="17">
                  <c:v>-0.12622040729741238</c:v>
                </c:pt>
                <c:pt idx="18">
                  <c:v>-0.13386549791625527</c:v>
                </c:pt>
                <c:pt idx="19">
                  <c:v>-0.14092254323015477</c:v>
                </c:pt>
                <c:pt idx="20">
                  <c:v>-0.14739036734500427</c:v>
                </c:pt>
                <c:pt idx="21">
                  <c:v>-0.15326768797639861</c:v>
                </c:pt>
                <c:pt idx="22">
                  <c:v>-0.15855312235597629</c:v>
                </c:pt>
                <c:pt idx="23">
                  <c:v>-0.1632451940177988</c:v>
                </c:pt>
                <c:pt idx="24">
                  <c:v>-0.16734234007217985</c:v>
                </c:pt>
                <c:pt idx="25">
                  <c:v>-0.17084291853070274</c:v>
                </c:pt>
                <c:pt idx="26">
                  <c:v>-0.17374521521603187</c:v>
                </c:pt>
                <c:pt idx="27">
                  <c:v>-0.17604744977702808</c:v>
                </c:pt>
                <c:pt idx="28">
                  <c:v>-0.17774778033705707</c:v>
                </c:pt>
                <c:pt idx="29">
                  <c:v>-0.17884430633431572</c:v>
                </c:pt>
                <c:pt idx="30">
                  <c:v>-0.17933506916992115</c:v>
                </c:pt>
                <c:pt idx="31">
                  <c:v>-0.17921805036374838</c:v>
                </c:pt>
                <c:pt idx="32">
                  <c:v>-0.17849116702935941</c:v>
                </c:pt>
                <c:pt idx="33">
                  <c:v>-0.17715226461550779</c:v>
                </c:pt>
                <c:pt idx="34">
                  <c:v>-0.1751991070175852</c:v>
                </c:pt>
                <c:pt idx="35">
                  <c:v>-0.17262936432960055</c:v>
                </c:pt>
                <c:pt idx="36">
                  <c:v>-0.16944059867338246</c:v>
                </c:pt>
                <c:pt idx="37">
                  <c:v>-0.16563024868954401</c:v>
                </c:pt>
                <c:pt idx="38">
                  <c:v>-0.16119561338198959</c:v>
                </c:pt>
                <c:pt idx="39">
                  <c:v>-0.15613383604648381</c:v>
                </c:pt>
                <c:pt idx="40">
                  <c:v>-0.15044188895081137</c:v>
                </c:pt>
                <c:pt idx="41">
                  <c:v>-0.14411655923166325</c:v>
                </c:pt>
                <c:pt idx="42">
                  <c:v>-0.13715443609190842</c:v>
                </c:pt>
                <c:pt idx="43">
                  <c:v>-0.12955189878409371</c:v>
                </c:pt>
                <c:pt idx="44">
                  <c:v>-0.12130510402505168</c:v>
                </c:pt>
                <c:pt idx="45">
                  <c:v>-0.11240997039909638</c:v>
                </c:pt>
                <c:pt idx="46">
                  <c:v>-0.10286215601451762</c:v>
                </c:pt>
                <c:pt idx="47">
                  <c:v>-9.2657024297333593E-2</c:v>
                </c:pt>
                <c:pt idx="48">
                  <c:v>-8.1789591579307444E-2</c:v>
                </c:pt>
                <c:pt idx="49">
                  <c:v>-7.0254449500653918E-2</c:v>
                </c:pt>
                <c:pt idx="50">
                  <c:v>-5.8045655933682362E-2</c:v>
                </c:pt>
                <c:pt idx="51">
                  <c:v>-4.515659130757859E-2</c:v>
                </c:pt>
                <c:pt idx="52">
                  <c:v>-3.1579784654952342E-2</c:v>
                </c:pt>
                <c:pt idx="53">
                  <c:v>-1.7306728004057817E-2</c:v>
                </c:pt>
                <c:pt idx="54">
                  <c:v>-2.3277224976918504E-3</c:v>
                </c:pt>
                <c:pt idx="55">
                  <c:v>1.3368160584546748E-2</c:v>
                </c:pt>
                <c:pt idx="56">
                  <c:v>2.9792860817897657E-2</c:v>
                </c:pt>
                <c:pt idx="57">
                  <c:v>4.695862463332387E-2</c:v>
                </c:pt>
                <c:pt idx="58">
                  <c:v>6.487648253235688E-2</c:v>
                </c:pt>
                <c:pt idx="59">
                  <c:v>8.3553457882983226E-2</c:v>
                </c:pt>
                <c:pt idx="60">
                  <c:v>0.10298797191148247</c:v>
                </c:pt>
                <c:pt idx="61">
                  <c:v>0.12316293486553671</c:v>
                </c:pt>
                <c:pt idx="62">
                  <c:v>0.14403628516541653</c:v>
                </c:pt>
                <c:pt idx="63">
                  <c:v>0.16552943268841858</c:v>
                </c:pt>
                <c:pt idx="64">
                  <c:v>0.18751531680735178</c:v>
                </c:pt>
                <c:pt idx="65">
                  <c:v>0.20980952119869722</c:v>
                </c:pt>
                <c:pt idx="66">
                  <c:v>0.23216953212922004</c:v>
                </c:pt>
                <c:pt idx="67">
                  <c:v>0.2543075987796457</c:v>
                </c:pt>
                <c:pt idx="68">
                  <c:v>0.27592030241320697</c:v>
                </c:pt>
                <c:pt idx="69">
                  <c:v>0.29673227726156265</c:v>
                </c:pt>
                <c:pt idx="70">
                  <c:v>0.31654421948618794</c:v>
                </c:pt>
                <c:pt idx="71">
                  <c:v>0.33527043568736109</c:v>
                </c:pt>
                <c:pt idx="72">
                  <c:v>0.35295278988947953</c:v>
                </c:pt>
                <c:pt idx="73">
                  <c:v>0.36974642604121644</c:v>
                </c:pt>
                <c:pt idx="74">
                  <c:v>0.38588357362532477</c:v>
                </c:pt>
                <c:pt idx="75">
                  <c:v>0.40162883635681046</c:v>
                </c:pt>
                <c:pt idx="76">
                  <c:v>0.4172394218053519</c:v>
                </c:pt>
                <c:pt idx="77">
                  <c:v>0.4329384293150369</c:v>
                </c:pt>
                <c:pt idx="78">
                  <c:v>0.44890272105415663</c:v>
                </c:pt>
                <c:pt idx="79">
                  <c:v>0.46526233071115719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09D-490D-ACD1-02940CB50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88248"/>
        <c:axId val="1"/>
      </c:scatterChart>
      <c:valAx>
        <c:axId val="6059882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8858752710259037"/>
              <c:y val="0.922681494710068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258558712769605E-2"/>
              <c:y val="0.3983751386746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882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722840351477802"/>
          <c:y val="0.93299077306058387"/>
          <c:w val="0.6942939061965081"/>
          <c:h val="5.15463917525773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39563466572135508"/>
          <c:y val="3.01810865191146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59762067649314"/>
          <c:y val="0.10663983903420524"/>
          <c:w val="0.84038255162761633"/>
          <c:h val="0.76861167002012076"/>
        </c:manualLayout>
      </c:layout>
      <c:scatterChart>
        <c:scatterStyle val="lineMarker"/>
        <c:varyColors val="0"/>
        <c:ser>
          <c:idx val="0"/>
          <c:order val="0"/>
          <c:tx>
            <c:strRef>
              <c:f>Inactive!$H$20:$H$20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Inactive!$H$21:$H$949</c:f>
              <c:numCache>
                <c:formatCode>General</c:formatCode>
                <c:ptCount val="929"/>
                <c:pt idx="2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62-4556-8262-2CC5E7819645}"/>
            </c:ext>
          </c:extLst>
        </c:ser>
        <c:ser>
          <c:idx val="1"/>
          <c:order val="1"/>
          <c:tx>
            <c:strRef>
              <c:f>Inactive!$I$20:$I$20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Inactive!$D$21:$D$38</c:f>
                <c:numCache>
                  <c:formatCode>General</c:formatCode>
                  <c:ptCount val="18"/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Inactive!$I$21:$I$949</c:f>
              <c:numCache>
                <c:formatCode>0.0000</c:formatCode>
                <c:ptCount val="929"/>
                <c:pt idx="30" formatCode="General">
                  <c:v>-9.6977189459721558E-2</c:v>
                </c:pt>
                <c:pt idx="31" formatCode="General">
                  <c:v>-0.10628699510562001</c:v>
                </c:pt>
                <c:pt idx="34" formatCode="General">
                  <c:v>-0.17448289030289743</c:v>
                </c:pt>
                <c:pt idx="35" formatCode="General">
                  <c:v>-0.18047012092574732</c:v>
                </c:pt>
                <c:pt idx="63" formatCode="General">
                  <c:v>-0.19071862572309328</c:v>
                </c:pt>
                <c:pt idx="64" formatCode="General">
                  <c:v>-0.19576470533502288</c:v>
                </c:pt>
                <c:pt idx="146" formatCode="General">
                  <c:v>-0.10976378287159605</c:v>
                </c:pt>
                <c:pt idx="147" formatCode="General">
                  <c:v>-0.10814755920728203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D62-4556-8262-2CC5E7819645}"/>
            </c:ext>
          </c:extLst>
        </c:ser>
        <c:ser>
          <c:idx val="3"/>
          <c:order val="2"/>
          <c:tx>
            <c:strRef>
              <c:f>Inactive!$J$20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Inactive!$D$21:$D$38</c:f>
                <c:numCache>
                  <c:formatCode>General</c:formatCode>
                  <c:ptCount val="18"/>
                </c:numCache>
              </c:numRef>
            </c:plus>
            <c:minus>
              <c:numRef>
                <c:f>Inactive!$D$21:$D$38</c:f>
                <c:numCache>
                  <c:formatCode>General</c:formatCode>
                  <c:ptCount val="18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Inactive!$J$21:$J$949</c:f>
              <c:numCache>
                <c:formatCode>0.0000</c:formatCode>
                <c:ptCount val="929"/>
                <c:pt idx="87" formatCode="General">
                  <c:v>-0.16218034511985024</c:v>
                </c:pt>
                <c:pt idx="107" formatCode="General">
                  <c:v>-0.13754396540753078</c:v>
                </c:pt>
                <c:pt idx="116" formatCode="General">
                  <c:v>-0.12748662717058323</c:v>
                </c:pt>
                <c:pt idx="123" formatCode="General">
                  <c:v>-0.1243707456451375</c:v>
                </c:pt>
                <c:pt idx="130" formatCode="General">
                  <c:v>-0.11834651768003823</c:v>
                </c:pt>
                <c:pt idx="150" formatCode="General">
                  <c:v>-0.10815000838920241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D62-4556-8262-2CC5E7819645}"/>
            </c:ext>
          </c:extLst>
        </c:ser>
        <c:ser>
          <c:idx val="4"/>
          <c:order val="3"/>
          <c:tx>
            <c:strRef>
              <c:f>Inactive!$K$20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Inactive!$D$21:$D$71</c:f>
                <c:numCache>
                  <c:formatCode>General</c:formatCode>
                  <c:ptCount val="51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</c:numCache>
              </c:numRef>
            </c:plus>
            <c:minus>
              <c:numRef>
                <c:f>Inactive!$D$21:$D$71</c:f>
                <c:numCache>
                  <c:formatCode>General</c:formatCode>
                  <c:ptCount val="51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Inactive!$K$21:$K$949</c:f>
              <c:numCache>
                <c:formatCode>0.0000</c:formatCode>
                <c:ptCount val="929"/>
                <c:pt idx="26" formatCode="General">
                  <c:v>-8.1780676628113724E-2</c:v>
                </c:pt>
                <c:pt idx="36" formatCode="General">
                  <c:v>-0.18438756473915419</c:v>
                </c:pt>
                <c:pt idx="37" formatCode="General">
                  <c:v>-0.17917134107847232</c:v>
                </c:pt>
                <c:pt idx="38" formatCode="General">
                  <c:v>-0.20068754962994717</c:v>
                </c:pt>
                <c:pt idx="39" formatCode="General">
                  <c:v>-0.20058754962519743</c:v>
                </c:pt>
                <c:pt idx="40" formatCode="General">
                  <c:v>-0.19670643132121768</c:v>
                </c:pt>
                <c:pt idx="43" formatCode="General">
                  <c:v>-0.20050908935081679</c:v>
                </c:pt>
                <c:pt idx="44" formatCode="General">
                  <c:v>-0.20085665837541455</c:v>
                </c:pt>
                <c:pt idx="45" formatCode="General">
                  <c:v>-0.20065665837319102</c:v>
                </c:pt>
                <c:pt idx="46" formatCode="General">
                  <c:v>-0.2003566583734937</c:v>
                </c:pt>
                <c:pt idx="47" formatCode="General">
                  <c:v>-0.2003566583734937</c:v>
                </c:pt>
                <c:pt idx="48" formatCode="General">
                  <c:v>-0.19777554006577702</c:v>
                </c:pt>
                <c:pt idx="49" formatCode="General">
                  <c:v>-0.19777554006577702</c:v>
                </c:pt>
                <c:pt idx="50" formatCode="General">
                  <c:v>-0.19757554007082945</c:v>
                </c:pt>
                <c:pt idx="52" formatCode="General">
                  <c:v>-0.18856737224996323</c:v>
                </c:pt>
                <c:pt idx="53" formatCode="General">
                  <c:v>-0.19035635267209727</c:v>
                </c:pt>
                <c:pt idx="54" formatCode="General">
                  <c:v>-0.18614012900798116</c:v>
                </c:pt>
                <c:pt idx="65" formatCode="General">
                  <c:v>-0.19325058871618239</c:v>
                </c:pt>
                <c:pt idx="66" formatCode="General">
                  <c:v>-0.19411213217244949</c:v>
                </c:pt>
                <c:pt idx="67" formatCode="General">
                  <c:v>-0.19409590850409586</c:v>
                </c:pt>
                <c:pt idx="68" formatCode="General">
                  <c:v>-0.18782328504312318</c:v>
                </c:pt>
                <c:pt idx="69" formatCode="General">
                  <c:v>-0.18548317556269467</c:v>
                </c:pt>
                <c:pt idx="70" formatCode="General">
                  <c:v>-0.17412494420568692</c:v>
                </c:pt>
                <c:pt idx="71" formatCode="General">
                  <c:v>-0.17464648391614901</c:v>
                </c:pt>
                <c:pt idx="72" formatCode="General">
                  <c:v>-0.17778690532577457</c:v>
                </c:pt>
                <c:pt idx="73" formatCode="General">
                  <c:v>-0.174705787023413</c:v>
                </c:pt>
                <c:pt idx="75" formatCode="General">
                  <c:v>-0.17726774814946111</c:v>
                </c:pt>
                <c:pt idx="78" formatCode="General">
                  <c:v>-0.16819732870499138</c:v>
                </c:pt>
                <c:pt idx="79" formatCode="General">
                  <c:v>-0.16906671284232289</c:v>
                </c:pt>
                <c:pt idx="80" formatCode="General">
                  <c:v>-0.15935596875351621</c:v>
                </c:pt>
                <c:pt idx="81" formatCode="General">
                  <c:v>-0.16279107410082361</c:v>
                </c:pt>
                <c:pt idx="82" formatCode="General">
                  <c:v>-0.16293149551347597</c:v>
                </c:pt>
                <c:pt idx="83" formatCode="General">
                  <c:v>-0.16350060426339041</c:v>
                </c:pt>
                <c:pt idx="84" formatCode="General">
                  <c:v>-0.16170060426520649</c:v>
                </c:pt>
                <c:pt idx="85" formatCode="General">
                  <c:v>-0.16242480200889986</c:v>
                </c:pt>
                <c:pt idx="86" formatCode="General">
                  <c:v>-0.1614814470813144</c:v>
                </c:pt>
                <c:pt idx="88" formatCode="General">
                  <c:v>-0.15883699019468622</c:v>
                </c:pt>
                <c:pt idx="89" formatCode="General">
                  <c:v>-0.16312076653412078</c:v>
                </c:pt>
                <c:pt idx="90" formatCode="General">
                  <c:v>-0.15870454286778113</c:v>
                </c:pt>
                <c:pt idx="91" formatCode="General">
                  <c:v>-0.16098831921408419</c:v>
                </c:pt>
                <c:pt idx="92" formatCode="General">
                  <c:v>-0.15948749273957219</c:v>
                </c:pt>
                <c:pt idx="93" formatCode="General">
                  <c:v>-0.15727126908313949</c:v>
                </c:pt>
                <c:pt idx="94" formatCode="General">
                  <c:v>-0.1608441378120915</c:v>
                </c:pt>
                <c:pt idx="95" formatCode="General">
                  <c:v>-0.15264447995286901</c:v>
                </c:pt>
                <c:pt idx="96" formatCode="General">
                  <c:v>-0.15373091431683861</c:v>
                </c:pt>
                <c:pt idx="97" formatCode="General">
                  <c:v>-0.15587371826404706</c:v>
                </c:pt>
                <c:pt idx="99" formatCode="General">
                  <c:v>-0.14496443338430254</c:v>
                </c:pt>
                <c:pt idx="100" formatCode="General">
                  <c:v>-0.14496443338430254</c:v>
                </c:pt>
                <c:pt idx="101" formatCode="General">
                  <c:v>-0.1471157624037005</c:v>
                </c:pt>
                <c:pt idx="102" formatCode="General">
                  <c:v>-0.14542529255413683</c:v>
                </c:pt>
                <c:pt idx="105" formatCode="General">
                  <c:v>-0.13993764426413691</c:v>
                </c:pt>
                <c:pt idx="114" formatCode="General">
                  <c:v>-0.13083944559912197</c:v>
                </c:pt>
                <c:pt idx="117" formatCode="General">
                  <c:v>-0.12586187844135566</c:v>
                </c:pt>
                <c:pt idx="121" formatCode="General">
                  <c:v>-0.12629798888519872</c:v>
                </c:pt>
                <c:pt idx="122" formatCode="General">
                  <c:v>-0.12447074564261129</c:v>
                </c:pt>
                <c:pt idx="125" formatCode="General">
                  <c:v>-0.15160481836210238</c:v>
                </c:pt>
                <c:pt idx="126" formatCode="General">
                  <c:v>-0.15428921232523862</c:v>
                </c:pt>
                <c:pt idx="129" formatCode="General">
                  <c:v>-0.12635625667462591</c:v>
                </c:pt>
                <c:pt idx="131" formatCode="General">
                  <c:v>-0.11776191487297183</c:v>
                </c:pt>
                <c:pt idx="132" formatCode="General">
                  <c:v>-0.11794569121411769</c:v>
                </c:pt>
                <c:pt idx="133" formatCode="General">
                  <c:v>-0.11595045629655942</c:v>
                </c:pt>
                <c:pt idx="135" formatCode="General">
                  <c:v>-0.1157514613805688</c:v>
                </c:pt>
                <c:pt idx="139" formatCode="General">
                  <c:v>-0.11282128463062691</c:v>
                </c:pt>
                <c:pt idx="140" formatCode="General">
                  <c:v>-0.11411908071022481</c:v>
                </c:pt>
                <c:pt idx="144" formatCode="General">
                  <c:v>-0.10967955242085736</c:v>
                </c:pt>
                <c:pt idx="145" formatCode="General">
                  <c:v>-0.10765580878069159</c:v>
                </c:pt>
                <c:pt idx="148" formatCode="General">
                  <c:v>-0.10866788499697577</c:v>
                </c:pt>
                <c:pt idx="149" formatCode="General">
                  <c:v>-0.10685166133043822</c:v>
                </c:pt>
                <c:pt idx="152" formatCode="General">
                  <c:v>-0.10700665347394533</c:v>
                </c:pt>
                <c:pt idx="153" formatCode="General">
                  <c:v>-0.1023491819287301</c:v>
                </c:pt>
                <c:pt idx="154" formatCode="General">
                  <c:v>-0.11033295826200629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D62-4556-8262-2CC5E7819645}"/>
            </c:ext>
          </c:extLst>
        </c:ser>
        <c:ser>
          <c:idx val="2"/>
          <c:order val="4"/>
          <c:tx>
            <c:strRef>
              <c:f>Inactive!$L$20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Inactive!$D$21:$D$71</c:f>
                <c:numCache>
                  <c:formatCode>General</c:formatCode>
                  <c:ptCount val="51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</c:numCache>
              </c:numRef>
            </c:plus>
            <c:minus>
              <c:numRef>
                <c:f>Inactive!$D$21:$D$71</c:f>
                <c:numCache>
                  <c:formatCode>General</c:formatCode>
                  <c:ptCount val="51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Inactive!$L$21:$L$949</c:f>
              <c:numCache>
                <c:formatCode>0.0000</c:formatCode>
                <c:ptCount val="929"/>
                <c:pt idx="98" formatCode="General">
                  <c:v>-0.14415461138560204</c:v>
                </c:pt>
                <c:pt idx="103" formatCode="General">
                  <c:v>-0.13925138789636549</c:v>
                </c:pt>
                <c:pt idx="104" formatCode="General">
                  <c:v>-0.13821245777216973</c:v>
                </c:pt>
                <c:pt idx="106" formatCode="General">
                  <c:v>-0.13608095075323945</c:v>
                </c:pt>
                <c:pt idx="108" formatCode="General">
                  <c:v>-0.13064660895179259</c:v>
                </c:pt>
                <c:pt idx="109" formatCode="General">
                  <c:v>-0.13034660895209527</c:v>
                </c:pt>
                <c:pt idx="110" formatCode="General">
                  <c:v>-0.13034660895209527</c:v>
                </c:pt>
                <c:pt idx="111" formatCode="General">
                  <c:v>-0.13034033685835311</c:v>
                </c:pt>
                <c:pt idx="112" formatCode="General">
                  <c:v>-0.13014033685612958</c:v>
                </c:pt>
                <c:pt idx="113" formatCode="General">
                  <c:v>-0.12924033685703762</c:v>
                </c:pt>
                <c:pt idx="118" formatCode="General">
                  <c:v>-0.12923776183015434</c:v>
                </c:pt>
                <c:pt idx="119" formatCode="General">
                  <c:v>-0.12893776183045702</c:v>
                </c:pt>
                <c:pt idx="120" formatCode="General">
                  <c:v>-0.12823776182631264</c:v>
                </c:pt>
                <c:pt idx="124" formatCode="General">
                  <c:v>-0.12235883357061539</c:v>
                </c:pt>
                <c:pt idx="127" formatCode="General">
                  <c:v>-0.12105883356707636</c:v>
                </c:pt>
                <c:pt idx="128" formatCode="General">
                  <c:v>-0.12005883357051061</c:v>
                </c:pt>
                <c:pt idx="134" formatCode="General">
                  <c:v>-0.12033998644619714</c:v>
                </c:pt>
                <c:pt idx="136" formatCode="General">
                  <c:v>-0.11911609688831959</c:v>
                </c:pt>
                <c:pt idx="137" formatCode="General">
                  <c:v>-0.11811609689175384</c:v>
                </c:pt>
                <c:pt idx="138" formatCode="General">
                  <c:v>-0.1175160968923592</c:v>
                </c:pt>
                <c:pt idx="143" formatCode="General">
                  <c:v>-0.1107668132535764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D62-4556-8262-2CC5E7819645}"/>
            </c:ext>
          </c:extLst>
        </c:ser>
        <c:ser>
          <c:idx val="5"/>
          <c:order val="5"/>
          <c:tx>
            <c:strRef>
              <c:f>Inactive!$M$20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Inactive!$D$21:$D$71</c:f>
                <c:numCache>
                  <c:formatCode>General</c:formatCode>
                  <c:ptCount val="51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</c:numCache>
              </c:numRef>
            </c:plus>
            <c:minus>
              <c:numRef>
                <c:f>Inactive!$D$21:$D$71</c:f>
                <c:numCache>
                  <c:formatCode>General</c:formatCode>
                  <c:ptCount val="51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Inactive!$M$21:$M$949</c:f>
              <c:numCache>
                <c:formatCode>0.0000</c:formatCode>
                <c:ptCount val="92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D62-4556-8262-2CC5E7819645}"/>
            </c:ext>
          </c:extLst>
        </c:ser>
        <c:ser>
          <c:idx val="6"/>
          <c:order val="6"/>
          <c:tx>
            <c:strRef>
              <c:f>Inactive!$N$20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Inactive!$D$21:$D$71</c:f>
                <c:numCache>
                  <c:formatCode>General</c:formatCode>
                  <c:ptCount val="51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</c:numCache>
              </c:numRef>
            </c:plus>
            <c:minus>
              <c:numRef>
                <c:f>Inactive!$D$21:$D$71</c:f>
                <c:numCache>
                  <c:formatCode>General</c:formatCode>
                  <c:ptCount val="51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Inactive!$N$21:$N$949</c:f>
              <c:numCache>
                <c:formatCode>0.0000</c:formatCode>
                <c:ptCount val="929"/>
                <c:pt idx="0" formatCode="General">
                  <c:v>0.51849476389907068</c:v>
                </c:pt>
                <c:pt idx="1">
                  <c:v>0.54607588221188053</c:v>
                </c:pt>
                <c:pt idx="2">
                  <c:v>0.50153546080036904</c:v>
                </c:pt>
                <c:pt idx="3">
                  <c:v>0.53341392108268337</c:v>
                </c:pt>
                <c:pt idx="4">
                  <c:v>0.52717084164760308</c:v>
                </c:pt>
                <c:pt idx="5">
                  <c:v>0.52276607656676788</c:v>
                </c:pt>
                <c:pt idx="6">
                  <c:v>0.53822565515656606</c:v>
                </c:pt>
                <c:pt idx="7">
                  <c:v>0.54368523374432698</c:v>
                </c:pt>
                <c:pt idx="8">
                  <c:v>0.53198257571784779</c:v>
                </c:pt>
                <c:pt idx="9">
                  <c:v>0.56836131148884306</c:v>
                </c:pt>
                <c:pt idx="10">
                  <c:v>0.53491584950825199</c:v>
                </c:pt>
                <c:pt idx="11">
                  <c:v>0.54037542809965089</c:v>
                </c:pt>
                <c:pt idx="12">
                  <c:v>0.51225388837701757</c:v>
                </c:pt>
                <c:pt idx="13">
                  <c:v>0.53583500668901252</c:v>
                </c:pt>
                <c:pt idx="14">
                  <c:v>0.26409827507450245</c:v>
                </c:pt>
                <c:pt idx="15">
                  <c:v>0.26699855056358501</c:v>
                </c:pt>
                <c:pt idx="16" formatCode="General">
                  <c:v>0.24510700897371862</c:v>
                </c:pt>
                <c:pt idx="17">
                  <c:v>0.24488546925567789</c:v>
                </c:pt>
                <c:pt idx="18" formatCode="General">
                  <c:v>0.24424504784838064</c:v>
                </c:pt>
                <c:pt idx="19" formatCode="General">
                  <c:v>-1.7580224812263623E-4</c:v>
                </c:pt>
                <c:pt idx="20" formatCode="General">
                  <c:v>3.2153972279047593E-4</c:v>
                </c:pt>
                <c:pt idx="21" formatCode="General">
                  <c:v>-5.1622366299852729E-4</c:v>
                </c:pt>
                <c:pt idx="23" formatCode="General">
                  <c:v>5.0000000192085281E-4</c:v>
                </c:pt>
                <c:pt idx="24" formatCode="General">
                  <c:v>-1.3491541583789513E-2</c:v>
                </c:pt>
                <c:pt idx="25" formatCode="General">
                  <c:v>-1.7641947262745816E-2</c:v>
                </c:pt>
                <c:pt idx="27" formatCode="General">
                  <c:v>-8.9354341616854072E-2</c:v>
                </c:pt>
                <c:pt idx="28" formatCode="General">
                  <c:v>-9.115672414918663E-2</c:v>
                </c:pt>
                <c:pt idx="29" formatCode="General">
                  <c:v>-9.1418685282405932E-2</c:v>
                </c:pt>
                <c:pt idx="32" formatCode="General">
                  <c:v>-0.15264599250076571</c:v>
                </c:pt>
                <c:pt idx="33" formatCode="General">
                  <c:v>-0.15276487419032492</c:v>
                </c:pt>
                <c:pt idx="41" formatCode="General">
                  <c:v>-0.19670643132121768</c:v>
                </c:pt>
                <c:pt idx="42" formatCode="General">
                  <c:v>-0.19660643132374389</c:v>
                </c:pt>
                <c:pt idx="51" formatCode="General">
                  <c:v>-0.19727554007113213</c:v>
                </c:pt>
                <c:pt idx="55" formatCode="General">
                  <c:v>-0.18917447454441572</c:v>
                </c:pt>
                <c:pt idx="56" formatCode="General">
                  <c:v>-0.18917447454441572</c:v>
                </c:pt>
                <c:pt idx="57" formatCode="General">
                  <c:v>-0.1926816221603076</c:v>
                </c:pt>
                <c:pt idx="58" formatCode="General">
                  <c:v>-0.18948162216111086</c:v>
                </c:pt>
                <c:pt idx="59" formatCode="General">
                  <c:v>-0.19392708413943183</c:v>
                </c:pt>
                <c:pt idx="60" formatCode="General">
                  <c:v>-0.19212708414124791</c:v>
                </c:pt>
                <c:pt idx="61" formatCode="General">
                  <c:v>-0.19143512487789849</c:v>
                </c:pt>
                <c:pt idx="62" formatCode="General">
                  <c:v>-0.19003512487688567</c:v>
                </c:pt>
                <c:pt idx="74">
                  <c:v>-0.17726774814946111</c:v>
                </c:pt>
                <c:pt idx="76" formatCode="General">
                  <c:v>-0.17011796010046965</c:v>
                </c:pt>
                <c:pt idx="77">
                  <c:v>-0.17024454038619297</c:v>
                </c:pt>
                <c:pt idx="141" formatCode="General">
                  <c:v>-0.1111089511323371</c:v>
                </c:pt>
                <c:pt idx="142" formatCode="General">
                  <c:v>-0.11070895113516599</c:v>
                </c:pt>
                <c:pt idx="151" formatCode="General">
                  <c:v>-0.11771133740694495</c:v>
                </c:pt>
                <c:pt idx="155" formatCode="General">
                  <c:v>-0.1067442224957631</c:v>
                </c:pt>
                <c:pt idx="156" formatCode="General">
                  <c:v>-0.10673422249237774</c:v>
                </c:pt>
                <c:pt idx="157" formatCode="General">
                  <c:v>-0.10593422249803552</c:v>
                </c:pt>
                <c:pt idx="158" formatCode="General">
                  <c:v>-0.13019444954989012</c:v>
                </c:pt>
                <c:pt idx="159" formatCode="General">
                  <c:v>-0.10804444955283543</c:v>
                </c:pt>
                <c:pt idx="160" formatCode="General">
                  <c:v>-0.10565752899128711</c:v>
                </c:pt>
                <c:pt idx="161" formatCode="General">
                  <c:v>-0.10935746793984435</c:v>
                </c:pt>
                <c:pt idx="162" formatCode="General">
                  <c:v>-0.10806119770859368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D62-4556-8262-2CC5E7819645}"/>
            </c:ext>
          </c:extLst>
        </c:ser>
        <c:ser>
          <c:idx val="7"/>
          <c:order val="7"/>
          <c:tx>
            <c:strRef>
              <c:f>Inactive!$O$20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Inactive!$O$21:$O$949</c:f>
              <c:numCache>
                <c:formatCode>0.0000</c:formatCode>
                <c:ptCount val="929"/>
                <c:pt idx="36">
                  <c:v>-0.2165006282540291</c:v>
                </c:pt>
                <c:pt idx="37">
                  <c:v>-0.21649816337046207</c:v>
                </c:pt>
                <c:pt idx="38">
                  <c:v>-0.21381144028239965</c:v>
                </c:pt>
                <c:pt idx="44">
                  <c:v>-0.21342691844594303</c:v>
                </c:pt>
                <c:pt idx="46">
                  <c:v>-0.21342691844594303</c:v>
                </c:pt>
                <c:pt idx="47">
                  <c:v>-0.21342691844594303</c:v>
                </c:pt>
                <c:pt idx="48">
                  <c:v>-0.21341459402810786</c:v>
                </c:pt>
                <c:pt idx="49">
                  <c:v>-0.21341459402810786</c:v>
                </c:pt>
                <c:pt idx="52">
                  <c:v>-0.21160536948990805</c:v>
                </c:pt>
                <c:pt idx="53">
                  <c:v>-0.20795734181070402</c:v>
                </c:pt>
                <c:pt idx="54">
                  <c:v>-0.20795487692713699</c:v>
                </c:pt>
                <c:pt idx="98">
                  <c:v>-0.14600249335341139</c:v>
                </c:pt>
                <c:pt idx="103">
                  <c:v>-0.14162486013836656</c:v>
                </c:pt>
                <c:pt idx="104">
                  <c:v>-0.14117378644560014</c:v>
                </c:pt>
                <c:pt idx="105">
                  <c:v>-0.14092236832176308</c:v>
                </c:pt>
                <c:pt idx="106">
                  <c:v>-0.14049594346466696</c:v>
                </c:pt>
                <c:pt idx="107">
                  <c:v>-0.14033079626567596</c:v>
                </c:pt>
                <c:pt idx="108">
                  <c:v>-0.13610598583178699</c:v>
                </c:pt>
                <c:pt idx="109">
                  <c:v>-0.13610598583178699</c:v>
                </c:pt>
                <c:pt idx="110">
                  <c:v>-0.13610598583178699</c:v>
                </c:pt>
                <c:pt idx="111">
                  <c:v>-0.13564012283761834</c:v>
                </c:pt>
                <c:pt idx="112">
                  <c:v>-0.13564012283761834</c:v>
                </c:pt>
                <c:pt idx="113">
                  <c:v>-0.13564012283761834</c:v>
                </c:pt>
                <c:pt idx="114">
                  <c:v>-0.13525560100116171</c:v>
                </c:pt>
                <c:pt idx="115">
                  <c:v>-0.13166180076043235</c:v>
                </c:pt>
                <c:pt idx="116">
                  <c:v>-0.13119100799912967</c:v>
                </c:pt>
                <c:pt idx="117">
                  <c:v>-0.13105050963580897</c:v>
                </c:pt>
                <c:pt idx="118">
                  <c:v>-0.13085085406687955</c:v>
                </c:pt>
                <c:pt idx="119">
                  <c:v>-0.13085085406687955</c:v>
                </c:pt>
                <c:pt idx="120">
                  <c:v>-0.13085085406687955</c:v>
                </c:pt>
                <c:pt idx="121">
                  <c:v>-0.13047865664825806</c:v>
                </c:pt>
                <c:pt idx="122">
                  <c:v>-0.12682816408548703</c:v>
                </c:pt>
                <c:pt idx="123">
                  <c:v>-0.12682816408548703</c:v>
                </c:pt>
                <c:pt idx="124">
                  <c:v>-0.12583728089154106</c:v>
                </c:pt>
                <c:pt idx="127">
                  <c:v>-0.12583728089154106</c:v>
                </c:pt>
                <c:pt idx="128">
                  <c:v>-0.12583728089154106</c:v>
                </c:pt>
                <c:pt idx="129">
                  <c:v>-0.12561051160337433</c:v>
                </c:pt>
                <c:pt idx="130">
                  <c:v>-0.12149169116286762</c:v>
                </c:pt>
                <c:pt idx="131">
                  <c:v>-0.12122055397049436</c:v>
                </c:pt>
                <c:pt idx="132">
                  <c:v>-0.12121808908692733</c:v>
                </c:pt>
                <c:pt idx="133">
                  <c:v>-0.12100610910016277</c:v>
                </c:pt>
                <c:pt idx="134">
                  <c:v>-0.12058214912663365</c:v>
                </c:pt>
                <c:pt idx="135">
                  <c:v>-0.12044411564687998</c:v>
                </c:pt>
                <c:pt idx="136">
                  <c:v>-0.12001029613908273</c:v>
                </c:pt>
                <c:pt idx="137">
                  <c:v>-0.12001029613908273</c:v>
                </c:pt>
                <c:pt idx="138">
                  <c:v>-0.12001029613908273</c:v>
                </c:pt>
                <c:pt idx="139">
                  <c:v>-0.116717211693531</c:v>
                </c:pt>
                <c:pt idx="140">
                  <c:v>-0.11598760615769019</c:v>
                </c:pt>
                <c:pt idx="141">
                  <c:v>-0.11576576663665752</c:v>
                </c:pt>
                <c:pt idx="142">
                  <c:v>-0.11576576663665752</c:v>
                </c:pt>
                <c:pt idx="143">
                  <c:v>-0.11210541453961836</c:v>
                </c:pt>
                <c:pt idx="144">
                  <c:v>-0.11184906664864727</c:v>
                </c:pt>
                <c:pt idx="145">
                  <c:v>-0.11114657483204379</c:v>
                </c:pt>
                <c:pt idx="146">
                  <c:v>-0.11110220692783726</c:v>
                </c:pt>
                <c:pt idx="147">
                  <c:v>-0.11109974204427023</c:v>
                </c:pt>
                <c:pt idx="148">
                  <c:v>-0.10709184136427985</c:v>
                </c:pt>
                <c:pt idx="149">
                  <c:v>-0.10708937648071282</c:v>
                </c:pt>
                <c:pt idx="150">
                  <c:v>-0.10654217232883223</c:v>
                </c:pt>
                <c:pt idx="151">
                  <c:v>-0.10653477767813113</c:v>
                </c:pt>
                <c:pt idx="152">
                  <c:v>-0.10650519907532677</c:v>
                </c:pt>
                <c:pt idx="153">
                  <c:v>-0.10626857025289191</c:v>
                </c:pt>
                <c:pt idx="154">
                  <c:v>-0.1062661053693249</c:v>
                </c:pt>
                <c:pt idx="155">
                  <c:v>-0.10614779095810747</c:v>
                </c:pt>
                <c:pt idx="156">
                  <c:v>-0.10614779095810747</c:v>
                </c:pt>
                <c:pt idx="157">
                  <c:v>-0.10614779095810747</c:v>
                </c:pt>
                <c:pt idx="158">
                  <c:v>-0.10577559353948598</c:v>
                </c:pt>
                <c:pt idx="159">
                  <c:v>-0.10577559353948598</c:v>
                </c:pt>
                <c:pt idx="160">
                  <c:v>-0.10572136610101132</c:v>
                </c:pt>
                <c:pt idx="161">
                  <c:v>-9.6485447375350863E-2</c:v>
                </c:pt>
                <c:pt idx="162">
                  <c:v>-9.145708489861018E-2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D62-4556-8262-2CC5E7819645}"/>
            </c:ext>
          </c:extLst>
        </c:ser>
        <c:ser>
          <c:idx val="8"/>
          <c:order val="8"/>
          <c:tx>
            <c:strRef>
              <c:f>Inactive!$P$20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Inactive!$P$21:$P$949</c:f>
              <c:numCache>
                <c:formatCode>General</c:formatCode>
                <c:ptCount val="929"/>
                <c:pt idx="0">
                  <c:v>0.54765139092956827</c:v>
                </c:pt>
                <c:pt idx="1">
                  <c:v>0.54757533614531662</c:v>
                </c:pt>
                <c:pt idx="2">
                  <c:v>0.5473319870812674</c:v>
                </c:pt>
                <c:pt idx="3">
                  <c:v>0.54716470779892989</c:v>
                </c:pt>
                <c:pt idx="4">
                  <c:v>0.54683020594340237</c:v>
                </c:pt>
                <c:pt idx="5">
                  <c:v>0.54552333328303226</c:v>
                </c:pt>
                <c:pt idx="6">
                  <c:v>0.54528032166184193</c:v>
                </c:pt>
                <c:pt idx="7">
                  <c:v>0.54503735003387932</c:v>
                </c:pt>
                <c:pt idx="8">
                  <c:v>0.54494624598414743</c:v>
                </c:pt>
                <c:pt idx="9">
                  <c:v>0.54421761605200725</c:v>
                </c:pt>
                <c:pt idx="10">
                  <c:v>0.54323150341653959</c:v>
                </c:pt>
                <c:pt idx="11">
                  <c:v>0.54298886923143608</c:v>
                </c:pt>
                <c:pt idx="12">
                  <c:v>0.54282208142837396</c:v>
                </c:pt>
                <c:pt idx="13">
                  <c:v>0.5427462750395603</c:v>
                </c:pt>
                <c:pt idx="14">
                  <c:v>0.25212756195037522</c:v>
                </c:pt>
                <c:pt idx="15">
                  <c:v>0.25169136760720107</c:v>
                </c:pt>
                <c:pt idx="16">
                  <c:v>0.23001638039900429</c:v>
                </c:pt>
                <c:pt idx="17">
                  <c:v>0.22988994201336443</c:v>
                </c:pt>
                <c:pt idx="18">
                  <c:v>0.22970606537853788</c:v>
                </c:pt>
                <c:pt idx="19">
                  <c:v>4.096245977203347E-3</c:v>
                </c:pt>
                <c:pt idx="20">
                  <c:v>4.0491754085519626E-3</c:v>
                </c:pt>
                <c:pt idx="21">
                  <c:v>3.9707369586833218E-3</c:v>
                </c:pt>
                <c:pt idx="22">
                  <c:v>3.9628939729259597E-3</c:v>
                </c:pt>
                <c:pt idx="23">
                  <c:v>3.9628939729259597E-3</c:v>
                </c:pt>
                <c:pt idx="24">
                  <c:v>-1.0369783109510561E-2</c:v>
                </c:pt>
                <c:pt idx="25">
                  <c:v>-1.4051517980406558E-2</c:v>
                </c:pt>
                <c:pt idx="26">
                  <c:v>-7.9100768837321048E-2</c:v>
                </c:pt>
                <c:pt idx="27">
                  <c:v>-9.1194199748063004E-2</c:v>
                </c:pt>
                <c:pt idx="28">
                  <c:v>-9.1436461095281446E-2</c:v>
                </c:pt>
                <c:pt idx="29">
                  <c:v>-9.1588431054144534E-2</c:v>
                </c:pt>
                <c:pt idx="30">
                  <c:v>-0.14550498405336787</c:v>
                </c:pt>
                <c:pt idx="31">
                  <c:v>-0.14602309821954032</c:v>
                </c:pt>
                <c:pt idx="32">
                  <c:v>-0.15420440086332798</c:v>
                </c:pt>
                <c:pt idx="33">
                  <c:v>-0.15422178589493535</c:v>
                </c:pt>
                <c:pt idx="34">
                  <c:v>-0.18031733325867216</c:v>
                </c:pt>
                <c:pt idx="35">
                  <c:v>-0.18410128527868683</c:v>
                </c:pt>
                <c:pt idx="36">
                  <c:v>-0.1900347890867444</c:v>
                </c:pt>
                <c:pt idx="37">
                  <c:v>-0.19003573620896436</c:v>
                </c:pt>
                <c:pt idx="38">
                  <c:v>-0.19097520968948442</c:v>
                </c:pt>
                <c:pt idx="39">
                  <c:v>-0.19097520968948442</c:v>
                </c:pt>
                <c:pt idx="40">
                  <c:v>-0.19097909153890616</c:v>
                </c:pt>
                <c:pt idx="41">
                  <c:v>-0.19097909153890616</c:v>
                </c:pt>
                <c:pt idx="42">
                  <c:v>-0.19097909153890616</c:v>
                </c:pt>
                <c:pt idx="43">
                  <c:v>-0.19098374460283529</c:v>
                </c:pt>
                <c:pt idx="44">
                  <c:v>-0.19109448339052051</c:v>
                </c:pt>
                <c:pt idx="45">
                  <c:v>-0.19109448339052051</c:v>
                </c:pt>
                <c:pt idx="46">
                  <c:v>-0.19109448339052051</c:v>
                </c:pt>
                <c:pt idx="47">
                  <c:v>-0.19109448339052051</c:v>
                </c:pt>
                <c:pt idx="48">
                  <c:v>-0.19109824338557649</c:v>
                </c:pt>
                <c:pt idx="49">
                  <c:v>-0.19109824338557649</c:v>
                </c:pt>
                <c:pt idx="50">
                  <c:v>-0.19109824338557649</c:v>
                </c:pt>
                <c:pt idx="51">
                  <c:v>-0.19109824338557649</c:v>
                </c:pt>
                <c:pt idx="52">
                  <c:v>-0.19160784080325688</c:v>
                </c:pt>
                <c:pt idx="53">
                  <c:v>-0.19237941652296989</c:v>
                </c:pt>
                <c:pt idx="54">
                  <c:v>-0.19237982217437991</c:v>
                </c:pt>
                <c:pt idx="55">
                  <c:v>-0.19287067721333767</c:v>
                </c:pt>
                <c:pt idx="56">
                  <c:v>-0.19287067721333767</c:v>
                </c:pt>
                <c:pt idx="57">
                  <c:v>-0.19288298271012844</c:v>
                </c:pt>
                <c:pt idx="58">
                  <c:v>-0.19288298271012844</c:v>
                </c:pt>
                <c:pt idx="59">
                  <c:v>-0.19288819816479122</c:v>
                </c:pt>
                <c:pt idx="60">
                  <c:v>-0.19288819816479122</c:v>
                </c:pt>
                <c:pt idx="61">
                  <c:v>-0.19276541492076701</c:v>
                </c:pt>
                <c:pt idx="62">
                  <c:v>-0.19276541492076701</c:v>
                </c:pt>
                <c:pt idx="63">
                  <c:v>-0.19275733005991141</c:v>
                </c:pt>
                <c:pt idx="64">
                  <c:v>-0.19211742806457718</c:v>
                </c:pt>
                <c:pt idx="65">
                  <c:v>-0.19207670219534237</c:v>
                </c:pt>
                <c:pt idx="66">
                  <c:v>-0.18910947838632275</c:v>
                </c:pt>
                <c:pt idx="67">
                  <c:v>-0.18910838913462258</c:v>
                </c:pt>
                <c:pt idx="68">
                  <c:v>-0.18643230916846881</c:v>
                </c:pt>
                <c:pt idx="69">
                  <c:v>-0.17962628589087154</c:v>
                </c:pt>
                <c:pt idx="70">
                  <c:v>-0.17520931933995748</c:v>
                </c:pt>
                <c:pt idx="71">
                  <c:v>-0.17518344383020512</c:v>
                </c:pt>
                <c:pt idx="72">
                  <c:v>-0.1751457729808249</c:v>
                </c:pt>
                <c:pt idx="73">
                  <c:v>-0.17513399263865748</c:v>
                </c:pt>
                <c:pt idx="74">
                  <c:v>-0.17511985107267941</c:v>
                </c:pt>
                <c:pt idx="75">
                  <c:v>-0.17507031130238115</c:v>
                </c:pt>
                <c:pt idx="76">
                  <c:v>-0.17201785802458897</c:v>
                </c:pt>
                <c:pt idx="77">
                  <c:v>-0.17186429442188361</c:v>
                </c:pt>
                <c:pt idx="78">
                  <c:v>-0.17047544904122752</c:v>
                </c:pt>
                <c:pt idx="79">
                  <c:v>-0.17015930857947731</c:v>
                </c:pt>
                <c:pt idx="80">
                  <c:v>-0.16614971212006718</c:v>
                </c:pt>
                <c:pt idx="81">
                  <c:v>-0.16613814539662547</c:v>
                </c:pt>
                <c:pt idx="82">
                  <c:v>-0.16609185350709088</c:v>
                </c:pt>
                <c:pt idx="83">
                  <c:v>-0.16563841168903848</c:v>
                </c:pt>
                <c:pt idx="84">
                  <c:v>-0.16563841168903848</c:v>
                </c:pt>
                <c:pt idx="85">
                  <c:v>-0.1655887684308599</c:v>
                </c:pt>
                <c:pt idx="86">
                  <c:v>-0.1655449280623455</c:v>
                </c:pt>
                <c:pt idx="87">
                  <c:v>-0.16511048539125922</c:v>
                </c:pt>
                <c:pt idx="88">
                  <c:v>-0.16506626305617511</c:v>
                </c:pt>
                <c:pt idx="89">
                  <c:v>-0.16506331365071447</c:v>
                </c:pt>
                <c:pt idx="90">
                  <c:v>-0.16506036408903024</c:v>
                </c:pt>
                <c:pt idx="91">
                  <c:v>-0.16505741437112254</c:v>
                </c:pt>
                <c:pt idx="92">
                  <c:v>-0.16472902459780342</c:v>
                </c:pt>
                <c:pt idx="93">
                  <c:v>-0.1647260573828585</c:v>
                </c:pt>
                <c:pt idx="94">
                  <c:v>-0.1646844999701581</c:v>
                </c:pt>
                <c:pt idx="95">
                  <c:v>-0.15918704958479379</c:v>
                </c:pt>
                <c:pt idx="96">
                  <c:v>-0.15916432487984467</c:v>
                </c:pt>
                <c:pt idx="97">
                  <c:v>-0.15897248391374413</c:v>
                </c:pt>
                <c:pt idx="98">
                  <c:v>-0.15322889192134115</c:v>
                </c:pt>
                <c:pt idx="99">
                  <c:v>-0.15224403122481123</c:v>
                </c:pt>
                <c:pt idx="100">
                  <c:v>-0.15224403122481123</c:v>
                </c:pt>
                <c:pt idx="101">
                  <c:v>-0.15223333738345868</c:v>
                </c:pt>
                <c:pt idx="102">
                  <c:v>-0.1516178726482113</c:v>
                </c:pt>
                <c:pt idx="103">
                  <c:v>-0.1467293076794971</c:v>
                </c:pt>
                <c:pt idx="104">
                  <c:v>-0.14603158416967027</c:v>
                </c:pt>
                <c:pt idx="105">
                  <c:v>-0.14564041838938036</c:v>
                </c:pt>
                <c:pt idx="106">
                  <c:v>-0.14497325437874264</c:v>
                </c:pt>
                <c:pt idx="107">
                  <c:v>-0.14471361690378826</c:v>
                </c:pt>
                <c:pt idx="108">
                  <c:v>-0.13783310111455399</c:v>
                </c:pt>
                <c:pt idx="109">
                  <c:v>-0.13783310111455399</c:v>
                </c:pt>
                <c:pt idx="110">
                  <c:v>-0.13783310111455399</c:v>
                </c:pt>
                <c:pt idx="111">
                  <c:v>-0.1370463035712054</c:v>
                </c:pt>
                <c:pt idx="112">
                  <c:v>-0.1370463035712054</c:v>
                </c:pt>
                <c:pt idx="113">
                  <c:v>-0.1370463035712054</c:v>
                </c:pt>
                <c:pt idx="114">
                  <c:v>-0.13639267940107669</c:v>
                </c:pt>
                <c:pt idx="115">
                  <c:v>-0.13009999378809967</c:v>
                </c:pt>
                <c:pt idx="116">
                  <c:v>-0.12925104133496906</c:v>
                </c:pt>
                <c:pt idx="117">
                  <c:v>-0.12899658484418025</c:v>
                </c:pt>
                <c:pt idx="118">
                  <c:v>-0.12863411564492477</c:v>
                </c:pt>
                <c:pt idx="119">
                  <c:v>-0.12863411564492477</c:v>
                </c:pt>
                <c:pt idx="120">
                  <c:v>-0.12863411564492477</c:v>
                </c:pt>
                <c:pt idx="121">
                  <c:v>-0.12795566504702915</c:v>
                </c:pt>
                <c:pt idx="122">
                  <c:v>-0.12111266199700521</c:v>
                </c:pt>
                <c:pt idx="123">
                  <c:v>-0.12111266199700521</c:v>
                </c:pt>
                <c:pt idx="124">
                  <c:v>-0.11919608149099825</c:v>
                </c:pt>
                <c:pt idx="125">
                  <c:v>-0.16516939382646351</c:v>
                </c:pt>
                <c:pt idx="126">
                  <c:v>-0.15983309304165488</c:v>
                </c:pt>
                <c:pt idx="127">
                  <c:v>-0.11919608149099825</c:v>
                </c:pt>
                <c:pt idx="128">
                  <c:v>-0.11919608149099825</c:v>
                </c:pt>
                <c:pt idx="129">
                  <c:v>-0.11875391105283239</c:v>
                </c:pt>
                <c:pt idx="130">
                  <c:v>-0.11049263498560269</c:v>
                </c:pt>
                <c:pt idx="131">
                  <c:v>-0.10993350184641226</c:v>
                </c:pt>
                <c:pt idx="132">
                  <c:v>-0.10992841014746746</c:v>
                </c:pt>
                <c:pt idx="133">
                  <c:v>-0.1094899396059219</c:v>
                </c:pt>
                <c:pt idx="134">
                  <c:v>-0.10860953223479552</c:v>
                </c:pt>
                <c:pt idx="135">
                  <c:v>-0.10832189064331221</c:v>
                </c:pt>
                <c:pt idx="136">
                  <c:v>-0.10741468475302363</c:v>
                </c:pt>
                <c:pt idx="137">
                  <c:v>-0.10741468475302363</c:v>
                </c:pt>
                <c:pt idx="138">
                  <c:v>-0.10741468475302363</c:v>
                </c:pt>
                <c:pt idx="139">
                  <c:v>-0.10037037903222001</c:v>
                </c:pt>
                <c:pt idx="140">
                  <c:v>-9.8771930980713241E-2</c:v>
                </c:pt>
                <c:pt idx="141">
                  <c:v>-9.8283202767466493E-2</c:v>
                </c:pt>
                <c:pt idx="142">
                  <c:v>-9.8283202767466493E-2</c:v>
                </c:pt>
                <c:pt idx="143">
                  <c:v>-9.003649357599286E-2</c:v>
                </c:pt>
                <c:pt idx="144">
                  <c:v>-8.9446037826466984E-2</c:v>
                </c:pt>
                <c:pt idx="145">
                  <c:v>-8.7819302112695508E-2</c:v>
                </c:pt>
                <c:pt idx="146">
                  <c:v>-8.771613488811103E-2</c:v>
                </c:pt>
                <c:pt idx="147">
                  <c:v>-8.7710401891510359E-2</c:v>
                </c:pt>
                <c:pt idx="148">
                  <c:v>-7.8181904567427241E-2</c:v>
                </c:pt>
                <c:pt idx="149">
                  <c:v>-7.8175917395117644E-2</c:v>
                </c:pt>
                <c:pt idx="150">
                  <c:v>-7.6842898140932703E-2</c:v>
                </c:pt>
                <c:pt idx="151">
                  <c:v>-7.6824831641780666E-2</c:v>
                </c:pt>
                <c:pt idx="152">
                  <c:v>-7.6752551585053896E-2</c:v>
                </c:pt>
                <c:pt idx="153">
                  <c:v>-7.6173501268377519E-2</c:v>
                </c:pt>
                <c:pt idx="154">
                  <c:v>-7.6167461917403423E-2</c:v>
                </c:pt>
                <c:pt idx="155">
                  <c:v>-7.5877389351760582E-2</c:v>
                </c:pt>
                <c:pt idx="156">
                  <c:v>-7.5877389351760582E-2</c:v>
                </c:pt>
                <c:pt idx="157">
                  <c:v>-7.5877389351760582E-2</c:v>
                </c:pt>
                <c:pt idx="158">
                  <c:v>-7.4962522225011208E-2</c:v>
                </c:pt>
                <c:pt idx="159">
                  <c:v>-7.4962522225011208E-2</c:v>
                </c:pt>
                <c:pt idx="160">
                  <c:v>-7.4828933032341838E-2</c:v>
                </c:pt>
                <c:pt idx="161">
                  <c:v>-5.0973135565588135E-2</c:v>
                </c:pt>
                <c:pt idx="162">
                  <c:v>-3.706304441529773E-2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D62-4556-8262-2CC5E7819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33928"/>
        <c:axId val="1"/>
      </c:scatterChart>
      <c:valAx>
        <c:axId val="5136339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41774894100034"/>
              <c:y val="0.90543259557344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384720327421552E-2"/>
              <c:y val="0.430583501006036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3392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597544338335608"/>
          <c:y val="0.94567404426559354"/>
          <c:w val="0.77353342428376537"/>
          <c:h val="4.02414486921529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37931034482758619"/>
          <c:y val="3.60655737704918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93103448275862"/>
          <c:y val="0.1540983606557377"/>
          <c:w val="0.81347962382445138"/>
          <c:h val="0.64262295081967213"/>
        </c:manualLayout>
      </c:layout>
      <c:scatterChart>
        <c:scatterStyle val="lineMarker"/>
        <c:varyColors val="0"/>
        <c:ser>
          <c:idx val="0"/>
          <c:order val="0"/>
          <c:tx>
            <c:strRef>
              <c:f>Inactive!$H$20:$H$20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Inactive!$H$21:$H$949</c:f>
              <c:numCache>
                <c:formatCode>General</c:formatCode>
                <c:ptCount val="929"/>
                <c:pt idx="2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EC-4B4C-A812-F5F75039A425}"/>
            </c:ext>
          </c:extLst>
        </c:ser>
        <c:ser>
          <c:idx val="1"/>
          <c:order val="1"/>
          <c:tx>
            <c:strRef>
              <c:f>Inactive!$I$20:$I$20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Inactive!$D$21:$D$38</c:f>
                <c:numCache>
                  <c:formatCode>General</c:formatCode>
                  <c:ptCount val="18"/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Inactive!$I$21:$I$949</c:f>
              <c:numCache>
                <c:formatCode>0.0000</c:formatCode>
                <c:ptCount val="929"/>
                <c:pt idx="30" formatCode="General">
                  <c:v>-9.6977189459721558E-2</c:v>
                </c:pt>
                <c:pt idx="31" formatCode="General">
                  <c:v>-0.10628699510562001</c:v>
                </c:pt>
                <c:pt idx="34" formatCode="General">
                  <c:v>-0.17448289030289743</c:v>
                </c:pt>
                <c:pt idx="35" formatCode="General">
                  <c:v>-0.18047012092574732</c:v>
                </c:pt>
                <c:pt idx="63" formatCode="General">
                  <c:v>-0.19071862572309328</c:v>
                </c:pt>
                <c:pt idx="64" formatCode="General">
                  <c:v>-0.19576470533502288</c:v>
                </c:pt>
                <c:pt idx="146" formatCode="General">
                  <c:v>-0.10976378287159605</c:v>
                </c:pt>
                <c:pt idx="147" formatCode="General">
                  <c:v>-0.10814755920728203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EC-4B4C-A812-F5F75039A425}"/>
            </c:ext>
          </c:extLst>
        </c:ser>
        <c:ser>
          <c:idx val="3"/>
          <c:order val="2"/>
          <c:tx>
            <c:strRef>
              <c:f>Inactive!$J$20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1"/>
            <c:plus>
              <c:numRef>
                <c:f>Inactive!$D$21:$D$914</c:f>
                <c:numCache>
                  <c:formatCode>General</c:formatCode>
                  <c:ptCount val="894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63">
                    <c:v>1E-3</c:v>
                  </c:pt>
                  <c:pt idx="64">
                    <c:v>1.1999999999999999E-3</c:v>
                  </c:pt>
                  <c:pt idx="66">
                    <c:v>5.9999999999999995E-4</c:v>
                  </c:pt>
                  <c:pt idx="67">
                    <c:v>8.0000000000000004E-4</c:v>
                  </c:pt>
                  <c:pt idx="69">
                    <c:v>6.9999999999999999E-4</c:v>
                  </c:pt>
                  <c:pt idx="70">
                    <c:v>4.0000000000000002E-4</c:v>
                  </c:pt>
                  <c:pt idx="71">
                    <c:v>8.9999999999999998E-4</c:v>
                  </c:pt>
                  <c:pt idx="72">
                    <c:v>1.2999999999999999E-3</c:v>
                  </c:pt>
                  <c:pt idx="73">
                    <c:v>5.9999999999999995E-4</c:v>
                  </c:pt>
                  <c:pt idx="75">
                    <c:v>5.0000000000000001E-4</c:v>
                  </c:pt>
                  <c:pt idx="78">
                    <c:v>5.0000000000000001E-4</c:v>
                  </c:pt>
                  <c:pt idx="79">
                    <c:v>8.0000000000000004E-4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1E-4</c:v>
                  </c:pt>
                  <c:pt idx="83">
                    <c:v>8.0000000000000004E-4</c:v>
                  </c:pt>
                  <c:pt idx="84">
                    <c:v>1.9E-3</c:v>
                  </c:pt>
                  <c:pt idx="85">
                    <c:v>5.0000000000000001E-3</c:v>
                  </c:pt>
                  <c:pt idx="86">
                    <c:v>1.9E-3</c:v>
                  </c:pt>
                  <c:pt idx="87">
                    <c:v>1E-4</c:v>
                  </c:pt>
                  <c:pt idx="88">
                    <c:v>1.1999999999999999E-3</c:v>
                  </c:pt>
                  <c:pt idx="89">
                    <c:v>1.6000000000000001E-3</c:v>
                  </c:pt>
                  <c:pt idx="90">
                    <c:v>1.1999999999999999E-3</c:v>
                  </c:pt>
                  <c:pt idx="91">
                    <c:v>6.9999999999999999E-4</c:v>
                  </c:pt>
                  <c:pt idx="92">
                    <c:v>4.0000000000000002E-4</c:v>
                  </c:pt>
                  <c:pt idx="93">
                    <c:v>2.9999999999999997E-4</c:v>
                  </c:pt>
                  <c:pt idx="94">
                    <c:v>1.1999999999999999E-3</c:v>
                  </c:pt>
                  <c:pt idx="95">
                    <c:v>5.0000000000000001E-4</c:v>
                  </c:pt>
                  <c:pt idx="96">
                    <c:v>2.5999999999999999E-3</c:v>
                  </c:pt>
                  <c:pt idx="97">
                    <c:v>1.1999999999999999E-3</c:v>
                  </c:pt>
                  <c:pt idx="98">
                    <c:v>5.0000000000000001E-4</c:v>
                  </c:pt>
                  <c:pt idx="99">
                    <c:v>1E-4</c:v>
                  </c:pt>
                  <c:pt idx="100">
                    <c:v>1E-4</c:v>
                  </c:pt>
                  <c:pt idx="101">
                    <c:v>5.9999999999999995E-4</c:v>
                  </c:pt>
                  <c:pt idx="102">
                    <c:v>8.0000000000000004E-4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4.0000000000000002E-4</c:v>
                  </c:pt>
                  <c:pt idx="106">
                    <c:v>0</c:v>
                  </c:pt>
                  <c:pt idx="107">
                    <c:v>1E-4</c:v>
                  </c:pt>
                  <c:pt idx="108">
                    <c:v>2.0000000000000001E-4</c:v>
                  </c:pt>
                  <c:pt idx="109">
                    <c:v>2.9999999999999997E-4</c:v>
                  </c:pt>
                  <c:pt idx="110">
                    <c:v>5.0000000000000001E-4</c:v>
                  </c:pt>
                  <c:pt idx="111">
                    <c:v>4.0000000000000002E-4</c:v>
                  </c:pt>
                  <c:pt idx="112">
                    <c:v>2.9999999999999997E-4</c:v>
                  </c:pt>
                  <c:pt idx="113">
                    <c:v>5.9999999999999995E-4</c:v>
                  </c:pt>
                  <c:pt idx="114">
                    <c:v>2.0000000000000001E-4</c:v>
                  </c:pt>
                  <c:pt idx="115">
                    <c:v>0</c:v>
                  </c:pt>
                  <c:pt idx="116">
                    <c:v>1E-3</c:v>
                  </c:pt>
                  <c:pt idx="117">
                    <c:v>8.0000000000000004E-4</c:v>
                  </c:pt>
                  <c:pt idx="118">
                    <c:v>2.0000000000000001E-4</c:v>
                  </c:pt>
                  <c:pt idx="119">
                    <c:v>2.9999999999999997E-4</c:v>
                  </c:pt>
                  <c:pt idx="120">
                    <c:v>5.9999999999999995E-4</c:v>
                  </c:pt>
                  <c:pt idx="121">
                    <c:v>4.0000000000000002E-4</c:v>
                  </c:pt>
                  <c:pt idx="122">
                    <c:v>2.9999999999999997E-4</c:v>
                  </c:pt>
                  <c:pt idx="123">
                    <c:v>5.0000000000000001E-4</c:v>
                  </c:pt>
                  <c:pt idx="124">
                    <c:v>6.9999999999999999E-4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6.9999999999999999E-4</c:v>
                  </c:pt>
                  <c:pt idx="128">
                    <c:v>2.9999999999999997E-4</c:v>
                  </c:pt>
                  <c:pt idx="129">
                    <c:v>2.0000000000000001E-4</c:v>
                  </c:pt>
                  <c:pt idx="130">
                    <c:v>2.0000000000000001E-4</c:v>
                  </c:pt>
                  <c:pt idx="131">
                    <c:v>1.4E-3</c:v>
                  </c:pt>
                  <c:pt idx="132">
                    <c:v>2.3E-3</c:v>
                  </c:pt>
                  <c:pt idx="133">
                    <c:v>3.5000000000000001E-3</c:v>
                  </c:pt>
                  <c:pt idx="134">
                    <c:v>2.9999999999999997E-4</c:v>
                  </c:pt>
                  <c:pt idx="135">
                    <c:v>5.0000000000000001E-4</c:v>
                  </c:pt>
                  <c:pt idx="136">
                    <c:v>5.9999999999999995E-4</c:v>
                  </c:pt>
                  <c:pt idx="137">
                    <c:v>8.9999999999999998E-4</c:v>
                  </c:pt>
                  <c:pt idx="138">
                    <c:v>4.0000000000000002E-4</c:v>
                  </c:pt>
                  <c:pt idx="139">
                    <c:v>2.9999999999999997E-4</c:v>
                  </c:pt>
                  <c:pt idx="140">
                    <c:v>2.0000000000000001E-4</c:v>
                  </c:pt>
                  <c:pt idx="141">
                    <c:v>5.0000000000000001E-4</c:v>
                  </c:pt>
                  <c:pt idx="142">
                    <c:v>5.9999999999999995E-4</c:v>
                  </c:pt>
                  <c:pt idx="143">
                    <c:v>5.0000000000000001E-3</c:v>
                  </c:pt>
                  <c:pt idx="144">
                    <c:v>4.0000000000000002E-4</c:v>
                  </c:pt>
                  <c:pt idx="145">
                    <c:v>6.9999999999999999E-4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2E-3</c:v>
                  </c:pt>
                  <c:pt idx="149">
                    <c:v>8.0000000000000004E-4</c:v>
                  </c:pt>
                  <c:pt idx="150">
                    <c:v>1E-4</c:v>
                  </c:pt>
                  <c:pt idx="151">
                    <c:v>2.9999999999999997E-4</c:v>
                  </c:pt>
                  <c:pt idx="152">
                    <c:v>2E-3</c:v>
                  </c:pt>
                  <c:pt idx="153">
                    <c:v>3.8E-3</c:v>
                  </c:pt>
                  <c:pt idx="154">
                    <c:v>3.8999999999999998E-3</c:v>
                  </c:pt>
                  <c:pt idx="155">
                    <c:v>1E-4</c:v>
                  </c:pt>
                  <c:pt idx="156">
                    <c:v>2.0000000000000001E-4</c:v>
                  </c:pt>
                  <c:pt idx="157">
                    <c:v>2.0000000000000001E-4</c:v>
                  </c:pt>
                  <c:pt idx="158">
                    <c:v>1E-4</c:v>
                  </c:pt>
                  <c:pt idx="159">
                    <c:v>6.9999999999999999E-4</c:v>
                  </c:pt>
                  <c:pt idx="160">
                    <c:v>8.0000000000000004E-4</c:v>
                  </c:pt>
                  <c:pt idx="161">
                    <c:v>1E-4</c:v>
                  </c:pt>
                  <c:pt idx="162">
                    <c:v>1E-4</c:v>
                  </c:pt>
                </c:numCache>
              </c:numRef>
            </c:plus>
            <c:minus>
              <c:numRef>
                <c:f>Inactive!$D$21:$D$914</c:f>
                <c:numCache>
                  <c:formatCode>General</c:formatCode>
                  <c:ptCount val="894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63">
                    <c:v>1E-3</c:v>
                  </c:pt>
                  <c:pt idx="64">
                    <c:v>1.1999999999999999E-3</c:v>
                  </c:pt>
                  <c:pt idx="66">
                    <c:v>5.9999999999999995E-4</c:v>
                  </c:pt>
                  <c:pt idx="67">
                    <c:v>8.0000000000000004E-4</c:v>
                  </c:pt>
                  <c:pt idx="69">
                    <c:v>6.9999999999999999E-4</c:v>
                  </c:pt>
                  <c:pt idx="70">
                    <c:v>4.0000000000000002E-4</c:v>
                  </c:pt>
                  <c:pt idx="71">
                    <c:v>8.9999999999999998E-4</c:v>
                  </c:pt>
                  <c:pt idx="72">
                    <c:v>1.2999999999999999E-3</c:v>
                  </c:pt>
                  <c:pt idx="73">
                    <c:v>5.9999999999999995E-4</c:v>
                  </c:pt>
                  <c:pt idx="75">
                    <c:v>5.0000000000000001E-4</c:v>
                  </c:pt>
                  <c:pt idx="78">
                    <c:v>5.0000000000000001E-4</c:v>
                  </c:pt>
                  <c:pt idx="79">
                    <c:v>8.0000000000000004E-4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1E-4</c:v>
                  </c:pt>
                  <c:pt idx="83">
                    <c:v>8.0000000000000004E-4</c:v>
                  </c:pt>
                  <c:pt idx="84">
                    <c:v>1.9E-3</c:v>
                  </c:pt>
                  <c:pt idx="85">
                    <c:v>5.0000000000000001E-3</c:v>
                  </c:pt>
                  <c:pt idx="86">
                    <c:v>1.9E-3</c:v>
                  </c:pt>
                  <c:pt idx="87">
                    <c:v>1E-4</c:v>
                  </c:pt>
                  <c:pt idx="88">
                    <c:v>1.1999999999999999E-3</c:v>
                  </c:pt>
                  <c:pt idx="89">
                    <c:v>1.6000000000000001E-3</c:v>
                  </c:pt>
                  <c:pt idx="90">
                    <c:v>1.1999999999999999E-3</c:v>
                  </c:pt>
                  <c:pt idx="91">
                    <c:v>6.9999999999999999E-4</c:v>
                  </c:pt>
                  <c:pt idx="92">
                    <c:v>4.0000000000000002E-4</c:v>
                  </c:pt>
                  <c:pt idx="93">
                    <c:v>2.9999999999999997E-4</c:v>
                  </c:pt>
                  <c:pt idx="94">
                    <c:v>1.1999999999999999E-3</c:v>
                  </c:pt>
                  <c:pt idx="95">
                    <c:v>5.0000000000000001E-4</c:v>
                  </c:pt>
                  <c:pt idx="96">
                    <c:v>2.5999999999999999E-3</c:v>
                  </c:pt>
                  <c:pt idx="97">
                    <c:v>1.1999999999999999E-3</c:v>
                  </c:pt>
                  <c:pt idx="98">
                    <c:v>5.0000000000000001E-4</c:v>
                  </c:pt>
                  <c:pt idx="99">
                    <c:v>1E-4</c:v>
                  </c:pt>
                  <c:pt idx="100">
                    <c:v>1E-4</c:v>
                  </c:pt>
                  <c:pt idx="101">
                    <c:v>5.9999999999999995E-4</c:v>
                  </c:pt>
                  <c:pt idx="102">
                    <c:v>8.0000000000000004E-4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4.0000000000000002E-4</c:v>
                  </c:pt>
                  <c:pt idx="106">
                    <c:v>0</c:v>
                  </c:pt>
                  <c:pt idx="107">
                    <c:v>1E-4</c:v>
                  </c:pt>
                  <c:pt idx="108">
                    <c:v>2.0000000000000001E-4</c:v>
                  </c:pt>
                  <c:pt idx="109">
                    <c:v>2.9999999999999997E-4</c:v>
                  </c:pt>
                  <c:pt idx="110">
                    <c:v>5.0000000000000001E-4</c:v>
                  </c:pt>
                  <c:pt idx="111">
                    <c:v>4.0000000000000002E-4</c:v>
                  </c:pt>
                  <c:pt idx="112">
                    <c:v>2.9999999999999997E-4</c:v>
                  </c:pt>
                  <c:pt idx="113">
                    <c:v>5.9999999999999995E-4</c:v>
                  </c:pt>
                  <c:pt idx="114">
                    <c:v>2.0000000000000001E-4</c:v>
                  </c:pt>
                  <c:pt idx="115">
                    <c:v>0</c:v>
                  </c:pt>
                  <c:pt idx="116">
                    <c:v>1E-3</c:v>
                  </c:pt>
                  <c:pt idx="117">
                    <c:v>8.0000000000000004E-4</c:v>
                  </c:pt>
                  <c:pt idx="118">
                    <c:v>2.0000000000000001E-4</c:v>
                  </c:pt>
                  <c:pt idx="119">
                    <c:v>2.9999999999999997E-4</c:v>
                  </c:pt>
                  <c:pt idx="120">
                    <c:v>5.9999999999999995E-4</c:v>
                  </c:pt>
                  <c:pt idx="121">
                    <c:v>4.0000000000000002E-4</c:v>
                  </c:pt>
                  <c:pt idx="122">
                    <c:v>2.9999999999999997E-4</c:v>
                  </c:pt>
                  <c:pt idx="123">
                    <c:v>5.0000000000000001E-4</c:v>
                  </c:pt>
                  <c:pt idx="124">
                    <c:v>6.9999999999999999E-4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6.9999999999999999E-4</c:v>
                  </c:pt>
                  <c:pt idx="128">
                    <c:v>2.9999999999999997E-4</c:v>
                  </c:pt>
                  <c:pt idx="129">
                    <c:v>2.0000000000000001E-4</c:v>
                  </c:pt>
                  <c:pt idx="130">
                    <c:v>2.0000000000000001E-4</c:v>
                  </c:pt>
                  <c:pt idx="131">
                    <c:v>1.4E-3</c:v>
                  </c:pt>
                  <c:pt idx="132">
                    <c:v>2.3E-3</c:v>
                  </c:pt>
                  <c:pt idx="133">
                    <c:v>3.5000000000000001E-3</c:v>
                  </c:pt>
                  <c:pt idx="134">
                    <c:v>2.9999999999999997E-4</c:v>
                  </c:pt>
                  <c:pt idx="135">
                    <c:v>5.0000000000000001E-4</c:v>
                  </c:pt>
                  <c:pt idx="136">
                    <c:v>5.9999999999999995E-4</c:v>
                  </c:pt>
                  <c:pt idx="137">
                    <c:v>8.9999999999999998E-4</c:v>
                  </c:pt>
                  <c:pt idx="138">
                    <c:v>4.0000000000000002E-4</c:v>
                  </c:pt>
                  <c:pt idx="139">
                    <c:v>2.9999999999999997E-4</c:v>
                  </c:pt>
                  <c:pt idx="140">
                    <c:v>2.0000000000000001E-4</c:v>
                  </c:pt>
                  <c:pt idx="141">
                    <c:v>5.0000000000000001E-4</c:v>
                  </c:pt>
                  <c:pt idx="142">
                    <c:v>5.9999999999999995E-4</c:v>
                  </c:pt>
                  <c:pt idx="143">
                    <c:v>5.0000000000000001E-3</c:v>
                  </c:pt>
                  <c:pt idx="144">
                    <c:v>4.0000000000000002E-4</c:v>
                  </c:pt>
                  <c:pt idx="145">
                    <c:v>6.9999999999999999E-4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2E-3</c:v>
                  </c:pt>
                  <c:pt idx="149">
                    <c:v>8.0000000000000004E-4</c:v>
                  </c:pt>
                  <c:pt idx="150">
                    <c:v>1E-4</c:v>
                  </c:pt>
                  <c:pt idx="151">
                    <c:v>2.9999999999999997E-4</c:v>
                  </c:pt>
                  <c:pt idx="152">
                    <c:v>2E-3</c:v>
                  </c:pt>
                  <c:pt idx="153">
                    <c:v>3.8E-3</c:v>
                  </c:pt>
                  <c:pt idx="154">
                    <c:v>3.8999999999999998E-3</c:v>
                  </c:pt>
                  <c:pt idx="155">
                    <c:v>1E-4</c:v>
                  </c:pt>
                  <c:pt idx="156">
                    <c:v>2.0000000000000001E-4</c:v>
                  </c:pt>
                  <c:pt idx="157">
                    <c:v>2.0000000000000001E-4</c:v>
                  </c:pt>
                  <c:pt idx="158">
                    <c:v>1E-4</c:v>
                  </c:pt>
                  <c:pt idx="159">
                    <c:v>6.9999999999999999E-4</c:v>
                  </c:pt>
                  <c:pt idx="160">
                    <c:v>8.0000000000000004E-4</c:v>
                  </c:pt>
                  <c:pt idx="161">
                    <c:v>1E-4</c:v>
                  </c:pt>
                  <c:pt idx="162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Inactive!$J$21:$J$949</c:f>
              <c:numCache>
                <c:formatCode>0.0000</c:formatCode>
                <c:ptCount val="929"/>
                <c:pt idx="87" formatCode="General">
                  <c:v>-0.16218034511985024</c:v>
                </c:pt>
                <c:pt idx="107" formatCode="General">
                  <c:v>-0.13754396540753078</c:v>
                </c:pt>
                <c:pt idx="116" formatCode="General">
                  <c:v>-0.12748662717058323</c:v>
                </c:pt>
                <c:pt idx="123" formatCode="General">
                  <c:v>-0.1243707456451375</c:v>
                </c:pt>
                <c:pt idx="130" formatCode="General">
                  <c:v>-0.11834651768003823</c:v>
                </c:pt>
                <c:pt idx="150" formatCode="General">
                  <c:v>-0.10815000838920241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FEC-4B4C-A812-F5F75039A425}"/>
            </c:ext>
          </c:extLst>
        </c:ser>
        <c:ser>
          <c:idx val="4"/>
          <c:order val="3"/>
          <c:tx>
            <c:strRef>
              <c:f>Inactive!$K$20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Inactive!$D$21:$D$960</c:f>
                <c:numCache>
                  <c:formatCode>General</c:formatCode>
                  <c:ptCount val="940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63">
                    <c:v>1E-3</c:v>
                  </c:pt>
                  <c:pt idx="64">
                    <c:v>1.1999999999999999E-3</c:v>
                  </c:pt>
                  <c:pt idx="66">
                    <c:v>5.9999999999999995E-4</c:v>
                  </c:pt>
                  <c:pt idx="67">
                    <c:v>8.0000000000000004E-4</c:v>
                  </c:pt>
                  <c:pt idx="69">
                    <c:v>6.9999999999999999E-4</c:v>
                  </c:pt>
                  <c:pt idx="70">
                    <c:v>4.0000000000000002E-4</c:v>
                  </c:pt>
                  <c:pt idx="71">
                    <c:v>8.9999999999999998E-4</c:v>
                  </c:pt>
                  <c:pt idx="72">
                    <c:v>1.2999999999999999E-3</c:v>
                  </c:pt>
                  <c:pt idx="73">
                    <c:v>5.9999999999999995E-4</c:v>
                  </c:pt>
                  <c:pt idx="75">
                    <c:v>5.0000000000000001E-4</c:v>
                  </c:pt>
                  <c:pt idx="78">
                    <c:v>5.0000000000000001E-4</c:v>
                  </c:pt>
                  <c:pt idx="79">
                    <c:v>8.0000000000000004E-4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1E-4</c:v>
                  </c:pt>
                  <c:pt idx="83">
                    <c:v>8.0000000000000004E-4</c:v>
                  </c:pt>
                  <c:pt idx="84">
                    <c:v>1.9E-3</c:v>
                  </c:pt>
                  <c:pt idx="85">
                    <c:v>5.0000000000000001E-3</c:v>
                  </c:pt>
                  <c:pt idx="86">
                    <c:v>1.9E-3</c:v>
                  </c:pt>
                  <c:pt idx="87">
                    <c:v>1E-4</c:v>
                  </c:pt>
                  <c:pt idx="88">
                    <c:v>1.1999999999999999E-3</c:v>
                  </c:pt>
                  <c:pt idx="89">
                    <c:v>1.6000000000000001E-3</c:v>
                  </c:pt>
                  <c:pt idx="90">
                    <c:v>1.1999999999999999E-3</c:v>
                  </c:pt>
                  <c:pt idx="91">
                    <c:v>6.9999999999999999E-4</c:v>
                  </c:pt>
                  <c:pt idx="92">
                    <c:v>4.0000000000000002E-4</c:v>
                  </c:pt>
                  <c:pt idx="93">
                    <c:v>2.9999999999999997E-4</c:v>
                  </c:pt>
                  <c:pt idx="94">
                    <c:v>1.1999999999999999E-3</c:v>
                  </c:pt>
                  <c:pt idx="95">
                    <c:v>5.0000000000000001E-4</c:v>
                  </c:pt>
                  <c:pt idx="96">
                    <c:v>2.5999999999999999E-3</c:v>
                  </c:pt>
                  <c:pt idx="97">
                    <c:v>1.1999999999999999E-3</c:v>
                  </c:pt>
                  <c:pt idx="98">
                    <c:v>5.0000000000000001E-4</c:v>
                  </c:pt>
                  <c:pt idx="99">
                    <c:v>1E-4</c:v>
                  </c:pt>
                  <c:pt idx="100">
                    <c:v>1E-4</c:v>
                  </c:pt>
                  <c:pt idx="101">
                    <c:v>5.9999999999999995E-4</c:v>
                  </c:pt>
                  <c:pt idx="102">
                    <c:v>8.0000000000000004E-4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4.0000000000000002E-4</c:v>
                  </c:pt>
                  <c:pt idx="106">
                    <c:v>0</c:v>
                  </c:pt>
                  <c:pt idx="107">
                    <c:v>1E-4</c:v>
                  </c:pt>
                  <c:pt idx="108">
                    <c:v>2.0000000000000001E-4</c:v>
                  </c:pt>
                  <c:pt idx="109">
                    <c:v>2.9999999999999997E-4</c:v>
                  </c:pt>
                  <c:pt idx="110">
                    <c:v>5.0000000000000001E-4</c:v>
                  </c:pt>
                  <c:pt idx="111">
                    <c:v>4.0000000000000002E-4</c:v>
                  </c:pt>
                  <c:pt idx="112">
                    <c:v>2.9999999999999997E-4</c:v>
                  </c:pt>
                  <c:pt idx="113">
                    <c:v>5.9999999999999995E-4</c:v>
                  </c:pt>
                  <c:pt idx="114">
                    <c:v>2.0000000000000001E-4</c:v>
                  </c:pt>
                  <c:pt idx="115">
                    <c:v>0</c:v>
                  </c:pt>
                  <c:pt idx="116">
                    <c:v>1E-3</c:v>
                  </c:pt>
                  <c:pt idx="117">
                    <c:v>8.0000000000000004E-4</c:v>
                  </c:pt>
                  <c:pt idx="118">
                    <c:v>2.0000000000000001E-4</c:v>
                  </c:pt>
                  <c:pt idx="119">
                    <c:v>2.9999999999999997E-4</c:v>
                  </c:pt>
                  <c:pt idx="120">
                    <c:v>5.9999999999999995E-4</c:v>
                  </c:pt>
                  <c:pt idx="121">
                    <c:v>4.0000000000000002E-4</c:v>
                  </c:pt>
                  <c:pt idx="122">
                    <c:v>2.9999999999999997E-4</c:v>
                  </c:pt>
                  <c:pt idx="123">
                    <c:v>5.0000000000000001E-4</c:v>
                  </c:pt>
                  <c:pt idx="124">
                    <c:v>6.9999999999999999E-4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6.9999999999999999E-4</c:v>
                  </c:pt>
                  <c:pt idx="128">
                    <c:v>2.9999999999999997E-4</c:v>
                  </c:pt>
                  <c:pt idx="129">
                    <c:v>2.0000000000000001E-4</c:v>
                  </c:pt>
                  <c:pt idx="130">
                    <c:v>2.0000000000000001E-4</c:v>
                  </c:pt>
                  <c:pt idx="131">
                    <c:v>1.4E-3</c:v>
                  </c:pt>
                  <c:pt idx="132">
                    <c:v>2.3E-3</c:v>
                  </c:pt>
                  <c:pt idx="133">
                    <c:v>3.5000000000000001E-3</c:v>
                  </c:pt>
                  <c:pt idx="134">
                    <c:v>2.9999999999999997E-4</c:v>
                  </c:pt>
                  <c:pt idx="135">
                    <c:v>5.0000000000000001E-4</c:v>
                  </c:pt>
                  <c:pt idx="136">
                    <c:v>5.9999999999999995E-4</c:v>
                  </c:pt>
                  <c:pt idx="137">
                    <c:v>8.9999999999999998E-4</c:v>
                  </c:pt>
                  <c:pt idx="138">
                    <c:v>4.0000000000000002E-4</c:v>
                  </c:pt>
                  <c:pt idx="139">
                    <c:v>2.9999999999999997E-4</c:v>
                  </c:pt>
                  <c:pt idx="140">
                    <c:v>2.0000000000000001E-4</c:v>
                  </c:pt>
                  <c:pt idx="141">
                    <c:v>5.0000000000000001E-4</c:v>
                  </c:pt>
                  <c:pt idx="142">
                    <c:v>5.9999999999999995E-4</c:v>
                  </c:pt>
                  <c:pt idx="143">
                    <c:v>5.0000000000000001E-3</c:v>
                  </c:pt>
                  <c:pt idx="144">
                    <c:v>4.0000000000000002E-4</c:v>
                  </c:pt>
                  <c:pt idx="145">
                    <c:v>6.9999999999999999E-4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2E-3</c:v>
                  </c:pt>
                  <c:pt idx="149">
                    <c:v>8.0000000000000004E-4</c:v>
                  </c:pt>
                  <c:pt idx="150">
                    <c:v>1E-4</c:v>
                  </c:pt>
                  <c:pt idx="151">
                    <c:v>2.9999999999999997E-4</c:v>
                  </c:pt>
                  <c:pt idx="152">
                    <c:v>2E-3</c:v>
                  </c:pt>
                  <c:pt idx="153">
                    <c:v>3.8E-3</c:v>
                  </c:pt>
                  <c:pt idx="154">
                    <c:v>3.8999999999999998E-3</c:v>
                  </c:pt>
                  <c:pt idx="155">
                    <c:v>1E-4</c:v>
                  </c:pt>
                  <c:pt idx="156">
                    <c:v>2.0000000000000001E-4</c:v>
                  </c:pt>
                  <c:pt idx="157">
                    <c:v>2.0000000000000001E-4</c:v>
                  </c:pt>
                  <c:pt idx="158">
                    <c:v>1E-4</c:v>
                  </c:pt>
                  <c:pt idx="159">
                    <c:v>6.9999999999999999E-4</c:v>
                  </c:pt>
                  <c:pt idx="160">
                    <c:v>8.0000000000000004E-4</c:v>
                  </c:pt>
                  <c:pt idx="161">
                    <c:v>1E-4</c:v>
                  </c:pt>
                  <c:pt idx="162">
                    <c:v>1E-4</c:v>
                  </c:pt>
                </c:numCache>
              </c:numRef>
            </c:plus>
            <c:minus>
              <c:numRef>
                <c:f>Inactive!$D$21:$D$960</c:f>
                <c:numCache>
                  <c:formatCode>General</c:formatCode>
                  <c:ptCount val="940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63">
                    <c:v>1E-3</c:v>
                  </c:pt>
                  <c:pt idx="64">
                    <c:v>1.1999999999999999E-3</c:v>
                  </c:pt>
                  <c:pt idx="66">
                    <c:v>5.9999999999999995E-4</c:v>
                  </c:pt>
                  <c:pt idx="67">
                    <c:v>8.0000000000000004E-4</c:v>
                  </c:pt>
                  <c:pt idx="69">
                    <c:v>6.9999999999999999E-4</c:v>
                  </c:pt>
                  <c:pt idx="70">
                    <c:v>4.0000000000000002E-4</c:v>
                  </c:pt>
                  <c:pt idx="71">
                    <c:v>8.9999999999999998E-4</c:v>
                  </c:pt>
                  <c:pt idx="72">
                    <c:v>1.2999999999999999E-3</c:v>
                  </c:pt>
                  <c:pt idx="73">
                    <c:v>5.9999999999999995E-4</c:v>
                  </c:pt>
                  <c:pt idx="75">
                    <c:v>5.0000000000000001E-4</c:v>
                  </c:pt>
                  <c:pt idx="78">
                    <c:v>5.0000000000000001E-4</c:v>
                  </c:pt>
                  <c:pt idx="79">
                    <c:v>8.0000000000000004E-4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1E-4</c:v>
                  </c:pt>
                  <c:pt idx="83">
                    <c:v>8.0000000000000004E-4</c:v>
                  </c:pt>
                  <c:pt idx="84">
                    <c:v>1.9E-3</c:v>
                  </c:pt>
                  <c:pt idx="85">
                    <c:v>5.0000000000000001E-3</c:v>
                  </c:pt>
                  <c:pt idx="86">
                    <c:v>1.9E-3</c:v>
                  </c:pt>
                  <c:pt idx="87">
                    <c:v>1E-4</c:v>
                  </c:pt>
                  <c:pt idx="88">
                    <c:v>1.1999999999999999E-3</c:v>
                  </c:pt>
                  <c:pt idx="89">
                    <c:v>1.6000000000000001E-3</c:v>
                  </c:pt>
                  <c:pt idx="90">
                    <c:v>1.1999999999999999E-3</c:v>
                  </c:pt>
                  <c:pt idx="91">
                    <c:v>6.9999999999999999E-4</c:v>
                  </c:pt>
                  <c:pt idx="92">
                    <c:v>4.0000000000000002E-4</c:v>
                  </c:pt>
                  <c:pt idx="93">
                    <c:v>2.9999999999999997E-4</c:v>
                  </c:pt>
                  <c:pt idx="94">
                    <c:v>1.1999999999999999E-3</c:v>
                  </c:pt>
                  <c:pt idx="95">
                    <c:v>5.0000000000000001E-4</c:v>
                  </c:pt>
                  <c:pt idx="96">
                    <c:v>2.5999999999999999E-3</c:v>
                  </c:pt>
                  <c:pt idx="97">
                    <c:v>1.1999999999999999E-3</c:v>
                  </c:pt>
                  <c:pt idx="98">
                    <c:v>5.0000000000000001E-4</c:v>
                  </c:pt>
                  <c:pt idx="99">
                    <c:v>1E-4</c:v>
                  </c:pt>
                  <c:pt idx="100">
                    <c:v>1E-4</c:v>
                  </c:pt>
                  <c:pt idx="101">
                    <c:v>5.9999999999999995E-4</c:v>
                  </c:pt>
                  <c:pt idx="102">
                    <c:v>8.0000000000000004E-4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4.0000000000000002E-4</c:v>
                  </c:pt>
                  <c:pt idx="106">
                    <c:v>0</c:v>
                  </c:pt>
                  <c:pt idx="107">
                    <c:v>1E-4</c:v>
                  </c:pt>
                  <c:pt idx="108">
                    <c:v>2.0000000000000001E-4</c:v>
                  </c:pt>
                  <c:pt idx="109">
                    <c:v>2.9999999999999997E-4</c:v>
                  </c:pt>
                  <c:pt idx="110">
                    <c:v>5.0000000000000001E-4</c:v>
                  </c:pt>
                  <c:pt idx="111">
                    <c:v>4.0000000000000002E-4</c:v>
                  </c:pt>
                  <c:pt idx="112">
                    <c:v>2.9999999999999997E-4</c:v>
                  </c:pt>
                  <c:pt idx="113">
                    <c:v>5.9999999999999995E-4</c:v>
                  </c:pt>
                  <c:pt idx="114">
                    <c:v>2.0000000000000001E-4</c:v>
                  </c:pt>
                  <c:pt idx="115">
                    <c:v>0</c:v>
                  </c:pt>
                  <c:pt idx="116">
                    <c:v>1E-3</c:v>
                  </c:pt>
                  <c:pt idx="117">
                    <c:v>8.0000000000000004E-4</c:v>
                  </c:pt>
                  <c:pt idx="118">
                    <c:v>2.0000000000000001E-4</c:v>
                  </c:pt>
                  <c:pt idx="119">
                    <c:v>2.9999999999999997E-4</c:v>
                  </c:pt>
                  <c:pt idx="120">
                    <c:v>5.9999999999999995E-4</c:v>
                  </c:pt>
                  <c:pt idx="121">
                    <c:v>4.0000000000000002E-4</c:v>
                  </c:pt>
                  <c:pt idx="122">
                    <c:v>2.9999999999999997E-4</c:v>
                  </c:pt>
                  <c:pt idx="123">
                    <c:v>5.0000000000000001E-4</c:v>
                  </c:pt>
                  <c:pt idx="124">
                    <c:v>6.9999999999999999E-4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6.9999999999999999E-4</c:v>
                  </c:pt>
                  <c:pt idx="128">
                    <c:v>2.9999999999999997E-4</c:v>
                  </c:pt>
                  <c:pt idx="129">
                    <c:v>2.0000000000000001E-4</c:v>
                  </c:pt>
                  <c:pt idx="130">
                    <c:v>2.0000000000000001E-4</c:v>
                  </c:pt>
                  <c:pt idx="131">
                    <c:v>1.4E-3</c:v>
                  </c:pt>
                  <c:pt idx="132">
                    <c:v>2.3E-3</c:v>
                  </c:pt>
                  <c:pt idx="133">
                    <c:v>3.5000000000000001E-3</c:v>
                  </c:pt>
                  <c:pt idx="134">
                    <c:v>2.9999999999999997E-4</c:v>
                  </c:pt>
                  <c:pt idx="135">
                    <c:v>5.0000000000000001E-4</c:v>
                  </c:pt>
                  <c:pt idx="136">
                    <c:v>5.9999999999999995E-4</c:v>
                  </c:pt>
                  <c:pt idx="137">
                    <c:v>8.9999999999999998E-4</c:v>
                  </c:pt>
                  <c:pt idx="138">
                    <c:v>4.0000000000000002E-4</c:v>
                  </c:pt>
                  <c:pt idx="139">
                    <c:v>2.9999999999999997E-4</c:v>
                  </c:pt>
                  <c:pt idx="140">
                    <c:v>2.0000000000000001E-4</c:v>
                  </c:pt>
                  <c:pt idx="141">
                    <c:v>5.0000000000000001E-4</c:v>
                  </c:pt>
                  <c:pt idx="142">
                    <c:v>5.9999999999999995E-4</c:v>
                  </c:pt>
                  <c:pt idx="143">
                    <c:v>5.0000000000000001E-3</c:v>
                  </c:pt>
                  <c:pt idx="144">
                    <c:v>4.0000000000000002E-4</c:v>
                  </c:pt>
                  <c:pt idx="145">
                    <c:v>6.9999999999999999E-4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2E-3</c:v>
                  </c:pt>
                  <c:pt idx="149">
                    <c:v>8.0000000000000004E-4</c:v>
                  </c:pt>
                  <c:pt idx="150">
                    <c:v>1E-4</c:v>
                  </c:pt>
                  <c:pt idx="151">
                    <c:v>2.9999999999999997E-4</c:v>
                  </c:pt>
                  <c:pt idx="152">
                    <c:v>2E-3</c:v>
                  </c:pt>
                  <c:pt idx="153">
                    <c:v>3.8E-3</c:v>
                  </c:pt>
                  <c:pt idx="154">
                    <c:v>3.8999999999999998E-3</c:v>
                  </c:pt>
                  <c:pt idx="155">
                    <c:v>1E-4</c:v>
                  </c:pt>
                  <c:pt idx="156">
                    <c:v>2.0000000000000001E-4</c:v>
                  </c:pt>
                  <c:pt idx="157">
                    <c:v>2.0000000000000001E-4</c:v>
                  </c:pt>
                  <c:pt idx="158">
                    <c:v>1E-4</c:v>
                  </c:pt>
                  <c:pt idx="159">
                    <c:v>6.9999999999999999E-4</c:v>
                  </c:pt>
                  <c:pt idx="160">
                    <c:v>8.0000000000000004E-4</c:v>
                  </c:pt>
                  <c:pt idx="161">
                    <c:v>1E-4</c:v>
                  </c:pt>
                  <c:pt idx="162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Inactive!$K$21:$K$949</c:f>
              <c:numCache>
                <c:formatCode>0.0000</c:formatCode>
                <c:ptCount val="929"/>
                <c:pt idx="26" formatCode="General">
                  <c:v>-8.1780676628113724E-2</c:v>
                </c:pt>
                <c:pt idx="36" formatCode="General">
                  <c:v>-0.18438756473915419</c:v>
                </c:pt>
                <c:pt idx="37" formatCode="General">
                  <c:v>-0.17917134107847232</c:v>
                </c:pt>
                <c:pt idx="38" formatCode="General">
                  <c:v>-0.20068754962994717</c:v>
                </c:pt>
                <c:pt idx="39" formatCode="General">
                  <c:v>-0.20058754962519743</c:v>
                </c:pt>
                <c:pt idx="40" formatCode="General">
                  <c:v>-0.19670643132121768</c:v>
                </c:pt>
                <c:pt idx="43" formatCode="General">
                  <c:v>-0.20050908935081679</c:v>
                </c:pt>
                <c:pt idx="44" formatCode="General">
                  <c:v>-0.20085665837541455</c:v>
                </c:pt>
                <c:pt idx="45" formatCode="General">
                  <c:v>-0.20065665837319102</c:v>
                </c:pt>
                <c:pt idx="46" formatCode="General">
                  <c:v>-0.2003566583734937</c:v>
                </c:pt>
                <c:pt idx="47" formatCode="General">
                  <c:v>-0.2003566583734937</c:v>
                </c:pt>
                <c:pt idx="48" formatCode="General">
                  <c:v>-0.19777554006577702</c:v>
                </c:pt>
                <c:pt idx="49" formatCode="General">
                  <c:v>-0.19777554006577702</c:v>
                </c:pt>
                <c:pt idx="50" formatCode="General">
                  <c:v>-0.19757554007082945</c:v>
                </c:pt>
                <c:pt idx="52" formatCode="General">
                  <c:v>-0.18856737224996323</c:v>
                </c:pt>
                <c:pt idx="53" formatCode="General">
                  <c:v>-0.19035635267209727</c:v>
                </c:pt>
                <c:pt idx="54" formatCode="General">
                  <c:v>-0.18614012900798116</c:v>
                </c:pt>
                <c:pt idx="65" formatCode="General">
                  <c:v>-0.19325058871618239</c:v>
                </c:pt>
                <c:pt idx="66" formatCode="General">
                  <c:v>-0.19411213217244949</c:v>
                </c:pt>
                <c:pt idx="67" formatCode="General">
                  <c:v>-0.19409590850409586</c:v>
                </c:pt>
                <c:pt idx="68" formatCode="General">
                  <c:v>-0.18782328504312318</c:v>
                </c:pt>
                <c:pt idx="69" formatCode="General">
                  <c:v>-0.18548317556269467</c:v>
                </c:pt>
                <c:pt idx="70" formatCode="General">
                  <c:v>-0.17412494420568692</c:v>
                </c:pt>
                <c:pt idx="71" formatCode="General">
                  <c:v>-0.17464648391614901</c:v>
                </c:pt>
                <c:pt idx="72" formatCode="General">
                  <c:v>-0.17778690532577457</c:v>
                </c:pt>
                <c:pt idx="73" formatCode="General">
                  <c:v>-0.174705787023413</c:v>
                </c:pt>
                <c:pt idx="75" formatCode="General">
                  <c:v>-0.17726774814946111</c:v>
                </c:pt>
                <c:pt idx="78" formatCode="General">
                  <c:v>-0.16819732870499138</c:v>
                </c:pt>
                <c:pt idx="79" formatCode="General">
                  <c:v>-0.16906671284232289</c:v>
                </c:pt>
                <c:pt idx="80" formatCode="General">
                  <c:v>-0.15935596875351621</c:v>
                </c:pt>
                <c:pt idx="81" formatCode="General">
                  <c:v>-0.16279107410082361</c:v>
                </c:pt>
                <c:pt idx="82" formatCode="General">
                  <c:v>-0.16293149551347597</c:v>
                </c:pt>
                <c:pt idx="83" formatCode="General">
                  <c:v>-0.16350060426339041</c:v>
                </c:pt>
                <c:pt idx="84" formatCode="General">
                  <c:v>-0.16170060426520649</c:v>
                </c:pt>
                <c:pt idx="85" formatCode="General">
                  <c:v>-0.16242480200889986</c:v>
                </c:pt>
                <c:pt idx="86" formatCode="General">
                  <c:v>-0.1614814470813144</c:v>
                </c:pt>
                <c:pt idx="88" formatCode="General">
                  <c:v>-0.15883699019468622</c:v>
                </c:pt>
                <c:pt idx="89" formatCode="General">
                  <c:v>-0.16312076653412078</c:v>
                </c:pt>
                <c:pt idx="90" formatCode="General">
                  <c:v>-0.15870454286778113</c:v>
                </c:pt>
                <c:pt idx="91" formatCode="General">
                  <c:v>-0.16098831921408419</c:v>
                </c:pt>
                <c:pt idx="92" formatCode="General">
                  <c:v>-0.15948749273957219</c:v>
                </c:pt>
                <c:pt idx="93" formatCode="General">
                  <c:v>-0.15727126908313949</c:v>
                </c:pt>
                <c:pt idx="94" formatCode="General">
                  <c:v>-0.1608441378120915</c:v>
                </c:pt>
                <c:pt idx="95" formatCode="General">
                  <c:v>-0.15264447995286901</c:v>
                </c:pt>
                <c:pt idx="96" formatCode="General">
                  <c:v>-0.15373091431683861</c:v>
                </c:pt>
                <c:pt idx="97" formatCode="General">
                  <c:v>-0.15587371826404706</c:v>
                </c:pt>
                <c:pt idx="99" formatCode="General">
                  <c:v>-0.14496443338430254</c:v>
                </c:pt>
                <c:pt idx="100" formatCode="General">
                  <c:v>-0.14496443338430254</c:v>
                </c:pt>
                <c:pt idx="101" formatCode="General">
                  <c:v>-0.1471157624037005</c:v>
                </c:pt>
                <c:pt idx="102" formatCode="General">
                  <c:v>-0.14542529255413683</c:v>
                </c:pt>
                <c:pt idx="105" formatCode="General">
                  <c:v>-0.13993764426413691</c:v>
                </c:pt>
                <c:pt idx="114" formatCode="General">
                  <c:v>-0.13083944559912197</c:v>
                </c:pt>
                <c:pt idx="117" formatCode="General">
                  <c:v>-0.12586187844135566</c:v>
                </c:pt>
                <c:pt idx="121" formatCode="General">
                  <c:v>-0.12629798888519872</c:v>
                </c:pt>
                <c:pt idx="122" formatCode="General">
                  <c:v>-0.12447074564261129</c:v>
                </c:pt>
                <c:pt idx="125" formatCode="General">
                  <c:v>-0.15160481836210238</c:v>
                </c:pt>
                <c:pt idx="126" formatCode="General">
                  <c:v>-0.15428921232523862</c:v>
                </c:pt>
                <c:pt idx="129" formatCode="General">
                  <c:v>-0.12635625667462591</c:v>
                </c:pt>
                <c:pt idx="131" formatCode="General">
                  <c:v>-0.11776191487297183</c:v>
                </c:pt>
                <c:pt idx="132" formatCode="General">
                  <c:v>-0.11794569121411769</c:v>
                </c:pt>
                <c:pt idx="133" formatCode="General">
                  <c:v>-0.11595045629655942</c:v>
                </c:pt>
                <c:pt idx="135" formatCode="General">
                  <c:v>-0.1157514613805688</c:v>
                </c:pt>
                <c:pt idx="139" formatCode="General">
                  <c:v>-0.11282128463062691</c:v>
                </c:pt>
                <c:pt idx="140" formatCode="General">
                  <c:v>-0.11411908071022481</c:v>
                </c:pt>
                <c:pt idx="144" formatCode="General">
                  <c:v>-0.10967955242085736</c:v>
                </c:pt>
                <c:pt idx="145" formatCode="General">
                  <c:v>-0.10765580878069159</c:v>
                </c:pt>
                <c:pt idx="148" formatCode="General">
                  <c:v>-0.10866788499697577</c:v>
                </c:pt>
                <c:pt idx="149" formatCode="General">
                  <c:v>-0.10685166133043822</c:v>
                </c:pt>
                <c:pt idx="152" formatCode="General">
                  <c:v>-0.10700665347394533</c:v>
                </c:pt>
                <c:pt idx="153" formatCode="General">
                  <c:v>-0.1023491819287301</c:v>
                </c:pt>
                <c:pt idx="154" formatCode="General">
                  <c:v>-0.11033295826200629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FEC-4B4C-A812-F5F75039A425}"/>
            </c:ext>
          </c:extLst>
        </c:ser>
        <c:ser>
          <c:idx val="2"/>
          <c:order val="4"/>
          <c:tx>
            <c:strRef>
              <c:f>Inactive!$L$20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Inactive!$D$21:$D$71</c:f>
                <c:numCache>
                  <c:formatCode>General</c:formatCode>
                  <c:ptCount val="51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</c:numCache>
              </c:numRef>
            </c:plus>
            <c:minus>
              <c:numRef>
                <c:f>Inactive!$D$21:$D$71</c:f>
                <c:numCache>
                  <c:formatCode>General</c:formatCode>
                  <c:ptCount val="51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Inactive!$L$21:$L$949</c:f>
              <c:numCache>
                <c:formatCode>0.0000</c:formatCode>
                <c:ptCount val="929"/>
                <c:pt idx="98" formatCode="General">
                  <c:v>-0.14415461138560204</c:v>
                </c:pt>
                <c:pt idx="103" formatCode="General">
                  <c:v>-0.13925138789636549</c:v>
                </c:pt>
                <c:pt idx="104" formatCode="General">
                  <c:v>-0.13821245777216973</c:v>
                </c:pt>
                <c:pt idx="106" formatCode="General">
                  <c:v>-0.13608095075323945</c:v>
                </c:pt>
                <c:pt idx="108" formatCode="General">
                  <c:v>-0.13064660895179259</c:v>
                </c:pt>
                <c:pt idx="109" formatCode="General">
                  <c:v>-0.13034660895209527</c:v>
                </c:pt>
                <c:pt idx="110" formatCode="General">
                  <c:v>-0.13034660895209527</c:v>
                </c:pt>
                <c:pt idx="111" formatCode="General">
                  <c:v>-0.13034033685835311</c:v>
                </c:pt>
                <c:pt idx="112" formatCode="General">
                  <c:v>-0.13014033685612958</c:v>
                </c:pt>
                <c:pt idx="113" formatCode="General">
                  <c:v>-0.12924033685703762</c:v>
                </c:pt>
                <c:pt idx="118" formatCode="General">
                  <c:v>-0.12923776183015434</c:v>
                </c:pt>
                <c:pt idx="119" formatCode="General">
                  <c:v>-0.12893776183045702</c:v>
                </c:pt>
                <c:pt idx="120" formatCode="General">
                  <c:v>-0.12823776182631264</c:v>
                </c:pt>
                <c:pt idx="124" formatCode="General">
                  <c:v>-0.12235883357061539</c:v>
                </c:pt>
                <c:pt idx="127" formatCode="General">
                  <c:v>-0.12105883356707636</c:v>
                </c:pt>
                <c:pt idx="128" formatCode="General">
                  <c:v>-0.12005883357051061</c:v>
                </c:pt>
                <c:pt idx="134" formatCode="General">
                  <c:v>-0.12033998644619714</c:v>
                </c:pt>
                <c:pt idx="136" formatCode="General">
                  <c:v>-0.11911609688831959</c:v>
                </c:pt>
                <c:pt idx="137" formatCode="General">
                  <c:v>-0.11811609689175384</c:v>
                </c:pt>
                <c:pt idx="138" formatCode="General">
                  <c:v>-0.1175160968923592</c:v>
                </c:pt>
                <c:pt idx="143" formatCode="General">
                  <c:v>-0.1107668132535764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FEC-4B4C-A812-F5F75039A425}"/>
            </c:ext>
          </c:extLst>
        </c:ser>
        <c:ser>
          <c:idx val="5"/>
          <c:order val="5"/>
          <c:tx>
            <c:strRef>
              <c:f>Inactive!$M$20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Inactive!$D$21:$D$71</c:f>
                <c:numCache>
                  <c:formatCode>General</c:formatCode>
                  <c:ptCount val="51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</c:numCache>
              </c:numRef>
            </c:plus>
            <c:minus>
              <c:numRef>
                <c:f>Inactive!$D$21:$D$71</c:f>
                <c:numCache>
                  <c:formatCode>General</c:formatCode>
                  <c:ptCount val="51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Inactive!$M$21:$M$949</c:f>
              <c:numCache>
                <c:formatCode>0.0000</c:formatCode>
                <c:ptCount val="92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FEC-4B4C-A812-F5F75039A425}"/>
            </c:ext>
          </c:extLst>
        </c:ser>
        <c:ser>
          <c:idx val="6"/>
          <c:order val="6"/>
          <c:tx>
            <c:strRef>
              <c:f>Inactive!$N$20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Inactive!$D$21:$D$71</c:f>
                <c:numCache>
                  <c:formatCode>General</c:formatCode>
                  <c:ptCount val="51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</c:numCache>
              </c:numRef>
            </c:plus>
            <c:minus>
              <c:numRef>
                <c:f>Inactive!$D$21:$D$71</c:f>
                <c:numCache>
                  <c:formatCode>General</c:formatCode>
                  <c:ptCount val="51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Inactive!$N$21:$N$949</c:f>
              <c:numCache>
                <c:formatCode>0.0000</c:formatCode>
                <c:ptCount val="929"/>
                <c:pt idx="0" formatCode="General">
                  <c:v>0.51849476389907068</c:v>
                </c:pt>
                <c:pt idx="1">
                  <c:v>0.54607588221188053</c:v>
                </c:pt>
                <c:pt idx="2">
                  <c:v>0.50153546080036904</c:v>
                </c:pt>
                <c:pt idx="3">
                  <c:v>0.53341392108268337</c:v>
                </c:pt>
                <c:pt idx="4">
                  <c:v>0.52717084164760308</c:v>
                </c:pt>
                <c:pt idx="5">
                  <c:v>0.52276607656676788</c:v>
                </c:pt>
                <c:pt idx="6">
                  <c:v>0.53822565515656606</c:v>
                </c:pt>
                <c:pt idx="7">
                  <c:v>0.54368523374432698</c:v>
                </c:pt>
                <c:pt idx="8">
                  <c:v>0.53198257571784779</c:v>
                </c:pt>
                <c:pt idx="9">
                  <c:v>0.56836131148884306</c:v>
                </c:pt>
                <c:pt idx="10">
                  <c:v>0.53491584950825199</c:v>
                </c:pt>
                <c:pt idx="11">
                  <c:v>0.54037542809965089</c:v>
                </c:pt>
                <c:pt idx="12">
                  <c:v>0.51225388837701757</c:v>
                </c:pt>
                <c:pt idx="13">
                  <c:v>0.53583500668901252</c:v>
                </c:pt>
                <c:pt idx="14">
                  <c:v>0.26409827507450245</c:v>
                </c:pt>
                <c:pt idx="15">
                  <c:v>0.26699855056358501</c:v>
                </c:pt>
                <c:pt idx="16" formatCode="General">
                  <c:v>0.24510700897371862</c:v>
                </c:pt>
                <c:pt idx="17">
                  <c:v>0.24488546925567789</c:v>
                </c:pt>
                <c:pt idx="18" formatCode="General">
                  <c:v>0.24424504784838064</c:v>
                </c:pt>
                <c:pt idx="19" formatCode="General">
                  <c:v>-1.7580224812263623E-4</c:v>
                </c:pt>
                <c:pt idx="20" formatCode="General">
                  <c:v>3.2153972279047593E-4</c:v>
                </c:pt>
                <c:pt idx="21" formatCode="General">
                  <c:v>-5.1622366299852729E-4</c:v>
                </c:pt>
                <c:pt idx="23" formatCode="General">
                  <c:v>5.0000000192085281E-4</c:v>
                </c:pt>
                <c:pt idx="24" formatCode="General">
                  <c:v>-1.3491541583789513E-2</c:v>
                </c:pt>
                <c:pt idx="25" formatCode="General">
                  <c:v>-1.7641947262745816E-2</c:v>
                </c:pt>
                <c:pt idx="27" formatCode="General">
                  <c:v>-8.9354341616854072E-2</c:v>
                </c:pt>
                <c:pt idx="28" formatCode="General">
                  <c:v>-9.115672414918663E-2</c:v>
                </c:pt>
                <c:pt idx="29" formatCode="General">
                  <c:v>-9.1418685282405932E-2</c:v>
                </c:pt>
                <c:pt idx="32" formatCode="General">
                  <c:v>-0.15264599250076571</c:v>
                </c:pt>
                <c:pt idx="33" formatCode="General">
                  <c:v>-0.15276487419032492</c:v>
                </c:pt>
                <c:pt idx="41" formatCode="General">
                  <c:v>-0.19670643132121768</c:v>
                </c:pt>
                <c:pt idx="42" formatCode="General">
                  <c:v>-0.19660643132374389</c:v>
                </c:pt>
                <c:pt idx="51" formatCode="General">
                  <c:v>-0.19727554007113213</c:v>
                </c:pt>
                <c:pt idx="55" formatCode="General">
                  <c:v>-0.18917447454441572</c:v>
                </c:pt>
                <c:pt idx="56" formatCode="General">
                  <c:v>-0.18917447454441572</c:v>
                </c:pt>
                <c:pt idx="57" formatCode="General">
                  <c:v>-0.1926816221603076</c:v>
                </c:pt>
                <c:pt idx="58" formatCode="General">
                  <c:v>-0.18948162216111086</c:v>
                </c:pt>
                <c:pt idx="59" formatCode="General">
                  <c:v>-0.19392708413943183</c:v>
                </c:pt>
                <c:pt idx="60" formatCode="General">
                  <c:v>-0.19212708414124791</c:v>
                </c:pt>
                <c:pt idx="61" formatCode="General">
                  <c:v>-0.19143512487789849</c:v>
                </c:pt>
                <c:pt idx="62" formatCode="General">
                  <c:v>-0.19003512487688567</c:v>
                </c:pt>
                <c:pt idx="74">
                  <c:v>-0.17726774814946111</c:v>
                </c:pt>
                <c:pt idx="76" formatCode="General">
                  <c:v>-0.17011796010046965</c:v>
                </c:pt>
                <c:pt idx="77">
                  <c:v>-0.17024454038619297</c:v>
                </c:pt>
                <c:pt idx="141" formatCode="General">
                  <c:v>-0.1111089511323371</c:v>
                </c:pt>
                <c:pt idx="142" formatCode="General">
                  <c:v>-0.11070895113516599</c:v>
                </c:pt>
                <c:pt idx="151" formatCode="General">
                  <c:v>-0.11771133740694495</c:v>
                </c:pt>
                <c:pt idx="155" formatCode="General">
                  <c:v>-0.1067442224957631</c:v>
                </c:pt>
                <c:pt idx="156" formatCode="General">
                  <c:v>-0.10673422249237774</c:v>
                </c:pt>
                <c:pt idx="157" formatCode="General">
                  <c:v>-0.10593422249803552</c:v>
                </c:pt>
                <c:pt idx="158" formatCode="General">
                  <c:v>-0.13019444954989012</c:v>
                </c:pt>
                <c:pt idx="159" formatCode="General">
                  <c:v>-0.10804444955283543</c:v>
                </c:pt>
                <c:pt idx="160" formatCode="General">
                  <c:v>-0.10565752899128711</c:v>
                </c:pt>
                <c:pt idx="161" formatCode="General">
                  <c:v>-0.10935746793984435</c:v>
                </c:pt>
                <c:pt idx="162" formatCode="General">
                  <c:v>-0.10806119770859368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FEC-4B4C-A812-F5F75039A425}"/>
            </c:ext>
          </c:extLst>
        </c:ser>
        <c:ser>
          <c:idx val="7"/>
          <c:order val="7"/>
          <c:tx>
            <c:strRef>
              <c:f>Inactive!$O$20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Inactive!$O$21:$O$949</c:f>
              <c:numCache>
                <c:formatCode>0.0000</c:formatCode>
                <c:ptCount val="929"/>
                <c:pt idx="36">
                  <c:v>-0.2165006282540291</c:v>
                </c:pt>
                <c:pt idx="37">
                  <c:v>-0.21649816337046207</c:v>
                </c:pt>
                <c:pt idx="38">
                  <c:v>-0.21381144028239965</c:v>
                </c:pt>
                <c:pt idx="44">
                  <c:v>-0.21342691844594303</c:v>
                </c:pt>
                <c:pt idx="46">
                  <c:v>-0.21342691844594303</c:v>
                </c:pt>
                <c:pt idx="47">
                  <c:v>-0.21342691844594303</c:v>
                </c:pt>
                <c:pt idx="48">
                  <c:v>-0.21341459402810786</c:v>
                </c:pt>
                <c:pt idx="49">
                  <c:v>-0.21341459402810786</c:v>
                </c:pt>
                <c:pt idx="52">
                  <c:v>-0.21160536948990805</c:v>
                </c:pt>
                <c:pt idx="53">
                  <c:v>-0.20795734181070402</c:v>
                </c:pt>
                <c:pt idx="54">
                  <c:v>-0.20795487692713699</c:v>
                </c:pt>
                <c:pt idx="98">
                  <c:v>-0.14600249335341139</c:v>
                </c:pt>
                <c:pt idx="103">
                  <c:v>-0.14162486013836656</c:v>
                </c:pt>
                <c:pt idx="104">
                  <c:v>-0.14117378644560014</c:v>
                </c:pt>
                <c:pt idx="105">
                  <c:v>-0.14092236832176308</c:v>
                </c:pt>
                <c:pt idx="106">
                  <c:v>-0.14049594346466696</c:v>
                </c:pt>
                <c:pt idx="107">
                  <c:v>-0.14033079626567596</c:v>
                </c:pt>
                <c:pt idx="108">
                  <c:v>-0.13610598583178699</c:v>
                </c:pt>
                <c:pt idx="109">
                  <c:v>-0.13610598583178699</c:v>
                </c:pt>
                <c:pt idx="110">
                  <c:v>-0.13610598583178699</c:v>
                </c:pt>
                <c:pt idx="111">
                  <c:v>-0.13564012283761834</c:v>
                </c:pt>
                <c:pt idx="112">
                  <c:v>-0.13564012283761834</c:v>
                </c:pt>
                <c:pt idx="113">
                  <c:v>-0.13564012283761834</c:v>
                </c:pt>
                <c:pt idx="114">
                  <c:v>-0.13525560100116171</c:v>
                </c:pt>
                <c:pt idx="115">
                  <c:v>-0.13166180076043235</c:v>
                </c:pt>
                <c:pt idx="116">
                  <c:v>-0.13119100799912967</c:v>
                </c:pt>
                <c:pt idx="117">
                  <c:v>-0.13105050963580897</c:v>
                </c:pt>
                <c:pt idx="118">
                  <c:v>-0.13085085406687955</c:v>
                </c:pt>
                <c:pt idx="119">
                  <c:v>-0.13085085406687955</c:v>
                </c:pt>
                <c:pt idx="120">
                  <c:v>-0.13085085406687955</c:v>
                </c:pt>
                <c:pt idx="121">
                  <c:v>-0.13047865664825806</c:v>
                </c:pt>
                <c:pt idx="122">
                  <c:v>-0.12682816408548703</c:v>
                </c:pt>
                <c:pt idx="123">
                  <c:v>-0.12682816408548703</c:v>
                </c:pt>
                <c:pt idx="124">
                  <c:v>-0.12583728089154106</c:v>
                </c:pt>
                <c:pt idx="127">
                  <c:v>-0.12583728089154106</c:v>
                </c:pt>
                <c:pt idx="128">
                  <c:v>-0.12583728089154106</c:v>
                </c:pt>
                <c:pt idx="129">
                  <c:v>-0.12561051160337433</c:v>
                </c:pt>
                <c:pt idx="130">
                  <c:v>-0.12149169116286762</c:v>
                </c:pt>
                <c:pt idx="131">
                  <c:v>-0.12122055397049436</c:v>
                </c:pt>
                <c:pt idx="132">
                  <c:v>-0.12121808908692733</c:v>
                </c:pt>
                <c:pt idx="133">
                  <c:v>-0.12100610910016277</c:v>
                </c:pt>
                <c:pt idx="134">
                  <c:v>-0.12058214912663365</c:v>
                </c:pt>
                <c:pt idx="135">
                  <c:v>-0.12044411564687998</c:v>
                </c:pt>
                <c:pt idx="136">
                  <c:v>-0.12001029613908273</c:v>
                </c:pt>
                <c:pt idx="137">
                  <c:v>-0.12001029613908273</c:v>
                </c:pt>
                <c:pt idx="138">
                  <c:v>-0.12001029613908273</c:v>
                </c:pt>
                <c:pt idx="139">
                  <c:v>-0.116717211693531</c:v>
                </c:pt>
                <c:pt idx="140">
                  <c:v>-0.11598760615769019</c:v>
                </c:pt>
                <c:pt idx="141">
                  <c:v>-0.11576576663665752</c:v>
                </c:pt>
                <c:pt idx="142">
                  <c:v>-0.11576576663665752</c:v>
                </c:pt>
                <c:pt idx="143">
                  <c:v>-0.11210541453961836</c:v>
                </c:pt>
                <c:pt idx="144">
                  <c:v>-0.11184906664864727</c:v>
                </c:pt>
                <c:pt idx="145">
                  <c:v>-0.11114657483204379</c:v>
                </c:pt>
                <c:pt idx="146">
                  <c:v>-0.11110220692783726</c:v>
                </c:pt>
                <c:pt idx="147">
                  <c:v>-0.11109974204427023</c:v>
                </c:pt>
                <c:pt idx="148">
                  <c:v>-0.10709184136427985</c:v>
                </c:pt>
                <c:pt idx="149">
                  <c:v>-0.10708937648071282</c:v>
                </c:pt>
                <c:pt idx="150">
                  <c:v>-0.10654217232883223</c:v>
                </c:pt>
                <c:pt idx="151">
                  <c:v>-0.10653477767813113</c:v>
                </c:pt>
                <c:pt idx="152">
                  <c:v>-0.10650519907532677</c:v>
                </c:pt>
                <c:pt idx="153">
                  <c:v>-0.10626857025289191</c:v>
                </c:pt>
                <c:pt idx="154">
                  <c:v>-0.1062661053693249</c:v>
                </c:pt>
                <c:pt idx="155">
                  <c:v>-0.10614779095810747</c:v>
                </c:pt>
                <c:pt idx="156">
                  <c:v>-0.10614779095810747</c:v>
                </c:pt>
                <c:pt idx="157">
                  <c:v>-0.10614779095810747</c:v>
                </c:pt>
                <c:pt idx="158">
                  <c:v>-0.10577559353948598</c:v>
                </c:pt>
                <c:pt idx="159">
                  <c:v>-0.10577559353948598</c:v>
                </c:pt>
                <c:pt idx="160">
                  <c:v>-0.10572136610101132</c:v>
                </c:pt>
                <c:pt idx="161">
                  <c:v>-9.6485447375350863E-2</c:v>
                </c:pt>
                <c:pt idx="162">
                  <c:v>-9.145708489861018E-2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FEC-4B4C-A812-F5F75039A425}"/>
            </c:ext>
          </c:extLst>
        </c:ser>
        <c:ser>
          <c:idx val="8"/>
          <c:order val="8"/>
          <c:tx>
            <c:strRef>
              <c:f>Inactive!$P$20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Inactive!$P$21:$P$949</c:f>
              <c:numCache>
                <c:formatCode>General</c:formatCode>
                <c:ptCount val="929"/>
                <c:pt idx="0">
                  <c:v>0.54765139092956827</c:v>
                </c:pt>
                <c:pt idx="1">
                  <c:v>0.54757533614531662</c:v>
                </c:pt>
                <c:pt idx="2">
                  <c:v>0.5473319870812674</c:v>
                </c:pt>
                <c:pt idx="3">
                  <c:v>0.54716470779892989</c:v>
                </c:pt>
                <c:pt idx="4">
                  <c:v>0.54683020594340237</c:v>
                </c:pt>
                <c:pt idx="5">
                  <c:v>0.54552333328303226</c:v>
                </c:pt>
                <c:pt idx="6">
                  <c:v>0.54528032166184193</c:v>
                </c:pt>
                <c:pt idx="7">
                  <c:v>0.54503735003387932</c:v>
                </c:pt>
                <c:pt idx="8">
                  <c:v>0.54494624598414743</c:v>
                </c:pt>
                <c:pt idx="9">
                  <c:v>0.54421761605200725</c:v>
                </c:pt>
                <c:pt idx="10">
                  <c:v>0.54323150341653959</c:v>
                </c:pt>
                <c:pt idx="11">
                  <c:v>0.54298886923143608</c:v>
                </c:pt>
                <c:pt idx="12">
                  <c:v>0.54282208142837396</c:v>
                </c:pt>
                <c:pt idx="13">
                  <c:v>0.5427462750395603</c:v>
                </c:pt>
                <c:pt idx="14">
                  <c:v>0.25212756195037522</c:v>
                </c:pt>
                <c:pt idx="15">
                  <c:v>0.25169136760720107</c:v>
                </c:pt>
                <c:pt idx="16">
                  <c:v>0.23001638039900429</c:v>
                </c:pt>
                <c:pt idx="17">
                  <c:v>0.22988994201336443</c:v>
                </c:pt>
                <c:pt idx="18">
                  <c:v>0.22970606537853788</c:v>
                </c:pt>
                <c:pt idx="19">
                  <c:v>4.096245977203347E-3</c:v>
                </c:pt>
                <c:pt idx="20">
                  <c:v>4.0491754085519626E-3</c:v>
                </c:pt>
                <c:pt idx="21">
                  <c:v>3.9707369586833218E-3</c:v>
                </c:pt>
                <c:pt idx="22">
                  <c:v>3.9628939729259597E-3</c:v>
                </c:pt>
                <c:pt idx="23">
                  <c:v>3.9628939729259597E-3</c:v>
                </c:pt>
                <c:pt idx="24">
                  <c:v>-1.0369783109510561E-2</c:v>
                </c:pt>
                <c:pt idx="25">
                  <c:v>-1.4051517980406558E-2</c:v>
                </c:pt>
                <c:pt idx="26">
                  <c:v>-7.9100768837321048E-2</c:v>
                </c:pt>
                <c:pt idx="27">
                  <c:v>-9.1194199748063004E-2</c:v>
                </c:pt>
                <c:pt idx="28">
                  <c:v>-9.1436461095281446E-2</c:v>
                </c:pt>
                <c:pt idx="29">
                  <c:v>-9.1588431054144534E-2</c:v>
                </c:pt>
                <c:pt idx="30">
                  <c:v>-0.14550498405336787</c:v>
                </c:pt>
                <c:pt idx="31">
                  <c:v>-0.14602309821954032</c:v>
                </c:pt>
                <c:pt idx="32">
                  <c:v>-0.15420440086332798</c:v>
                </c:pt>
                <c:pt idx="33">
                  <c:v>-0.15422178589493535</c:v>
                </c:pt>
                <c:pt idx="34">
                  <c:v>-0.18031733325867216</c:v>
                </c:pt>
                <c:pt idx="35">
                  <c:v>-0.18410128527868683</c:v>
                </c:pt>
                <c:pt idx="36">
                  <c:v>-0.1900347890867444</c:v>
                </c:pt>
                <c:pt idx="37">
                  <c:v>-0.19003573620896436</c:v>
                </c:pt>
                <c:pt idx="38">
                  <c:v>-0.19097520968948442</c:v>
                </c:pt>
                <c:pt idx="39">
                  <c:v>-0.19097520968948442</c:v>
                </c:pt>
                <c:pt idx="40">
                  <c:v>-0.19097909153890616</c:v>
                </c:pt>
                <c:pt idx="41">
                  <c:v>-0.19097909153890616</c:v>
                </c:pt>
                <c:pt idx="42">
                  <c:v>-0.19097909153890616</c:v>
                </c:pt>
                <c:pt idx="43">
                  <c:v>-0.19098374460283529</c:v>
                </c:pt>
                <c:pt idx="44">
                  <c:v>-0.19109448339052051</c:v>
                </c:pt>
                <c:pt idx="45">
                  <c:v>-0.19109448339052051</c:v>
                </c:pt>
                <c:pt idx="46">
                  <c:v>-0.19109448339052051</c:v>
                </c:pt>
                <c:pt idx="47">
                  <c:v>-0.19109448339052051</c:v>
                </c:pt>
                <c:pt idx="48">
                  <c:v>-0.19109824338557649</c:v>
                </c:pt>
                <c:pt idx="49">
                  <c:v>-0.19109824338557649</c:v>
                </c:pt>
                <c:pt idx="50">
                  <c:v>-0.19109824338557649</c:v>
                </c:pt>
                <c:pt idx="51">
                  <c:v>-0.19109824338557649</c:v>
                </c:pt>
                <c:pt idx="52">
                  <c:v>-0.19160784080325688</c:v>
                </c:pt>
                <c:pt idx="53">
                  <c:v>-0.19237941652296989</c:v>
                </c:pt>
                <c:pt idx="54">
                  <c:v>-0.19237982217437991</c:v>
                </c:pt>
                <c:pt idx="55">
                  <c:v>-0.19287067721333767</c:v>
                </c:pt>
                <c:pt idx="56">
                  <c:v>-0.19287067721333767</c:v>
                </c:pt>
                <c:pt idx="57">
                  <c:v>-0.19288298271012844</c:v>
                </c:pt>
                <c:pt idx="58">
                  <c:v>-0.19288298271012844</c:v>
                </c:pt>
                <c:pt idx="59">
                  <c:v>-0.19288819816479122</c:v>
                </c:pt>
                <c:pt idx="60">
                  <c:v>-0.19288819816479122</c:v>
                </c:pt>
                <c:pt idx="61">
                  <c:v>-0.19276541492076701</c:v>
                </c:pt>
                <c:pt idx="62">
                  <c:v>-0.19276541492076701</c:v>
                </c:pt>
                <c:pt idx="63">
                  <c:v>-0.19275733005991141</c:v>
                </c:pt>
                <c:pt idx="64">
                  <c:v>-0.19211742806457718</c:v>
                </c:pt>
                <c:pt idx="65">
                  <c:v>-0.19207670219534237</c:v>
                </c:pt>
                <c:pt idx="66">
                  <c:v>-0.18910947838632275</c:v>
                </c:pt>
                <c:pt idx="67">
                  <c:v>-0.18910838913462258</c:v>
                </c:pt>
                <c:pt idx="68">
                  <c:v>-0.18643230916846881</c:v>
                </c:pt>
                <c:pt idx="69">
                  <c:v>-0.17962628589087154</c:v>
                </c:pt>
                <c:pt idx="70">
                  <c:v>-0.17520931933995748</c:v>
                </c:pt>
                <c:pt idx="71">
                  <c:v>-0.17518344383020512</c:v>
                </c:pt>
                <c:pt idx="72">
                  <c:v>-0.1751457729808249</c:v>
                </c:pt>
                <c:pt idx="73">
                  <c:v>-0.17513399263865748</c:v>
                </c:pt>
                <c:pt idx="74">
                  <c:v>-0.17511985107267941</c:v>
                </c:pt>
                <c:pt idx="75">
                  <c:v>-0.17507031130238115</c:v>
                </c:pt>
                <c:pt idx="76">
                  <c:v>-0.17201785802458897</c:v>
                </c:pt>
                <c:pt idx="77">
                  <c:v>-0.17186429442188361</c:v>
                </c:pt>
                <c:pt idx="78">
                  <c:v>-0.17047544904122752</c:v>
                </c:pt>
                <c:pt idx="79">
                  <c:v>-0.17015930857947731</c:v>
                </c:pt>
                <c:pt idx="80">
                  <c:v>-0.16614971212006718</c:v>
                </c:pt>
                <c:pt idx="81">
                  <c:v>-0.16613814539662547</c:v>
                </c:pt>
                <c:pt idx="82">
                  <c:v>-0.16609185350709088</c:v>
                </c:pt>
                <c:pt idx="83">
                  <c:v>-0.16563841168903848</c:v>
                </c:pt>
                <c:pt idx="84">
                  <c:v>-0.16563841168903848</c:v>
                </c:pt>
                <c:pt idx="85">
                  <c:v>-0.1655887684308599</c:v>
                </c:pt>
                <c:pt idx="86">
                  <c:v>-0.1655449280623455</c:v>
                </c:pt>
                <c:pt idx="87">
                  <c:v>-0.16511048539125922</c:v>
                </c:pt>
                <c:pt idx="88">
                  <c:v>-0.16506626305617511</c:v>
                </c:pt>
                <c:pt idx="89">
                  <c:v>-0.16506331365071447</c:v>
                </c:pt>
                <c:pt idx="90">
                  <c:v>-0.16506036408903024</c:v>
                </c:pt>
                <c:pt idx="91">
                  <c:v>-0.16505741437112254</c:v>
                </c:pt>
                <c:pt idx="92">
                  <c:v>-0.16472902459780342</c:v>
                </c:pt>
                <c:pt idx="93">
                  <c:v>-0.1647260573828585</c:v>
                </c:pt>
                <c:pt idx="94">
                  <c:v>-0.1646844999701581</c:v>
                </c:pt>
                <c:pt idx="95">
                  <c:v>-0.15918704958479379</c:v>
                </c:pt>
                <c:pt idx="96">
                  <c:v>-0.15916432487984467</c:v>
                </c:pt>
                <c:pt idx="97">
                  <c:v>-0.15897248391374413</c:v>
                </c:pt>
                <c:pt idx="98">
                  <c:v>-0.15322889192134115</c:v>
                </c:pt>
                <c:pt idx="99">
                  <c:v>-0.15224403122481123</c:v>
                </c:pt>
                <c:pt idx="100">
                  <c:v>-0.15224403122481123</c:v>
                </c:pt>
                <c:pt idx="101">
                  <c:v>-0.15223333738345868</c:v>
                </c:pt>
                <c:pt idx="102">
                  <c:v>-0.1516178726482113</c:v>
                </c:pt>
                <c:pt idx="103">
                  <c:v>-0.1467293076794971</c:v>
                </c:pt>
                <c:pt idx="104">
                  <c:v>-0.14603158416967027</c:v>
                </c:pt>
                <c:pt idx="105">
                  <c:v>-0.14564041838938036</c:v>
                </c:pt>
                <c:pt idx="106">
                  <c:v>-0.14497325437874264</c:v>
                </c:pt>
                <c:pt idx="107">
                  <c:v>-0.14471361690378826</c:v>
                </c:pt>
                <c:pt idx="108">
                  <c:v>-0.13783310111455399</c:v>
                </c:pt>
                <c:pt idx="109">
                  <c:v>-0.13783310111455399</c:v>
                </c:pt>
                <c:pt idx="110">
                  <c:v>-0.13783310111455399</c:v>
                </c:pt>
                <c:pt idx="111">
                  <c:v>-0.1370463035712054</c:v>
                </c:pt>
                <c:pt idx="112">
                  <c:v>-0.1370463035712054</c:v>
                </c:pt>
                <c:pt idx="113">
                  <c:v>-0.1370463035712054</c:v>
                </c:pt>
                <c:pt idx="114">
                  <c:v>-0.13639267940107669</c:v>
                </c:pt>
                <c:pt idx="115">
                  <c:v>-0.13009999378809967</c:v>
                </c:pt>
                <c:pt idx="116">
                  <c:v>-0.12925104133496906</c:v>
                </c:pt>
                <c:pt idx="117">
                  <c:v>-0.12899658484418025</c:v>
                </c:pt>
                <c:pt idx="118">
                  <c:v>-0.12863411564492477</c:v>
                </c:pt>
                <c:pt idx="119">
                  <c:v>-0.12863411564492477</c:v>
                </c:pt>
                <c:pt idx="120">
                  <c:v>-0.12863411564492477</c:v>
                </c:pt>
                <c:pt idx="121">
                  <c:v>-0.12795566504702915</c:v>
                </c:pt>
                <c:pt idx="122">
                  <c:v>-0.12111266199700521</c:v>
                </c:pt>
                <c:pt idx="123">
                  <c:v>-0.12111266199700521</c:v>
                </c:pt>
                <c:pt idx="124">
                  <c:v>-0.11919608149099825</c:v>
                </c:pt>
                <c:pt idx="125">
                  <c:v>-0.16516939382646351</c:v>
                </c:pt>
                <c:pt idx="126">
                  <c:v>-0.15983309304165488</c:v>
                </c:pt>
                <c:pt idx="127">
                  <c:v>-0.11919608149099825</c:v>
                </c:pt>
                <c:pt idx="128">
                  <c:v>-0.11919608149099825</c:v>
                </c:pt>
                <c:pt idx="129">
                  <c:v>-0.11875391105283239</c:v>
                </c:pt>
                <c:pt idx="130">
                  <c:v>-0.11049263498560269</c:v>
                </c:pt>
                <c:pt idx="131">
                  <c:v>-0.10993350184641226</c:v>
                </c:pt>
                <c:pt idx="132">
                  <c:v>-0.10992841014746746</c:v>
                </c:pt>
                <c:pt idx="133">
                  <c:v>-0.1094899396059219</c:v>
                </c:pt>
                <c:pt idx="134">
                  <c:v>-0.10860953223479552</c:v>
                </c:pt>
                <c:pt idx="135">
                  <c:v>-0.10832189064331221</c:v>
                </c:pt>
                <c:pt idx="136">
                  <c:v>-0.10741468475302363</c:v>
                </c:pt>
                <c:pt idx="137">
                  <c:v>-0.10741468475302363</c:v>
                </c:pt>
                <c:pt idx="138">
                  <c:v>-0.10741468475302363</c:v>
                </c:pt>
                <c:pt idx="139">
                  <c:v>-0.10037037903222001</c:v>
                </c:pt>
                <c:pt idx="140">
                  <c:v>-9.8771930980713241E-2</c:v>
                </c:pt>
                <c:pt idx="141">
                  <c:v>-9.8283202767466493E-2</c:v>
                </c:pt>
                <c:pt idx="142">
                  <c:v>-9.8283202767466493E-2</c:v>
                </c:pt>
                <c:pt idx="143">
                  <c:v>-9.003649357599286E-2</c:v>
                </c:pt>
                <c:pt idx="144">
                  <c:v>-8.9446037826466984E-2</c:v>
                </c:pt>
                <c:pt idx="145">
                  <c:v>-8.7819302112695508E-2</c:v>
                </c:pt>
                <c:pt idx="146">
                  <c:v>-8.771613488811103E-2</c:v>
                </c:pt>
                <c:pt idx="147">
                  <c:v>-8.7710401891510359E-2</c:v>
                </c:pt>
                <c:pt idx="148">
                  <c:v>-7.8181904567427241E-2</c:v>
                </c:pt>
                <c:pt idx="149">
                  <c:v>-7.8175917395117644E-2</c:v>
                </c:pt>
                <c:pt idx="150">
                  <c:v>-7.6842898140932703E-2</c:v>
                </c:pt>
                <c:pt idx="151">
                  <c:v>-7.6824831641780666E-2</c:v>
                </c:pt>
                <c:pt idx="152">
                  <c:v>-7.6752551585053896E-2</c:v>
                </c:pt>
                <c:pt idx="153">
                  <c:v>-7.6173501268377519E-2</c:v>
                </c:pt>
                <c:pt idx="154">
                  <c:v>-7.6167461917403423E-2</c:v>
                </c:pt>
                <c:pt idx="155">
                  <c:v>-7.5877389351760582E-2</c:v>
                </c:pt>
                <c:pt idx="156">
                  <c:v>-7.5877389351760582E-2</c:v>
                </c:pt>
                <c:pt idx="157">
                  <c:v>-7.5877389351760582E-2</c:v>
                </c:pt>
                <c:pt idx="158">
                  <c:v>-7.4962522225011208E-2</c:v>
                </c:pt>
                <c:pt idx="159">
                  <c:v>-7.4962522225011208E-2</c:v>
                </c:pt>
                <c:pt idx="160">
                  <c:v>-7.4828933032341838E-2</c:v>
                </c:pt>
                <c:pt idx="161">
                  <c:v>-5.0973135565588135E-2</c:v>
                </c:pt>
                <c:pt idx="162">
                  <c:v>-3.706304441529773E-2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FEC-4B4C-A812-F5F75039A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34584"/>
        <c:axId val="1"/>
      </c:scatterChart>
      <c:valAx>
        <c:axId val="513634584"/>
        <c:scaling>
          <c:orientation val="minMax"/>
          <c:max val="46000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51097178683381"/>
              <c:y val="0.862295081967213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156739811912224E-2"/>
              <c:y val="0.377049180327868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345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9.7178683385579931E-2"/>
          <c:y val="0.91475409836065569"/>
          <c:w val="0.88714733542319746"/>
          <c:h val="6.5573770491803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-- O-C Diagr</a:t>
            </a:r>
          </a:p>
        </c:rich>
      </c:tx>
      <c:layout>
        <c:manualLayout>
          <c:xMode val="edge"/>
          <c:yMode val="edge"/>
          <c:x val="0.40659391934982486"/>
          <c:y val="3.16742081447963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271136522169424E-2"/>
          <c:y val="0.11085985097463033"/>
          <c:w val="0.9120889996482463"/>
          <c:h val="0.778281402760670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(all)'!$E$20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(all)'!$D$21:$D$95</c:f>
              <c:numCache>
                <c:formatCode>General</c:formatCode>
                <c:ptCount val="75"/>
                <c:pt idx="0">
                  <c:v>-2.3582999999999998</c:v>
                </c:pt>
                <c:pt idx="1">
                  <c:v>-2.35805</c:v>
                </c:pt>
                <c:pt idx="2">
                  <c:v>-2.3572500000000001</c:v>
                </c:pt>
                <c:pt idx="3">
                  <c:v>-2.3567</c:v>
                </c:pt>
                <c:pt idx="4">
                  <c:v>-2.3555999999999999</c:v>
                </c:pt>
                <c:pt idx="5">
                  <c:v>-2.3513000000000002</c:v>
                </c:pt>
                <c:pt idx="6">
                  <c:v>-2.3504999999999998</c:v>
                </c:pt>
                <c:pt idx="7">
                  <c:v>-2.3496999999999999</c:v>
                </c:pt>
                <c:pt idx="8">
                  <c:v>-2.3494000000000002</c:v>
                </c:pt>
                <c:pt idx="9">
                  <c:v>-2.347</c:v>
                </c:pt>
                <c:pt idx="10">
                  <c:v>-2.34375</c:v>
                </c:pt>
                <c:pt idx="11">
                  <c:v>-2.3429500000000001</c:v>
                </c:pt>
                <c:pt idx="12">
                  <c:v>-2.3424</c:v>
                </c:pt>
                <c:pt idx="13">
                  <c:v>-2.3421500000000002</c:v>
                </c:pt>
                <c:pt idx="14">
                  <c:v>-1.2639</c:v>
                </c:pt>
                <c:pt idx="15">
                  <c:v>-1.2620499999999999</c:v>
                </c:pt>
                <c:pt idx="16">
                  <c:v>-1.1689499999999999</c:v>
                </c:pt>
                <c:pt idx="17">
                  <c:v>-1.1684000000000001</c:v>
                </c:pt>
                <c:pt idx="18">
                  <c:v>-1.1676</c:v>
                </c:pt>
                <c:pt idx="19">
                  <c:v>-8.4999999999999995E-4</c:v>
                </c:pt>
                <c:pt idx="20">
                  <c:v>-5.5000000000000003E-4</c:v>
                </c:pt>
                <c:pt idx="21">
                  <c:v>-5.0000000000000002E-5</c:v>
                </c:pt>
                <c:pt idx="22">
                  <c:v>0</c:v>
                </c:pt>
                <c:pt idx="23">
                  <c:v>0</c:v>
                </c:pt>
                <c:pt idx="24">
                  <c:v>9.3100000000000002E-2</c:v>
                </c:pt>
                <c:pt idx="25">
                  <c:v>0.1176</c:v>
                </c:pt>
                <c:pt idx="26">
                  <c:v>0.60165000000000002</c:v>
                </c:pt>
                <c:pt idx="27">
                  <c:v>0.70589999999999997</c:v>
                </c:pt>
                <c:pt idx="28">
                  <c:v>0.70804999999999996</c:v>
                </c:pt>
                <c:pt idx="29">
                  <c:v>0.70940000000000003</c:v>
                </c:pt>
                <c:pt idx="30">
                  <c:v>1.3972</c:v>
                </c:pt>
                <c:pt idx="31">
                  <c:v>1.3974500000000001</c:v>
                </c:pt>
                <c:pt idx="32">
                  <c:v>1.8754</c:v>
                </c:pt>
                <c:pt idx="33">
                  <c:v>1.9793000000000001</c:v>
                </c:pt>
                <c:pt idx="34">
                  <c:v>2.2069999999999999</c:v>
                </c:pt>
                <c:pt idx="35">
                  <c:v>2.2070500000000002</c:v>
                </c:pt>
                <c:pt idx="36">
                  <c:v>2.2615500000000002</c:v>
                </c:pt>
                <c:pt idx="37">
                  <c:v>2.2615500000000002</c:v>
                </c:pt>
                <c:pt idx="38">
                  <c:v>2.2618</c:v>
                </c:pt>
                <c:pt idx="39">
                  <c:v>2.2618</c:v>
                </c:pt>
                <c:pt idx="40">
                  <c:v>2.2618</c:v>
                </c:pt>
                <c:pt idx="41">
                  <c:v>2.2621000000000002</c:v>
                </c:pt>
                <c:pt idx="42">
                  <c:v>2.2693500000000002</c:v>
                </c:pt>
                <c:pt idx="43">
                  <c:v>2.2693500000000002</c:v>
                </c:pt>
                <c:pt idx="44">
                  <c:v>2.2693500000000002</c:v>
                </c:pt>
                <c:pt idx="45">
                  <c:v>2.2693500000000002</c:v>
                </c:pt>
                <c:pt idx="46">
                  <c:v>2.2696000000000001</c:v>
                </c:pt>
                <c:pt idx="47">
                  <c:v>2.2696000000000001</c:v>
                </c:pt>
                <c:pt idx="48">
                  <c:v>2.2696000000000001</c:v>
                </c:pt>
                <c:pt idx="49">
                  <c:v>2.2696000000000001</c:v>
                </c:pt>
                <c:pt idx="50">
                  <c:v>2.3062999999999998</c:v>
                </c:pt>
                <c:pt idx="51">
                  <c:v>2.3803000000000001</c:v>
                </c:pt>
                <c:pt idx="52">
                  <c:v>2.38035</c:v>
                </c:pt>
                <c:pt idx="53">
                  <c:v>2.4763999999999999</c:v>
                </c:pt>
                <c:pt idx="54">
                  <c:v>2.4763999999999999</c:v>
                </c:pt>
                <c:pt idx="55">
                  <c:v>2.48285</c:v>
                </c:pt>
                <c:pt idx="56">
                  <c:v>2.48285</c:v>
                </c:pt>
                <c:pt idx="57">
                  <c:v>2.4861</c:v>
                </c:pt>
                <c:pt idx="58">
                  <c:v>2.4861</c:v>
                </c:pt>
                <c:pt idx="59">
                  <c:v>2.5773000000000001</c:v>
                </c:pt>
                <c:pt idx="60">
                  <c:v>2.5773000000000001</c:v>
                </c:pt>
                <c:pt idx="61">
                  <c:v>2.5792000000000002</c:v>
                </c:pt>
                <c:pt idx="62">
                  <c:v>2.6690499999999999</c:v>
                </c:pt>
                <c:pt idx="63">
                  <c:v>2.6730999999999998</c:v>
                </c:pt>
                <c:pt idx="64">
                  <c:v>2.8587500000000001</c:v>
                </c:pt>
                <c:pt idx="65">
                  <c:v>2.8588</c:v>
                </c:pt>
                <c:pt idx="66">
                  <c:v>2.9653499999999999</c:v>
                </c:pt>
                <c:pt idx="67">
                  <c:v>3.1621000000000001</c:v>
                </c:pt>
                <c:pt idx="68">
                  <c:v>3.26275</c:v>
                </c:pt>
                <c:pt idx="69">
                  <c:v>3.2633000000000001</c:v>
                </c:pt>
                <c:pt idx="70">
                  <c:v>3.2641</c:v>
                </c:pt>
                <c:pt idx="71">
                  <c:v>3.2643499999999999</c:v>
                </c:pt>
                <c:pt idx="72">
                  <c:v>3.2646500000000001</c:v>
                </c:pt>
                <c:pt idx="73">
                  <c:v>3.2656999999999998</c:v>
                </c:pt>
                <c:pt idx="74">
                  <c:v>3.3277999999999999</c:v>
                </c:pt>
              </c:numCache>
            </c:numRef>
          </c:xVal>
          <c:yVal>
            <c:numRef>
              <c:f>'Q_fit (all)'!$E$21:$E$95</c:f>
              <c:numCache>
                <c:formatCode>General</c:formatCode>
                <c:ptCount val="75"/>
                <c:pt idx="0">
                  <c:v>0.51849476389907068</c:v>
                </c:pt>
                <c:pt idx="1">
                  <c:v>0.54607588221188053</c:v>
                </c:pt>
                <c:pt idx="2">
                  <c:v>0.50153546080036904</c:v>
                </c:pt>
                <c:pt idx="3">
                  <c:v>0.53341392108268337</c:v>
                </c:pt>
                <c:pt idx="4">
                  <c:v>0.52717084164760308</c:v>
                </c:pt>
                <c:pt idx="5">
                  <c:v>0.52276607656676788</c:v>
                </c:pt>
                <c:pt idx="6">
                  <c:v>0.53822565515656606</c:v>
                </c:pt>
                <c:pt idx="7">
                  <c:v>0.54368523374432698</c:v>
                </c:pt>
                <c:pt idx="8">
                  <c:v>0.53198257571784779</c:v>
                </c:pt>
                <c:pt idx="9">
                  <c:v>0.56836131148884306</c:v>
                </c:pt>
                <c:pt idx="10">
                  <c:v>0.53491584950825199</c:v>
                </c:pt>
                <c:pt idx="11">
                  <c:v>0.54037542809965089</c:v>
                </c:pt>
                <c:pt idx="12">
                  <c:v>0.51225388837701757</c:v>
                </c:pt>
                <c:pt idx="13">
                  <c:v>0.53583500668901252</c:v>
                </c:pt>
                <c:pt idx="14">
                  <c:v>0.26409827507450245</c:v>
                </c:pt>
                <c:pt idx="15">
                  <c:v>0.26699855056358501</c:v>
                </c:pt>
                <c:pt idx="16">
                  <c:v>0.24510700897371862</c:v>
                </c:pt>
                <c:pt idx="17">
                  <c:v>0.24488546925567789</c:v>
                </c:pt>
                <c:pt idx="18">
                  <c:v>0.24424504784838064</c:v>
                </c:pt>
                <c:pt idx="19">
                  <c:v>-1.7580224812263623E-4</c:v>
                </c:pt>
                <c:pt idx="20">
                  <c:v>3.2153972279047593E-4</c:v>
                </c:pt>
                <c:pt idx="21">
                  <c:v>-5.1622366299852729E-4</c:v>
                </c:pt>
                <c:pt idx="22">
                  <c:v>0</c:v>
                </c:pt>
                <c:pt idx="23">
                  <c:v>5.0000000192085281E-4</c:v>
                </c:pt>
                <c:pt idx="24">
                  <c:v>-1.3491541583789513E-2</c:v>
                </c:pt>
                <c:pt idx="25">
                  <c:v>-1.7641947262745816E-2</c:v>
                </c:pt>
                <c:pt idx="26">
                  <c:v>-8.1780676628113724E-2</c:v>
                </c:pt>
                <c:pt idx="27">
                  <c:v>-8.9354341616854072E-2</c:v>
                </c:pt>
                <c:pt idx="28">
                  <c:v>-9.115672414918663E-2</c:v>
                </c:pt>
                <c:pt idx="29">
                  <c:v>-9.1418685282405932E-2</c:v>
                </c:pt>
                <c:pt idx="30">
                  <c:v>-0.15264599250076571</c:v>
                </c:pt>
                <c:pt idx="31">
                  <c:v>-0.15276487419032492</c:v>
                </c:pt>
                <c:pt idx="32">
                  <c:v>-0.17448289030289743</c:v>
                </c:pt>
                <c:pt idx="33">
                  <c:v>-0.18047012092574732</c:v>
                </c:pt>
                <c:pt idx="34">
                  <c:v>-0.18438756473915419</c:v>
                </c:pt>
                <c:pt idx="35">
                  <c:v>-0.17917134107847232</c:v>
                </c:pt>
                <c:pt idx="36">
                  <c:v>-0.20068754962994717</c:v>
                </c:pt>
                <c:pt idx="37">
                  <c:v>-0.20058754962519743</c:v>
                </c:pt>
                <c:pt idx="38">
                  <c:v>-0.19670643132121768</c:v>
                </c:pt>
                <c:pt idx="39">
                  <c:v>-0.19670643132121768</c:v>
                </c:pt>
                <c:pt idx="40">
                  <c:v>-0.19660643132374389</c:v>
                </c:pt>
                <c:pt idx="41">
                  <c:v>-0.20050908935081679</c:v>
                </c:pt>
                <c:pt idx="42">
                  <c:v>-0.20085665837541455</c:v>
                </c:pt>
                <c:pt idx="43">
                  <c:v>-0.20065665837319102</c:v>
                </c:pt>
                <c:pt idx="44">
                  <c:v>-0.2003566583734937</c:v>
                </c:pt>
                <c:pt idx="45">
                  <c:v>-0.2003566583734937</c:v>
                </c:pt>
                <c:pt idx="46">
                  <c:v>-0.19777554006577702</c:v>
                </c:pt>
                <c:pt idx="47">
                  <c:v>-0.19777554006577702</c:v>
                </c:pt>
                <c:pt idx="48">
                  <c:v>-0.19757554007082945</c:v>
                </c:pt>
                <c:pt idx="49">
                  <c:v>-0.19727554007113213</c:v>
                </c:pt>
                <c:pt idx="50">
                  <c:v>-0.18856737224996323</c:v>
                </c:pt>
                <c:pt idx="51">
                  <c:v>-0.19035635267209727</c:v>
                </c:pt>
                <c:pt idx="52">
                  <c:v>-0.18614012900798116</c:v>
                </c:pt>
                <c:pt idx="53">
                  <c:v>-0.18917447454441572</c:v>
                </c:pt>
                <c:pt idx="54">
                  <c:v>-0.18917447454441572</c:v>
                </c:pt>
                <c:pt idx="55">
                  <c:v>-0.1926816221603076</c:v>
                </c:pt>
                <c:pt idx="56">
                  <c:v>-0.18948162216111086</c:v>
                </c:pt>
                <c:pt idx="57">
                  <c:v>-0.19392708413943183</c:v>
                </c:pt>
                <c:pt idx="58">
                  <c:v>-0.19212708414124791</c:v>
                </c:pt>
                <c:pt idx="59">
                  <c:v>-0.19143512487789849</c:v>
                </c:pt>
                <c:pt idx="60">
                  <c:v>-0.19003512487688567</c:v>
                </c:pt>
                <c:pt idx="61">
                  <c:v>-0.19071862572309328</c:v>
                </c:pt>
                <c:pt idx="62">
                  <c:v>-0.19576470533502288</c:v>
                </c:pt>
                <c:pt idx="63">
                  <c:v>-0.19325058871618239</c:v>
                </c:pt>
                <c:pt idx="64">
                  <c:v>-0.19411213217244949</c:v>
                </c:pt>
                <c:pt idx="65">
                  <c:v>-0.19409590850409586</c:v>
                </c:pt>
                <c:pt idx="66">
                  <c:v>-0.18782328504312318</c:v>
                </c:pt>
                <c:pt idx="67">
                  <c:v>-0.18548317556269467</c:v>
                </c:pt>
                <c:pt idx="68">
                  <c:v>-0.17412494420568692</c:v>
                </c:pt>
                <c:pt idx="69">
                  <c:v>-0.17464648391614901</c:v>
                </c:pt>
                <c:pt idx="70">
                  <c:v>-0.17778690532577457</c:v>
                </c:pt>
                <c:pt idx="71">
                  <c:v>-0.174705787023413</c:v>
                </c:pt>
                <c:pt idx="72">
                  <c:v>-0.17370844505057903</c:v>
                </c:pt>
                <c:pt idx="73">
                  <c:v>-0.17726774814946111</c:v>
                </c:pt>
                <c:pt idx="74">
                  <c:v>-0.17011796010046965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886-46C1-8E55-AE381B59CE22}"/>
            </c:ext>
          </c:extLst>
        </c:ser>
        <c:ser>
          <c:idx val="1"/>
          <c:order val="1"/>
          <c:tx>
            <c:strRef>
              <c:f>'Q_fit (all)'!$M$20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(all)'!$D$21:$D$95</c:f>
              <c:numCache>
                <c:formatCode>General</c:formatCode>
                <c:ptCount val="75"/>
                <c:pt idx="0">
                  <c:v>-2.3582999999999998</c:v>
                </c:pt>
                <c:pt idx="1">
                  <c:v>-2.35805</c:v>
                </c:pt>
                <c:pt idx="2">
                  <c:v>-2.3572500000000001</c:v>
                </c:pt>
                <c:pt idx="3">
                  <c:v>-2.3567</c:v>
                </c:pt>
                <c:pt idx="4">
                  <c:v>-2.3555999999999999</c:v>
                </c:pt>
                <c:pt idx="5">
                  <c:v>-2.3513000000000002</c:v>
                </c:pt>
                <c:pt idx="6">
                  <c:v>-2.3504999999999998</c:v>
                </c:pt>
                <c:pt idx="7">
                  <c:v>-2.3496999999999999</c:v>
                </c:pt>
                <c:pt idx="8">
                  <c:v>-2.3494000000000002</c:v>
                </c:pt>
                <c:pt idx="9">
                  <c:v>-2.347</c:v>
                </c:pt>
                <c:pt idx="10">
                  <c:v>-2.34375</c:v>
                </c:pt>
                <c:pt idx="11">
                  <c:v>-2.3429500000000001</c:v>
                </c:pt>
                <c:pt idx="12">
                  <c:v>-2.3424</c:v>
                </c:pt>
                <c:pt idx="13">
                  <c:v>-2.3421500000000002</c:v>
                </c:pt>
                <c:pt idx="14">
                  <c:v>-1.2639</c:v>
                </c:pt>
                <c:pt idx="15">
                  <c:v>-1.2620499999999999</c:v>
                </c:pt>
                <c:pt idx="16">
                  <c:v>-1.1689499999999999</c:v>
                </c:pt>
                <c:pt idx="17">
                  <c:v>-1.1684000000000001</c:v>
                </c:pt>
                <c:pt idx="18">
                  <c:v>-1.1676</c:v>
                </c:pt>
                <c:pt idx="19">
                  <c:v>-8.4999999999999995E-4</c:v>
                </c:pt>
                <c:pt idx="20">
                  <c:v>-5.5000000000000003E-4</c:v>
                </c:pt>
                <c:pt idx="21">
                  <c:v>-5.0000000000000002E-5</c:v>
                </c:pt>
                <c:pt idx="22">
                  <c:v>0</c:v>
                </c:pt>
                <c:pt idx="23">
                  <c:v>0</c:v>
                </c:pt>
                <c:pt idx="24">
                  <c:v>9.3100000000000002E-2</c:v>
                </c:pt>
                <c:pt idx="25">
                  <c:v>0.1176</c:v>
                </c:pt>
                <c:pt idx="26">
                  <c:v>0.60165000000000002</c:v>
                </c:pt>
                <c:pt idx="27">
                  <c:v>0.70589999999999997</c:v>
                </c:pt>
                <c:pt idx="28">
                  <c:v>0.70804999999999996</c:v>
                </c:pt>
                <c:pt idx="29">
                  <c:v>0.70940000000000003</c:v>
                </c:pt>
                <c:pt idx="30">
                  <c:v>1.3972</c:v>
                </c:pt>
                <c:pt idx="31">
                  <c:v>1.3974500000000001</c:v>
                </c:pt>
                <c:pt idx="32">
                  <c:v>1.8754</c:v>
                </c:pt>
                <c:pt idx="33">
                  <c:v>1.9793000000000001</c:v>
                </c:pt>
                <c:pt idx="34">
                  <c:v>2.2069999999999999</c:v>
                </c:pt>
                <c:pt idx="35">
                  <c:v>2.2070500000000002</c:v>
                </c:pt>
                <c:pt idx="36">
                  <c:v>2.2615500000000002</c:v>
                </c:pt>
                <c:pt idx="37">
                  <c:v>2.2615500000000002</c:v>
                </c:pt>
                <c:pt idx="38">
                  <c:v>2.2618</c:v>
                </c:pt>
                <c:pt idx="39">
                  <c:v>2.2618</c:v>
                </c:pt>
                <c:pt idx="40">
                  <c:v>2.2618</c:v>
                </c:pt>
                <c:pt idx="41">
                  <c:v>2.2621000000000002</c:v>
                </c:pt>
                <c:pt idx="42">
                  <c:v>2.2693500000000002</c:v>
                </c:pt>
                <c:pt idx="43">
                  <c:v>2.2693500000000002</c:v>
                </c:pt>
                <c:pt idx="44">
                  <c:v>2.2693500000000002</c:v>
                </c:pt>
                <c:pt idx="45">
                  <c:v>2.2693500000000002</c:v>
                </c:pt>
                <c:pt idx="46">
                  <c:v>2.2696000000000001</c:v>
                </c:pt>
                <c:pt idx="47">
                  <c:v>2.2696000000000001</c:v>
                </c:pt>
                <c:pt idx="48">
                  <c:v>2.2696000000000001</c:v>
                </c:pt>
                <c:pt idx="49">
                  <c:v>2.2696000000000001</c:v>
                </c:pt>
                <c:pt idx="50">
                  <c:v>2.3062999999999998</c:v>
                </c:pt>
                <c:pt idx="51">
                  <c:v>2.3803000000000001</c:v>
                </c:pt>
                <c:pt idx="52">
                  <c:v>2.38035</c:v>
                </c:pt>
                <c:pt idx="53">
                  <c:v>2.4763999999999999</c:v>
                </c:pt>
                <c:pt idx="54">
                  <c:v>2.4763999999999999</c:v>
                </c:pt>
                <c:pt idx="55">
                  <c:v>2.48285</c:v>
                </c:pt>
                <c:pt idx="56">
                  <c:v>2.48285</c:v>
                </c:pt>
                <c:pt idx="57">
                  <c:v>2.4861</c:v>
                </c:pt>
                <c:pt idx="58">
                  <c:v>2.4861</c:v>
                </c:pt>
                <c:pt idx="59">
                  <c:v>2.5773000000000001</c:v>
                </c:pt>
                <c:pt idx="60">
                  <c:v>2.5773000000000001</c:v>
                </c:pt>
                <c:pt idx="61">
                  <c:v>2.5792000000000002</c:v>
                </c:pt>
                <c:pt idx="62">
                  <c:v>2.6690499999999999</c:v>
                </c:pt>
                <c:pt idx="63">
                  <c:v>2.6730999999999998</c:v>
                </c:pt>
                <c:pt idx="64">
                  <c:v>2.8587500000000001</c:v>
                </c:pt>
                <c:pt idx="65">
                  <c:v>2.8588</c:v>
                </c:pt>
                <c:pt idx="66">
                  <c:v>2.9653499999999999</c:v>
                </c:pt>
                <c:pt idx="67">
                  <c:v>3.1621000000000001</c:v>
                </c:pt>
                <c:pt idx="68">
                  <c:v>3.26275</c:v>
                </c:pt>
                <c:pt idx="69">
                  <c:v>3.2633000000000001</c:v>
                </c:pt>
                <c:pt idx="70">
                  <c:v>3.2641</c:v>
                </c:pt>
                <c:pt idx="71">
                  <c:v>3.2643499999999999</c:v>
                </c:pt>
                <c:pt idx="72">
                  <c:v>3.2646500000000001</c:v>
                </c:pt>
                <c:pt idx="73">
                  <c:v>3.2656999999999998</c:v>
                </c:pt>
                <c:pt idx="74">
                  <c:v>3.3277999999999999</c:v>
                </c:pt>
              </c:numCache>
            </c:numRef>
          </c:xVal>
          <c:yVal>
            <c:numRef>
              <c:f>'Q_fit (all)'!$M$21:$M$95</c:f>
              <c:numCache>
                <c:formatCode>General</c:formatCode>
                <c:ptCount val="75"/>
                <c:pt idx="0">
                  <c:v>0.54480673410622227</c:v>
                </c:pt>
                <c:pt idx="1">
                  <c:v>0.54473127674898836</c:v>
                </c:pt>
                <c:pt idx="2">
                  <c:v>0.54448983915642457</c:v>
                </c:pt>
                <c:pt idx="3">
                  <c:v>0.54432387375000024</c:v>
                </c:pt>
                <c:pt idx="4">
                  <c:v>0.54399199900895123</c:v>
                </c:pt>
                <c:pt idx="5">
                  <c:v>0.5426953878240699</c:v>
                </c:pt>
                <c:pt idx="6">
                  <c:v>0.54245428388188277</c:v>
                </c:pt>
                <c:pt idx="7">
                  <c:v>0.54221321948344414</c:v>
                </c:pt>
                <c:pt idx="8">
                  <c:v>0.54212283052890231</c:v>
                </c:pt>
                <c:pt idx="9">
                  <c:v>0.54139991908279339</c:v>
                </c:pt>
                <c:pt idx="10">
                  <c:v>0.54042154378239526</c:v>
                </c:pt>
                <c:pt idx="11">
                  <c:v>0.54018081303433352</c:v>
                </c:pt>
                <c:pt idx="12">
                  <c:v>0.54001533358350429</c:v>
                </c:pt>
                <c:pt idx="13">
                  <c:v>0.53994012183001994</c:v>
                </c:pt>
                <c:pt idx="14">
                  <c:v>0.25147771446806333</c:v>
                </c:pt>
                <c:pt idx="15">
                  <c:v>0.25104451811738698</c:v>
                </c:pt>
                <c:pt idx="16">
                  <c:v>0.22951729869344717</c:v>
                </c:pt>
                <c:pt idx="17">
                  <c:v>0.22939171517748691</c:v>
                </c:pt>
                <c:pt idx="18">
                  <c:v>0.22920908161021866</c:v>
                </c:pt>
                <c:pt idx="19">
                  <c:v>4.9338404875572941E-3</c:v>
                </c:pt>
                <c:pt idx="20">
                  <c:v>4.8869901267663855E-3</c:v>
                </c:pt>
                <c:pt idx="21">
                  <c:v>4.8089185495362339E-3</c:v>
                </c:pt>
                <c:pt idx="22">
                  <c:v>4.8011122413859379E-3</c:v>
                </c:pt>
                <c:pt idx="23">
                  <c:v>4.8011122413859379E-3</c:v>
                </c:pt>
                <c:pt idx="24">
                  <c:v>-9.4663164525353987E-3</c:v>
                </c:pt>
                <c:pt idx="25">
                  <c:v>-1.3131892444861654E-2</c:v>
                </c:pt>
                <c:pt idx="26">
                  <c:v>-7.7948331806116516E-2</c:v>
                </c:pt>
                <c:pt idx="27">
                  <c:v>-9.0013158511738439E-2</c:v>
                </c:pt>
                <c:pt idx="28">
                  <c:v>-9.0254910270490846E-2</c:v>
                </c:pt>
                <c:pt idx="29">
                  <c:v>-9.0406561914411807E-2</c:v>
                </c:pt>
                <c:pt idx="30">
                  <c:v>-0.15302680306384825</c:v>
                </c:pt>
                <c:pt idx="31">
                  <c:v>-0.15304425005117361</c:v>
                </c:pt>
                <c:pt idx="32">
                  <c:v>-0.17933850300449533</c:v>
                </c:pt>
                <c:pt idx="33">
                  <c:v>-0.18318687983406437</c:v>
                </c:pt>
                <c:pt idx="34">
                  <c:v>-0.18928808669378838</c:v>
                </c:pt>
                <c:pt idx="35">
                  <c:v>-0.18928907464023415</c:v>
                </c:pt>
                <c:pt idx="36">
                  <c:v>-0.1902740905041849</c:v>
                </c:pt>
                <c:pt idx="37">
                  <c:v>-0.1902740905041849</c:v>
                </c:pt>
                <c:pt idx="38">
                  <c:v>-0.19027818607006691</c:v>
                </c:pt>
                <c:pt idx="39">
                  <c:v>-0.19027818607006691</c:v>
                </c:pt>
                <c:pt idx="40">
                  <c:v>-0.19027818607006691</c:v>
                </c:pt>
                <c:pt idx="41">
                  <c:v>-0.19028309565168899</c:v>
                </c:pt>
                <c:pt idx="42">
                  <c:v>-0.19040005283834385</c:v>
                </c:pt>
                <c:pt idx="43">
                  <c:v>-0.19040005283834385</c:v>
                </c:pt>
                <c:pt idx="44">
                  <c:v>-0.19040005283834385</c:v>
                </c:pt>
                <c:pt idx="45">
                  <c:v>-0.19040005283834385</c:v>
                </c:pt>
                <c:pt idx="46">
                  <c:v>-0.19040402791936759</c:v>
                </c:pt>
                <c:pt idx="47">
                  <c:v>-0.19040402791936759</c:v>
                </c:pt>
                <c:pt idx="48">
                  <c:v>-0.19040402791936759</c:v>
                </c:pt>
                <c:pt idx="49">
                  <c:v>-0.19040402791936759</c:v>
                </c:pt>
                <c:pt idx="50">
                  <c:v>-0.19094567614715233</c:v>
                </c:pt>
                <c:pt idx="51">
                  <c:v>-0.19178475407630641</c:v>
                </c:pt>
                <c:pt idx="52">
                  <c:v>-0.19178520663747164</c:v>
                </c:pt>
                <c:pt idx="53">
                  <c:v>-0.19236941662606705</c:v>
                </c:pt>
                <c:pt idx="54">
                  <c:v>-0.19236941662606705</c:v>
                </c:pt>
                <c:pt idx="55">
                  <c:v>-0.19238822330127608</c:v>
                </c:pt>
                <c:pt idx="56">
                  <c:v>-0.19238822330127608</c:v>
                </c:pt>
                <c:pt idx="57">
                  <c:v>-0.19239672561369944</c:v>
                </c:pt>
                <c:pt idx="58">
                  <c:v>-0.19239672561369944</c:v>
                </c:pt>
                <c:pt idx="59">
                  <c:v>-0.1923692014547061</c:v>
                </c:pt>
                <c:pt idx="60">
                  <c:v>-0.1923692014547061</c:v>
                </c:pt>
                <c:pt idx="61">
                  <c:v>-0.19236316327406508</c:v>
                </c:pt>
                <c:pt idx="62">
                  <c:v>-0.19182294254481583</c:v>
                </c:pt>
                <c:pt idx="63">
                  <c:v>-0.19178684336391194</c:v>
                </c:pt>
                <c:pt idx="64">
                  <c:v>-0.18904407159841624</c:v>
                </c:pt>
                <c:pt idx="65">
                  <c:v>-0.18904304605751876</c:v>
                </c:pt>
                <c:pt idx="66">
                  <c:v>-0.18650672231987675</c:v>
                </c:pt>
                <c:pt idx="67">
                  <c:v>-0.17997972099954518</c:v>
                </c:pt>
                <c:pt idx="68">
                  <c:v>-0.17571600298377676</c:v>
                </c:pt>
                <c:pt idx="69">
                  <c:v>-0.17569098444304349</c:v>
                </c:pt>
                <c:pt idx="70">
                  <c:v>-0.17565456047330297</c:v>
                </c:pt>
                <c:pt idx="71">
                  <c:v>-0.17564316987320128</c:v>
                </c:pt>
                <c:pt idx="72">
                  <c:v>-0.17562949605564288</c:v>
                </c:pt>
                <c:pt idx="73">
                  <c:v>-0.17558159390257672</c:v>
                </c:pt>
                <c:pt idx="74">
                  <c:v>-0.17262737108450732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886-46C1-8E55-AE381B59C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72832"/>
        <c:axId val="1"/>
      </c:scatterChart>
      <c:valAx>
        <c:axId val="605972832"/>
        <c:scaling>
          <c:orientation val="minMax"/>
          <c:max val="4"/>
          <c:min val="-3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72649662381945845"/>
              <c:y val="0.938914977256802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7058871034785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7283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647169103862015"/>
          <c:y val="0.93891497725680217"/>
          <c:w val="0.44444495720086269"/>
          <c:h val="0.9886887329129108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40855103040349622"/>
          <c:y val="3.5928191902841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45933014354067"/>
          <c:y val="0.16376306620209058"/>
          <c:w val="0.8564593301435407"/>
          <c:h val="0.61672473867595823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A!$H$21:$H$961</c:f>
              <c:numCache>
                <c:formatCode>General</c:formatCode>
                <c:ptCount val="941"/>
                <c:pt idx="0">
                  <c:v>-2.1781164999993052E-2</c:v>
                </c:pt>
                <c:pt idx="1">
                  <c:v>5.837560001964448E-3</c:v>
                </c:pt>
                <c:pt idx="2">
                  <c:v>-3.8582519999181386E-2</c:v>
                </c:pt>
                <c:pt idx="3">
                  <c:v>-6.6213249956490472E-3</c:v>
                </c:pt>
                <c:pt idx="4">
                  <c:v>-1.2698934995569289E-2</c:v>
                </c:pt>
                <c:pt idx="5">
                  <c:v>-1.645686499614385E-2</c:v>
                </c:pt>
                <c:pt idx="6">
                  <c:v>-8.769449959800113E-4</c:v>
                </c:pt>
                <c:pt idx="7">
                  <c:v>4.70297499850858E-3</c:v>
                </c:pt>
                <c:pt idx="8">
                  <c:v>-6.9545549959002528E-3</c:v>
                </c:pt>
                <c:pt idx="9">
                  <c:v>2.9785205002553994E-2</c:v>
                </c:pt>
                <c:pt idx="10">
                  <c:v>-3.171370000927709E-3</c:v>
                </c:pt>
                <c:pt idx="11">
                  <c:v>2.4085500044748187E-3</c:v>
                </c:pt>
                <c:pt idx="12">
                  <c:v>-2.5630255000578472E-2</c:v>
                </c:pt>
                <c:pt idx="13">
                  <c:v>-2.0115299994358793E-3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A86-483A-805D-88FAB9E1DB2A}"/>
            </c:ext>
          </c:extLst>
        </c:ser>
        <c:ser>
          <c:idx val="1"/>
          <c:order val="1"/>
          <c:tx>
            <c:strRef>
              <c:f>A!$I$20:$I$20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A!$D$22:$D$39</c:f>
                <c:numCache>
                  <c:formatCode>General</c:formatCode>
                  <c:ptCount val="18"/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A!$I$21:$I$961</c:f>
              <c:numCache>
                <c:formatCode>0.0000</c:formatCode>
                <c:ptCount val="941"/>
                <c:pt idx="74">
                  <c:v>0.13185778999468312</c:v>
                </c:pt>
                <c:pt idx="76">
                  <c:v>0.14494772499892861</c:v>
                </c:pt>
                <c:pt idx="85" formatCode="General">
                  <c:v>0.17030098500254098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A86-483A-805D-88FAB9E1DB2A}"/>
            </c:ext>
          </c:extLst>
        </c:ser>
        <c:ser>
          <c:idx val="3"/>
          <c:order val="2"/>
          <c:tx>
            <c:strRef>
              <c:f>A!$J$20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A!$J$21:$J$961</c:f>
              <c:numCache>
                <c:formatCode>0.0000</c:formatCode>
                <c:ptCount val="941"/>
                <c:pt idx="14" formatCode="General">
                  <c:v>-0.11155060499731917</c:v>
                </c:pt>
                <c:pt idx="15" formatCode="General">
                  <c:v>-0.10837203999835765</c:v>
                </c:pt>
                <c:pt idx="16" formatCode="General">
                  <c:v>-0.11625885000103153</c:v>
                </c:pt>
                <c:pt idx="17" formatCode="General">
                  <c:v>-0.11639765500149224</c:v>
                </c:pt>
                <c:pt idx="18" formatCode="General">
                  <c:v>-0.11691773499478586</c:v>
                </c:pt>
                <c:pt idx="19" formatCode="General">
                  <c:v>-0.18582815999252489</c:v>
                </c:pt>
                <c:pt idx="20" formatCode="General">
                  <c:v>-0.18528569000045536</c:v>
                </c:pt>
                <c:pt idx="21" formatCode="General">
                  <c:v>-0.1860482400006731</c:v>
                </c:pt>
                <c:pt idx="22" formatCode="General">
                  <c:v>-0.18552449499838986</c:v>
                </c:pt>
                <c:pt idx="23" formatCode="General">
                  <c:v>-0.185024494996469</c:v>
                </c:pt>
                <c:pt idx="24" formatCode="General">
                  <c:v>-0.18501130499498686</c:v>
                </c:pt>
                <c:pt idx="25" formatCode="General">
                  <c:v>-0.18547625499923015</c:v>
                </c:pt>
                <c:pt idx="26" formatCode="General">
                  <c:v>-0.17680090999783715</c:v>
                </c:pt>
                <c:pt idx="27" formatCode="General">
                  <c:v>-0.16869258500082651</c:v>
                </c:pt>
                <c:pt idx="28" formatCode="General">
                  <c:v>-0.17017154999484774</c:v>
                </c:pt>
                <c:pt idx="29" formatCode="General">
                  <c:v>-0.17023043499648338</c:v>
                </c:pt>
                <c:pt idx="32" formatCode="General">
                  <c:v>-0.12799421499948949</c:v>
                </c:pt>
                <c:pt idx="33" formatCode="General">
                  <c:v>-0.12807548999990104</c:v>
                </c:pt>
                <c:pt idx="34" formatCode="General">
                  <c:v>-7.7897034992929548E-2</c:v>
                </c:pt>
                <c:pt idx="35" formatCode="General">
                  <c:v>-6.8254924997745547E-2</c:v>
                </c:pt>
                <c:pt idx="39" formatCode="General">
                  <c:v>-4.5914399997855071E-2</c:v>
                </c:pt>
                <c:pt idx="40" formatCode="General">
                  <c:v>-4.1995674997451715E-2</c:v>
                </c:pt>
                <c:pt idx="41" formatCode="General">
                  <c:v>-4.1995674997451715E-2</c:v>
                </c:pt>
                <c:pt idx="42" formatCode="General">
                  <c:v>-4.1895674999977928E-2</c:v>
                </c:pt>
                <c:pt idx="43" formatCode="General">
                  <c:v>-4.5753204998618457E-2</c:v>
                </c:pt>
                <c:pt idx="44" formatCode="General">
                  <c:v>-4.5010180001554545E-2</c:v>
                </c:pt>
                <c:pt idx="45" formatCode="General">
                  <c:v>-4.4810179999331012E-2</c:v>
                </c:pt>
                <c:pt idx="46" formatCode="General">
                  <c:v>-4.4510179999633692E-2</c:v>
                </c:pt>
                <c:pt idx="48" formatCode="General">
                  <c:v>-4.1891454995493405E-2</c:v>
                </c:pt>
                <c:pt idx="50" formatCode="General">
                  <c:v>-4.169145500054583E-2</c:v>
                </c:pt>
                <c:pt idx="51" formatCode="General">
                  <c:v>-4.1391455000848509E-2</c:v>
                </c:pt>
                <c:pt idx="55" formatCode="General">
                  <c:v>-2.1821350019308738E-3</c:v>
                </c:pt>
                <c:pt idx="56" formatCode="General">
                  <c:v>-2.1821350019308738E-3</c:v>
                </c:pt>
                <c:pt idx="57" formatCode="General">
                  <c:v>-4.7190300028887577E-3</c:v>
                </c:pt>
                <c:pt idx="58" formatCode="General">
                  <c:v>-1.5190300036920235E-3</c:v>
                </c:pt>
                <c:pt idx="59" formatCode="General">
                  <c:v>-5.4756049939896911E-3</c:v>
                </c:pt>
                <c:pt idx="60" formatCode="General">
                  <c:v>-3.6756049958057702E-3</c:v>
                </c:pt>
                <c:pt idx="61" formatCode="General">
                  <c:v>1.0735274998296518E-2</c:v>
                </c:pt>
                <c:pt idx="62" formatCode="General">
                  <c:v>1.2135274999309331E-2</c:v>
                </c:pt>
                <c:pt idx="65" formatCode="General">
                  <c:v>2.333069500309648E-2</c:v>
                </c:pt>
                <c:pt idx="66" formatCode="General">
                  <c:v>5.0395879996358417E-2</c:v>
                </c:pt>
                <c:pt idx="67" formatCode="General">
                  <c:v>5.0419625003996771E-2</c:v>
                </c:pt>
                <c:pt idx="69" formatCode="General">
                  <c:v>0.10465679499611724</c:v>
                </c:pt>
                <c:pt idx="70" formatCode="General">
                  <c:v>0.13115547999768751</c:v>
                </c:pt>
                <c:pt idx="71" formatCode="General">
                  <c:v>0.13071667500480544</c:v>
                </c:pt>
                <c:pt idx="73" formatCode="General">
                  <c:v>0.13081532000069274</c:v>
                </c:pt>
                <c:pt idx="75" formatCode="General">
                  <c:v>0.12845643499895232</c:v>
                </c:pt>
                <c:pt idx="78" formatCode="General">
                  <c:v>0.15132850989903091</c:v>
                </c:pt>
                <c:pt idx="79" formatCode="General">
                  <c:v>0.15135416499833809</c:v>
                </c:pt>
                <c:pt idx="81" formatCode="General">
                  <c:v>0.16851318000408355</c:v>
                </c:pt>
                <c:pt idx="84" formatCode="General">
                  <c:v>0.17089732000022195</c:v>
                </c:pt>
                <c:pt idx="98" formatCode="General">
                  <c:v>0.19466182000178378</c:v>
                </c:pt>
                <c:pt idx="107" formatCode="General">
                  <c:v>0.23714899499464082</c:v>
                </c:pt>
                <c:pt idx="116" formatCode="General">
                  <c:v>0.26353875000495464</c:v>
                </c:pt>
                <c:pt idx="117" formatCode="General">
                  <c:v>0.27665895999962231</c:v>
                </c:pt>
                <c:pt idx="119" formatCode="General">
                  <c:v>0.28134772000339581</c:v>
                </c:pt>
                <c:pt idx="123" formatCode="General">
                  <c:v>0.28265656000439776</c:v>
                </c:pt>
                <c:pt idx="131" formatCode="General">
                  <c:v>0.31944277999718906</c:v>
                </c:pt>
                <c:pt idx="132" formatCode="General">
                  <c:v>0.31926652500260388</c:v>
                </c:pt>
                <c:pt idx="133" formatCode="General">
                  <c:v>0.32190859499678481</c:v>
                </c:pt>
                <c:pt idx="148" formatCode="General">
                  <c:v>0.371649120002985</c:v>
                </c:pt>
                <c:pt idx="149" formatCode="General">
                  <c:v>0.37347286500153132</c:v>
                </c:pt>
                <c:pt idx="152" formatCode="General">
                  <c:v>0.37510042999929283</c:v>
                </c:pt>
                <c:pt idx="154" formatCode="General">
                  <c:v>0.38047994999942603</c:v>
                </c:pt>
                <c:pt idx="155" formatCode="General">
                  <c:v>0.37250369499815861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A86-483A-805D-88FAB9E1DB2A}"/>
            </c:ext>
          </c:extLst>
        </c:ser>
        <c:ser>
          <c:idx val="4"/>
          <c:order val="3"/>
          <c:tx>
            <c:strRef>
              <c:f>A!$K$20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A!$K$21:$K$961</c:f>
              <c:numCache>
                <c:formatCode>0.0000</c:formatCode>
                <c:ptCount val="941"/>
                <c:pt idx="36" formatCode="General">
                  <c:v>-3.7920194998150691E-2</c:v>
                </c:pt>
                <c:pt idx="37" formatCode="General">
                  <c:v>-3.2696449998184107E-2</c:v>
                </c:pt>
                <c:pt idx="38" formatCode="General">
                  <c:v>-4.6014400002604816E-2</c:v>
                </c:pt>
                <c:pt idx="47" formatCode="General">
                  <c:v>-4.4510179999633692E-2</c:v>
                </c:pt>
                <c:pt idx="49" formatCode="General">
                  <c:v>-4.1891454995493405E-2</c:v>
                </c:pt>
                <c:pt idx="52" formatCode="General">
                  <c:v>-2.7162624995980877E-2</c:v>
                </c:pt>
                <c:pt idx="53" formatCode="General">
                  <c:v>-1.782002500112867E-2</c:v>
                </c:pt>
                <c:pt idx="54" formatCode="General">
                  <c:v>-1.3596279997727834E-2</c:v>
                </c:pt>
                <c:pt idx="63">
                  <c:v>1.1737584994989447E-2</c:v>
                </c:pt>
                <c:pt idx="64">
                  <c:v>2.0207349996780977E-2</c:v>
                </c:pt>
                <c:pt idx="68" formatCode="General">
                  <c:v>7.2720219999609981E-2</c:v>
                </c:pt>
                <c:pt idx="72" formatCode="General">
                  <c:v>0.12769659500190755</c:v>
                </c:pt>
                <c:pt idx="77">
                  <c:v>0.14527242499752901</c:v>
                </c:pt>
                <c:pt idx="80" formatCode="General">
                  <c:v>0.17191820000152802</c:v>
                </c:pt>
                <c:pt idx="82" formatCode="General">
                  <c:v>0.16849309999815887</c:v>
                </c:pt>
                <c:pt idx="83" formatCode="General">
                  <c:v>0.16909732000203803</c:v>
                </c:pt>
                <c:pt idx="86" formatCode="General">
                  <c:v>0.17135716000484535</c:v>
                </c:pt>
                <c:pt idx="87" formatCode="General">
                  <c:v>0.18219651999970665</c:v>
                </c:pt>
                <c:pt idx="88" formatCode="General">
                  <c:v>0.17177142000582535</c:v>
                </c:pt>
                <c:pt idx="89" formatCode="General">
                  <c:v>0.17522759500570828</c:v>
                </c:pt>
                <c:pt idx="90" formatCode="General">
                  <c:v>0.17095133999828249</c:v>
                </c:pt>
                <c:pt idx="91" formatCode="General">
                  <c:v>0.17537508500390686</c:v>
                </c:pt>
                <c:pt idx="92" formatCode="General">
                  <c:v>0.17309882999688853</c:v>
                </c:pt>
                <c:pt idx="93" formatCode="General">
                  <c:v>0.1754345250010374</c:v>
                </c:pt>
                <c:pt idx="94" formatCode="General">
                  <c:v>0.17765826999675483</c:v>
                </c:pt>
                <c:pt idx="95" formatCode="General">
                  <c:v>0.174190700003237</c:v>
                </c:pt>
                <c:pt idx="96" formatCode="General">
                  <c:v>0.19254660500155296</c:v>
                </c:pt>
                <c:pt idx="97" formatCode="General">
                  <c:v>0.19569560500531225</c:v>
                </c:pt>
                <c:pt idx="99" formatCode="General">
                  <c:v>0.1929627750068903</c:v>
                </c:pt>
                <c:pt idx="100" formatCode="General">
                  <c:v>0.21743055000115419</c:v>
                </c:pt>
                <c:pt idx="101" formatCode="General">
                  <c:v>0.2187116600034642</c:v>
                </c:pt>
                <c:pt idx="102" formatCode="General">
                  <c:v>0.2187116600034642</c:v>
                </c:pt>
                <c:pt idx="103" formatCode="General">
                  <c:v>0.21658289500192041</c:v>
                </c:pt>
                <c:pt idx="104" formatCode="General">
                  <c:v>0.21956703500472941</c:v>
                </c:pt>
                <c:pt idx="105" formatCode="General">
                  <c:v>0.23569167000096058</c:v>
                </c:pt>
                <c:pt idx="106" formatCode="General">
                  <c:v>0.2381070049959817</c:v>
                </c:pt>
                <c:pt idx="108" formatCode="General">
                  <c:v>0.24230687999806833</c:v>
                </c:pt>
                <c:pt idx="109" formatCode="General">
                  <c:v>0.24134779500309378</c:v>
                </c:pt>
                <c:pt idx="110" formatCode="General">
                  <c:v>0.26113672500650864</c:v>
                </c:pt>
                <c:pt idx="111" formatCode="General">
                  <c:v>0.26143672500620596</c:v>
                </c:pt>
                <c:pt idx="112" formatCode="General">
                  <c:v>0.26143672500620596</c:v>
                </c:pt>
                <c:pt idx="113" formatCode="General">
                  <c:v>0.26286452999920584</c:v>
                </c:pt>
                <c:pt idx="114" formatCode="General">
                  <c:v>0.26306453000142938</c:v>
                </c:pt>
                <c:pt idx="115" formatCode="General">
                  <c:v>0.26396453000052134</c:v>
                </c:pt>
                <c:pt idx="118" formatCode="General">
                  <c:v>0.27929425500042271</c:v>
                </c:pt>
                <c:pt idx="120" formatCode="General">
                  <c:v>0.27858106500207214</c:v>
                </c:pt>
                <c:pt idx="121" formatCode="General">
                  <c:v>0.27888106500176946</c:v>
                </c:pt>
                <c:pt idx="122" formatCode="General">
                  <c:v>0.27958106500591384</c:v>
                </c:pt>
                <c:pt idx="124" formatCode="General">
                  <c:v>0.29562290500325616</c:v>
                </c:pt>
                <c:pt idx="125" formatCode="General">
                  <c:v>0.29572290500072995</c:v>
                </c:pt>
                <c:pt idx="126" formatCode="General">
                  <c:v>0.30075839500204893</c:v>
                </c:pt>
                <c:pt idx="127" formatCode="General">
                  <c:v>0.30205839500558795</c:v>
                </c:pt>
                <c:pt idx="128" formatCode="General">
                  <c:v>0.3030583950021537</c:v>
                </c:pt>
                <c:pt idx="129" formatCode="General">
                  <c:v>0.29745293500309344</c:v>
                </c:pt>
                <c:pt idx="130" formatCode="General">
                  <c:v>0.31803083000704646</c:v>
                </c:pt>
                <c:pt idx="134" formatCode="General">
                  <c:v>0.31881273500766838</c:v>
                </c:pt>
                <c:pt idx="135" formatCode="General">
                  <c:v>0.32382245500048157</c:v>
                </c:pt>
                <c:pt idx="136" formatCode="General">
                  <c:v>0.32178157500311499</c:v>
                </c:pt>
                <c:pt idx="137" formatCode="General">
                  <c:v>0.32278157499968074</c:v>
                </c:pt>
                <c:pt idx="138" formatCode="General">
                  <c:v>0.32338157499907538</c:v>
                </c:pt>
                <c:pt idx="139" formatCode="General">
                  <c:v>0.33812489499541698</c:v>
                </c:pt>
                <c:pt idx="140" formatCode="General">
                  <c:v>0.33905341500212671</c:v>
                </c:pt>
                <c:pt idx="141" formatCode="General">
                  <c:v>0.34274046500650002</c:v>
                </c:pt>
                <c:pt idx="142" formatCode="General">
                  <c:v>0.34314046500367112</c:v>
                </c:pt>
                <c:pt idx="143" formatCode="General">
                  <c:v>0.35425179000594653</c:v>
                </c:pt>
                <c:pt idx="144" formatCode="General">
                  <c:v>0.35612127000058535</c:v>
                </c:pt>
                <c:pt idx="145" formatCode="General">
                  <c:v>0.36028859500220278</c:v>
                </c:pt>
                <c:pt idx="146" formatCode="General">
                  <c:v>0.35831600499659544</c:v>
                </c:pt>
                <c:pt idx="147" formatCode="General">
                  <c:v>0.35993975000019418</c:v>
                </c:pt>
                <c:pt idx="150" formatCode="General">
                  <c:v>0.37384425500204088</c:v>
                </c:pt>
                <c:pt idx="151" formatCode="General">
                  <c:v>0.36430549000215251</c:v>
                </c:pt>
                <c:pt idx="153" formatCode="General">
                  <c:v>0.37431915500201285</c:v>
                </c:pt>
                <c:pt idx="156" formatCode="General">
                  <c:v>0.37645345499913674</c:v>
                </c:pt>
                <c:pt idx="157" formatCode="General">
                  <c:v>0.3764634550025221</c:v>
                </c:pt>
                <c:pt idx="158" formatCode="General">
                  <c:v>0.37726345499686431</c:v>
                </c:pt>
                <c:pt idx="159" formatCode="General">
                  <c:v>0.35413895000237972</c:v>
                </c:pt>
                <c:pt idx="160" formatCode="General">
                  <c:v>0.37628894999943441</c:v>
                </c:pt>
                <c:pt idx="161" formatCode="General">
                  <c:v>0.37884134000341874</c:v>
                </c:pt>
                <c:pt idx="162" formatCode="General">
                  <c:v>0.38579824980843114</c:v>
                </c:pt>
                <c:pt idx="163" formatCode="General">
                  <c:v>0.3862603998859413</c:v>
                </c:pt>
                <c:pt idx="164" formatCode="General">
                  <c:v>0.38557912490796298</c:v>
                </c:pt>
                <c:pt idx="165" formatCode="General">
                  <c:v>0.38528143507573986</c:v>
                </c:pt>
                <c:pt idx="166" formatCode="General">
                  <c:v>0.38782486008130945</c:v>
                </c:pt>
                <c:pt idx="167" formatCode="General">
                  <c:v>0.38708605505235028</c:v>
                </c:pt>
                <c:pt idx="168" formatCode="General">
                  <c:v>0.3865458948421292</c:v>
                </c:pt>
                <c:pt idx="169" formatCode="General">
                  <c:v>0.40021470500505529</c:v>
                </c:pt>
                <c:pt idx="170" formatCode="General">
                  <c:v>0.40332385500369128</c:v>
                </c:pt>
                <c:pt idx="171" formatCode="General">
                  <c:v>0.41996365499653621</c:v>
                </c:pt>
                <c:pt idx="172" formatCode="General">
                  <c:v>0.47073214500414906</c:v>
                </c:pt>
                <c:pt idx="173" formatCode="General">
                  <c:v>0.37173461500060512</c:v>
                </c:pt>
                <c:pt idx="174" formatCode="General">
                  <c:v>0.37251453500357457</c:v>
                </c:pt>
                <c:pt idx="175" formatCode="General">
                  <c:v>0.37473828000656795</c:v>
                </c:pt>
                <c:pt idx="176" formatCode="General">
                  <c:v>0.37542663999920478</c:v>
                </c:pt>
                <c:pt idx="177" formatCode="General">
                  <c:v>0.40292243000294548</c:v>
                </c:pt>
                <c:pt idx="178" formatCode="General">
                  <c:v>0.40363102999981493</c:v>
                </c:pt>
                <c:pt idx="180" formatCode="General">
                  <c:v>0.40287078999972437</c:v>
                </c:pt>
                <c:pt idx="181" formatCode="General">
                  <c:v>0.404094535006152</c:v>
                </c:pt>
                <c:pt idx="184" formatCode="General">
                  <c:v>0.41514570000435924</c:v>
                </c:pt>
                <c:pt idx="185" formatCode="General">
                  <c:v>0.41530570000759326</c:v>
                </c:pt>
                <c:pt idx="186" formatCode="General">
                  <c:v>0.41533570000319742</c:v>
                </c:pt>
                <c:pt idx="187" formatCode="General">
                  <c:v>0.41556570000830106</c:v>
                </c:pt>
                <c:pt idx="188" formatCode="General">
                  <c:v>0.41330442500475328</c:v>
                </c:pt>
                <c:pt idx="189" formatCode="General">
                  <c:v>0.41934979500365444</c:v>
                </c:pt>
                <c:pt idx="190" formatCode="General">
                  <c:v>0.41845409500092501</c:v>
                </c:pt>
                <c:pt idx="191" formatCode="General">
                  <c:v>0.42129281999950763</c:v>
                </c:pt>
                <c:pt idx="192" formatCode="General">
                  <c:v>0.41911656499723904</c:v>
                </c:pt>
                <c:pt idx="193" formatCode="General">
                  <c:v>0.42189516500366153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A86-483A-805D-88FAB9E1DB2A}"/>
            </c:ext>
          </c:extLst>
        </c:ser>
        <c:ser>
          <c:idx val="2"/>
          <c:order val="4"/>
          <c:tx>
            <c:strRef>
              <c:f>A!$L$20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A!$L$21:$L$961</c:f>
              <c:numCache>
                <c:formatCode>0.0000</c:formatCode>
                <c:ptCount val="94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A86-483A-805D-88FAB9E1DB2A}"/>
            </c:ext>
          </c:extLst>
        </c:ser>
        <c:ser>
          <c:idx val="5"/>
          <c:order val="5"/>
          <c:tx>
            <c:strRef>
              <c:f>A!$M$20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A!$M$21:$M$961</c:f>
              <c:numCache>
                <c:formatCode>0.0000</c:formatCode>
                <c:ptCount val="94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A86-483A-805D-88FAB9E1DB2A}"/>
            </c:ext>
          </c:extLst>
        </c:ser>
        <c:ser>
          <c:idx val="6"/>
          <c:order val="6"/>
          <c:tx>
            <c:strRef>
              <c:f>A!$N$20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A!$N$21:$N$961</c:f>
              <c:numCache>
                <c:formatCode>0.0000</c:formatCode>
                <c:ptCount val="94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A86-483A-805D-88FAB9E1DB2A}"/>
            </c:ext>
          </c:extLst>
        </c:ser>
        <c:ser>
          <c:idx val="7"/>
          <c:order val="7"/>
          <c:tx>
            <c:strRef>
              <c:f>A!$O$20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A!$O$21:$O$961</c:f>
              <c:numCache>
                <c:formatCode>0.0000</c:formatCode>
                <c:ptCount val="941"/>
                <c:pt idx="19">
                  <c:v>-0.2254732534576766</c:v>
                </c:pt>
                <c:pt idx="20">
                  <c:v>-0.22545036706690313</c:v>
                </c:pt>
                <c:pt idx="21">
                  <c:v>-0.2254122230822807</c:v>
                </c:pt>
                <c:pt idx="22">
                  <c:v>-0.22540840868381845</c:v>
                </c:pt>
                <c:pt idx="23">
                  <c:v>-0.22540840868381845</c:v>
                </c:pt>
                <c:pt idx="24">
                  <c:v>-0.21830599874712264</c:v>
                </c:pt>
                <c:pt idx="25">
                  <c:v>-0.21643694350062376</c:v>
                </c:pt>
                <c:pt idx="26">
                  <c:v>-0.17950975198765268</c:v>
                </c:pt>
                <c:pt idx="27">
                  <c:v>-0.17155673119387677</c:v>
                </c:pt>
                <c:pt idx="28">
                  <c:v>-0.17139271206000034</c:v>
                </c:pt>
                <c:pt idx="29">
                  <c:v>-0.17128972330151979</c:v>
                </c:pt>
                <c:pt idx="30">
                  <c:v>-0.1278780544027362</c:v>
                </c:pt>
                <c:pt idx="31">
                  <c:v>-0.12736311061033345</c:v>
                </c:pt>
                <c:pt idx="32">
                  <c:v>-0.11881885805490992</c:v>
                </c:pt>
                <c:pt idx="33">
                  <c:v>-0.11879978606259871</c:v>
                </c:pt>
                <c:pt idx="34">
                  <c:v>-8.233795116202125E-2</c:v>
                </c:pt>
                <c:pt idx="35">
                  <c:v>-7.4411631157481034E-2</c:v>
                </c:pt>
                <c:pt idx="36">
                  <c:v>-5.7040860560428008E-2</c:v>
                </c:pt>
                <c:pt idx="37">
                  <c:v>-5.7037046161965754E-2</c:v>
                </c:pt>
                <c:pt idx="38">
                  <c:v>-5.2879351838121286E-2</c:v>
                </c:pt>
                <c:pt idx="39">
                  <c:v>-5.2879351838121286E-2</c:v>
                </c:pt>
                <c:pt idx="40">
                  <c:v>-5.2860279845810071E-2</c:v>
                </c:pt>
                <c:pt idx="41">
                  <c:v>-5.2860279845810071E-2</c:v>
                </c:pt>
                <c:pt idx="42">
                  <c:v>-5.2860279845810071E-2</c:v>
                </c:pt>
                <c:pt idx="43">
                  <c:v>-5.2837393455036602E-2</c:v>
                </c:pt>
                <c:pt idx="44">
                  <c:v>-5.2284305678011428E-2</c:v>
                </c:pt>
                <c:pt idx="45">
                  <c:v>-5.2284305678011428E-2</c:v>
                </c:pt>
                <c:pt idx="46">
                  <c:v>-5.2284305678011428E-2</c:v>
                </c:pt>
                <c:pt idx="47">
                  <c:v>-5.2284305678011428E-2</c:v>
                </c:pt>
                <c:pt idx="48">
                  <c:v>-5.2265233685700213E-2</c:v>
                </c:pt>
                <c:pt idx="49">
                  <c:v>-5.2265233685700213E-2</c:v>
                </c:pt>
                <c:pt idx="100">
                  <c:v>5.2054749858173932E-2</c:v>
                </c:pt>
                <c:pt idx="105">
                  <c:v>5.882912152711689E-2</c:v>
                </c:pt>
                <c:pt idx="106">
                  <c:v>5.9527156445707274E-2</c:v>
                </c:pt>
                <c:pt idx="107">
                  <c:v>5.9916225088856023E-2</c:v>
                </c:pt>
                <c:pt idx="108">
                  <c:v>6.0576116022824034E-2</c:v>
                </c:pt>
                <c:pt idx="109">
                  <c:v>6.0831680719794279E-2</c:v>
                </c:pt>
                <c:pt idx="110">
                  <c:v>6.7369559684078206E-2</c:v>
                </c:pt>
                <c:pt idx="111">
                  <c:v>6.7369559684078206E-2</c:v>
                </c:pt>
                <c:pt idx="112">
                  <c:v>6.7369559684078206E-2</c:v>
                </c:pt>
                <c:pt idx="113">
                  <c:v>6.809048099344206E-2</c:v>
                </c:pt>
                <c:pt idx="114">
                  <c:v>6.809048099344206E-2</c:v>
                </c:pt>
                <c:pt idx="115">
                  <c:v>6.809048099344206E-2</c:v>
                </c:pt>
                <c:pt idx="116">
                  <c:v>6.8685527153551917E-2</c:v>
                </c:pt>
                <c:pt idx="117">
                  <c:v>7.4246920111501691E-2</c:v>
                </c:pt>
                <c:pt idx="118">
                  <c:v>7.4975470217789997E-2</c:v>
                </c:pt>
                <c:pt idx="119">
                  <c:v>7.5192890930137868E-2</c:v>
                </c:pt>
                <c:pt idx="120">
                  <c:v>7.5501857205579503E-2</c:v>
                </c:pt>
                <c:pt idx="121">
                  <c:v>7.5501857205579503E-2</c:v>
                </c:pt>
                <c:pt idx="122">
                  <c:v>7.5501857205579503E-2</c:v>
                </c:pt>
                <c:pt idx="123">
                  <c:v>7.6077831373378146E-2</c:v>
                </c:pt>
                <c:pt idx="124">
                  <c:v>8.1726955495959486E-2</c:v>
                </c:pt>
                <c:pt idx="125">
                  <c:v>8.1726955495959486E-2</c:v>
                </c:pt>
                <c:pt idx="126">
                  <c:v>8.3260343677781068E-2</c:v>
                </c:pt>
                <c:pt idx="127">
                  <c:v>8.3260343677781068E-2</c:v>
                </c:pt>
                <c:pt idx="128">
                  <c:v>8.3260343677781068E-2</c:v>
                </c:pt>
                <c:pt idx="129">
                  <c:v>8.3611268336307387E-2</c:v>
                </c:pt>
                <c:pt idx="130">
                  <c:v>8.9985128166714834E-2</c:v>
                </c:pt>
                <c:pt idx="131">
                  <c:v>9.0404711997561504E-2</c:v>
                </c:pt>
                <c:pt idx="132">
                  <c:v>9.0408526396023758E-2</c:v>
                </c:pt>
                <c:pt idx="133">
                  <c:v>9.0736564663776664E-2</c:v>
                </c:pt>
                <c:pt idx="134">
                  <c:v>9.1392641199282365E-2</c:v>
                </c:pt>
                <c:pt idx="135">
                  <c:v>9.1606247513167982E-2</c:v>
                </c:pt>
                <c:pt idx="136">
                  <c:v>9.2277581642522644E-2</c:v>
                </c:pt>
                <c:pt idx="137">
                  <c:v>9.2277581642522644E-2</c:v>
                </c:pt>
                <c:pt idx="138">
                  <c:v>9.2277581642522644E-2</c:v>
                </c:pt>
                <c:pt idx="139">
                  <c:v>9.7373617988078864E-2</c:v>
                </c:pt>
                <c:pt idx="140">
                  <c:v>9.8502679932902681E-2</c:v>
                </c:pt>
                <c:pt idx="141">
                  <c:v>9.8845975794504493E-2</c:v>
                </c:pt>
                <c:pt idx="142">
                  <c:v>9.8845975794504493E-2</c:v>
                </c:pt>
                <c:pt idx="143">
                  <c:v>0.10451035751093485</c:v>
                </c:pt>
                <c:pt idx="144">
                  <c:v>0.10490705495100805</c:v>
                </c:pt>
                <c:pt idx="145">
                  <c:v>0.10599415851274724</c:v>
                </c:pt>
                <c:pt idx="146">
                  <c:v>0.10606281768506759</c:v>
                </c:pt>
                <c:pt idx="147">
                  <c:v>0.10606663208352984</c:v>
                </c:pt>
                <c:pt idx="148">
                  <c:v>0.11226884398313636</c:v>
                </c:pt>
                <c:pt idx="149">
                  <c:v>0.11227265838159861</c:v>
                </c:pt>
                <c:pt idx="150">
                  <c:v>0.11311945484021652</c:v>
                </c:pt>
                <c:pt idx="151">
                  <c:v>0.11313089803560322</c:v>
                </c:pt>
                <c:pt idx="152">
                  <c:v>0.11317667081715016</c:v>
                </c:pt>
                <c:pt idx="153">
                  <c:v>0.11319574280946132</c:v>
                </c:pt>
                <c:pt idx="154">
                  <c:v>0.11354285306952544</c:v>
                </c:pt>
                <c:pt idx="155">
                  <c:v>0.11354666746798769</c:v>
                </c:pt>
                <c:pt idx="156">
                  <c:v>0.11372975859417533</c:v>
                </c:pt>
                <c:pt idx="157">
                  <c:v>0.11372975859417533</c:v>
                </c:pt>
                <c:pt idx="158">
                  <c:v>0.11372975859417533</c:v>
                </c:pt>
                <c:pt idx="159">
                  <c:v>0.11430573276197398</c:v>
                </c:pt>
                <c:pt idx="160">
                  <c:v>0.11430573276197398</c:v>
                </c:pt>
                <c:pt idx="161">
                  <c:v>0.11438964952814329</c:v>
                </c:pt>
                <c:pt idx="162">
                  <c:v>0.11865414700893057</c:v>
                </c:pt>
                <c:pt idx="163">
                  <c:v>0.11892115490128757</c:v>
                </c:pt>
                <c:pt idx="164">
                  <c:v>0.11894022689359879</c:v>
                </c:pt>
                <c:pt idx="165">
                  <c:v>0.119085174035164</c:v>
                </c:pt>
                <c:pt idx="166">
                  <c:v>0.11933310993520979</c:v>
                </c:pt>
                <c:pt idx="167">
                  <c:v>0.11937506831829442</c:v>
                </c:pt>
                <c:pt idx="168">
                  <c:v>0.11949712906908622</c:v>
                </c:pt>
                <c:pt idx="169">
                  <c:v>0.12612655359646391</c:v>
                </c:pt>
                <c:pt idx="170">
                  <c:v>0.12868220056616647</c:v>
                </c:pt>
                <c:pt idx="171">
                  <c:v>0.1364635734291415</c:v>
                </c:pt>
                <c:pt idx="172">
                  <c:v>0.15859471330707331</c:v>
                </c:pt>
                <c:pt idx="173">
                  <c:v>0.112844818150935</c:v>
                </c:pt>
                <c:pt idx="174">
                  <c:v>0.1129058485263309</c:v>
                </c:pt>
                <c:pt idx="175">
                  <c:v>0.11290966292479315</c:v>
                </c:pt>
                <c:pt idx="176">
                  <c:v>0.11416078562040871</c:v>
                </c:pt>
                <c:pt idx="177">
                  <c:v>0.12690850528122366</c:v>
                </c:pt>
                <c:pt idx="178">
                  <c:v>0.12797653685065158</c:v>
                </c:pt>
                <c:pt idx="179">
                  <c:v>0.12812148399221684</c:v>
                </c:pt>
                <c:pt idx="180">
                  <c:v>0.12815962797683927</c:v>
                </c:pt>
                <c:pt idx="181">
                  <c:v>0.12816344237530147</c:v>
                </c:pt>
                <c:pt idx="182">
                  <c:v>0.12886147729389191</c:v>
                </c:pt>
                <c:pt idx="183">
                  <c:v>0.12939930747706813</c:v>
                </c:pt>
                <c:pt idx="184">
                  <c:v>0.13394988484252357</c:v>
                </c:pt>
                <c:pt idx="185">
                  <c:v>0.13394988484252357</c:v>
                </c:pt>
                <c:pt idx="186">
                  <c:v>0.13394988484252357</c:v>
                </c:pt>
                <c:pt idx="187">
                  <c:v>0.13394988484252357</c:v>
                </c:pt>
                <c:pt idx="188">
                  <c:v>0.13396895683483478</c:v>
                </c:pt>
                <c:pt idx="189">
                  <c:v>0.13559389057975019</c:v>
                </c:pt>
                <c:pt idx="190">
                  <c:v>0.13612790636446415</c:v>
                </c:pt>
                <c:pt idx="191">
                  <c:v>0.13614697835677536</c:v>
                </c:pt>
                <c:pt idx="192">
                  <c:v>0.13615079275523762</c:v>
                </c:pt>
                <c:pt idx="193">
                  <c:v>0.13721882432466553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A86-483A-805D-88FAB9E1DB2A}"/>
            </c:ext>
          </c:extLst>
        </c:ser>
        <c:ser>
          <c:idx val="8"/>
          <c:order val="8"/>
          <c:tx>
            <c:strRef>
              <c:f>A!$W$1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A!$T$2:$T$19</c:f>
              <c:numCache>
                <c:formatCode>General</c:formatCode>
                <c:ptCount val="18"/>
              </c:numCache>
            </c:numRef>
          </c:xVal>
          <c:yVal>
            <c:numRef>
              <c:f>A!#REF!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A86-483A-805D-88FAB9E1DB2A}"/>
            </c:ext>
          </c:extLst>
        </c:ser>
        <c:ser>
          <c:idx val="9"/>
          <c:order val="9"/>
          <c:tx>
            <c:strRef>
              <c:f>A!$U$20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A!$U$21:$U$961</c:f>
              <c:numCache>
                <c:formatCode>General</c:formatCode>
                <c:ptCount val="941"/>
                <c:pt idx="26">
                  <c:v>0</c:v>
                </c:pt>
                <c:pt idx="30">
                  <c:v>-9.0188590002071578E-2</c:v>
                </c:pt>
                <c:pt idx="31">
                  <c:v>-9.8483015004603658E-2</c:v>
                </c:pt>
                <c:pt idx="179">
                  <c:v>0.30783333999715978</c:v>
                </c:pt>
                <c:pt idx="182">
                  <c:v>0.30913986999803456</c:v>
                </c:pt>
                <c:pt idx="183">
                  <c:v>0.31128791499941144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A86-483A-805D-88FAB9E1D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206424"/>
        <c:axId val="1"/>
      </c:scatterChart>
      <c:valAx>
        <c:axId val="868206424"/>
        <c:scaling>
          <c:orientation val="minMax"/>
          <c:max val="47000"/>
          <c:min val="3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37763879993471"/>
              <c:y val="0.868264881523955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0.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130668475053058E-2"/>
              <c:y val="0.386228062955545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82064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2607655502392343"/>
          <c:y val="0.90940766550522645"/>
          <c:w val="0.84210526315789469"/>
          <c:h val="0.979094076655052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39705910424298568"/>
          <c:y val="3.37078651685393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3643781623249"/>
          <c:y val="0.13764044943820225"/>
          <c:w val="0.8449203376453992"/>
          <c:h val="0.6853932584269663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A!$H$21:$H$961</c:f>
              <c:numCache>
                <c:formatCode>General</c:formatCode>
                <c:ptCount val="941"/>
                <c:pt idx="0">
                  <c:v>-2.1781164999993052E-2</c:v>
                </c:pt>
                <c:pt idx="1">
                  <c:v>5.837560001964448E-3</c:v>
                </c:pt>
                <c:pt idx="2">
                  <c:v>-3.8582519999181386E-2</c:v>
                </c:pt>
                <c:pt idx="3">
                  <c:v>-6.6213249956490472E-3</c:v>
                </c:pt>
                <c:pt idx="4">
                  <c:v>-1.2698934995569289E-2</c:v>
                </c:pt>
                <c:pt idx="5">
                  <c:v>-1.645686499614385E-2</c:v>
                </c:pt>
                <c:pt idx="6">
                  <c:v>-8.769449959800113E-4</c:v>
                </c:pt>
                <c:pt idx="7">
                  <c:v>4.70297499850858E-3</c:v>
                </c:pt>
                <c:pt idx="8">
                  <c:v>-6.9545549959002528E-3</c:v>
                </c:pt>
                <c:pt idx="9">
                  <c:v>2.9785205002553994E-2</c:v>
                </c:pt>
                <c:pt idx="10">
                  <c:v>-3.171370000927709E-3</c:v>
                </c:pt>
                <c:pt idx="11">
                  <c:v>2.4085500044748187E-3</c:v>
                </c:pt>
                <c:pt idx="12">
                  <c:v>-2.5630255000578472E-2</c:v>
                </c:pt>
                <c:pt idx="13">
                  <c:v>-2.0115299994358793E-3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7C-40D7-98E5-7E23E28A7E73}"/>
            </c:ext>
          </c:extLst>
        </c:ser>
        <c:ser>
          <c:idx val="1"/>
          <c:order val="1"/>
          <c:tx>
            <c:strRef>
              <c:f>A!$I$20:$I$20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A!$D$22:$D$39</c:f>
                <c:numCache>
                  <c:formatCode>General</c:formatCode>
                  <c:ptCount val="18"/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A!$I$21:$I$961</c:f>
              <c:numCache>
                <c:formatCode>0.0000</c:formatCode>
                <c:ptCount val="941"/>
                <c:pt idx="74">
                  <c:v>0.13185778999468312</c:v>
                </c:pt>
                <c:pt idx="76">
                  <c:v>0.14494772499892861</c:v>
                </c:pt>
                <c:pt idx="85" formatCode="General">
                  <c:v>0.17030098500254098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7C-40D7-98E5-7E23E28A7E73}"/>
            </c:ext>
          </c:extLst>
        </c:ser>
        <c:ser>
          <c:idx val="3"/>
          <c:order val="2"/>
          <c:tx>
            <c:strRef>
              <c:f>A!$J$20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A!$J$21:$J$961</c:f>
              <c:numCache>
                <c:formatCode>0.0000</c:formatCode>
                <c:ptCount val="941"/>
                <c:pt idx="14" formatCode="General">
                  <c:v>-0.11155060499731917</c:v>
                </c:pt>
                <c:pt idx="15" formatCode="General">
                  <c:v>-0.10837203999835765</c:v>
                </c:pt>
                <c:pt idx="16" formatCode="General">
                  <c:v>-0.11625885000103153</c:v>
                </c:pt>
                <c:pt idx="17" formatCode="General">
                  <c:v>-0.11639765500149224</c:v>
                </c:pt>
                <c:pt idx="18" formatCode="General">
                  <c:v>-0.11691773499478586</c:v>
                </c:pt>
                <c:pt idx="19" formatCode="General">
                  <c:v>-0.18582815999252489</c:v>
                </c:pt>
                <c:pt idx="20" formatCode="General">
                  <c:v>-0.18528569000045536</c:v>
                </c:pt>
                <c:pt idx="21" formatCode="General">
                  <c:v>-0.1860482400006731</c:v>
                </c:pt>
                <c:pt idx="22" formatCode="General">
                  <c:v>-0.18552449499838986</c:v>
                </c:pt>
                <c:pt idx="23" formatCode="General">
                  <c:v>-0.185024494996469</c:v>
                </c:pt>
                <c:pt idx="24" formatCode="General">
                  <c:v>-0.18501130499498686</c:v>
                </c:pt>
                <c:pt idx="25" formatCode="General">
                  <c:v>-0.18547625499923015</c:v>
                </c:pt>
                <c:pt idx="26" formatCode="General">
                  <c:v>-0.17680090999783715</c:v>
                </c:pt>
                <c:pt idx="27" formatCode="General">
                  <c:v>-0.16869258500082651</c:v>
                </c:pt>
                <c:pt idx="28" formatCode="General">
                  <c:v>-0.17017154999484774</c:v>
                </c:pt>
                <c:pt idx="29" formatCode="General">
                  <c:v>-0.17023043499648338</c:v>
                </c:pt>
                <c:pt idx="32" formatCode="General">
                  <c:v>-0.12799421499948949</c:v>
                </c:pt>
                <c:pt idx="33" formatCode="General">
                  <c:v>-0.12807548999990104</c:v>
                </c:pt>
                <c:pt idx="34" formatCode="General">
                  <c:v>-7.7897034992929548E-2</c:v>
                </c:pt>
                <c:pt idx="35" formatCode="General">
                  <c:v>-6.8254924997745547E-2</c:v>
                </c:pt>
                <c:pt idx="39" formatCode="General">
                  <c:v>-4.5914399997855071E-2</c:v>
                </c:pt>
                <c:pt idx="40" formatCode="General">
                  <c:v>-4.1995674997451715E-2</c:v>
                </c:pt>
                <c:pt idx="41" formatCode="General">
                  <c:v>-4.1995674997451715E-2</c:v>
                </c:pt>
                <c:pt idx="42" formatCode="General">
                  <c:v>-4.1895674999977928E-2</c:v>
                </c:pt>
                <c:pt idx="43" formatCode="General">
                  <c:v>-4.5753204998618457E-2</c:v>
                </c:pt>
                <c:pt idx="44" formatCode="General">
                  <c:v>-4.5010180001554545E-2</c:v>
                </c:pt>
                <c:pt idx="45" formatCode="General">
                  <c:v>-4.4810179999331012E-2</c:v>
                </c:pt>
                <c:pt idx="46" formatCode="General">
                  <c:v>-4.4510179999633692E-2</c:v>
                </c:pt>
                <c:pt idx="48" formatCode="General">
                  <c:v>-4.1891454995493405E-2</c:v>
                </c:pt>
                <c:pt idx="50" formatCode="General">
                  <c:v>-4.169145500054583E-2</c:v>
                </c:pt>
                <c:pt idx="51" formatCode="General">
                  <c:v>-4.1391455000848509E-2</c:v>
                </c:pt>
                <c:pt idx="55" formatCode="General">
                  <c:v>-2.1821350019308738E-3</c:v>
                </c:pt>
                <c:pt idx="56" formatCode="General">
                  <c:v>-2.1821350019308738E-3</c:v>
                </c:pt>
                <c:pt idx="57" formatCode="General">
                  <c:v>-4.7190300028887577E-3</c:v>
                </c:pt>
                <c:pt idx="58" formatCode="General">
                  <c:v>-1.5190300036920235E-3</c:v>
                </c:pt>
                <c:pt idx="59" formatCode="General">
                  <c:v>-5.4756049939896911E-3</c:v>
                </c:pt>
                <c:pt idx="60" formatCode="General">
                  <c:v>-3.6756049958057702E-3</c:v>
                </c:pt>
                <c:pt idx="61" formatCode="General">
                  <c:v>1.0735274998296518E-2</c:v>
                </c:pt>
                <c:pt idx="62" formatCode="General">
                  <c:v>1.2135274999309331E-2</c:v>
                </c:pt>
                <c:pt idx="65" formatCode="General">
                  <c:v>2.333069500309648E-2</c:v>
                </c:pt>
                <c:pt idx="66" formatCode="General">
                  <c:v>5.0395879996358417E-2</c:v>
                </c:pt>
                <c:pt idx="67" formatCode="General">
                  <c:v>5.0419625003996771E-2</c:v>
                </c:pt>
                <c:pt idx="69" formatCode="General">
                  <c:v>0.10465679499611724</c:v>
                </c:pt>
                <c:pt idx="70" formatCode="General">
                  <c:v>0.13115547999768751</c:v>
                </c:pt>
                <c:pt idx="71" formatCode="General">
                  <c:v>0.13071667500480544</c:v>
                </c:pt>
                <c:pt idx="73" formatCode="General">
                  <c:v>0.13081532000069274</c:v>
                </c:pt>
                <c:pt idx="75" formatCode="General">
                  <c:v>0.12845643499895232</c:v>
                </c:pt>
                <c:pt idx="78" formatCode="General">
                  <c:v>0.15132850989903091</c:v>
                </c:pt>
                <c:pt idx="79" formatCode="General">
                  <c:v>0.15135416499833809</c:v>
                </c:pt>
                <c:pt idx="81" formatCode="General">
                  <c:v>0.16851318000408355</c:v>
                </c:pt>
                <c:pt idx="84" formatCode="General">
                  <c:v>0.17089732000022195</c:v>
                </c:pt>
                <c:pt idx="98" formatCode="General">
                  <c:v>0.19466182000178378</c:v>
                </c:pt>
                <c:pt idx="107" formatCode="General">
                  <c:v>0.23714899499464082</c:v>
                </c:pt>
                <c:pt idx="116" formatCode="General">
                  <c:v>0.26353875000495464</c:v>
                </c:pt>
                <c:pt idx="117" formatCode="General">
                  <c:v>0.27665895999962231</c:v>
                </c:pt>
                <c:pt idx="119" formatCode="General">
                  <c:v>0.28134772000339581</c:v>
                </c:pt>
                <c:pt idx="123" formatCode="General">
                  <c:v>0.28265656000439776</c:v>
                </c:pt>
                <c:pt idx="131" formatCode="General">
                  <c:v>0.31944277999718906</c:v>
                </c:pt>
                <c:pt idx="132" formatCode="General">
                  <c:v>0.31926652500260388</c:v>
                </c:pt>
                <c:pt idx="133" formatCode="General">
                  <c:v>0.32190859499678481</c:v>
                </c:pt>
                <c:pt idx="148" formatCode="General">
                  <c:v>0.371649120002985</c:v>
                </c:pt>
                <c:pt idx="149" formatCode="General">
                  <c:v>0.37347286500153132</c:v>
                </c:pt>
                <c:pt idx="152" formatCode="General">
                  <c:v>0.37510042999929283</c:v>
                </c:pt>
                <c:pt idx="154" formatCode="General">
                  <c:v>0.38047994999942603</c:v>
                </c:pt>
                <c:pt idx="155" formatCode="General">
                  <c:v>0.37250369499815861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37C-40D7-98E5-7E23E28A7E73}"/>
            </c:ext>
          </c:extLst>
        </c:ser>
        <c:ser>
          <c:idx val="4"/>
          <c:order val="3"/>
          <c:tx>
            <c:strRef>
              <c:f>A!$K$20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A!$K$21:$K$961</c:f>
              <c:numCache>
                <c:formatCode>0.0000</c:formatCode>
                <c:ptCount val="941"/>
                <c:pt idx="36" formatCode="General">
                  <c:v>-3.7920194998150691E-2</c:v>
                </c:pt>
                <c:pt idx="37" formatCode="General">
                  <c:v>-3.2696449998184107E-2</c:v>
                </c:pt>
                <c:pt idx="38" formatCode="General">
                  <c:v>-4.6014400002604816E-2</c:v>
                </c:pt>
                <c:pt idx="47" formatCode="General">
                  <c:v>-4.4510179999633692E-2</c:v>
                </c:pt>
                <c:pt idx="49" formatCode="General">
                  <c:v>-4.1891454995493405E-2</c:v>
                </c:pt>
                <c:pt idx="52" formatCode="General">
                  <c:v>-2.7162624995980877E-2</c:v>
                </c:pt>
                <c:pt idx="53" formatCode="General">
                  <c:v>-1.782002500112867E-2</c:v>
                </c:pt>
                <c:pt idx="54" formatCode="General">
                  <c:v>-1.3596279997727834E-2</c:v>
                </c:pt>
                <c:pt idx="63">
                  <c:v>1.1737584994989447E-2</c:v>
                </c:pt>
                <c:pt idx="64">
                  <c:v>2.0207349996780977E-2</c:v>
                </c:pt>
                <c:pt idx="68" formatCode="General">
                  <c:v>7.2720219999609981E-2</c:v>
                </c:pt>
                <c:pt idx="72" formatCode="General">
                  <c:v>0.12769659500190755</c:v>
                </c:pt>
                <c:pt idx="77">
                  <c:v>0.14527242499752901</c:v>
                </c:pt>
                <c:pt idx="80" formatCode="General">
                  <c:v>0.17191820000152802</c:v>
                </c:pt>
                <c:pt idx="82" formatCode="General">
                  <c:v>0.16849309999815887</c:v>
                </c:pt>
                <c:pt idx="83" formatCode="General">
                  <c:v>0.16909732000203803</c:v>
                </c:pt>
                <c:pt idx="86" formatCode="General">
                  <c:v>0.17135716000484535</c:v>
                </c:pt>
                <c:pt idx="87" formatCode="General">
                  <c:v>0.18219651999970665</c:v>
                </c:pt>
                <c:pt idx="88" formatCode="General">
                  <c:v>0.17177142000582535</c:v>
                </c:pt>
                <c:pt idx="89" formatCode="General">
                  <c:v>0.17522759500570828</c:v>
                </c:pt>
                <c:pt idx="90" formatCode="General">
                  <c:v>0.17095133999828249</c:v>
                </c:pt>
                <c:pt idx="91" formatCode="General">
                  <c:v>0.17537508500390686</c:v>
                </c:pt>
                <c:pt idx="92" formatCode="General">
                  <c:v>0.17309882999688853</c:v>
                </c:pt>
                <c:pt idx="93" formatCode="General">
                  <c:v>0.1754345250010374</c:v>
                </c:pt>
                <c:pt idx="94" formatCode="General">
                  <c:v>0.17765826999675483</c:v>
                </c:pt>
                <c:pt idx="95" formatCode="General">
                  <c:v>0.174190700003237</c:v>
                </c:pt>
                <c:pt idx="96" formatCode="General">
                  <c:v>0.19254660500155296</c:v>
                </c:pt>
                <c:pt idx="97" formatCode="General">
                  <c:v>0.19569560500531225</c:v>
                </c:pt>
                <c:pt idx="99" formatCode="General">
                  <c:v>0.1929627750068903</c:v>
                </c:pt>
                <c:pt idx="100" formatCode="General">
                  <c:v>0.21743055000115419</c:v>
                </c:pt>
                <c:pt idx="101" formatCode="General">
                  <c:v>0.2187116600034642</c:v>
                </c:pt>
                <c:pt idx="102" formatCode="General">
                  <c:v>0.2187116600034642</c:v>
                </c:pt>
                <c:pt idx="103" formatCode="General">
                  <c:v>0.21658289500192041</c:v>
                </c:pt>
                <c:pt idx="104" formatCode="General">
                  <c:v>0.21956703500472941</c:v>
                </c:pt>
                <c:pt idx="105" formatCode="General">
                  <c:v>0.23569167000096058</c:v>
                </c:pt>
                <c:pt idx="106" formatCode="General">
                  <c:v>0.2381070049959817</c:v>
                </c:pt>
                <c:pt idx="108" formatCode="General">
                  <c:v>0.24230687999806833</c:v>
                </c:pt>
                <c:pt idx="109" formatCode="General">
                  <c:v>0.24134779500309378</c:v>
                </c:pt>
                <c:pt idx="110" formatCode="General">
                  <c:v>0.26113672500650864</c:v>
                </c:pt>
                <c:pt idx="111" formatCode="General">
                  <c:v>0.26143672500620596</c:v>
                </c:pt>
                <c:pt idx="112" formatCode="General">
                  <c:v>0.26143672500620596</c:v>
                </c:pt>
                <c:pt idx="113" formatCode="General">
                  <c:v>0.26286452999920584</c:v>
                </c:pt>
                <c:pt idx="114" formatCode="General">
                  <c:v>0.26306453000142938</c:v>
                </c:pt>
                <c:pt idx="115" formatCode="General">
                  <c:v>0.26396453000052134</c:v>
                </c:pt>
                <c:pt idx="118" formatCode="General">
                  <c:v>0.27929425500042271</c:v>
                </c:pt>
                <c:pt idx="120" formatCode="General">
                  <c:v>0.27858106500207214</c:v>
                </c:pt>
                <c:pt idx="121" formatCode="General">
                  <c:v>0.27888106500176946</c:v>
                </c:pt>
                <c:pt idx="122" formatCode="General">
                  <c:v>0.27958106500591384</c:v>
                </c:pt>
                <c:pt idx="124" formatCode="General">
                  <c:v>0.29562290500325616</c:v>
                </c:pt>
                <c:pt idx="125" formatCode="General">
                  <c:v>0.29572290500072995</c:v>
                </c:pt>
                <c:pt idx="126" formatCode="General">
                  <c:v>0.30075839500204893</c:v>
                </c:pt>
                <c:pt idx="127" formatCode="General">
                  <c:v>0.30205839500558795</c:v>
                </c:pt>
                <c:pt idx="128" formatCode="General">
                  <c:v>0.3030583950021537</c:v>
                </c:pt>
                <c:pt idx="129" formatCode="General">
                  <c:v>0.29745293500309344</c:v>
                </c:pt>
                <c:pt idx="130" formatCode="General">
                  <c:v>0.31803083000704646</c:v>
                </c:pt>
                <c:pt idx="134" formatCode="General">
                  <c:v>0.31881273500766838</c:v>
                </c:pt>
                <c:pt idx="135" formatCode="General">
                  <c:v>0.32382245500048157</c:v>
                </c:pt>
                <c:pt idx="136" formatCode="General">
                  <c:v>0.32178157500311499</c:v>
                </c:pt>
                <c:pt idx="137" formatCode="General">
                  <c:v>0.32278157499968074</c:v>
                </c:pt>
                <c:pt idx="138" formatCode="General">
                  <c:v>0.32338157499907538</c:v>
                </c:pt>
                <c:pt idx="139" formatCode="General">
                  <c:v>0.33812489499541698</c:v>
                </c:pt>
                <c:pt idx="140" formatCode="General">
                  <c:v>0.33905341500212671</c:v>
                </c:pt>
                <c:pt idx="141" formatCode="General">
                  <c:v>0.34274046500650002</c:v>
                </c:pt>
                <c:pt idx="142" formatCode="General">
                  <c:v>0.34314046500367112</c:v>
                </c:pt>
                <c:pt idx="143" formatCode="General">
                  <c:v>0.35425179000594653</c:v>
                </c:pt>
                <c:pt idx="144" formatCode="General">
                  <c:v>0.35612127000058535</c:v>
                </c:pt>
                <c:pt idx="145" formatCode="General">
                  <c:v>0.36028859500220278</c:v>
                </c:pt>
                <c:pt idx="146" formatCode="General">
                  <c:v>0.35831600499659544</c:v>
                </c:pt>
                <c:pt idx="147" formatCode="General">
                  <c:v>0.35993975000019418</c:v>
                </c:pt>
                <c:pt idx="150" formatCode="General">
                  <c:v>0.37384425500204088</c:v>
                </c:pt>
                <c:pt idx="151" formatCode="General">
                  <c:v>0.36430549000215251</c:v>
                </c:pt>
                <c:pt idx="153" formatCode="General">
                  <c:v>0.37431915500201285</c:v>
                </c:pt>
                <c:pt idx="156" formatCode="General">
                  <c:v>0.37645345499913674</c:v>
                </c:pt>
                <c:pt idx="157" formatCode="General">
                  <c:v>0.3764634550025221</c:v>
                </c:pt>
                <c:pt idx="158" formatCode="General">
                  <c:v>0.37726345499686431</c:v>
                </c:pt>
                <c:pt idx="159" formatCode="General">
                  <c:v>0.35413895000237972</c:v>
                </c:pt>
                <c:pt idx="160" formatCode="General">
                  <c:v>0.37628894999943441</c:v>
                </c:pt>
                <c:pt idx="161" formatCode="General">
                  <c:v>0.37884134000341874</c:v>
                </c:pt>
                <c:pt idx="162" formatCode="General">
                  <c:v>0.38579824980843114</c:v>
                </c:pt>
                <c:pt idx="163" formatCode="General">
                  <c:v>0.3862603998859413</c:v>
                </c:pt>
                <c:pt idx="164" formatCode="General">
                  <c:v>0.38557912490796298</c:v>
                </c:pt>
                <c:pt idx="165" formatCode="General">
                  <c:v>0.38528143507573986</c:v>
                </c:pt>
                <c:pt idx="166" formatCode="General">
                  <c:v>0.38782486008130945</c:v>
                </c:pt>
                <c:pt idx="167" formatCode="General">
                  <c:v>0.38708605505235028</c:v>
                </c:pt>
                <c:pt idx="168" formatCode="General">
                  <c:v>0.3865458948421292</c:v>
                </c:pt>
                <c:pt idx="169" formatCode="General">
                  <c:v>0.40021470500505529</c:v>
                </c:pt>
                <c:pt idx="170" formatCode="General">
                  <c:v>0.40332385500369128</c:v>
                </c:pt>
                <c:pt idx="171" formatCode="General">
                  <c:v>0.41996365499653621</c:v>
                </c:pt>
                <c:pt idx="172" formatCode="General">
                  <c:v>0.47073214500414906</c:v>
                </c:pt>
                <c:pt idx="173" formatCode="General">
                  <c:v>0.37173461500060512</c:v>
                </c:pt>
                <c:pt idx="174" formatCode="General">
                  <c:v>0.37251453500357457</c:v>
                </c:pt>
                <c:pt idx="175" formatCode="General">
                  <c:v>0.37473828000656795</c:v>
                </c:pt>
                <c:pt idx="176" formatCode="General">
                  <c:v>0.37542663999920478</c:v>
                </c:pt>
                <c:pt idx="177" formatCode="General">
                  <c:v>0.40292243000294548</c:v>
                </c:pt>
                <c:pt idx="178" formatCode="General">
                  <c:v>0.40363102999981493</c:v>
                </c:pt>
                <c:pt idx="180" formatCode="General">
                  <c:v>0.40287078999972437</c:v>
                </c:pt>
                <c:pt idx="181" formatCode="General">
                  <c:v>0.404094535006152</c:v>
                </c:pt>
                <c:pt idx="184" formatCode="General">
                  <c:v>0.41514570000435924</c:v>
                </c:pt>
                <c:pt idx="185" formatCode="General">
                  <c:v>0.41530570000759326</c:v>
                </c:pt>
                <c:pt idx="186" formatCode="General">
                  <c:v>0.41533570000319742</c:v>
                </c:pt>
                <c:pt idx="187" formatCode="General">
                  <c:v>0.41556570000830106</c:v>
                </c:pt>
                <c:pt idx="188" formatCode="General">
                  <c:v>0.41330442500475328</c:v>
                </c:pt>
                <c:pt idx="189" formatCode="General">
                  <c:v>0.41934979500365444</c:v>
                </c:pt>
                <c:pt idx="190" formatCode="General">
                  <c:v>0.41845409500092501</c:v>
                </c:pt>
                <c:pt idx="191" formatCode="General">
                  <c:v>0.42129281999950763</c:v>
                </c:pt>
                <c:pt idx="192" formatCode="General">
                  <c:v>0.41911656499723904</c:v>
                </c:pt>
                <c:pt idx="193" formatCode="General">
                  <c:v>0.42189516500366153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37C-40D7-98E5-7E23E28A7E73}"/>
            </c:ext>
          </c:extLst>
        </c:ser>
        <c:ser>
          <c:idx val="2"/>
          <c:order val="4"/>
          <c:tx>
            <c:strRef>
              <c:f>A!$L$20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A!$L$21:$L$961</c:f>
              <c:numCache>
                <c:formatCode>0.0000</c:formatCode>
                <c:ptCount val="94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37C-40D7-98E5-7E23E28A7E73}"/>
            </c:ext>
          </c:extLst>
        </c:ser>
        <c:ser>
          <c:idx val="5"/>
          <c:order val="5"/>
          <c:tx>
            <c:strRef>
              <c:f>A!$M$20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A!$M$21:$M$961</c:f>
              <c:numCache>
                <c:formatCode>0.0000</c:formatCode>
                <c:ptCount val="94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37C-40D7-98E5-7E23E28A7E73}"/>
            </c:ext>
          </c:extLst>
        </c:ser>
        <c:ser>
          <c:idx val="6"/>
          <c:order val="6"/>
          <c:tx>
            <c:strRef>
              <c:f>A!$N$20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A!$N$21:$N$961</c:f>
              <c:numCache>
                <c:formatCode>0.0000</c:formatCode>
                <c:ptCount val="94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37C-40D7-98E5-7E23E28A7E73}"/>
            </c:ext>
          </c:extLst>
        </c:ser>
        <c:ser>
          <c:idx val="7"/>
          <c:order val="7"/>
          <c:tx>
            <c:strRef>
              <c:f>A!$O$20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A!$O$21:$O$961</c:f>
              <c:numCache>
                <c:formatCode>0.0000</c:formatCode>
                <c:ptCount val="941"/>
                <c:pt idx="19">
                  <c:v>-0.2254732534576766</c:v>
                </c:pt>
                <c:pt idx="20">
                  <c:v>-0.22545036706690313</c:v>
                </c:pt>
                <c:pt idx="21">
                  <c:v>-0.2254122230822807</c:v>
                </c:pt>
                <c:pt idx="22">
                  <c:v>-0.22540840868381845</c:v>
                </c:pt>
                <c:pt idx="23">
                  <c:v>-0.22540840868381845</c:v>
                </c:pt>
                <c:pt idx="24">
                  <c:v>-0.21830599874712264</c:v>
                </c:pt>
                <c:pt idx="25">
                  <c:v>-0.21643694350062376</c:v>
                </c:pt>
                <c:pt idx="26">
                  <c:v>-0.17950975198765268</c:v>
                </c:pt>
                <c:pt idx="27">
                  <c:v>-0.17155673119387677</c:v>
                </c:pt>
                <c:pt idx="28">
                  <c:v>-0.17139271206000034</c:v>
                </c:pt>
                <c:pt idx="29">
                  <c:v>-0.17128972330151979</c:v>
                </c:pt>
                <c:pt idx="30">
                  <c:v>-0.1278780544027362</c:v>
                </c:pt>
                <c:pt idx="31">
                  <c:v>-0.12736311061033345</c:v>
                </c:pt>
                <c:pt idx="32">
                  <c:v>-0.11881885805490992</c:v>
                </c:pt>
                <c:pt idx="33">
                  <c:v>-0.11879978606259871</c:v>
                </c:pt>
                <c:pt idx="34">
                  <c:v>-8.233795116202125E-2</c:v>
                </c:pt>
                <c:pt idx="35">
                  <c:v>-7.4411631157481034E-2</c:v>
                </c:pt>
                <c:pt idx="36">
                  <c:v>-5.7040860560428008E-2</c:v>
                </c:pt>
                <c:pt idx="37">
                  <c:v>-5.7037046161965754E-2</c:v>
                </c:pt>
                <c:pt idx="38">
                  <c:v>-5.2879351838121286E-2</c:v>
                </c:pt>
                <c:pt idx="39">
                  <c:v>-5.2879351838121286E-2</c:v>
                </c:pt>
                <c:pt idx="40">
                  <c:v>-5.2860279845810071E-2</c:v>
                </c:pt>
                <c:pt idx="41">
                  <c:v>-5.2860279845810071E-2</c:v>
                </c:pt>
                <c:pt idx="42">
                  <c:v>-5.2860279845810071E-2</c:v>
                </c:pt>
                <c:pt idx="43">
                  <c:v>-5.2837393455036602E-2</c:v>
                </c:pt>
                <c:pt idx="44">
                  <c:v>-5.2284305678011428E-2</c:v>
                </c:pt>
                <c:pt idx="45">
                  <c:v>-5.2284305678011428E-2</c:v>
                </c:pt>
                <c:pt idx="46">
                  <c:v>-5.2284305678011428E-2</c:v>
                </c:pt>
                <c:pt idx="47">
                  <c:v>-5.2284305678011428E-2</c:v>
                </c:pt>
                <c:pt idx="48">
                  <c:v>-5.2265233685700213E-2</c:v>
                </c:pt>
                <c:pt idx="49">
                  <c:v>-5.2265233685700213E-2</c:v>
                </c:pt>
                <c:pt idx="100">
                  <c:v>5.2054749858173932E-2</c:v>
                </c:pt>
                <c:pt idx="105">
                  <c:v>5.882912152711689E-2</c:v>
                </c:pt>
                <c:pt idx="106">
                  <c:v>5.9527156445707274E-2</c:v>
                </c:pt>
                <c:pt idx="107">
                  <c:v>5.9916225088856023E-2</c:v>
                </c:pt>
                <c:pt idx="108">
                  <c:v>6.0576116022824034E-2</c:v>
                </c:pt>
                <c:pt idx="109">
                  <c:v>6.0831680719794279E-2</c:v>
                </c:pt>
                <c:pt idx="110">
                  <c:v>6.7369559684078206E-2</c:v>
                </c:pt>
                <c:pt idx="111">
                  <c:v>6.7369559684078206E-2</c:v>
                </c:pt>
                <c:pt idx="112">
                  <c:v>6.7369559684078206E-2</c:v>
                </c:pt>
                <c:pt idx="113">
                  <c:v>6.809048099344206E-2</c:v>
                </c:pt>
                <c:pt idx="114">
                  <c:v>6.809048099344206E-2</c:v>
                </c:pt>
                <c:pt idx="115">
                  <c:v>6.809048099344206E-2</c:v>
                </c:pt>
                <c:pt idx="116">
                  <c:v>6.8685527153551917E-2</c:v>
                </c:pt>
                <c:pt idx="117">
                  <c:v>7.4246920111501691E-2</c:v>
                </c:pt>
                <c:pt idx="118">
                  <c:v>7.4975470217789997E-2</c:v>
                </c:pt>
                <c:pt idx="119">
                  <c:v>7.5192890930137868E-2</c:v>
                </c:pt>
                <c:pt idx="120">
                  <c:v>7.5501857205579503E-2</c:v>
                </c:pt>
                <c:pt idx="121">
                  <c:v>7.5501857205579503E-2</c:v>
                </c:pt>
                <c:pt idx="122">
                  <c:v>7.5501857205579503E-2</c:v>
                </c:pt>
                <c:pt idx="123">
                  <c:v>7.6077831373378146E-2</c:v>
                </c:pt>
                <c:pt idx="124">
                  <c:v>8.1726955495959486E-2</c:v>
                </c:pt>
                <c:pt idx="125">
                  <c:v>8.1726955495959486E-2</c:v>
                </c:pt>
                <c:pt idx="126">
                  <c:v>8.3260343677781068E-2</c:v>
                </c:pt>
                <c:pt idx="127">
                  <c:v>8.3260343677781068E-2</c:v>
                </c:pt>
                <c:pt idx="128">
                  <c:v>8.3260343677781068E-2</c:v>
                </c:pt>
                <c:pt idx="129">
                  <c:v>8.3611268336307387E-2</c:v>
                </c:pt>
                <c:pt idx="130">
                  <c:v>8.9985128166714834E-2</c:v>
                </c:pt>
                <c:pt idx="131">
                  <c:v>9.0404711997561504E-2</c:v>
                </c:pt>
                <c:pt idx="132">
                  <c:v>9.0408526396023758E-2</c:v>
                </c:pt>
                <c:pt idx="133">
                  <c:v>9.0736564663776664E-2</c:v>
                </c:pt>
                <c:pt idx="134">
                  <c:v>9.1392641199282365E-2</c:v>
                </c:pt>
                <c:pt idx="135">
                  <c:v>9.1606247513167982E-2</c:v>
                </c:pt>
                <c:pt idx="136">
                  <c:v>9.2277581642522644E-2</c:v>
                </c:pt>
                <c:pt idx="137">
                  <c:v>9.2277581642522644E-2</c:v>
                </c:pt>
                <c:pt idx="138">
                  <c:v>9.2277581642522644E-2</c:v>
                </c:pt>
                <c:pt idx="139">
                  <c:v>9.7373617988078864E-2</c:v>
                </c:pt>
                <c:pt idx="140">
                  <c:v>9.8502679932902681E-2</c:v>
                </c:pt>
                <c:pt idx="141">
                  <c:v>9.8845975794504493E-2</c:v>
                </c:pt>
                <c:pt idx="142">
                  <c:v>9.8845975794504493E-2</c:v>
                </c:pt>
                <c:pt idx="143">
                  <c:v>0.10451035751093485</c:v>
                </c:pt>
                <c:pt idx="144">
                  <c:v>0.10490705495100805</c:v>
                </c:pt>
                <c:pt idx="145">
                  <c:v>0.10599415851274724</c:v>
                </c:pt>
                <c:pt idx="146">
                  <c:v>0.10606281768506759</c:v>
                </c:pt>
                <c:pt idx="147">
                  <c:v>0.10606663208352984</c:v>
                </c:pt>
                <c:pt idx="148">
                  <c:v>0.11226884398313636</c:v>
                </c:pt>
                <c:pt idx="149">
                  <c:v>0.11227265838159861</c:v>
                </c:pt>
                <c:pt idx="150">
                  <c:v>0.11311945484021652</c:v>
                </c:pt>
                <c:pt idx="151">
                  <c:v>0.11313089803560322</c:v>
                </c:pt>
                <c:pt idx="152">
                  <c:v>0.11317667081715016</c:v>
                </c:pt>
                <c:pt idx="153">
                  <c:v>0.11319574280946132</c:v>
                </c:pt>
                <c:pt idx="154">
                  <c:v>0.11354285306952544</c:v>
                </c:pt>
                <c:pt idx="155">
                  <c:v>0.11354666746798769</c:v>
                </c:pt>
                <c:pt idx="156">
                  <c:v>0.11372975859417533</c:v>
                </c:pt>
                <c:pt idx="157">
                  <c:v>0.11372975859417533</c:v>
                </c:pt>
                <c:pt idx="158">
                  <c:v>0.11372975859417533</c:v>
                </c:pt>
                <c:pt idx="159">
                  <c:v>0.11430573276197398</c:v>
                </c:pt>
                <c:pt idx="160">
                  <c:v>0.11430573276197398</c:v>
                </c:pt>
                <c:pt idx="161">
                  <c:v>0.11438964952814329</c:v>
                </c:pt>
                <c:pt idx="162">
                  <c:v>0.11865414700893057</c:v>
                </c:pt>
                <c:pt idx="163">
                  <c:v>0.11892115490128757</c:v>
                </c:pt>
                <c:pt idx="164">
                  <c:v>0.11894022689359879</c:v>
                </c:pt>
                <c:pt idx="165">
                  <c:v>0.119085174035164</c:v>
                </c:pt>
                <c:pt idx="166">
                  <c:v>0.11933310993520979</c:v>
                </c:pt>
                <c:pt idx="167">
                  <c:v>0.11937506831829442</c:v>
                </c:pt>
                <c:pt idx="168">
                  <c:v>0.11949712906908622</c:v>
                </c:pt>
                <c:pt idx="169">
                  <c:v>0.12612655359646391</c:v>
                </c:pt>
                <c:pt idx="170">
                  <c:v>0.12868220056616647</c:v>
                </c:pt>
                <c:pt idx="171">
                  <c:v>0.1364635734291415</c:v>
                </c:pt>
                <c:pt idx="172">
                  <c:v>0.15859471330707331</c:v>
                </c:pt>
                <c:pt idx="173">
                  <c:v>0.112844818150935</c:v>
                </c:pt>
                <c:pt idx="174">
                  <c:v>0.1129058485263309</c:v>
                </c:pt>
                <c:pt idx="175">
                  <c:v>0.11290966292479315</c:v>
                </c:pt>
                <c:pt idx="176">
                  <c:v>0.11416078562040871</c:v>
                </c:pt>
                <c:pt idx="177">
                  <c:v>0.12690850528122366</c:v>
                </c:pt>
                <c:pt idx="178">
                  <c:v>0.12797653685065158</c:v>
                </c:pt>
                <c:pt idx="179">
                  <c:v>0.12812148399221684</c:v>
                </c:pt>
                <c:pt idx="180">
                  <c:v>0.12815962797683927</c:v>
                </c:pt>
                <c:pt idx="181">
                  <c:v>0.12816344237530147</c:v>
                </c:pt>
                <c:pt idx="182">
                  <c:v>0.12886147729389191</c:v>
                </c:pt>
                <c:pt idx="183">
                  <c:v>0.12939930747706813</c:v>
                </c:pt>
                <c:pt idx="184">
                  <c:v>0.13394988484252357</c:v>
                </c:pt>
                <c:pt idx="185">
                  <c:v>0.13394988484252357</c:v>
                </c:pt>
                <c:pt idx="186">
                  <c:v>0.13394988484252357</c:v>
                </c:pt>
                <c:pt idx="187">
                  <c:v>0.13394988484252357</c:v>
                </c:pt>
                <c:pt idx="188">
                  <c:v>0.13396895683483478</c:v>
                </c:pt>
                <c:pt idx="189">
                  <c:v>0.13559389057975019</c:v>
                </c:pt>
                <c:pt idx="190">
                  <c:v>0.13612790636446415</c:v>
                </c:pt>
                <c:pt idx="191">
                  <c:v>0.13614697835677536</c:v>
                </c:pt>
                <c:pt idx="192">
                  <c:v>0.13615079275523762</c:v>
                </c:pt>
                <c:pt idx="193">
                  <c:v>0.13721882432466553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37C-40D7-98E5-7E23E28A7E73}"/>
            </c:ext>
          </c:extLst>
        </c:ser>
        <c:ser>
          <c:idx val="8"/>
          <c:order val="8"/>
          <c:tx>
            <c:strRef>
              <c:f>A!$P$20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A!$P$21:$P$961</c:f>
              <c:numCache>
                <c:formatCode>General</c:formatCode>
                <c:ptCount val="941"/>
                <c:pt idx="0">
                  <c:v>-5.8915550180751675E-2</c:v>
                </c:pt>
                <c:pt idx="1">
                  <c:v>-5.8945841061191356E-2</c:v>
                </c:pt>
                <c:pt idx="2">
                  <c:v>-5.9042748747775986E-2</c:v>
                </c:pt>
                <c:pt idx="3">
                  <c:v>-5.9109352336308152E-2</c:v>
                </c:pt>
                <c:pt idx="4">
                  <c:v>-5.9242509534274235E-2</c:v>
                </c:pt>
                <c:pt idx="5">
                  <c:v>-5.9762393724305835E-2</c:v>
                </c:pt>
                <c:pt idx="6">
                  <c:v>-5.9859004014603201E-2</c:v>
                </c:pt>
                <c:pt idx="7">
                  <c:v>-5.9955579057933195E-2</c:v>
                </c:pt>
                <c:pt idx="8">
                  <c:v>-5.9991785612073134E-2</c:v>
                </c:pt>
                <c:pt idx="9">
                  <c:v>-6.0281259607420506E-2</c:v>
                </c:pt>
                <c:pt idx="10">
                  <c:v>-6.0672750000256709E-2</c:v>
                </c:pt>
                <c:pt idx="11">
                  <c:v>-6.0769027647299467E-2</c:v>
                </c:pt>
                <c:pt idx="12">
                  <c:v>-6.0835198083646597E-2</c:v>
                </c:pt>
                <c:pt idx="13">
                  <c:v>-6.0865270047374825E-2</c:v>
                </c:pt>
                <c:pt idx="14">
                  <c:v>-0.15854343209364347</c:v>
                </c:pt>
                <c:pt idx="15">
                  <c:v>-0.15865599931898502</c:v>
                </c:pt>
                <c:pt idx="16">
                  <c:v>-0.16407744877509739</c:v>
                </c:pt>
                <c:pt idx="17">
                  <c:v>-0.16410805832576342</c:v>
                </c:pt>
                <c:pt idx="18">
                  <c:v>-0.16415255156892164</c:v>
                </c:pt>
                <c:pt idx="19">
                  <c:v>-0.19153160942490474</c:v>
                </c:pt>
                <c:pt idx="20">
                  <c:v>-0.19152900824186084</c:v>
                </c:pt>
                <c:pt idx="21">
                  <c:v>-0.19152466192211043</c:v>
                </c:pt>
                <c:pt idx="22">
                  <c:v>-0.19152422653287629</c:v>
                </c:pt>
                <c:pt idx="23">
                  <c:v>-0.19152422653287629</c:v>
                </c:pt>
                <c:pt idx="24">
                  <c:v>-0.19047472627775494</c:v>
                </c:pt>
                <c:pt idx="25">
                  <c:v>-0.19011920327945928</c:v>
                </c:pt>
                <c:pt idx="26">
                  <c:v>-0.17631655230991669</c:v>
                </c:pt>
                <c:pt idx="27">
                  <c:v>-0.17165503808012442</c:v>
                </c:pt>
                <c:pt idx="28">
                  <c:v>-0.17155260204186587</c:v>
                </c:pt>
                <c:pt idx="29">
                  <c:v>-0.17148815162789763</c:v>
                </c:pt>
                <c:pt idx="30">
                  <c:v>-0.13538308018991577</c:v>
                </c:pt>
                <c:pt idx="31">
                  <c:v>-0.13484778085479518</c:v>
                </c:pt>
                <c:pt idx="32">
                  <c:v>-0.12559953905164264</c:v>
                </c:pt>
                <c:pt idx="33">
                  <c:v>-0.12557812290630588</c:v>
                </c:pt>
                <c:pt idx="34">
                  <c:v>-7.8341068322226981E-2</c:v>
                </c:pt>
                <c:pt idx="35">
                  <c:v>-6.6407649091214452E-2</c:v>
                </c:pt>
                <c:pt idx="36">
                  <c:v>-3.8176032217025035E-2</c:v>
                </c:pt>
                <c:pt idx="37">
                  <c:v>-3.8169519341904101E-2</c:v>
                </c:pt>
                <c:pt idx="38">
                  <c:v>-3.098861955942786E-2</c:v>
                </c:pt>
                <c:pt idx="39">
                  <c:v>-3.098861955942786E-2</c:v>
                </c:pt>
                <c:pt idx="40">
                  <c:v>-3.0955302743679719E-2</c:v>
                </c:pt>
                <c:pt idx="41">
                  <c:v>-3.0955302743679719E-2</c:v>
                </c:pt>
                <c:pt idx="42">
                  <c:v>-3.0955302743679719E-2</c:v>
                </c:pt>
                <c:pt idx="43">
                  <c:v>-3.09153180212276E-2</c:v>
                </c:pt>
                <c:pt idx="44">
                  <c:v>-2.9947513272220311E-2</c:v>
                </c:pt>
                <c:pt idx="45">
                  <c:v>-2.9947513272220311E-2</c:v>
                </c:pt>
                <c:pt idx="46">
                  <c:v>-2.9947513272220311E-2</c:v>
                </c:pt>
                <c:pt idx="47">
                  <c:v>-2.9947513272220311E-2</c:v>
                </c:pt>
                <c:pt idx="48">
                  <c:v>-2.9914089063368454E-2</c:v>
                </c:pt>
                <c:pt idx="49">
                  <c:v>-2.9914089063368454E-2</c:v>
                </c:pt>
                <c:pt idx="50">
                  <c:v>-2.9914089063368454E-2</c:v>
                </c:pt>
                <c:pt idx="51">
                  <c:v>-2.9914089063368454E-2</c:v>
                </c:pt>
                <c:pt idx="52">
                  <c:v>-2.4970073657966524E-2</c:v>
                </c:pt>
                <c:pt idx="53">
                  <c:v>-1.477563917354871E-2</c:v>
                </c:pt>
                <c:pt idx="54">
                  <c:v>-1.4768649087533531E-2</c:v>
                </c:pt>
                <c:pt idx="55">
                  <c:v>-1.0865190211465092E-3</c:v>
                </c:pt>
                <c:pt idx="56">
                  <c:v>-1.0865190211465092E-3</c:v>
                </c:pt>
                <c:pt idx="57">
                  <c:v>-1.4952424721531576E-4</c:v>
                </c:pt>
                <c:pt idx="58">
                  <c:v>-1.4952424721531576E-4</c:v>
                </c:pt>
                <c:pt idx="59">
                  <c:v>3.234729966950789E-4</c:v>
                </c:pt>
                <c:pt idx="60">
                  <c:v>3.234729966950789E-4</c:v>
                </c:pt>
                <c:pt idx="61">
                  <c:v>1.383370001879336E-2</c:v>
                </c:pt>
                <c:pt idx="62">
                  <c:v>1.383370001879336E-2</c:v>
                </c:pt>
                <c:pt idx="63">
                  <c:v>1.4120034047425206E-2</c:v>
                </c:pt>
                <c:pt idx="64">
                  <c:v>2.7887624830191082E-2</c:v>
                </c:pt>
                <c:pt idx="65">
                  <c:v>2.8518672775310977E-2</c:v>
                </c:pt>
                <c:pt idx="66">
                  <c:v>5.8415380844706932E-2</c:v>
                </c:pt>
                <c:pt idx="67">
                  <c:v>5.8423688423811349E-2</c:v>
                </c:pt>
                <c:pt idx="68">
                  <c:v>7.6439907590851841E-2</c:v>
                </c:pt>
                <c:pt idx="69">
                  <c:v>0.11135100578615748</c:v>
                </c:pt>
                <c:pt idx="70">
                  <c:v>0.13003449269495093</c:v>
                </c:pt>
                <c:pt idx="71">
                  <c:v>0.13013812094417665</c:v>
                </c:pt>
                <c:pt idx="72">
                  <c:v>0.13028888268267913</c:v>
                </c:pt>
                <c:pt idx="73">
                  <c:v>0.13033600295434319</c:v>
                </c:pt>
                <c:pt idx="74">
                  <c:v>0.13039255182389436</c:v>
                </c:pt>
                <c:pt idx="75">
                  <c:v>0.13059051190058632</c:v>
                </c:pt>
                <c:pt idx="76">
                  <c:v>0.14240642474572038</c:v>
                </c:pt>
                <c:pt idx="77">
                  <c:v>0.14298261970757351</c:v>
                </c:pt>
                <c:pt idx="78">
                  <c:v>0.14812291035646002</c:v>
                </c:pt>
                <c:pt idx="79">
                  <c:v>0.14927589627777832</c:v>
                </c:pt>
                <c:pt idx="80">
                  <c:v>0.16341222861935159</c:v>
                </c:pt>
                <c:pt idx="81">
                  <c:v>0.16345181302773992</c:v>
                </c:pt>
                <c:pt idx="82">
                  <c:v>0.16361017269064781</c:v>
                </c:pt>
                <c:pt idx="83">
                  <c:v>0.16515602656538403</c:v>
                </c:pt>
                <c:pt idx="84">
                  <c:v>0.16515602656538403</c:v>
                </c:pt>
                <c:pt idx="85">
                  <c:v>0.16532468746398871</c:v>
                </c:pt>
                <c:pt idx="86">
                  <c:v>0.16547353894796585</c:v>
                </c:pt>
                <c:pt idx="87">
                  <c:v>0.16674499835698819</c:v>
                </c:pt>
                <c:pt idx="88">
                  <c:v>0.16694386766117814</c:v>
                </c:pt>
                <c:pt idx="89">
                  <c:v>0.16709305578123043</c:v>
                </c:pt>
                <c:pt idx="90">
                  <c:v>0.16710300275736834</c:v>
                </c:pt>
                <c:pt idx="91">
                  <c:v>0.16711294987118966</c:v>
                </c:pt>
                <c:pt idx="92">
                  <c:v>0.16712289712269446</c:v>
                </c:pt>
                <c:pt idx="93">
                  <c:v>0.16822789788015599</c:v>
                </c:pt>
                <c:pt idx="94">
                  <c:v>0.16823786055220902</c:v>
                </c:pt>
                <c:pt idx="95">
                  <c:v>0.16837735241771568</c:v>
                </c:pt>
                <c:pt idx="96">
                  <c:v>0.18418138913051163</c:v>
                </c:pt>
                <c:pt idx="97">
                  <c:v>0.18622028156423084</c:v>
                </c:pt>
                <c:pt idx="98">
                  <c:v>0.18629174255108233</c:v>
                </c:pt>
                <c:pt idx="99">
                  <c:v>0.18689432465282554</c:v>
                </c:pt>
                <c:pt idx="100">
                  <c:v>0.20441046204592594</c:v>
                </c:pt>
                <c:pt idx="101">
                  <c:v>0.20732107453606952</c:v>
                </c:pt>
                <c:pt idx="102">
                  <c:v>0.20732107453606952</c:v>
                </c:pt>
                <c:pt idx="103">
                  <c:v>0.20735254205695425</c:v>
                </c:pt>
                <c:pt idx="104">
                  <c:v>0.20915875205718204</c:v>
                </c:pt>
                <c:pt idx="105">
                  <c:v>0.22318802838102256</c:v>
                </c:pt>
                <c:pt idx="106">
                  <c:v>0.2251475585210394</c:v>
                </c:pt>
                <c:pt idx="107">
                  <c:v>0.22624175687744491</c:v>
                </c:pt>
                <c:pt idx="108">
                  <c:v>0.22810087825484254</c:v>
                </c:pt>
                <c:pt idx="109">
                  <c:v>0.2288219917749155</c:v>
                </c:pt>
                <c:pt idx="110">
                  <c:v>0.24747973103801454</c:v>
                </c:pt>
                <c:pt idx="111">
                  <c:v>0.24747973103801454</c:v>
                </c:pt>
                <c:pt idx="112">
                  <c:v>0.24747973103801454</c:v>
                </c:pt>
                <c:pt idx="113">
                  <c:v>0.24956184978451945</c:v>
                </c:pt>
                <c:pt idx="114">
                  <c:v>0.24956184978451945</c:v>
                </c:pt>
                <c:pt idx="115">
                  <c:v>0.24956184978451945</c:v>
                </c:pt>
                <c:pt idx="116">
                  <c:v>0.25128412905006253</c:v>
                </c:pt>
                <c:pt idx="117">
                  <c:v>0.26754281522444145</c:v>
                </c:pt>
                <c:pt idx="118">
                  <c:v>0.26969440773944386</c:v>
                </c:pt>
                <c:pt idx="119">
                  <c:v>0.27033747917600137</c:v>
                </c:pt>
                <c:pt idx="120">
                  <c:v>0.27125208704610781</c:v>
                </c:pt>
                <c:pt idx="121">
                  <c:v>0.27125208704610781</c:v>
                </c:pt>
                <c:pt idx="122">
                  <c:v>0.27125208704610781</c:v>
                </c:pt>
                <c:pt idx="123">
                  <c:v>0.27295950844286532</c:v>
                </c:pt>
                <c:pt idx="124">
                  <c:v>0.2898721969611649</c:v>
                </c:pt>
                <c:pt idx="125">
                  <c:v>0.2898721969611649</c:v>
                </c:pt>
                <c:pt idx="126">
                  <c:v>0.29451505783574616</c:v>
                </c:pt>
                <c:pt idx="127">
                  <c:v>0.29451505783574616</c:v>
                </c:pt>
                <c:pt idx="128">
                  <c:v>0.29451505783574616</c:v>
                </c:pt>
                <c:pt idx="129">
                  <c:v>0.29558073182961453</c:v>
                </c:pt>
                <c:pt idx="130">
                  <c:v>0.31513942080106144</c:v>
                </c:pt>
                <c:pt idx="131">
                  <c:v>0.31644043348976791</c:v>
                </c:pt>
                <c:pt idx="132">
                  <c:v>0.31645226851927943</c:v>
                </c:pt>
                <c:pt idx="133">
                  <c:v>0.31747059613111861</c:v>
                </c:pt>
                <c:pt idx="134">
                  <c:v>0.31951030627554755</c:v>
                </c:pt>
                <c:pt idx="135">
                  <c:v>0.32017527692172687</c:v>
                </c:pt>
                <c:pt idx="136">
                  <c:v>0.32226799561251029</c:v>
                </c:pt>
                <c:pt idx="137">
                  <c:v>0.32226799561251029</c:v>
                </c:pt>
                <c:pt idx="138">
                  <c:v>0.32226799561251029</c:v>
                </c:pt>
                <c:pt idx="139">
                  <c:v>0.33829269545101248</c:v>
                </c:pt>
                <c:pt idx="140">
                  <c:v>0.34187633356368308</c:v>
                </c:pt>
                <c:pt idx="141">
                  <c:v>0.34296834482191318</c:v>
                </c:pt>
                <c:pt idx="142">
                  <c:v>0.34296834482191318</c:v>
                </c:pt>
                <c:pt idx="143">
                  <c:v>0.3611475427913543</c:v>
                </c:pt>
                <c:pt idx="144">
                  <c:v>0.36243207525287791</c:v>
                </c:pt>
                <c:pt idx="145">
                  <c:v>0.36595982038714636</c:v>
                </c:pt>
                <c:pt idx="146">
                  <c:v>0.36618300080580751</c:v>
                </c:pt>
                <c:pt idx="147">
                  <c:v>0.36619540102594828</c:v>
                </c:pt>
                <c:pt idx="148">
                  <c:v>0.38654027991760426</c:v>
                </c:pt>
                <c:pt idx="149">
                  <c:v>0.38655290414874466</c:v>
                </c:pt>
                <c:pt idx="150">
                  <c:v>0.38935889154077225</c:v>
                </c:pt>
                <c:pt idx="151">
                  <c:v>0.38939685675748303</c:v>
                </c:pt>
                <c:pt idx="152">
                  <c:v>0.38954873001583823</c:v>
                </c:pt>
                <c:pt idx="153">
                  <c:v>0.38961201639170018</c:v>
                </c:pt>
                <c:pt idx="154">
                  <c:v>0.3907644298337688</c:v>
                </c:pt>
                <c:pt idx="155">
                  <c:v>0.39077710005118704</c:v>
                </c:pt>
                <c:pt idx="156">
                  <c:v>0.39138543240301826</c:v>
                </c:pt>
                <c:pt idx="157">
                  <c:v>0.39138543240301826</c:v>
                </c:pt>
                <c:pt idx="158">
                  <c:v>0.39138543240301826</c:v>
                </c:pt>
                <c:pt idx="159">
                  <c:v>0.3933012132183939</c:v>
                </c:pt>
                <c:pt idx="160">
                  <c:v>0.3933012132183939</c:v>
                </c:pt>
                <c:pt idx="161">
                  <c:v>0.39358059561372744</c:v>
                </c:pt>
                <c:pt idx="162">
                  <c:v>0.40786604114233238</c:v>
                </c:pt>
                <c:pt idx="163">
                  <c:v>0.40876620357632026</c:v>
                </c:pt>
                <c:pt idx="164">
                  <c:v>0.40883052670868353</c:v>
                </c:pt>
                <c:pt idx="165">
                  <c:v>0.40931949500203707</c:v>
                </c:pt>
                <c:pt idx="166">
                  <c:v>0.41015634903080828</c:v>
                </c:pt>
                <c:pt idx="167">
                  <c:v>0.41029802803352006</c:v>
                </c:pt>
                <c:pt idx="168">
                  <c:v>0.41071027985854275</c:v>
                </c:pt>
                <c:pt idx="169">
                  <c:v>0.43331248217513624</c:v>
                </c:pt>
                <c:pt idx="170">
                  <c:v>0.44213671067151333</c:v>
                </c:pt>
                <c:pt idx="171">
                  <c:v>0.46938509550703911</c:v>
                </c:pt>
                <c:pt idx="172">
                  <c:v>0.55001495723970428</c:v>
                </c:pt>
                <c:pt idx="173">
                  <c:v>0.38844809808507214</c:v>
                </c:pt>
                <c:pt idx="174">
                  <c:v>0.38865043494859042</c:v>
                </c:pt>
                <c:pt idx="175">
                  <c:v>0.38866308217286977</c:v>
                </c:pt>
                <c:pt idx="176">
                  <c:v>0.39281880058560587</c:v>
                </c:pt>
                <c:pt idx="177">
                  <c:v>0.43600587034700833</c:v>
                </c:pt>
                <c:pt idx="178">
                  <c:v>0.43969399314278196</c:v>
                </c:pt>
                <c:pt idx="179">
                  <c:v>0.44019535597714049</c:v>
                </c:pt>
                <c:pt idx="180">
                  <c:v>0.44032732660916152</c:v>
                </c:pt>
                <c:pt idx="181">
                  <c:v>0.44034052442962274</c:v>
                </c:pt>
                <c:pt idx="182">
                  <c:v>0.44275804361285476</c:v>
                </c:pt>
                <c:pt idx="183">
                  <c:v>0.44462386729354175</c:v>
                </c:pt>
                <c:pt idx="184">
                  <c:v>0.46052014722538059</c:v>
                </c:pt>
                <c:pt idx="185">
                  <c:v>0.46052014722538059</c:v>
                </c:pt>
                <c:pt idx="186">
                  <c:v>0.46052014722538059</c:v>
                </c:pt>
                <c:pt idx="187">
                  <c:v>0.46052014722538059</c:v>
                </c:pt>
                <c:pt idx="188">
                  <c:v>0.46058718272203047</c:v>
                </c:pt>
                <c:pt idx="189">
                  <c:v>0.46631124679185665</c:v>
                </c:pt>
                <c:pt idx="190">
                  <c:v>0.46819784962716698</c:v>
                </c:pt>
                <c:pt idx="191">
                  <c:v>0.46826527821011327</c:v>
                </c:pt>
                <c:pt idx="192">
                  <c:v>0.4682787643397528</c:v>
                </c:pt>
                <c:pt idx="193">
                  <c:v>0.47206029710641662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37C-40D7-98E5-7E23E28A7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204784"/>
        <c:axId val="1"/>
      </c:scatterChart>
      <c:valAx>
        <c:axId val="8682047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005375664940279"/>
              <c:y val="0.87640449438202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791443850267379E-2"/>
              <c:y val="0.3960674157303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82047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2192513368983957"/>
          <c:y val="0.9269662921348315"/>
          <c:w val="0.84625668449197866"/>
          <c:h val="0.9831460674157304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Residuals from Parabolic Fit</a:t>
            </a:r>
          </a:p>
        </c:rich>
      </c:tx>
      <c:layout>
        <c:manualLayout>
          <c:xMode val="edge"/>
          <c:yMode val="edge"/>
          <c:x val="0.33059813595985144"/>
          <c:y val="3.30788600663495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19935968145497"/>
          <c:y val="0.12977131483409579"/>
          <c:w val="0.8511142034971948"/>
          <c:h val="0.7124699637950356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A!#REF!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EC5-4129-ABE4-4D6C4B1FD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31304"/>
        <c:axId val="1"/>
      </c:scatterChart>
      <c:valAx>
        <c:axId val="5136313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86073853898396"/>
              <c:y val="0.888042954021610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4548651817116064E-2"/>
              <c:y val="0.409670250609536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313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50762041028575999"/>
          <c:y val="0.93401121814087951"/>
          <c:w val="0.56037539270076586"/>
          <c:h val="0.98477263946067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XY Boo --</a:t>
            </a: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[40389.7321, 0.37055251]</a:t>
            </a:r>
          </a:p>
        </c:rich>
      </c:tx>
      <c:layout>
        <c:manualLayout>
          <c:xMode val="edge"/>
          <c:yMode val="edge"/>
          <c:x val="0.23574164446174264"/>
          <c:y val="1.5243902439024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353695113562628E-2"/>
          <c:y val="0.11280504597740505"/>
          <c:w val="0.8612175294988057"/>
          <c:h val="0.75914747157767182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A!$G$21:$G$961</c:f>
              <c:numCache>
                <c:formatCode>General</c:formatCode>
                <c:ptCount val="941"/>
                <c:pt idx="0">
                  <c:v>-2.1781164999993052E-2</c:v>
                </c:pt>
                <c:pt idx="1">
                  <c:v>5.837560001964448E-3</c:v>
                </c:pt>
                <c:pt idx="2">
                  <c:v>-3.8582519999181386E-2</c:v>
                </c:pt>
                <c:pt idx="3">
                  <c:v>-6.6213249956490472E-3</c:v>
                </c:pt>
                <c:pt idx="4">
                  <c:v>-1.2698934995569289E-2</c:v>
                </c:pt>
                <c:pt idx="5">
                  <c:v>-1.645686499614385E-2</c:v>
                </c:pt>
                <c:pt idx="6">
                  <c:v>-8.769449959800113E-4</c:v>
                </c:pt>
                <c:pt idx="7">
                  <c:v>4.70297499850858E-3</c:v>
                </c:pt>
                <c:pt idx="8">
                  <c:v>-6.9545549959002528E-3</c:v>
                </c:pt>
                <c:pt idx="9">
                  <c:v>2.9785205002553994E-2</c:v>
                </c:pt>
                <c:pt idx="10">
                  <c:v>-3.171370000927709E-3</c:v>
                </c:pt>
                <c:pt idx="11">
                  <c:v>2.4085500044748187E-3</c:v>
                </c:pt>
                <c:pt idx="12">
                  <c:v>-2.5630255000578472E-2</c:v>
                </c:pt>
                <c:pt idx="13">
                  <c:v>-2.0115299994358793E-3</c:v>
                </c:pt>
                <c:pt idx="14">
                  <c:v>-0.11155060499731917</c:v>
                </c:pt>
                <c:pt idx="15">
                  <c:v>-0.10837203999835765</c:v>
                </c:pt>
                <c:pt idx="16">
                  <c:v>-0.11625885000103153</c:v>
                </c:pt>
                <c:pt idx="17">
                  <c:v>-0.11639765500149224</c:v>
                </c:pt>
                <c:pt idx="18">
                  <c:v>-0.11691773499478586</c:v>
                </c:pt>
                <c:pt idx="19">
                  <c:v>-0.18582815999252489</c:v>
                </c:pt>
                <c:pt idx="20">
                  <c:v>-0.18528569000045536</c:v>
                </c:pt>
                <c:pt idx="21">
                  <c:v>-0.1860482400006731</c:v>
                </c:pt>
                <c:pt idx="22">
                  <c:v>-0.18552449499838986</c:v>
                </c:pt>
                <c:pt idx="23">
                  <c:v>-0.185024494996469</c:v>
                </c:pt>
                <c:pt idx="24">
                  <c:v>-0.18501130499498686</c:v>
                </c:pt>
                <c:pt idx="25">
                  <c:v>-0.18547625499923015</c:v>
                </c:pt>
                <c:pt idx="26">
                  <c:v>-0.17680090999783715</c:v>
                </c:pt>
                <c:pt idx="27">
                  <c:v>-0.16869258500082651</c:v>
                </c:pt>
                <c:pt idx="28">
                  <c:v>-0.17017154999484774</c:v>
                </c:pt>
                <c:pt idx="29">
                  <c:v>-0.17023043499648338</c:v>
                </c:pt>
                <c:pt idx="32">
                  <c:v>-0.12799421499948949</c:v>
                </c:pt>
                <c:pt idx="33">
                  <c:v>-0.12807548999990104</c:v>
                </c:pt>
                <c:pt idx="34">
                  <c:v>-7.7897034992929548E-2</c:v>
                </c:pt>
                <c:pt idx="35">
                  <c:v>-6.8254924997745547E-2</c:v>
                </c:pt>
                <c:pt idx="36">
                  <c:v>-3.7920194998150691E-2</c:v>
                </c:pt>
                <c:pt idx="37">
                  <c:v>-3.2696449998184107E-2</c:v>
                </c:pt>
                <c:pt idx="38">
                  <c:v>-4.6014400002604816E-2</c:v>
                </c:pt>
                <c:pt idx="39">
                  <c:v>-4.5914399997855071E-2</c:v>
                </c:pt>
                <c:pt idx="40">
                  <c:v>-4.1995674997451715E-2</c:v>
                </c:pt>
                <c:pt idx="41">
                  <c:v>-4.1995674997451715E-2</c:v>
                </c:pt>
                <c:pt idx="42">
                  <c:v>-4.1895674999977928E-2</c:v>
                </c:pt>
                <c:pt idx="43">
                  <c:v>-4.5753204998618457E-2</c:v>
                </c:pt>
                <c:pt idx="44">
                  <c:v>-4.5010180001554545E-2</c:v>
                </c:pt>
                <c:pt idx="45">
                  <c:v>-4.4810179999331012E-2</c:v>
                </c:pt>
                <c:pt idx="46">
                  <c:v>-4.4510179999633692E-2</c:v>
                </c:pt>
                <c:pt idx="47">
                  <c:v>-4.4510179999633692E-2</c:v>
                </c:pt>
                <c:pt idx="48">
                  <c:v>-4.1891454995493405E-2</c:v>
                </c:pt>
                <c:pt idx="49">
                  <c:v>-4.1891454995493405E-2</c:v>
                </c:pt>
                <c:pt idx="50">
                  <c:v>-4.169145500054583E-2</c:v>
                </c:pt>
                <c:pt idx="51">
                  <c:v>-4.1391455000848509E-2</c:v>
                </c:pt>
                <c:pt idx="52">
                  <c:v>-2.7162624995980877E-2</c:v>
                </c:pt>
                <c:pt idx="53">
                  <c:v>-1.782002500112867E-2</c:v>
                </c:pt>
                <c:pt idx="54">
                  <c:v>-1.3596279997727834E-2</c:v>
                </c:pt>
                <c:pt idx="55">
                  <c:v>-2.1821350019308738E-3</c:v>
                </c:pt>
                <c:pt idx="56">
                  <c:v>-2.1821350019308738E-3</c:v>
                </c:pt>
                <c:pt idx="57">
                  <c:v>-4.7190300028887577E-3</c:v>
                </c:pt>
                <c:pt idx="58">
                  <c:v>-1.5190300036920235E-3</c:v>
                </c:pt>
                <c:pt idx="59">
                  <c:v>-5.4756049939896911E-3</c:v>
                </c:pt>
                <c:pt idx="60">
                  <c:v>-3.6756049958057702E-3</c:v>
                </c:pt>
                <c:pt idx="61">
                  <c:v>1.0735274998296518E-2</c:v>
                </c:pt>
                <c:pt idx="62">
                  <c:v>1.2135274999309331E-2</c:v>
                </c:pt>
                <c:pt idx="63">
                  <c:v>1.1737584994989447E-2</c:v>
                </c:pt>
                <c:pt idx="64">
                  <c:v>2.0207349996780977E-2</c:v>
                </c:pt>
                <c:pt idx="65">
                  <c:v>2.333069500309648E-2</c:v>
                </c:pt>
                <c:pt idx="66">
                  <c:v>5.0395879996358417E-2</c:v>
                </c:pt>
                <c:pt idx="67">
                  <c:v>5.0419625003996771E-2</c:v>
                </c:pt>
                <c:pt idx="68">
                  <c:v>7.2720219999609981E-2</c:v>
                </c:pt>
                <c:pt idx="69">
                  <c:v>0.10465679499611724</c:v>
                </c:pt>
                <c:pt idx="70">
                  <c:v>0.13115547999768751</c:v>
                </c:pt>
                <c:pt idx="71">
                  <c:v>0.13071667500480544</c:v>
                </c:pt>
                <c:pt idx="72">
                  <c:v>0.12769659500190755</c:v>
                </c:pt>
                <c:pt idx="73">
                  <c:v>0.13081532000069274</c:v>
                </c:pt>
                <c:pt idx="74">
                  <c:v>0.13185778999468312</c:v>
                </c:pt>
                <c:pt idx="75">
                  <c:v>0.12845643499895232</c:v>
                </c:pt>
                <c:pt idx="76">
                  <c:v>0.14494772499892861</c:v>
                </c:pt>
                <c:pt idx="77">
                  <c:v>0.14527242499752901</c:v>
                </c:pt>
                <c:pt idx="78">
                  <c:v>0.15132850989903091</c:v>
                </c:pt>
                <c:pt idx="79">
                  <c:v>0.15135416499833809</c:v>
                </c:pt>
                <c:pt idx="80">
                  <c:v>0.17191820000152802</c:v>
                </c:pt>
                <c:pt idx="81">
                  <c:v>0.16851318000408355</c:v>
                </c:pt>
                <c:pt idx="82">
                  <c:v>0.16849309999815887</c:v>
                </c:pt>
                <c:pt idx="83">
                  <c:v>0.16909732000203803</c:v>
                </c:pt>
                <c:pt idx="84">
                  <c:v>0.17089732000022195</c:v>
                </c:pt>
                <c:pt idx="85">
                  <c:v>0.17030098500254098</c:v>
                </c:pt>
                <c:pt idx="86">
                  <c:v>0.17135716000484535</c:v>
                </c:pt>
                <c:pt idx="87">
                  <c:v>0.18219651999970665</c:v>
                </c:pt>
                <c:pt idx="88">
                  <c:v>0.17177142000582535</c:v>
                </c:pt>
                <c:pt idx="89">
                  <c:v>0.17522759500570828</c:v>
                </c:pt>
                <c:pt idx="90">
                  <c:v>0.17095133999828249</c:v>
                </c:pt>
                <c:pt idx="91">
                  <c:v>0.17537508500390686</c:v>
                </c:pt>
                <c:pt idx="92">
                  <c:v>0.17309882999688853</c:v>
                </c:pt>
                <c:pt idx="93">
                  <c:v>0.1754345250010374</c:v>
                </c:pt>
                <c:pt idx="94">
                  <c:v>0.17765826999675483</c:v>
                </c:pt>
                <c:pt idx="95">
                  <c:v>0.174190700003237</c:v>
                </c:pt>
                <c:pt idx="96">
                  <c:v>0.19254660500155296</c:v>
                </c:pt>
                <c:pt idx="97">
                  <c:v>0.19569560500531225</c:v>
                </c:pt>
                <c:pt idx="98">
                  <c:v>0.19466182000178378</c:v>
                </c:pt>
                <c:pt idx="99">
                  <c:v>0.1929627750068903</c:v>
                </c:pt>
                <c:pt idx="100">
                  <c:v>0.21743055000115419</c:v>
                </c:pt>
                <c:pt idx="101">
                  <c:v>0.2187116600034642</c:v>
                </c:pt>
                <c:pt idx="102">
                  <c:v>0.2187116600034642</c:v>
                </c:pt>
                <c:pt idx="103">
                  <c:v>0.21658289500192041</c:v>
                </c:pt>
                <c:pt idx="104">
                  <c:v>0.21956703500472941</c:v>
                </c:pt>
                <c:pt idx="105">
                  <c:v>0.23569167000096058</c:v>
                </c:pt>
                <c:pt idx="106">
                  <c:v>0.2381070049959817</c:v>
                </c:pt>
                <c:pt idx="107">
                  <c:v>0.23714899499464082</c:v>
                </c:pt>
                <c:pt idx="108">
                  <c:v>0.24230687999806833</c:v>
                </c:pt>
                <c:pt idx="109">
                  <c:v>0.24134779500309378</c:v>
                </c:pt>
                <c:pt idx="110">
                  <c:v>0.26113672500650864</c:v>
                </c:pt>
                <c:pt idx="111">
                  <c:v>0.26143672500620596</c:v>
                </c:pt>
                <c:pt idx="112">
                  <c:v>0.26143672500620596</c:v>
                </c:pt>
                <c:pt idx="113">
                  <c:v>0.26286452999920584</c:v>
                </c:pt>
                <c:pt idx="114">
                  <c:v>0.26306453000142938</c:v>
                </c:pt>
                <c:pt idx="115">
                  <c:v>0.26396453000052134</c:v>
                </c:pt>
                <c:pt idx="116">
                  <c:v>0.26353875000495464</c:v>
                </c:pt>
                <c:pt idx="117">
                  <c:v>0.27665895999962231</c:v>
                </c:pt>
                <c:pt idx="118">
                  <c:v>0.27929425500042271</c:v>
                </c:pt>
                <c:pt idx="119">
                  <c:v>0.28134772000339581</c:v>
                </c:pt>
                <c:pt idx="120">
                  <c:v>0.27858106500207214</c:v>
                </c:pt>
                <c:pt idx="121">
                  <c:v>0.27888106500176946</c:v>
                </c:pt>
                <c:pt idx="122">
                  <c:v>0.27958106500591384</c:v>
                </c:pt>
                <c:pt idx="123">
                  <c:v>0.28265656000439776</c:v>
                </c:pt>
                <c:pt idx="124">
                  <c:v>0.29562290500325616</c:v>
                </c:pt>
                <c:pt idx="125">
                  <c:v>0.29572290500072995</c:v>
                </c:pt>
                <c:pt idx="126">
                  <c:v>0.30075839500204893</c:v>
                </c:pt>
                <c:pt idx="127">
                  <c:v>0.30205839500558795</c:v>
                </c:pt>
                <c:pt idx="128">
                  <c:v>0.3030583950021537</c:v>
                </c:pt>
                <c:pt idx="129">
                  <c:v>0.29745293500309344</c:v>
                </c:pt>
                <c:pt idx="130">
                  <c:v>0.31803083000704646</c:v>
                </c:pt>
                <c:pt idx="131">
                  <c:v>0.31944277999718906</c:v>
                </c:pt>
                <c:pt idx="132">
                  <c:v>0.31926652500260388</c:v>
                </c:pt>
                <c:pt idx="133">
                  <c:v>0.32190859499678481</c:v>
                </c:pt>
                <c:pt idx="134">
                  <c:v>0.31881273500766838</c:v>
                </c:pt>
                <c:pt idx="135">
                  <c:v>0.32382245500048157</c:v>
                </c:pt>
                <c:pt idx="136">
                  <c:v>0.32178157500311499</c:v>
                </c:pt>
                <c:pt idx="137">
                  <c:v>0.32278157499968074</c:v>
                </c:pt>
                <c:pt idx="138">
                  <c:v>0.32338157499907538</c:v>
                </c:pt>
                <c:pt idx="139">
                  <c:v>0.33812489499541698</c:v>
                </c:pt>
                <c:pt idx="140">
                  <c:v>0.33905341500212671</c:v>
                </c:pt>
                <c:pt idx="141">
                  <c:v>0.34274046500650002</c:v>
                </c:pt>
                <c:pt idx="142">
                  <c:v>0.34314046500367112</c:v>
                </c:pt>
                <c:pt idx="143">
                  <c:v>0.35425179000594653</c:v>
                </c:pt>
                <c:pt idx="144">
                  <c:v>0.35612127000058535</c:v>
                </c:pt>
                <c:pt idx="145">
                  <c:v>0.36028859500220278</c:v>
                </c:pt>
                <c:pt idx="146">
                  <c:v>0.35831600499659544</c:v>
                </c:pt>
                <c:pt idx="147">
                  <c:v>0.35993975000019418</c:v>
                </c:pt>
                <c:pt idx="148">
                  <c:v>0.371649120002985</c:v>
                </c:pt>
                <c:pt idx="149">
                  <c:v>0.37347286500153132</c:v>
                </c:pt>
                <c:pt idx="150">
                  <c:v>0.37384425500204088</c:v>
                </c:pt>
                <c:pt idx="151">
                  <c:v>0.36430549000215251</c:v>
                </c:pt>
                <c:pt idx="152">
                  <c:v>0.37510042999929283</c:v>
                </c:pt>
                <c:pt idx="153">
                  <c:v>0.37431915500201285</c:v>
                </c:pt>
                <c:pt idx="154">
                  <c:v>0.38047994999942603</c:v>
                </c:pt>
                <c:pt idx="155">
                  <c:v>0.37250369499815861</c:v>
                </c:pt>
                <c:pt idx="156">
                  <c:v>0.37645345499913674</c:v>
                </c:pt>
                <c:pt idx="157">
                  <c:v>0.3764634550025221</c:v>
                </c:pt>
                <c:pt idx="158">
                  <c:v>0.37726345499686431</c:v>
                </c:pt>
                <c:pt idx="159">
                  <c:v>0.35413895000237972</c:v>
                </c:pt>
                <c:pt idx="160">
                  <c:v>0.37628894999943441</c:v>
                </c:pt>
                <c:pt idx="161">
                  <c:v>0.37884134000341874</c:v>
                </c:pt>
                <c:pt idx="162">
                  <c:v>0.38579824980843114</c:v>
                </c:pt>
                <c:pt idx="163">
                  <c:v>0.3862603998859413</c:v>
                </c:pt>
                <c:pt idx="164">
                  <c:v>0.38557912490796298</c:v>
                </c:pt>
                <c:pt idx="165">
                  <c:v>0.38528143507573986</c:v>
                </c:pt>
                <c:pt idx="166">
                  <c:v>0.38782486008130945</c:v>
                </c:pt>
                <c:pt idx="167">
                  <c:v>0.38708605505235028</c:v>
                </c:pt>
                <c:pt idx="168">
                  <c:v>0.3865458948421292</c:v>
                </c:pt>
                <c:pt idx="169">
                  <c:v>0.40021470500505529</c:v>
                </c:pt>
                <c:pt idx="170">
                  <c:v>0.40332385500369128</c:v>
                </c:pt>
                <c:pt idx="171">
                  <c:v>0.41996365499653621</c:v>
                </c:pt>
                <c:pt idx="172">
                  <c:v>0.47073214500414906</c:v>
                </c:pt>
                <c:pt idx="173">
                  <c:v>0.37173461500060512</c:v>
                </c:pt>
                <c:pt idx="174">
                  <c:v>0.37251453500357457</c:v>
                </c:pt>
                <c:pt idx="175">
                  <c:v>0.37473828000656795</c:v>
                </c:pt>
                <c:pt idx="176">
                  <c:v>0.37542663999920478</c:v>
                </c:pt>
                <c:pt idx="177">
                  <c:v>0.40292243000294548</c:v>
                </c:pt>
                <c:pt idx="178">
                  <c:v>0.40363102999981493</c:v>
                </c:pt>
                <c:pt idx="180">
                  <c:v>0.40287078999972437</c:v>
                </c:pt>
                <c:pt idx="181">
                  <c:v>0.404094535006152</c:v>
                </c:pt>
                <c:pt idx="184">
                  <c:v>0.41514570000435924</c:v>
                </c:pt>
                <c:pt idx="185">
                  <c:v>0.41530570000759326</c:v>
                </c:pt>
                <c:pt idx="186">
                  <c:v>0.41533570000319742</c:v>
                </c:pt>
                <c:pt idx="187">
                  <c:v>0.41556570000830106</c:v>
                </c:pt>
                <c:pt idx="188">
                  <c:v>0.41330442500475328</c:v>
                </c:pt>
                <c:pt idx="189">
                  <c:v>0.41934979500365444</c:v>
                </c:pt>
                <c:pt idx="190">
                  <c:v>0.41845409500092501</c:v>
                </c:pt>
                <c:pt idx="191">
                  <c:v>0.42129281999950763</c:v>
                </c:pt>
                <c:pt idx="192">
                  <c:v>0.41911656499723904</c:v>
                </c:pt>
                <c:pt idx="193">
                  <c:v>0.42189516500366153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13-4B4F-B999-3EA5D48AEAF4}"/>
            </c:ext>
          </c:extLst>
        </c:ser>
        <c:ser>
          <c:idx val="8"/>
          <c:order val="1"/>
          <c:tx>
            <c:strRef>
              <c:f>A!$W$1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A!$V$2:$V$16</c:f>
              <c:numCache>
                <c:formatCode>General</c:formatCode>
                <c:ptCount val="15"/>
                <c:pt idx="0">
                  <c:v>-25000</c:v>
                </c:pt>
                <c:pt idx="1">
                  <c:v>-20000</c:v>
                </c:pt>
                <c:pt idx="2">
                  <c:v>-15000</c:v>
                </c:pt>
                <c:pt idx="3">
                  <c:v>-10000</c:v>
                </c:pt>
                <c:pt idx="4">
                  <c:v>-5000</c:v>
                </c:pt>
                <c:pt idx="5">
                  <c:v>0</c:v>
                </c:pt>
                <c:pt idx="6">
                  <c:v>5000</c:v>
                </c:pt>
                <c:pt idx="7">
                  <c:v>10000</c:v>
                </c:pt>
                <c:pt idx="8">
                  <c:v>15000</c:v>
                </c:pt>
                <c:pt idx="9">
                  <c:v>20000</c:v>
                </c:pt>
                <c:pt idx="10">
                  <c:v>25000</c:v>
                </c:pt>
                <c:pt idx="11">
                  <c:v>30000</c:v>
                </c:pt>
                <c:pt idx="12">
                  <c:v>35000</c:v>
                </c:pt>
                <c:pt idx="13">
                  <c:v>40000</c:v>
                </c:pt>
                <c:pt idx="14">
                  <c:v>45000</c:v>
                </c:pt>
              </c:numCache>
            </c:numRef>
          </c:xVal>
          <c:yVal>
            <c:numRef>
              <c:f>A!$W$2:$W$16</c:f>
              <c:numCache>
                <c:formatCode>General</c:formatCode>
                <c:ptCount val="15"/>
                <c:pt idx="0">
                  <c:v>-5.5979349810975632E-2</c:v>
                </c:pt>
                <c:pt idx="1">
                  <c:v>-0.11034401376864819</c:v>
                </c:pt>
                <c:pt idx="2">
                  <c:v>-0.15094033109433283</c:v>
                </c:pt>
                <c:pt idx="3">
                  <c:v>-0.17776830178802955</c:v>
                </c:pt>
                <c:pt idx="4">
                  <c:v>-0.1908279258497384</c:v>
                </c:pt>
                <c:pt idx="5">
                  <c:v>-0.19011920327945928</c:v>
                </c:pt>
                <c:pt idx="6">
                  <c:v>-0.17564213407719226</c:v>
                </c:pt>
                <c:pt idx="7">
                  <c:v>-0.14739671824293732</c:v>
                </c:pt>
                <c:pt idx="8">
                  <c:v>-0.10538295577669446</c:v>
                </c:pt>
                <c:pt idx="9">
                  <c:v>-4.9600846678463678E-2</c:v>
                </c:pt>
                <c:pt idx="10">
                  <c:v>1.9949609051755024E-2</c:v>
                </c:pt>
                <c:pt idx="11">
                  <c:v>0.10326841141396165</c:v>
                </c:pt>
                <c:pt idx="12">
                  <c:v>0.20035556040815616</c:v>
                </c:pt>
                <c:pt idx="13">
                  <c:v>0.31121105603433863</c:v>
                </c:pt>
                <c:pt idx="14">
                  <c:v>0.43583489829250893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D13-4B4F-B999-3EA5D48AE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35896"/>
        <c:axId val="1"/>
      </c:scatterChart>
      <c:valAx>
        <c:axId val="513635896"/>
        <c:scaling>
          <c:orientation val="minMax"/>
          <c:max val="42000"/>
          <c:min val="17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358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6.  XY Boo   [40389.7321, 0.37055251]</a:t>
            </a:r>
          </a:p>
        </c:rich>
      </c:tx>
      <c:layout>
        <c:manualLayout>
          <c:xMode val="edge"/>
          <c:yMode val="edge"/>
          <c:x val="0.16129077413710383"/>
          <c:y val="1.85185185185185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623854636791488E-2"/>
          <c:y val="0.1444449668871777"/>
          <c:w val="0.84516306527861496"/>
          <c:h val="0.7000025318378611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A!$G$21:$G$961</c:f>
              <c:numCache>
                <c:formatCode>General</c:formatCode>
                <c:ptCount val="941"/>
                <c:pt idx="0">
                  <c:v>-2.1781164999993052E-2</c:v>
                </c:pt>
                <c:pt idx="1">
                  <c:v>5.837560001964448E-3</c:v>
                </c:pt>
                <c:pt idx="2">
                  <c:v>-3.8582519999181386E-2</c:v>
                </c:pt>
                <c:pt idx="3">
                  <c:v>-6.6213249956490472E-3</c:v>
                </c:pt>
                <c:pt idx="4">
                  <c:v>-1.2698934995569289E-2</c:v>
                </c:pt>
                <c:pt idx="5">
                  <c:v>-1.645686499614385E-2</c:v>
                </c:pt>
                <c:pt idx="6">
                  <c:v>-8.769449959800113E-4</c:v>
                </c:pt>
                <c:pt idx="7">
                  <c:v>4.70297499850858E-3</c:v>
                </c:pt>
                <c:pt idx="8">
                  <c:v>-6.9545549959002528E-3</c:v>
                </c:pt>
                <c:pt idx="9">
                  <c:v>2.9785205002553994E-2</c:v>
                </c:pt>
                <c:pt idx="10">
                  <c:v>-3.171370000927709E-3</c:v>
                </c:pt>
                <c:pt idx="11">
                  <c:v>2.4085500044748187E-3</c:v>
                </c:pt>
                <c:pt idx="12">
                  <c:v>-2.5630255000578472E-2</c:v>
                </c:pt>
                <c:pt idx="13">
                  <c:v>-2.0115299994358793E-3</c:v>
                </c:pt>
                <c:pt idx="14">
                  <c:v>-0.11155060499731917</c:v>
                </c:pt>
                <c:pt idx="15">
                  <c:v>-0.10837203999835765</c:v>
                </c:pt>
                <c:pt idx="16">
                  <c:v>-0.11625885000103153</c:v>
                </c:pt>
                <c:pt idx="17">
                  <c:v>-0.11639765500149224</c:v>
                </c:pt>
                <c:pt idx="18">
                  <c:v>-0.11691773499478586</c:v>
                </c:pt>
                <c:pt idx="19">
                  <c:v>-0.18582815999252489</c:v>
                </c:pt>
                <c:pt idx="20">
                  <c:v>-0.18528569000045536</c:v>
                </c:pt>
                <c:pt idx="21">
                  <c:v>-0.1860482400006731</c:v>
                </c:pt>
                <c:pt idx="22">
                  <c:v>-0.18552449499838986</c:v>
                </c:pt>
                <c:pt idx="23">
                  <c:v>-0.185024494996469</c:v>
                </c:pt>
                <c:pt idx="24">
                  <c:v>-0.18501130499498686</c:v>
                </c:pt>
                <c:pt idx="25">
                  <c:v>-0.18547625499923015</c:v>
                </c:pt>
                <c:pt idx="26">
                  <c:v>-0.17680090999783715</c:v>
                </c:pt>
                <c:pt idx="27">
                  <c:v>-0.16869258500082651</c:v>
                </c:pt>
                <c:pt idx="28">
                  <c:v>-0.17017154999484774</c:v>
                </c:pt>
                <c:pt idx="29">
                  <c:v>-0.17023043499648338</c:v>
                </c:pt>
                <c:pt idx="32">
                  <c:v>-0.12799421499948949</c:v>
                </c:pt>
                <c:pt idx="33">
                  <c:v>-0.12807548999990104</c:v>
                </c:pt>
                <c:pt idx="34">
                  <c:v>-7.7897034992929548E-2</c:v>
                </c:pt>
                <c:pt idx="35">
                  <c:v>-6.8254924997745547E-2</c:v>
                </c:pt>
                <c:pt idx="36">
                  <c:v>-3.7920194998150691E-2</c:v>
                </c:pt>
                <c:pt idx="37">
                  <c:v>-3.2696449998184107E-2</c:v>
                </c:pt>
                <c:pt idx="38">
                  <c:v>-4.6014400002604816E-2</c:v>
                </c:pt>
                <c:pt idx="39">
                  <c:v>-4.5914399997855071E-2</c:v>
                </c:pt>
                <c:pt idx="40">
                  <c:v>-4.1995674997451715E-2</c:v>
                </c:pt>
                <c:pt idx="41">
                  <c:v>-4.1995674997451715E-2</c:v>
                </c:pt>
                <c:pt idx="42">
                  <c:v>-4.1895674999977928E-2</c:v>
                </c:pt>
                <c:pt idx="43">
                  <c:v>-4.5753204998618457E-2</c:v>
                </c:pt>
                <c:pt idx="44">
                  <c:v>-4.5010180001554545E-2</c:v>
                </c:pt>
                <c:pt idx="45">
                  <c:v>-4.4810179999331012E-2</c:v>
                </c:pt>
                <c:pt idx="46">
                  <c:v>-4.4510179999633692E-2</c:v>
                </c:pt>
                <c:pt idx="47">
                  <c:v>-4.4510179999633692E-2</c:v>
                </c:pt>
                <c:pt idx="48">
                  <c:v>-4.1891454995493405E-2</c:v>
                </c:pt>
                <c:pt idx="49">
                  <c:v>-4.1891454995493405E-2</c:v>
                </c:pt>
                <c:pt idx="50">
                  <c:v>-4.169145500054583E-2</c:v>
                </c:pt>
                <c:pt idx="51">
                  <c:v>-4.1391455000848509E-2</c:v>
                </c:pt>
                <c:pt idx="52">
                  <c:v>-2.7162624995980877E-2</c:v>
                </c:pt>
                <c:pt idx="53">
                  <c:v>-1.782002500112867E-2</c:v>
                </c:pt>
                <c:pt idx="54">
                  <c:v>-1.3596279997727834E-2</c:v>
                </c:pt>
                <c:pt idx="55">
                  <c:v>-2.1821350019308738E-3</c:v>
                </c:pt>
                <c:pt idx="56">
                  <c:v>-2.1821350019308738E-3</c:v>
                </c:pt>
                <c:pt idx="57">
                  <c:v>-4.7190300028887577E-3</c:v>
                </c:pt>
                <c:pt idx="58">
                  <c:v>-1.5190300036920235E-3</c:v>
                </c:pt>
                <c:pt idx="59">
                  <c:v>-5.4756049939896911E-3</c:v>
                </c:pt>
                <c:pt idx="60">
                  <c:v>-3.6756049958057702E-3</c:v>
                </c:pt>
                <c:pt idx="61">
                  <c:v>1.0735274998296518E-2</c:v>
                </c:pt>
                <c:pt idx="62">
                  <c:v>1.2135274999309331E-2</c:v>
                </c:pt>
                <c:pt idx="63">
                  <c:v>1.1737584994989447E-2</c:v>
                </c:pt>
                <c:pt idx="64">
                  <c:v>2.0207349996780977E-2</c:v>
                </c:pt>
                <c:pt idx="65">
                  <c:v>2.333069500309648E-2</c:v>
                </c:pt>
                <c:pt idx="66">
                  <c:v>5.0395879996358417E-2</c:v>
                </c:pt>
                <c:pt idx="67">
                  <c:v>5.0419625003996771E-2</c:v>
                </c:pt>
                <c:pt idx="68">
                  <c:v>7.2720219999609981E-2</c:v>
                </c:pt>
                <c:pt idx="69">
                  <c:v>0.10465679499611724</c:v>
                </c:pt>
                <c:pt idx="70">
                  <c:v>0.13115547999768751</c:v>
                </c:pt>
                <c:pt idx="71">
                  <c:v>0.13071667500480544</c:v>
                </c:pt>
                <c:pt idx="72">
                  <c:v>0.12769659500190755</c:v>
                </c:pt>
                <c:pt idx="73">
                  <c:v>0.13081532000069274</c:v>
                </c:pt>
                <c:pt idx="74">
                  <c:v>0.13185778999468312</c:v>
                </c:pt>
                <c:pt idx="75">
                  <c:v>0.12845643499895232</c:v>
                </c:pt>
                <c:pt idx="76">
                  <c:v>0.14494772499892861</c:v>
                </c:pt>
                <c:pt idx="77">
                  <c:v>0.14527242499752901</c:v>
                </c:pt>
                <c:pt idx="78">
                  <c:v>0.15132850989903091</c:v>
                </c:pt>
                <c:pt idx="79">
                  <c:v>0.15135416499833809</c:v>
                </c:pt>
                <c:pt idx="80">
                  <c:v>0.17191820000152802</c:v>
                </c:pt>
                <c:pt idx="81">
                  <c:v>0.16851318000408355</c:v>
                </c:pt>
                <c:pt idx="82">
                  <c:v>0.16849309999815887</c:v>
                </c:pt>
                <c:pt idx="83">
                  <c:v>0.16909732000203803</c:v>
                </c:pt>
                <c:pt idx="84">
                  <c:v>0.17089732000022195</c:v>
                </c:pt>
                <c:pt idx="85">
                  <c:v>0.17030098500254098</c:v>
                </c:pt>
                <c:pt idx="86">
                  <c:v>0.17135716000484535</c:v>
                </c:pt>
                <c:pt idx="87">
                  <c:v>0.18219651999970665</c:v>
                </c:pt>
                <c:pt idx="88">
                  <c:v>0.17177142000582535</c:v>
                </c:pt>
                <c:pt idx="89">
                  <c:v>0.17522759500570828</c:v>
                </c:pt>
                <c:pt idx="90">
                  <c:v>0.17095133999828249</c:v>
                </c:pt>
                <c:pt idx="91">
                  <c:v>0.17537508500390686</c:v>
                </c:pt>
                <c:pt idx="92">
                  <c:v>0.17309882999688853</c:v>
                </c:pt>
                <c:pt idx="93">
                  <c:v>0.1754345250010374</c:v>
                </c:pt>
                <c:pt idx="94">
                  <c:v>0.17765826999675483</c:v>
                </c:pt>
                <c:pt idx="95">
                  <c:v>0.174190700003237</c:v>
                </c:pt>
                <c:pt idx="96">
                  <c:v>0.19254660500155296</c:v>
                </c:pt>
                <c:pt idx="97">
                  <c:v>0.19569560500531225</c:v>
                </c:pt>
                <c:pt idx="98">
                  <c:v>0.19466182000178378</c:v>
                </c:pt>
                <c:pt idx="99">
                  <c:v>0.1929627750068903</c:v>
                </c:pt>
                <c:pt idx="100">
                  <c:v>0.21743055000115419</c:v>
                </c:pt>
                <c:pt idx="101">
                  <c:v>0.2187116600034642</c:v>
                </c:pt>
                <c:pt idx="102">
                  <c:v>0.2187116600034642</c:v>
                </c:pt>
                <c:pt idx="103">
                  <c:v>0.21658289500192041</c:v>
                </c:pt>
                <c:pt idx="104">
                  <c:v>0.21956703500472941</c:v>
                </c:pt>
                <c:pt idx="105">
                  <c:v>0.23569167000096058</c:v>
                </c:pt>
                <c:pt idx="106">
                  <c:v>0.2381070049959817</c:v>
                </c:pt>
                <c:pt idx="107">
                  <c:v>0.23714899499464082</c:v>
                </c:pt>
                <c:pt idx="108">
                  <c:v>0.24230687999806833</c:v>
                </c:pt>
                <c:pt idx="109">
                  <c:v>0.24134779500309378</c:v>
                </c:pt>
                <c:pt idx="110">
                  <c:v>0.26113672500650864</c:v>
                </c:pt>
                <c:pt idx="111">
                  <c:v>0.26143672500620596</c:v>
                </c:pt>
                <c:pt idx="112">
                  <c:v>0.26143672500620596</c:v>
                </c:pt>
                <c:pt idx="113">
                  <c:v>0.26286452999920584</c:v>
                </c:pt>
                <c:pt idx="114">
                  <c:v>0.26306453000142938</c:v>
                </c:pt>
                <c:pt idx="115">
                  <c:v>0.26396453000052134</c:v>
                </c:pt>
                <c:pt idx="116">
                  <c:v>0.26353875000495464</c:v>
                </c:pt>
                <c:pt idx="117">
                  <c:v>0.27665895999962231</c:v>
                </c:pt>
                <c:pt idx="118">
                  <c:v>0.27929425500042271</c:v>
                </c:pt>
                <c:pt idx="119">
                  <c:v>0.28134772000339581</c:v>
                </c:pt>
                <c:pt idx="120">
                  <c:v>0.27858106500207214</c:v>
                </c:pt>
                <c:pt idx="121">
                  <c:v>0.27888106500176946</c:v>
                </c:pt>
                <c:pt idx="122">
                  <c:v>0.27958106500591384</c:v>
                </c:pt>
                <c:pt idx="123">
                  <c:v>0.28265656000439776</c:v>
                </c:pt>
                <c:pt idx="124">
                  <c:v>0.29562290500325616</c:v>
                </c:pt>
                <c:pt idx="125">
                  <c:v>0.29572290500072995</c:v>
                </c:pt>
                <c:pt idx="126">
                  <c:v>0.30075839500204893</c:v>
                </c:pt>
                <c:pt idx="127">
                  <c:v>0.30205839500558795</c:v>
                </c:pt>
                <c:pt idx="128">
                  <c:v>0.3030583950021537</c:v>
                </c:pt>
                <c:pt idx="129">
                  <c:v>0.29745293500309344</c:v>
                </c:pt>
                <c:pt idx="130">
                  <c:v>0.31803083000704646</c:v>
                </c:pt>
                <c:pt idx="131">
                  <c:v>0.31944277999718906</c:v>
                </c:pt>
                <c:pt idx="132">
                  <c:v>0.31926652500260388</c:v>
                </c:pt>
                <c:pt idx="133">
                  <c:v>0.32190859499678481</c:v>
                </c:pt>
                <c:pt idx="134">
                  <c:v>0.31881273500766838</c:v>
                </c:pt>
                <c:pt idx="135">
                  <c:v>0.32382245500048157</c:v>
                </c:pt>
                <c:pt idx="136">
                  <c:v>0.32178157500311499</c:v>
                </c:pt>
                <c:pt idx="137">
                  <c:v>0.32278157499968074</c:v>
                </c:pt>
                <c:pt idx="138">
                  <c:v>0.32338157499907538</c:v>
                </c:pt>
                <c:pt idx="139">
                  <c:v>0.33812489499541698</c:v>
                </c:pt>
                <c:pt idx="140">
                  <c:v>0.33905341500212671</c:v>
                </c:pt>
                <c:pt idx="141">
                  <c:v>0.34274046500650002</c:v>
                </c:pt>
                <c:pt idx="142">
                  <c:v>0.34314046500367112</c:v>
                </c:pt>
                <c:pt idx="143">
                  <c:v>0.35425179000594653</c:v>
                </c:pt>
                <c:pt idx="144">
                  <c:v>0.35612127000058535</c:v>
                </c:pt>
                <c:pt idx="145">
                  <c:v>0.36028859500220278</c:v>
                </c:pt>
                <c:pt idx="146">
                  <c:v>0.35831600499659544</c:v>
                </c:pt>
                <c:pt idx="147">
                  <c:v>0.35993975000019418</c:v>
                </c:pt>
                <c:pt idx="148">
                  <c:v>0.371649120002985</c:v>
                </c:pt>
                <c:pt idx="149">
                  <c:v>0.37347286500153132</c:v>
                </c:pt>
                <c:pt idx="150">
                  <c:v>0.37384425500204088</c:v>
                </c:pt>
                <c:pt idx="151">
                  <c:v>0.36430549000215251</c:v>
                </c:pt>
                <c:pt idx="152">
                  <c:v>0.37510042999929283</c:v>
                </c:pt>
                <c:pt idx="153">
                  <c:v>0.37431915500201285</c:v>
                </c:pt>
                <c:pt idx="154">
                  <c:v>0.38047994999942603</c:v>
                </c:pt>
                <c:pt idx="155">
                  <c:v>0.37250369499815861</c:v>
                </c:pt>
                <c:pt idx="156">
                  <c:v>0.37645345499913674</c:v>
                </c:pt>
                <c:pt idx="157">
                  <c:v>0.3764634550025221</c:v>
                </c:pt>
                <c:pt idx="158">
                  <c:v>0.37726345499686431</c:v>
                </c:pt>
                <c:pt idx="159">
                  <c:v>0.35413895000237972</c:v>
                </c:pt>
                <c:pt idx="160">
                  <c:v>0.37628894999943441</c:v>
                </c:pt>
                <c:pt idx="161">
                  <c:v>0.37884134000341874</c:v>
                </c:pt>
                <c:pt idx="162">
                  <c:v>0.38579824980843114</c:v>
                </c:pt>
                <c:pt idx="163">
                  <c:v>0.3862603998859413</c:v>
                </c:pt>
                <c:pt idx="164">
                  <c:v>0.38557912490796298</c:v>
                </c:pt>
                <c:pt idx="165">
                  <c:v>0.38528143507573986</c:v>
                </c:pt>
                <c:pt idx="166">
                  <c:v>0.38782486008130945</c:v>
                </c:pt>
                <c:pt idx="167">
                  <c:v>0.38708605505235028</c:v>
                </c:pt>
                <c:pt idx="168">
                  <c:v>0.3865458948421292</c:v>
                </c:pt>
                <c:pt idx="169">
                  <c:v>0.40021470500505529</c:v>
                </c:pt>
                <c:pt idx="170">
                  <c:v>0.40332385500369128</c:v>
                </c:pt>
                <c:pt idx="171">
                  <c:v>0.41996365499653621</c:v>
                </c:pt>
                <c:pt idx="172">
                  <c:v>0.47073214500414906</c:v>
                </c:pt>
                <c:pt idx="173">
                  <c:v>0.37173461500060512</c:v>
                </c:pt>
                <c:pt idx="174">
                  <c:v>0.37251453500357457</c:v>
                </c:pt>
                <c:pt idx="175">
                  <c:v>0.37473828000656795</c:v>
                </c:pt>
                <c:pt idx="176">
                  <c:v>0.37542663999920478</c:v>
                </c:pt>
                <c:pt idx="177">
                  <c:v>0.40292243000294548</c:v>
                </c:pt>
                <c:pt idx="178">
                  <c:v>0.40363102999981493</c:v>
                </c:pt>
                <c:pt idx="180">
                  <c:v>0.40287078999972437</c:v>
                </c:pt>
                <c:pt idx="181">
                  <c:v>0.404094535006152</c:v>
                </c:pt>
                <c:pt idx="184">
                  <c:v>0.41514570000435924</c:v>
                </c:pt>
                <c:pt idx="185">
                  <c:v>0.41530570000759326</c:v>
                </c:pt>
                <c:pt idx="186">
                  <c:v>0.41533570000319742</c:v>
                </c:pt>
                <c:pt idx="187">
                  <c:v>0.41556570000830106</c:v>
                </c:pt>
                <c:pt idx="188">
                  <c:v>0.41330442500475328</c:v>
                </c:pt>
                <c:pt idx="189">
                  <c:v>0.41934979500365444</c:v>
                </c:pt>
                <c:pt idx="190">
                  <c:v>0.41845409500092501</c:v>
                </c:pt>
                <c:pt idx="191">
                  <c:v>0.42129281999950763</c:v>
                </c:pt>
                <c:pt idx="192">
                  <c:v>0.41911656499723904</c:v>
                </c:pt>
                <c:pt idx="193">
                  <c:v>0.42189516500366153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FF-444F-8411-EF045B79DDA0}"/>
            </c:ext>
          </c:extLst>
        </c:ser>
        <c:ser>
          <c:idx val="8"/>
          <c:order val="1"/>
          <c:tx>
            <c:strRef>
              <c:f>A!$W$1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A!$V$2:$V$16</c:f>
              <c:numCache>
                <c:formatCode>General</c:formatCode>
                <c:ptCount val="15"/>
                <c:pt idx="0">
                  <c:v>-25000</c:v>
                </c:pt>
                <c:pt idx="1">
                  <c:v>-20000</c:v>
                </c:pt>
                <c:pt idx="2">
                  <c:v>-15000</c:v>
                </c:pt>
                <c:pt idx="3">
                  <c:v>-10000</c:v>
                </c:pt>
                <c:pt idx="4">
                  <c:v>-5000</c:v>
                </c:pt>
                <c:pt idx="5">
                  <c:v>0</c:v>
                </c:pt>
                <c:pt idx="6">
                  <c:v>5000</c:v>
                </c:pt>
                <c:pt idx="7">
                  <c:v>10000</c:v>
                </c:pt>
                <c:pt idx="8">
                  <c:v>15000</c:v>
                </c:pt>
                <c:pt idx="9">
                  <c:v>20000</c:v>
                </c:pt>
                <c:pt idx="10">
                  <c:v>25000</c:v>
                </c:pt>
                <c:pt idx="11">
                  <c:v>30000</c:v>
                </c:pt>
                <c:pt idx="12">
                  <c:v>35000</c:v>
                </c:pt>
                <c:pt idx="13">
                  <c:v>40000</c:v>
                </c:pt>
                <c:pt idx="14">
                  <c:v>45000</c:v>
                </c:pt>
              </c:numCache>
            </c:numRef>
          </c:xVal>
          <c:yVal>
            <c:numRef>
              <c:f>A!$W$2:$W$16</c:f>
              <c:numCache>
                <c:formatCode>General</c:formatCode>
                <c:ptCount val="15"/>
                <c:pt idx="0">
                  <c:v>-5.5979349810975632E-2</c:v>
                </c:pt>
                <c:pt idx="1">
                  <c:v>-0.11034401376864819</c:v>
                </c:pt>
                <c:pt idx="2">
                  <c:v>-0.15094033109433283</c:v>
                </c:pt>
                <c:pt idx="3">
                  <c:v>-0.17776830178802955</c:v>
                </c:pt>
                <c:pt idx="4">
                  <c:v>-0.1908279258497384</c:v>
                </c:pt>
                <c:pt idx="5">
                  <c:v>-0.19011920327945928</c:v>
                </c:pt>
                <c:pt idx="6">
                  <c:v>-0.17564213407719226</c:v>
                </c:pt>
                <c:pt idx="7">
                  <c:v>-0.14739671824293732</c:v>
                </c:pt>
                <c:pt idx="8">
                  <c:v>-0.10538295577669446</c:v>
                </c:pt>
                <c:pt idx="9">
                  <c:v>-4.9600846678463678E-2</c:v>
                </c:pt>
                <c:pt idx="10">
                  <c:v>1.9949609051755024E-2</c:v>
                </c:pt>
                <c:pt idx="11">
                  <c:v>0.10326841141396165</c:v>
                </c:pt>
                <c:pt idx="12">
                  <c:v>0.20035556040815616</c:v>
                </c:pt>
                <c:pt idx="13">
                  <c:v>0.31121105603433863</c:v>
                </c:pt>
                <c:pt idx="14">
                  <c:v>0.43583489829250893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3FF-444F-8411-EF045B79D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36552"/>
        <c:axId val="1"/>
      </c:scatterChart>
      <c:valAx>
        <c:axId val="513636552"/>
        <c:scaling>
          <c:orientation val="minMax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20000"/>
        <c:minorUnit val="10000"/>
      </c:valAx>
      <c:valAx>
        <c:axId val="1"/>
        <c:scaling>
          <c:orientation val="minMax"/>
          <c:max val="0.5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365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39591893870409056"/>
          <c:y val="3.25204310701472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00695818313959"/>
          <c:y val="0.12919929243200004"/>
          <c:w val="0.84081744368814271"/>
          <c:h val="0.70801212252736023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Active!$H$21:$H$960</c:f>
              <c:numCache>
                <c:formatCode>General</c:formatCode>
                <c:ptCount val="940"/>
                <c:pt idx="0">
                  <c:v>-2.1781164996355074E-2</c:v>
                </c:pt>
                <c:pt idx="1">
                  <c:v>5.8375600056024268E-3</c:v>
                </c:pt>
                <c:pt idx="2">
                  <c:v>-3.8582519995543407E-2</c:v>
                </c:pt>
                <c:pt idx="3">
                  <c:v>-6.6213249956490472E-3</c:v>
                </c:pt>
                <c:pt idx="4">
                  <c:v>-1.2698934995569289E-2</c:v>
                </c:pt>
                <c:pt idx="5">
                  <c:v>-1.6456864992505871E-2</c:v>
                </c:pt>
                <c:pt idx="6">
                  <c:v>-8.769449959800113E-4</c:v>
                </c:pt>
                <c:pt idx="7">
                  <c:v>4.7029750057845376E-3</c:v>
                </c:pt>
                <c:pt idx="8">
                  <c:v>-6.9545549959002528E-3</c:v>
                </c:pt>
                <c:pt idx="9">
                  <c:v>2.9785205006191973E-2</c:v>
                </c:pt>
                <c:pt idx="10">
                  <c:v>-3.1713699936517514E-3</c:v>
                </c:pt>
                <c:pt idx="11">
                  <c:v>2.4085500044748187E-3</c:v>
                </c:pt>
                <c:pt idx="12">
                  <c:v>-2.5630254993302515E-2</c:v>
                </c:pt>
                <c:pt idx="13">
                  <c:v>-2.0115299957979005E-3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26-40D5-A8CC-2DA7E9A4105A}"/>
            </c:ext>
          </c:extLst>
        </c:ser>
        <c:ser>
          <c:idx val="1"/>
          <c:order val="1"/>
          <c:tx>
            <c:strRef>
              <c:f>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Active!$D$22:$D$39</c:f>
                <c:numCache>
                  <c:formatCode>General</c:formatCode>
                  <c:ptCount val="18"/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Active!$I$21:$I$960</c:f>
              <c:numCache>
                <c:formatCode>0.0000</c:formatCode>
                <c:ptCount val="940"/>
                <c:pt idx="74">
                  <c:v>0.13185779000195907</c:v>
                </c:pt>
                <c:pt idx="76">
                  <c:v>0.14494772500620456</c:v>
                </c:pt>
                <c:pt idx="85" formatCode="General">
                  <c:v>0.17030098500981694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C26-40D5-A8CC-2DA7E9A4105A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Active!$D$21:$D$39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Active!$J$21:$J$960</c:f>
              <c:numCache>
                <c:formatCode>0.0000</c:formatCode>
                <c:ptCount val="940"/>
                <c:pt idx="14" formatCode="General">
                  <c:v>-0.11155060499004321</c:v>
                </c:pt>
                <c:pt idx="15" formatCode="General">
                  <c:v>-0.10837203999835765</c:v>
                </c:pt>
                <c:pt idx="16" formatCode="General">
                  <c:v>-0.11625885000103153</c:v>
                </c:pt>
                <c:pt idx="17" formatCode="General">
                  <c:v>-0.11639765499421628</c:v>
                </c:pt>
                <c:pt idx="18" formatCode="General">
                  <c:v>-0.11691773499478586</c:v>
                </c:pt>
                <c:pt idx="19" formatCode="General">
                  <c:v>-0.18582815999252489</c:v>
                </c:pt>
                <c:pt idx="20" formatCode="General">
                  <c:v>-0.1852856899931794</c:v>
                </c:pt>
                <c:pt idx="21" formatCode="General">
                  <c:v>-0.1860482400006731</c:v>
                </c:pt>
                <c:pt idx="22" formatCode="General">
                  <c:v>-0.18552449499838986</c:v>
                </c:pt>
                <c:pt idx="23" formatCode="General">
                  <c:v>-0.185024494996469</c:v>
                </c:pt>
                <c:pt idx="24" formatCode="General">
                  <c:v>-0.18501130499498686</c:v>
                </c:pt>
                <c:pt idx="25" formatCode="General">
                  <c:v>-0.18547625499923015</c:v>
                </c:pt>
                <c:pt idx="26" formatCode="General">
                  <c:v>-0.17680090999056119</c:v>
                </c:pt>
                <c:pt idx="27" formatCode="General">
                  <c:v>-0.16869258499355055</c:v>
                </c:pt>
                <c:pt idx="28" formatCode="General">
                  <c:v>-0.17017154999484774</c:v>
                </c:pt>
                <c:pt idx="29" formatCode="General">
                  <c:v>-0.17023043499648338</c:v>
                </c:pt>
                <c:pt idx="32" formatCode="General">
                  <c:v>-0.12799421499221353</c:v>
                </c:pt>
                <c:pt idx="33" formatCode="General">
                  <c:v>-0.12807548999262508</c:v>
                </c:pt>
                <c:pt idx="34" formatCode="General">
                  <c:v>-7.7897034992929548E-2</c:v>
                </c:pt>
                <c:pt idx="35" formatCode="General">
                  <c:v>-6.8254924997745547E-2</c:v>
                </c:pt>
                <c:pt idx="39" formatCode="General">
                  <c:v>-4.5914399990579113E-2</c:v>
                </c:pt>
                <c:pt idx="40" formatCode="General">
                  <c:v>-4.1995674990175758E-2</c:v>
                </c:pt>
                <c:pt idx="41" formatCode="General">
                  <c:v>-4.1995674990175758E-2</c:v>
                </c:pt>
                <c:pt idx="42" formatCode="General">
                  <c:v>-4.189567499270197E-2</c:v>
                </c:pt>
                <c:pt idx="43" formatCode="General">
                  <c:v>-4.5753204998618457E-2</c:v>
                </c:pt>
                <c:pt idx="44" formatCode="General">
                  <c:v>-4.5010180001554545E-2</c:v>
                </c:pt>
                <c:pt idx="45" formatCode="General">
                  <c:v>-4.4810179999331012E-2</c:v>
                </c:pt>
                <c:pt idx="47" formatCode="General">
                  <c:v>-4.4510179999633692E-2</c:v>
                </c:pt>
                <c:pt idx="48" formatCode="General">
                  <c:v>-4.1891454995493405E-2</c:v>
                </c:pt>
                <c:pt idx="50" formatCode="General">
                  <c:v>-4.169145500054583E-2</c:v>
                </c:pt>
                <c:pt idx="51" formatCode="General">
                  <c:v>-4.1391455000848509E-2</c:v>
                </c:pt>
                <c:pt idx="55" formatCode="General">
                  <c:v>-2.1821349946549162E-3</c:v>
                </c:pt>
                <c:pt idx="56" formatCode="General">
                  <c:v>-2.1821349946549162E-3</c:v>
                </c:pt>
                <c:pt idx="57" formatCode="General">
                  <c:v>-4.7190299956128001E-3</c:v>
                </c:pt>
                <c:pt idx="58" formatCode="General">
                  <c:v>-1.5190299964160658E-3</c:v>
                </c:pt>
                <c:pt idx="59" formatCode="General">
                  <c:v>-5.4756049939896911E-3</c:v>
                </c:pt>
                <c:pt idx="60" formatCode="General">
                  <c:v>-3.6756049958057702E-3</c:v>
                </c:pt>
                <c:pt idx="61" formatCode="General">
                  <c:v>1.0735275005572475E-2</c:v>
                </c:pt>
                <c:pt idx="62" formatCode="General">
                  <c:v>1.2135275006585289E-2</c:v>
                </c:pt>
                <c:pt idx="65" formatCode="General">
                  <c:v>2.333069500309648E-2</c:v>
                </c:pt>
                <c:pt idx="66" formatCode="General">
                  <c:v>5.0395880003634375E-2</c:v>
                </c:pt>
                <c:pt idx="67" formatCode="General">
                  <c:v>5.0419625003996771E-2</c:v>
                </c:pt>
                <c:pt idx="69" formatCode="General">
                  <c:v>0.1046567950033932</c:v>
                </c:pt>
                <c:pt idx="70" formatCode="General">
                  <c:v>0.13115548000496347</c:v>
                </c:pt>
                <c:pt idx="71" formatCode="General">
                  <c:v>0.13071667500480544</c:v>
                </c:pt>
                <c:pt idx="73" formatCode="General">
                  <c:v>0.13081532000796869</c:v>
                </c:pt>
                <c:pt idx="75" formatCode="General">
                  <c:v>0.12845643499895232</c:v>
                </c:pt>
                <c:pt idx="78" formatCode="General">
                  <c:v>0.15132850990630686</c:v>
                </c:pt>
                <c:pt idx="79" formatCode="General">
                  <c:v>0.15135416499833809</c:v>
                </c:pt>
                <c:pt idx="81" formatCode="General">
                  <c:v>0.16851318000408355</c:v>
                </c:pt>
                <c:pt idx="84" formatCode="General">
                  <c:v>0.17089732000022195</c:v>
                </c:pt>
                <c:pt idx="98" formatCode="General">
                  <c:v>0.19466182000178378</c:v>
                </c:pt>
                <c:pt idx="107" formatCode="General">
                  <c:v>0.23714899500191677</c:v>
                </c:pt>
                <c:pt idx="116" formatCode="General">
                  <c:v>0.26353875000495464</c:v>
                </c:pt>
                <c:pt idx="117" formatCode="General">
                  <c:v>0.27665895999962231</c:v>
                </c:pt>
                <c:pt idx="119" formatCode="General">
                  <c:v>0.28134772000339581</c:v>
                </c:pt>
                <c:pt idx="123" formatCode="General">
                  <c:v>0.28265656000439776</c:v>
                </c:pt>
                <c:pt idx="131" formatCode="General">
                  <c:v>0.31944277999718906</c:v>
                </c:pt>
                <c:pt idx="132" formatCode="General">
                  <c:v>0.31926652500260388</c:v>
                </c:pt>
                <c:pt idx="133" formatCode="General">
                  <c:v>0.32190859500406077</c:v>
                </c:pt>
                <c:pt idx="148" formatCode="General">
                  <c:v>0.371649120002985</c:v>
                </c:pt>
                <c:pt idx="149" formatCode="General">
                  <c:v>0.37347286500153132</c:v>
                </c:pt>
                <c:pt idx="155" formatCode="General">
                  <c:v>0.37510042999929283</c:v>
                </c:pt>
                <c:pt idx="157" formatCode="General">
                  <c:v>0.38047995000670198</c:v>
                </c:pt>
                <c:pt idx="158" formatCode="General">
                  <c:v>0.37250369499815861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C26-40D5-A8CC-2DA7E9A4105A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Active!$K$21:$K$960</c:f>
              <c:numCache>
                <c:formatCode>0.0000</c:formatCode>
                <c:ptCount val="940"/>
                <c:pt idx="36" formatCode="General">
                  <c:v>-3.7920194990874734E-2</c:v>
                </c:pt>
                <c:pt idx="37" formatCode="General">
                  <c:v>-3.2696449998184107E-2</c:v>
                </c:pt>
                <c:pt idx="38" formatCode="General">
                  <c:v>-4.6014399995328858E-2</c:v>
                </c:pt>
                <c:pt idx="46" formatCode="General">
                  <c:v>-4.4510179999633692E-2</c:v>
                </c:pt>
                <c:pt idx="49" formatCode="General">
                  <c:v>-4.1891454995493405E-2</c:v>
                </c:pt>
                <c:pt idx="52" formatCode="General">
                  <c:v>-2.7162624995980877E-2</c:v>
                </c:pt>
                <c:pt idx="53" formatCode="General">
                  <c:v>-1.7820024993852712E-2</c:v>
                </c:pt>
                <c:pt idx="54" formatCode="General">
                  <c:v>-1.3596279997727834E-2</c:v>
                </c:pt>
                <c:pt idx="63">
                  <c:v>1.1737585002265405E-2</c:v>
                </c:pt>
                <c:pt idx="64">
                  <c:v>2.0207350004056934E-2</c:v>
                </c:pt>
                <c:pt idx="68" formatCode="General">
                  <c:v>7.2720220006885938E-2</c:v>
                </c:pt>
                <c:pt idx="72" formatCode="General">
                  <c:v>0.12769659500918351</c:v>
                </c:pt>
                <c:pt idx="77">
                  <c:v>0.14527242500480497</c:v>
                </c:pt>
                <c:pt idx="80" formatCode="General">
                  <c:v>0.17191820000880398</c:v>
                </c:pt>
                <c:pt idx="82" formatCode="General">
                  <c:v>0.16849309999815887</c:v>
                </c:pt>
                <c:pt idx="83" formatCode="General">
                  <c:v>0.16909732000203803</c:v>
                </c:pt>
                <c:pt idx="86" formatCode="General">
                  <c:v>0.17135716000484535</c:v>
                </c:pt>
                <c:pt idx="87" formatCode="General">
                  <c:v>0.18219651999970665</c:v>
                </c:pt>
                <c:pt idx="88" formatCode="General">
                  <c:v>0.17177142000582535</c:v>
                </c:pt>
                <c:pt idx="89" formatCode="General">
                  <c:v>0.17522759500570828</c:v>
                </c:pt>
                <c:pt idx="90" formatCode="General">
                  <c:v>0.17095134000555845</c:v>
                </c:pt>
                <c:pt idx="91" formatCode="General">
                  <c:v>0.17537508500390686</c:v>
                </c:pt>
                <c:pt idx="92" formatCode="General">
                  <c:v>0.17309883000416448</c:v>
                </c:pt>
                <c:pt idx="93" formatCode="General">
                  <c:v>0.1754345250010374</c:v>
                </c:pt>
                <c:pt idx="94" formatCode="General">
                  <c:v>0.17765827000403078</c:v>
                </c:pt>
                <c:pt idx="95" formatCode="General">
                  <c:v>0.174190700003237</c:v>
                </c:pt>
                <c:pt idx="96" formatCode="General">
                  <c:v>0.19254660500882892</c:v>
                </c:pt>
                <c:pt idx="97" formatCode="General">
                  <c:v>0.19569560500531225</c:v>
                </c:pt>
                <c:pt idx="99" formatCode="General">
                  <c:v>0.1929627750068903</c:v>
                </c:pt>
                <c:pt idx="100" formatCode="General">
                  <c:v>0.21743055000843015</c:v>
                </c:pt>
                <c:pt idx="101" formatCode="General">
                  <c:v>0.2187116600034642</c:v>
                </c:pt>
                <c:pt idx="102" formatCode="General">
                  <c:v>0.2187116600034642</c:v>
                </c:pt>
                <c:pt idx="103" formatCode="General">
                  <c:v>0.21658289500192041</c:v>
                </c:pt>
                <c:pt idx="104" formatCode="General">
                  <c:v>0.21956703500472941</c:v>
                </c:pt>
                <c:pt idx="105" formatCode="General">
                  <c:v>0.23569167000096058</c:v>
                </c:pt>
                <c:pt idx="106" formatCode="General">
                  <c:v>0.23810700500325765</c:v>
                </c:pt>
                <c:pt idx="108" formatCode="General">
                  <c:v>0.24230688000534428</c:v>
                </c:pt>
                <c:pt idx="109" formatCode="General">
                  <c:v>0.24134779500309378</c:v>
                </c:pt>
                <c:pt idx="110" formatCode="General">
                  <c:v>0.26113672500650864</c:v>
                </c:pt>
                <c:pt idx="111" formatCode="General">
                  <c:v>0.26143672500620596</c:v>
                </c:pt>
                <c:pt idx="112" formatCode="General">
                  <c:v>0.26143672500620596</c:v>
                </c:pt>
                <c:pt idx="113" formatCode="General">
                  <c:v>0.26286452999920584</c:v>
                </c:pt>
                <c:pt idx="114" formatCode="General">
                  <c:v>0.26306453000142938</c:v>
                </c:pt>
                <c:pt idx="115" formatCode="General">
                  <c:v>0.26396453000052134</c:v>
                </c:pt>
                <c:pt idx="118" formatCode="General">
                  <c:v>0.27929425500769867</c:v>
                </c:pt>
                <c:pt idx="120" formatCode="General">
                  <c:v>0.27858106500207214</c:v>
                </c:pt>
                <c:pt idx="121" formatCode="General">
                  <c:v>0.27888106500176946</c:v>
                </c:pt>
                <c:pt idx="122" formatCode="General">
                  <c:v>0.27958106500591384</c:v>
                </c:pt>
                <c:pt idx="124" formatCode="General">
                  <c:v>0.29562290500325616</c:v>
                </c:pt>
                <c:pt idx="125" formatCode="General">
                  <c:v>0.29572290500072995</c:v>
                </c:pt>
                <c:pt idx="126" formatCode="General">
                  <c:v>0.30075839500204893</c:v>
                </c:pt>
                <c:pt idx="127" formatCode="General">
                  <c:v>0.30205839500558795</c:v>
                </c:pt>
                <c:pt idx="128" formatCode="General">
                  <c:v>0.3030583950021537</c:v>
                </c:pt>
                <c:pt idx="129" formatCode="General">
                  <c:v>0.29745293500309344</c:v>
                </c:pt>
                <c:pt idx="130" formatCode="General">
                  <c:v>0.31803083000704646</c:v>
                </c:pt>
                <c:pt idx="134" formatCode="General">
                  <c:v>0.31881273500766838</c:v>
                </c:pt>
                <c:pt idx="135" formatCode="General">
                  <c:v>0.32382245500775753</c:v>
                </c:pt>
                <c:pt idx="136" formatCode="General">
                  <c:v>0.32178157500311499</c:v>
                </c:pt>
                <c:pt idx="137" formatCode="General">
                  <c:v>0.32278157499968074</c:v>
                </c:pt>
                <c:pt idx="138" formatCode="General">
                  <c:v>0.32338157499907538</c:v>
                </c:pt>
                <c:pt idx="139" formatCode="General">
                  <c:v>0.33812489500269294</c:v>
                </c:pt>
                <c:pt idx="140" formatCode="General">
                  <c:v>0.33905341500212671</c:v>
                </c:pt>
                <c:pt idx="141" formatCode="General">
                  <c:v>0.34274046500650002</c:v>
                </c:pt>
                <c:pt idx="142" formatCode="General">
                  <c:v>0.34314046500367112</c:v>
                </c:pt>
                <c:pt idx="143" formatCode="General">
                  <c:v>0.35425179000594653</c:v>
                </c:pt>
                <c:pt idx="144" formatCode="General">
                  <c:v>0.35612127000058535</c:v>
                </c:pt>
                <c:pt idx="145" formatCode="General">
                  <c:v>0.36028859500220278</c:v>
                </c:pt>
                <c:pt idx="146" formatCode="General">
                  <c:v>0.3583160050038714</c:v>
                </c:pt>
                <c:pt idx="147" formatCode="General">
                  <c:v>0.35993975000019418</c:v>
                </c:pt>
                <c:pt idx="150" formatCode="General">
                  <c:v>0.37173461500060512</c:v>
                </c:pt>
                <c:pt idx="151" formatCode="General">
                  <c:v>0.37251453501085052</c:v>
                </c:pt>
                <c:pt idx="152" formatCode="General">
                  <c:v>0.37473828000656795</c:v>
                </c:pt>
                <c:pt idx="153" formatCode="General">
                  <c:v>0.37384425500931684</c:v>
                </c:pt>
                <c:pt idx="154" formatCode="General">
                  <c:v>0.36430549000942847</c:v>
                </c:pt>
                <c:pt idx="156" formatCode="General">
                  <c:v>0.37431915500201285</c:v>
                </c:pt>
                <c:pt idx="159" formatCode="General">
                  <c:v>0.3764534550064127</c:v>
                </c:pt>
                <c:pt idx="160" formatCode="General">
                  <c:v>0.37646345500979805</c:v>
                </c:pt>
                <c:pt idx="161" formatCode="General">
                  <c:v>0.37726345500414027</c:v>
                </c:pt>
                <c:pt idx="162" formatCode="General">
                  <c:v>0.37542663999920478</c:v>
                </c:pt>
                <c:pt idx="164" formatCode="General">
                  <c:v>0.37628895000671037</c:v>
                </c:pt>
                <c:pt idx="165" formatCode="General">
                  <c:v>0.37884134001069469</c:v>
                </c:pt>
                <c:pt idx="166" formatCode="General">
                  <c:v>0.38579824981570709</c:v>
                </c:pt>
                <c:pt idx="167" formatCode="General">
                  <c:v>0.38626039989321725</c:v>
                </c:pt>
                <c:pt idx="168" formatCode="General">
                  <c:v>0.38557912491523894</c:v>
                </c:pt>
                <c:pt idx="169" formatCode="General">
                  <c:v>0.38528143507573986</c:v>
                </c:pt>
                <c:pt idx="170" formatCode="General">
                  <c:v>0.38782486008130945</c:v>
                </c:pt>
                <c:pt idx="171" formatCode="General">
                  <c:v>0.38708605505235028</c:v>
                </c:pt>
                <c:pt idx="172" formatCode="General">
                  <c:v>0.38654589484940516</c:v>
                </c:pt>
                <c:pt idx="173" formatCode="General">
                  <c:v>0.40021470500505529</c:v>
                </c:pt>
                <c:pt idx="174" formatCode="General">
                  <c:v>0.40292243001022143</c:v>
                </c:pt>
                <c:pt idx="175" formatCode="General">
                  <c:v>0.40363102999981493</c:v>
                </c:pt>
                <c:pt idx="177" formatCode="General">
                  <c:v>0.40287078999972437</c:v>
                </c:pt>
                <c:pt idx="178" formatCode="General">
                  <c:v>0.404094535006152</c:v>
                </c:pt>
                <c:pt idx="179" formatCode="General">
                  <c:v>0.40332385500369128</c:v>
                </c:pt>
                <c:pt idx="182" formatCode="General">
                  <c:v>0.41514570000435924</c:v>
                </c:pt>
                <c:pt idx="183" formatCode="General">
                  <c:v>0.41530570000759326</c:v>
                </c:pt>
                <c:pt idx="184" formatCode="General">
                  <c:v>0.41533570000319742</c:v>
                </c:pt>
                <c:pt idx="185" formatCode="General">
                  <c:v>0.41556570000830106</c:v>
                </c:pt>
                <c:pt idx="186" formatCode="General">
                  <c:v>0.41330442500475328</c:v>
                </c:pt>
                <c:pt idx="187" formatCode="General">
                  <c:v>0.41934979500365444</c:v>
                </c:pt>
                <c:pt idx="188" formatCode="General">
                  <c:v>0.41845409500820097</c:v>
                </c:pt>
                <c:pt idx="189" formatCode="General">
                  <c:v>0.42129282000678359</c:v>
                </c:pt>
                <c:pt idx="190" formatCode="General">
                  <c:v>0.41911656499723904</c:v>
                </c:pt>
                <c:pt idx="191" formatCode="General">
                  <c:v>0.41996365500381216</c:v>
                </c:pt>
                <c:pt idx="192" formatCode="General">
                  <c:v>0.42189516501093749</c:v>
                </c:pt>
                <c:pt idx="193" formatCode="General">
                  <c:v>0.43428322493855376</c:v>
                </c:pt>
                <c:pt idx="194" formatCode="General">
                  <c:v>0.43267314488184638</c:v>
                </c:pt>
                <c:pt idx="195" formatCode="General">
                  <c:v>0.43420274500385858</c:v>
                </c:pt>
                <c:pt idx="196" formatCode="General">
                  <c:v>0.4334264900026028</c:v>
                </c:pt>
                <c:pt idx="197" formatCode="General">
                  <c:v>0.4347064100074931</c:v>
                </c:pt>
                <c:pt idx="198" formatCode="General">
                  <c:v>0.43447684501006734</c:v>
                </c:pt>
                <c:pt idx="199" formatCode="General">
                  <c:v>0.4462344150088029</c:v>
                </c:pt>
                <c:pt idx="200" formatCode="General">
                  <c:v>0.46292983501189156</c:v>
                </c:pt>
                <c:pt idx="201" formatCode="General">
                  <c:v>0.47073214500414906</c:v>
                </c:pt>
                <c:pt idx="202" formatCode="General">
                  <c:v>0.50836736500059487</c:v>
                </c:pt>
                <c:pt idx="203" formatCode="General">
                  <c:v>0.57424593000177993</c:v>
                </c:pt>
                <c:pt idx="204" formatCode="General">
                  <c:v>0.52954095000313828</c:v>
                </c:pt>
                <c:pt idx="205" formatCode="General">
                  <c:v>0.56491768500563921</c:v>
                </c:pt>
                <c:pt idx="206" formatCode="General">
                  <c:v>0.57284198506386019</c:v>
                </c:pt>
                <c:pt idx="207" formatCode="General">
                  <c:v>0.57262055005412549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C26-40D5-A8CC-2DA7E9A4105A}"/>
            </c:ext>
          </c:extLst>
        </c:ser>
        <c:ser>
          <c:idx val="2"/>
          <c:order val="4"/>
          <c:tx>
            <c:strRef>
              <c:f>Active!$S$20</c:f>
              <c:strCache>
                <c:ptCount val="1"/>
                <c:pt idx="0">
                  <c:v>Lin.Fit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Active!$S$21:$S$960</c:f>
              <c:numCache>
                <c:formatCode>General</c:formatCode>
                <c:ptCount val="940"/>
                <c:pt idx="30">
                  <c:v>-0.20452448468458181</c:v>
                </c:pt>
                <c:pt idx="31">
                  <c:v>-0.20329829640607214</c:v>
                </c:pt>
                <c:pt idx="87">
                  <c:v>0.19038080400463042</c:v>
                </c:pt>
                <c:pt idx="94">
                  <c:v>0.19174323542519678</c:v>
                </c:pt>
                <c:pt idx="96">
                  <c:v>0.20612142835023983</c:v>
                </c:pt>
                <c:pt idx="97">
                  <c:v>0.20793800357766157</c:v>
                </c:pt>
                <c:pt idx="99">
                  <c:v>0.20853747340271078</c:v>
                </c:pt>
                <c:pt idx="100">
                  <c:v>0.22393294845511003</c:v>
                </c:pt>
                <c:pt idx="101">
                  <c:v>0.22645798802122619</c:v>
                </c:pt>
                <c:pt idx="102">
                  <c:v>0.22645798802122619</c:v>
                </c:pt>
                <c:pt idx="103">
                  <c:v>0.2264852366496376</c:v>
                </c:pt>
                <c:pt idx="104">
                  <c:v>0.22804749134522029</c:v>
                </c:pt>
                <c:pt idx="105">
                  <c:v>0.24006413647461511</c:v>
                </c:pt>
                <c:pt idx="106">
                  <c:v>0.24172630280770602</c:v>
                </c:pt>
                <c:pt idx="108">
                  <c:v>0.24422409374541088</c:v>
                </c:pt>
                <c:pt idx="109">
                  <c:v>0.24483264644659719</c:v>
                </c:pt>
                <c:pt idx="110">
                  <c:v>0.26040069614560146</c:v>
                </c:pt>
                <c:pt idx="111">
                  <c:v>0.26040069614560146</c:v>
                </c:pt>
                <c:pt idx="112">
                  <c:v>0.26040069614560146</c:v>
                </c:pt>
                <c:pt idx="113">
                  <c:v>0.26211735973551498</c:v>
                </c:pt>
                <c:pt idx="114">
                  <c:v>0.26211735973551498</c:v>
                </c:pt>
                <c:pt idx="115">
                  <c:v>0.26211735973551498</c:v>
                </c:pt>
                <c:pt idx="118">
                  <c:v>0.27851195116299621</c:v>
                </c:pt>
                <c:pt idx="120">
                  <c:v>0.27976538806991724</c:v>
                </c:pt>
                <c:pt idx="121">
                  <c:v>0.27976538806991724</c:v>
                </c:pt>
                <c:pt idx="122">
                  <c:v>0.27976538806991724</c:v>
                </c:pt>
                <c:pt idx="124">
                  <c:v>0.29458864192567868</c:v>
                </c:pt>
                <c:pt idx="125">
                  <c:v>0.29458864192567868</c:v>
                </c:pt>
                <c:pt idx="126">
                  <c:v>0.29823995813279636</c:v>
                </c:pt>
                <c:pt idx="127">
                  <c:v>0.29823995813279636</c:v>
                </c:pt>
                <c:pt idx="128">
                  <c:v>0.29823995813279636</c:v>
                </c:pt>
                <c:pt idx="129">
                  <c:v>0.29907558273741031</c:v>
                </c:pt>
                <c:pt idx="130">
                  <c:v>0.31425306876251902</c:v>
                </c:pt>
                <c:pt idx="134">
                  <c:v>0.31760465005711214</c:v>
                </c:pt>
                <c:pt idx="135">
                  <c:v>0.31811329112079023</c:v>
                </c:pt>
                <c:pt idx="136">
                  <c:v>0.31971187732092132</c:v>
                </c:pt>
                <c:pt idx="137">
                  <c:v>0.31971187732092132</c:v>
                </c:pt>
                <c:pt idx="138">
                  <c:v>0.31971187732092132</c:v>
                </c:pt>
                <c:pt idx="139">
                  <c:v>0.33184659984009857</c:v>
                </c:pt>
                <c:pt idx="140">
                  <c:v>0.33453513117668277</c:v>
                </c:pt>
                <c:pt idx="141">
                  <c:v>0.33535259002902251</c:v>
                </c:pt>
                <c:pt idx="142">
                  <c:v>0.33535259002902251</c:v>
                </c:pt>
                <c:pt idx="143">
                  <c:v>0.3488406610926289</c:v>
                </c:pt>
                <c:pt idx="144">
                  <c:v>0.34978528021088828</c:v>
                </c:pt>
                <c:pt idx="145">
                  <c:v>0.35237389990996426</c:v>
                </c:pt>
                <c:pt idx="146">
                  <c:v>0.35253739168043219</c:v>
                </c:pt>
                <c:pt idx="147">
                  <c:v>0.35254647455656929</c:v>
                </c:pt>
                <c:pt idx="150">
                  <c:v>0.36868674545221147</c:v>
                </c:pt>
                <c:pt idx="151">
                  <c:v>0.3688320714704052</c:v>
                </c:pt>
                <c:pt idx="152">
                  <c:v>0.3688411543465423</c:v>
                </c:pt>
                <c:pt idx="153">
                  <c:v>0.36934071253408329</c:v>
                </c:pt>
                <c:pt idx="154">
                  <c:v>0.3693679611624946</c:v>
                </c:pt>
                <c:pt idx="156">
                  <c:v>0.36952237005682542</c:v>
                </c:pt>
                <c:pt idx="159">
                  <c:v>0.37079397271602066</c:v>
                </c:pt>
                <c:pt idx="160">
                  <c:v>0.37079397271602066</c:v>
                </c:pt>
                <c:pt idx="161">
                  <c:v>0.37079397271602066</c:v>
                </c:pt>
                <c:pt idx="162">
                  <c:v>0.37182033771951395</c:v>
                </c:pt>
                <c:pt idx="163">
                  <c:v>0.37216548701272412</c:v>
                </c:pt>
                <c:pt idx="164">
                  <c:v>0.37216548701272412</c:v>
                </c:pt>
                <c:pt idx="165">
                  <c:v>0.37236531028774045</c:v>
                </c:pt>
                <c:pt idx="166">
                  <c:v>0.38251996580902803</c:v>
                </c:pt>
                <c:pt idx="167">
                  <c:v>0.38315576713862565</c:v>
                </c:pt>
                <c:pt idx="168">
                  <c:v>0.38320118151931115</c:v>
                </c:pt>
                <c:pt idx="169">
                  <c:v>0.38354633081252132</c:v>
                </c:pt>
                <c:pt idx="170">
                  <c:v>0.38413671776143332</c:v>
                </c:pt>
                <c:pt idx="171">
                  <c:v>0.38423662939894154</c:v>
                </c:pt>
                <c:pt idx="172">
                  <c:v>0.38452728143532899</c:v>
                </c:pt>
                <c:pt idx="173">
                  <c:v>0.40031332016162391</c:v>
                </c:pt>
                <c:pt idx="174">
                  <c:v>0.40217530976973126</c:v>
                </c:pt>
                <c:pt idx="175">
                  <c:v>0.40471851508812173</c:v>
                </c:pt>
                <c:pt idx="176">
                  <c:v>0.40506366438133179</c:v>
                </c:pt>
                <c:pt idx="177">
                  <c:v>0.40515449314270291</c:v>
                </c:pt>
                <c:pt idx="178">
                  <c:v>0.40516357601884001</c:v>
                </c:pt>
                <c:pt idx="179">
                  <c:v>0.40639884717348684</c:v>
                </c:pt>
                <c:pt idx="180">
                  <c:v>0.40684390810420512</c:v>
                </c:pt>
                <c:pt idx="181">
                  <c:v>0.40812459363953746</c:v>
                </c:pt>
                <c:pt idx="182">
                  <c:v>0.41894229911883396</c:v>
                </c:pt>
                <c:pt idx="183">
                  <c:v>0.41894229911883396</c:v>
                </c:pt>
                <c:pt idx="184">
                  <c:v>0.41894229911883396</c:v>
                </c:pt>
                <c:pt idx="185">
                  <c:v>0.41894229911883396</c:v>
                </c:pt>
                <c:pt idx="186">
                  <c:v>0.41898771349951947</c:v>
                </c:pt>
                <c:pt idx="187">
                  <c:v>0.42285701873392778</c:v>
                </c:pt>
                <c:pt idx="188">
                  <c:v>0.42412862139312302</c:v>
                </c:pt>
                <c:pt idx="189">
                  <c:v>0.42417403577380852</c:v>
                </c:pt>
                <c:pt idx="190">
                  <c:v>0.42418311864994562</c:v>
                </c:pt>
                <c:pt idx="191">
                  <c:v>0.42492791449318856</c:v>
                </c:pt>
                <c:pt idx="192">
                  <c:v>0.4267263239683361</c:v>
                </c:pt>
                <c:pt idx="193">
                  <c:v>0.43933335604664292</c:v>
                </c:pt>
                <c:pt idx="194">
                  <c:v>0.43947868206483665</c:v>
                </c:pt>
                <c:pt idx="195">
                  <c:v>0.44020531215580538</c:v>
                </c:pt>
                <c:pt idx="196">
                  <c:v>0.44021439503194248</c:v>
                </c:pt>
                <c:pt idx="197">
                  <c:v>0.44035972105013621</c:v>
                </c:pt>
                <c:pt idx="198">
                  <c:v>0.44184022986048499</c:v>
                </c:pt>
                <c:pt idx="199">
                  <c:v>0.45987882186878282</c:v>
                </c:pt>
                <c:pt idx="200">
                  <c:v>0.47728161254748314</c:v>
                </c:pt>
                <c:pt idx="201">
                  <c:v>0.4776267618406933</c:v>
                </c:pt>
                <c:pt idx="202">
                  <c:v>0.51355861983909534</c:v>
                </c:pt>
                <c:pt idx="203">
                  <c:v>0.5138946862561683</c:v>
                </c:pt>
                <c:pt idx="204">
                  <c:v>0.53202410702583725</c:v>
                </c:pt>
                <c:pt idx="205">
                  <c:v>0.5674745725889726</c:v>
                </c:pt>
                <c:pt idx="206">
                  <c:v>0.56874617524816773</c:v>
                </c:pt>
                <c:pt idx="207">
                  <c:v>0.5690822416652408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C26-40D5-A8CC-2DA7E9A4105A}"/>
            </c:ext>
          </c:extLst>
        </c:ser>
        <c:ser>
          <c:idx val="8"/>
          <c:order val="5"/>
          <c:tx>
            <c:strRef>
              <c:f>Active!$AX$1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Active!$AW$2:$AW$81</c:f>
              <c:numCache>
                <c:formatCode>General</c:formatCode>
                <c:ptCount val="80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</c:numCache>
            </c:numRef>
          </c:xVal>
          <c:yVal>
            <c:numRef>
              <c:f>Active!$AX$2:$AX$81</c:f>
              <c:numCache>
                <c:formatCode>General</c:formatCode>
                <c:ptCount val="80"/>
                <c:pt idx="0">
                  <c:v>9.3095431331378847E-2</c:v>
                </c:pt>
                <c:pt idx="1">
                  <c:v>7.5534259212987148E-2</c:v>
                </c:pt>
                <c:pt idx="2">
                  <c:v>5.8555367835383704E-2</c:v>
                </c:pt>
                <c:pt idx="3">
                  <c:v>4.2158759795681316E-2</c:v>
                </c:pt>
                <c:pt idx="4">
                  <c:v>2.634441527778203E-2</c:v>
                </c:pt>
                <c:pt idx="5">
                  <c:v>1.1112305769134079E-2</c:v>
                </c:pt>
                <c:pt idx="6">
                  <c:v>-3.5375917077777042E-3</c:v>
                </c:pt>
                <c:pt idx="7">
                  <c:v>-1.7605280145357727E-2</c:v>
                </c:pt>
                <c:pt idx="8">
                  <c:v>-3.109072818585043E-2</c:v>
                </c:pt>
                <c:pt idx="9">
                  <c:v>-4.3993856145348412E-2</c:v>
                </c:pt>
                <c:pt idx="10">
                  <c:v>-5.6314522723997618E-2</c:v>
                </c:pt>
                <c:pt idx="11">
                  <c:v>-6.8052512685126021E-2</c:v>
                </c:pt>
                <c:pt idx="12">
                  <c:v>-7.9207525764028452E-2</c:v>
                </c:pt>
                <c:pt idx="13">
                  <c:v>-8.977916703764785E-2</c:v>
                </c:pt>
                <c:pt idx="14">
                  <c:v>-9.9766938949606837E-2</c:v>
                </c:pt>
                <c:pt idx="15">
                  <c:v>-0.10917023514133077</c:v>
                </c:pt>
                <c:pt idx="16">
                  <c:v>-0.11798833618989352</c:v>
                </c:pt>
                <c:pt idx="17">
                  <c:v>-0.12622040729741238</c:v>
                </c:pt>
                <c:pt idx="18">
                  <c:v>-0.13386549791625527</c:v>
                </c:pt>
                <c:pt idx="19">
                  <c:v>-0.14092254323015477</c:v>
                </c:pt>
                <c:pt idx="20">
                  <c:v>-0.14739036734500427</c:v>
                </c:pt>
                <c:pt idx="21">
                  <c:v>-0.15326768797639861</c:v>
                </c:pt>
                <c:pt idx="22">
                  <c:v>-0.15855312235597629</c:v>
                </c:pt>
                <c:pt idx="23">
                  <c:v>-0.1632451940177988</c:v>
                </c:pt>
                <c:pt idx="24">
                  <c:v>-0.16734234007217985</c:v>
                </c:pt>
                <c:pt idx="25">
                  <c:v>-0.17084291853070274</c:v>
                </c:pt>
                <c:pt idx="26">
                  <c:v>-0.17374521521603187</c:v>
                </c:pt>
                <c:pt idx="27">
                  <c:v>-0.17604744977702808</c:v>
                </c:pt>
                <c:pt idx="28">
                  <c:v>-0.17774778033705707</c:v>
                </c:pt>
                <c:pt idx="29">
                  <c:v>-0.17884430633431572</c:v>
                </c:pt>
                <c:pt idx="30">
                  <c:v>-0.17933506916992115</c:v>
                </c:pt>
                <c:pt idx="31">
                  <c:v>-0.17921805036374838</c:v>
                </c:pt>
                <c:pt idx="32">
                  <c:v>-0.17849116702935941</c:v>
                </c:pt>
                <c:pt idx="33">
                  <c:v>-0.17715226461550779</c:v>
                </c:pt>
                <c:pt idx="34">
                  <c:v>-0.1751991070175852</c:v>
                </c:pt>
                <c:pt idx="35">
                  <c:v>-0.17262936432960055</c:v>
                </c:pt>
                <c:pt idx="36">
                  <c:v>-0.16944059867338246</c:v>
                </c:pt>
                <c:pt idx="37">
                  <c:v>-0.16563024868954401</c:v>
                </c:pt>
                <c:pt idx="38">
                  <c:v>-0.16119561338198959</c:v>
                </c:pt>
                <c:pt idx="39">
                  <c:v>-0.15613383604648381</c:v>
                </c:pt>
                <c:pt idx="40">
                  <c:v>-0.15044188895081137</c:v>
                </c:pt>
                <c:pt idx="41">
                  <c:v>-0.14411655923166325</c:v>
                </c:pt>
                <c:pt idx="42">
                  <c:v>-0.13715443609190842</c:v>
                </c:pt>
                <c:pt idx="43">
                  <c:v>-0.12955189878409371</c:v>
                </c:pt>
                <c:pt idx="44">
                  <c:v>-0.12130510402505168</c:v>
                </c:pt>
                <c:pt idx="45">
                  <c:v>-0.11240997039909638</c:v>
                </c:pt>
                <c:pt idx="46">
                  <c:v>-0.10286215601451762</c:v>
                </c:pt>
                <c:pt idx="47">
                  <c:v>-9.2657024297333593E-2</c:v>
                </c:pt>
                <c:pt idx="48">
                  <c:v>-8.1789591579307444E-2</c:v>
                </c:pt>
                <c:pt idx="49">
                  <c:v>-7.0254449500653918E-2</c:v>
                </c:pt>
                <c:pt idx="50">
                  <c:v>-5.8045655933682362E-2</c:v>
                </c:pt>
                <c:pt idx="51">
                  <c:v>-4.515659130757859E-2</c:v>
                </c:pt>
                <c:pt idx="52">
                  <c:v>-3.1579784654952342E-2</c:v>
                </c:pt>
                <c:pt idx="53">
                  <c:v>-1.7306728004057817E-2</c:v>
                </c:pt>
                <c:pt idx="54">
                  <c:v>-2.3277224976918504E-3</c:v>
                </c:pt>
                <c:pt idx="55">
                  <c:v>1.3368160584546748E-2</c:v>
                </c:pt>
                <c:pt idx="56">
                  <c:v>2.9792860817897657E-2</c:v>
                </c:pt>
                <c:pt idx="57">
                  <c:v>4.695862463332387E-2</c:v>
                </c:pt>
                <c:pt idx="58">
                  <c:v>6.487648253235688E-2</c:v>
                </c:pt>
                <c:pt idx="59">
                  <c:v>8.3553457882983226E-2</c:v>
                </c:pt>
                <c:pt idx="60">
                  <c:v>0.10298797191148247</c:v>
                </c:pt>
                <c:pt idx="61">
                  <c:v>0.12316293486553671</c:v>
                </c:pt>
                <c:pt idx="62">
                  <c:v>0.14403628516541653</c:v>
                </c:pt>
                <c:pt idx="63">
                  <c:v>0.16552943268841858</c:v>
                </c:pt>
                <c:pt idx="64">
                  <c:v>0.18751531680735178</c:v>
                </c:pt>
                <c:pt idx="65">
                  <c:v>0.20980952119869722</c:v>
                </c:pt>
                <c:pt idx="66">
                  <c:v>0.23216953212922004</c:v>
                </c:pt>
                <c:pt idx="67">
                  <c:v>0.2543075987796457</c:v>
                </c:pt>
                <c:pt idx="68">
                  <c:v>0.27592030241320697</c:v>
                </c:pt>
                <c:pt idx="69">
                  <c:v>0.29673227726156265</c:v>
                </c:pt>
                <c:pt idx="70">
                  <c:v>0.31654421948618794</c:v>
                </c:pt>
                <c:pt idx="71">
                  <c:v>0.33527043568736109</c:v>
                </c:pt>
                <c:pt idx="72">
                  <c:v>0.35295278988947953</c:v>
                </c:pt>
                <c:pt idx="73">
                  <c:v>0.36974642604121644</c:v>
                </c:pt>
                <c:pt idx="74">
                  <c:v>0.38588357362532477</c:v>
                </c:pt>
                <c:pt idx="75">
                  <c:v>0.40162883635681046</c:v>
                </c:pt>
                <c:pt idx="76">
                  <c:v>0.4172394218053519</c:v>
                </c:pt>
                <c:pt idx="77">
                  <c:v>0.4329384293150369</c:v>
                </c:pt>
                <c:pt idx="78">
                  <c:v>0.44890272105415663</c:v>
                </c:pt>
                <c:pt idx="79">
                  <c:v>0.46526233071115719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C26-40D5-A8CC-2DA7E9A41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71832"/>
        <c:axId val="1"/>
      </c:scatterChart>
      <c:valAx>
        <c:axId val="600771832"/>
        <c:scaling>
          <c:orientation val="minMax"/>
          <c:min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9115760529933752"/>
              <c:y val="0.922483061710309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258503401360541E-2"/>
              <c:y val="0.398375009325384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718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877565304336958"/>
          <c:y val="0.93281897902297095"/>
          <c:w val="0.69523895227382293"/>
          <c:h val="5.16795865633075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39705906902979882"/>
          <c:y val="3.3248012140075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34275618374559"/>
          <c:y val="0.14454318924913939"/>
          <c:w val="0.80035335689045939"/>
          <c:h val="0.6696184481541763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(5)'!$H$21:$H$961</c:f>
              <c:numCache>
                <c:formatCode>General</c:formatCode>
                <c:ptCount val="941"/>
                <c:pt idx="0">
                  <c:v>-3.8582519995543407E-2</c:v>
                </c:pt>
                <c:pt idx="1">
                  <c:v>-2.5630254993302515E-2</c:v>
                </c:pt>
                <c:pt idx="2">
                  <c:v>-2.1781164996355074E-2</c:v>
                </c:pt>
                <c:pt idx="3">
                  <c:v>-1.6456864992505871E-2</c:v>
                </c:pt>
                <c:pt idx="4">
                  <c:v>-1.2698934995569289E-2</c:v>
                </c:pt>
                <c:pt idx="5">
                  <c:v>-6.9545549959002528E-3</c:v>
                </c:pt>
                <c:pt idx="6">
                  <c:v>-6.6213249956490472E-3</c:v>
                </c:pt>
                <c:pt idx="7">
                  <c:v>-3.1713699936517514E-3</c:v>
                </c:pt>
                <c:pt idx="8">
                  <c:v>-2.0115299957979005E-3</c:v>
                </c:pt>
                <c:pt idx="9">
                  <c:v>-8.769449959800113E-4</c:v>
                </c:pt>
                <c:pt idx="10">
                  <c:v>2.4085500044748187E-3</c:v>
                </c:pt>
                <c:pt idx="11">
                  <c:v>4.7029750057845376E-3</c:v>
                </c:pt>
                <c:pt idx="12">
                  <c:v>5.8375600056024268E-3</c:v>
                </c:pt>
                <c:pt idx="13">
                  <c:v>2.9785205006191973E-2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E7-468E-BF78-BAC5CD49E834}"/>
            </c:ext>
          </c:extLst>
        </c:ser>
        <c:ser>
          <c:idx val="1"/>
          <c:order val="1"/>
          <c:tx>
            <c:strRef>
              <c:f>'A (5)'!$I$20:$I$20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(5)'!$D$22:$D$39</c:f>
                <c:numCache>
                  <c:formatCode>General</c:formatCode>
                  <c:ptCount val="18"/>
                  <c:pt idx="13">
                    <c:v>3.0000000000000001E-3</c:v>
                  </c:pt>
                  <c:pt idx="14">
                    <c:v>7.0000000000000001E-3</c:v>
                  </c:pt>
                  <c:pt idx="15">
                    <c:v>5.0000000000000001E-3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(5)'!$I$21:$I$961</c:f>
              <c:numCache>
                <c:formatCode>0.0000</c:formatCode>
                <c:ptCount val="941"/>
                <c:pt idx="14">
                  <c:v>0.13185779000195907</c:v>
                </c:pt>
                <c:pt idx="15">
                  <c:v>0.14494772500620456</c:v>
                </c:pt>
                <c:pt idx="16" formatCode="General">
                  <c:v>0.17030098500981694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EE7-468E-BF78-BAC5CD49E834}"/>
            </c:ext>
          </c:extLst>
        </c:ser>
        <c:ser>
          <c:idx val="3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(5)'!$D$21:$D$39</c:f>
                <c:numCache>
                  <c:formatCode>General</c:formatCode>
                  <c:ptCount val="19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'A (5)'!$D$21:$D$39</c:f>
                <c:numCache>
                  <c:formatCode>General</c:formatCode>
                  <c:ptCount val="19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(5)'!$J$21:$J$961</c:f>
              <c:numCache>
                <c:formatCode>0.0000</c:formatCode>
                <c:ptCount val="941"/>
                <c:pt idx="17" formatCode="General">
                  <c:v>-0.1860482400006731</c:v>
                </c:pt>
                <c:pt idx="18" formatCode="General">
                  <c:v>-0.18582815999252489</c:v>
                </c:pt>
                <c:pt idx="19" formatCode="General">
                  <c:v>-0.18552449499838986</c:v>
                </c:pt>
                <c:pt idx="20" formatCode="General">
                  <c:v>-0.18547625499923015</c:v>
                </c:pt>
                <c:pt idx="21" formatCode="General">
                  <c:v>-0.1852856899931794</c:v>
                </c:pt>
                <c:pt idx="22" formatCode="General">
                  <c:v>-0.185024494996469</c:v>
                </c:pt>
                <c:pt idx="23" formatCode="General">
                  <c:v>-0.18501130499498686</c:v>
                </c:pt>
                <c:pt idx="24" formatCode="General">
                  <c:v>-0.17680090999056119</c:v>
                </c:pt>
                <c:pt idx="25" formatCode="General">
                  <c:v>-0.17023043499648338</c:v>
                </c:pt>
                <c:pt idx="26" formatCode="General">
                  <c:v>-0.17017154999484774</c:v>
                </c:pt>
                <c:pt idx="27" formatCode="General">
                  <c:v>-0.16869258499355055</c:v>
                </c:pt>
                <c:pt idx="28" formatCode="General">
                  <c:v>-0.12807548999262508</c:v>
                </c:pt>
                <c:pt idx="29" formatCode="General">
                  <c:v>-0.12799421499221353</c:v>
                </c:pt>
                <c:pt idx="30" formatCode="General">
                  <c:v>-0.11691773499478586</c:v>
                </c:pt>
                <c:pt idx="31" formatCode="General">
                  <c:v>-0.11639765499421628</c:v>
                </c:pt>
                <c:pt idx="32" formatCode="General">
                  <c:v>-0.11625885000103153</c:v>
                </c:pt>
                <c:pt idx="33" formatCode="General">
                  <c:v>-0.11155060499004321</c:v>
                </c:pt>
                <c:pt idx="34" formatCode="General">
                  <c:v>-0.10837203999835765</c:v>
                </c:pt>
                <c:pt idx="35" formatCode="General">
                  <c:v>-7.7897034992929548E-2</c:v>
                </c:pt>
                <c:pt idx="36" formatCode="General">
                  <c:v>-6.8254924997745547E-2</c:v>
                </c:pt>
                <c:pt idx="37" formatCode="General">
                  <c:v>-4.5914399990579113E-2</c:v>
                </c:pt>
                <c:pt idx="38" formatCode="General">
                  <c:v>-4.5753204998618457E-2</c:v>
                </c:pt>
                <c:pt idx="39" formatCode="General">
                  <c:v>-4.5010180001554545E-2</c:v>
                </c:pt>
                <c:pt idx="40" formatCode="General">
                  <c:v>-4.4810179999331012E-2</c:v>
                </c:pt>
                <c:pt idx="41" formatCode="General">
                  <c:v>-4.4510179999633692E-2</c:v>
                </c:pt>
                <c:pt idx="42" formatCode="General">
                  <c:v>-4.1995674990175758E-2</c:v>
                </c:pt>
                <c:pt idx="43" formatCode="General">
                  <c:v>-4.1995674990175758E-2</c:v>
                </c:pt>
                <c:pt idx="44" formatCode="General">
                  <c:v>-4.189567499270197E-2</c:v>
                </c:pt>
                <c:pt idx="45" formatCode="General">
                  <c:v>-4.1891454995493405E-2</c:v>
                </c:pt>
                <c:pt idx="46" formatCode="General">
                  <c:v>-4.169145500054583E-2</c:v>
                </c:pt>
                <c:pt idx="47" formatCode="General">
                  <c:v>-4.1391455000848509E-2</c:v>
                </c:pt>
                <c:pt idx="48" formatCode="General">
                  <c:v>-5.4756049939896911E-3</c:v>
                </c:pt>
                <c:pt idx="49" formatCode="General">
                  <c:v>-4.7190299956128001E-3</c:v>
                </c:pt>
                <c:pt idx="50" formatCode="General">
                  <c:v>-3.6756049958057702E-3</c:v>
                </c:pt>
                <c:pt idx="51" formatCode="General">
                  <c:v>-2.1821349946549162E-3</c:v>
                </c:pt>
                <c:pt idx="52" formatCode="General">
                  <c:v>-2.1821349946549162E-3</c:v>
                </c:pt>
                <c:pt idx="53" formatCode="General">
                  <c:v>-1.5190299964160658E-3</c:v>
                </c:pt>
                <c:pt idx="54" formatCode="General">
                  <c:v>1.0735275005572475E-2</c:v>
                </c:pt>
                <c:pt idx="55" formatCode="General">
                  <c:v>1.2135275006585289E-2</c:v>
                </c:pt>
                <c:pt idx="56" formatCode="General">
                  <c:v>2.333069500309648E-2</c:v>
                </c:pt>
                <c:pt idx="57" formatCode="General">
                  <c:v>5.0395880003634375E-2</c:v>
                </c:pt>
                <c:pt idx="58" formatCode="General">
                  <c:v>5.0419625003996771E-2</c:v>
                </c:pt>
                <c:pt idx="59" formatCode="General">
                  <c:v>0.1046567950033932</c:v>
                </c:pt>
                <c:pt idx="60" formatCode="General">
                  <c:v>0.12845643499895232</c:v>
                </c:pt>
                <c:pt idx="61" formatCode="General">
                  <c:v>0.13071667500480544</c:v>
                </c:pt>
                <c:pt idx="62" formatCode="General">
                  <c:v>0.13081532000796869</c:v>
                </c:pt>
                <c:pt idx="63" formatCode="General">
                  <c:v>0.13115548000496347</c:v>
                </c:pt>
                <c:pt idx="64" formatCode="General">
                  <c:v>0.15132850990630686</c:v>
                </c:pt>
                <c:pt idx="65" formatCode="General">
                  <c:v>0.15135416499833809</c:v>
                </c:pt>
                <c:pt idx="66" formatCode="General">
                  <c:v>0.16851318000408355</c:v>
                </c:pt>
                <c:pt idx="67" formatCode="General">
                  <c:v>0.17089732000022195</c:v>
                </c:pt>
                <c:pt idx="68" formatCode="General">
                  <c:v>0.19466182000178378</c:v>
                </c:pt>
                <c:pt idx="69" formatCode="General">
                  <c:v>0.23714899500191677</c:v>
                </c:pt>
                <c:pt idx="70" formatCode="General">
                  <c:v>0.26353875000495464</c:v>
                </c:pt>
                <c:pt idx="71" formatCode="General">
                  <c:v>0.27665895999962231</c:v>
                </c:pt>
                <c:pt idx="72" formatCode="General">
                  <c:v>0.28134772000339581</c:v>
                </c:pt>
                <c:pt idx="73" formatCode="General">
                  <c:v>0.28265656000439776</c:v>
                </c:pt>
                <c:pt idx="74" formatCode="General">
                  <c:v>0.31926652500260388</c:v>
                </c:pt>
                <c:pt idx="75" formatCode="General">
                  <c:v>0.31944277999718906</c:v>
                </c:pt>
                <c:pt idx="76" formatCode="General">
                  <c:v>0.32190859500406077</c:v>
                </c:pt>
                <c:pt idx="77" formatCode="General">
                  <c:v>0.371649120002985</c:v>
                </c:pt>
                <c:pt idx="78" formatCode="General">
                  <c:v>0.37250369499815861</c:v>
                </c:pt>
                <c:pt idx="79" formatCode="General">
                  <c:v>0.37347286500153132</c:v>
                </c:pt>
                <c:pt idx="80" formatCode="General">
                  <c:v>0.37510042999929283</c:v>
                </c:pt>
                <c:pt idx="81" formatCode="General">
                  <c:v>0.38047995000670198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EE7-468E-BF78-BAC5CD49E834}"/>
            </c:ext>
          </c:extLst>
        </c:ser>
        <c:ser>
          <c:idx val="4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(5)'!$K$21:$K$961</c:f>
              <c:numCache>
                <c:formatCode>0.0000</c:formatCode>
                <c:ptCount val="941"/>
                <c:pt idx="82" formatCode="General">
                  <c:v>-4.6014399995328858E-2</c:v>
                </c:pt>
                <c:pt idx="83" formatCode="General">
                  <c:v>-4.4510179999633692E-2</c:v>
                </c:pt>
                <c:pt idx="84" formatCode="General">
                  <c:v>-4.1891454995493405E-2</c:v>
                </c:pt>
                <c:pt idx="85" formatCode="General">
                  <c:v>-3.7920194990874734E-2</c:v>
                </c:pt>
                <c:pt idx="86" formatCode="General">
                  <c:v>-3.2696449998184107E-2</c:v>
                </c:pt>
                <c:pt idx="87" formatCode="General">
                  <c:v>-2.7162624995980877E-2</c:v>
                </c:pt>
                <c:pt idx="88" formatCode="General">
                  <c:v>-1.7820024993852712E-2</c:v>
                </c:pt>
                <c:pt idx="89" formatCode="General">
                  <c:v>-1.3596279997727834E-2</c:v>
                </c:pt>
                <c:pt idx="90">
                  <c:v>1.1737585002265405E-2</c:v>
                </c:pt>
                <c:pt idx="91">
                  <c:v>2.0207350004056934E-2</c:v>
                </c:pt>
                <c:pt idx="92" formatCode="General">
                  <c:v>7.2720220006885938E-2</c:v>
                </c:pt>
                <c:pt idx="93" formatCode="General">
                  <c:v>0.12769659500918351</c:v>
                </c:pt>
                <c:pt idx="94">
                  <c:v>0.14527242500480497</c:v>
                </c:pt>
                <c:pt idx="95" formatCode="General">
                  <c:v>0.16849309999815887</c:v>
                </c:pt>
                <c:pt idx="96" formatCode="General">
                  <c:v>0.16909732000203803</c:v>
                </c:pt>
                <c:pt idx="97" formatCode="General">
                  <c:v>0.17095134000555845</c:v>
                </c:pt>
                <c:pt idx="98" formatCode="General">
                  <c:v>0.17135716000484535</c:v>
                </c:pt>
                <c:pt idx="99" formatCode="General">
                  <c:v>0.17177142000582535</c:v>
                </c:pt>
                <c:pt idx="100" formatCode="General">
                  <c:v>0.17191820000880398</c:v>
                </c:pt>
                <c:pt idx="101" formatCode="General">
                  <c:v>0.17309883000416448</c:v>
                </c:pt>
                <c:pt idx="102" formatCode="General">
                  <c:v>0.174190700003237</c:v>
                </c:pt>
                <c:pt idx="103" formatCode="General">
                  <c:v>0.17522759500570828</c:v>
                </c:pt>
                <c:pt idx="104" formatCode="General">
                  <c:v>0.17537508500390686</c:v>
                </c:pt>
                <c:pt idx="105" formatCode="General">
                  <c:v>0.1754345250010374</c:v>
                </c:pt>
                <c:pt idx="106" formatCode="General">
                  <c:v>0.17765827000403078</c:v>
                </c:pt>
                <c:pt idx="107" formatCode="General">
                  <c:v>0.18219651999970665</c:v>
                </c:pt>
                <c:pt idx="108" formatCode="General">
                  <c:v>0.19254660500882892</c:v>
                </c:pt>
                <c:pt idx="109" formatCode="General">
                  <c:v>0.1929627750068903</c:v>
                </c:pt>
                <c:pt idx="110" formatCode="General">
                  <c:v>0.19569560500531225</c:v>
                </c:pt>
                <c:pt idx="111" formatCode="General">
                  <c:v>0.21658289500192041</c:v>
                </c:pt>
                <c:pt idx="112" formatCode="General">
                  <c:v>0.21743055000843015</c:v>
                </c:pt>
                <c:pt idx="113" formatCode="General">
                  <c:v>0.2187116600034642</c:v>
                </c:pt>
                <c:pt idx="114" formatCode="General">
                  <c:v>0.2187116600034642</c:v>
                </c:pt>
                <c:pt idx="115" formatCode="General">
                  <c:v>0.21956703500472941</c:v>
                </c:pt>
                <c:pt idx="116" formatCode="General">
                  <c:v>0.23569167000096058</c:v>
                </c:pt>
                <c:pt idx="117" formatCode="General">
                  <c:v>0.23810700500325765</c:v>
                </c:pt>
                <c:pt idx="118" formatCode="General">
                  <c:v>0.24134779500309378</c:v>
                </c:pt>
                <c:pt idx="119" formatCode="General">
                  <c:v>0.24230688000534428</c:v>
                </c:pt>
                <c:pt idx="120" formatCode="General">
                  <c:v>0.26113672500650864</c:v>
                </c:pt>
                <c:pt idx="121" formatCode="General">
                  <c:v>0.26143672500620596</c:v>
                </c:pt>
                <c:pt idx="122" formatCode="General">
                  <c:v>0.26143672500620596</c:v>
                </c:pt>
                <c:pt idx="123" formatCode="General">
                  <c:v>0.26286452999920584</c:v>
                </c:pt>
                <c:pt idx="124" formatCode="General">
                  <c:v>0.26306453000142938</c:v>
                </c:pt>
                <c:pt idx="125" formatCode="General">
                  <c:v>0.26396453000052134</c:v>
                </c:pt>
                <c:pt idx="126" formatCode="General">
                  <c:v>0.27858106500207214</c:v>
                </c:pt>
                <c:pt idx="127" formatCode="General">
                  <c:v>0.27888106500176946</c:v>
                </c:pt>
                <c:pt idx="128" formatCode="General">
                  <c:v>0.27929425500769867</c:v>
                </c:pt>
                <c:pt idx="129" formatCode="General">
                  <c:v>0.27958106500591384</c:v>
                </c:pt>
                <c:pt idx="130" formatCode="General">
                  <c:v>0.29562290500325616</c:v>
                </c:pt>
                <c:pt idx="131" formatCode="General">
                  <c:v>0.29572290500072995</c:v>
                </c:pt>
                <c:pt idx="132" formatCode="General">
                  <c:v>0.29745293500309344</c:v>
                </c:pt>
                <c:pt idx="133" formatCode="General">
                  <c:v>0.30075839500204893</c:v>
                </c:pt>
                <c:pt idx="134" formatCode="General">
                  <c:v>0.30205839500558795</c:v>
                </c:pt>
                <c:pt idx="135" formatCode="General">
                  <c:v>0.3030583950021537</c:v>
                </c:pt>
                <c:pt idx="136" formatCode="General">
                  <c:v>0.31803083000704646</c:v>
                </c:pt>
                <c:pt idx="137" formatCode="General">
                  <c:v>0.31881273500766838</c:v>
                </c:pt>
                <c:pt idx="138" formatCode="General">
                  <c:v>0.32178157500311499</c:v>
                </c:pt>
                <c:pt idx="139" formatCode="General">
                  <c:v>0.32278157499968074</c:v>
                </c:pt>
                <c:pt idx="140" formatCode="General">
                  <c:v>0.32338157499907538</c:v>
                </c:pt>
                <c:pt idx="141" formatCode="General">
                  <c:v>0.32382245500775753</c:v>
                </c:pt>
                <c:pt idx="142" formatCode="General">
                  <c:v>0.33812489500269294</c:v>
                </c:pt>
                <c:pt idx="143" formatCode="General">
                  <c:v>0.33905341500212671</c:v>
                </c:pt>
                <c:pt idx="144" formatCode="General">
                  <c:v>0.34274046500650002</c:v>
                </c:pt>
                <c:pt idx="145" formatCode="General">
                  <c:v>0.34314046500367112</c:v>
                </c:pt>
                <c:pt idx="146" formatCode="General">
                  <c:v>0.35425179000594653</c:v>
                </c:pt>
                <c:pt idx="147" formatCode="General">
                  <c:v>0.35612127000058535</c:v>
                </c:pt>
                <c:pt idx="148" formatCode="General">
                  <c:v>0.3583160050038714</c:v>
                </c:pt>
                <c:pt idx="149" formatCode="General">
                  <c:v>0.35993975000019418</c:v>
                </c:pt>
                <c:pt idx="150" formatCode="General">
                  <c:v>0.36028859500220278</c:v>
                </c:pt>
                <c:pt idx="151" formatCode="General">
                  <c:v>0.36430549000942847</c:v>
                </c:pt>
                <c:pt idx="152" formatCode="General">
                  <c:v>0.37173461500060512</c:v>
                </c:pt>
                <c:pt idx="153" formatCode="General">
                  <c:v>0.37251453501085052</c:v>
                </c:pt>
                <c:pt idx="154" formatCode="General">
                  <c:v>0.37384425500931684</c:v>
                </c:pt>
                <c:pt idx="155" formatCode="General">
                  <c:v>0.37431915500201285</c:v>
                </c:pt>
                <c:pt idx="156" formatCode="General">
                  <c:v>0.37473828000656795</c:v>
                </c:pt>
                <c:pt idx="157" formatCode="General">
                  <c:v>0.37542663999920478</c:v>
                </c:pt>
                <c:pt idx="158" formatCode="General">
                  <c:v>0.37628895000671037</c:v>
                </c:pt>
                <c:pt idx="159" formatCode="General">
                  <c:v>0.3764534550064127</c:v>
                </c:pt>
                <c:pt idx="160" formatCode="General">
                  <c:v>0.37646345500979805</c:v>
                </c:pt>
                <c:pt idx="161" formatCode="General">
                  <c:v>0.37726345500414027</c:v>
                </c:pt>
                <c:pt idx="162" formatCode="General">
                  <c:v>0.37884134001069469</c:v>
                </c:pt>
                <c:pt idx="163" formatCode="General">
                  <c:v>0.38528143507573986</c:v>
                </c:pt>
                <c:pt idx="164" formatCode="General">
                  <c:v>0.38557912491523894</c:v>
                </c:pt>
                <c:pt idx="165" formatCode="General">
                  <c:v>0.38579824981570709</c:v>
                </c:pt>
                <c:pt idx="166" formatCode="General">
                  <c:v>0.38626039989321725</c:v>
                </c:pt>
                <c:pt idx="167" formatCode="General">
                  <c:v>0.38654589484940516</c:v>
                </c:pt>
                <c:pt idx="168" formatCode="General">
                  <c:v>0.38708605505235028</c:v>
                </c:pt>
                <c:pt idx="169" formatCode="General">
                  <c:v>0.38782486008130945</c:v>
                </c:pt>
                <c:pt idx="170" formatCode="General">
                  <c:v>0.40021470500505529</c:v>
                </c:pt>
                <c:pt idx="171" formatCode="General">
                  <c:v>0.40287078999972437</c:v>
                </c:pt>
                <c:pt idx="172" formatCode="General">
                  <c:v>0.40292243001022143</c:v>
                </c:pt>
                <c:pt idx="173" formatCode="General">
                  <c:v>0.40332385500369128</c:v>
                </c:pt>
                <c:pt idx="174" formatCode="General">
                  <c:v>0.40363102999981493</c:v>
                </c:pt>
                <c:pt idx="175" formatCode="General">
                  <c:v>0.404094535006152</c:v>
                </c:pt>
                <c:pt idx="176" formatCode="General">
                  <c:v>0.41330442500475328</c:v>
                </c:pt>
                <c:pt idx="177" formatCode="General">
                  <c:v>0.41514570000435924</c:v>
                </c:pt>
                <c:pt idx="178" formatCode="General">
                  <c:v>0.41530570000759326</c:v>
                </c:pt>
                <c:pt idx="179" formatCode="General">
                  <c:v>0.41533570000319742</c:v>
                </c:pt>
                <c:pt idx="180" formatCode="General">
                  <c:v>0.41556570000830106</c:v>
                </c:pt>
                <c:pt idx="181" formatCode="General">
                  <c:v>0.41845409500820097</c:v>
                </c:pt>
                <c:pt idx="182" formatCode="General">
                  <c:v>0.41911656499723904</c:v>
                </c:pt>
                <c:pt idx="183" formatCode="General">
                  <c:v>0.41934979500365444</c:v>
                </c:pt>
                <c:pt idx="184" formatCode="General">
                  <c:v>0.41996365500381216</c:v>
                </c:pt>
                <c:pt idx="185" formatCode="General">
                  <c:v>0.42129282000678359</c:v>
                </c:pt>
                <c:pt idx="186" formatCode="General">
                  <c:v>0.42189516501093749</c:v>
                </c:pt>
                <c:pt idx="187" formatCode="General">
                  <c:v>0.43267314488184638</c:v>
                </c:pt>
                <c:pt idx="188" formatCode="General">
                  <c:v>0.4334264900026028</c:v>
                </c:pt>
                <c:pt idx="189" formatCode="General">
                  <c:v>0.43420274500385858</c:v>
                </c:pt>
                <c:pt idx="190" formatCode="General">
                  <c:v>0.43428322493855376</c:v>
                </c:pt>
                <c:pt idx="191" formatCode="General">
                  <c:v>0.43447684501006734</c:v>
                </c:pt>
                <c:pt idx="192" formatCode="General">
                  <c:v>0.4347064100074931</c:v>
                </c:pt>
                <c:pt idx="193" formatCode="General">
                  <c:v>0.4462344150088029</c:v>
                </c:pt>
                <c:pt idx="194" formatCode="General">
                  <c:v>0.46292983501189156</c:v>
                </c:pt>
                <c:pt idx="195" formatCode="General">
                  <c:v>0.47073214500414906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EE7-468E-BF78-BAC5CD49E834}"/>
            </c:ext>
          </c:extLst>
        </c:ser>
        <c:ser>
          <c:idx val="2"/>
          <c:order val="4"/>
          <c:tx>
            <c:strRef>
              <c:f>'A (5)'!#REF!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EE7-468E-BF78-BAC5CD49E834}"/>
            </c:ext>
          </c:extLst>
        </c:ser>
        <c:ser>
          <c:idx val="5"/>
          <c:order val="5"/>
          <c:tx>
            <c:strRef>
              <c:f>'A (5)'!#REF!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EE7-468E-BF78-BAC5CD49E834}"/>
            </c:ext>
          </c:extLst>
        </c:ser>
        <c:ser>
          <c:idx val="6"/>
          <c:order val="6"/>
          <c:tx>
            <c:strRef>
              <c:f>'A (5)'!#REF!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EE7-468E-BF78-BAC5CD49E834}"/>
            </c:ext>
          </c:extLst>
        </c:ser>
        <c:ser>
          <c:idx val="7"/>
          <c:order val="7"/>
          <c:tx>
            <c:strRef>
              <c:f>'A (5)'!#REF!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EE7-468E-BF78-BAC5CD49E834}"/>
            </c:ext>
          </c:extLst>
        </c:ser>
        <c:ser>
          <c:idx val="8"/>
          <c:order val="8"/>
          <c:tx>
            <c:strRef>
              <c:f>'A (5)'!$AX$1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(5)'!$AW$2:$AW$281</c:f>
              <c:numCache>
                <c:formatCode>General</c:formatCode>
                <c:ptCount val="280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  <c:pt idx="80">
                  <c:v>50000</c:v>
                </c:pt>
                <c:pt idx="81">
                  <c:v>51000</c:v>
                </c:pt>
                <c:pt idx="82">
                  <c:v>52000</c:v>
                </c:pt>
                <c:pt idx="83">
                  <c:v>53000</c:v>
                </c:pt>
                <c:pt idx="84">
                  <c:v>54000</c:v>
                </c:pt>
                <c:pt idx="85">
                  <c:v>55000</c:v>
                </c:pt>
                <c:pt idx="86">
                  <c:v>56000</c:v>
                </c:pt>
                <c:pt idx="87">
                  <c:v>57000</c:v>
                </c:pt>
                <c:pt idx="88">
                  <c:v>58000</c:v>
                </c:pt>
              </c:numCache>
            </c:numRef>
          </c:xVal>
          <c:yVal>
            <c:numRef>
              <c:f>'A (5)'!$AX$2:$AX$281</c:f>
              <c:numCache>
                <c:formatCode>General</c:formatCode>
                <c:ptCount val="280"/>
                <c:pt idx="0">
                  <c:v>9.2139203187289964E-2</c:v>
                </c:pt>
                <c:pt idx="1">
                  <c:v>7.4692740056459955E-2</c:v>
                </c:pt>
                <c:pt idx="2">
                  <c:v>5.782119464778232E-2</c:v>
                </c:pt>
                <c:pt idx="3">
                  <c:v>4.1524742664021175E-2</c:v>
                </c:pt>
                <c:pt idx="4">
                  <c:v>2.580354902757831E-2</c:v>
                </c:pt>
                <c:pt idx="5">
                  <c:v>1.0657780252144616E-2</c:v>
                </c:pt>
                <c:pt idx="6">
                  <c:v>-3.912382808869852E-3</c:v>
                </c:pt>
                <c:pt idx="7">
                  <c:v>-1.7906732103068285E-2</c:v>
                </c:pt>
                <c:pt idx="8">
                  <c:v>-3.1325019678792185E-2</c:v>
                </c:pt>
                <c:pt idx="9">
                  <c:v>-4.4166945411082764E-2</c:v>
                </c:pt>
                <c:pt idx="10">
                  <c:v>-5.6432145411790813E-2</c:v>
                </c:pt>
                <c:pt idx="11">
                  <c:v>-6.8120181365581609E-2</c:v>
                </c:pt>
                <c:pt idx="12">
                  <c:v>-7.9230531010551553E-2</c:v>
                </c:pt>
                <c:pt idx="13">
                  <c:v>-8.9762579952424038E-2</c:v>
                </c:pt>
                <c:pt idx="14">
                  <c:v>-9.9715614965110277E-2</c:v>
                </c:pt>
                <c:pt idx="15">
                  <c:v>-0.10908881888821435</c:v>
                </c:pt>
                <c:pt idx="16">
                  <c:v>-0.11788126718445663</c:v>
                </c:pt>
                <c:pt idx="17">
                  <c:v>-0.12609192616776438</c:v>
                </c:pt>
                <c:pt idx="18">
                  <c:v>-0.13371965285696069</c:v>
                </c:pt>
                <c:pt idx="19">
                  <c:v>-0.14076319635179813</c:v>
                </c:pt>
                <c:pt idx="20">
                  <c:v>-0.14722120056908597</c:v>
                </c:pt>
                <c:pt idx="21">
                  <c:v>-0.15309220811862728</c:v>
                </c:pt>
                <c:pt idx="22">
                  <c:v>-0.15837466504373127</c:v>
                </c:pt>
                <c:pt idx="23">
                  <c:v>-0.16306692610160425</c:v>
                </c:pt>
                <c:pt idx="24">
                  <c:v>-0.16716726021760131</c:v>
                </c:pt>
                <c:pt idx="25">
                  <c:v>-0.17067385571702504</c:v>
                </c:pt>
                <c:pt idx="26">
                  <c:v>-0.17358482492186583</c:v>
                </c:pt>
                <c:pt idx="27">
                  <c:v>-0.17589820770052295</c:v>
                </c:pt>
                <c:pt idx="28">
                  <c:v>-0.1776119735788432</c:v>
                </c:pt>
                <c:pt idx="29">
                  <c:v>-0.17872402206294985</c:v>
                </c:pt>
                <c:pt idx="30">
                  <c:v>-0.1792321808897106</c:v>
                </c:pt>
                <c:pt idx="31">
                  <c:v>-0.17913420200947583</c:v>
                </c:pt>
                <c:pt idx="32">
                  <c:v>-0.17842775521648446</c:v>
                </c:pt>
                <c:pt idx="33">
                  <c:v>-0.177110419471491</c:v>
                </c:pt>
                <c:pt idx="34">
                  <c:v>-0.17517967210256136</c:v>
                </c:pt>
                <c:pt idx="35">
                  <c:v>-0.17263287621424867</c:v>
                </c:pt>
                <c:pt idx="36">
                  <c:v>-0.16946726676955912</c:v>
                </c:pt>
                <c:pt idx="37">
                  <c:v>-0.16567993591627522</c:v>
                </c:pt>
                <c:pt idx="38">
                  <c:v>-0.16126781818818531</c:v>
                </c:pt>
                <c:pt idx="39">
                  <c:v>-0.15622767619746353</c:v>
                </c:pt>
                <c:pt idx="40">
                  <c:v>-0.15055608731862957</c:v>
                </c:pt>
                <c:pt idx="41">
                  <c:v>-0.14424943161768941</c:v>
                </c:pt>
                <c:pt idx="42">
                  <c:v>-0.13730388087493778</c:v>
                </c:pt>
                <c:pt idx="43">
                  <c:v>-0.12971538796724405</c:v>
                </c:pt>
                <c:pt idx="44">
                  <c:v>-0.12147967511370311</c:v>
                </c:pt>
                <c:pt idx="45">
                  <c:v>-0.1125922185775169</c:v>
                </c:pt>
                <c:pt idx="46">
                  <c:v>-0.10304822644085235</c:v>
                </c:pt>
                <c:pt idx="47">
                  <c:v>-9.2842605197490283E-2</c:v>
                </c:pt>
                <c:pt idx="48">
                  <c:v>-8.1969910440043911E-2</c:v>
                </c:pt>
                <c:pt idx="49">
                  <c:v>-7.0424277346385677E-2</c:v>
                </c:pt>
                <c:pt idx="50">
                  <c:v>-5.8199328760021561E-2</c:v>
                </c:pt>
                <c:pt idx="51">
                  <c:v>-4.5288063553904086E-2</c:v>
                </c:pt>
                <c:pt idx="52">
                  <c:v>-3.1682737296704462E-2</c:v>
                </c:pt>
                <c:pt idx="53">
                  <c:v>-1.7374763213414288E-2</c:v>
                </c:pt>
                <c:pt idx="54">
                  <c:v>-2.3546868293812945E-3</c:v>
                </c:pt>
                <c:pt idx="55">
                  <c:v>1.3387674397627121E-2</c:v>
                </c:pt>
                <c:pt idx="56">
                  <c:v>2.9862782120662595E-2</c:v>
                </c:pt>
                <c:pt idx="57">
                  <c:v>4.7080406079880621E-2</c:v>
                </c:pt>
                <c:pt idx="58">
                  <c:v>6.5047840144544442E-2</c:v>
                </c:pt>
                <c:pt idx="59">
                  <c:v>8.3766944246979516E-2</c:v>
                </c:pt>
                <c:pt idx="60">
                  <c:v>0.10322962631350423</c:v>
                </c:pt>
                <c:pt idx="61">
                  <c:v>0.12341146549790531</c:v>
                </c:pt>
                <c:pt idx="62">
                  <c:v>0.14426347295006159</c:v>
                </c:pt>
                <c:pt idx="63">
                  <c:v>0.16570259261613551</c:v>
                </c:pt>
                <c:pt idx="64">
                  <c:v>0.18760250868346595</c:v>
                </c:pt>
                <c:pt idx="65">
                  <c:v>0.20978751924650046</c:v>
                </c:pt>
                <c:pt idx="66">
                  <c:v>0.23203321823649381</c:v>
                </c:pt>
                <c:pt idx="67">
                  <c:v>0.2540777249217574</c:v>
                </c:pt>
                <c:pt idx="68">
                  <c:v>0.2756453799055143</c:v>
                </c:pt>
                <c:pt idx="69">
                  <c:v>0.29648095866252011</c:v>
                </c:pt>
                <c:pt idx="70">
                  <c:v>0.31638762846616497</c:v>
                </c:pt>
                <c:pt idx="71">
                  <c:v>0.3352585050176683</c:v>
                </c:pt>
                <c:pt idx="72">
                  <c:v>0.35309220254696894</c:v>
                </c:pt>
                <c:pt idx="73">
                  <c:v>0.36998774809846136</c:v>
                </c:pt>
                <c:pt idx="74">
                  <c:v>0.38612138455045764</c:v>
                </c:pt>
                <c:pt idx="75">
                  <c:v>0.401713424197366</c:v>
                </c:pt>
                <c:pt idx="76">
                  <c:v>0.41699489494817205</c:v>
                </c:pt>
                <c:pt idx="77">
                  <c:v>0.43218135953041104</c:v>
                </c:pt>
                <c:pt idx="78">
                  <c:v>0.4474570885164838</c:v>
                </c:pt>
                <c:pt idx="79">
                  <c:v>0.46296902139648488</c:v>
                </c:pt>
                <c:pt idx="80">
                  <c:v>0.47882785614247414</c:v>
                </c:pt>
                <c:pt idx="81">
                  <c:v>0.49511315908013492</c:v>
                </c:pt>
                <c:pt idx="82">
                  <c:v>0.51187994917961821</c:v>
                </c:pt>
                <c:pt idx="83">
                  <c:v>0.52916511377741227</c:v>
                </c:pt>
                <c:pt idx="84">
                  <c:v>0.54699283182907976</c:v>
                </c:pt>
                <c:pt idx="85">
                  <c:v>0.56537875214380151</c:v>
                </c:pt>
                <c:pt idx="86">
                  <c:v>0.58433299720370668</c:v>
                </c:pt>
                <c:pt idx="87">
                  <c:v>0.6038622036432959</c:v>
                </c:pt>
                <c:pt idx="88">
                  <c:v>0.62397084067271136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EE7-468E-BF78-BAC5CD49E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25400"/>
        <c:axId val="1"/>
      </c:scatterChart>
      <c:valAx>
        <c:axId val="513625400"/>
        <c:scaling>
          <c:orientation val="minMax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7167858434657"/>
              <c:y val="0.884911465712803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791500885710845E-2"/>
              <c:y val="0.406650097941297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2540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424028268551237"/>
          <c:y val="0.92330662207047132"/>
          <c:w val="0.97173144876325079"/>
          <c:h val="0.9823039819137652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39591893870409056"/>
          <c:y val="3.25204310701472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28586613236891"/>
          <c:y val="0.12919929243200004"/>
          <c:w val="0.84081744368814271"/>
          <c:h val="0.7080121225273602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(5)'!$H$21:$H$961</c:f>
              <c:numCache>
                <c:formatCode>General</c:formatCode>
                <c:ptCount val="941"/>
                <c:pt idx="0">
                  <c:v>-3.8582519995543407E-2</c:v>
                </c:pt>
                <c:pt idx="1">
                  <c:v>-2.5630254993302515E-2</c:v>
                </c:pt>
                <c:pt idx="2">
                  <c:v>-2.1781164996355074E-2</c:v>
                </c:pt>
                <c:pt idx="3">
                  <c:v>-1.6456864992505871E-2</c:v>
                </c:pt>
                <c:pt idx="4">
                  <c:v>-1.2698934995569289E-2</c:v>
                </c:pt>
                <c:pt idx="5">
                  <c:v>-6.9545549959002528E-3</c:v>
                </c:pt>
                <c:pt idx="6">
                  <c:v>-6.6213249956490472E-3</c:v>
                </c:pt>
                <c:pt idx="7">
                  <c:v>-3.1713699936517514E-3</c:v>
                </c:pt>
                <c:pt idx="8">
                  <c:v>-2.0115299957979005E-3</c:v>
                </c:pt>
                <c:pt idx="9">
                  <c:v>-8.769449959800113E-4</c:v>
                </c:pt>
                <c:pt idx="10">
                  <c:v>2.4085500044748187E-3</c:v>
                </c:pt>
                <c:pt idx="11">
                  <c:v>4.7029750057845376E-3</c:v>
                </c:pt>
                <c:pt idx="12">
                  <c:v>5.8375600056024268E-3</c:v>
                </c:pt>
                <c:pt idx="13">
                  <c:v>2.9785205006191973E-2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77-4521-9516-7D19B338D927}"/>
            </c:ext>
          </c:extLst>
        </c:ser>
        <c:ser>
          <c:idx val="1"/>
          <c:order val="1"/>
          <c:tx>
            <c:strRef>
              <c:f>'A (5)'!$I$20:$I$20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(5)'!$D$22:$D$39</c:f>
                <c:numCache>
                  <c:formatCode>General</c:formatCode>
                  <c:ptCount val="18"/>
                  <c:pt idx="13">
                    <c:v>3.0000000000000001E-3</c:v>
                  </c:pt>
                  <c:pt idx="14">
                    <c:v>7.0000000000000001E-3</c:v>
                  </c:pt>
                  <c:pt idx="15">
                    <c:v>5.0000000000000001E-3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(5)'!$I$21:$I$961</c:f>
              <c:numCache>
                <c:formatCode>0.0000</c:formatCode>
                <c:ptCount val="941"/>
                <c:pt idx="14">
                  <c:v>0.13185779000195907</c:v>
                </c:pt>
                <c:pt idx="15">
                  <c:v>0.14494772500620456</c:v>
                </c:pt>
                <c:pt idx="16" formatCode="General">
                  <c:v>0.17030098500981694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677-4521-9516-7D19B338D927}"/>
            </c:ext>
          </c:extLst>
        </c:ser>
        <c:ser>
          <c:idx val="3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(5)'!$D$21:$D$39</c:f>
                <c:numCache>
                  <c:formatCode>General</c:formatCode>
                  <c:ptCount val="19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'A (5)'!$D$21:$D$39</c:f>
                <c:numCache>
                  <c:formatCode>General</c:formatCode>
                  <c:ptCount val="19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(5)'!$J$21:$J$961</c:f>
              <c:numCache>
                <c:formatCode>0.0000</c:formatCode>
                <c:ptCount val="941"/>
                <c:pt idx="17" formatCode="General">
                  <c:v>-0.1860482400006731</c:v>
                </c:pt>
                <c:pt idx="18" formatCode="General">
                  <c:v>-0.18582815999252489</c:v>
                </c:pt>
                <c:pt idx="19" formatCode="General">
                  <c:v>-0.18552449499838986</c:v>
                </c:pt>
                <c:pt idx="20" formatCode="General">
                  <c:v>-0.18547625499923015</c:v>
                </c:pt>
                <c:pt idx="21" formatCode="General">
                  <c:v>-0.1852856899931794</c:v>
                </c:pt>
                <c:pt idx="22" formatCode="General">
                  <c:v>-0.185024494996469</c:v>
                </c:pt>
                <c:pt idx="23" formatCode="General">
                  <c:v>-0.18501130499498686</c:v>
                </c:pt>
                <c:pt idx="24" formatCode="General">
                  <c:v>-0.17680090999056119</c:v>
                </c:pt>
                <c:pt idx="25" formatCode="General">
                  <c:v>-0.17023043499648338</c:v>
                </c:pt>
                <c:pt idx="26" formatCode="General">
                  <c:v>-0.17017154999484774</c:v>
                </c:pt>
                <c:pt idx="27" formatCode="General">
                  <c:v>-0.16869258499355055</c:v>
                </c:pt>
                <c:pt idx="28" formatCode="General">
                  <c:v>-0.12807548999262508</c:v>
                </c:pt>
                <c:pt idx="29" formatCode="General">
                  <c:v>-0.12799421499221353</c:v>
                </c:pt>
                <c:pt idx="30" formatCode="General">
                  <c:v>-0.11691773499478586</c:v>
                </c:pt>
                <c:pt idx="31" formatCode="General">
                  <c:v>-0.11639765499421628</c:v>
                </c:pt>
                <c:pt idx="32" formatCode="General">
                  <c:v>-0.11625885000103153</c:v>
                </c:pt>
                <c:pt idx="33" formatCode="General">
                  <c:v>-0.11155060499004321</c:v>
                </c:pt>
                <c:pt idx="34" formatCode="General">
                  <c:v>-0.10837203999835765</c:v>
                </c:pt>
                <c:pt idx="35" formatCode="General">
                  <c:v>-7.7897034992929548E-2</c:v>
                </c:pt>
                <c:pt idx="36" formatCode="General">
                  <c:v>-6.8254924997745547E-2</c:v>
                </c:pt>
                <c:pt idx="37" formatCode="General">
                  <c:v>-4.5914399990579113E-2</c:v>
                </c:pt>
                <c:pt idx="38" formatCode="General">
                  <c:v>-4.5753204998618457E-2</c:v>
                </c:pt>
                <c:pt idx="39" formatCode="General">
                  <c:v>-4.5010180001554545E-2</c:v>
                </c:pt>
                <c:pt idx="40" formatCode="General">
                  <c:v>-4.4810179999331012E-2</c:v>
                </c:pt>
                <c:pt idx="41" formatCode="General">
                  <c:v>-4.4510179999633692E-2</c:v>
                </c:pt>
                <c:pt idx="42" formatCode="General">
                  <c:v>-4.1995674990175758E-2</c:v>
                </c:pt>
                <c:pt idx="43" formatCode="General">
                  <c:v>-4.1995674990175758E-2</c:v>
                </c:pt>
                <c:pt idx="44" formatCode="General">
                  <c:v>-4.189567499270197E-2</c:v>
                </c:pt>
                <c:pt idx="45" formatCode="General">
                  <c:v>-4.1891454995493405E-2</c:v>
                </c:pt>
                <c:pt idx="46" formatCode="General">
                  <c:v>-4.169145500054583E-2</c:v>
                </c:pt>
                <c:pt idx="47" formatCode="General">
                  <c:v>-4.1391455000848509E-2</c:v>
                </c:pt>
                <c:pt idx="48" formatCode="General">
                  <c:v>-5.4756049939896911E-3</c:v>
                </c:pt>
                <c:pt idx="49" formatCode="General">
                  <c:v>-4.7190299956128001E-3</c:v>
                </c:pt>
                <c:pt idx="50" formatCode="General">
                  <c:v>-3.6756049958057702E-3</c:v>
                </c:pt>
                <c:pt idx="51" formatCode="General">
                  <c:v>-2.1821349946549162E-3</c:v>
                </c:pt>
                <c:pt idx="52" formatCode="General">
                  <c:v>-2.1821349946549162E-3</c:v>
                </c:pt>
                <c:pt idx="53" formatCode="General">
                  <c:v>-1.5190299964160658E-3</c:v>
                </c:pt>
                <c:pt idx="54" formatCode="General">
                  <c:v>1.0735275005572475E-2</c:v>
                </c:pt>
                <c:pt idx="55" formatCode="General">
                  <c:v>1.2135275006585289E-2</c:v>
                </c:pt>
                <c:pt idx="56" formatCode="General">
                  <c:v>2.333069500309648E-2</c:v>
                </c:pt>
                <c:pt idx="57" formatCode="General">
                  <c:v>5.0395880003634375E-2</c:v>
                </c:pt>
                <c:pt idx="58" formatCode="General">
                  <c:v>5.0419625003996771E-2</c:v>
                </c:pt>
                <c:pt idx="59" formatCode="General">
                  <c:v>0.1046567950033932</c:v>
                </c:pt>
                <c:pt idx="60" formatCode="General">
                  <c:v>0.12845643499895232</c:v>
                </c:pt>
                <c:pt idx="61" formatCode="General">
                  <c:v>0.13071667500480544</c:v>
                </c:pt>
                <c:pt idx="62" formatCode="General">
                  <c:v>0.13081532000796869</c:v>
                </c:pt>
                <c:pt idx="63" formatCode="General">
                  <c:v>0.13115548000496347</c:v>
                </c:pt>
                <c:pt idx="64" formatCode="General">
                  <c:v>0.15132850990630686</c:v>
                </c:pt>
                <c:pt idx="65" formatCode="General">
                  <c:v>0.15135416499833809</c:v>
                </c:pt>
                <c:pt idx="66" formatCode="General">
                  <c:v>0.16851318000408355</c:v>
                </c:pt>
                <c:pt idx="67" formatCode="General">
                  <c:v>0.17089732000022195</c:v>
                </c:pt>
                <c:pt idx="68" formatCode="General">
                  <c:v>0.19466182000178378</c:v>
                </c:pt>
                <c:pt idx="69" formatCode="General">
                  <c:v>0.23714899500191677</c:v>
                </c:pt>
                <c:pt idx="70" formatCode="General">
                  <c:v>0.26353875000495464</c:v>
                </c:pt>
                <c:pt idx="71" formatCode="General">
                  <c:v>0.27665895999962231</c:v>
                </c:pt>
                <c:pt idx="72" formatCode="General">
                  <c:v>0.28134772000339581</c:v>
                </c:pt>
                <c:pt idx="73" formatCode="General">
                  <c:v>0.28265656000439776</c:v>
                </c:pt>
                <c:pt idx="74" formatCode="General">
                  <c:v>0.31926652500260388</c:v>
                </c:pt>
                <c:pt idx="75" formatCode="General">
                  <c:v>0.31944277999718906</c:v>
                </c:pt>
                <c:pt idx="76" formatCode="General">
                  <c:v>0.32190859500406077</c:v>
                </c:pt>
                <c:pt idx="77" formatCode="General">
                  <c:v>0.371649120002985</c:v>
                </c:pt>
                <c:pt idx="78" formatCode="General">
                  <c:v>0.37250369499815861</c:v>
                </c:pt>
                <c:pt idx="79" formatCode="General">
                  <c:v>0.37347286500153132</c:v>
                </c:pt>
                <c:pt idx="80" formatCode="General">
                  <c:v>0.37510042999929283</c:v>
                </c:pt>
                <c:pt idx="81" formatCode="General">
                  <c:v>0.38047995000670198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677-4521-9516-7D19B338D927}"/>
            </c:ext>
          </c:extLst>
        </c:ser>
        <c:ser>
          <c:idx val="4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(5)'!$K$21:$K$961</c:f>
              <c:numCache>
                <c:formatCode>0.0000</c:formatCode>
                <c:ptCount val="941"/>
                <c:pt idx="82" formatCode="General">
                  <c:v>-4.6014399995328858E-2</c:v>
                </c:pt>
                <c:pt idx="83" formatCode="General">
                  <c:v>-4.4510179999633692E-2</c:v>
                </c:pt>
                <c:pt idx="84" formatCode="General">
                  <c:v>-4.1891454995493405E-2</c:v>
                </c:pt>
                <c:pt idx="85" formatCode="General">
                  <c:v>-3.7920194990874734E-2</c:v>
                </c:pt>
                <c:pt idx="86" formatCode="General">
                  <c:v>-3.2696449998184107E-2</c:v>
                </c:pt>
                <c:pt idx="87" formatCode="General">
                  <c:v>-2.7162624995980877E-2</c:v>
                </c:pt>
                <c:pt idx="88" formatCode="General">
                  <c:v>-1.7820024993852712E-2</c:v>
                </c:pt>
                <c:pt idx="89" formatCode="General">
                  <c:v>-1.3596279997727834E-2</c:v>
                </c:pt>
                <c:pt idx="90">
                  <c:v>1.1737585002265405E-2</c:v>
                </c:pt>
                <c:pt idx="91">
                  <c:v>2.0207350004056934E-2</c:v>
                </c:pt>
                <c:pt idx="92" formatCode="General">
                  <c:v>7.2720220006885938E-2</c:v>
                </c:pt>
                <c:pt idx="93" formatCode="General">
                  <c:v>0.12769659500918351</c:v>
                </c:pt>
                <c:pt idx="94">
                  <c:v>0.14527242500480497</c:v>
                </c:pt>
                <c:pt idx="95" formatCode="General">
                  <c:v>0.16849309999815887</c:v>
                </c:pt>
                <c:pt idx="96" formatCode="General">
                  <c:v>0.16909732000203803</c:v>
                </c:pt>
                <c:pt idx="97" formatCode="General">
                  <c:v>0.17095134000555845</c:v>
                </c:pt>
                <c:pt idx="98" formatCode="General">
                  <c:v>0.17135716000484535</c:v>
                </c:pt>
                <c:pt idx="99" formatCode="General">
                  <c:v>0.17177142000582535</c:v>
                </c:pt>
                <c:pt idx="100" formatCode="General">
                  <c:v>0.17191820000880398</c:v>
                </c:pt>
                <c:pt idx="101" formatCode="General">
                  <c:v>0.17309883000416448</c:v>
                </c:pt>
                <c:pt idx="102" formatCode="General">
                  <c:v>0.174190700003237</c:v>
                </c:pt>
                <c:pt idx="103" formatCode="General">
                  <c:v>0.17522759500570828</c:v>
                </c:pt>
                <c:pt idx="104" formatCode="General">
                  <c:v>0.17537508500390686</c:v>
                </c:pt>
                <c:pt idx="105" formatCode="General">
                  <c:v>0.1754345250010374</c:v>
                </c:pt>
                <c:pt idx="106" formatCode="General">
                  <c:v>0.17765827000403078</c:v>
                </c:pt>
                <c:pt idx="107" formatCode="General">
                  <c:v>0.18219651999970665</c:v>
                </c:pt>
                <c:pt idx="108" formatCode="General">
                  <c:v>0.19254660500882892</c:v>
                </c:pt>
                <c:pt idx="109" formatCode="General">
                  <c:v>0.1929627750068903</c:v>
                </c:pt>
                <c:pt idx="110" formatCode="General">
                  <c:v>0.19569560500531225</c:v>
                </c:pt>
                <c:pt idx="111" formatCode="General">
                  <c:v>0.21658289500192041</c:v>
                </c:pt>
                <c:pt idx="112" formatCode="General">
                  <c:v>0.21743055000843015</c:v>
                </c:pt>
                <c:pt idx="113" formatCode="General">
                  <c:v>0.2187116600034642</c:v>
                </c:pt>
                <c:pt idx="114" formatCode="General">
                  <c:v>0.2187116600034642</c:v>
                </c:pt>
                <c:pt idx="115" formatCode="General">
                  <c:v>0.21956703500472941</c:v>
                </c:pt>
                <c:pt idx="116" formatCode="General">
                  <c:v>0.23569167000096058</c:v>
                </c:pt>
                <c:pt idx="117" formatCode="General">
                  <c:v>0.23810700500325765</c:v>
                </c:pt>
                <c:pt idx="118" formatCode="General">
                  <c:v>0.24134779500309378</c:v>
                </c:pt>
                <c:pt idx="119" formatCode="General">
                  <c:v>0.24230688000534428</c:v>
                </c:pt>
                <c:pt idx="120" formatCode="General">
                  <c:v>0.26113672500650864</c:v>
                </c:pt>
                <c:pt idx="121" formatCode="General">
                  <c:v>0.26143672500620596</c:v>
                </c:pt>
                <c:pt idx="122" formatCode="General">
                  <c:v>0.26143672500620596</c:v>
                </c:pt>
                <c:pt idx="123" formatCode="General">
                  <c:v>0.26286452999920584</c:v>
                </c:pt>
                <c:pt idx="124" formatCode="General">
                  <c:v>0.26306453000142938</c:v>
                </c:pt>
                <c:pt idx="125" formatCode="General">
                  <c:v>0.26396453000052134</c:v>
                </c:pt>
                <c:pt idx="126" formatCode="General">
                  <c:v>0.27858106500207214</c:v>
                </c:pt>
                <c:pt idx="127" formatCode="General">
                  <c:v>0.27888106500176946</c:v>
                </c:pt>
                <c:pt idx="128" formatCode="General">
                  <c:v>0.27929425500769867</c:v>
                </c:pt>
                <c:pt idx="129" formatCode="General">
                  <c:v>0.27958106500591384</c:v>
                </c:pt>
                <c:pt idx="130" formatCode="General">
                  <c:v>0.29562290500325616</c:v>
                </c:pt>
                <c:pt idx="131" formatCode="General">
                  <c:v>0.29572290500072995</c:v>
                </c:pt>
                <c:pt idx="132" formatCode="General">
                  <c:v>0.29745293500309344</c:v>
                </c:pt>
                <c:pt idx="133" formatCode="General">
                  <c:v>0.30075839500204893</c:v>
                </c:pt>
                <c:pt idx="134" formatCode="General">
                  <c:v>0.30205839500558795</c:v>
                </c:pt>
                <c:pt idx="135" formatCode="General">
                  <c:v>0.3030583950021537</c:v>
                </c:pt>
                <c:pt idx="136" formatCode="General">
                  <c:v>0.31803083000704646</c:v>
                </c:pt>
                <c:pt idx="137" formatCode="General">
                  <c:v>0.31881273500766838</c:v>
                </c:pt>
                <c:pt idx="138" formatCode="General">
                  <c:v>0.32178157500311499</c:v>
                </c:pt>
                <c:pt idx="139" formatCode="General">
                  <c:v>0.32278157499968074</c:v>
                </c:pt>
                <c:pt idx="140" formatCode="General">
                  <c:v>0.32338157499907538</c:v>
                </c:pt>
                <c:pt idx="141" formatCode="General">
                  <c:v>0.32382245500775753</c:v>
                </c:pt>
                <c:pt idx="142" formatCode="General">
                  <c:v>0.33812489500269294</c:v>
                </c:pt>
                <c:pt idx="143" formatCode="General">
                  <c:v>0.33905341500212671</c:v>
                </c:pt>
                <c:pt idx="144" formatCode="General">
                  <c:v>0.34274046500650002</c:v>
                </c:pt>
                <c:pt idx="145" formatCode="General">
                  <c:v>0.34314046500367112</c:v>
                </c:pt>
                <c:pt idx="146" formatCode="General">
                  <c:v>0.35425179000594653</c:v>
                </c:pt>
                <c:pt idx="147" formatCode="General">
                  <c:v>0.35612127000058535</c:v>
                </c:pt>
                <c:pt idx="148" formatCode="General">
                  <c:v>0.3583160050038714</c:v>
                </c:pt>
                <c:pt idx="149" formatCode="General">
                  <c:v>0.35993975000019418</c:v>
                </c:pt>
                <c:pt idx="150" formatCode="General">
                  <c:v>0.36028859500220278</c:v>
                </c:pt>
                <c:pt idx="151" formatCode="General">
                  <c:v>0.36430549000942847</c:v>
                </c:pt>
                <c:pt idx="152" formatCode="General">
                  <c:v>0.37173461500060512</c:v>
                </c:pt>
                <c:pt idx="153" formatCode="General">
                  <c:v>0.37251453501085052</c:v>
                </c:pt>
                <c:pt idx="154" formatCode="General">
                  <c:v>0.37384425500931684</c:v>
                </c:pt>
                <c:pt idx="155" formatCode="General">
                  <c:v>0.37431915500201285</c:v>
                </c:pt>
                <c:pt idx="156" formatCode="General">
                  <c:v>0.37473828000656795</c:v>
                </c:pt>
                <c:pt idx="157" formatCode="General">
                  <c:v>0.37542663999920478</c:v>
                </c:pt>
                <c:pt idx="158" formatCode="General">
                  <c:v>0.37628895000671037</c:v>
                </c:pt>
                <c:pt idx="159" formatCode="General">
                  <c:v>0.3764534550064127</c:v>
                </c:pt>
                <c:pt idx="160" formatCode="General">
                  <c:v>0.37646345500979805</c:v>
                </c:pt>
                <c:pt idx="161" formatCode="General">
                  <c:v>0.37726345500414027</c:v>
                </c:pt>
                <c:pt idx="162" formatCode="General">
                  <c:v>0.37884134001069469</c:v>
                </c:pt>
                <c:pt idx="163" formatCode="General">
                  <c:v>0.38528143507573986</c:v>
                </c:pt>
                <c:pt idx="164" formatCode="General">
                  <c:v>0.38557912491523894</c:v>
                </c:pt>
                <c:pt idx="165" formatCode="General">
                  <c:v>0.38579824981570709</c:v>
                </c:pt>
                <c:pt idx="166" formatCode="General">
                  <c:v>0.38626039989321725</c:v>
                </c:pt>
                <c:pt idx="167" formatCode="General">
                  <c:v>0.38654589484940516</c:v>
                </c:pt>
                <c:pt idx="168" formatCode="General">
                  <c:v>0.38708605505235028</c:v>
                </c:pt>
                <c:pt idx="169" formatCode="General">
                  <c:v>0.38782486008130945</c:v>
                </c:pt>
                <c:pt idx="170" formatCode="General">
                  <c:v>0.40021470500505529</c:v>
                </c:pt>
                <c:pt idx="171" formatCode="General">
                  <c:v>0.40287078999972437</c:v>
                </c:pt>
                <c:pt idx="172" formatCode="General">
                  <c:v>0.40292243001022143</c:v>
                </c:pt>
                <c:pt idx="173" formatCode="General">
                  <c:v>0.40332385500369128</c:v>
                </c:pt>
                <c:pt idx="174" formatCode="General">
                  <c:v>0.40363102999981493</c:v>
                </c:pt>
                <c:pt idx="175" formatCode="General">
                  <c:v>0.404094535006152</c:v>
                </c:pt>
                <c:pt idx="176" formatCode="General">
                  <c:v>0.41330442500475328</c:v>
                </c:pt>
                <c:pt idx="177" formatCode="General">
                  <c:v>0.41514570000435924</c:v>
                </c:pt>
                <c:pt idx="178" formatCode="General">
                  <c:v>0.41530570000759326</c:v>
                </c:pt>
                <c:pt idx="179" formatCode="General">
                  <c:v>0.41533570000319742</c:v>
                </c:pt>
                <c:pt idx="180" formatCode="General">
                  <c:v>0.41556570000830106</c:v>
                </c:pt>
                <c:pt idx="181" formatCode="General">
                  <c:v>0.41845409500820097</c:v>
                </c:pt>
                <c:pt idx="182" formatCode="General">
                  <c:v>0.41911656499723904</c:v>
                </c:pt>
                <c:pt idx="183" formatCode="General">
                  <c:v>0.41934979500365444</c:v>
                </c:pt>
                <c:pt idx="184" formatCode="General">
                  <c:v>0.41996365500381216</c:v>
                </c:pt>
                <c:pt idx="185" formatCode="General">
                  <c:v>0.42129282000678359</c:v>
                </c:pt>
                <c:pt idx="186" formatCode="General">
                  <c:v>0.42189516501093749</c:v>
                </c:pt>
                <c:pt idx="187" formatCode="General">
                  <c:v>0.43267314488184638</c:v>
                </c:pt>
                <c:pt idx="188" formatCode="General">
                  <c:v>0.4334264900026028</c:v>
                </c:pt>
                <c:pt idx="189" formatCode="General">
                  <c:v>0.43420274500385858</c:v>
                </c:pt>
                <c:pt idx="190" formatCode="General">
                  <c:v>0.43428322493855376</c:v>
                </c:pt>
                <c:pt idx="191" formatCode="General">
                  <c:v>0.43447684501006734</c:v>
                </c:pt>
                <c:pt idx="192" formatCode="General">
                  <c:v>0.4347064100074931</c:v>
                </c:pt>
                <c:pt idx="193" formatCode="General">
                  <c:v>0.4462344150088029</c:v>
                </c:pt>
                <c:pt idx="194" formatCode="General">
                  <c:v>0.46292983501189156</c:v>
                </c:pt>
                <c:pt idx="195" formatCode="General">
                  <c:v>0.47073214500414906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677-4521-9516-7D19B338D927}"/>
            </c:ext>
          </c:extLst>
        </c:ser>
        <c:ser>
          <c:idx val="2"/>
          <c:order val="4"/>
          <c:tx>
            <c:strRef>
              <c:f>'A (5)'!#REF!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677-4521-9516-7D19B338D927}"/>
            </c:ext>
          </c:extLst>
        </c:ser>
        <c:ser>
          <c:idx val="5"/>
          <c:order val="5"/>
          <c:tx>
            <c:strRef>
              <c:f>'A (5)'!#REF!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677-4521-9516-7D19B338D927}"/>
            </c:ext>
          </c:extLst>
        </c:ser>
        <c:ser>
          <c:idx val="6"/>
          <c:order val="6"/>
          <c:tx>
            <c:strRef>
              <c:f>'A (5)'!#REF!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677-4521-9516-7D19B338D927}"/>
            </c:ext>
          </c:extLst>
        </c:ser>
        <c:ser>
          <c:idx val="8"/>
          <c:order val="7"/>
          <c:tx>
            <c:strRef>
              <c:f>'A (5)'!$AX$1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(5)'!$AW$2:$AW$81</c:f>
              <c:numCache>
                <c:formatCode>General</c:formatCode>
                <c:ptCount val="80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</c:numCache>
            </c:numRef>
          </c:xVal>
          <c:yVal>
            <c:numRef>
              <c:f>'A (5)'!$AX$2:$AX$81</c:f>
              <c:numCache>
                <c:formatCode>General</c:formatCode>
                <c:ptCount val="80"/>
                <c:pt idx="0">
                  <c:v>9.2139203187289964E-2</c:v>
                </c:pt>
                <c:pt idx="1">
                  <c:v>7.4692740056459955E-2</c:v>
                </c:pt>
                <c:pt idx="2">
                  <c:v>5.782119464778232E-2</c:v>
                </c:pt>
                <c:pt idx="3">
                  <c:v>4.1524742664021175E-2</c:v>
                </c:pt>
                <c:pt idx="4">
                  <c:v>2.580354902757831E-2</c:v>
                </c:pt>
                <c:pt idx="5">
                  <c:v>1.0657780252144616E-2</c:v>
                </c:pt>
                <c:pt idx="6">
                  <c:v>-3.912382808869852E-3</c:v>
                </c:pt>
                <c:pt idx="7">
                  <c:v>-1.7906732103068285E-2</c:v>
                </c:pt>
                <c:pt idx="8">
                  <c:v>-3.1325019678792185E-2</c:v>
                </c:pt>
                <c:pt idx="9">
                  <c:v>-4.4166945411082764E-2</c:v>
                </c:pt>
                <c:pt idx="10">
                  <c:v>-5.6432145411790813E-2</c:v>
                </c:pt>
                <c:pt idx="11">
                  <c:v>-6.8120181365581609E-2</c:v>
                </c:pt>
                <c:pt idx="12">
                  <c:v>-7.9230531010551553E-2</c:v>
                </c:pt>
                <c:pt idx="13">
                  <c:v>-8.9762579952424038E-2</c:v>
                </c:pt>
                <c:pt idx="14">
                  <c:v>-9.9715614965110277E-2</c:v>
                </c:pt>
                <c:pt idx="15">
                  <c:v>-0.10908881888821435</c:v>
                </c:pt>
                <c:pt idx="16">
                  <c:v>-0.11788126718445663</c:v>
                </c:pt>
                <c:pt idx="17">
                  <c:v>-0.12609192616776438</c:v>
                </c:pt>
                <c:pt idx="18">
                  <c:v>-0.13371965285696069</c:v>
                </c:pt>
                <c:pt idx="19">
                  <c:v>-0.14076319635179813</c:v>
                </c:pt>
                <c:pt idx="20">
                  <c:v>-0.14722120056908597</c:v>
                </c:pt>
                <c:pt idx="21">
                  <c:v>-0.15309220811862728</c:v>
                </c:pt>
                <c:pt idx="22">
                  <c:v>-0.15837466504373127</c:v>
                </c:pt>
                <c:pt idx="23">
                  <c:v>-0.16306692610160425</c:v>
                </c:pt>
                <c:pt idx="24">
                  <c:v>-0.16716726021760131</c:v>
                </c:pt>
                <c:pt idx="25">
                  <c:v>-0.17067385571702504</c:v>
                </c:pt>
                <c:pt idx="26">
                  <c:v>-0.17358482492186583</c:v>
                </c:pt>
                <c:pt idx="27">
                  <c:v>-0.17589820770052295</c:v>
                </c:pt>
                <c:pt idx="28">
                  <c:v>-0.1776119735788432</c:v>
                </c:pt>
                <c:pt idx="29">
                  <c:v>-0.17872402206294985</c:v>
                </c:pt>
                <c:pt idx="30">
                  <c:v>-0.1792321808897106</c:v>
                </c:pt>
                <c:pt idx="31">
                  <c:v>-0.17913420200947583</c:v>
                </c:pt>
                <c:pt idx="32">
                  <c:v>-0.17842775521648446</c:v>
                </c:pt>
                <c:pt idx="33">
                  <c:v>-0.177110419471491</c:v>
                </c:pt>
                <c:pt idx="34">
                  <c:v>-0.17517967210256136</c:v>
                </c:pt>
                <c:pt idx="35">
                  <c:v>-0.17263287621424867</c:v>
                </c:pt>
                <c:pt idx="36">
                  <c:v>-0.16946726676955912</c:v>
                </c:pt>
                <c:pt idx="37">
                  <c:v>-0.16567993591627522</c:v>
                </c:pt>
                <c:pt idx="38">
                  <c:v>-0.16126781818818531</c:v>
                </c:pt>
                <c:pt idx="39">
                  <c:v>-0.15622767619746353</c:v>
                </c:pt>
                <c:pt idx="40">
                  <c:v>-0.15055608731862957</c:v>
                </c:pt>
                <c:pt idx="41">
                  <c:v>-0.14424943161768941</c:v>
                </c:pt>
                <c:pt idx="42">
                  <c:v>-0.13730388087493778</c:v>
                </c:pt>
                <c:pt idx="43">
                  <c:v>-0.12971538796724405</c:v>
                </c:pt>
                <c:pt idx="44">
                  <c:v>-0.12147967511370311</c:v>
                </c:pt>
                <c:pt idx="45">
                  <c:v>-0.1125922185775169</c:v>
                </c:pt>
                <c:pt idx="46">
                  <c:v>-0.10304822644085235</c:v>
                </c:pt>
                <c:pt idx="47">
                  <c:v>-9.2842605197490283E-2</c:v>
                </c:pt>
                <c:pt idx="48">
                  <c:v>-8.1969910440043911E-2</c:v>
                </c:pt>
                <c:pt idx="49">
                  <c:v>-7.0424277346385677E-2</c:v>
                </c:pt>
                <c:pt idx="50">
                  <c:v>-5.8199328760021561E-2</c:v>
                </c:pt>
                <c:pt idx="51">
                  <c:v>-4.5288063553904086E-2</c:v>
                </c:pt>
                <c:pt idx="52">
                  <c:v>-3.1682737296704462E-2</c:v>
                </c:pt>
                <c:pt idx="53">
                  <c:v>-1.7374763213414288E-2</c:v>
                </c:pt>
                <c:pt idx="54">
                  <c:v>-2.3546868293812945E-3</c:v>
                </c:pt>
                <c:pt idx="55">
                  <c:v>1.3387674397627121E-2</c:v>
                </c:pt>
                <c:pt idx="56">
                  <c:v>2.9862782120662595E-2</c:v>
                </c:pt>
                <c:pt idx="57">
                  <c:v>4.7080406079880621E-2</c:v>
                </c:pt>
                <c:pt idx="58">
                  <c:v>6.5047840144544442E-2</c:v>
                </c:pt>
                <c:pt idx="59">
                  <c:v>8.3766944246979516E-2</c:v>
                </c:pt>
                <c:pt idx="60">
                  <c:v>0.10322962631350423</c:v>
                </c:pt>
                <c:pt idx="61">
                  <c:v>0.12341146549790531</c:v>
                </c:pt>
                <c:pt idx="62">
                  <c:v>0.14426347295006159</c:v>
                </c:pt>
                <c:pt idx="63">
                  <c:v>0.16570259261613551</c:v>
                </c:pt>
                <c:pt idx="64">
                  <c:v>0.18760250868346595</c:v>
                </c:pt>
                <c:pt idx="65">
                  <c:v>0.20978751924650046</c:v>
                </c:pt>
                <c:pt idx="66">
                  <c:v>0.23203321823649381</c:v>
                </c:pt>
                <c:pt idx="67">
                  <c:v>0.2540777249217574</c:v>
                </c:pt>
                <c:pt idx="68">
                  <c:v>0.2756453799055143</c:v>
                </c:pt>
                <c:pt idx="69">
                  <c:v>0.29648095866252011</c:v>
                </c:pt>
                <c:pt idx="70">
                  <c:v>0.31638762846616497</c:v>
                </c:pt>
                <c:pt idx="71">
                  <c:v>0.3352585050176683</c:v>
                </c:pt>
                <c:pt idx="72">
                  <c:v>0.35309220254696894</c:v>
                </c:pt>
                <c:pt idx="73">
                  <c:v>0.36998774809846136</c:v>
                </c:pt>
                <c:pt idx="74">
                  <c:v>0.38612138455045764</c:v>
                </c:pt>
                <c:pt idx="75">
                  <c:v>0.401713424197366</c:v>
                </c:pt>
                <c:pt idx="76">
                  <c:v>0.41699489494817205</c:v>
                </c:pt>
                <c:pt idx="77">
                  <c:v>0.43218135953041104</c:v>
                </c:pt>
                <c:pt idx="78">
                  <c:v>0.4474570885164838</c:v>
                </c:pt>
                <c:pt idx="79">
                  <c:v>0.46296902139648488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677-4521-9516-7D19B338D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19496"/>
        <c:axId val="1"/>
      </c:scatterChart>
      <c:valAx>
        <c:axId val="5136194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36806113521527"/>
              <c:y val="0.878051096326137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258503401360541E-2"/>
              <c:y val="0.398375009325384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194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4353770064456229"/>
          <c:y val="0.93281897902297095"/>
          <c:w val="0.82449079579338291"/>
          <c:h val="0.9844985655862784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39786375166791299"/>
          <c:y val="3.31632545931758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73184357541899"/>
          <c:y val="0.14285714285714285"/>
          <c:w val="0.8449720670391061"/>
          <c:h val="0.677142857142857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(5)'!$H$21:$H$961</c:f>
              <c:numCache>
                <c:formatCode>General</c:formatCode>
                <c:ptCount val="941"/>
                <c:pt idx="0">
                  <c:v>-3.8582519995543407E-2</c:v>
                </c:pt>
                <c:pt idx="1">
                  <c:v>-2.5630254993302515E-2</c:v>
                </c:pt>
                <c:pt idx="2">
                  <c:v>-2.1781164996355074E-2</c:v>
                </c:pt>
                <c:pt idx="3">
                  <c:v>-1.6456864992505871E-2</c:v>
                </c:pt>
                <c:pt idx="4">
                  <c:v>-1.2698934995569289E-2</c:v>
                </c:pt>
                <c:pt idx="5">
                  <c:v>-6.9545549959002528E-3</c:v>
                </c:pt>
                <c:pt idx="6">
                  <c:v>-6.6213249956490472E-3</c:v>
                </c:pt>
                <c:pt idx="7">
                  <c:v>-3.1713699936517514E-3</c:v>
                </c:pt>
                <c:pt idx="8">
                  <c:v>-2.0115299957979005E-3</c:v>
                </c:pt>
                <c:pt idx="9">
                  <c:v>-8.769449959800113E-4</c:v>
                </c:pt>
                <c:pt idx="10">
                  <c:v>2.4085500044748187E-3</c:v>
                </c:pt>
                <c:pt idx="11">
                  <c:v>4.7029750057845376E-3</c:v>
                </c:pt>
                <c:pt idx="12">
                  <c:v>5.8375600056024268E-3</c:v>
                </c:pt>
                <c:pt idx="13">
                  <c:v>2.9785205006191973E-2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21-43A1-8FC6-7568436A7456}"/>
            </c:ext>
          </c:extLst>
        </c:ser>
        <c:ser>
          <c:idx val="1"/>
          <c:order val="1"/>
          <c:tx>
            <c:strRef>
              <c:f>'A (5)'!$I$20:$I$20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(5)'!$D$22:$D$39</c:f>
                <c:numCache>
                  <c:formatCode>General</c:formatCode>
                  <c:ptCount val="18"/>
                  <c:pt idx="13">
                    <c:v>3.0000000000000001E-3</c:v>
                  </c:pt>
                  <c:pt idx="14">
                    <c:v>7.0000000000000001E-3</c:v>
                  </c:pt>
                  <c:pt idx="15">
                    <c:v>5.0000000000000001E-3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(5)'!$I$21:$I$961</c:f>
              <c:numCache>
                <c:formatCode>0.0000</c:formatCode>
                <c:ptCount val="941"/>
                <c:pt idx="14">
                  <c:v>0.13185779000195907</c:v>
                </c:pt>
                <c:pt idx="15">
                  <c:v>0.14494772500620456</c:v>
                </c:pt>
                <c:pt idx="16" formatCode="General">
                  <c:v>0.17030098500981694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21-43A1-8FC6-7568436A7456}"/>
            </c:ext>
          </c:extLst>
        </c:ser>
        <c:ser>
          <c:idx val="3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(5)'!$D$21:$D$39</c:f>
                <c:numCache>
                  <c:formatCode>General</c:formatCode>
                  <c:ptCount val="19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'A (5)'!$D$21:$D$39</c:f>
                <c:numCache>
                  <c:formatCode>General</c:formatCode>
                  <c:ptCount val="19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(5)'!$J$21:$J$961</c:f>
              <c:numCache>
                <c:formatCode>0.0000</c:formatCode>
                <c:ptCount val="941"/>
                <c:pt idx="17" formatCode="General">
                  <c:v>-0.1860482400006731</c:v>
                </c:pt>
                <c:pt idx="18" formatCode="General">
                  <c:v>-0.18582815999252489</c:v>
                </c:pt>
                <c:pt idx="19" formatCode="General">
                  <c:v>-0.18552449499838986</c:v>
                </c:pt>
                <c:pt idx="20" formatCode="General">
                  <c:v>-0.18547625499923015</c:v>
                </c:pt>
                <c:pt idx="21" formatCode="General">
                  <c:v>-0.1852856899931794</c:v>
                </c:pt>
                <c:pt idx="22" formatCode="General">
                  <c:v>-0.185024494996469</c:v>
                </c:pt>
                <c:pt idx="23" formatCode="General">
                  <c:v>-0.18501130499498686</c:v>
                </c:pt>
                <c:pt idx="24" formatCode="General">
                  <c:v>-0.17680090999056119</c:v>
                </c:pt>
                <c:pt idx="25" formatCode="General">
                  <c:v>-0.17023043499648338</c:v>
                </c:pt>
                <c:pt idx="26" formatCode="General">
                  <c:v>-0.17017154999484774</c:v>
                </c:pt>
                <c:pt idx="27" formatCode="General">
                  <c:v>-0.16869258499355055</c:v>
                </c:pt>
                <c:pt idx="28" formatCode="General">
                  <c:v>-0.12807548999262508</c:v>
                </c:pt>
                <c:pt idx="29" formatCode="General">
                  <c:v>-0.12799421499221353</c:v>
                </c:pt>
                <c:pt idx="30" formatCode="General">
                  <c:v>-0.11691773499478586</c:v>
                </c:pt>
                <c:pt idx="31" formatCode="General">
                  <c:v>-0.11639765499421628</c:v>
                </c:pt>
                <c:pt idx="32" formatCode="General">
                  <c:v>-0.11625885000103153</c:v>
                </c:pt>
                <c:pt idx="33" formatCode="General">
                  <c:v>-0.11155060499004321</c:v>
                </c:pt>
                <c:pt idx="34" formatCode="General">
                  <c:v>-0.10837203999835765</c:v>
                </c:pt>
                <c:pt idx="35" formatCode="General">
                  <c:v>-7.7897034992929548E-2</c:v>
                </c:pt>
                <c:pt idx="36" formatCode="General">
                  <c:v>-6.8254924997745547E-2</c:v>
                </c:pt>
                <c:pt idx="37" formatCode="General">
                  <c:v>-4.5914399990579113E-2</c:v>
                </c:pt>
                <c:pt idx="38" formatCode="General">
                  <c:v>-4.5753204998618457E-2</c:v>
                </c:pt>
                <c:pt idx="39" formatCode="General">
                  <c:v>-4.5010180001554545E-2</c:v>
                </c:pt>
                <c:pt idx="40" formatCode="General">
                  <c:v>-4.4810179999331012E-2</c:v>
                </c:pt>
                <c:pt idx="41" formatCode="General">
                  <c:v>-4.4510179999633692E-2</c:v>
                </c:pt>
                <c:pt idx="42" formatCode="General">
                  <c:v>-4.1995674990175758E-2</c:v>
                </c:pt>
                <c:pt idx="43" formatCode="General">
                  <c:v>-4.1995674990175758E-2</c:v>
                </c:pt>
                <c:pt idx="44" formatCode="General">
                  <c:v>-4.189567499270197E-2</c:v>
                </c:pt>
                <c:pt idx="45" formatCode="General">
                  <c:v>-4.1891454995493405E-2</c:v>
                </c:pt>
                <c:pt idx="46" formatCode="General">
                  <c:v>-4.169145500054583E-2</c:v>
                </c:pt>
                <c:pt idx="47" formatCode="General">
                  <c:v>-4.1391455000848509E-2</c:v>
                </c:pt>
                <c:pt idx="48" formatCode="General">
                  <c:v>-5.4756049939896911E-3</c:v>
                </c:pt>
                <c:pt idx="49" formatCode="General">
                  <c:v>-4.7190299956128001E-3</c:v>
                </c:pt>
                <c:pt idx="50" formatCode="General">
                  <c:v>-3.6756049958057702E-3</c:v>
                </c:pt>
                <c:pt idx="51" formatCode="General">
                  <c:v>-2.1821349946549162E-3</c:v>
                </c:pt>
                <c:pt idx="52" formatCode="General">
                  <c:v>-2.1821349946549162E-3</c:v>
                </c:pt>
                <c:pt idx="53" formatCode="General">
                  <c:v>-1.5190299964160658E-3</c:v>
                </c:pt>
                <c:pt idx="54" formatCode="General">
                  <c:v>1.0735275005572475E-2</c:v>
                </c:pt>
                <c:pt idx="55" formatCode="General">
                  <c:v>1.2135275006585289E-2</c:v>
                </c:pt>
                <c:pt idx="56" formatCode="General">
                  <c:v>2.333069500309648E-2</c:v>
                </c:pt>
                <c:pt idx="57" formatCode="General">
                  <c:v>5.0395880003634375E-2</c:v>
                </c:pt>
                <c:pt idx="58" formatCode="General">
                  <c:v>5.0419625003996771E-2</c:v>
                </c:pt>
                <c:pt idx="59" formatCode="General">
                  <c:v>0.1046567950033932</c:v>
                </c:pt>
                <c:pt idx="60" formatCode="General">
                  <c:v>0.12845643499895232</c:v>
                </c:pt>
                <c:pt idx="61" formatCode="General">
                  <c:v>0.13071667500480544</c:v>
                </c:pt>
                <c:pt idx="62" formatCode="General">
                  <c:v>0.13081532000796869</c:v>
                </c:pt>
                <c:pt idx="63" formatCode="General">
                  <c:v>0.13115548000496347</c:v>
                </c:pt>
                <c:pt idx="64" formatCode="General">
                  <c:v>0.15132850990630686</c:v>
                </c:pt>
                <c:pt idx="65" formatCode="General">
                  <c:v>0.15135416499833809</c:v>
                </c:pt>
                <c:pt idx="66" formatCode="General">
                  <c:v>0.16851318000408355</c:v>
                </c:pt>
                <c:pt idx="67" formatCode="General">
                  <c:v>0.17089732000022195</c:v>
                </c:pt>
                <c:pt idx="68" formatCode="General">
                  <c:v>0.19466182000178378</c:v>
                </c:pt>
                <c:pt idx="69" formatCode="General">
                  <c:v>0.23714899500191677</c:v>
                </c:pt>
                <c:pt idx="70" formatCode="General">
                  <c:v>0.26353875000495464</c:v>
                </c:pt>
                <c:pt idx="71" formatCode="General">
                  <c:v>0.27665895999962231</c:v>
                </c:pt>
                <c:pt idx="72" formatCode="General">
                  <c:v>0.28134772000339581</c:v>
                </c:pt>
                <c:pt idx="73" formatCode="General">
                  <c:v>0.28265656000439776</c:v>
                </c:pt>
                <c:pt idx="74" formatCode="General">
                  <c:v>0.31926652500260388</c:v>
                </c:pt>
                <c:pt idx="75" formatCode="General">
                  <c:v>0.31944277999718906</c:v>
                </c:pt>
                <c:pt idx="76" formatCode="General">
                  <c:v>0.32190859500406077</c:v>
                </c:pt>
                <c:pt idx="77" formatCode="General">
                  <c:v>0.371649120002985</c:v>
                </c:pt>
                <c:pt idx="78" formatCode="General">
                  <c:v>0.37250369499815861</c:v>
                </c:pt>
                <c:pt idx="79" formatCode="General">
                  <c:v>0.37347286500153132</c:v>
                </c:pt>
                <c:pt idx="80" formatCode="General">
                  <c:v>0.37510042999929283</c:v>
                </c:pt>
                <c:pt idx="81" formatCode="General">
                  <c:v>0.38047995000670198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C21-43A1-8FC6-7568436A7456}"/>
            </c:ext>
          </c:extLst>
        </c:ser>
        <c:ser>
          <c:idx val="4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(5)'!$K$21:$K$961</c:f>
              <c:numCache>
                <c:formatCode>0.0000</c:formatCode>
                <c:ptCount val="941"/>
                <c:pt idx="82" formatCode="General">
                  <c:v>-4.6014399995328858E-2</c:v>
                </c:pt>
                <c:pt idx="83" formatCode="General">
                  <c:v>-4.4510179999633692E-2</c:v>
                </c:pt>
                <c:pt idx="84" formatCode="General">
                  <c:v>-4.1891454995493405E-2</c:v>
                </c:pt>
                <c:pt idx="85" formatCode="General">
                  <c:v>-3.7920194990874734E-2</c:v>
                </c:pt>
                <c:pt idx="86" formatCode="General">
                  <c:v>-3.2696449998184107E-2</c:v>
                </c:pt>
                <c:pt idx="87" formatCode="General">
                  <c:v>-2.7162624995980877E-2</c:v>
                </c:pt>
                <c:pt idx="88" formatCode="General">
                  <c:v>-1.7820024993852712E-2</c:v>
                </c:pt>
                <c:pt idx="89" formatCode="General">
                  <c:v>-1.3596279997727834E-2</c:v>
                </c:pt>
                <c:pt idx="90">
                  <c:v>1.1737585002265405E-2</c:v>
                </c:pt>
                <c:pt idx="91">
                  <c:v>2.0207350004056934E-2</c:v>
                </c:pt>
                <c:pt idx="92" formatCode="General">
                  <c:v>7.2720220006885938E-2</c:v>
                </c:pt>
                <c:pt idx="93" formatCode="General">
                  <c:v>0.12769659500918351</c:v>
                </c:pt>
                <c:pt idx="94">
                  <c:v>0.14527242500480497</c:v>
                </c:pt>
                <c:pt idx="95" formatCode="General">
                  <c:v>0.16849309999815887</c:v>
                </c:pt>
                <c:pt idx="96" formatCode="General">
                  <c:v>0.16909732000203803</c:v>
                </c:pt>
                <c:pt idx="97" formatCode="General">
                  <c:v>0.17095134000555845</c:v>
                </c:pt>
                <c:pt idx="98" formatCode="General">
                  <c:v>0.17135716000484535</c:v>
                </c:pt>
                <c:pt idx="99" formatCode="General">
                  <c:v>0.17177142000582535</c:v>
                </c:pt>
                <c:pt idx="100" formatCode="General">
                  <c:v>0.17191820000880398</c:v>
                </c:pt>
                <c:pt idx="101" formatCode="General">
                  <c:v>0.17309883000416448</c:v>
                </c:pt>
                <c:pt idx="102" formatCode="General">
                  <c:v>0.174190700003237</c:v>
                </c:pt>
                <c:pt idx="103" formatCode="General">
                  <c:v>0.17522759500570828</c:v>
                </c:pt>
                <c:pt idx="104" formatCode="General">
                  <c:v>0.17537508500390686</c:v>
                </c:pt>
                <c:pt idx="105" formatCode="General">
                  <c:v>0.1754345250010374</c:v>
                </c:pt>
                <c:pt idx="106" formatCode="General">
                  <c:v>0.17765827000403078</c:v>
                </c:pt>
                <c:pt idx="107" formatCode="General">
                  <c:v>0.18219651999970665</c:v>
                </c:pt>
                <c:pt idx="108" formatCode="General">
                  <c:v>0.19254660500882892</c:v>
                </c:pt>
                <c:pt idx="109" formatCode="General">
                  <c:v>0.1929627750068903</c:v>
                </c:pt>
                <c:pt idx="110" formatCode="General">
                  <c:v>0.19569560500531225</c:v>
                </c:pt>
                <c:pt idx="111" formatCode="General">
                  <c:v>0.21658289500192041</c:v>
                </c:pt>
                <c:pt idx="112" formatCode="General">
                  <c:v>0.21743055000843015</c:v>
                </c:pt>
                <c:pt idx="113" formatCode="General">
                  <c:v>0.2187116600034642</c:v>
                </c:pt>
                <c:pt idx="114" formatCode="General">
                  <c:v>0.2187116600034642</c:v>
                </c:pt>
                <c:pt idx="115" formatCode="General">
                  <c:v>0.21956703500472941</c:v>
                </c:pt>
                <c:pt idx="116" formatCode="General">
                  <c:v>0.23569167000096058</c:v>
                </c:pt>
                <c:pt idx="117" formatCode="General">
                  <c:v>0.23810700500325765</c:v>
                </c:pt>
                <c:pt idx="118" formatCode="General">
                  <c:v>0.24134779500309378</c:v>
                </c:pt>
                <c:pt idx="119" formatCode="General">
                  <c:v>0.24230688000534428</c:v>
                </c:pt>
                <c:pt idx="120" formatCode="General">
                  <c:v>0.26113672500650864</c:v>
                </c:pt>
                <c:pt idx="121" formatCode="General">
                  <c:v>0.26143672500620596</c:v>
                </c:pt>
                <c:pt idx="122" formatCode="General">
                  <c:v>0.26143672500620596</c:v>
                </c:pt>
                <c:pt idx="123" formatCode="General">
                  <c:v>0.26286452999920584</c:v>
                </c:pt>
                <c:pt idx="124" formatCode="General">
                  <c:v>0.26306453000142938</c:v>
                </c:pt>
                <c:pt idx="125" formatCode="General">
                  <c:v>0.26396453000052134</c:v>
                </c:pt>
                <c:pt idx="126" formatCode="General">
                  <c:v>0.27858106500207214</c:v>
                </c:pt>
                <c:pt idx="127" formatCode="General">
                  <c:v>0.27888106500176946</c:v>
                </c:pt>
                <c:pt idx="128" formatCode="General">
                  <c:v>0.27929425500769867</c:v>
                </c:pt>
                <c:pt idx="129" formatCode="General">
                  <c:v>0.27958106500591384</c:v>
                </c:pt>
                <c:pt idx="130" formatCode="General">
                  <c:v>0.29562290500325616</c:v>
                </c:pt>
                <c:pt idx="131" formatCode="General">
                  <c:v>0.29572290500072995</c:v>
                </c:pt>
                <c:pt idx="132" formatCode="General">
                  <c:v>0.29745293500309344</c:v>
                </c:pt>
                <c:pt idx="133" formatCode="General">
                  <c:v>0.30075839500204893</c:v>
                </c:pt>
                <c:pt idx="134" formatCode="General">
                  <c:v>0.30205839500558795</c:v>
                </c:pt>
                <c:pt idx="135" formatCode="General">
                  <c:v>0.3030583950021537</c:v>
                </c:pt>
                <c:pt idx="136" formatCode="General">
                  <c:v>0.31803083000704646</c:v>
                </c:pt>
                <c:pt idx="137" formatCode="General">
                  <c:v>0.31881273500766838</c:v>
                </c:pt>
                <c:pt idx="138" formatCode="General">
                  <c:v>0.32178157500311499</c:v>
                </c:pt>
                <c:pt idx="139" formatCode="General">
                  <c:v>0.32278157499968074</c:v>
                </c:pt>
                <c:pt idx="140" formatCode="General">
                  <c:v>0.32338157499907538</c:v>
                </c:pt>
                <c:pt idx="141" formatCode="General">
                  <c:v>0.32382245500775753</c:v>
                </c:pt>
                <c:pt idx="142" formatCode="General">
                  <c:v>0.33812489500269294</c:v>
                </c:pt>
                <c:pt idx="143" formatCode="General">
                  <c:v>0.33905341500212671</c:v>
                </c:pt>
                <c:pt idx="144" formatCode="General">
                  <c:v>0.34274046500650002</c:v>
                </c:pt>
                <c:pt idx="145" formatCode="General">
                  <c:v>0.34314046500367112</c:v>
                </c:pt>
                <c:pt idx="146" formatCode="General">
                  <c:v>0.35425179000594653</c:v>
                </c:pt>
                <c:pt idx="147" formatCode="General">
                  <c:v>0.35612127000058535</c:v>
                </c:pt>
                <c:pt idx="148" formatCode="General">
                  <c:v>0.3583160050038714</c:v>
                </c:pt>
                <c:pt idx="149" formatCode="General">
                  <c:v>0.35993975000019418</c:v>
                </c:pt>
                <c:pt idx="150" formatCode="General">
                  <c:v>0.36028859500220278</c:v>
                </c:pt>
                <c:pt idx="151" formatCode="General">
                  <c:v>0.36430549000942847</c:v>
                </c:pt>
                <c:pt idx="152" formatCode="General">
                  <c:v>0.37173461500060512</c:v>
                </c:pt>
                <c:pt idx="153" formatCode="General">
                  <c:v>0.37251453501085052</c:v>
                </c:pt>
                <c:pt idx="154" formatCode="General">
                  <c:v>0.37384425500931684</c:v>
                </c:pt>
                <c:pt idx="155" formatCode="General">
                  <c:v>0.37431915500201285</c:v>
                </c:pt>
                <c:pt idx="156" formatCode="General">
                  <c:v>0.37473828000656795</c:v>
                </c:pt>
                <c:pt idx="157" formatCode="General">
                  <c:v>0.37542663999920478</c:v>
                </c:pt>
                <c:pt idx="158" formatCode="General">
                  <c:v>0.37628895000671037</c:v>
                </c:pt>
                <c:pt idx="159" formatCode="General">
                  <c:v>0.3764534550064127</c:v>
                </c:pt>
                <c:pt idx="160" formatCode="General">
                  <c:v>0.37646345500979805</c:v>
                </c:pt>
                <c:pt idx="161" formatCode="General">
                  <c:v>0.37726345500414027</c:v>
                </c:pt>
                <c:pt idx="162" formatCode="General">
                  <c:v>0.37884134001069469</c:v>
                </c:pt>
                <c:pt idx="163" formatCode="General">
                  <c:v>0.38528143507573986</c:v>
                </c:pt>
                <c:pt idx="164" formatCode="General">
                  <c:v>0.38557912491523894</c:v>
                </c:pt>
                <c:pt idx="165" formatCode="General">
                  <c:v>0.38579824981570709</c:v>
                </c:pt>
                <c:pt idx="166" formatCode="General">
                  <c:v>0.38626039989321725</c:v>
                </c:pt>
                <c:pt idx="167" formatCode="General">
                  <c:v>0.38654589484940516</c:v>
                </c:pt>
                <c:pt idx="168" formatCode="General">
                  <c:v>0.38708605505235028</c:v>
                </c:pt>
                <c:pt idx="169" formatCode="General">
                  <c:v>0.38782486008130945</c:v>
                </c:pt>
                <c:pt idx="170" formatCode="General">
                  <c:v>0.40021470500505529</c:v>
                </c:pt>
                <c:pt idx="171" formatCode="General">
                  <c:v>0.40287078999972437</c:v>
                </c:pt>
                <c:pt idx="172" formatCode="General">
                  <c:v>0.40292243001022143</c:v>
                </c:pt>
                <c:pt idx="173" formatCode="General">
                  <c:v>0.40332385500369128</c:v>
                </c:pt>
                <c:pt idx="174" formatCode="General">
                  <c:v>0.40363102999981493</c:v>
                </c:pt>
                <c:pt idx="175" formatCode="General">
                  <c:v>0.404094535006152</c:v>
                </c:pt>
                <c:pt idx="176" formatCode="General">
                  <c:v>0.41330442500475328</c:v>
                </c:pt>
                <c:pt idx="177" formatCode="General">
                  <c:v>0.41514570000435924</c:v>
                </c:pt>
                <c:pt idx="178" formatCode="General">
                  <c:v>0.41530570000759326</c:v>
                </c:pt>
                <c:pt idx="179" formatCode="General">
                  <c:v>0.41533570000319742</c:v>
                </c:pt>
                <c:pt idx="180" formatCode="General">
                  <c:v>0.41556570000830106</c:v>
                </c:pt>
                <c:pt idx="181" formatCode="General">
                  <c:v>0.41845409500820097</c:v>
                </c:pt>
                <c:pt idx="182" formatCode="General">
                  <c:v>0.41911656499723904</c:v>
                </c:pt>
                <c:pt idx="183" formatCode="General">
                  <c:v>0.41934979500365444</c:v>
                </c:pt>
                <c:pt idx="184" formatCode="General">
                  <c:v>0.41996365500381216</c:v>
                </c:pt>
                <c:pt idx="185" formatCode="General">
                  <c:v>0.42129282000678359</c:v>
                </c:pt>
                <c:pt idx="186" formatCode="General">
                  <c:v>0.42189516501093749</c:v>
                </c:pt>
                <c:pt idx="187" formatCode="General">
                  <c:v>0.43267314488184638</c:v>
                </c:pt>
                <c:pt idx="188" formatCode="General">
                  <c:v>0.4334264900026028</c:v>
                </c:pt>
                <c:pt idx="189" formatCode="General">
                  <c:v>0.43420274500385858</c:v>
                </c:pt>
                <c:pt idx="190" formatCode="General">
                  <c:v>0.43428322493855376</c:v>
                </c:pt>
                <c:pt idx="191" formatCode="General">
                  <c:v>0.43447684501006734</c:v>
                </c:pt>
                <c:pt idx="192" formatCode="General">
                  <c:v>0.4347064100074931</c:v>
                </c:pt>
                <c:pt idx="193" formatCode="General">
                  <c:v>0.4462344150088029</c:v>
                </c:pt>
                <c:pt idx="194" formatCode="General">
                  <c:v>0.46292983501189156</c:v>
                </c:pt>
                <c:pt idx="195" formatCode="General">
                  <c:v>0.47073214500414906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C21-43A1-8FC6-7568436A7456}"/>
            </c:ext>
          </c:extLst>
        </c:ser>
        <c:ser>
          <c:idx val="2"/>
          <c:order val="4"/>
          <c:tx>
            <c:strRef>
              <c:f>'A (5)'!#REF!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C21-43A1-8FC6-7568436A7456}"/>
            </c:ext>
          </c:extLst>
        </c:ser>
        <c:ser>
          <c:idx val="5"/>
          <c:order val="5"/>
          <c:tx>
            <c:strRef>
              <c:f>'A (5)'!#REF!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C21-43A1-8FC6-7568436A7456}"/>
            </c:ext>
          </c:extLst>
        </c:ser>
        <c:ser>
          <c:idx val="6"/>
          <c:order val="6"/>
          <c:tx>
            <c:strRef>
              <c:f>'A (5)'!#REF!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C21-43A1-8FC6-7568436A7456}"/>
            </c:ext>
          </c:extLst>
        </c:ser>
        <c:ser>
          <c:idx val="7"/>
          <c:order val="7"/>
          <c:tx>
            <c:strRef>
              <c:f>'A (5)'!#REF!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C21-43A1-8FC6-7568436A7456}"/>
            </c:ext>
          </c:extLst>
        </c:ser>
        <c:ser>
          <c:idx val="8"/>
          <c:order val="8"/>
          <c:tx>
            <c:strRef>
              <c:f>'A (5)'!$AX$1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(5)'!$AW$2:$AW$81</c:f>
              <c:numCache>
                <c:formatCode>General</c:formatCode>
                <c:ptCount val="80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</c:numCache>
            </c:numRef>
          </c:xVal>
          <c:yVal>
            <c:numRef>
              <c:f>'A (5)'!$AX$2:$AX$81</c:f>
              <c:numCache>
                <c:formatCode>General</c:formatCode>
                <c:ptCount val="80"/>
                <c:pt idx="0">
                  <c:v>9.2139203187289964E-2</c:v>
                </c:pt>
                <c:pt idx="1">
                  <c:v>7.4692740056459955E-2</c:v>
                </c:pt>
                <c:pt idx="2">
                  <c:v>5.782119464778232E-2</c:v>
                </c:pt>
                <c:pt idx="3">
                  <c:v>4.1524742664021175E-2</c:v>
                </c:pt>
                <c:pt idx="4">
                  <c:v>2.580354902757831E-2</c:v>
                </c:pt>
                <c:pt idx="5">
                  <c:v>1.0657780252144616E-2</c:v>
                </c:pt>
                <c:pt idx="6">
                  <c:v>-3.912382808869852E-3</c:v>
                </c:pt>
                <c:pt idx="7">
                  <c:v>-1.7906732103068285E-2</c:v>
                </c:pt>
                <c:pt idx="8">
                  <c:v>-3.1325019678792185E-2</c:v>
                </c:pt>
                <c:pt idx="9">
                  <c:v>-4.4166945411082764E-2</c:v>
                </c:pt>
                <c:pt idx="10">
                  <c:v>-5.6432145411790813E-2</c:v>
                </c:pt>
                <c:pt idx="11">
                  <c:v>-6.8120181365581609E-2</c:v>
                </c:pt>
                <c:pt idx="12">
                  <c:v>-7.9230531010551553E-2</c:v>
                </c:pt>
                <c:pt idx="13">
                  <c:v>-8.9762579952424038E-2</c:v>
                </c:pt>
                <c:pt idx="14">
                  <c:v>-9.9715614965110277E-2</c:v>
                </c:pt>
                <c:pt idx="15">
                  <c:v>-0.10908881888821435</c:v>
                </c:pt>
                <c:pt idx="16">
                  <c:v>-0.11788126718445663</c:v>
                </c:pt>
                <c:pt idx="17">
                  <c:v>-0.12609192616776438</c:v>
                </c:pt>
                <c:pt idx="18">
                  <c:v>-0.13371965285696069</c:v>
                </c:pt>
                <c:pt idx="19">
                  <c:v>-0.14076319635179813</c:v>
                </c:pt>
                <c:pt idx="20">
                  <c:v>-0.14722120056908597</c:v>
                </c:pt>
                <c:pt idx="21">
                  <c:v>-0.15309220811862728</c:v>
                </c:pt>
                <c:pt idx="22">
                  <c:v>-0.15837466504373127</c:v>
                </c:pt>
                <c:pt idx="23">
                  <c:v>-0.16306692610160425</c:v>
                </c:pt>
                <c:pt idx="24">
                  <c:v>-0.16716726021760131</c:v>
                </c:pt>
                <c:pt idx="25">
                  <c:v>-0.17067385571702504</c:v>
                </c:pt>
                <c:pt idx="26">
                  <c:v>-0.17358482492186583</c:v>
                </c:pt>
                <c:pt idx="27">
                  <c:v>-0.17589820770052295</c:v>
                </c:pt>
                <c:pt idx="28">
                  <c:v>-0.1776119735788432</c:v>
                </c:pt>
                <c:pt idx="29">
                  <c:v>-0.17872402206294985</c:v>
                </c:pt>
                <c:pt idx="30">
                  <c:v>-0.1792321808897106</c:v>
                </c:pt>
                <c:pt idx="31">
                  <c:v>-0.17913420200947583</c:v>
                </c:pt>
                <c:pt idx="32">
                  <c:v>-0.17842775521648446</c:v>
                </c:pt>
                <c:pt idx="33">
                  <c:v>-0.177110419471491</c:v>
                </c:pt>
                <c:pt idx="34">
                  <c:v>-0.17517967210256136</c:v>
                </c:pt>
                <c:pt idx="35">
                  <c:v>-0.17263287621424867</c:v>
                </c:pt>
                <c:pt idx="36">
                  <c:v>-0.16946726676955912</c:v>
                </c:pt>
                <c:pt idx="37">
                  <c:v>-0.16567993591627522</c:v>
                </c:pt>
                <c:pt idx="38">
                  <c:v>-0.16126781818818531</c:v>
                </c:pt>
                <c:pt idx="39">
                  <c:v>-0.15622767619746353</c:v>
                </c:pt>
                <c:pt idx="40">
                  <c:v>-0.15055608731862957</c:v>
                </c:pt>
                <c:pt idx="41">
                  <c:v>-0.14424943161768941</c:v>
                </c:pt>
                <c:pt idx="42">
                  <c:v>-0.13730388087493778</c:v>
                </c:pt>
                <c:pt idx="43">
                  <c:v>-0.12971538796724405</c:v>
                </c:pt>
                <c:pt idx="44">
                  <c:v>-0.12147967511370311</c:v>
                </c:pt>
                <c:pt idx="45">
                  <c:v>-0.1125922185775169</c:v>
                </c:pt>
                <c:pt idx="46">
                  <c:v>-0.10304822644085235</c:v>
                </c:pt>
                <c:pt idx="47">
                  <c:v>-9.2842605197490283E-2</c:v>
                </c:pt>
                <c:pt idx="48">
                  <c:v>-8.1969910440043911E-2</c:v>
                </c:pt>
                <c:pt idx="49">
                  <c:v>-7.0424277346385677E-2</c:v>
                </c:pt>
                <c:pt idx="50">
                  <c:v>-5.8199328760021561E-2</c:v>
                </c:pt>
                <c:pt idx="51">
                  <c:v>-4.5288063553904086E-2</c:v>
                </c:pt>
                <c:pt idx="52">
                  <c:v>-3.1682737296704462E-2</c:v>
                </c:pt>
                <c:pt idx="53">
                  <c:v>-1.7374763213414288E-2</c:v>
                </c:pt>
                <c:pt idx="54">
                  <c:v>-2.3546868293812945E-3</c:v>
                </c:pt>
                <c:pt idx="55">
                  <c:v>1.3387674397627121E-2</c:v>
                </c:pt>
                <c:pt idx="56">
                  <c:v>2.9862782120662595E-2</c:v>
                </c:pt>
                <c:pt idx="57">
                  <c:v>4.7080406079880621E-2</c:v>
                </c:pt>
                <c:pt idx="58">
                  <c:v>6.5047840144544442E-2</c:v>
                </c:pt>
                <c:pt idx="59">
                  <c:v>8.3766944246979516E-2</c:v>
                </c:pt>
                <c:pt idx="60">
                  <c:v>0.10322962631350423</c:v>
                </c:pt>
                <c:pt idx="61">
                  <c:v>0.12341146549790531</c:v>
                </c:pt>
                <c:pt idx="62">
                  <c:v>0.14426347295006159</c:v>
                </c:pt>
                <c:pt idx="63">
                  <c:v>0.16570259261613551</c:v>
                </c:pt>
                <c:pt idx="64">
                  <c:v>0.18760250868346595</c:v>
                </c:pt>
                <c:pt idx="65">
                  <c:v>0.20978751924650046</c:v>
                </c:pt>
                <c:pt idx="66">
                  <c:v>0.23203321823649381</c:v>
                </c:pt>
                <c:pt idx="67">
                  <c:v>0.2540777249217574</c:v>
                </c:pt>
                <c:pt idx="68">
                  <c:v>0.2756453799055143</c:v>
                </c:pt>
                <c:pt idx="69">
                  <c:v>0.29648095866252011</c:v>
                </c:pt>
                <c:pt idx="70">
                  <c:v>0.31638762846616497</c:v>
                </c:pt>
                <c:pt idx="71">
                  <c:v>0.3352585050176683</c:v>
                </c:pt>
                <c:pt idx="72">
                  <c:v>0.35309220254696894</c:v>
                </c:pt>
                <c:pt idx="73">
                  <c:v>0.36998774809846136</c:v>
                </c:pt>
                <c:pt idx="74">
                  <c:v>0.38612138455045764</c:v>
                </c:pt>
                <c:pt idx="75">
                  <c:v>0.401713424197366</c:v>
                </c:pt>
                <c:pt idx="76">
                  <c:v>0.41699489494817205</c:v>
                </c:pt>
                <c:pt idx="77">
                  <c:v>0.43218135953041104</c:v>
                </c:pt>
                <c:pt idx="78">
                  <c:v>0.4474570885164838</c:v>
                </c:pt>
                <c:pt idx="79">
                  <c:v>0.46296902139648488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C21-43A1-8FC6-7568436A7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22120"/>
        <c:axId val="1"/>
      </c:scatterChart>
      <c:valAx>
        <c:axId val="513622120"/>
        <c:scaling>
          <c:orientation val="minMax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069429170515702"/>
              <c:y val="0.885204049493813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728984295957419E-2"/>
              <c:y val="0.405612298462692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2212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9134078212290503"/>
          <c:y val="0.92571428571428571"/>
          <c:w val="0.87709497206703912"/>
          <c:h val="0.982857142857142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Q+LiTE residuals</a:t>
            </a:r>
          </a:p>
        </c:rich>
      </c:tx>
      <c:layout>
        <c:manualLayout>
          <c:xMode val="edge"/>
          <c:yMode val="edge"/>
          <c:x val="0.36005469596020778"/>
          <c:y val="3.2432453296279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034965034965034"/>
          <c:y val="0.12500029919265854"/>
          <c:w val="0.79195804195804198"/>
          <c:h val="0.72058996005179621"/>
        </c:manualLayout>
      </c:layout>
      <c:scatterChart>
        <c:scatterStyle val="lineMarker"/>
        <c:varyColors val="0"/>
        <c:ser>
          <c:idx val="4"/>
          <c:order val="0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(5)'!$AD$21:$AD$961</c:f>
              <c:numCache>
                <c:formatCode>General</c:formatCode>
                <c:ptCount val="941"/>
                <c:pt idx="0">
                  <c:v>-4.5529075079997761E-2</c:v>
                </c:pt>
                <c:pt idx="1">
                  <c:v>-3.0398200373957851E-2</c:v>
                </c:pt>
                <c:pt idx="2">
                  <c:v>-2.8882243724634993E-2</c:v>
                </c:pt>
                <c:pt idx="3">
                  <c:v>-2.2528984898046583E-2</c:v>
                </c:pt>
                <c:pt idx="4">
                  <c:v>-1.9402795437802239E-2</c:v>
                </c:pt>
                <c:pt idx="5">
                  <c:v>-1.2747872799339338E-2</c:v>
                </c:pt>
                <c:pt idx="6">
                  <c:v>-1.3486964452502248E-2</c:v>
                </c:pt>
                <c:pt idx="7">
                  <c:v>-8.1368462214974624E-3</c:v>
                </c:pt>
                <c:pt idx="8">
                  <c:v>-6.7429071035647326E-3</c:v>
                </c:pt>
                <c:pt idx="9">
                  <c:v>-6.8316492134367635E-3</c:v>
                </c:pt>
                <c:pt idx="10">
                  <c:v>-2.4398582415381398E-3</c:v>
                </c:pt>
                <c:pt idx="11">
                  <c:v>-1.1343503661998267E-3</c:v>
                </c:pt>
                <c:pt idx="12">
                  <c:v>-1.2267216223982857E-3</c:v>
                </c:pt>
                <c:pt idx="13">
                  <c:v>2.4343761234222744E-2</c:v>
                </c:pt>
                <c:pt idx="14">
                  <c:v>-1.2748103098337848E-3</c:v>
                </c:pt>
                <c:pt idx="15">
                  <c:v>-1.4667901775249348E-3</c:v>
                </c:pt>
                <c:pt idx="16">
                  <c:v>-1.3955716805975071E-3</c:v>
                </c:pt>
                <c:pt idx="17">
                  <c:v>-7.4771289463935187E-3</c:v>
                </c:pt>
                <c:pt idx="18">
                  <c:v>-7.2644068471872103E-3</c:v>
                </c:pt>
                <c:pt idx="19">
                  <c:v>-6.9529253572136462E-3</c:v>
                </c:pt>
                <c:pt idx="20">
                  <c:v>-6.2441769209074516E-3</c:v>
                </c:pt>
                <c:pt idx="21">
                  <c:v>-6.7191731058580673E-3</c:v>
                </c:pt>
                <c:pt idx="22">
                  <c:v>-6.4529253552927934E-3</c:v>
                </c:pt>
                <c:pt idx="23">
                  <c:v>-5.8478274973080557E-3</c:v>
                </c:pt>
                <c:pt idx="24">
                  <c:v>-3.7190356401509417E-3</c:v>
                </c:pt>
                <c:pt idx="25">
                  <c:v>-4.7851593792086478E-4</c:v>
                </c:pt>
                <c:pt idx="26">
                  <c:v>-3.7345422296131137E-4</c:v>
                </c:pt>
                <c:pt idx="27">
                  <c:v>1.1788176626388314E-3</c:v>
                </c:pt>
                <c:pt idx="28">
                  <c:v>3.2247965760696939E-3</c:v>
                </c:pt>
                <c:pt idx="29">
                  <c:v>3.3255213694351748E-3</c:v>
                </c:pt>
                <c:pt idx="32">
                  <c:v>1.0889040780918624E-2</c:v>
                </c:pt>
                <c:pt idx="33">
                  <c:v>7.889329194988387E-3</c:v>
                </c:pt>
                <c:pt idx="34">
                  <c:v>1.1223090586026732E-2</c:v>
                </c:pt>
                <c:pt idx="35">
                  <c:v>8.7483355294954157E-3</c:v>
                </c:pt>
                <c:pt idx="36">
                  <c:v>6.6770469973704838E-3</c:v>
                </c:pt>
                <c:pt idx="37">
                  <c:v>-6.5131213703689961E-3</c:v>
                </c:pt>
                <c:pt idx="38">
                  <c:v>-6.4265301093296076E-3</c:v>
                </c:pt>
                <c:pt idx="39">
                  <c:v>-6.6688912055443972E-3</c:v>
                </c:pt>
                <c:pt idx="40">
                  <c:v>-6.4688912033208645E-3</c:v>
                </c:pt>
                <c:pt idx="41">
                  <c:v>-6.1688912036235444E-3</c:v>
                </c:pt>
                <c:pt idx="42">
                  <c:v>-2.6283045404769736E-3</c:v>
                </c:pt>
                <c:pt idx="43">
                  <c:v>-2.6283045404769736E-3</c:v>
                </c:pt>
                <c:pt idx="44">
                  <c:v>-2.5283045430031861E-3</c:v>
                </c:pt>
                <c:pt idx="45">
                  <c:v>-3.5842104787728105E-3</c:v>
                </c:pt>
                <c:pt idx="46">
                  <c:v>-3.3842104838252354E-3</c:v>
                </c:pt>
                <c:pt idx="47">
                  <c:v>-3.0842104841279153E-3</c:v>
                </c:pt>
                <c:pt idx="48">
                  <c:v>1.6954146430759806E-3</c:v>
                </c:pt>
                <c:pt idx="49">
                  <c:v>2.94405404207565E-3</c:v>
                </c:pt>
                <c:pt idx="50">
                  <c:v>3.4954146412599016E-3</c:v>
                </c:pt>
                <c:pt idx="51">
                  <c:v>6.455259902176054E-3</c:v>
                </c:pt>
                <c:pt idx="52">
                  <c:v>6.455259902176054E-3</c:v>
                </c:pt>
                <c:pt idx="53">
                  <c:v>6.1440540412723843E-3</c:v>
                </c:pt>
                <c:pt idx="54">
                  <c:v>3.7872379173897394E-3</c:v>
                </c:pt>
                <c:pt idx="55">
                  <c:v>5.1872379184025527E-3</c:v>
                </c:pt>
                <c:pt idx="56">
                  <c:v>8.9873608687480316E-4</c:v>
                </c:pt>
                <c:pt idx="57">
                  <c:v>-3.9781149895699586E-3</c:v>
                </c:pt>
                <c:pt idx="58">
                  <c:v>-3.963320280467017E-3</c:v>
                </c:pt>
                <c:pt idx="59">
                  <c:v>-7.4571122173599513E-3</c:v>
                </c:pt>
                <c:pt idx="60">
                  <c:v>-4.8949815115246764E-3</c:v>
                </c:pt>
                <c:pt idx="61">
                  <c:v>-2.1346937572540581E-3</c:v>
                </c:pt>
                <c:pt idx="62">
                  <c:v>-2.2547743295575073E-3</c:v>
                </c:pt>
                <c:pt idx="63">
                  <c:v>-1.5813463841030939E-3</c:v>
                </c:pt>
                <c:pt idx="64">
                  <c:v>-1.4033945980829743E-3</c:v>
                </c:pt>
                <c:pt idx="65">
                  <c:v>-2.65136320916598E-3</c:v>
                </c:pt>
                <c:pt idx="66">
                  <c:v>-1.1235952299417096E-3</c:v>
                </c:pt>
                <c:pt idx="67">
                  <c:v>-6.1380916370534777E-4</c:v>
                </c:pt>
                <c:pt idx="68">
                  <c:v>4.7781191439388859E-5</c:v>
                </c:pt>
                <c:pt idx="69">
                  <c:v>1.3948146408315765E-4</c:v>
                </c:pt>
                <c:pt idx="70">
                  <c:v>1.3243757580260196E-3</c:v>
                </c:pt>
                <c:pt idx="71">
                  <c:v>-1.1702419137487041E-3</c:v>
                </c:pt>
                <c:pt idx="72">
                  <c:v>9.0018177479622707E-4</c:v>
                </c:pt>
                <c:pt idx="73">
                  <c:v>-2.2941838134432624E-4</c:v>
                </c:pt>
                <c:pt idx="74">
                  <c:v>-1.3920352513410172E-3</c:v>
                </c:pt>
                <c:pt idx="75">
                  <c:v>-1.20619743234196E-3</c:v>
                </c:pt>
                <c:pt idx="76">
                  <c:v>4.2689841144649687E-4</c:v>
                </c:pt>
                <c:pt idx="77">
                  <c:v>2.3045418912065463E-4</c:v>
                </c:pt>
                <c:pt idx="78">
                  <c:v>-1.6540903974029408E-3</c:v>
                </c:pt>
                <c:pt idx="79">
                  <c:v>2.0459920043213176E-3</c:v>
                </c:pt>
                <c:pt idx="80">
                  <c:v>1.7336647042704434E-3</c:v>
                </c:pt>
                <c:pt idx="81">
                  <c:v>6.3303108766039062E-3</c:v>
                </c:pt>
                <c:pt idx="82">
                  <c:v>-6.6131213751187412E-3</c:v>
                </c:pt>
                <c:pt idx="83">
                  <c:v>-6.1688912036235444E-3</c:v>
                </c:pt>
                <c:pt idx="84">
                  <c:v>-3.5842104787728105E-3</c:v>
                </c:pt>
                <c:pt idx="85">
                  <c:v>8.7757983232581577E-3</c:v>
                </c:pt>
                <c:pt idx="86">
                  <c:v>1.3992951692585173E-2</c:v>
                </c:pt>
                <c:pt idx="87">
                  <c:v>6.0994981597186013E-3</c:v>
                </c:pt>
                <c:pt idx="88">
                  <c:v>4.9815569429446024E-3</c:v>
                </c:pt>
                <c:pt idx="89">
                  <c:v>9.1981032923730832E-3</c:v>
                </c:pt>
                <c:pt idx="90">
                  <c:v>4.4889850392876643E-3</c:v>
                </c:pt>
                <c:pt idx="91">
                  <c:v>-1.5563600162546223E-3</c:v>
                </c:pt>
                <c:pt idx="92">
                  <c:v>-1.1630727532537105E-3</c:v>
                </c:pt>
                <c:pt idx="93">
                  <c:v>-5.32141541250164E-3</c:v>
                </c:pt>
                <c:pt idx="94">
                  <c:v>-1.7790154511623801E-3</c:v>
                </c:pt>
                <c:pt idx="95">
                  <c:v>-1.3178989683032272E-3</c:v>
                </c:pt>
                <c:pt idx="96">
                  <c:v>-2.4138091618892688E-3</c:v>
                </c:pt>
                <c:pt idx="97">
                  <c:v>-2.6994892896403944E-3</c:v>
                </c:pt>
                <c:pt idx="98">
                  <c:v>-5.0303451466457427E-4</c:v>
                </c:pt>
                <c:pt idx="99">
                  <c:v>-1.7045913085768638E-3</c:v>
                </c:pt>
                <c:pt idx="100">
                  <c:v>2.3249763411793967E-3</c:v>
                </c:pt>
                <c:pt idx="101">
                  <c:v>-5.7385337105525513E-4</c:v>
                </c:pt>
                <c:pt idx="102">
                  <c:v>-8.5960313802962984E-4</c:v>
                </c:pt>
                <c:pt idx="103">
                  <c:v>1.587692597976309E-3</c:v>
                </c:pt>
                <c:pt idx="104">
                  <c:v>1.7133287195384428E-3</c:v>
                </c:pt>
                <c:pt idx="105">
                  <c:v>5.4830744825459798E-4</c:v>
                </c:pt>
                <c:pt idx="106">
                  <c:v>2.7611141063053901E-3</c:v>
                </c:pt>
                <c:pt idx="107">
                  <c:v>8.9389944168726254E-3</c:v>
                </c:pt>
                <c:pt idx="108">
                  <c:v>2.2461254914529771E-4</c:v>
                </c:pt>
                <c:pt idx="109">
                  <c:v>-2.3050001617981319E-3</c:v>
                </c:pt>
                <c:pt idx="110">
                  <c:v>1.1591153699201384E-3</c:v>
                </c:pt>
                <c:pt idx="111">
                  <c:v>-6.5142366077594605E-4</c:v>
                </c:pt>
                <c:pt idx="112">
                  <c:v>3.3243778459465245E-3</c:v>
                </c:pt>
                <c:pt idx="113">
                  <c:v>1.5107370162229516E-3</c:v>
                </c:pt>
                <c:pt idx="114">
                  <c:v>1.5107370162229516E-3</c:v>
                </c:pt>
                <c:pt idx="115">
                  <c:v>4.1813729914536024E-4</c:v>
                </c:pt>
                <c:pt idx="116">
                  <c:v>1.8394959794224008E-3</c:v>
                </c:pt>
                <c:pt idx="117">
                  <c:v>2.2269166377616723E-3</c:v>
                </c:pt>
                <c:pt idx="118">
                  <c:v>1.6835673301449083E-3</c:v>
                </c:pt>
                <c:pt idx="119">
                  <c:v>3.3833521694862645E-3</c:v>
                </c:pt>
                <c:pt idx="120">
                  <c:v>2.6659926196571093E-3</c:v>
                </c:pt>
                <c:pt idx="121">
                  <c:v>2.9659926193544295E-3</c:v>
                </c:pt>
                <c:pt idx="122">
                  <c:v>2.9659926193544295E-3</c:v>
                </c:pt>
                <c:pt idx="123">
                  <c:v>2.3408787147847776E-3</c:v>
                </c:pt>
                <c:pt idx="124">
                  <c:v>2.5408787170083103E-3</c:v>
                </c:pt>
                <c:pt idx="125">
                  <c:v>3.4408787161002707E-3</c:v>
                </c:pt>
                <c:pt idx="126">
                  <c:v>-2.7190486497816746E-3</c:v>
                </c:pt>
                <c:pt idx="127">
                  <c:v>-2.4190486500843544E-3</c:v>
                </c:pt>
                <c:pt idx="128">
                  <c:v>-5.5254625520195777E-4</c:v>
                </c:pt>
                <c:pt idx="129">
                  <c:v>-1.719048645939969E-3</c:v>
                </c:pt>
                <c:pt idx="130">
                  <c:v>-2.5579459807809624E-3</c:v>
                </c:pt>
                <c:pt idx="131">
                  <c:v>-2.4579459833071748E-3</c:v>
                </c:pt>
                <c:pt idx="132">
                  <c:v>-5.7172663487931596E-3</c:v>
                </c:pt>
                <c:pt idx="133">
                  <c:v>-1.4871032360233016E-3</c:v>
                </c:pt>
                <c:pt idx="134">
                  <c:v>-1.8710323248427585E-4</c:v>
                </c:pt>
                <c:pt idx="135">
                  <c:v>8.1289676408147216E-4</c:v>
                </c:pt>
                <c:pt idx="136">
                  <c:v>-1.5624283347775991E-3</c:v>
                </c:pt>
                <c:pt idx="137">
                  <c:v>-4.3093765849875343E-3</c:v>
                </c:pt>
                <c:pt idx="138">
                  <c:v>-3.5407982611946887E-3</c:v>
                </c:pt>
                <c:pt idx="139">
                  <c:v>-2.5407982646289407E-3</c:v>
                </c:pt>
                <c:pt idx="140">
                  <c:v>-1.9407982652343003E-3</c:v>
                </c:pt>
                <c:pt idx="141">
                  <c:v>1.6794205341830182E-4</c:v>
                </c:pt>
                <c:pt idx="142">
                  <c:v>4.0860725701735712E-4</c:v>
                </c:pt>
                <c:pt idx="143">
                  <c:v>-1.3456632848123373E-3</c:v>
                </c:pt>
                <c:pt idx="144">
                  <c:v>1.5301437527870942E-3</c:v>
                </c:pt>
                <c:pt idx="145">
                  <c:v>1.9301437499582019E-3</c:v>
                </c:pt>
                <c:pt idx="146">
                  <c:v>-5.1953450592501227E-5</c:v>
                </c:pt>
                <c:pt idx="147">
                  <c:v>9.204912395459619E-4</c:v>
                </c:pt>
                <c:pt idx="148">
                  <c:v>5.1594819810818482E-4</c:v>
                </c:pt>
                <c:pt idx="149">
                  <c:v>2.1311493115891977E-3</c:v>
                </c:pt>
                <c:pt idx="150">
                  <c:v>2.6423666736381524E-3</c:v>
                </c:pt>
                <c:pt idx="151">
                  <c:v>-8.9632995771918855E-3</c:v>
                </c:pt>
                <c:pt idx="152">
                  <c:v>-9.2123461028253972E-4</c:v>
                </c:pt>
                <c:pt idx="153">
                  <c:v>-2.7216104591870627E-4</c:v>
                </c:pt>
                <c:pt idx="154">
                  <c:v>5.9996341665791153E-4</c:v>
                </c:pt>
                <c:pt idx="155">
                  <c:v>9.1157416937864832E-4</c:v>
                </c:pt>
                <c:pt idx="156">
                  <c:v>1.9434075985806376E-3</c:v>
                </c:pt>
                <c:pt idx="157">
                  <c:v>-4.0393284552853181E-5</c:v>
                </c:pt>
                <c:pt idx="158">
                  <c:v>5.1356189313056522E-4</c:v>
                </c:pt>
                <c:pt idx="159">
                  <c:v>1.9048575601303686E-3</c:v>
                </c:pt>
                <c:pt idx="160">
                  <c:v>1.9148575635157261E-3</c:v>
                </c:pt>
                <c:pt idx="161">
                  <c:v>2.7148575578579415E-3</c:v>
                </c:pt>
                <c:pt idx="162">
                  <c:v>2.8875445877858397E-3</c:v>
                </c:pt>
                <c:pt idx="164">
                  <c:v>6.7376100866267663E-5</c:v>
                </c:pt>
                <c:pt idx="165">
                  <c:v>8.810876490258357E-4</c:v>
                </c:pt>
                <c:pt idx="166">
                  <c:v>7.8826592987052413E-4</c:v>
                </c:pt>
                <c:pt idx="167">
                  <c:v>-1.2110324934988537E-4</c:v>
                </c:pt>
                <c:pt idx="168">
                  <c:v>6.7201545603956525E-4</c:v>
                </c:pt>
                <c:pt idx="169">
                  <c:v>1.4978067359516789E-3</c:v>
                </c:pt>
                <c:pt idx="170">
                  <c:v>-1.1258124459012642E-5</c:v>
                </c:pt>
                <c:pt idx="171">
                  <c:v>-1.4561548690827375E-3</c:v>
                </c:pt>
                <c:pt idx="172">
                  <c:v>1.1166183773477778E-3</c:v>
                </c:pt>
                <c:pt idx="173">
                  <c:v>-2.0539122504912299E-3</c:v>
                </c:pt>
                <c:pt idx="174">
                  <c:v>-3.2744690147124E-4</c:v>
                </c:pt>
                <c:pt idx="175">
                  <c:v>-2.4008461063118602E-4</c:v>
                </c:pt>
                <c:pt idx="177">
                  <c:v>-7.6972904252314844E-4</c:v>
                </c:pt>
                <c:pt idx="178">
                  <c:v>-6.097290392891308E-4</c:v>
                </c:pt>
                <c:pt idx="179">
                  <c:v>-5.7972904368497336E-4</c:v>
                </c:pt>
                <c:pt idx="182">
                  <c:v>-1.1825561686205077E-3</c:v>
                </c:pt>
                <c:pt idx="183">
                  <c:v>1.593191898744406E-4</c:v>
                </c:pt>
                <c:pt idx="184">
                  <c:v>-9.5801050957189382E-4</c:v>
                </c:pt>
                <c:pt idx="185">
                  <c:v>1.0012913265933232E-3</c:v>
                </c:pt>
                <c:pt idx="186">
                  <c:v>-5.2945858424524594E-4</c:v>
                </c:pt>
                <c:pt idx="187">
                  <c:v>-4.1298857217364482E-4</c:v>
                </c:pt>
                <c:pt idx="188">
                  <c:v>-2.7570294152012842E-4</c:v>
                </c:pt>
                <c:pt idx="189">
                  <c:v>5.0815879889432036E-4</c:v>
                </c:pt>
                <c:pt idx="190">
                  <c:v>1.3187620651319287E-3</c:v>
                </c:pt>
                <c:pt idx="191">
                  <c:v>-5.8741197505063347E-4</c:v>
                </c:pt>
                <c:pt idx="192">
                  <c:v>8.8250552161195372E-4</c:v>
                </c:pt>
                <c:pt idx="193">
                  <c:v>-4.0322645358483733E-3</c:v>
                </c:pt>
                <c:pt idx="194">
                  <c:v>-2.2442770835630066E-3</c:v>
                </c:pt>
                <c:pt idx="195">
                  <c:v>5.2592920842493562E-3</c:v>
                </c:pt>
                <c:pt idx="196">
                  <c:v>-9999</c:v>
                </c:pt>
                <c:pt idx="197">
                  <c:v>-9999</c:v>
                </c:pt>
                <c:pt idx="198">
                  <c:v>-9999</c:v>
                </c:pt>
                <c:pt idx="199">
                  <c:v>-9999</c:v>
                </c:pt>
                <c:pt idx="200">
                  <c:v>-9999</c:v>
                </c:pt>
                <c:pt idx="201">
                  <c:v>-9999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09-45AC-981F-DE765C100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94136"/>
        <c:axId val="1"/>
      </c:scatterChart>
      <c:valAx>
        <c:axId val="6007941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09803057834559"/>
              <c:y val="0.87837939375225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554282987353855E-2"/>
              <c:y val="0.400000514641552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941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51223776223776218"/>
          <c:y val="0.93627682569090631"/>
          <c:w val="0.58041958041958042"/>
          <c:h val="0.9852964335340436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LiTE residuals</a:t>
            </a:r>
          </a:p>
        </c:rich>
      </c:tx>
      <c:layout>
        <c:manualLayout>
          <c:xMode val="edge"/>
          <c:yMode val="edge"/>
          <c:x val="0.37584807996561409"/>
          <c:y val="3.23449103745752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37294085922261"/>
          <c:y val="0.12919929243200004"/>
          <c:w val="0.80313657170127029"/>
          <c:h val="0.70801212252736023"/>
        </c:manualLayout>
      </c:layout>
      <c:scatterChart>
        <c:scatterStyle val="lineMarker"/>
        <c:varyColors val="0"/>
        <c:ser>
          <c:idx val="4"/>
          <c:order val="0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(5)'!$AB$21:$AB$961</c:f>
              <c:numCache>
                <c:formatCode>General</c:formatCode>
                <c:ptCount val="941"/>
                <c:pt idx="0">
                  <c:v>9.9723322170122364E-2</c:v>
                </c:pt>
                <c:pt idx="1">
                  <c:v>0.11243911706312831</c:v>
                </c:pt>
                <c:pt idx="2">
                  <c:v>0.11654134293528931</c:v>
                </c:pt>
                <c:pt idx="3">
                  <c:v>0.12175440227289791</c:v>
                </c:pt>
                <c:pt idx="4">
                  <c:v>0.12558070361006327</c:v>
                </c:pt>
                <c:pt idx="5">
                  <c:v>0.1312264633323981</c:v>
                </c:pt>
                <c:pt idx="6">
                  <c:v>0.13167578461906618</c:v>
                </c:pt>
                <c:pt idx="7">
                  <c:v>0.13491955867725586</c:v>
                </c:pt>
                <c:pt idx="8">
                  <c:v>0.13605384879257859</c:v>
                </c:pt>
                <c:pt idx="9">
                  <c:v>0.13732158873947833</c:v>
                </c:pt>
                <c:pt idx="10">
                  <c:v>0.1404867058179618</c:v>
                </c:pt>
                <c:pt idx="11">
                  <c:v>0.14288877104458267</c:v>
                </c:pt>
                <c:pt idx="12">
                  <c:v>0.14415610054863043</c:v>
                </c:pt>
                <c:pt idx="13">
                  <c:v>0.16792798055532701</c:v>
                </c:pt>
                <c:pt idx="14">
                  <c:v>3.4380804948117002E-2</c:v>
                </c:pt>
                <c:pt idx="15">
                  <c:v>4.2122586452793112E-2</c:v>
                </c:pt>
                <c:pt idx="16">
                  <c:v>5.7484295699823176E-2</c:v>
                </c:pt>
                <c:pt idx="17">
                  <c:v>-0.10462980395703615</c:v>
                </c:pt>
                <c:pt idx="18">
                  <c:v>-0.10438293646682552</c:v>
                </c:pt>
                <c:pt idx="19">
                  <c:v>-0.10410773336985218</c:v>
                </c:pt>
                <c:pt idx="20">
                  <c:v>-0.10806260879605269</c:v>
                </c:pt>
                <c:pt idx="21">
                  <c:v>-0.10385051107632967</c:v>
                </c:pt>
                <c:pt idx="22">
                  <c:v>-0.10360773336793133</c:v>
                </c:pt>
                <c:pt idx="23">
                  <c:v>-0.1067528992605713</c:v>
                </c:pt>
                <c:pt idx="24">
                  <c:v>-0.11729877772053893</c:v>
                </c:pt>
                <c:pt idx="25">
                  <c:v>-0.11504850432497324</c:v>
                </c:pt>
                <c:pt idx="26">
                  <c:v>-0.11493470266003332</c:v>
                </c:pt>
                <c:pt idx="27">
                  <c:v>-0.11336831949630091</c:v>
                </c:pt>
                <c:pt idx="28">
                  <c:v>-0.10369063778577133</c:v>
                </c:pt>
                <c:pt idx="29">
                  <c:v>-0.10359708378882698</c:v>
                </c:pt>
                <c:pt idx="32">
                  <c:v>-1.5171599418602882E-3</c:v>
                </c:pt>
                <c:pt idx="33">
                  <c:v>5.4305335338122873E-3</c:v>
                </c:pt>
                <c:pt idx="34">
                  <c:v>8.5660834695432675E-3</c:v>
                </c:pt>
                <c:pt idx="35">
                  <c:v>-7.8623390438954208E-2</c:v>
                </c:pt>
                <c:pt idx="36">
                  <c:v>-7.4902857721560356E-2</c:v>
                </c:pt>
                <c:pt idx="37">
                  <c:v>-6.9576905774634573E-2</c:v>
                </c:pt>
                <c:pt idx="38">
                  <c:v>-6.94502628676745E-2</c:v>
                </c:pt>
                <c:pt idx="39">
                  <c:v>-6.9163226838571609E-2</c:v>
                </c:pt>
                <c:pt idx="40">
                  <c:v>-6.8963226836348077E-2</c:v>
                </c:pt>
                <c:pt idx="41">
                  <c:v>-6.8663226836650756E-2</c:v>
                </c:pt>
                <c:pt idx="42">
                  <c:v>-6.5673885565745577E-2</c:v>
                </c:pt>
                <c:pt idx="43">
                  <c:v>-6.5673885565745577E-2</c:v>
                </c:pt>
                <c:pt idx="44">
                  <c:v>-6.5573885568271789E-2</c:v>
                </c:pt>
                <c:pt idx="45">
                  <c:v>-6.6060243173430039E-2</c:v>
                </c:pt>
                <c:pt idx="46">
                  <c:v>-6.5860243178482464E-2</c:v>
                </c:pt>
                <c:pt idx="47">
                  <c:v>-6.5560243178785144E-2</c:v>
                </c:pt>
                <c:pt idx="48">
                  <c:v>-4.3732334840003752E-2</c:v>
                </c:pt>
                <c:pt idx="49">
                  <c:v>-4.2757309081822042E-2</c:v>
                </c:pt>
                <c:pt idx="50">
                  <c:v>-4.1932334841819831E-2</c:v>
                </c:pt>
                <c:pt idx="51">
                  <c:v>-3.9787523900633497E-2</c:v>
                </c:pt>
                <c:pt idx="52">
                  <c:v>-3.9787523900633497E-2</c:v>
                </c:pt>
                <c:pt idx="53">
                  <c:v>-3.9557309082625308E-2</c:v>
                </c:pt>
                <c:pt idx="54">
                  <c:v>-3.3742597370555273E-2</c:v>
                </c:pt>
                <c:pt idx="55">
                  <c:v>-3.234259736954246E-2</c:v>
                </c:pt>
                <c:pt idx="56">
                  <c:v>-2.7877500595044784E-2</c:v>
                </c:pt>
                <c:pt idx="57">
                  <c:v>-1.4456957098739037E-2</c:v>
                </c:pt>
                <c:pt idx="58">
                  <c:v>-1.4436997434307361E-2</c:v>
                </c:pt>
                <c:pt idx="59">
                  <c:v>1.574856430743235E-2</c:v>
                </c:pt>
                <c:pt idx="60">
                  <c:v>3.0890884462517601E-2</c:v>
                </c:pt>
                <c:pt idx="61">
                  <c:v>3.3353539005157182E-2</c:v>
                </c:pt>
                <c:pt idx="62">
                  <c:v>3.3363636776939445E-2</c:v>
                </c:pt>
                <c:pt idx="63">
                  <c:v>3.3838720186561394E-2</c:v>
                </c:pt>
                <c:pt idx="64">
                  <c:v>4.5981258977319889E-2</c:v>
                </c:pt>
                <c:pt idx="65">
                  <c:v>4.5500313157514696E-2</c:v>
                </c:pt>
                <c:pt idx="66">
                  <c:v>5.649943695488889E-2</c:v>
                </c:pt>
                <c:pt idx="67">
                  <c:v>5.8152822938324578E-2</c:v>
                </c:pt>
                <c:pt idx="68">
                  <c:v>7.308146893531775E-2</c:v>
                </c:pt>
                <c:pt idx="69">
                  <c:v>0.10053180069661799</c:v>
                </c:pt>
                <c:pt idx="70">
                  <c:v>0.11910064817122459</c:v>
                </c:pt>
                <c:pt idx="71">
                  <c:v>0.12798032632374245</c:v>
                </c:pt>
                <c:pt idx="72">
                  <c:v>0.13201247400754942</c:v>
                </c:pt>
                <c:pt idx="73">
                  <c:v>0.1327251420158197</c:v>
                </c:pt>
                <c:pt idx="74">
                  <c:v>0.16235260340707885</c:v>
                </c:pt>
                <c:pt idx="75">
                  <c:v>0.16253000612826529</c:v>
                </c:pt>
                <c:pt idx="76">
                  <c:v>0.16489743298382156</c:v>
                </c:pt>
                <c:pt idx="77">
                  <c:v>0.2144131349270374</c:v>
                </c:pt>
                <c:pt idx="78">
                  <c:v>0.21560658624675835</c:v>
                </c:pt>
                <c:pt idx="79">
                  <c:v>0.21623783947380229</c:v>
                </c:pt>
                <c:pt idx="80">
                  <c:v>0.21810162739166217</c:v>
                </c:pt>
                <c:pt idx="81">
                  <c:v>0.2235817781573668</c:v>
                </c:pt>
                <c:pt idx="82">
                  <c:v>-6.9676905779384318E-2</c:v>
                </c:pt>
                <c:pt idx="83">
                  <c:v>-6.8663226836650756E-2</c:v>
                </c:pt>
                <c:pt idx="84">
                  <c:v>-6.6060243173430039E-2</c:v>
                </c:pt>
                <c:pt idx="85">
                  <c:v>-5.8183651373987039E-2</c:v>
                </c:pt>
                <c:pt idx="86">
                  <c:v>-5.2962996839623133E-2</c:v>
                </c:pt>
                <c:pt idx="87">
                  <c:v>-5.3655045494731567E-2</c:v>
                </c:pt>
                <c:pt idx="88">
                  <c:v>-4.9076394988385431E-2</c:v>
                </c:pt>
                <c:pt idx="89">
                  <c:v>-4.4855905072911095E-2</c:v>
                </c:pt>
                <c:pt idx="90">
                  <c:v>-3.2871794713823337E-2</c:v>
                </c:pt>
                <c:pt idx="91">
                  <c:v>-3.0712146006983916E-2</c:v>
                </c:pt>
                <c:pt idx="92">
                  <c:v>-3.4027670210341754E-4</c:v>
                </c:pt>
                <c:pt idx="93">
                  <c:v>3.0265995744556448E-2</c:v>
                </c:pt>
                <c:pt idx="94">
                  <c:v>4.2192327997345694E-2</c:v>
                </c:pt>
                <c:pt idx="95">
                  <c:v>5.6411355309176875E-2</c:v>
                </c:pt>
                <c:pt idx="96">
                  <c:v>5.6352822940140657E-2</c:v>
                </c:pt>
                <c:pt idx="97">
                  <c:v>5.73749180280195E-2</c:v>
                </c:pt>
                <c:pt idx="98">
                  <c:v>5.8476776980342399E-2</c:v>
                </c:pt>
                <c:pt idx="99">
                  <c:v>5.8262875046703952E-2</c:v>
                </c:pt>
                <c:pt idx="100">
                  <c:v>5.9921458108456463E-2</c:v>
                </c:pt>
                <c:pt idx="101">
                  <c:v>5.9513923864426013E-2</c:v>
                </c:pt>
                <c:pt idx="102">
                  <c:v>6.0071508210947269E-2</c:v>
                </c:pt>
                <c:pt idx="103">
                  <c:v>6.1655415148185802E-2</c:v>
                </c:pt>
                <c:pt idx="104">
                  <c:v>6.1794420932288874E-2</c:v>
                </c:pt>
                <c:pt idx="105">
                  <c:v>6.1378915618473556E-2</c:v>
                </c:pt>
                <c:pt idx="106">
                  <c:v>6.3598421594959959E-2</c:v>
                </c:pt>
                <c:pt idx="107">
                  <c:v>6.8772830519659503E-2</c:v>
                </c:pt>
                <c:pt idx="108">
                  <c:v>7.1826968262612076E-2</c:v>
                </c:pt>
                <c:pt idx="109">
                  <c:v>7.1137653376805901E-2</c:v>
                </c:pt>
                <c:pt idx="110">
                  <c:v>7.4144311233213814E-2</c:v>
                </c:pt>
                <c:pt idx="111">
                  <c:v>8.6744749066569676E-2</c:v>
                </c:pt>
                <c:pt idx="112">
                  <c:v>8.8705872557750615E-2</c:v>
                </c:pt>
                <c:pt idx="113">
                  <c:v>8.8885347499636558E-2</c:v>
                </c:pt>
                <c:pt idx="114">
                  <c:v>8.8885347499636558E-2</c:v>
                </c:pt>
                <c:pt idx="115">
                  <c:v>8.90524663305996E-2</c:v>
                </c:pt>
                <c:pt idx="116">
                  <c:v>0.10012377937618369</c:v>
                </c:pt>
                <c:pt idx="117">
                  <c:v>0.10186358967340808</c:v>
                </c:pt>
                <c:pt idx="118">
                  <c:v>0.10385911596888681</c:v>
                </c:pt>
                <c:pt idx="119">
                  <c:v>0.10506034286008961</c:v>
                </c:pt>
                <c:pt idx="120">
                  <c:v>0.11779051477515723</c:v>
                </c:pt>
                <c:pt idx="121">
                  <c:v>0.11809051477485455</c:v>
                </c:pt>
                <c:pt idx="122">
                  <c:v>0.11809051477485455</c:v>
                </c:pt>
                <c:pt idx="123">
                  <c:v>0.11891621716539524</c:v>
                </c:pt>
                <c:pt idx="124">
                  <c:v>0.11911621716761878</c:v>
                </c:pt>
                <c:pt idx="125">
                  <c:v>0.12001621716671074</c:v>
                </c:pt>
                <c:pt idx="126">
                  <c:v>0.1290356686945279</c:v>
                </c:pt>
                <c:pt idx="127">
                  <c:v>0.12933566869422522</c:v>
                </c:pt>
                <c:pt idx="128">
                  <c:v>0.13010817105618927</c:v>
                </c:pt>
                <c:pt idx="129">
                  <c:v>0.13003566869836961</c:v>
                </c:pt>
                <c:pt idx="130">
                  <c:v>0.14231886420848364</c:v>
                </c:pt>
                <c:pt idx="131">
                  <c:v>0.14241886420595742</c:v>
                </c:pt>
                <c:pt idx="132">
                  <c:v>0.14319857657403137</c:v>
                </c:pt>
                <c:pt idx="133">
                  <c:v>0.14667417083854037</c:v>
                </c:pt>
                <c:pt idx="134">
                  <c:v>0.14797417084207939</c:v>
                </c:pt>
                <c:pt idx="135">
                  <c:v>0.14897417083864514</c:v>
                </c:pt>
                <c:pt idx="136">
                  <c:v>0.16124669370999598</c:v>
                </c:pt>
                <c:pt idx="137">
                  <c:v>0.1616157818965403</c:v>
                </c:pt>
                <c:pt idx="138">
                  <c:v>0.16435239280589617</c:v>
                </c:pt>
                <c:pt idx="139">
                  <c:v>0.16535239280246192</c:v>
                </c:pt>
                <c:pt idx="140">
                  <c:v>0.16595239280185656</c:v>
                </c:pt>
                <c:pt idx="141">
                  <c:v>0.1665675138721722</c:v>
                </c:pt>
                <c:pt idx="142">
                  <c:v>0.1797686449209806</c:v>
                </c:pt>
                <c:pt idx="143">
                  <c:v>0.18058576291462822</c:v>
                </c:pt>
                <c:pt idx="144">
                  <c:v>0.18424562817164125</c:v>
                </c:pt>
                <c:pt idx="145">
                  <c:v>0.18464562816881236</c:v>
                </c:pt>
                <c:pt idx="146">
                  <c:v>0.19574975885052845</c:v>
                </c:pt>
                <c:pt idx="147">
                  <c:v>0.19764922676241028</c:v>
                </c:pt>
                <c:pt idx="148">
                  <c:v>0.1999534005826818</c:v>
                </c:pt>
                <c:pt idx="149">
                  <c:v>0.20157756075708613</c:v>
                </c:pt>
                <c:pt idx="150">
                  <c:v>0.20191857778806996</c:v>
                </c:pt>
                <c:pt idx="151">
                  <c:v>0.20729430774689214</c:v>
                </c:pt>
                <c:pt idx="152">
                  <c:v>0.21464706811935258</c:v>
                </c:pt>
                <c:pt idx="153">
                  <c:v>0.21544313308434748</c:v>
                </c:pt>
                <c:pt idx="154">
                  <c:v>0.21682998477182006</c:v>
                </c:pt>
                <c:pt idx="155">
                  <c:v>0.21732552368285796</c:v>
                </c:pt>
                <c:pt idx="156">
                  <c:v>0.21766788977632817</c:v>
                </c:pt>
                <c:pt idx="157">
                  <c:v>0.2187046554228802</c:v>
                </c:pt>
                <c:pt idx="158">
                  <c:v>0.2196094418939836</c:v>
                </c:pt>
                <c:pt idx="159">
                  <c:v>0.21960773375231465</c:v>
                </c:pt>
                <c:pt idx="160">
                  <c:v>0.21961773375570001</c:v>
                </c:pt>
                <c:pt idx="161">
                  <c:v>0.22041773375004223</c:v>
                </c:pt>
                <c:pt idx="162">
                  <c:v>0.22218662168527059</c:v>
                </c:pt>
                <c:pt idx="164">
                  <c:v>0.23047778450647413</c:v>
                </c:pt>
                <c:pt idx="165">
                  <c:v>0.23058761175584369</c:v>
                </c:pt>
                <c:pt idx="166">
                  <c:v>0.23115172637852027</c:v>
                </c:pt>
                <c:pt idx="167">
                  <c:v>0.23166159247760182</c:v>
                </c:pt>
                <c:pt idx="168">
                  <c:v>0.23215370306391833</c:v>
                </c:pt>
                <c:pt idx="169">
                  <c:v>0.23287605298981159</c:v>
                </c:pt>
                <c:pt idx="170">
                  <c:v>0.24831626832407686</c:v>
                </c:pt>
                <c:pt idx="171">
                  <c:v>0.25202249720013964</c:v>
                </c:pt>
                <c:pt idx="172">
                  <c:v>0.25142105572342749</c:v>
                </c:pt>
                <c:pt idx="173">
                  <c:v>0.25275462077484456</c:v>
                </c:pt>
                <c:pt idx="174">
                  <c:v>0.25268582819768337</c:v>
                </c:pt>
                <c:pt idx="175">
                  <c:v>0.25324826593931982</c:v>
                </c:pt>
                <c:pt idx="177">
                  <c:v>0.26757818210694739</c:v>
                </c:pt>
                <c:pt idx="178">
                  <c:v>0.26773818211018141</c:v>
                </c:pt>
                <c:pt idx="179">
                  <c:v>0.26776818210578557</c:v>
                </c:pt>
                <c:pt idx="182">
                  <c:v>0.27289438738606742</c:v>
                </c:pt>
                <c:pt idx="183">
                  <c:v>0.27278261295076178</c:v>
                </c:pt>
                <c:pt idx="184">
                  <c:v>0.27393655967174313</c:v>
                </c:pt>
                <c:pt idx="185">
                  <c:v>0.27506826912192828</c:v>
                </c:pt>
                <c:pt idx="186">
                  <c:v>0.27634291895563123</c:v>
                </c:pt>
                <c:pt idx="187">
                  <c:v>0.29062738585064968</c:v>
                </c:pt>
                <c:pt idx="188">
                  <c:v>0.29158973251890052</c:v>
                </c:pt>
                <c:pt idx="189">
                  <c:v>0.29236340321497034</c:v>
                </c:pt>
                <c:pt idx="190">
                  <c:v>0.29219626051699499</c:v>
                </c:pt>
                <c:pt idx="191">
                  <c:v>0.29310427670703543</c:v>
                </c:pt>
                <c:pt idx="192">
                  <c:v>0.29291101505061712</c:v>
                </c:pt>
                <c:pt idx="193">
                  <c:v>0.31019605932070393</c:v>
                </c:pt>
                <c:pt idx="194">
                  <c:v>0.33227396672767229</c:v>
                </c:pt>
                <c:pt idx="195">
                  <c:v>0.34018468435231003</c:v>
                </c:pt>
                <c:pt idx="196">
                  <c:v>-9999</c:v>
                </c:pt>
                <c:pt idx="197">
                  <c:v>-9999</c:v>
                </c:pt>
                <c:pt idx="198">
                  <c:v>-9999</c:v>
                </c:pt>
                <c:pt idx="199">
                  <c:v>-9999</c:v>
                </c:pt>
                <c:pt idx="200">
                  <c:v>-9999</c:v>
                </c:pt>
                <c:pt idx="201">
                  <c:v>-9999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93-487A-880A-8955F7771A95}"/>
            </c:ext>
          </c:extLst>
        </c:ser>
        <c:ser>
          <c:idx val="8"/>
          <c:order val="1"/>
          <c:tx>
            <c:strRef>
              <c:f>'A (5)'!$W$1</c:f>
              <c:strCache>
                <c:ptCount val="1"/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(5)'!$R$2:$R$18</c:f>
              <c:numCache>
                <c:formatCode>General</c:formatCode>
                <c:ptCount val="17"/>
              </c:numCache>
            </c:numRef>
          </c:xVal>
          <c:yVal>
            <c:numRef>
              <c:f>'A (5)'!$W$2:$W$18</c:f>
              <c:numCache>
                <c:formatCode>General</c:formatCode>
                <c:ptCount val="1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93-487A-880A-8955F7771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97088"/>
        <c:axId val="1"/>
      </c:scatterChart>
      <c:valAx>
        <c:axId val="600797088"/>
        <c:scaling>
          <c:orientation val="minMax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818820818129441"/>
              <c:y val="0.925067041038474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5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7421602787456445E-2"/>
              <c:y val="0.40568583965763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9708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9790959056947147"/>
          <c:y val="0.92506704103847481"/>
          <c:w val="0.49825820552918687"/>
          <c:h val="0.9767466276017823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Quadratic residuals</a:t>
            </a:r>
          </a:p>
        </c:rich>
      </c:tx>
      <c:layout>
        <c:manualLayout>
          <c:xMode val="edge"/>
          <c:yMode val="edge"/>
          <c:x val="0.32258064516129031"/>
          <c:y val="1.33333333333333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58064516129032"/>
          <c:y val="0.11466696527855541"/>
          <c:w val="0.81612903225806455"/>
          <c:h val="0.72266854861601204"/>
        </c:manualLayout>
      </c:layout>
      <c:scatterChart>
        <c:scatterStyle val="lineMarker"/>
        <c:varyColors val="0"/>
        <c:ser>
          <c:idx val="4"/>
          <c:order val="0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(5)'!$AC$21:$AC$961</c:f>
              <c:numCache>
                <c:formatCode>General</c:formatCode>
                <c:ptCount val="941"/>
                <c:pt idx="0">
                  <c:v>-0.18383491724566353</c:v>
                </c:pt>
                <c:pt idx="1">
                  <c:v>-0.16846757243038868</c:v>
                </c:pt>
                <c:pt idx="2">
                  <c:v>-0.16720475165627938</c:v>
                </c:pt>
                <c:pt idx="3">
                  <c:v>-0.16074025216345036</c:v>
                </c:pt>
                <c:pt idx="4">
                  <c:v>-0.15768243404343479</c:v>
                </c:pt>
                <c:pt idx="5">
                  <c:v>-0.15092889112763769</c:v>
                </c:pt>
                <c:pt idx="6">
                  <c:v>-0.15178407406721747</c:v>
                </c:pt>
                <c:pt idx="7">
                  <c:v>-0.14622777489240507</c:v>
                </c:pt>
                <c:pt idx="8">
                  <c:v>-0.14480828589194122</c:v>
                </c:pt>
                <c:pt idx="9">
                  <c:v>-0.14503018294889511</c:v>
                </c:pt>
                <c:pt idx="10">
                  <c:v>-0.14051801405502512</c:v>
                </c:pt>
                <c:pt idx="11">
                  <c:v>-0.13932014640499796</c:v>
                </c:pt>
                <c:pt idx="12">
                  <c:v>-0.13954526216542629</c:v>
                </c:pt>
                <c:pt idx="13">
                  <c:v>-0.11379901431491229</c:v>
                </c:pt>
                <c:pt idx="14">
                  <c:v>9.6202174744008273E-2</c:v>
                </c:pt>
                <c:pt idx="15">
                  <c:v>0.1013583483758865</c:v>
                </c:pt>
                <c:pt idx="16">
                  <c:v>0.11142111762939624</c:v>
                </c:pt>
                <c:pt idx="17">
                  <c:v>-8.8895564990030457E-2</c:v>
                </c:pt>
                <c:pt idx="18">
                  <c:v>-8.870963037288658E-2</c:v>
                </c:pt>
                <c:pt idx="19">
                  <c:v>-8.8369686985751331E-2</c:v>
                </c:pt>
                <c:pt idx="20">
                  <c:v>-8.3657823124084915E-2</c:v>
                </c:pt>
                <c:pt idx="21">
                  <c:v>-8.8154352022707799E-2</c:v>
                </c:pt>
                <c:pt idx="22">
                  <c:v>-8.7869686983830478E-2</c:v>
                </c:pt>
                <c:pt idx="23">
                  <c:v>-8.4106233231723601E-2</c:v>
                </c:pt>
                <c:pt idx="24">
                  <c:v>-6.3221167910173223E-2</c:v>
                </c:pt>
                <c:pt idx="25">
                  <c:v>-5.5660446609431008E-2</c:v>
                </c:pt>
                <c:pt idx="26">
                  <c:v>-5.5610301557775743E-2</c:v>
                </c:pt>
                <c:pt idx="27">
                  <c:v>-5.414544783461081E-2</c:v>
                </c:pt>
                <c:pt idx="28">
                  <c:v>-2.1160055630784047E-2</c:v>
                </c:pt>
                <c:pt idx="29">
                  <c:v>-2.1071609833951371E-2</c:v>
                </c:pt>
                <c:pt idx="32">
                  <c:v>-0.10385264927825261</c:v>
                </c:pt>
                <c:pt idx="33">
                  <c:v>-0.10909180932886711</c:v>
                </c:pt>
                <c:pt idx="34">
                  <c:v>-0.10571503288187419</c:v>
                </c:pt>
                <c:pt idx="35">
                  <c:v>9.4746909755200753E-3</c:v>
                </c:pt>
                <c:pt idx="36">
                  <c:v>1.3324979721185293E-2</c:v>
                </c:pt>
                <c:pt idx="37">
                  <c:v>1.7149384413686464E-2</c:v>
                </c:pt>
                <c:pt idx="38">
                  <c:v>1.7270527759726442E-2</c:v>
                </c:pt>
                <c:pt idx="39">
                  <c:v>1.7484155631472667E-2</c:v>
                </c:pt>
                <c:pt idx="40">
                  <c:v>1.76841556336962E-2</c:v>
                </c:pt>
                <c:pt idx="41">
                  <c:v>1.798415563339352E-2</c:v>
                </c:pt>
                <c:pt idx="42">
                  <c:v>2.1049906035092839E-2</c:v>
                </c:pt>
                <c:pt idx="43">
                  <c:v>2.1049906035092839E-2</c:v>
                </c:pt>
                <c:pt idx="44">
                  <c:v>2.1149906032566626E-2</c:v>
                </c:pt>
                <c:pt idx="45">
                  <c:v>2.0584577699163817E-2</c:v>
                </c:pt>
                <c:pt idx="46">
                  <c:v>2.0784577694111392E-2</c:v>
                </c:pt>
                <c:pt idx="47">
                  <c:v>2.1084577693808712E-2</c:v>
                </c:pt>
                <c:pt idx="48">
                  <c:v>3.9952144489090041E-2</c:v>
                </c:pt>
                <c:pt idx="49">
                  <c:v>4.0982333128284892E-2</c:v>
                </c:pt>
                <c:pt idx="50">
                  <c:v>4.1752144487273962E-2</c:v>
                </c:pt>
                <c:pt idx="51">
                  <c:v>4.4060648808154634E-2</c:v>
                </c:pt>
                <c:pt idx="52">
                  <c:v>4.4060648808154634E-2</c:v>
                </c:pt>
                <c:pt idx="53">
                  <c:v>4.4182333127481627E-2</c:v>
                </c:pt>
                <c:pt idx="54">
                  <c:v>4.8265110293517488E-2</c:v>
                </c:pt>
                <c:pt idx="55">
                  <c:v>4.9665110294530301E-2</c:v>
                </c:pt>
                <c:pt idx="56">
                  <c:v>5.2106931685016067E-2</c:v>
                </c:pt>
                <c:pt idx="57">
                  <c:v>6.0874722112803453E-2</c:v>
                </c:pt>
                <c:pt idx="58">
                  <c:v>6.0893302157837115E-2</c:v>
                </c:pt>
                <c:pt idx="59">
                  <c:v>8.1451118478600898E-2</c:v>
                </c:pt>
                <c:pt idx="60">
                  <c:v>9.2670569024910054E-2</c:v>
                </c:pt>
                <c:pt idx="61">
                  <c:v>9.5228442242394185E-2</c:v>
                </c:pt>
                <c:pt idx="62">
                  <c:v>9.5196908901471755E-2</c:v>
                </c:pt>
                <c:pt idx="63">
                  <c:v>9.5735413434298977E-2</c:v>
                </c:pt>
                <c:pt idx="64">
                  <c:v>0.103943856330904</c:v>
                </c:pt>
                <c:pt idx="65">
                  <c:v>0.10320248863165743</c:v>
                </c:pt>
                <c:pt idx="66">
                  <c:v>0.11089014781925297</c:v>
                </c:pt>
                <c:pt idx="67">
                  <c:v>0.11213068789819203</c:v>
                </c:pt>
                <c:pt idx="68">
                  <c:v>0.12162813225790542</c:v>
                </c:pt>
                <c:pt idx="69">
                  <c:v>0.13675667576938194</c:v>
                </c:pt>
                <c:pt idx="70">
                  <c:v>0.14576247759175609</c:v>
                </c:pt>
                <c:pt idx="71">
                  <c:v>0.14750839176213115</c:v>
                </c:pt>
                <c:pt idx="72">
                  <c:v>0.15023542777064258</c:v>
                </c:pt>
                <c:pt idx="73">
                  <c:v>0.14970199960723374</c:v>
                </c:pt>
                <c:pt idx="74">
                  <c:v>0.15552188634418398</c:v>
                </c:pt>
                <c:pt idx="75">
                  <c:v>0.15570657643658181</c:v>
                </c:pt>
                <c:pt idx="76">
                  <c:v>0.15743806043168571</c:v>
                </c:pt>
                <c:pt idx="77">
                  <c:v>0.15746643926506826</c:v>
                </c:pt>
                <c:pt idx="78">
                  <c:v>0.15524301835399734</c:v>
                </c:pt>
                <c:pt idx="79">
                  <c:v>0.15928101753205032</c:v>
                </c:pt>
                <c:pt idx="80">
                  <c:v>0.1587324673119011</c:v>
                </c:pt>
                <c:pt idx="81">
                  <c:v>0.16322848272593909</c:v>
                </c:pt>
                <c:pt idx="82">
                  <c:v>1.7049384408936719E-2</c:v>
                </c:pt>
                <c:pt idx="83">
                  <c:v>1.798415563339352E-2</c:v>
                </c:pt>
                <c:pt idx="84">
                  <c:v>2.0584577699163817E-2</c:v>
                </c:pt>
                <c:pt idx="85">
                  <c:v>2.9039254706370463E-2</c:v>
                </c:pt>
                <c:pt idx="86">
                  <c:v>3.4259498534024199E-2</c:v>
                </c:pt>
                <c:pt idx="87">
                  <c:v>3.259191865846929E-2</c:v>
                </c:pt>
                <c:pt idx="88">
                  <c:v>3.6237926937477322E-2</c:v>
                </c:pt>
                <c:pt idx="89">
                  <c:v>4.0457728367556345E-2</c:v>
                </c:pt>
                <c:pt idx="90">
                  <c:v>4.9098364755376406E-2</c:v>
                </c:pt>
                <c:pt idx="91">
                  <c:v>4.9363135994786228E-2</c:v>
                </c:pt>
                <c:pt idx="92">
                  <c:v>7.1897423955735645E-2</c:v>
                </c:pt>
                <c:pt idx="93">
                  <c:v>9.2109183852125409E-2</c:v>
                </c:pt>
                <c:pt idx="94">
                  <c:v>0.10130108155629691</c:v>
                </c:pt>
                <c:pt idx="95">
                  <c:v>0.11076384572067877</c:v>
                </c:pt>
                <c:pt idx="96">
                  <c:v>0.11033068790000811</c:v>
                </c:pt>
                <c:pt idx="97">
                  <c:v>0.11087693268789856</c:v>
                </c:pt>
                <c:pt idx="98">
                  <c:v>0.11237734850983838</c:v>
                </c:pt>
                <c:pt idx="99">
                  <c:v>0.11180395365054452</c:v>
                </c:pt>
                <c:pt idx="100">
                  <c:v>0.11432171824152693</c:v>
                </c:pt>
                <c:pt idx="101">
                  <c:v>0.11301105276868323</c:v>
                </c:pt>
                <c:pt idx="102">
                  <c:v>0.11325958865426011</c:v>
                </c:pt>
                <c:pt idx="103">
                  <c:v>0.11515987245549877</c:v>
                </c:pt>
                <c:pt idx="104">
                  <c:v>0.11529399279115643</c:v>
                </c:pt>
                <c:pt idx="105">
                  <c:v>0.11460391683081844</c:v>
                </c:pt>
                <c:pt idx="106">
                  <c:v>0.11682096251537621</c:v>
                </c:pt>
                <c:pt idx="107">
                  <c:v>0.12236268389691976</c:v>
                </c:pt>
                <c:pt idx="108">
                  <c:v>0.12094424929536216</c:v>
                </c:pt>
                <c:pt idx="109">
                  <c:v>0.11952012146828628</c:v>
                </c:pt>
                <c:pt idx="110">
                  <c:v>0.12271040914201856</c:v>
                </c:pt>
                <c:pt idx="111">
                  <c:v>0.12918672227457478</c:v>
                </c:pt>
                <c:pt idx="112">
                  <c:v>0.13204905529662606</c:v>
                </c:pt>
                <c:pt idx="113">
                  <c:v>0.1313370495200506</c:v>
                </c:pt>
                <c:pt idx="114">
                  <c:v>0.1313370495200506</c:v>
                </c:pt>
                <c:pt idx="115">
                  <c:v>0.13093270597327517</c:v>
                </c:pt>
                <c:pt idx="116">
                  <c:v>0.13740738660419929</c:v>
                </c:pt>
                <c:pt idx="117">
                  <c:v>0.13847033196761124</c:v>
                </c:pt>
                <c:pt idx="118">
                  <c:v>0.13917224636435188</c:v>
                </c:pt>
                <c:pt idx="119">
                  <c:v>0.14062988931474094</c:v>
                </c:pt>
                <c:pt idx="120">
                  <c:v>0.14601220285100852</c:v>
                </c:pt>
                <c:pt idx="121">
                  <c:v>0.14631220285070584</c:v>
                </c:pt>
                <c:pt idx="122">
                  <c:v>0.14631220285070584</c:v>
                </c:pt>
                <c:pt idx="123">
                  <c:v>0.14628919154859538</c:v>
                </c:pt>
                <c:pt idx="124">
                  <c:v>0.14648919155081891</c:v>
                </c:pt>
                <c:pt idx="125">
                  <c:v>0.14738919154991087</c:v>
                </c:pt>
                <c:pt idx="126">
                  <c:v>0.14682634765776259</c:v>
                </c:pt>
                <c:pt idx="127">
                  <c:v>0.14712634765745991</c:v>
                </c:pt>
                <c:pt idx="128">
                  <c:v>0.14863353769630741</c:v>
                </c:pt>
                <c:pt idx="129">
                  <c:v>0.1478263476616043</c:v>
                </c:pt>
                <c:pt idx="130">
                  <c:v>0.15074609481399159</c:v>
                </c:pt>
                <c:pt idx="131">
                  <c:v>0.15084609481146538</c:v>
                </c:pt>
                <c:pt idx="132">
                  <c:v>0.14853709208026891</c:v>
                </c:pt>
                <c:pt idx="133">
                  <c:v>0.15259712092748526</c:v>
                </c:pt>
                <c:pt idx="134">
                  <c:v>0.15389712093102428</c:v>
                </c:pt>
                <c:pt idx="135">
                  <c:v>0.15489712092759003</c:v>
                </c:pt>
                <c:pt idx="136">
                  <c:v>0.15522170796227286</c:v>
                </c:pt>
                <c:pt idx="137">
                  <c:v>0.15288757652614055</c:v>
                </c:pt>
                <c:pt idx="138">
                  <c:v>0.15388838393602416</c:v>
                </c:pt>
                <c:pt idx="139">
                  <c:v>0.15488838393258991</c:v>
                </c:pt>
                <c:pt idx="140">
                  <c:v>0.15548838393198455</c:v>
                </c:pt>
                <c:pt idx="141">
                  <c:v>0.1574228831890036</c:v>
                </c:pt>
                <c:pt idx="142">
                  <c:v>0.15876485733872969</c:v>
                </c:pt>
                <c:pt idx="143">
                  <c:v>0.15712198880268613</c:v>
                </c:pt>
                <c:pt idx="144">
                  <c:v>0.16002498058764586</c:v>
                </c:pt>
                <c:pt idx="145">
                  <c:v>0.16042498058481697</c:v>
                </c:pt>
                <c:pt idx="146">
                  <c:v>0.15845007770482561</c:v>
                </c:pt>
                <c:pt idx="147">
                  <c:v>0.15939253447772106</c:v>
                </c:pt>
                <c:pt idx="148">
                  <c:v>0.15887855261929779</c:v>
                </c:pt>
                <c:pt idx="149">
                  <c:v>0.16049333855469722</c:v>
                </c:pt>
                <c:pt idx="150">
                  <c:v>0.161012383887771</c:v>
                </c:pt>
                <c:pt idx="151">
                  <c:v>0.14804788268534441</c:v>
                </c:pt>
                <c:pt idx="152">
                  <c:v>0.15616631227097</c:v>
                </c:pt>
                <c:pt idx="153">
                  <c:v>0.15679924088058433</c:v>
                </c:pt>
                <c:pt idx="154">
                  <c:v>0.15761423365415467</c:v>
                </c:pt>
                <c:pt idx="155">
                  <c:v>0.15790520548853354</c:v>
                </c:pt>
                <c:pt idx="156">
                  <c:v>0.15901379782882041</c:v>
                </c:pt>
                <c:pt idx="157">
                  <c:v>0.15668159129177173</c:v>
                </c:pt>
                <c:pt idx="158">
                  <c:v>0.1571930700058573</c:v>
                </c:pt>
                <c:pt idx="159">
                  <c:v>0.15875057881422844</c:v>
                </c:pt>
                <c:pt idx="160">
                  <c:v>0.1587605788176138</c:v>
                </c:pt>
                <c:pt idx="161">
                  <c:v>0.15956057881195601</c:v>
                </c:pt>
                <c:pt idx="162">
                  <c:v>0.15954226291320994</c:v>
                </c:pt>
                <c:pt idx="164">
                  <c:v>0.15516871650963104</c:v>
                </c:pt>
                <c:pt idx="165">
                  <c:v>0.15609172570888924</c:v>
                </c:pt>
                <c:pt idx="166">
                  <c:v>0.15589693944456751</c:v>
                </c:pt>
                <c:pt idx="167">
                  <c:v>0.15476319912245345</c:v>
                </c:pt>
                <c:pt idx="168">
                  <c:v>0.15560436744447148</c:v>
                </c:pt>
                <c:pt idx="169">
                  <c:v>0.15644661382744951</c:v>
                </c:pt>
                <c:pt idx="170">
                  <c:v>0.15188717855651945</c:v>
                </c:pt>
                <c:pt idx="171">
                  <c:v>0.14939213793050199</c:v>
                </c:pt>
                <c:pt idx="172">
                  <c:v>0.15261799266414172</c:v>
                </c:pt>
                <c:pt idx="173">
                  <c:v>0.14851532197835549</c:v>
                </c:pt>
                <c:pt idx="174">
                  <c:v>0.15061775490066032</c:v>
                </c:pt>
                <c:pt idx="175">
                  <c:v>0.150606184456201</c:v>
                </c:pt>
                <c:pt idx="177">
                  <c:v>0.1467977888548887</c:v>
                </c:pt>
                <c:pt idx="178">
                  <c:v>0.14695778885812272</c:v>
                </c:pt>
                <c:pt idx="179">
                  <c:v>0.14698778885372688</c:v>
                </c:pt>
                <c:pt idx="182">
                  <c:v>0.14503962144255111</c:v>
                </c:pt>
                <c:pt idx="183">
                  <c:v>0.14672650124276709</c:v>
                </c:pt>
                <c:pt idx="184">
                  <c:v>0.1450690848224972</c:v>
                </c:pt>
                <c:pt idx="185">
                  <c:v>0.14722584221144869</c:v>
                </c:pt>
                <c:pt idx="186">
                  <c:v>0.14502278747106101</c:v>
                </c:pt>
                <c:pt idx="187">
                  <c:v>0.14163277045902306</c:v>
                </c:pt>
                <c:pt idx="188">
                  <c:v>0.14156105454218215</c:v>
                </c:pt>
                <c:pt idx="189">
                  <c:v>0.14234750058778251</c:v>
                </c:pt>
                <c:pt idx="190">
                  <c:v>0.14340572648669064</c:v>
                </c:pt>
                <c:pt idx="191">
                  <c:v>0.14078515632798128</c:v>
                </c:pt>
                <c:pt idx="192">
                  <c:v>0.14267790047848794</c:v>
                </c:pt>
                <c:pt idx="193">
                  <c:v>0.13200609115225059</c:v>
                </c:pt>
                <c:pt idx="194">
                  <c:v>0.12841159120065621</c:v>
                </c:pt>
                <c:pt idx="195">
                  <c:v>0.13580675273608839</c:v>
                </c:pt>
                <c:pt idx="196">
                  <c:v>0.10996799028129375</c:v>
                </c:pt>
                <c:pt idx="197">
                  <c:v>0.10981418338110766</c:v>
                </c:pt>
                <c:pt idx="198">
                  <c:v>-0.21909588000085306</c:v>
                </c:pt>
                <c:pt idx="199">
                  <c:v>-0.25338167428214942</c:v>
                </c:pt>
                <c:pt idx="200">
                  <c:v>-0.25528476553474333</c:v>
                </c:pt>
                <c:pt idx="201">
                  <c:v>-0.25665685861891185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68-4143-81AC-3D551E79F77C}"/>
            </c:ext>
          </c:extLst>
        </c:ser>
        <c:ser>
          <c:idx val="8"/>
          <c:order val="1"/>
          <c:tx>
            <c:strRef>
              <c:f>'A (5)'!$AZ$1</c:f>
              <c:strCache>
                <c:ptCount val="1"/>
                <c:pt idx="0">
                  <c:v>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(5)'!$AW$2:$AW$281</c:f>
              <c:numCache>
                <c:formatCode>General</c:formatCode>
                <c:ptCount val="280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  <c:pt idx="80">
                  <c:v>50000</c:v>
                </c:pt>
                <c:pt idx="81">
                  <c:v>51000</c:v>
                </c:pt>
                <c:pt idx="82">
                  <c:v>52000</c:v>
                </c:pt>
                <c:pt idx="83">
                  <c:v>53000</c:v>
                </c:pt>
                <c:pt idx="84">
                  <c:v>54000</c:v>
                </c:pt>
                <c:pt idx="85">
                  <c:v>55000</c:v>
                </c:pt>
                <c:pt idx="86">
                  <c:v>56000</c:v>
                </c:pt>
                <c:pt idx="87">
                  <c:v>57000</c:v>
                </c:pt>
                <c:pt idx="88">
                  <c:v>58000</c:v>
                </c:pt>
              </c:numCache>
            </c:numRef>
          </c:xVal>
          <c:yVal>
            <c:numRef>
              <c:f>'A (5)'!$AZ$2:$AZ$281</c:f>
              <c:numCache>
                <c:formatCode>General</c:formatCode>
                <c:ptCount val="280"/>
                <c:pt idx="0">
                  <c:v>-0.14574897563289083</c:v>
                </c:pt>
                <c:pt idx="1">
                  <c:v>-0.14446869111761032</c:v>
                </c:pt>
                <c:pt idx="2">
                  <c:v>-0.14312404976758766</c:v>
                </c:pt>
                <c:pt idx="3">
                  <c:v>-0.14171487588005865</c:v>
                </c:pt>
                <c:pt idx="4">
                  <c:v>-0.14024100453262162</c:v>
                </c:pt>
                <c:pt idx="5">
                  <c:v>-0.1387022692115856</c:v>
                </c:pt>
                <c:pt idx="6">
                  <c:v>-0.1370984890635405</c:v>
                </c:pt>
                <c:pt idx="7">
                  <c:v>-0.13542945603608961</c:v>
                </c:pt>
                <c:pt idx="8">
                  <c:v>-0.13369492217757437</c:v>
                </c:pt>
                <c:pt idx="9">
                  <c:v>-0.131894587363036</c:v>
                </c:pt>
                <c:pt idx="10">
                  <c:v>-0.13002808770432531</c:v>
                </c:pt>
                <c:pt idx="11">
                  <c:v>-0.12809498488610754</c:v>
                </c:pt>
                <c:pt idx="12">
                  <c:v>-0.12609475664647915</c:v>
                </c:pt>
                <c:pt idx="13">
                  <c:v>-0.12402678859116346</c:v>
                </c:pt>
                <c:pt idx="14">
                  <c:v>-0.12189036749407176</c:v>
                </c:pt>
                <c:pt idx="15">
                  <c:v>-0.11968467619480806</c:v>
                </c:pt>
                <c:pt idx="16">
                  <c:v>-0.11740879015609278</c:v>
                </c:pt>
                <c:pt idx="17">
                  <c:v>-0.11506167569185315</c:v>
                </c:pt>
                <c:pt idx="18">
                  <c:v>-0.1126421898209123</c:v>
                </c:pt>
                <c:pt idx="19">
                  <c:v>-0.11014908164302277</c:v>
                </c:pt>
                <c:pt idx="20">
                  <c:v>-0.10758099507499382</c:v>
                </c:pt>
                <c:pt idx="21">
                  <c:v>-0.10493647272662855</c:v>
                </c:pt>
                <c:pt idx="22">
                  <c:v>-0.10221396064123617</c:v>
                </c:pt>
                <c:pt idx="23">
                  <c:v>-9.9411813576022953E-2</c:v>
                </c:pt>
                <c:pt idx="24">
                  <c:v>-9.6528300456344029E-2</c:v>
                </c:pt>
                <c:pt idx="25">
                  <c:v>-9.3561609607501928E-2</c:v>
                </c:pt>
                <c:pt idx="26">
                  <c:v>-9.0509853351487132E-2</c:v>
                </c:pt>
                <c:pt idx="27">
                  <c:v>-8.7371071556698862E-2</c:v>
                </c:pt>
                <c:pt idx="28">
                  <c:v>-8.4143233748983901E-2</c:v>
                </c:pt>
                <c:pt idx="29">
                  <c:v>-8.0824239434465553E-2</c:v>
                </c:pt>
                <c:pt idx="30">
                  <c:v>-7.7411916350011503E-2</c:v>
                </c:pt>
                <c:pt idx="31">
                  <c:v>-7.3904016445972109E-2</c:v>
                </c:pt>
                <c:pt idx="32">
                  <c:v>-7.0298209516586302E-2</c:v>
                </c:pt>
                <c:pt idx="33">
                  <c:v>-6.6592074522608638E-2</c:v>
                </c:pt>
                <c:pt idx="34">
                  <c:v>-6.2783088792104993E-2</c:v>
                </c:pt>
                <c:pt idx="35">
                  <c:v>-5.8868615429628457E-2</c:v>
                </c:pt>
                <c:pt idx="36">
                  <c:v>-5.4845889398185257E-2</c:v>
                </c:pt>
                <c:pt idx="37">
                  <c:v>-5.0712002845557942E-2</c:v>
                </c:pt>
                <c:pt idx="38">
                  <c:v>-4.6463890305534793E-2</c:v>
                </c:pt>
                <c:pt idx="39">
                  <c:v>-4.2098314390289972E-2</c:v>
                </c:pt>
                <c:pt idx="40">
                  <c:v>-3.7611852474343177E-2</c:v>
                </c:pt>
                <c:pt idx="41">
                  <c:v>-3.300088462370037E-2</c:v>
                </c:pt>
                <c:pt idx="42">
                  <c:v>-2.8261582618656262E-2</c:v>
                </c:pt>
                <c:pt idx="43">
                  <c:v>-2.3389899336080284E-2</c:v>
                </c:pt>
                <c:pt idx="44">
                  <c:v>-1.8381556995067296E-2</c:v>
                </c:pt>
                <c:pt idx="45">
                  <c:v>-1.3232031858819248E-2</c:v>
                </c:pt>
                <c:pt idx="46">
                  <c:v>-7.9365320095029987E-3</c:v>
                </c:pt>
                <c:pt idx="47">
                  <c:v>-2.4899639408994842E-3</c:v>
                </c:pt>
                <c:pt idx="48">
                  <c:v>3.1131167543781658E-3</c:v>
                </c:pt>
                <c:pt idx="49">
                  <c:v>8.8785748984574701E-3</c:v>
                </c:pt>
                <c:pt idx="50">
                  <c:v>1.4812787647832455E-2</c:v>
                </c:pt>
                <c:pt idx="51">
                  <c:v>2.09227561295506E-2</c:v>
                </c:pt>
                <c:pt idx="52">
                  <c:v>2.7216224774940699E-2</c:v>
                </c:pt>
                <c:pt idx="53">
                  <c:v>3.3701780359011183E-2</c:v>
                </c:pt>
                <c:pt idx="54">
                  <c:v>4.0388877356414263E-2</c:v>
                </c:pt>
                <c:pt idx="55">
                  <c:v>4.7287698309382571E-2</c:v>
                </c:pt>
                <c:pt idx="56">
                  <c:v>5.4408704870967745E-2</c:v>
                </c:pt>
                <c:pt idx="57">
                  <c:v>6.1761666781325275E-2</c:v>
                </c:pt>
                <c:pt idx="58">
                  <c:v>6.9353877909718378E-2</c:v>
                </c:pt>
                <c:pt idx="59">
                  <c:v>7.7187198188472542E-2</c:v>
                </c:pt>
                <c:pt idx="60">
                  <c:v>8.5253535543906203E-2</c:v>
                </c:pt>
                <c:pt idx="61">
                  <c:v>9.3528469129805988E-2</c:v>
                </c:pt>
                <c:pt idx="62">
                  <c:v>0.10196301009605079</c:v>
                </c:pt>
                <c:pt idx="63">
                  <c:v>0.11047410238880299</c:v>
                </c:pt>
                <c:pt idx="64">
                  <c:v>0.11893543019540159</c:v>
                </c:pt>
                <c:pt idx="65">
                  <c:v>0.127171291610294</c:v>
                </c:pt>
                <c:pt idx="66">
                  <c:v>0.13495728056473508</c:v>
                </c:pt>
                <c:pt idx="67">
                  <c:v>0.14203151632703626</c:v>
                </c:pt>
                <c:pt idx="68">
                  <c:v>0.14811833950042044</c:v>
                </c:pt>
                <c:pt idx="69">
                  <c:v>0.15296252555964343</c:v>
                </c:pt>
                <c:pt idx="70">
                  <c:v>0.15636724177809522</c:v>
                </c:pt>
                <c:pt idx="71">
                  <c:v>0.15822560385699524</c:v>
                </c:pt>
                <c:pt idx="72">
                  <c:v>0.15853622602628245</c:v>
                </c:pt>
                <c:pt idx="73">
                  <c:v>0.15739813533035127</c:v>
                </c:pt>
                <c:pt idx="74">
                  <c:v>0.15498757464751364</c:v>
                </c:pt>
                <c:pt idx="75">
                  <c:v>0.15152485627217804</c:v>
                </c:pt>
                <c:pt idx="76">
                  <c:v>0.1472410081133298</c:v>
                </c:pt>
                <c:pt idx="77">
                  <c:v>0.1423515928985043</c:v>
                </c:pt>
                <c:pt idx="78">
                  <c:v>0.13704088120010247</c:v>
                </c:pt>
                <c:pt idx="79">
                  <c:v>0.13145581250821869</c:v>
                </c:pt>
                <c:pt idx="80">
                  <c:v>0.12570708479491285</c:v>
                </c:pt>
                <c:pt idx="81">
                  <c:v>0.1198742643858685</c:v>
                </c:pt>
                <c:pt idx="82">
                  <c:v>0.11401237025123633</c:v>
                </c:pt>
                <c:pt idx="83">
                  <c:v>0.10815828972750484</c:v>
                </c:pt>
                <c:pt idx="84">
                  <c:v>0.10233620177023661</c:v>
                </c:pt>
                <c:pt idx="85">
                  <c:v>9.6561755188612222E-2</c:v>
                </c:pt>
                <c:pt idx="86">
                  <c:v>9.084507246476127E-2</c:v>
                </c:pt>
                <c:pt idx="87">
                  <c:v>8.519279023318406E-2</c:v>
                </c:pt>
                <c:pt idx="88">
                  <c:v>7.9609377704022904E-2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868-4143-81AC-3D551E79F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97744"/>
        <c:axId val="1"/>
      </c:scatterChart>
      <c:valAx>
        <c:axId val="600797744"/>
        <c:scaling>
          <c:orientation val="minMax"/>
          <c:max val="60000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6612903225806448"/>
              <c:y val="0.914669186351706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489797646261954E-2"/>
              <c:y val="0.39892185476815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97744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5645161290322582"/>
          <c:y val="0.92800251968503933"/>
          <c:w val="0.52580645161290329"/>
          <c:h val="0.9813358530183726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Eclipse Timing Difference (O-C) Plot</a:t>
            </a:r>
          </a:p>
        </c:rich>
      </c:tx>
      <c:layout>
        <c:manualLayout>
          <c:xMode val="edge"/>
          <c:yMode val="edge"/>
          <c:x val="0.22168318765979494"/>
          <c:y val="1.37362637362637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4190866123815"/>
          <c:y val="0.10989025730041813"/>
          <c:w val="0.85275215657892867"/>
          <c:h val="0.7060449031551864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(5)'!$H$21:$H$961</c:f>
              <c:numCache>
                <c:formatCode>General</c:formatCode>
                <c:ptCount val="941"/>
                <c:pt idx="0">
                  <c:v>-3.8582519995543407E-2</c:v>
                </c:pt>
                <c:pt idx="1">
                  <c:v>-2.5630254993302515E-2</c:v>
                </c:pt>
                <c:pt idx="2">
                  <c:v>-2.1781164996355074E-2</c:v>
                </c:pt>
                <c:pt idx="3">
                  <c:v>-1.6456864992505871E-2</c:v>
                </c:pt>
                <c:pt idx="4">
                  <c:v>-1.2698934995569289E-2</c:v>
                </c:pt>
                <c:pt idx="5">
                  <c:v>-6.9545549959002528E-3</c:v>
                </c:pt>
                <c:pt idx="6">
                  <c:v>-6.6213249956490472E-3</c:v>
                </c:pt>
                <c:pt idx="7">
                  <c:v>-3.1713699936517514E-3</c:v>
                </c:pt>
                <c:pt idx="8">
                  <c:v>-2.0115299957979005E-3</c:v>
                </c:pt>
                <c:pt idx="9">
                  <c:v>-8.769449959800113E-4</c:v>
                </c:pt>
                <c:pt idx="10">
                  <c:v>2.4085500044748187E-3</c:v>
                </c:pt>
                <c:pt idx="11">
                  <c:v>4.7029750057845376E-3</c:v>
                </c:pt>
                <c:pt idx="12">
                  <c:v>5.8375600056024268E-3</c:v>
                </c:pt>
                <c:pt idx="13">
                  <c:v>2.9785205006191973E-2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67-47BF-B845-4549D5D4520C}"/>
            </c:ext>
          </c:extLst>
        </c:ser>
        <c:ser>
          <c:idx val="1"/>
          <c:order val="1"/>
          <c:tx>
            <c:strRef>
              <c:f>'A (5)'!$I$20:$I$20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(5)'!$D$22:$D$39</c:f>
                <c:numCache>
                  <c:formatCode>General</c:formatCode>
                  <c:ptCount val="18"/>
                  <c:pt idx="13">
                    <c:v>3.0000000000000001E-3</c:v>
                  </c:pt>
                  <c:pt idx="14">
                    <c:v>7.0000000000000001E-3</c:v>
                  </c:pt>
                  <c:pt idx="15">
                    <c:v>5.0000000000000001E-3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(5)'!$I$21:$I$961</c:f>
              <c:numCache>
                <c:formatCode>0.0000</c:formatCode>
                <c:ptCount val="941"/>
                <c:pt idx="14">
                  <c:v>0.13185779000195907</c:v>
                </c:pt>
                <c:pt idx="15">
                  <c:v>0.14494772500620456</c:v>
                </c:pt>
                <c:pt idx="16" formatCode="General">
                  <c:v>0.17030098500981694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367-47BF-B845-4549D5D4520C}"/>
            </c:ext>
          </c:extLst>
        </c:ser>
        <c:ser>
          <c:idx val="3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(5)'!$D$21:$D$39</c:f>
                <c:numCache>
                  <c:formatCode>General</c:formatCode>
                  <c:ptCount val="19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'A (5)'!$D$21:$D$39</c:f>
                <c:numCache>
                  <c:formatCode>General</c:formatCode>
                  <c:ptCount val="19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(5)'!$J$21:$J$961</c:f>
              <c:numCache>
                <c:formatCode>0.0000</c:formatCode>
                <c:ptCount val="941"/>
                <c:pt idx="17" formatCode="General">
                  <c:v>-0.1860482400006731</c:v>
                </c:pt>
                <c:pt idx="18" formatCode="General">
                  <c:v>-0.18582815999252489</c:v>
                </c:pt>
                <c:pt idx="19" formatCode="General">
                  <c:v>-0.18552449499838986</c:v>
                </c:pt>
                <c:pt idx="20" formatCode="General">
                  <c:v>-0.18547625499923015</c:v>
                </c:pt>
                <c:pt idx="21" formatCode="General">
                  <c:v>-0.1852856899931794</c:v>
                </c:pt>
                <c:pt idx="22" formatCode="General">
                  <c:v>-0.185024494996469</c:v>
                </c:pt>
                <c:pt idx="23" formatCode="General">
                  <c:v>-0.18501130499498686</c:v>
                </c:pt>
                <c:pt idx="24" formatCode="General">
                  <c:v>-0.17680090999056119</c:v>
                </c:pt>
                <c:pt idx="25" formatCode="General">
                  <c:v>-0.17023043499648338</c:v>
                </c:pt>
                <c:pt idx="26" formatCode="General">
                  <c:v>-0.17017154999484774</c:v>
                </c:pt>
                <c:pt idx="27" formatCode="General">
                  <c:v>-0.16869258499355055</c:v>
                </c:pt>
                <c:pt idx="28" formatCode="General">
                  <c:v>-0.12807548999262508</c:v>
                </c:pt>
                <c:pt idx="29" formatCode="General">
                  <c:v>-0.12799421499221353</c:v>
                </c:pt>
                <c:pt idx="30" formatCode="General">
                  <c:v>-0.11691773499478586</c:v>
                </c:pt>
                <c:pt idx="31" formatCode="General">
                  <c:v>-0.11639765499421628</c:v>
                </c:pt>
                <c:pt idx="32" formatCode="General">
                  <c:v>-0.11625885000103153</c:v>
                </c:pt>
                <c:pt idx="33" formatCode="General">
                  <c:v>-0.11155060499004321</c:v>
                </c:pt>
                <c:pt idx="34" formatCode="General">
                  <c:v>-0.10837203999835765</c:v>
                </c:pt>
                <c:pt idx="35" formatCode="General">
                  <c:v>-7.7897034992929548E-2</c:v>
                </c:pt>
                <c:pt idx="36" formatCode="General">
                  <c:v>-6.8254924997745547E-2</c:v>
                </c:pt>
                <c:pt idx="37" formatCode="General">
                  <c:v>-4.5914399990579113E-2</c:v>
                </c:pt>
                <c:pt idx="38" formatCode="General">
                  <c:v>-4.5753204998618457E-2</c:v>
                </c:pt>
                <c:pt idx="39" formatCode="General">
                  <c:v>-4.5010180001554545E-2</c:v>
                </c:pt>
                <c:pt idx="40" formatCode="General">
                  <c:v>-4.4810179999331012E-2</c:v>
                </c:pt>
                <c:pt idx="41" formatCode="General">
                  <c:v>-4.4510179999633692E-2</c:v>
                </c:pt>
                <c:pt idx="42" formatCode="General">
                  <c:v>-4.1995674990175758E-2</c:v>
                </c:pt>
                <c:pt idx="43" formatCode="General">
                  <c:v>-4.1995674990175758E-2</c:v>
                </c:pt>
                <c:pt idx="44" formatCode="General">
                  <c:v>-4.189567499270197E-2</c:v>
                </c:pt>
                <c:pt idx="45" formatCode="General">
                  <c:v>-4.1891454995493405E-2</c:v>
                </c:pt>
                <c:pt idx="46" formatCode="General">
                  <c:v>-4.169145500054583E-2</c:v>
                </c:pt>
                <c:pt idx="47" formatCode="General">
                  <c:v>-4.1391455000848509E-2</c:v>
                </c:pt>
                <c:pt idx="48" formatCode="General">
                  <c:v>-5.4756049939896911E-3</c:v>
                </c:pt>
                <c:pt idx="49" formatCode="General">
                  <c:v>-4.7190299956128001E-3</c:v>
                </c:pt>
                <c:pt idx="50" formatCode="General">
                  <c:v>-3.6756049958057702E-3</c:v>
                </c:pt>
                <c:pt idx="51" formatCode="General">
                  <c:v>-2.1821349946549162E-3</c:v>
                </c:pt>
                <c:pt idx="52" formatCode="General">
                  <c:v>-2.1821349946549162E-3</c:v>
                </c:pt>
                <c:pt idx="53" formatCode="General">
                  <c:v>-1.5190299964160658E-3</c:v>
                </c:pt>
                <c:pt idx="54" formatCode="General">
                  <c:v>1.0735275005572475E-2</c:v>
                </c:pt>
                <c:pt idx="55" formatCode="General">
                  <c:v>1.2135275006585289E-2</c:v>
                </c:pt>
                <c:pt idx="56" formatCode="General">
                  <c:v>2.333069500309648E-2</c:v>
                </c:pt>
                <c:pt idx="57" formatCode="General">
                  <c:v>5.0395880003634375E-2</c:v>
                </c:pt>
                <c:pt idx="58" formatCode="General">
                  <c:v>5.0419625003996771E-2</c:v>
                </c:pt>
                <c:pt idx="59" formatCode="General">
                  <c:v>0.1046567950033932</c:v>
                </c:pt>
                <c:pt idx="60" formatCode="General">
                  <c:v>0.12845643499895232</c:v>
                </c:pt>
                <c:pt idx="61" formatCode="General">
                  <c:v>0.13071667500480544</c:v>
                </c:pt>
                <c:pt idx="62" formatCode="General">
                  <c:v>0.13081532000796869</c:v>
                </c:pt>
                <c:pt idx="63" formatCode="General">
                  <c:v>0.13115548000496347</c:v>
                </c:pt>
                <c:pt idx="64" formatCode="General">
                  <c:v>0.15132850990630686</c:v>
                </c:pt>
                <c:pt idx="65" formatCode="General">
                  <c:v>0.15135416499833809</c:v>
                </c:pt>
                <c:pt idx="66" formatCode="General">
                  <c:v>0.16851318000408355</c:v>
                </c:pt>
                <c:pt idx="67" formatCode="General">
                  <c:v>0.17089732000022195</c:v>
                </c:pt>
                <c:pt idx="68" formatCode="General">
                  <c:v>0.19466182000178378</c:v>
                </c:pt>
                <c:pt idx="69" formatCode="General">
                  <c:v>0.23714899500191677</c:v>
                </c:pt>
                <c:pt idx="70" formatCode="General">
                  <c:v>0.26353875000495464</c:v>
                </c:pt>
                <c:pt idx="71" formatCode="General">
                  <c:v>0.27665895999962231</c:v>
                </c:pt>
                <c:pt idx="72" formatCode="General">
                  <c:v>0.28134772000339581</c:v>
                </c:pt>
                <c:pt idx="73" formatCode="General">
                  <c:v>0.28265656000439776</c:v>
                </c:pt>
                <c:pt idx="74" formatCode="General">
                  <c:v>0.31926652500260388</c:v>
                </c:pt>
                <c:pt idx="75" formatCode="General">
                  <c:v>0.31944277999718906</c:v>
                </c:pt>
                <c:pt idx="76" formatCode="General">
                  <c:v>0.32190859500406077</c:v>
                </c:pt>
                <c:pt idx="77" formatCode="General">
                  <c:v>0.371649120002985</c:v>
                </c:pt>
                <c:pt idx="78" formatCode="General">
                  <c:v>0.37250369499815861</c:v>
                </c:pt>
                <c:pt idx="79" formatCode="General">
                  <c:v>0.37347286500153132</c:v>
                </c:pt>
                <c:pt idx="80" formatCode="General">
                  <c:v>0.37510042999929283</c:v>
                </c:pt>
                <c:pt idx="81" formatCode="General">
                  <c:v>0.38047995000670198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367-47BF-B845-4549D5D4520C}"/>
            </c:ext>
          </c:extLst>
        </c:ser>
        <c:ser>
          <c:idx val="4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(5)'!$K$21:$K$961</c:f>
              <c:numCache>
                <c:formatCode>0.0000</c:formatCode>
                <c:ptCount val="941"/>
                <c:pt idx="82" formatCode="General">
                  <c:v>-4.6014399995328858E-2</c:v>
                </c:pt>
                <c:pt idx="83" formatCode="General">
                  <c:v>-4.4510179999633692E-2</c:v>
                </c:pt>
                <c:pt idx="84" formatCode="General">
                  <c:v>-4.1891454995493405E-2</c:v>
                </c:pt>
                <c:pt idx="85" formatCode="General">
                  <c:v>-3.7920194990874734E-2</c:v>
                </c:pt>
                <c:pt idx="86" formatCode="General">
                  <c:v>-3.2696449998184107E-2</c:v>
                </c:pt>
                <c:pt idx="87" formatCode="General">
                  <c:v>-2.7162624995980877E-2</c:v>
                </c:pt>
                <c:pt idx="88" formatCode="General">
                  <c:v>-1.7820024993852712E-2</c:v>
                </c:pt>
                <c:pt idx="89" formatCode="General">
                  <c:v>-1.3596279997727834E-2</c:v>
                </c:pt>
                <c:pt idx="90">
                  <c:v>1.1737585002265405E-2</c:v>
                </c:pt>
                <c:pt idx="91">
                  <c:v>2.0207350004056934E-2</c:v>
                </c:pt>
                <c:pt idx="92" formatCode="General">
                  <c:v>7.2720220006885938E-2</c:v>
                </c:pt>
                <c:pt idx="93" formatCode="General">
                  <c:v>0.12769659500918351</c:v>
                </c:pt>
                <c:pt idx="94">
                  <c:v>0.14527242500480497</c:v>
                </c:pt>
                <c:pt idx="95" formatCode="General">
                  <c:v>0.16849309999815887</c:v>
                </c:pt>
                <c:pt idx="96" formatCode="General">
                  <c:v>0.16909732000203803</c:v>
                </c:pt>
                <c:pt idx="97" formatCode="General">
                  <c:v>0.17095134000555845</c:v>
                </c:pt>
                <c:pt idx="98" formatCode="General">
                  <c:v>0.17135716000484535</c:v>
                </c:pt>
                <c:pt idx="99" formatCode="General">
                  <c:v>0.17177142000582535</c:v>
                </c:pt>
                <c:pt idx="100" formatCode="General">
                  <c:v>0.17191820000880398</c:v>
                </c:pt>
                <c:pt idx="101" formatCode="General">
                  <c:v>0.17309883000416448</c:v>
                </c:pt>
                <c:pt idx="102" formatCode="General">
                  <c:v>0.174190700003237</c:v>
                </c:pt>
                <c:pt idx="103" formatCode="General">
                  <c:v>0.17522759500570828</c:v>
                </c:pt>
                <c:pt idx="104" formatCode="General">
                  <c:v>0.17537508500390686</c:v>
                </c:pt>
                <c:pt idx="105" formatCode="General">
                  <c:v>0.1754345250010374</c:v>
                </c:pt>
                <c:pt idx="106" formatCode="General">
                  <c:v>0.17765827000403078</c:v>
                </c:pt>
                <c:pt idx="107" formatCode="General">
                  <c:v>0.18219651999970665</c:v>
                </c:pt>
                <c:pt idx="108" formatCode="General">
                  <c:v>0.19254660500882892</c:v>
                </c:pt>
                <c:pt idx="109" formatCode="General">
                  <c:v>0.1929627750068903</c:v>
                </c:pt>
                <c:pt idx="110" formatCode="General">
                  <c:v>0.19569560500531225</c:v>
                </c:pt>
                <c:pt idx="111" formatCode="General">
                  <c:v>0.21658289500192041</c:v>
                </c:pt>
                <c:pt idx="112" formatCode="General">
                  <c:v>0.21743055000843015</c:v>
                </c:pt>
                <c:pt idx="113" formatCode="General">
                  <c:v>0.2187116600034642</c:v>
                </c:pt>
                <c:pt idx="114" formatCode="General">
                  <c:v>0.2187116600034642</c:v>
                </c:pt>
                <c:pt idx="115" formatCode="General">
                  <c:v>0.21956703500472941</c:v>
                </c:pt>
                <c:pt idx="116" formatCode="General">
                  <c:v>0.23569167000096058</c:v>
                </c:pt>
                <c:pt idx="117" formatCode="General">
                  <c:v>0.23810700500325765</c:v>
                </c:pt>
                <c:pt idx="118" formatCode="General">
                  <c:v>0.24134779500309378</c:v>
                </c:pt>
                <c:pt idx="119" formatCode="General">
                  <c:v>0.24230688000534428</c:v>
                </c:pt>
                <c:pt idx="120" formatCode="General">
                  <c:v>0.26113672500650864</c:v>
                </c:pt>
                <c:pt idx="121" formatCode="General">
                  <c:v>0.26143672500620596</c:v>
                </c:pt>
                <c:pt idx="122" formatCode="General">
                  <c:v>0.26143672500620596</c:v>
                </c:pt>
                <c:pt idx="123" formatCode="General">
                  <c:v>0.26286452999920584</c:v>
                </c:pt>
                <c:pt idx="124" formatCode="General">
                  <c:v>0.26306453000142938</c:v>
                </c:pt>
                <c:pt idx="125" formatCode="General">
                  <c:v>0.26396453000052134</c:v>
                </c:pt>
                <c:pt idx="126" formatCode="General">
                  <c:v>0.27858106500207214</c:v>
                </c:pt>
                <c:pt idx="127" formatCode="General">
                  <c:v>0.27888106500176946</c:v>
                </c:pt>
                <c:pt idx="128" formatCode="General">
                  <c:v>0.27929425500769867</c:v>
                </c:pt>
                <c:pt idx="129" formatCode="General">
                  <c:v>0.27958106500591384</c:v>
                </c:pt>
                <c:pt idx="130" formatCode="General">
                  <c:v>0.29562290500325616</c:v>
                </c:pt>
                <c:pt idx="131" formatCode="General">
                  <c:v>0.29572290500072995</c:v>
                </c:pt>
                <c:pt idx="132" formatCode="General">
                  <c:v>0.29745293500309344</c:v>
                </c:pt>
                <c:pt idx="133" formatCode="General">
                  <c:v>0.30075839500204893</c:v>
                </c:pt>
                <c:pt idx="134" formatCode="General">
                  <c:v>0.30205839500558795</c:v>
                </c:pt>
                <c:pt idx="135" formatCode="General">
                  <c:v>0.3030583950021537</c:v>
                </c:pt>
                <c:pt idx="136" formatCode="General">
                  <c:v>0.31803083000704646</c:v>
                </c:pt>
                <c:pt idx="137" formatCode="General">
                  <c:v>0.31881273500766838</c:v>
                </c:pt>
                <c:pt idx="138" formatCode="General">
                  <c:v>0.32178157500311499</c:v>
                </c:pt>
                <c:pt idx="139" formatCode="General">
                  <c:v>0.32278157499968074</c:v>
                </c:pt>
                <c:pt idx="140" formatCode="General">
                  <c:v>0.32338157499907538</c:v>
                </c:pt>
                <c:pt idx="141" formatCode="General">
                  <c:v>0.32382245500775753</c:v>
                </c:pt>
                <c:pt idx="142" formatCode="General">
                  <c:v>0.33812489500269294</c:v>
                </c:pt>
                <c:pt idx="143" formatCode="General">
                  <c:v>0.33905341500212671</c:v>
                </c:pt>
                <c:pt idx="144" formatCode="General">
                  <c:v>0.34274046500650002</c:v>
                </c:pt>
                <c:pt idx="145" formatCode="General">
                  <c:v>0.34314046500367112</c:v>
                </c:pt>
                <c:pt idx="146" formatCode="General">
                  <c:v>0.35425179000594653</c:v>
                </c:pt>
                <c:pt idx="147" formatCode="General">
                  <c:v>0.35612127000058535</c:v>
                </c:pt>
                <c:pt idx="148" formatCode="General">
                  <c:v>0.3583160050038714</c:v>
                </c:pt>
                <c:pt idx="149" formatCode="General">
                  <c:v>0.35993975000019418</c:v>
                </c:pt>
                <c:pt idx="150" formatCode="General">
                  <c:v>0.36028859500220278</c:v>
                </c:pt>
                <c:pt idx="151" formatCode="General">
                  <c:v>0.36430549000942847</c:v>
                </c:pt>
                <c:pt idx="152" formatCode="General">
                  <c:v>0.37173461500060512</c:v>
                </c:pt>
                <c:pt idx="153" formatCode="General">
                  <c:v>0.37251453501085052</c:v>
                </c:pt>
                <c:pt idx="154" formatCode="General">
                  <c:v>0.37384425500931684</c:v>
                </c:pt>
                <c:pt idx="155" formatCode="General">
                  <c:v>0.37431915500201285</c:v>
                </c:pt>
                <c:pt idx="156" formatCode="General">
                  <c:v>0.37473828000656795</c:v>
                </c:pt>
                <c:pt idx="157" formatCode="General">
                  <c:v>0.37542663999920478</c:v>
                </c:pt>
                <c:pt idx="158" formatCode="General">
                  <c:v>0.37628895000671037</c:v>
                </c:pt>
                <c:pt idx="159" formatCode="General">
                  <c:v>0.3764534550064127</c:v>
                </c:pt>
                <c:pt idx="160" formatCode="General">
                  <c:v>0.37646345500979805</c:v>
                </c:pt>
                <c:pt idx="161" formatCode="General">
                  <c:v>0.37726345500414027</c:v>
                </c:pt>
                <c:pt idx="162" formatCode="General">
                  <c:v>0.37884134001069469</c:v>
                </c:pt>
                <c:pt idx="163" formatCode="General">
                  <c:v>0.38528143507573986</c:v>
                </c:pt>
                <c:pt idx="164" formatCode="General">
                  <c:v>0.38557912491523894</c:v>
                </c:pt>
                <c:pt idx="165" formatCode="General">
                  <c:v>0.38579824981570709</c:v>
                </c:pt>
                <c:pt idx="166" formatCode="General">
                  <c:v>0.38626039989321725</c:v>
                </c:pt>
                <c:pt idx="167" formatCode="General">
                  <c:v>0.38654589484940516</c:v>
                </c:pt>
                <c:pt idx="168" formatCode="General">
                  <c:v>0.38708605505235028</c:v>
                </c:pt>
                <c:pt idx="169" formatCode="General">
                  <c:v>0.38782486008130945</c:v>
                </c:pt>
                <c:pt idx="170" formatCode="General">
                  <c:v>0.40021470500505529</c:v>
                </c:pt>
                <c:pt idx="171" formatCode="General">
                  <c:v>0.40287078999972437</c:v>
                </c:pt>
                <c:pt idx="172" formatCode="General">
                  <c:v>0.40292243001022143</c:v>
                </c:pt>
                <c:pt idx="173" formatCode="General">
                  <c:v>0.40332385500369128</c:v>
                </c:pt>
                <c:pt idx="174" formatCode="General">
                  <c:v>0.40363102999981493</c:v>
                </c:pt>
                <c:pt idx="175" formatCode="General">
                  <c:v>0.404094535006152</c:v>
                </c:pt>
                <c:pt idx="176" formatCode="General">
                  <c:v>0.41330442500475328</c:v>
                </c:pt>
                <c:pt idx="177" formatCode="General">
                  <c:v>0.41514570000435924</c:v>
                </c:pt>
                <c:pt idx="178" formatCode="General">
                  <c:v>0.41530570000759326</c:v>
                </c:pt>
                <c:pt idx="179" formatCode="General">
                  <c:v>0.41533570000319742</c:v>
                </c:pt>
                <c:pt idx="180" formatCode="General">
                  <c:v>0.41556570000830106</c:v>
                </c:pt>
                <c:pt idx="181" formatCode="General">
                  <c:v>0.41845409500820097</c:v>
                </c:pt>
                <c:pt idx="182" formatCode="General">
                  <c:v>0.41911656499723904</c:v>
                </c:pt>
                <c:pt idx="183" formatCode="General">
                  <c:v>0.41934979500365444</c:v>
                </c:pt>
                <c:pt idx="184" formatCode="General">
                  <c:v>0.41996365500381216</c:v>
                </c:pt>
                <c:pt idx="185" formatCode="General">
                  <c:v>0.42129282000678359</c:v>
                </c:pt>
                <c:pt idx="186" formatCode="General">
                  <c:v>0.42189516501093749</c:v>
                </c:pt>
                <c:pt idx="187" formatCode="General">
                  <c:v>0.43267314488184638</c:v>
                </c:pt>
                <c:pt idx="188" formatCode="General">
                  <c:v>0.4334264900026028</c:v>
                </c:pt>
                <c:pt idx="189" formatCode="General">
                  <c:v>0.43420274500385858</c:v>
                </c:pt>
                <c:pt idx="190" formatCode="General">
                  <c:v>0.43428322493855376</c:v>
                </c:pt>
                <c:pt idx="191" formatCode="General">
                  <c:v>0.43447684501006734</c:v>
                </c:pt>
                <c:pt idx="192" formatCode="General">
                  <c:v>0.4347064100074931</c:v>
                </c:pt>
                <c:pt idx="193" formatCode="General">
                  <c:v>0.4462344150088029</c:v>
                </c:pt>
                <c:pt idx="194" formatCode="General">
                  <c:v>0.46292983501189156</c:v>
                </c:pt>
                <c:pt idx="195" formatCode="General">
                  <c:v>0.47073214500414906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367-47BF-B845-4549D5D4520C}"/>
            </c:ext>
          </c:extLst>
        </c:ser>
        <c:ser>
          <c:idx val="8"/>
          <c:order val="4"/>
          <c:tx>
            <c:strRef>
              <c:f>'A (5)'!$AX$1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(5)'!$AW$2:$AW$281</c:f>
              <c:numCache>
                <c:formatCode>General</c:formatCode>
                <c:ptCount val="280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  <c:pt idx="80">
                  <c:v>50000</c:v>
                </c:pt>
                <c:pt idx="81">
                  <c:v>51000</c:v>
                </c:pt>
                <c:pt idx="82">
                  <c:v>52000</c:v>
                </c:pt>
                <c:pt idx="83">
                  <c:v>53000</c:v>
                </c:pt>
                <c:pt idx="84">
                  <c:v>54000</c:v>
                </c:pt>
                <c:pt idx="85">
                  <c:v>55000</c:v>
                </c:pt>
                <c:pt idx="86">
                  <c:v>56000</c:v>
                </c:pt>
                <c:pt idx="87">
                  <c:v>57000</c:v>
                </c:pt>
                <c:pt idx="88">
                  <c:v>58000</c:v>
                </c:pt>
              </c:numCache>
            </c:numRef>
          </c:xVal>
          <c:yVal>
            <c:numRef>
              <c:f>'A (5)'!$AX$2:$AX$281</c:f>
              <c:numCache>
                <c:formatCode>General</c:formatCode>
                <c:ptCount val="280"/>
                <c:pt idx="0">
                  <c:v>9.2139203187289964E-2</c:v>
                </c:pt>
                <c:pt idx="1">
                  <c:v>7.4692740056459955E-2</c:v>
                </c:pt>
                <c:pt idx="2">
                  <c:v>5.782119464778232E-2</c:v>
                </c:pt>
                <c:pt idx="3">
                  <c:v>4.1524742664021175E-2</c:v>
                </c:pt>
                <c:pt idx="4">
                  <c:v>2.580354902757831E-2</c:v>
                </c:pt>
                <c:pt idx="5">
                  <c:v>1.0657780252144616E-2</c:v>
                </c:pt>
                <c:pt idx="6">
                  <c:v>-3.912382808869852E-3</c:v>
                </c:pt>
                <c:pt idx="7">
                  <c:v>-1.7906732103068285E-2</c:v>
                </c:pt>
                <c:pt idx="8">
                  <c:v>-3.1325019678792185E-2</c:v>
                </c:pt>
                <c:pt idx="9">
                  <c:v>-4.4166945411082764E-2</c:v>
                </c:pt>
                <c:pt idx="10">
                  <c:v>-5.6432145411790813E-2</c:v>
                </c:pt>
                <c:pt idx="11">
                  <c:v>-6.8120181365581609E-2</c:v>
                </c:pt>
                <c:pt idx="12">
                  <c:v>-7.9230531010551553E-2</c:v>
                </c:pt>
                <c:pt idx="13">
                  <c:v>-8.9762579952424038E-2</c:v>
                </c:pt>
                <c:pt idx="14">
                  <c:v>-9.9715614965110277E-2</c:v>
                </c:pt>
                <c:pt idx="15">
                  <c:v>-0.10908881888821435</c:v>
                </c:pt>
                <c:pt idx="16">
                  <c:v>-0.11788126718445663</c:v>
                </c:pt>
                <c:pt idx="17">
                  <c:v>-0.12609192616776438</c:v>
                </c:pt>
                <c:pt idx="18">
                  <c:v>-0.13371965285696069</c:v>
                </c:pt>
                <c:pt idx="19">
                  <c:v>-0.14076319635179813</c:v>
                </c:pt>
                <c:pt idx="20">
                  <c:v>-0.14722120056908597</c:v>
                </c:pt>
                <c:pt idx="21">
                  <c:v>-0.15309220811862728</c:v>
                </c:pt>
                <c:pt idx="22">
                  <c:v>-0.15837466504373127</c:v>
                </c:pt>
                <c:pt idx="23">
                  <c:v>-0.16306692610160425</c:v>
                </c:pt>
                <c:pt idx="24">
                  <c:v>-0.16716726021760131</c:v>
                </c:pt>
                <c:pt idx="25">
                  <c:v>-0.17067385571702504</c:v>
                </c:pt>
                <c:pt idx="26">
                  <c:v>-0.17358482492186583</c:v>
                </c:pt>
                <c:pt idx="27">
                  <c:v>-0.17589820770052295</c:v>
                </c:pt>
                <c:pt idx="28">
                  <c:v>-0.1776119735788432</c:v>
                </c:pt>
                <c:pt idx="29">
                  <c:v>-0.17872402206294985</c:v>
                </c:pt>
                <c:pt idx="30">
                  <c:v>-0.1792321808897106</c:v>
                </c:pt>
                <c:pt idx="31">
                  <c:v>-0.17913420200947583</c:v>
                </c:pt>
                <c:pt idx="32">
                  <c:v>-0.17842775521648446</c:v>
                </c:pt>
                <c:pt idx="33">
                  <c:v>-0.177110419471491</c:v>
                </c:pt>
                <c:pt idx="34">
                  <c:v>-0.17517967210256136</c:v>
                </c:pt>
                <c:pt idx="35">
                  <c:v>-0.17263287621424867</c:v>
                </c:pt>
                <c:pt idx="36">
                  <c:v>-0.16946726676955912</c:v>
                </c:pt>
                <c:pt idx="37">
                  <c:v>-0.16567993591627522</c:v>
                </c:pt>
                <c:pt idx="38">
                  <c:v>-0.16126781818818531</c:v>
                </c:pt>
                <c:pt idx="39">
                  <c:v>-0.15622767619746353</c:v>
                </c:pt>
                <c:pt idx="40">
                  <c:v>-0.15055608731862957</c:v>
                </c:pt>
                <c:pt idx="41">
                  <c:v>-0.14424943161768941</c:v>
                </c:pt>
                <c:pt idx="42">
                  <c:v>-0.13730388087493778</c:v>
                </c:pt>
                <c:pt idx="43">
                  <c:v>-0.12971538796724405</c:v>
                </c:pt>
                <c:pt idx="44">
                  <c:v>-0.12147967511370311</c:v>
                </c:pt>
                <c:pt idx="45">
                  <c:v>-0.1125922185775169</c:v>
                </c:pt>
                <c:pt idx="46">
                  <c:v>-0.10304822644085235</c:v>
                </c:pt>
                <c:pt idx="47">
                  <c:v>-9.2842605197490283E-2</c:v>
                </c:pt>
                <c:pt idx="48">
                  <c:v>-8.1969910440043911E-2</c:v>
                </c:pt>
                <c:pt idx="49">
                  <c:v>-7.0424277346385677E-2</c:v>
                </c:pt>
                <c:pt idx="50">
                  <c:v>-5.8199328760021561E-2</c:v>
                </c:pt>
                <c:pt idx="51">
                  <c:v>-4.5288063553904086E-2</c:v>
                </c:pt>
                <c:pt idx="52">
                  <c:v>-3.1682737296704462E-2</c:v>
                </c:pt>
                <c:pt idx="53">
                  <c:v>-1.7374763213414288E-2</c:v>
                </c:pt>
                <c:pt idx="54">
                  <c:v>-2.3546868293812945E-3</c:v>
                </c:pt>
                <c:pt idx="55">
                  <c:v>1.3387674397627121E-2</c:v>
                </c:pt>
                <c:pt idx="56">
                  <c:v>2.9862782120662595E-2</c:v>
                </c:pt>
                <c:pt idx="57">
                  <c:v>4.7080406079880621E-2</c:v>
                </c:pt>
                <c:pt idx="58">
                  <c:v>6.5047840144544442E-2</c:v>
                </c:pt>
                <c:pt idx="59">
                  <c:v>8.3766944246979516E-2</c:v>
                </c:pt>
                <c:pt idx="60">
                  <c:v>0.10322962631350423</c:v>
                </c:pt>
                <c:pt idx="61">
                  <c:v>0.12341146549790531</c:v>
                </c:pt>
                <c:pt idx="62">
                  <c:v>0.14426347295006159</c:v>
                </c:pt>
                <c:pt idx="63">
                  <c:v>0.16570259261613551</c:v>
                </c:pt>
                <c:pt idx="64">
                  <c:v>0.18760250868346595</c:v>
                </c:pt>
                <c:pt idx="65">
                  <c:v>0.20978751924650046</c:v>
                </c:pt>
                <c:pt idx="66">
                  <c:v>0.23203321823649381</c:v>
                </c:pt>
                <c:pt idx="67">
                  <c:v>0.2540777249217574</c:v>
                </c:pt>
                <c:pt idx="68">
                  <c:v>0.2756453799055143</c:v>
                </c:pt>
                <c:pt idx="69">
                  <c:v>0.29648095866252011</c:v>
                </c:pt>
                <c:pt idx="70">
                  <c:v>0.31638762846616497</c:v>
                </c:pt>
                <c:pt idx="71">
                  <c:v>0.3352585050176683</c:v>
                </c:pt>
                <c:pt idx="72">
                  <c:v>0.35309220254696894</c:v>
                </c:pt>
                <c:pt idx="73">
                  <c:v>0.36998774809846136</c:v>
                </c:pt>
                <c:pt idx="74">
                  <c:v>0.38612138455045764</c:v>
                </c:pt>
                <c:pt idx="75">
                  <c:v>0.401713424197366</c:v>
                </c:pt>
                <c:pt idx="76">
                  <c:v>0.41699489494817205</c:v>
                </c:pt>
                <c:pt idx="77">
                  <c:v>0.43218135953041104</c:v>
                </c:pt>
                <c:pt idx="78">
                  <c:v>0.4474570885164838</c:v>
                </c:pt>
                <c:pt idx="79">
                  <c:v>0.46296902139648488</c:v>
                </c:pt>
                <c:pt idx="80">
                  <c:v>0.47882785614247414</c:v>
                </c:pt>
                <c:pt idx="81">
                  <c:v>0.49511315908013492</c:v>
                </c:pt>
                <c:pt idx="82">
                  <c:v>0.51187994917961821</c:v>
                </c:pt>
                <c:pt idx="83">
                  <c:v>0.52916511377741227</c:v>
                </c:pt>
                <c:pt idx="84">
                  <c:v>0.54699283182907976</c:v>
                </c:pt>
                <c:pt idx="85">
                  <c:v>0.56537875214380151</c:v>
                </c:pt>
                <c:pt idx="86">
                  <c:v>0.58433299720370668</c:v>
                </c:pt>
                <c:pt idx="87">
                  <c:v>0.6038622036432959</c:v>
                </c:pt>
                <c:pt idx="88">
                  <c:v>0.62397084067271136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367-47BF-B845-4549D5D45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802008"/>
        <c:axId val="1"/>
      </c:scatterChart>
      <c:valAx>
        <c:axId val="600802008"/>
        <c:scaling>
          <c:orientation val="minMax"/>
          <c:max val="60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54058897977558"/>
              <c:y val="0.903847307548094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791359817886846E-2"/>
              <c:y val="0.406650226414005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80200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799386727144542"/>
          <c:y val="0.92307807677886411"/>
          <c:w val="0.69417594645329528"/>
          <c:h val="0.9780231317239190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Quadratic residuals</a:t>
            </a:r>
          </a:p>
        </c:rich>
      </c:tx>
      <c:layout>
        <c:manualLayout>
          <c:xMode val="edge"/>
          <c:yMode val="edge"/>
          <c:x val="0.3758481089144432"/>
          <c:y val="3.23450309452059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4676394830186"/>
          <c:y val="0.12592622956749028"/>
          <c:w val="0.78597191326501492"/>
          <c:h val="0.71852025106156214"/>
        </c:manualLayout>
      </c:layout>
      <c:scatterChart>
        <c:scatterStyle val="lineMarker"/>
        <c:varyColors val="0"/>
        <c:ser>
          <c:idx val="4"/>
          <c:order val="0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(5)'!$AC$21:$AC$961</c:f>
              <c:numCache>
                <c:formatCode>General</c:formatCode>
                <c:ptCount val="941"/>
                <c:pt idx="0">
                  <c:v>-0.18383491724566353</c:v>
                </c:pt>
                <c:pt idx="1">
                  <c:v>-0.16846757243038868</c:v>
                </c:pt>
                <c:pt idx="2">
                  <c:v>-0.16720475165627938</c:v>
                </c:pt>
                <c:pt idx="3">
                  <c:v>-0.16074025216345036</c:v>
                </c:pt>
                <c:pt idx="4">
                  <c:v>-0.15768243404343479</c:v>
                </c:pt>
                <c:pt idx="5">
                  <c:v>-0.15092889112763769</c:v>
                </c:pt>
                <c:pt idx="6">
                  <c:v>-0.15178407406721747</c:v>
                </c:pt>
                <c:pt idx="7">
                  <c:v>-0.14622777489240507</c:v>
                </c:pt>
                <c:pt idx="8">
                  <c:v>-0.14480828589194122</c:v>
                </c:pt>
                <c:pt idx="9">
                  <c:v>-0.14503018294889511</c:v>
                </c:pt>
                <c:pt idx="10">
                  <c:v>-0.14051801405502512</c:v>
                </c:pt>
                <c:pt idx="11">
                  <c:v>-0.13932014640499796</c:v>
                </c:pt>
                <c:pt idx="12">
                  <c:v>-0.13954526216542629</c:v>
                </c:pt>
                <c:pt idx="13">
                  <c:v>-0.11379901431491229</c:v>
                </c:pt>
                <c:pt idx="14">
                  <c:v>9.6202174744008273E-2</c:v>
                </c:pt>
                <c:pt idx="15">
                  <c:v>0.1013583483758865</c:v>
                </c:pt>
                <c:pt idx="16">
                  <c:v>0.11142111762939624</c:v>
                </c:pt>
                <c:pt idx="17">
                  <c:v>-8.8895564990030457E-2</c:v>
                </c:pt>
                <c:pt idx="18">
                  <c:v>-8.870963037288658E-2</c:v>
                </c:pt>
                <c:pt idx="19">
                  <c:v>-8.8369686985751331E-2</c:v>
                </c:pt>
                <c:pt idx="20">
                  <c:v>-8.3657823124084915E-2</c:v>
                </c:pt>
                <c:pt idx="21">
                  <c:v>-8.8154352022707799E-2</c:v>
                </c:pt>
                <c:pt idx="22">
                  <c:v>-8.7869686983830478E-2</c:v>
                </c:pt>
                <c:pt idx="23">
                  <c:v>-8.4106233231723601E-2</c:v>
                </c:pt>
                <c:pt idx="24">
                  <c:v>-6.3221167910173223E-2</c:v>
                </c:pt>
                <c:pt idx="25">
                  <c:v>-5.5660446609431008E-2</c:v>
                </c:pt>
                <c:pt idx="26">
                  <c:v>-5.5610301557775743E-2</c:v>
                </c:pt>
                <c:pt idx="27">
                  <c:v>-5.414544783461081E-2</c:v>
                </c:pt>
                <c:pt idx="28">
                  <c:v>-2.1160055630784047E-2</c:v>
                </c:pt>
                <c:pt idx="29">
                  <c:v>-2.1071609833951371E-2</c:v>
                </c:pt>
                <c:pt idx="32">
                  <c:v>-0.10385264927825261</c:v>
                </c:pt>
                <c:pt idx="33">
                  <c:v>-0.10909180932886711</c:v>
                </c:pt>
                <c:pt idx="34">
                  <c:v>-0.10571503288187419</c:v>
                </c:pt>
                <c:pt idx="35">
                  <c:v>9.4746909755200753E-3</c:v>
                </c:pt>
                <c:pt idx="36">
                  <c:v>1.3324979721185293E-2</c:v>
                </c:pt>
                <c:pt idx="37">
                  <c:v>1.7149384413686464E-2</c:v>
                </c:pt>
                <c:pt idx="38">
                  <c:v>1.7270527759726442E-2</c:v>
                </c:pt>
                <c:pt idx="39">
                  <c:v>1.7484155631472667E-2</c:v>
                </c:pt>
                <c:pt idx="40">
                  <c:v>1.76841556336962E-2</c:v>
                </c:pt>
                <c:pt idx="41">
                  <c:v>1.798415563339352E-2</c:v>
                </c:pt>
                <c:pt idx="42">
                  <c:v>2.1049906035092839E-2</c:v>
                </c:pt>
                <c:pt idx="43">
                  <c:v>2.1049906035092839E-2</c:v>
                </c:pt>
                <c:pt idx="44">
                  <c:v>2.1149906032566626E-2</c:v>
                </c:pt>
                <c:pt idx="45">
                  <c:v>2.0584577699163817E-2</c:v>
                </c:pt>
                <c:pt idx="46">
                  <c:v>2.0784577694111392E-2</c:v>
                </c:pt>
                <c:pt idx="47">
                  <c:v>2.1084577693808712E-2</c:v>
                </c:pt>
                <c:pt idx="48">
                  <c:v>3.9952144489090041E-2</c:v>
                </c:pt>
                <c:pt idx="49">
                  <c:v>4.0982333128284892E-2</c:v>
                </c:pt>
                <c:pt idx="50">
                  <c:v>4.1752144487273962E-2</c:v>
                </c:pt>
                <c:pt idx="51">
                  <c:v>4.4060648808154634E-2</c:v>
                </c:pt>
                <c:pt idx="52">
                  <c:v>4.4060648808154634E-2</c:v>
                </c:pt>
                <c:pt idx="53">
                  <c:v>4.4182333127481627E-2</c:v>
                </c:pt>
                <c:pt idx="54">
                  <c:v>4.8265110293517488E-2</c:v>
                </c:pt>
                <c:pt idx="55">
                  <c:v>4.9665110294530301E-2</c:v>
                </c:pt>
                <c:pt idx="56">
                  <c:v>5.2106931685016067E-2</c:v>
                </c:pt>
                <c:pt idx="57">
                  <c:v>6.0874722112803453E-2</c:v>
                </c:pt>
                <c:pt idx="58">
                  <c:v>6.0893302157837115E-2</c:v>
                </c:pt>
                <c:pt idx="59">
                  <c:v>8.1451118478600898E-2</c:v>
                </c:pt>
                <c:pt idx="60">
                  <c:v>9.2670569024910054E-2</c:v>
                </c:pt>
                <c:pt idx="61">
                  <c:v>9.5228442242394185E-2</c:v>
                </c:pt>
                <c:pt idx="62">
                  <c:v>9.5196908901471755E-2</c:v>
                </c:pt>
                <c:pt idx="63">
                  <c:v>9.5735413434298977E-2</c:v>
                </c:pt>
                <c:pt idx="64">
                  <c:v>0.103943856330904</c:v>
                </c:pt>
                <c:pt idx="65">
                  <c:v>0.10320248863165743</c:v>
                </c:pt>
                <c:pt idx="66">
                  <c:v>0.11089014781925297</c:v>
                </c:pt>
                <c:pt idx="67">
                  <c:v>0.11213068789819203</c:v>
                </c:pt>
                <c:pt idx="68">
                  <c:v>0.12162813225790542</c:v>
                </c:pt>
                <c:pt idx="69">
                  <c:v>0.13675667576938194</c:v>
                </c:pt>
                <c:pt idx="70">
                  <c:v>0.14576247759175609</c:v>
                </c:pt>
                <c:pt idx="71">
                  <c:v>0.14750839176213115</c:v>
                </c:pt>
                <c:pt idx="72">
                  <c:v>0.15023542777064258</c:v>
                </c:pt>
                <c:pt idx="73">
                  <c:v>0.14970199960723374</c:v>
                </c:pt>
                <c:pt idx="74">
                  <c:v>0.15552188634418398</c:v>
                </c:pt>
                <c:pt idx="75">
                  <c:v>0.15570657643658181</c:v>
                </c:pt>
                <c:pt idx="76">
                  <c:v>0.15743806043168571</c:v>
                </c:pt>
                <c:pt idx="77">
                  <c:v>0.15746643926506826</c:v>
                </c:pt>
                <c:pt idx="78">
                  <c:v>0.15524301835399734</c:v>
                </c:pt>
                <c:pt idx="79">
                  <c:v>0.15928101753205032</c:v>
                </c:pt>
                <c:pt idx="80">
                  <c:v>0.1587324673119011</c:v>
                </c:pt>
                <c:pt idx="81">
                  <c:v>0.16322848272593909</c:v>
                </c:pt>
                <c:pt idx="82">
                  <c:v>1.7049384408936719E-2</c:v>
                </c:pt>
                <c:pt idx="83">
                  <c:v>1.798415563339352E-2</c:v>
                </c:pt>
                <c:pt idx="84">
                  <c:v>2.0584577699163817E-2</c:v>
                </c:pt>
                <c:pt idx="85">
                  <c:v>2.9039254706370463E-2</c:v>
                </c:pt>
                <c:pt idx="86">
                  <c:v>3.4259498534024199E-2</c:v>
                </c:pt>
                <c:pt idx="87">
                  <c:v>3.259191865846929E-2</c:v>
                </c:pt>
                <c:pt idx="88">
                  <c:v>3.6237926937477322E-2</c:v>
                </c:pt>
                <c:pt idx="89">
                  <c:v>4.0457728367556345E-2</c:v>
                </c:pt>
                <c:pt idx="90">
                  <c:v>4.9098364755376406E-2</c:v>
                </c:pt>
                <c:pt idx="91">
                  <c:v>4.9363135994786228E-2</c:v>
                </c:pt>
                <c:pt idx="92">
                  <c:v>7.1897423955735645E-2</c:v>
                </c:pt>
                <c:pt idx="93">
                  <c:v>9.2109183852125409E-2</c:v>
                </c:pt>
                <c:pt idx="94">
                  <c:v>0.10130108155629691</c:v>
                </c:pt>
                <c:pt idx="95">
                  <c:v>0.11076384572067877</c:v>
                </c:pt>
                <c:pt idx="96">
                  <c:v>0.11033068790000811</c:v>
                </c:pt>
                <c:pt idx="97">
                  <c:v>0.11087693268789856</c:v>
                </c:pt>
                <c:pt idx="98">
                  <c:v>0.11237734850983838</c:v>
                </c:pt>
                <c:pt idx="99">
                  <c:v>0.11180395365054452</c:v>
                </c:pt>
                <c:pt idx="100">
                  <c:v>0.11432171824152693</c:v>
                </c:pt>
                <c:pt idx="101">
                  <c:v>0.11301105276868323</c:v>
                </c:pt>
                <c:pt idx="102">
                  <c:v>0.11325958865426011</c:v>
                </c:pt>
                <c:pt idx="103">
                  <c:v>0.11515987245549877</c:v>
                </c:pt>
                <c:pt idx="104">
                  <c:v>0.11529399279115643</c:v>
                </c:pt>
                <c:pt idx="105">
                  <c:v>0.11460391683081844</c:v>
                </c:pt>
                <c:pt idx="106">
                  <c:v>0.11682096251537621</c:v>
                </c:pt>
                <c:pt idx="107">
                  <c:v>0.12236268389691976</c:v>
                </c:pt>
                <c:pt idx="108">
                  <c:v>0.12094424929536216</c:v>
                </c:pt>
                <c:pt idx="109">
                  <c:v>0.11952012146828628</c:v>
                </c:pt>
                <c:pt idx="110">
                  <c:v>0.12271040914201856</c:v>
                </c:pt>
                <c:pt idx="111">
                  <c:v>0.12918672227457478</c:v>
                </c:pt>
                <c:pt idx="112">
                  <c:v>0.13204905529662606</c:v>
                </c:pt>
                <c:pt idx="113">
                  <c:v>0.1313370495200506</c:v>
                </c:pt>
                <c:pt idx="114">
                  <c:v>0.1313370495200506</c:v>
                </c:pt>
                <c:pt idx="115">
                  <c:v>0.13093270597327517</c:v>
                </c:pt>
                <c:pt idx="116">
                  <c:v>0.13740738660419929</c:v>
                </c:pt>
                <c:pt idx="117">
                  <c:v>0.13847033196761124</c:v>
                </c:pt>
                <c:pt idx="118">
                  <c:v>0.13917224636435188</c:v>
                </c:pt>
                <c:pt idx="119">
                  <c:v>0.14062988931474094</c:v>
                </c:pt>
                <c:pt idx="120">
                  <c:v>0.14601220285100852</c:v>
                </c:pt>
                <c:pt idx="121">
                  <c:v>0.14631220285070584</c:v>
                </c:pt>
                <c:pt idx="122">
                  <c:v>0.14631220285070584</c:v>
                </c:pt>
                <c:pt idx="123">
                  <c:v>0.14628919154859538</c:v>
                </c:pt>
                <c:pt idx="124">
                  <c:v>0.14648919155081891</c:v>
                </c:pt>
                <c:pt idx="125">
                  <c:v>0.14738919154991087</c:v>
                </c:pt>
                <c:pt idx="126">
                  <c:v>0.14682634765776259</c:v>
                </c:pt>
                <c:pt idx="127">
                  <c:v>0.14712634765745991</c:v>
                </c:pt>
                <c:pt idx="128">
                  <c:v>0.14863353769630741</c:v>
                </c:pt>
                <c:pt idx="129">
                  <c:v>0.1478263476616043</c:v>
                </c:pt>
                <c:pt idx="130">
                  <c:v>0.15074609481399159</c:v>
                </c:pt>
                <c:pt idx="131">
                  <c:v>0.15084609481146538</c:v>
                </c:pt>
                <c:pt idx="132">
                  <c:v>0.14853709208026891</c:v>
                </c:pt>
                <c:pt idx="133">
                  <c:v>0.15259712092748526</c:v>
                </c:pt>
                <c:pt idx="134">
                  <c:v>0.15389712093102428</c:v>
                </c:pt>
                <c:pt idx="135">
                  <c:v>0.15489712092759003</c:v>
                </c:pt>
                <c:pt idx="136">
                  <c:v>0.15522170796227286</c:v>
                </c:pt>
                <c:pt idx="137">
                  <c:v>0.15288757652614055</c:v>
                </c:pt>
                <c:pt idx="138">
                  <c:v>0.15388838393602416</c:v>
                </c:pt>
                <c:pt idx="139">
                  <c:v>0.15488838393258991</c:v>
                </c:pt>
                <c:pt idx="140">
                  <c:v>0.15548838393198455</c:v>
                </c:pt>
                <c:pt idx="141">
                  <c:v>0.1574228831890036</c:v>
                </c:pt>
                <c:pt idx="142">
                  <c:v>0.15876485733872969</c:v>
                </c:pt>
                <c:pt idx="143">
                  <c:v>0.15712198880268613</c:v>
                </c:pt>
                <c:pt idx="144">
                  <c:v>0.16002498058764586</c:v>
                </c:pt>
                <c:pt idx="145">
                  <c:v>0.16042498058481697</c:v>
                </c:pt>
                <c:pt idx="146">
                  <c:v>0.15845007770482561</c:v>
                </c:pt>
                <c:pt idx="147">
                  <c:v>0.15939253447772106</c:v>
                </c:pt>
                <c:pt idx="148">
                  <c:v>0.15887855261929779</c:v>
                </c:pt>
                <c:pt idx="149">
                  <c:v>0.16049333855469722</c:v>
                </c:pt>
                <c:pt idx="150">
                  <c:v>0.161012383887771</c:v>
                </c:pt>
                <c:pt idx="151">
                  <c:v>0.14804788268534441</c:v>
                </c:pt>
                <c:pt idx="152">
                  <c:v>0.15616631227097</c:v>
                </c:pt>
                <c:pt idx="153">
                  <c:v>0.15679924088058433</c:v>
                </c:pt>
                <c:pt idx="154">
                  <c:v>0.15761423365415467</c:v>
                </c:pt>
                <c:pt idx="155">
                  <c:v>0.15790520548853354</c:v>
                </c:pt>
                <c:pt idx="156">
                  <c:v>0.15901379782882041</c:v>
                </c:pt>
                <c:pt idx="157">
                  <c:v>0.15668159129177173</c:v>
                </c:pt>
                <c:pt idx="158">
                  <c:v>0.1571930700058573</c:v>
                </c:pt>
                <c:pt idx="159">
                  <c:v>0.15875057881422844</c:v>
                </c:pt>
                <c:pt idx="160">
                  <c:v>0.1587605788176138</c:v>
                </c:pt>
                <c:pt idx="161">
                  <c:v>0.15956057881195601</c:v>
                </c:pt>
                <c:pt idx="162">
                  <c:v>0.15954226291320994</c:v>
                </c:pt>
                <c:pt idx="164">
                  <c:v>0.15516871650963104</c:v>
                </c:pt>
                <c:pt idx="165">
                  <c:v>0.15609172570888924</c:v>
                </c:pt>
                <c:pt idx="166">
                  <c:v>0.15589693944456751</c:v>
                </c:pt>
                <c:pt idx="167">
                  <c:v>0.15476319912245345</c:v>
                </c:pt>
                <c:pt idx="168">
                  <c:v>0.15560436744447148</c:v>
                </c:pt>
                <c:pt idx="169">
                  <c:v>0.15644661382744951</c:v>
                </c:pt>
                <c:pt idx="170">
                  <c:v>0.15188717855651945</c:v>
                </c:pt>
                <c:pt idx="171">
                  <c:v>0.14939213793050199</c:v>
                </c:pt>
                <c:pt idx="172">
                  <c:v>0.15261799266414172</c:v>
                </c:pt>
                <c:pt idx="173">
                  <c:v>0.14851532197835549</c:v>
                </c:pt>
                <c:pt idx="174">
                  <c:v>0.15061775490066032</c:v>
                </c:pt>
                <c:pt idx="175">
                  <c:v>0.150606184456201</c:v>
                </c:pt>
                <c:pt idx="177">
                  <c:v>0.1467977888548887</c:v>
                </c:pt>
                <c:pt idx="178">
                  <c:v>0.14695778885812272</c:v>
                </c:pt>
                <c:pt idx="179">
                  <c:v>0.14698778885372688</c:v>
                </c:pt>
                <c:pt idx="182">
                  <c:v>0.14503962144255111</c:v>
                </c:pt>
                <c:pt idx="183">
                  <c:v>0.14672650124276709</c:v>
                </c:pt>
                <c:pt idx="184">
                  <c:v>0.1450690848224972</c:v>
                </c:pt>
                <c:pt idx="185">
                  <c:v>0.14722584221144869</c:v>
                </c:pt>
                <c:pt idx="186">
                  <c:v>0.14502278747106101</c:v>
                </c:pt>
                <c:pt idx="187">
                  <c:v>0.14163277045902306</c:v>
                </c:pt>
                <c:pt idx="188">
                  <c:v>0.14156105454218215</c:v>
                </c:pt>
                <c:pt idx="189">
                  <c:v>0.14234750058778251</c:v>
                </c:pt>
                <c:pt idx="190">
                  <c:v>0.14340572648669064</c:v>
                </c:pt>
                <c:pt idx="191">
                  <c:v>0.14078515632798128</c:v>
                </c:pt>
                <c:pt idx="192">
                  <c:v>0.14267790047848794</c:v>
                </c:pt>
                <c:pt idx="193">
                  <c:v>0.13200609115225059</c:v>
                </c:pt>
                <c:pt idx="194">
                  <c:v>0.12841159120065621</c:v>
                </c:pt>
                <c:pt idx="195">
                  <c:v>0.13580675273608839</c:v>
                </c:pt>
                <c:pt idx="196">
                  <c:v>0.10996799028129375</c:v>
                </c:pt>
                <c:pt idx="197">
                  <c:v>0.10981418338110766</c:v>
                </c:pt>
                <c:pt idx="198">
                  <c:v>-0.21909588000085306</c:v>
                </c:pt>
                <c:pt idx="199">
                  <c:v>-0.25338167428214942</c:v>
                </c:pt>
                <c:pt idx="200">
                  <c:v>-0.25528476553474333</c:v>
                </c:pt>
                <c:pt idx="201">
                  <c:v>-0.25665685861891185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06-4554-B1F1-B3A0CFA824B0}"/>
            </c:ext>
          </c:extLst>
        </c:ser>
        <c:ser>
          <c:idx val="8"/>
          <c:order val="1"/>
          <c:tx>
            <c:strRef>
              <c:f>'A (5)'!$AZ$1</c:f>
              <c:strCache>
                <c:ptCount val="1"/>
                <c:pt idx="0">
                  <c:v>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(5)'!$AW$2:$AW$281</c:f>
              <c:numCache>
                <c:formatCode>General</c:formatCode>
                <c:ptCount val="280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  <c:pt idx="80">
                  <c:v>50000</c:v>
                </c:pt>
                <c:pt idx="81">
                  <c:v>51000</c:v>
                </c:pt>
                <c:pt idx="82">
                  <c:v>52000</c:v>
                </c:pt>
                <c:pt idx="83">
                  <c:v>53000</c:v>
                </c:pt>
                <c:pt idx="84">
                  <c:v>54000</c:v>
                </c:pt>
                <c:pt idx="85">
                  <c:v>55000</c:v>
                </c:pt>
                <c:pt idx="86">
                  <c:v>56000</c:v>
                </c:pt>
                <c:pt idx="87">
                  <c:v>57000</c:v>
                </c:pt>
                <c:pt idx="88">
                  <c:v>58000</c:v>
                </c:pt>
              </c:numCache>
            </c:numRef>
          </c:xVal>
          <c:yVal>
            <c:numRef>
              <c:f>'A (5)'!$AZ$2:$AZ$281</c:f>
              <c:numCache>
                <c:formatCode>General</c:formatCode>
                <c:ptCount val="280"/>
                <c:pt idx="0">
                  <c:v>-0.14574897563289083</c:v>
                </c:pt>
                <c:pt idx="1">
                  <c:v>-0.14446869111761032</c:v>
                </c:pt>
                <c:pt idx="2">
                  <c:v>-0.14312404976758766</c:v>
                </c:pt>
                <c:pt idx="3">
                  <c:v>-0.14171487588005865</c:v>
                </c:pt>
                <c:pt idx="4">
                  <c:v>-0.14024100453262162</c:v>
                </c:pt>
                <c:pt idx="5">
                  <c:v>-0.1387022692115856</c:v>
                </c:pt>
                <c:pt idx="6">
                  <c:v>-0.1370984890635405</c:v>
                </c:pt>
                <c:pt idx="7">
                  <c:v>-0.13542945603608961</c:v>
                </c:pt>
                <c:pt idx="8">
                  <c:v>-0.13369492217757437</c:v>
                </c:pt>
                <c:pt idx="9">
                  <c:v>-0.131894587363036</c:v>
                </c:pt>
                <c:pt idx="10">
                  <c:v>-0.13002808770432531</c:v>
                </c:pt>
                <c:pt idx="11">
                  <c:v>-0.12809498488610754</c:v>
                </c:pt>
                <c:pt idx="12">
                  <c:v>-0.12609475664647915</c:v>
                </c:pt>
                <c:pt idx="13">
                  <c:v>-0.12402678859116346</c:v>
                </c:pt>
                <c:pt idx="14">
                  <c:v>-0.12189036749407176</c:v>
                </c:pt>
                <c:pt idx="15">
                  <c:v>-0.11968467619480806</c:v>
                </c:pt>
                <c:pt idx="16">
                  <c:v>-0.11740879015609278</c:v>
                </c:pt>
                <c:pt idx="17">
                  <c:v>-0.11506167569185315</c:v>
                </c:pt>
                <c:pt idx="18">
                  <c:v>-0.1126421898209123</c:v>
                </c:pt>
                <c:pt idx="19">
                  <c:v>-0.11014908164302277</c:v>
                </c:pt>
                <c:pt idx="20">
                  <c:v>-0.10758099507499382</c:v>
                </c:pt>
                <c:pt idx="21">
                  <c:v>-0.10493647272662855</c:v>
                </c:pt>
                <c:pt idx="22">
                  <c:v>-0.10221396064123617</c:v>
                </c:pt>
                <c:pt idx="23">
                  <c:v>-9.9411813576022953E-2</c:v>
                </c:pt>
                <c:pt idx="24">
                  <c:v>-9.6528300456344029E-2</c:v>
                </c:pt>
                <c:pt idx="25">
                  <c:v>-9.3561609607501928E-2</c:v>
                </c:pt>
                <c:pt idx="26">
                  <c:v>-9.0509853351487132E-2</c:v>
                </c:pt>
                <c:pt idx="27">
                  <c:v>-8.7371071556698862E-2</c:v>
                </c:pt>
                <c:pt idx="28">
                  <c:v>-8.4143233748983901E-2</c:v>
                </c:pt>
                <c:pt idx="29">
                  <c:v>-8.0824239434465553E-2</c:v>
                </c:pt>
                <c:pt idx="30">
                  <c:v>-7.7411916350011503E-2</c:v>
                </c:pt>
                <c:pt idx="31">
                  <c:v>-7.3904016445972109E-2</c:v>
                </c:pt>
                <c:pt idx="32">
                  <c:v>-7.0298209516586302E-2</c:v>
                </c:pt>
                <c:pt idx="33">
                  <c:v>-6.6592074522608638E-2</c:v>
                </c:pt>
                <c:pt idx="34">
                  <c:v>-6.2783088792104993E-2</c:v>
                </c:pt>
                <c:pt idx="35">
                  <c:v>-5.8868615429628457E-2</c:v>
                </c:pt>
                <c:pt idx="36">
                  <c:v>-5.4845889398185257E-2</c:v>
                </c:pt>
                <c:pt idx="37">
                  <c:v>-5.0712002845557942E-2</c:v>
                </c:pt>
                <c:pt idx="38">
                  <c:v>-4.6463890305534793E-2</c:v>
                </c:pt>
                <c:pt idx="39">
                  <c:v>-4.2098314390289972E-2</c:v>
                </c:pt>
                <c:pt idx="40">
                  <c:v>-3.7611852474343177E-2</c:v>
                </c:pt>
                <c:pt idx="41">
                  <c:v>-3.300088462370037E-2</c:v>
                </c:pt>
                <c:pt idx="42">
                  <c:v>-2.8261582618656262E-2</c:v>
                </c:pt>
                <c:pt idx="43">
                  <c:v>-2.3389899336080284E-2</c:v>
                </c:pt>
                <c:pt idx="44">
                  <c:v>-1.8381556995067296E-2</c:v>
                </c:pt>
                <c:pt idx="45">
                  <c:v>-1.3232031858819248E-2</c:v>
                </c:pt>
                <c:pt idx="46">
                  <c:v>-7.9365320095029987E-3</c:v>
                </c:pt>
                <c:pt idx="47">
                  <c:v>-2.4899639408994842E-3</c:v>
                </c:pt>
                <c:pt idx="48">
                  <c:v>3.1131167543781658E-3</c:v>
                </c:pt>
                <c:pt idx="49">
                  <c:v>8.8785748984574701E-3</c:v>
                </c:pt>
                <c:pt idx="50">
                  <c:v>1.4812787647832455E-2</c:v>
                </c:pt>
                <c:pt idx="51">
                  <c:v>2.09227561295506E-2</c:v>
                </c:pt>
                <c:pt idx="52">
                  <c:v>2.7216224774940699E-2</c:v>
                </c:pt>
                <c:pt idx="53">
                  <c:v>3.3701780359011183E-2</c:v>
                </c:pt>
                <c:pt idx="54">
                  <c:v>4.0388877356414263E-2</c:v>
                </c:pt>
                <c:pt idx="55">
                  <c:v>4.7287698309382571E-2</c:v>
                </c:pt>
                <c:pt idx="56">
                  <c:v>5.4408704870967745E-2</c:v>
                </c:pt>
                <c:pt idx="57">
                  <c:v>6.1761666781325275E-2</c:v>
                </c:pt>
                <c:pt idx="58">
                  <c:v>6.9353877909718378E-2</c:v>
                </c:pt>
                <c:pt idx="59">
                  <c:v>7.7187198188472542E-2</c:v>
                </c:pt>
                <c:pt idx="60">
                  <c:v>8.5253535543906203E-2</c:v>
                </c:pt>
                <c:pt idx="61">
                  <c:v>9.3528469129805988E-2</c:v>
                </c:pt>
                <c:pt idx="62">
                  <c:v>0.10196301009605079</c:v>
                </c:pt>
                <c:pt idx="63">
                  <c:v>0.11047410238880299</c:v>
                </c:pt>
                <c:pt idx="64">
                  <c:v>0.11893543019540159</c:v>
                </c:pt>
                <c:pt idx="65">
                  <c:v>0.127171291610294</c:v>
                </c:pt>
                <c:pt idx="66">
                  <c:v>0.13495728056473508</c:v>
                </c:pt>
                <c:pt idx="67">
                  <c:v>0.14203151632703626</c:v>
                </c:pt>
                <c:pt idx="68">
                  <c:v>0.14811833950042044</c:v>
                </c:pt>
                <c:pt idx="69">
                  <c:v>0.15296252555964343</c:v>
                </c:pt>
                <c:pt idx="70">
                  <c:v>0.15636724177809522</c:v>
                </c:pt>
                <c:pt idx="71">
                  <c:v>0.15822560385699524</c:v>
                </c:pt>
                <c:pt idx="72">
                  <c:v>0.15853622602628245</c:v>
                </c:pt>
                <c:pt idx="73">
                  <c:v>0.15739813533035127</c:v>
                </c:pt>
                <c:pt idx="74">
                  <c:v>0.15498757464751364</c:v>
                </c:pt>
                <c:pt idx="75">
                  <c:v>0.15152485627217804</c:v>
                </c:pt>
                <c:pt idx="76">
                  <c:v>0.1472410081133298</c:v>
                </c:pt>
                <c:pt idx="77">
                  <c:v>0.1423515928985043</c:v>
                </c:pt>
                <c:pt idx="78">
                  <c:v>0.13704088120010247</c:v>
                </c:pt>
                <c:pt idx="79">
                  <c:v>0.13145581250821869</c:v>
                </c:pt>
                <c:pt idx="80">
                  <c:v>0.12570708479491285</c:v>
                </c:pt>
                <c:pt idx="81">
                  <c:v>0.1198742643858685</c:v>
                </c:pt>
                <c:pt idx="82">
                  <c:v>0.11401237025123633</c:v>
                </c:pt>
                <c:pt idx="83">
                  <c:v>0.10815828972750484</c:v>
                </c:pt>
                <c:pt idx="84">
                  <c:v>0.10233620177023661</c:v>
                </c:pt>
                <c:pt idx="85">
                  <c:v>9.6561755188612222E-2</c:v>
                </c:pt>
                <c:pt idx="86">
                  <c:v>9.084507246476127E-2</c:v>
                </c:pt>
                <c:pt idx="87">
                  <c:v>8.519279023318406E-2</c:v>
                </c:pt>
                <c:pt idx="88">
                  <c:v>7.9609377704022904E-2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06-4554-B1F1-B3A0CFA82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77080"/>
        <c:axId val="1"/>
      </c:scatterChart>
      <c:valAx>
        <c:axId val="600777080"/>
        <c:scaling>
          <c:orientation val="minMax"/>
          <c:max val="60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050435242357294"/>
              <c:y val="0.9333356663750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48975622651485E-2"/>
              <c:y val="0.398921875506302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770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834551256632487"/>
          <c:y val="0.93827393797997471"/>
          <c:w val="0.5251802337657433"/>
          <c:h val="0.9876566540293574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642317380352648E-2"/>
          <c:y val="4.9504950495049507E-2"/>
          <c:w val="0.87909319899244331"/>
          <c:h val="0.7846534653465346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(5)'!$T$21:$T$961</c:f>
              <c:numCache>
                <c:formatCode>General</c:formatCode>
                <c:ptCount val="941"/>
                <c:pt idx="0">
                  <c:v>9.9723322170122364E-2</c:v>
                </c:pt>
                <c:pt idx="1">
                  <c:v>0.11243911706312831</c:v>
                </c:pt>
                <c:pt idx="2">
                  <c:v>0.11654134293528931</c:v>
                </c:pt>
                <c:pt idx="3">
                  <c:v>0.12175440227289791</c:v>
                </c:pt>
                <c:pt idx="4">
                  <c:v>0.12558070361006327</c:v>
                </c:pt>
                <c:pt idx="5">
                  <c:v>0.1312264633323981</c:v>
                </c:pt>
                <c:pt idx="6">
                  <c:v>0.13167578461906618</c:v>
                </c:pt>
                <c:pt idx="7">
                  <c:v>0.13491955867725586</c:v>
                </c:pt>
                <c:pt idx="8">
                  <c:v>0.13605384879257859</c:v>
                </c:pt>
                <c:pt idx="9">
                  <c:v>0.13732158873947833</c:v>
                </c:pt>
                <c:pt idx="10">
                  <c:v>0.1404867058179618</c:v>
                </c:pt>
                <c:pt idx="11">
                  <c:v>0.14288877104458267</c:v>
                </c:pt>
                <c:pt idx="12">
                  <c:v>0.14415610054863043</c:v>
                </c:pt>
                <c:pt idx="13">
                  <c:v>0.16792798055532701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2A-4D46-A60A-2A171FF8B269}"/>
            </c:ext>
          </c:extLst>
        </c:ser>
        <c:ser>
          <c:idx val="1"/>
          <c:order val="1"/>
          <c:tx>
            <c:strRef>
              <c:f>'A (5)'!$I$20:$I$20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(5)'!$D$22:$D$39</c:f>
                <c:numCache>
                  <c:formatCode>General</c:formatCode>
                  <c:ptCount val="18"/>
                  <c:pt idx="13">
                    <c:v>3.0000000000000001E-3</c:v>
                  </c:pt>
                  <c:pt idx="14">
                    <c:v>7.0000000000000001E-3</c:v>
                  </c:pt>
                  <c:pt idx="15">
                    <c:v>5.0000000000000001E-3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(5)'!$U$21:$U$961</c:f>
              <c:numCache>
                <c:formatCode>General</c:formatCode>
                <c:ptCount val="941"/>
                <c:pt idx="14">
                  <c:v>3.4380804948117002E-2</c:v>
                </c:pt>
                <c:pt idx="15">
                  <c:v>4.2122586452793112E-2</c:v>
                </c:pt>
                <c:pt idx="16">
                  <c:v>5.7484295699823176E-2</c:v>
                </c:pt>
                <c:pt idx="17">
                  <c:v>-0.10462980395703615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2A-4D46-A60A-2A171FF8B269}"/>
            </c:ext>
          </c:extLst>
        </c:ser>
        <c:ser>
          <c:idx val="3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(5)'!$D$21:$D$39</c:f>
                <c:numCache>
                  <c:formatCode>General</c:formatCode>
                  <c:ptCount val="19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'A (5)'!$D$21:$D$39</c:f>
                <c:numCache>
                  <c:formatCode>General</c:formatCode>
                  <c:ptCount val="19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(5)'!$V$21:$V$961</c:f>
              <c:numCache>
                <c:formatCode>General</c:formatCode>
                <c:ptCount val="941"/>
                <c:pt idx="18">
                  <c:v>-0.10438293646682552</c:v>
                </c:pt>
                <c:pt idx="19">
                  <c:v>-0.10410773336985218</c:v>
                </c:pt>
                <c:pt idx="20">
                  <c:v>-0.10806260879605269</c:v>
                </c:pt>
                <c:pt idx="21">
                  <c:v>-0.10385051107632967</c:v>
                </c:pt>
                <c:pt idx="22">
                  <c:v>-0.10360773336793133</c:v>
                </c:pt>
                <c:pt idx="23">
                  <c:v>-0.1067528992605713</c:v>
                </c:pt>
                <c:pt idx="24">
                  <c:v>-0.11729877772053893</c:v>
                </c:pt>
                <c:pt idx="25">
                  <c:v>-0.11504850432497324</c:v>
                </c:pt>
                <c:pt idx="26">
                  <c:v>-0.11493470266003332</c:v>
                </c:pt>
                <c:pt idx="27">
                  <c:v>-0.11336831949630091</c:v>
                </c:pt>
                <c:pt idx="28">
                  <c:v>-0.10369063778577133</c:v>
                </c:pt>
                <c:pt idx="29">
                  <c:v>-0.10359708378882698</c:v>
                </c:pt>
                <c:pt idx="32">
                  <c:v>-1.5171599418602882E-3</c:v>
                </c:pt>
                <c:pt idx="33">
                  <c:v>5.4305335338122873E-3</c:v>
                </c:pt>
                <c:pt idx="34">
                  <c:v>8.5660834695432675E-3</c:v>
                </c:pt>
                <c:pt idx="35">
                  <c:v>-7.8623390438954208E-2</c:v>
                </c:pt>
                <c:pt idx="36">
                  <c:v>-7.4902857721560356E-2</c:v>
                </c:pt>
                <c:pt idx="37">
                  <c:v>-6.9576905774634573E-2</c:v>
                </c:pt>
                <c:pt idx="38">
                  <c:v>-6.94502628676745E-2</c:v>
                </c:pt>
                <c:pt idx="39">
                  <c:v>-6.9163226838571609E-2</c:v>
                </c:pt>
                <c:pt idx="40">
                  <c:v>-6.8963226836348077E-2</c:v>
                </c:pt>
                <c:pt idx="41">
                  <c:v>-6.8663226836650756E-2</c:v>
                </c:pt>
                <c:pt idx="42">
                  <c:v>-6.5673885565745577E-2</c:v>
                </c:pt>
                <c:pt idx="43">
                  <c:v>-6.5673885565745577E-2</c:v>
                </c:pt>
                <c:pt idx="44">
                  <c:v>-6.5573885568271789E-2</c:v>
                </c:pt>
                <c:pt idx="45">
                  <c:v>-6.6060243173430039E-2</c:v>
                </c:pt>
                <c:pt idx="46">
                  <c:v>-6.5860243178482464E-2</c:v>
                </c:pt>
                <c:pt idx="47">
                  <c:v>-6.5560243178785144E-2</c:v>
                </c:pt>
                <c:pt idx="48">
                  <c:v>-4.3732334840003752E-2</c:v>
                </c:pt>
                <c:pt idx="49">
                  <c:v>-4.2757309081822042E-2</c:v>
                </c:pt>
                <c:pt idx="50">
                  <c:v>-4.1932334841819831E-2</c:v>
                </c:pt>
                <c:pt idx="51">
                  <c:v>-3.9787523900633497E-2</c:v>
                </c:pt>
                <c:pt idx="52">
                  <c:v>-3.9787523900633497E-2</c:v>
                </c:pt>
                <c:pt idx="53">
                  <c:v>-3.9557309082625308E-2</c:v>
                </c:pt>
                <c:pt idx="54">
                  <c:v>-3.3742597370555273E-2</c:v>
                </c:pt>
                <c:pt idx="55">
                  <c:v>-3.234259736954246E-2</c:v>
                </c:pt>
                <c:pt idx="56">
                  <c:v>-2.7877500595044784E-2</c:v>
                </c:pt>
                <c:pt idx="57">
                  <c:v>-1.4456957098739037E-2</c:v>
                </c:pt>
                <c:pt idx="58">
                  <c:v>-1.4436997434307361E-2</c:v>
                </c:pt>
                <c:pt idx="59">
                  <c:v>1.574856430743235E-2</c:v>
                </c:pt>
                <c:pt idx="60">
                  <c:v>3.0890884462517601E-2</c:v>
                </c:pt>
                <c:pt idx="61">
                  <c:v>3.3353539005157182E-2</c:v>
                </c:pt>
                <c:pt idx="62">
                  <c:v>3.3363636776939445E-2</c:v>
                </c:pt>
                <c:pt idx="63">
                  <c:v>3.3838720186561394E-2</c:v>
                </c:pt>
                <c:pt idx="64">
                  <c:v>4.5981258977319889E-2</c:v>
                </c:pt>
                <c:pt idx="65">
                  <c:v>4.5500313157514696E-2</c:v>
                </c:pt>
                <c:pt idx="66">
                  <c:v>5.649943695488889E-2</c:v>
                </c:pt>
                <c:pt idx="67">
                  <c:v>5.8152822938324578E-2</c:v>
                </c:pt>
                <c:pt idx="68">
                  <c:v>7.308146893531775E-2</c:v>
                </c:pt>
                <c:pt idx="69">
                  <c:v>0.10053180069661799</c:v>
                </c:pt>
                <c:pt idx="70">
                  <c:v>0.11910064817122459</c:v>
                </c:pt>
                <c:pt idx="71">
                  <c:v>0.12798032632374245</c:v>
                </c:pt>
                <c:pt idx="72">
                  <c:v>0.13201247400754942</c:v>
                </c:pt>
                <c:pt idx="73">
                  <c:v>0.1327251420158197</c:v>
                </c:pt>
                <c:pt idx="74">
                  <c:v>0.16235260340707885</c:v>
                </c:pt>
                <c:pt idx="75">
                  <c:v>0.16253000612826529</c:v>
                </c:pt>
                <c:pt idx="76">
                  <c:v>0.16489743298382156</c:v>
                </c:pt>
                <c:pt idx="77">
                  <c:v>0.2144131349270374</c:v>
                </c:pt>
                <c:pt idx="78">
                  <c:v>0.21560658624675835</c:v>
                </c:pt>
                <c:pt idx="79">
                  <c:v>0.21623783947380229</c:v>
                </c:pt>
                <c:pt idx="80">
                  <c:v>0.21810162739166217</c:v>
                </c:pt>
                <c:pt idx="81">
                  <c:v>0.2235817781573668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D2A-4D46-A60A-2A171FF8B269}"/>
            </c:ext>
          </c:extLst>
        </c:ser>
        <c:ser>
          <c:idx val="4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(5)'!$W$21:$W$961</c:f>
              <c:numCache>
                <c:formatCode>General</c:formatCode>
                <c:ptCount val="941"/>
                <c:pt idx="82">
                  <c:v>-6.9676905779384318E-2</c:v>
                </c:pt>
                <c:pt idx="83">
                  <c:v>-6.8663226836650756E-2</c:v>
                </c:pt>
                <c:pt idx="84">
                  <c:v>-6.6060243173430039E-2</c:v>
                </c:pt>
                <c:pt idx="85">
                  <c:v>-5.8183651373987039E-2</c:v>
                </c:pt>
                <c:pt idx="86">
                  <c:v>-5.2962996839623133E-2</c:v>
                </c:pt>
                <c:pt idx="87">
                  <c:v>-5.3655045494731567E-2</c:v>
                </c:pt>
                <c:pt idx="88">
                  <c:v>-4.9076394988385431E-2</c:v>
                </c:pt>
                <c:pt idx="89">
                  <c:v>-4.4855905072911095E-2</c:v>
                </c:pt>
                <c:pt idx="90">
                  <c:v>-3.2871794713823337E-2</c:v>
                </c:pt>
                <c:pt idx="91">
                  <c:v>-3.0712146006983916E-2</c:v>
                </c:pt>
                <c:pt idx="92">
                  <c:v>-3.4027670210341754E-4</c:v>
                </c:pt>
                <c:pt idx="93">
                  <c:v>3.0265995744556448E-2</c:v>
                </c:pt>
                <c:pt idx="94">
                  <c:v>4.2192327997345694E-2</c:v>
                </c:pt>
                <c:pt idx="95">
                  <c:v>5.6411355309176875E-2</c:v>
                </c:pt>
                <c:pt idx="96">
                  <c:v>5.6352822940140657E-2</c:v>
                </c:pt>
                <c:pt idx="97">
                  <c:v>5.73749180280195E-2</c:v>
                </c:pt>
                <c:pt idx="98">
                  <c:v>5.8476776980342399E-2</c:v>
                </c:pt>
                <c:pt idx="99">
                  <c:v>5.8262875046703952E-2</c:v>
                </c:pt>
                <c:pt idx="100">
                  <c:v>5.9921458108456463E-2</c:v>
                </c:pt>
                <c:pt idx="101">
                  <c:v>5.9513923864426013E-2</c:v>
                </c:pt>
                <c:pt idx="102">
                  <c:v>6.0071508210947269E-2</c:v>
                </c:pt>
                <c:pt idx="103">
                  <c:v>6.1655415148185802E-2</c:v>
                </c:pt>
                <c:pt idx="104">
                  <c:v>6.1794420932288874E-2</c:v>
                </c:pt>
                <c:pt idx="105">
                  <c:v>6.1378915618473556E-2</c:v>
                </c:pt>
                <c:pt idx="106">
                  <c:v>6.3598421594959959E-2</c:v>
                </c:pt>
                <c:pt idx="107">
                  <c:v>6.8772830519659503E-2</c:v>
                </c:pt>
                <c:pt idx="108">
                  <c:v>7.1826968262612076E-2</c:v>
                </c:pt>
                <c:pt idx="109">
                  <c:v>7.1137653376805901E-2</c:v>
                </c:pt>
                <c:pt idx="110">
                  <c:v>7.4144311233213814E-2</c:v>
                </c:pt>
                <c:pt idx="111">
                  <c:v>8.6744749066569676E-2</c:v>
                </c:pt>
                <c:pt idx="112">
                  <c:v>8.8705872557750615E-2</c:v>
                </c:pt>
                <c:pt idx="113">
                  <c:v>8.8885347499636558E-2</c:v>
                </c:pt>
                <c:pt idx="114">
                  <c:v>8.8885347499636558E-2</c:v>
                </c:pt>
                <c:pt idx="115">
                  <c:v>8.90524663305996E-2</c:v>
                </c:pt>
                <c:pt idx="116">
                  <c:v>0.10012377937618369</c:v>
                </c:pt>
                <c:pt idx="117">
                  <c:v>0.10186358967340808</c:v>
                </c:pt>
                <c:pt idx="118">
                  <c:v>0.10385911596888681</c:v>
                </c:pt>
                <c:pt idx="119">
                  <c:v>0.10506034286008961</c:v>
                </c:pt>
                <c:pt idx="120">
                  <c:v>0.11779051477515723</c:v>
                </c:pt>
                <c:pt idx="121">
                  <c:v>0.11809051477485455</c:v>
                </c:pt>
                <c:pt idx="122">
                  <c:v>0.11809051477485455</c:v>
                </c:pt>
                <c:pt idx="123">
                  <c:v>0.11891621716539524</c:v>
                </c:pt>
                <c:pt idx="124">
                  <c:v>0.11911621716761878</c:v>
                </c:pt>
                <c:pt idx="125">
                  <c:v>0.12001621716671074</c:v>
                </c:pt>
                <c:pt idx="126">
                  <c:v>0.1290356686945279</c:v>
                </c:pt>
                <c:pt idx="127">
                  <c:v>0.12933566869422522</c:v>
                </c:pt>
                <c:pt idx="128">
                  <c:v>0.13010817105618927</c:v>
                </c:pt>
                <c:pt idx="129">
                  <c:v>0.13003566869836961</c:v>
                </c:pt>
                <c:pt idx="130">
                  <c:v>0.14231886420848364</c:v>
                </c:pt>
                <c:pt idx="131">
                  <c:v>0.14241886420595742</c:v>
                </c:pt>
                <c:pt idx="132">
                  <c:v>0.14319857657403137</c:v>
                </c:pt>
                <c:pt idx="133">
                  <c:v>0.14667417083854037</c:v>
                </c:pt>
                <c:pt idx="134">
                  <c:v>0.14797417084207939</c:v>
                </c:pt>
                <c:pt idx="135">
                  <c:v>0.14897417083864514</c:v>
                </c:pt>
                <c:pt idx="136">
                  <c:v>0.16124669370999598</c:v>
                </c:pt>
                <c:pt idx="137">
                  <c:v>0.1616157818965403</c:v>
                </c:pt>
                <c:pt idx="138">
                  <c:v>0.16435239280589617</c:v>
                </c:pt>
                <c:pt idx="139">
                  <c:v>0.16535239280246192</c:v>
                </c:pt>
                <c:pt idx="140">
                  <c:v>0.16595239280185656</c:v>
                </c:pt>
                <c:pt idx="141">
                  <c:v>0.1665675138721722</c:v>
                </c:pt>
                <c:pt idx="142">
                  <c:v>0.1797686449209806</c:v>
                </c:pt>
                <c:pt idx="143">
                  <c:v>0.18058576291462822</c:v>
                </c:pt>
                <c:pt idx="144">
                  <c:v>0.18424562817164125</c:v>
                </c:pt>
                <c:pt idx="145">
                  <c:v>0.18464562816881236</c:v>
                </c:pt>
                <c:pt idx="146">
                  <c:v>0.19574975885052845</c:v>
                </c:pt>
                <c:pt idx="147">
                  <c:v>0.19764922676241028</c:v>
                </c:pt>
                <c:pt idx="148">
                  <c:v>0.1999534005826818</c:v>
                </c:pt>
                <c:pt idx="149">
                  <c:v>0.20157756075708613</c:v>
                </c:pt>
                <c:pt idx="150">
                  <c:v>0.20191857778806996</c:v>
                </c:pt>
                <c:pt idx="151">
                  <c:v>0.20729430774689214</c:v>
                </c:pt>
                <c:pt idx="152">
                  <c:v>0.21464706811935258</c:v>
                </c:pt>
                <c:pt idx="153">
                  <c:v>0.21544313308434748</c:v>
                </c:pt>
                <c:pt idx="154">
                  <c:v>0.21682998477182006</c:v>
                </c:pt>
                <c:pt idx="155">
                  <c:v>0.21732552368285796</c:v>
                </c:pt>
                <c:pt idx="156">
                  <c:v>0.21766788977632817</c:v>
                </c:pt>
                <c:pt idx="157">
                  <c:v>0.2187046554228802</c:v>
                </c:pt>
                <c:pt idx="158">
                  <c:v>0.2196094418939836</c:v>
                </c:pt>
                <c:pt idx="159">
                  <c:v>0.21960773375231465</c:v>
                </c:pt>
                <c:pt idx="160">
                  <c:v>0.21961773375570001</c:v>
                </c:pt>
                <c:pt idx="161">
                  <c:v>0.22041773375004223</c:v>
                </c:pt>
                <c:pt idx="162">
                  <c:v>0.22218662168527059</c:v>
                </c:pt>
                <c:pt idx="164">
                  <c:v>0.23047778450647413</c:v>
                </c:pt>
                <c:pt idx="165">
                  <c:v>0.23058761175584369</c:v>
                </c:pt>
                <c:pt idx="166">
                  <c:v>0.23115172637852027</c:v>
                </c:pt>
                <c:pt idx="167">
                  <c:v>0.23166159247760182</c:v>
                </c:pt>
                <c:pt idx="168">
                  <c:v>0.23215370306391833</c:v>
                </c:pt>
                <c:pt idx="169">
                  <c:v>0.23287605298981159</c:v>
                </c:pt>
                <c:pt idx="170">
                  <c:v>0.24831626832407686</c:v>
                </c:pt>
                <c:pt idx="171">
                  <c:v>0.25202249720013964</c:v>
                </c:pt>
                <c:pt idx="172">
                  <c:v>0.25142105572342749</c:v>
                </c:pt>
                <c:pt idx="173">
                  <c:v>0.25275462077484456</c:v>
                </c:pt>
                <c:pt idx="174">
                  <c:v>0.25268582819768337</c:v>
                </c:pt>
                <c:pt idx="175">
                  <c:v>0.25324826593931982</c:v>
                </c:pt>
                <c:pt idx="177">
                  <c:v>0.26757818210694739</c:v>
                </c:pt>
                <c:pt idx="178">
                  <c:v>0.26773818211018141</c:v>
                </c:pt>
                <c:pt idx="179">
                  <c:v>0.26776818210578557</c:v>
                </c:pt>
                <c:pt idx="182">
                  <c:v>0.27289438738606742</c:v>
                </c:pt>
                <c:pt idx="183">
                  <c:v>0.27278261295076178</c:v>
                </c:pt>
                <c:pt idx="184">
                  <c:v>0.27393655967174313</c:v>
                </c:pt>
                <c:pt idx="185">
                  <c:v>0.27506826912192828</c:v>
                </c:pt>
                <c:pt idx="186">
                  <c:v>0.27634291895563123</c:v>
                </c:pt>
                <c:pt idx="187">
                  <c:v>0.29062738585064968</c:v>
                </c:pt>
                <c:pt idx="188">
                  <c:v>0.29158973251890052</c:v>
                </c:pt>
                <c:pt idx="189">
                  <c:v>0.29236340321497034</c:v>
                </c:pt>
                <c:pt idx="190">
                  <c:v>0.29219626051699499</c:v>
                </c:pt>
                <c:pt idx="191">
                  <c:v>0.29310427670703543</c:v>
                </c:pt>
                <c:pt idx="192">
                  <c:v>0.29291101505061712</c:v>
                </c:pt>
                <c:pt idx="193">
                  <c:v>0.31019605932070393</c:v>
                </c:pt>
                <c:pt idx="194">
                  <c:v>0.33227396672767229</c:v>
                </c:pt>
                <c:pt idx="195">
                  <c:v>0.34018468435231003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D2A-4D46-A60A-2A171FF8B269}"/>
            </c:ext>
          </c:extLst>
        </c:ser>
        <c:ser>
          <c:idx val="8"/>
          <c:order val="4"/>
          <c:tx>
            <c:strRef>
              <c:f>'A (5)'!$AY$1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(5)'!$AW$2:$AW$281</c:f>
              <c:numCache>
                <c:formatCode>General</c:formatCode>
                <c:ptCount val="280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  <c:pt idx="80">
                  <c:v>50000</c:v>
                </c:pt>
                <c:pt idx="81">
                  <c:v>51000</c:v>
                </c:pt>
                <c:pt idx="82">
                  <c:v>52000</c:v>
                </c:pt>
                <c:pt idx="83">
                  <c:v>53000</c:v>
                </c:pt>
                <c:pt idx="84">
                  <c:v>54000</c:v>
                </c:pt>
                <c:pt idx="85">
                  <c:v>55000</c:v>
                </c:pt>
                <c:pt idx="86">
                  <c:v>56000</c:v>
                </c:pt>
                <c:pt idx="87">
                  <c:v>57000</c:v>
                </c:pt>
                <c:pt idx="88">
                  <c:v>58000</c:v>
                </c:pt>
              </c:numCache>
            </c:numRef>
          </c:xVal>
          <c:yVal>
            <c:numRef>
              <c:f>'A (5)'!$AY$2:$AY$281</c:f>
              <c:numCache>
                <c:formatCode>General</c:formatCode>
                <c:ptCount val="280"/>
                <c:pt idx="0">
                  <c:v>0.23788817882018079</c:v>
                </c:pt>
                <c:pt idx="1">
                  <c:v>0.21916143117407028</c:v>
                </c:pt>
                <c:pt idx="2">
                  <c:v>0.20094524441536998</c:v>
                </c:pt>
                <c:pt idx="3">
                  <c:v>0.18323961854407983</c:v>
                </c:pt>
                <c:pt idx="4">
                  <c:v>0.16604455356019993</c:v>
                </c:pt>
                <c:pt idx="5">
                  <c:v>0.14936004946373022</c:v>
                </c:pt>
                <c:pt idx="6">
                  <c:v>0.13318610625467064</c:v>
                </c:pt>
                <c:pt idx="7">
                  <c:v>0.11752272393302132</c:v>
                </c:pt>
                <c:pt idx="8">
                  <c:v>0.10236990249878218</c:v>
                </c:pt>
                <c:pt idx="9">
                  <c:v>8.7727641951953234E-2</c:v>
                </c:pt>
                <c:pt idx="10">
                  <c:v>7.3595942292534494E-2</c:v>
                </c:pt>
                <c:pt idx="11">
                  <c:v>5.9974803520525935E-2</c:v>
                </c:pt>
                <c:pt idx="12">
                  <c:v>4.6864225635927598E-2</c:v>
                </c:pt>
                <c:pt idx="13">
                  <c:v>3.4264208638739427E-2</c:v>
                </c:pt>
                <c:pt idx="14">
                  <c:v>2.2174752528961471E-2</c:v>
                </c:pt>
                <c:pt idx="15">
                  <c:v>1.0595857306593709E-2</c:v>
                </c:pt>
                <c:pt idx="16">
                  <c:v>-4.7247702836385186E-4</c:v>
                </c:pt>
                <c:pt idx="17">
                  <c:v>-1.1030250475911225E-2</c:v>
                </c:pt>
                <c:pt idx="18">
                  <c:v>-2.1077463036048398E-2</c:v>
                </c:pt>
                <c:pt idx="19">
                  <c:v>-3.061411470877537E-2</c:v>
                </c:pt>
                <c:pt idx="20">
                  <c:v>-3.9640205494092147E-2</c:v>
                </c:pt>
                <c:pt idx="21">
                  <c:v>-4.8155735391998716E-2</c:v>
                </c:pt>
                <c:pt idx="22">
                  <c:v>-5.6160704402495112E-2</c:v>
                </c:pt>
                <c:pt idx="23">
                  <c:v>-6.3655112525581301E-2</c:v>
                </c:pt>
                <c:pt idx="24">
                  <c:v>-7.0638959761257294E-2</c:v>
                </c:pt>
                <c:pt idx="25">
                  <c:v>-7.7112246109523094E-2</c:v>
                </c:pt>
                <c:pt idx="26">
                  <c:v>-8.3074971570378686E-2</c:v>
                </c:pt>
                <c:pt idx="27">
                  <c:v>-8.8527136143824084E-2</c:v>
                </c:pt>
                <c:pt idx="28">
                  <c:v>-9.3468739829859301E-2</c:v>
                </c:pt>
                <c:pt idx="29">
                  <c:v>-9.7899782628484297E-2</c:v>
                </c:pt>
                <c:pt idx="30">
                  <c:v>-0.10182026453969911</c:v>
                </c:pt>
                <c:pt idx="31">
                  <c:v>-0.10523018556350373</c:v>
                </c:pt>
                <c:pt idx="32">
                  <c:v>-0.10812954569989815</c:v>
                </c:pt>
                <c:pt idx="33">
                  <c:v>-0.11051834494888237</c:v>
                </c:pt>
                <c:pt idx="34">
                  <c:v>-0.11239658331045638</c:v>
                </c:pt>
                <c:pt idx="35">
                  <c:v>-0.11376426078462022</c:v>
                </c:pt>
                <c:pt idx="36">
                  <c:v>-0.11462137737137386</c:v>
                </c:pt>
                <c:pt idx="37">
                  <c:v>-0.11496793307071727</c:v>
                </c:pt>
                <c:pt idx="38">
                  <c:v>-0.11480392788265051</c:v>
                </c:pt>
                <c:pt idx="39">
                  <c:v>-0.11412936180717356</c:v>
                </c:pt>
                <c:pt idx="40">
                  <c:v>-0.1129442348442864</c:v>
                </c:pt>
                <c:pt idx="41">
                  <c:v>-0.11124854699398903</c:v>
                </c:pt>
                <c:pt idx="42">
                  <c:v>-0.10904229825628151</c:v>
                </c:pt>
                <c:pt idx="43">
                  <c:v>-0.10632548863116376</c:v>
                </c:pt>
                <c:pt idx="44">
                  <c:v>-0.10309811811863581</c:v>
                </c:pt>
                <c:pt idx="45">
                  <c:v>-9.936018671869766E-2</c:v>
                </c:pt>
                <c:pt idx="46">
                  <c:v>-9.5111694431349342E-2</c:v>
                </c:pt>
                <c:pt idx="47">
                  <c:v>-9.0352641256590802E-2</c:v>
                </c:pt>
                <c:pt idx="48">
                  <c:v>-8.5083027194422081E-2</c:v>
                </c:pt>
                <c:pt idx="49">
                  <c:v>-7.9302852244843153E-2</c:v>
                </c:pt>
                <c:pt idx="50">
                  <c:v>-7.3012116407854016E-2</c:v>
                </c:pt>
                <c:pt idx="51">
                  <c:v>-6.6210819683454686E-2</c:v>
                </c:pt>
                <c:pt idx="52">
                  <c:v>-5.8898962071645161E-2</c:v>
                </c:pt>
                <c:pt idx="53">
                  <c:v>-5.107654357242547E-2</c:v>
                </c:pt>
                <c:pt idx="54">
                  <c:v>-4.2743564185795557E-2</c:v>
                </c:pt>
                <c:pt idx="55">
                  <c:v>-3.390002391175545E-2</c:v>
                </c:pt>
                <c:pt idx="56">
                  <c:v>-2.4545922750305149E-2</c:v>
                </c:pt>
                <c:pt idx="57">
                  <c:v>-1.4681260701444654E-2</c:v>
                </c:pt>
                <c:pt idx="58">
                  <c:v>-4.3060377651739368E-3</c:v>
                </c:pt>
                <c:pt idx="59">
                  <c:v>6.5797460585069745E-3</c:v>
                </c:pt>
                <c:pt idx="60">
                  <c:v>1.7976090769598024E-2</c:v>
                </c:pt>
                <c:pt idx="61">
                  <c:v>2.9882996368099324E-2</c:v>
                </c:pt>
                <c:pt idx="62">
                  <c:v>4.230046285401079E-2</c:v>
                </c:pt>
                <c:pt idx="63">
                  <c:v>5.5228490227332505E-2</c:v>
                </c:pt>
                <c:pt idx="64">
                  <c:v>6.8667078488064359E-2</c:v>
                </c:pt>
                <c:pt idx="65">
                  <c:v>8.2616227636206463E-2</c:v>
                </c:pt>
                <c:pt idx="66">
                  <c:v>9.7075937671758733E-2</c:v>
                </c:pt>
                <c:pt idx="67">
                  <c:v>0.11204620859472117</c:v>
                </c:pt>
                <c:pt idx="68">
                  <c:v>0.12752704040509386</c:v>
                </c:pt>
                <c:pt idx="69">
                  <c:v>0.14351843310287671</c:v>
                </c:pt>
                <c:pt idx="70">
                  <c:v>0.16002038668806978</c:v>
                </c:pt>
                <c:pt idx="71">
                  <c:v>0.17703290116067305</c:v>
                </c:pt>
                <c:pt idx="72">
                  <c:v>0.19455597652068651</c:v>
                </c:pt>
                <c:pt idx="73">
                  <c:v>0.21258961276811011</c:v>
                </c:pt>
                <c:pt idx="74">
                  <c:v>0.23113380990294397</c:v>
                </c:pt>
                <c:pt idx="75">
                  <c:v>0.25018856792518795</c:v>
                </c:pt>
                <c:pt idx="76">
                  <c:v>0.26975388683484225</c:v>
                </c:pt>
                <c:pt idx="77">
                  <c:v>0.28982976663190674</c:v>
                </c:pt>
                <c:pt idx="78">
                  <c:v>0.31041620731638131</c:v>
                </c:pt>
                <c:pt idx="79">
                  <c:v>0.33151320888826619</c:v>
                </c:pt>
                <c:pt idx="80">
                  <c:v>0.35312077134756126</c:v>
                </c:pt>
                <c:pt idx="81">
                  <c:v>0.37523889469426641</c:v>
                </c:pt>
                <c:pt idx="82">
                  <c:v>0.39786757892838187</c:v>
                </c:pt>
                <c:pt idx="83">
                  <c:v>0.42100682404990747</c:v>
                </c:pt>
                <c:pt idx="84">
                  <c:v>0.44465663005884321</c:v>
                </c:pt>
                <c:pt idx="85">
                  <c:v>0.46881699695518925</c:v>
                </c:pt>
                <c:pt idx="86">
                  <c:v>0.49348792473894543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D2A-4D46-A60A-2A171FF8B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73144"/>
        <c:axId val="1"/>
      </c:scatterChart>
      <c:valAx>
        <c:axId val="600773144"/>
        <c:scaling>
          <c:orientation val="minMax"/>
          <c:max val="60000"/>
          <c:min val="-3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9042821158690177"/>
              <c:y val="0.915841584158415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791487336123289E-2"/>
              <c:y val="0.40665003508224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73144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2921914357682618"/>
          <c:y val="0.93069306930693074"/>
          <c:w val="0.63098236775818639"/>
          <c:h val="0.980198019801980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Eclipse Timing Difference (O-C) Plot</a:t>
            </a:r>
          </a:p>
        </c:rich>
      </c:tx>
      <c:layout>
        <c:manualLayout>
          <c:xMode val="edge"/>
          <c:yMode val="edge"/>
          <c:x val="0.22258064516129034"/>
          <c:y val="1.3661202185792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61290322580645"/>
          <c:y val="0.10928990909406243"/>
          <c:w val="0.85322580645161294"/>
          <c:h val="0.7076521613840542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(5)'!$T$21:$T$961</c:f>
              <c:numCache>
                <c:formatCode>General</c:formatCode>
                <c:ptCount val="941"/>
                <c:pt idx="0">
                  <c:v>9.9723322170122364E-2</c:v>
                </c:pt>
                <c:pt idx="1">
                  <c:v>0.11243911706312831</c:v>
                </c:pt>
                <c:pt idx="2">
                  <c:v>0.11654134293528931</c:v>
                </c:pt>
                <c:pt idx="3">
                  <c:v>0.12175440227289791</c:v>
                </c:pt>
                <c:pt idx="4">
                  <c:v>0.12558070361006327</c:v>
                </c:pt>
                <c:pt idx="5">
                  <c:v>0.1312264633323981</c:v>
                </c:pt>
                <c:pt idx="6">
                  <c:v>0.13167578461906618</c:v>
                </c:pt>
                <c:pt idx="7">
                  <c:v>0.13491955867725586</c:v>
                </c:pt>
                <c:pt idx="8">
                  <c:v>0.13605384879257859</c:v>
                </c:pt>
                <c:pt idx="9">
                  <c:v>0.13732158873947833</c:v>
                </c:pt>
                <c:pt idx="10">
                  <c:v>0.1404867058179618</c:v>
                </c:pt>
                <c:pt idx="11">
                  <c:v>0.14288877104458267</c:v>
                </c:pt>
                <c:pt idx="12">
                  <c:v>0.14415610054863043</c:v>
                </c:pt>
                <c:pt idx="13">
                  <c:v>0.16792798055532701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832-4814-A298-C4C8E3A05D03}"/>
            </c:ext>
          </c:extLst>
        </c:ser>
        <c:ser>
          <c:idx val="1"/>
          <c:order val="1"/>
          <c:tx>
            <c:strRef>
              <c:f>'A (5)'!$I$20:$I$20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(5)'!$D$22:$D$39</c:f>
                <c:numCache>
                  <c:formatCode>General</c:formatCode>
                  <c:ptCount val="18"/>
                  <c:pt idx="13">
                    <c:v>3.0000000000000001E-3</c:v>
                  </c:pt>
                  <c:pt idx="14">
                    <c:v>7.0000000000000001E-3</c:v>
                  </c:pt>
                  <c:pt idx="15">
                    <c:v>5.0000000000000001E-3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(5)'!$U$21:$U$961</c:f>
              <c:numCache>
                <c:formatCode>General</c:formatCode>
                <c:ptCount val="941"/>
                <c:pt idx="14">
                  <c:v>3.4380804948117002E-2</c:v>
                </c:pt>
                <c:pt idx="15">
                  <c:v>4.2122586452793112E-2</c:v>
                </c:pt>
                <c:pt idx="16">
                  <c:v>5.7484295699823176E-2</c:v>
                </c:pt>
                <c:pt idx="17">
                  <c:v>-0.10462980395703615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832-4814-A298-C4C8E3A05D03}"/>
            </c:ext>
          </c:extLst>
        </c:ser>
        <c:ser>
          <c:idx val="3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(5)'!$D$21:$D$39</c:f>
                <c:numCache>
                  <c:formatCode>General</c:formatCode>
                  <c:ptCount val="19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'A (5)'!$D$21:$D$39</c:f>
                <c:numCache>
                  <c:formatCode>General</c:formatCode>
                  <c:ptCount val="19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(5)'!$V$21:$V$961</c:f>
              <c:numCache>
                <c:formatCode>General</c:formatCode>
                <c:ptCount val="941"/>
                <c:pt idx="18">
                  <c:v>-0.10438293646682552</c:v>
                </c:pt>
                <c:pt idx="19">
                  <c:v>-0.10410773336985218</c:v>
                </c:pt>
                <c:pt idx="20">
                  <c:v>-0.10806260879605269</c:v>
                </c:pt>
                <c:pt idx="21">
                  <c:v>-0.10385051107632967</c:v>
                </c:pt>
                <c:pt idx="22">
                  <c:v>-0.10360773336793133</c:v>
                </c:pt>
                <c:pt idx="23">
                  <c:v>-0.1067528992605713</c:v>
                </c:pt>
                <c:pt idx="24">
                  <c:v>-0.11729877772053893</c:v>
                </c:pt>
                <c:pt idx="25">
                  <c:v>-0.11504850432497324</c:v>
                </c:pt>
                <c:pt idx="26">
                  <c:v>-0.11493470266003332</c:v>
                </c:pt>
                <c:pt idx="27">
                  <c:v>-0.11336831949630091</c:v>
                </c:pt>
                <c:pt idx="28">
                  <c:v>-0.10369063778577133</c:v>
                </c:pt>
                <c:pt idx="29">
                  <c:v>-0.10359708378882698</c:v>
                </c:pt>
                <c:pt idx="32">
                  <c:v>-1.5171599418602882E-3</c:v>
                </c:pt>
                <c:pt idx="33">
                  <c:v>5.4305335338122873E-3</c:v>
                </c:pt>
                <c:pt idx="34">
                  <c:v>8.5660834695432675E-3</c:v>
                </c:pt>
                <c:pt idx="35">
                  <c:v>-7.8623390438954208E-2</c:v>
                </c:pt>
                <c:pt idx="36">
                  <c:v>-7.4902857721560356E-2</c:v>
                </c:pt>
                <c:pt idx="37">
                  <c:v>-6.9576905774634573E-2</c:v>
                </c:pt>
                <c:pt idx="38">
                  <c:v>-6.94502628676745E-2</c:v>
                </c:pt>
                <c:pt idx="39">
                  <c:v>-6.9163226838571609E-2</c:v>
                </c:pt>
                <c:pt idx="40">
                  <c:v>-6.8963226836348077E-2</c:v>
                </c:pt>
                <c:pt idx="41">
                  <c:v>-6.8663226836650756E-2</c:v>
                </c:pt>
                <c:pt idx="42">
                  <c:v>-6.5673885565745577E-2</c:v>
                </c:pt>
                <c:pt idx="43">
                  <c:v>-6.5673885565745577E-2</c:v>
                </c:pt>
                <c:pt idx="44">
                  <c:v>-6.5573885568271789E-2</c:v>
                </c:pt>
                <c:pt idx="45">
                  <c:v>-6.6060243173430039E-2</c:v>
                </c:pt>
                <c:pt idx="46">
                  <c:v>-6.5860243178482464E-2</c:v>
                </c:pt>
                <c:pt idx="47">
                  <c:v>-6.5560243178785144E-2</c:v>
                </c:pt>
                <c:pt idx="48">
                  <c:v>-4.3732334840003752E-2</c:v>
                </c:pt>
                <c:pt idx="49">
                  <c:v>-4.2757309081822042E-2</c:v>
                </c:pt>
                <c:pt idx="50">
                  <c:v>-4.1932334841819831E-2</c:v>
                </c:pt>
                <c:pt idx="51">
                  <c:v>-3.9787523900633497E-2</c:v>
                </c:pt>
                <c:pt idx="52">
                  <c:v>-3.9787523900633497E-2</c:v>
                </c:pt>
                <c:pt idx="53">
                  <c:v>-3.9557309082625308E-2</c:v>
                </c:pt>
                <c:pt idx="54">
                  <c:v>-3.3742597370555273E-2</c:v>
                </c:pt>
                <c:pt idx="55">
                  <c:v>-3.234259736954246E-2</c:v>
                </c:pt>
                <c:pt idx="56">
                  <c:v>-2.7877500595044784E-2</c:v>
                </c:pt>
                <c:pt idx="57">
                  <c:v>-1.4456957098739037E-2</c:v>
                </c:pt>
                <c:pt idx="58">
                  <c:v>-1.4436997434307361E-2</c:v>
                </c:pt>
                <c:pt idx="59">
                  <c:v>1.574856430743235E-2</c:v>
                </c:pt>
                <c:pt idx="60">
                  <c:v>3.0890884462517601E-2</c:v>
                </c:pt>
                <c:pt idx="61">
                  <c:v>3.3353539005157182E-2</c:v>
                </c:pt>
                <c:pt idx="62">
                  <c:v>3.3363636776939445E-2</c:v>
                </c:pt>
                <c:pt idx="63">
                  <c:v>3.3838720186561394E-2</c:v>
                </c:pt>
                <c:pt idx="64">
                  <c:v>4.5981258977319889E-2</c:v>
                </c:pt>
                <c:pt idx="65">
                  <c:v>4.5500313157514696E-2</c:v>
                </c:pt>
                <c:pt idx="66">
                  <c:v>5.649943695488889E-2</c:v>
                </c:pt>
                <c:pt idx="67">
                  <c:v>5.8152822938324578E-2</c:v>
                </c:pt>
                <c:pt idx="68">
                  <c:v>7.308146893531775E-2</c:v>
                </c:pt>
                <c:pt idx="69">
                  <c:v>0.10053180069661799</c:v>
                </c:pt>
                <c:pt idx="70">
                  <c:v>0.11910064817122459</c:v>
                </c:pt>
                <c:pt idx="71">
                  <c:v>0.12798032632374245</c:v>
                </c:pt>
                <c:pt idx="72">
                  <c:v>0.13201247400754942</c:v>
                </c:pt>
                <c:pt idx="73">
                  <c:v>0.1327251420158197</c:v>
                </c:pt>
                <c:pt idx="74">
                  <c:v>0.16235260340707885</c:v>
                </c:pt>
                <c:pt idx="75">
                  <c:v>0.16253000612826529</c:v>
                </c:pt>
                <c:pt idx="76">
                  <c:v>0.16489743298382156</c:v>
                </c:pt>
                <c:pt idx="77">
                  <c:v>0.2144131349270374</c:v>
                </c:pt>
                <c:pt idx="78">
                  <c:v>0.21560658624675835</c:v>
                </c:pt>
                <c:pt idx="79">
                  <c:v>0.21623783947380229</c:v>
                </c:pt>
                <c:pt idx="80">
                  <c:v>0.21810162739166217</c:v>
                </c:pt>
                <c:pt idx="81">
                  <c:v>0.2235817781573668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832-4814-A298-C4C8E3A05D03}"/>
            </c:ext>
          </c:extLst>
        </c:ser>
        <c:ser>
          <c:idx val="4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(5)'!$W$21:$W$961</c:f>
              <c:numCache>
                <c:formatCode>General</c:formatCode>
                <c:ptCount val="941"/>
                <c:pt idx="82">
                  <c:v>-6.9676905779384318E-2</c:v>
                </c:pt>
                <c:pt idx="83">
                  <c:v>-6.8663226836650756E-2</c:v>
                </c:pt>
                <c:pt idx="84">
                  <c:v>-6.6060243173430039E-2</c:v>
                </c:pt>
                <c:pt idx="85">
                  <c:v>-5.8183651373987039E-2</c:v>
                </c:pt>
                <c:pt idx="86">
                  <c:v>-5.2962996839623133E-2</c:v>
                </c:pt>
                <c:pt idx="87">
                  <c:v>-5.3655045494731567E-2</c:v>
                </c:pt>
                <c:pt idx="88">
                  <c:v>-4.9076394988385431E-2</c:v>
                </c:pt>
                <c:pt idx="89">
                  <c:v>-4.4855905072911095E-2</c:v>
                </c:pt>
                <c:pt idx="90">
                  <c:v>-3.2871794713823337E-2</c:v>
                </c:pt>
                <c:pt idx="91">
                  <c:v>-3.0712146006983916E-2</c:v>
                </c:pt>
                <c:pt idx="92">
                  <c:v>-3.4027670210341754E-4</c:v>
                </c:pt>
                <c:pt idx="93">
                  <c:v>3.0265995744556448E-2</c:v>
                </c:pt>
                <c:pt idx="94">
                  <c:v>4.2192327997345694E-2</c:v>
                </c:pt>
                <c:pt idx="95">
                  <c:v>5.6411355309176875E-2</c:v>
                </c:pt>
                <c:pt idx="96">
                  <c:v>5.6352822940140657E-2</c:v>
                </c:pt>
                <c:pt idx="97">
                  <c:v>5.73749180280195E-2</c:v>
                </c:pt>
                <c:pt idx="98">
                  <c:v>5.8476776980342399E-2</c:v>
                </c:pt>
                <c:pt idx="99">
                  <c:v>5.8262875046703952E-2</c:v>
                </c:pt>
                <c:pt idx="100">
                  <c:v>5.9921458108456463E-2</c:v>
                </c:pt>
                <c:pt idx="101">
                  <c:v>5.9513923864426013E-2</c:v>
                </c:pt>
                <c:pt idx="102">
                  <c:v>6.0071508210947269E-2</c:v>
                </c:pt>
                <c:pt idx="103">
                  <c:v>6.1655415148185802E-2</c:v>
                </c:pt>
                <c:pt idx="104">
                  <c:v>6.1794420932288874E-2</c:v>
                </c:pt>
                <c:pt idx="105">
                  <c:v>6.1378915618473556E-2</c:v>
                </c:pt>
                <c:pt idx="106">
                  <c:v>6.3598421594959959E-2</c:v>
                </c:pt>
                <c:pt idx="107">
                  <c:v>6.8772830519659503E-2</c:v>
                </c:pt>
                <c:pt idx="108">
                  <c:v>7.1826968262612076E-2</c:v>
                </c:pt>
                <c:pt idx="109">
                  <c:v>7.1137653376805901E-2</c:v>
                </c:pt>
                <c:pt idx="110">
                  <c:v>7.4144311233213814E-2</c:v>
                </c:pt>
                <c:pt idx="111">
                  <c:v>8.6744749066569676E-2</c:v>
                </c:pt>
                <c:pt idx="112">
                  <c:v>8.8705872557750615E-2</c:v>
                </c:pt>
                <c:pt idx="113">
                  <c:v>8.8885347499636558E-2</c:v>
                </c:pt>
                <c:pt idx="114">
                  <c:v>8.8885347499636558E-2</c:v>
                </c:pt>
                <c:pt idx="115">
                  <c:v>8.90524663305996E-2</c:v>
                </c:pt>
                <c:pt idx="116">
                  <c:v>0.10012377937618369</c:v>
                </c:pt>
                <c:pt idx="117">
                  <c:v>0.10186358967340808</c:v>
                </c:pt>
                <c:pt idx="118">
                  <c:v>0.10385911596888681</c:v>
                </c:pt>
                <c:pt idx="119">
                  <c:v>0.10506034286008961</c:v>
                </c:pt>
                <c:pt idx="120">
                  <c:v>0.11779051477515723</c:v>
                </c:pt>
                <c:pt idx="121">
                  <c:v>0.11809051477485455</c:v>
                </c:pt>
                <c:pt idx="122">
                  <c:v>0.11809051477485455</c:v>
                </c:pt>
                <c:pt idx="123">
                  <c:v>0.11891621716539524</c:v>
                </c:pt>
                <c:pt idx="124">
                  <c:v>0.11911621716761878</c:v>
                </c:pt>
                <c:pt idx="125">
                  <c:v>0.12001621716671074</c:v>
                </c:pt>
                <c:pt idx="126">
                  <c:v>0.1290356686945279</c:v>
                </c:pt>
                <c:pt idx="127">
                  <c:v>0.12933566869422522</c:v>
                </c:pt>
                <c:pt idx="128">
                  <c:v>0.13010817105618927</c:v>
                </c:pt>
                <c:pt idx="129">
                  <c:v>0.13003566869836961</c:v>
                </c:pt>
                <c:pt idx="130">
                  <c:v>0.14231886420848364</c:v>
                </c:pt>
                <c:pt idx="131">
                  <c:v>0.14241886420595742</c:v>
                </c:pt>
                <c:pt idx="132">
                  <c:v>0.14319857657403137</c:v>
                </c:pt>
                <c:pt idx="133">
                  <c:v>0.14667417083854037</c:v>
                </c:pt>
                <c:pt idx="134">
                  <c:v>0.14797417084207939</c:v>
                </c:pt>
                <c:pt idx="135">
                  <c:v>0.14897417083864514</c:v>
                </c:pt>
                <c:pt idx="136">
                  <c:v>0.16124669370999598</c:v>
                </c:pt>
                <c:pt idx="137">
                  <c:v>0.1616157818965403</c:v>
                </c:pt>
                <c:pt idx="138">
                  <c:v>0.16435239280589617</c:v>
                </c:pt>
                <c:pt idx="139">
                  <c:v>0.16535239280246192</c:v>
                </c:pt>
                <c:pt idx="140">
                  <c:v>0.16595239280185656</c:v>
                </c:pt>
                <c:pt idx="141">
                  <c:v>0.1665675138721722</c:v>
                </c:pt>
                <c:pt idx="142">
                  <c:v>0.1797686449209806</c:v>
                </c:pt>
                <c:pt idx="143">
                  <c:v>0.18058576291462822</c:v>
                </c:pt>
                <c:pt idx="144">
                  <c:v>0.18424562817164125</c:v>
                </c:pt>
                <c:pt idx="145">
                  <c:v>0.18464562816881236</c:v>
                </c:pt>
                <c:pt idx="146">
                  <c:v>0.19574975885052845</c:v>
                </c:pt>
                <c:pt idx="147">
                  <c:v>0.19764922676241028</c:v>
                </c:pt>
                <c:pt idx="148">
                  <c:v>0.1999534005826818</c:v>
                </c:pt>
                <c:pt idx="149">
                  <c:v>0.20157756075708613</c:v>
                </c:pt>
                <c:pt idx="150">
                  <c:v>0.20191857778806996</c:v>
                </c:pt>
                <c:pt idx="151">
                  <c:v>0.20729430774689214</c:v>
                </c:pt>
                <c:pt idx="152">
                  <c:v>0.21464706811935258</c:v>
                </c:pt>
                <c:pt idx="153">
                  <c:v>0.21544313308434748</c:v>
                </c:pt>
                <c:pt idx="154">
                  <c:v>0.21682998477182006</c:v>
                </c:pt>
                <c:pt idx="155">
                  <c:v>0.21732552368285796</c:v>
                </c:pt>
                <c:pt idx="156">
                  <c:v>0.21766788977632817</c:v>
                </c:pt>
                <c:pt idx="157">
                  <c:v>0.2187046554228802</c:v>
                </c:pt>
                <c:pt idx="158">
                  <c:v>0.2196094418939836</c:v>
                </c:pt>
                <c:pt idx="159">
                  <c:v>0.21960773375231465</c:v>
                </c:pt>
                <c:pt idx="160">
                  <c:v>0.21961773375570001</c:v>
                </c:pt>
                <c:pt idx="161">
                  <c:v>0.22041773375004223</c:v>
                </c:pt>
                <c:pt idx="162">
                  <c:v>0.22218662168527059</c:v>
                </c:pt>
                <c:pt idx="164">
                  <c:v>0.23047778450647413</c:v>
                </c:pt>
                <c:pt idx="165">
                  <c:v>0.23058761175584369</c:v>
                </c:pt>
                <c:pt idx="166">
                  <c:v>0.23115172637852027</c:v>
                </c:pt>
                <c:pt idx="167">
                  <c:v>0.23166159247760182</c:v>
                </c:pt>
                <c:pt idx="168">
                  <c:v>0.23215370306391833</c:v>
                </c:pt>
                <c:pt idx="169">
                  <c:v>0.23287605298981159</c:v>
                </c:pt>
                <c:pt idx="170">
                  <c:v>0.24831626832407686</c:v>
                </c:pt>
                <c:pt idx="171">
                  <c:v>0.25202249720013964</c:v>
                </c:pt>
                <c:pt idx="172">
                  <c:v>0.25142105572342749</c:v>
                </c:pt>
                <c:pt idx="173">
                  <c:v>0.25275462077484456</c:v>
                </c:pt>
                <c:pt idx="174">
                  <c:v>0.25268582819768337</c:v>
                </c:pt>
                <c:pt idx="175">
                  <c:v>0.25324826593931982</c:v>
                </c:pt>
                <c:pt idx="177">
                  <c:v>0.26757818210694739</c:v>
                </c:pt>
                <c:pt idx="178">
                  <c:v>0.26773818211018141</c:v>
                </c:pt>
                <c:pt idx="179">
                  <c:v>0.26776818210578557</c:v>
                </c:pt>
                <c:pt idx="182">
                  <c:v>0.27289438738606742</c:v>
                </c:pt>
                <c:pt idx="183">
                  <c:v>0.27278261295076178</c:v>
                </c:pt>
                <c:pt idx="184">
                  <c:v>0.27393655967174313</c:v>
                </c:pt>
                <c:pt idx="185">
                  <c:v>0.27506826912192828</c:v>
                </c:pt>
                <c:pt idx="186">
                  <c:v>0.27634291895563123</c:v>
                </c:pt>
                <c:pt idx="187">
                  <c:v>0.29062738585064968</c:v>
                </c:pt>
                <c:pt idx="188">
                  <c:v>0.29158973251890052</c:v>
                </c:pt>
                <c:pt idx="189">
                  <c:v>0.29236340321497034</c:v>
                </c:pt>
                <c:pt idx="190">
                  <c:v>0.29219626051699499</c:v>
                </c:pt>
                <c:pt idx="191">
                  <c:v>0.29310427670703543</c:v>
                </c:pt>
                <c:pt idx="192">
                  <c:v>0.29291101505061712</c:v>
                </c:pt>
                <c:pt idx="193">
                  <c:v>0.31019605932070393</c:v>
                </c:pt>
                <c:pt idx="194">
                  <c:v>0.33227396672767229</c:v>
                </c:pt>
                <c:pt idx="195">
                  <c:v>0.34018468435231003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832-4814-A298-C4C8E3A05D03}"/>
            </c:ext>
          </c:extLst>
        </c:ser>
        <c:ser>
          <c:idx val="8"/>
          <c:order val="4"/>
          <c:tx>
            <c:strRef>
              <c:f>'A (5)'!$AY$1</c:f>
              <c:strCache>
                <c:ptCount val="1"/>
                <c:pt idx="0">
                  <c:v>Q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(5)'!$AW$2:$AW$281</c:f>
              <c:numCache>
                <c:formatCode>General</c:formatCode>
                <c:ptCount val="280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  <c:pt idx="80">
                  <c:v>50000</c:v>
                </c:pt>
                <c:pt idx="81">
                  <c:v>51000</c:v>
                </c:pt>
                <c:pt idx="82">
                  <c:v>52000</c:v>
                </c:pt>
                <c:pt idx="83">
                  <c:v>53000</c:v>
                </c:pt>
                <c:pt idx="84">
                  <c:v>54000</c:v>
                </c:pt>
                <c:pt idx="85">
                  <c:v>55000</c:v>
                </c:pt>
                <c:pt idx="86">
                  <c:v>56000</c:v>
                </c:pt>
                <c:pt idx="87">
                  <c:v>57000</c:v>
                </c:pt>
                <c:pt idx="88">
                  <c:v>58000</c:v>
                </c:pt>
              </c:numCache>
            </c:numRef>
          </c:xVal>
          <c:yVal>
            <c:numRef>
              <c:f>'A (5)'!$AY$2:$AY$281</c:f>
              <c:numCache>
                <c:formatCode>General</c:formatCode>
                <c:ptCount val="280"/>
                <c:pt idx="0">
                  <c:v>0.23788817882018079</c:v>
                </c:pt>
                <c:pt idx="1">
                  <c:v>0.21916143117407028</c:v>
                </c:pt>
                <c:pt idx="2">
                  <c:v>0.20094524441536998</c:v>
                </c:pt>
                <c:pt idx="3">
                  <c:v>0.18323961854407983</c:v>
                </c:pt>
                <c:pt idx="4">
                  <c:v>0.16604455356019993</c:v>
                </c:pt>
                <c:pt idx="5">
                  <c:v>0.14936004946373022</c:v>
                </c:pt>
                <c:pt idx="6">
                  <c:v>0.13318610625467064</c:v>
                </c:pt>
                <c:pt idx="7">
                  <c:v>0.11752272393302132</c:v>
                </c:pt>
                <c:pt idx="8">
                  <c:v>0.10236990249878218</c:v>
                </c:pt>
                <c:pt idx="9">
                  <c:v>8.7727641951953234E-2</c:v>
                </c:pt>
                <c:pt idx="10">
                  <c:v>7.3595942292534494E-2</c:v>
                </c:pt>
                <c:pt idx="11">
                  <c:v>5.9974803520525935E-2</c:v>
                </c:pt>
                <c:pt idx="12">
                  <c:v>4.6864225635927598E-2</c:v>
                </c:pt>
                <c:pt idx="13">
                  <c:v>3.4264208638739427E-2</c:v>
                </c:pt>
                <c:pt idx="14">
                  <c:v>2.2174752528961471E-2</c:v>
                </c:pt>
                <c:pt idx="15">
                  <c:v>1.0595857306593709E-2</c:v>
                </c:pt>
                <c:pt idx="16">
                  <c:v>-4.7247702836385186E-4</c:v>
                </c:pt>
                <c:pt idx="17">
                  <c:v>-1.1030250475911225E-2</c:v>
                </c:pt>
                <c:pt idx="18">
                  <c:v>-2.1077463036048398E-2</c:v>
                </c:pt>
                <c:pt idx="19">
                  <c:v>-3.061411470877537E-2</c:v>
                </c:pt>
                <c:pt idx="20">
                  <c:v>-3.9640205494092147E-2</c:v>
                </c:pt>
                <c:pt idx="21">
                  <c:v>-4.8155735391998716E-2</c:v>
                </c:pt>
                <c:pt idx="22">
                  <c:v>-5.6160704402495112E-2</c:v>
                </c:pt>
                <c:pt idx="23">
                  <c:v>-6.3655112525581301E-2</c:v>
                </c:pt>
                <c:pt idx="24">
                  <c:v>-7.0638959761257294E-2</c:v>
                </c:pt>
                <c:pt idx="25">
                  <c:v>-7.7112246109523094E-2</c:v>
                </c:pt>
                <c:pt idx="26">
                  <c:v>-8.3074971570378686E-2</c:v>
                </c:pt>
                <c:pt idx="27">
                  <c:v>-8.8527136143824084E-2</c:v>
                </c:pt>
                <c:pt idx="28">
                  <c:v>-9.3468739829859301E-2</c:v>
                </c:pt>
                <c:pt idx="29">
                  <c:v>-9.7899782628484297E-2</c:v>
                </c:pt>
                <c:pt idx="30">
                  <c:v>-0.10182026453969911</c:v>
                </c:pt>
                <c:pt idx="31">
                  <c:v>-0.10523018556350373</c:v>
                </c:pt>
                <c:pt idx="32">
                  <c:v>-0.10812954569989815</c:v>
                </c:pt>
                <c:pt idx="33">
                  <c:v>-0.11051834494888237</c:v>
                </c:pt>
                <c:pt idx="34">
                  <c:v>-0.11239658331045638</c:v>
                </c:pt>
                <c:pt idx="35">
                  <c:v>-0.11376426078462022</c:v>
                </c:pt>
                <c:pt idx="36">
                  <c:v>-0.11462137737137386</c:v>
                </c:pt>
                <c:pt idx="37">
                  <c:v>-0.11496793307071727</c:v>
                </c:pt>
                <c:pt idx="38">
                  <c:v>-0.11480392788265051</c:v>
                </c:pt>
                <c:pt idx="39">
                  <c:v>-0.11412936180717356</c:v>
                </c:pt>
                <c:pt idx="40">
                  <c:v>-0.1129442348442864</c:v>
                </c:pt>
                <c:pt idx="41">
                  <c:v>-0.11124854699398903</c:v>
                </c:pt>
                <c:pt idx="42">
                  <c:v>-0.10904229825628151</c:v>
                </c:pt>
                <c:pt idx="43">
                  <c:v>-0.10632548863116376</c:v>
                </c:pt>
                <c:pt idx="44">
                  <c:v>-0.10309811811863581</c:v>
                </c:pt>
                <c:pt idx="45">
                  <c:v>-9.936018671869766E-2</c:v>
                </c:pt>
                <c:pt idx="46">
                  <c:v>-9.5111694431349342E-2</c:v>
                </c:pt>
                <c:pt idx="47">
                  <c:v>-9.0352641256590802E-2</c:v>
                </c:pt>
                <c:pt idx="48">
                  <c:v>-8.5083027194422081E-2</c:v>
                </c:pt>
                <c:pt idx="49">
                  <c:v>-7.9302852244843153E-2</c:v>
                </c:pt>
                <c:pt idx="50">
                  <c:v>-7.3012116407854016E-2</c:v>
                </c:pt>
                <c:pt idx="51">
                  <c:v>-6.6210819683454686E-2</c:v>
                </c:pt>
                <c:pt idx="52">
                  <c:v>-5.8898962071645161E-2</c:v>
                </c:pt>
                <c:pt idx="53">
                  <c:v>-5.107654357242547E-2</c:v>
                </c:pt>
                <c:pt idx="54">
                  <c:v>-4.2743564185795557E-2</c:v>
                </c:pt>
                <c:pt idx="55">
                  <c:v>-3.390002391175545E-2</c:v>
                </c:pt>
                <c:pt idx="56">
                  <c:v>-2.4545922750305149E-2</c:v>
                </c:pt>
                <c:pt idx="57">
                  <c:v>-1.4681260701444654E-2</c:v>
                </c:pt>
                <c:pt idx="58">
                  <c:v>-4.3060377651739368E-3</c:v>
                </c:pt>
                <c:pt idx="59">
                  <c:v>6.5797460585069745E-3</c:v>
                </c:pt>
                <c:pt idx="60">
                  <c:v>1.7976090769598024E-2</c:v>
                </c:pt>
                <c:pt idx="61">
                  <c:v>2.9882996368099324E-2</c:v>
                </c:pt>
                <c:pt idx="62">
                  <c:v>4.230046285401079E-2</c:v>
                </c:pt>
                <c:pt idx="63">
                  <c:v>5.5228490227332505E-2</c:v>
                </c:pt>
                <c:pt idx="64">
                  <c:v>6.8667078488064359E-2</c:v>
                </c:pt>
                <c:pt idx="65">
                  <c:v>8.2616227636206463E-2</c:v>
                </c:pt>
                <c:pt idx="66">
                  <c:v>9.7075937671758733E-2</c:v>
                </c:pt>
                <c:pt idx="67">
                  <c:v>0.11204620859472117</c:v>
                </c:pt>
                <c:pt idx="68">
                  <c:v>0.12752704040509386</c:v>
                </c:pt>
                <c:pt idx="69">
                  <c:v>0.14351843310287671</c:v>
                </c:pt>
                <c:pt idx="70">
                  <c:v>0.16002038668806978</c:v>
                </c:pt>
                <c:pt idx="71">
                  <c:v>0.17703290116067305</c:v>
                </c:pt>
                <c:pt idx="72">
                  <c:v>0.19455597652068651</c:v>
                </c:pt>
                <c:pt idx="73">
                  <c:v>0.21258961276811011</c:v>
                </c:pt>
                <c:pt idx="74">
                  <c:v>0.23113380990294397</c:v>
                </c:pt>
                <c:pt idx="75">
                  <c:v>0.25018856792518795</c:v>
                </c:pt>
                <c:pt idx="76">
                  <c:v>0.26975388683484225</c:v>
                </c:pt>
                <c:pt idx="77">
                  <c:v>0.28982976663190674</c:v>
                </c:pt>
                <c:pt idx="78">
                  <c:v>0.31041620731638131</c:v>
                </c:pt>
                <c:pt idx="79">
                  <c:v>0.33151320888826619</c:v>
                </c:pt>
                <c:pt idx="80">
                  <c:v>0.35312077134756126</c:v>
                </c:pt>
                <c:pt idx="81">
                  <c:v>0.37523889469426641</c:v>
                </c:pt>
                <c:pt idx="82">
                  <c:v>0.39786757892838187</c:v>
                </c:pt>
                <c:pt idx="83">
                  <c:v>0.42100682404990747</c:v>
                </c:pt>
                <c:pt idx="84">
                  <c:v>0.44465663005884321</c:v>
                </c:pt>
                <c:pt idx="85">
                  <c:v>0.46881699695518925</c:v>
                </c:pt>
                <c:pt idx="86">
                  <c:v>0.49348792473894543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832-4814-A298-C4C8E3A05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73800"/>
        <c:axId val="1"/>
      </c:scatterChart>
      <c:valAx>
        <c:axId val="600773800"/>
        <c:scaling>
          <c:orientation val="minMax"/>
          <c:max val="60000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395698924731184"/>
              <c:y val="0.912570600806046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791465582931166E-2"/>
              <c:y val="0.406650029402062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73800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903225806451614"/>
          <c:y val="0.92349984940407037"/>
          <c:w val="0.69354838709677424"/>
          <c:h val="0.978144944996629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Eclipse Timing Difference (O-C) Plot</a:t>
            </a:r>
          </a:p>
        </c:rich>
      </c:tx>
      <c:layout>
        <c:manualLayout>
          <c:xMode val="edge"/>
          <c:yMode val="edge"/>
          <c:x val="0.22168318765979494"/>
          <c:y val="1.37362637362637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4190866123815"/>
          <c:y val="0.10989025730041813"/>
          <c:w val="0.85275215657892867"/>
          <c:h val="0.70604490315518642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Active!$H$21:$H$960</c:f>
              <c:numCache>
                <c:formatCode>General</c:formatCode>
                <c:ptCount val="940"/>
                <c:pt idx="0">
                  <c:v>-2.1781164996355074E-2</c:v>
                </c:pt>
                <c:pt idx="1">
                  <c:v>5.8375600056024268E-3</c:v>
                </c:pt>
                <c:pt idx="2">
                  <c:v>-3.8582519995543407E-2</c:v>
                </c:pt>
                <c:pt idx="3">
                  <c:v>-6.6213249956490472E-3</c:v>
                </c:pt>
                <c:pt idx="4">
                  <c:v>-1.2698934995569289E-2</c:v>
                </c:pt>
                <c:pt idx="5">
                  <c:v>-1.6456864992505871E-2</c:v>
                </c:pt>
                <c:pt idx="6">
                  <c:v>-8.769449959800113E-4</c:v>
                </c:pt>
                <c:pt idx="7">
                  <c:v>4.7029750057845376E-3</c:v>
                </c:pt>
                <c:pt idx="8">
                  <c:v>-6.9545549959002528E-3</c:v>
                </c:pt>
                <c:pt idx="9">
                  <c:v>2.9785205006191973E-2</c:v>
                </c:pt>
                <c:pt idx="10">
                  <c:v>-3.1713699936517514E-3</c:v>
                </c:pt>
                <c:pt idx="11">
                  <c:v>2.4085500044748187E-3</c:v>
                </c:pt>
                <c:pt idx="12">
                  <c:v>-2.5630254993302515E-2</c:v>
                </c:pt>
                <c:pt idx="13">
                  <c:v>-2.0115299957979005E-3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6F-46E0-9EFF-B0D7B549D821}"/>
            </c:ext>
          </c:extLst>
        </c:ser>
        <c:ser>
          <c:idx val="1"/>
          <c:order val="1"/>
          <c:tx>
            <c:strRef>
              <c:f>Active!$I$20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Active!$D$22:$D$39</c:f>
                <c:numCache>
                  <c:formatCode>General</c:formatCode>
                  <c:ptCount val="18"/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Active!$I$21:$I$960</c:f>
              <c:numCache>
                <c:formatCode>0.0000</c:formatCode>
                <c:ptCount val="940"/>
                <c:pt idx="74">
                  <c:v>0.13185779000195907</c:v>
                </c:pt>
                <c:pt idx="76">
                  <c:v>0.14494772500620456</c:v>
                </c:pt>
                <c:pt idx="85" formatCode="General">
                  <c:v>0.17030098500981694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6F-46E0-9EFF-B0D7B549D821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Active!$D$21:$D$39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Active!$J$21:$J$960</c:f>
              <c:numCache>
                <c:formatCode>0.0000</c:formatCode>
                <c:ptCount val="940"/>
                <c:pt idx="14" formatCode="General">
                  <c:v>-0.11155060499004321</c:v>
                </c:pt>
                <c:pt idx="15" formatCode="General">
                  <c:v>-0.10837203999835765</c:v>
                </c:pt>
                <c:pt idx="16" formatCode="General">
                  <c:v>-0.11625885000103153</c:v>
                </c:pt>
                <c:pt idx="17" formatCode="General">
                  <c:v>-0.11639765499421628</c:v>
                </c:pt>
                <c:pt idx="18" formatCode="General">
                  <c:v>-0.11691773499478586</c:v>
                </c:pt>
                <c:pt idx="19" formatCode="General">
                  <c:v>-0.18582815999252489</c:v>
                </c:pt>
                <c:pt idx="20" formatCode="General">
                  <c:v>-0.1852856899931794</c:v>
                </c:pt>
                <c:pt idx="21" formatCode="General">
                  <c:v>-0.1860482400006731</c:v>
                </c:pt>
                <c:pt idx="22" formatCode="General">
                  <c:v>-0.18552449499838986</c:v>
                </c:pt>
                <c:pt idx="23" formatCode="General">
                  <c:v>-0.185024494996469</c:v>
                </c:pt>
                <c:pt idx="24" formatCode="General">
                  <c:v>-0.18501130499498686</c:v>
                </c:pt>
                <c:pt idx="25" formatCode="General">
                  <c:v>-0.18547625499923015</c:v>
                </c:pt>
                <c:pt idx="26" formatCode="General">
                  <c:v>-0.17680090999056119</c:v>
                </c:pt>
                <c:pt idx="27" formatCode="General">
                  <c:v>-0.16869258499355055</c:v>
                </c:pt>
                <c:pt idx="28" formatCode="General">
                  <c:v>-0.17017154999484774</c:v>
                </c:pt>
                <c:pt idx="29" formatCode="General">
                  <c:v>-0.17023043499648338</c:v>
                </c:pt>
                <c:pt idx="32" formatCode="General">
                  <c:v>-0.12799421499221353</c:v>
                </c:pt>
                <c:pt idx="33" formatCode="General">
                  <c:v>-0.12807548999262508</c:v>
                </c:pt>
                <c:pt idx="34" formatCode="General">
                  <c:v>-7.7897034992929548E-2</c:v>
                </c:pt>
                <c:pt idx="35" formatCode="General">
                  <c:v>-6.8254924997745547E-2</c:v>
                </c:pt>
                <c:pt idx="39" formatCode="General">
                  <c:v>-4.5914399990579113E-2</c:v>
                </c:pt>
                <c:pt idx="40" formatCode="General">
                  <c:v>-4.1995674990175758E-2</c:v>
                </c:pt>
                <c:pt idx="41" formatCode="General">
                  <c:v>-4.1995674990175758E-2</c:v>
                </c:pt>
                <c:pt idx="42" formatCode="General">
                  <c:v>-4.189567499270197E-2</c:v>
                </c:pt>
                <c:pt idx="43" formatCode="General">
                  <c:v>-4.5753204998618457E-2</c:v>
                </c:pt>
                <c:pt idx="44" formatCode="General">
                  <c:v>-4.5010180001554545E-2</c:v>
                </c:pt>
                <c:pt idx="45" formatCode="General">
                  <c:v>-4.4810179999331012E-2</c:v>
                </c:pt>
                <c:pt idx="47" formatCode="General">
                  <c:v>-4.4510179999633692E-2</c:v>
                </c:pt>
                <c:pt idx="48" formatCode="General">
                  <c:v>-4.1891454995493405E-2</c:v>
                </c:pt>
                <c:pt idx="50" formatCode="General">
                  <c:v>-4.169145500054583E-2</c:v>
                </c:pt>
                <c:pt idx="51" formatCode="General">
                  <c:v>-4.1391455000848509E-2</c:v>
                </c:pt>
                <c:pt idx="55" formatCode="General">
                  <c:v>-2.1821349946549162E-3</c:v>
                </c:pt>
                <c:pt idx="56" formatCode="General">
                  <c:v>-2.1821349946549162E-3</c:v>
                </c:pt>
                <c:pt idx="57" formatCode="General">
                  <c:v>-4.7190299956128001E-3</c:v>
                </c:pt>
                <c:pt idx="58" formatCode="General">
                  <c:v>-1.5190299964160658E-3</c:v>
                </c:pt>
                <c:pt idx="59" formatCode="General">
                  <c:v>-5.4756049939896911E-3</c:v>
                </c:pt>
                <c:pt idx="60" formatCode="General">
                  <c:v>-3.6756049958057702E-3</c:v>
                </c:pt>
                <c:pt idx="61" formatCode="General">
                  <c:v>1.0735275005572475E-2</c:v>
                </c:pt>
                <c:pt idx="62" formatCode="General">
                  <c:v>1.2135275006585289E-2</c:v>
                </c:pt>
                <c:pt idx="65" formatCode="General">
                  <c:v>2.333069500309648E-2</c:v>
                </c:pt>
                <c:pt idx="66" formatCode="General">
                  <c:v>5.0395880003634375E-2</c:v>
                </c:pt>
                <c:pt idx="67" formatCode="General">
                  <c:v>5.0419625003996771E-2</c:v>
                </c:pt>
                <c:pt idx="69" formatCode="General">
                  <c:v>0.1046567950033932</c:v>
                </c:pt>
                <c:pt idx="70" formatCode="General">
                  <c:v>0.13115548000496347</c:v>
                </c:pt>
                <c:pt idx="71" formatCode="General">
                  <c:v>0.13071667500480544</c:v>
                </c:pt>
                <c:pt idx="73" formatCode="General">
                  <c:v>0.13081532000796869</c:v>
                </c:pt>
                <c:pt idx="75" formatCode="General">
                  <c:v>0.12845643499895232</c:v>
                </c:pt>
                <c:pt idx="78" formatCode="General">
                  <c:v>0.15132850990630686</c:v>
                </c:pt>
                <c:pt idx="79" formatCode="General">
                  <c:v>0.15135416499833809</c:v>
                </c:pt>
                <c:pt idx="81" formatCode="General">
                  <c:v>0.16851318000408355</c:v>
                </c:pt>
                <c:pt idx="84" formatCode="General">
                  <c:v>0.17089732000022195</c:v>
                </c:pt>
                <c:pt idx="98" formatCode="General">
                  <c:v>0.19466182000178378</c:v>
                </c:pt>
                <c:pt idx="107" formatCode="General">
                  <c:v>0.23714899500191677</c:v>
                </c:pt>
                <c:pt idx="116" formatCode="General">
                  <c:v>0.26353875000495464</c:v>
                </c:pt>
                <c:pt idx="117" formatCode="General">
                  <c:v>0.27665895999962231</c:v>
                </c:pt>
                <c:pt idx="119" formatCode="General">
                  <c:v>0.28134772000339581</c:v>
                </c:pt>
                <c:pt idx="123" formatCode="General">
                  <c:v>0.28265656000439776</c:v>
                </c:pt>
                <c:pt idx="131" formatCode="General">
                  <c:v>0.31944277999718906</c:v>
                </c:pt>
                <c:pt idx="132" formatCode="General">
                  <c:v>0.31926652500260388</c:v>
                </c:pt>
                <c:pt idx="133" formatCode="General">
                  <c:v>0.32190859500406077</c:v>
                </c:pt>
                <c:pt idx="148" formatCode="General">
                  <c:v>0.371649120002985</c:v>
                </c:pt>
                <c:pt idx="149" formatCode="General">
                  <c:v>0.37347286500153132</c:v>
                </c:pt>
                <c:pt idx="155" formatCode="General">
                  <c:v>0.37510042999929283</c:v>
                </c:pt>
                <c:pt idx="157" formatCode="General">
                  <c:v>0.38047995000670198</c:v>
                </c:pt>
                <c:pt idx="158" formatCode="General">
                  <c:v>0.37250369499815861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36F-46E0-9EFF-B0D7B549D821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Active!$K$21:$K$960</c:f>
              <c:numCache>
                <c:formatCode>0.0000</c:formatCode>
                <c:ptCount val="940"/>
                <c:pt idx="36" formatCode="General">
                  <c:v>-3.7920194990874734E-2</c:v>
                </c:pt>
                <c:pt idx="37" formatCode="General">
                  <c:v>-3.2696449998184107E-2</c:v>
                </c:pt>
                <c:pt idx="38" formatCode="General">
                  <c:v>-4.6014399995328858E-2</c:v>
                </c:pt>
                <c:pt idx="46" formatCode="General">
                  <c:v>-4.4510179999633692E-2</c:v>
                </c:pt>
                <c:pt idx="49" formatCode="General">
                  <c:v>-4.1891454995493405E-2</c:v>
                </c:pt>
                <c:pt idx="52" formatCode="General">
                  <c:v>-2.7162624995980877E-2</c:v>
                </c:pt>
                <c:pt idx="53" formatCode="General">
                  <c:v>-1.7820024993852712E-2</c:v>
                </c:pt>
                <c:pt idx="54" formatCode="General">
                  <c:v>-1.3596279997727834E-2</c:v>
                </c:pt>
                <c:pt idx="63">
                  <c:v>1.1737585002265405E-2</c:v>
                </c:pt>
                <c:pt idx="64">
                  <c:v>2.0207350004056934E-2</c:v>
                </c:pt>
                <c:pt idx="68" formatCode="General">
                  <c:v>7.2720220006885938E-2</c:v>
                </c:pt>
                <c:pt idx="72" formatCode="General">
                  <c:v>0.12769659500918351</c:v>
                </c:pt>
                <c:pt idx="77">
                  <c:v>0.14527242500480497</c:v>
                </c:pt>
                <c:pt idx="80" formatCode="General">
                  <c:v>0.17191820000880398</c:v>
                </c:pt>
                <c:pt idx="82" formatCode="General">
                  <c:v>0.16849309999815887</c:v>
                </c:pt>
                <c:pt idx="83" formatCode="General">
                  <c:v>0.16909732000203803</c:v>
                </c:pt>
                <c:pt idx="86" formatCode="General">
                  <c:v>0.17135716000484535</c:v>
                </c:pt>
                <c:pt idx="87" formatCode="General">
                  <c:v>0.18219651999970665</c:v>
                </c:pt>
                <c:pt idx="88" formatCode="General">
                  <c:v>0.17177142000582535</c:v>
                </c:pt>
                <c:pt idx="89" formatCode="General">
                  <c:v>0.17522759500570828</c:v>
                </c:pt>
                <c:pt idx="90" formatCode="General">
                  <c:v>0.17095134000555845</c:v>
                </c:pt>
                <c:pt idx="91" formatCode="General">
                  <c:v>0.17537508500390686</c:v>
                </c:pt>
                <c:pt idx="92" formatCode="General">
                  <c:v>0.17309883000416448</c:v>
                </c:pt>
                <c:pt idx="93" formatCode="General">
                  <c:v>0.1754345250010374</c:v>
                </c:pt>
                <c:pt idx="94" formatCode="General">
                  <c:v>0.17765827000403078</c:v>
                </c:pt>
                <c:pt idx="95" formatCode="General">
                  <c:v>0.174190700003237</c:v>
                </c:pt>
                <c:pt idx="96" formatCode="General">
                  <c:v>0.19254660500882892</c:v>
                </c:pt>
                <c:pt idx="97" formatCode="General">
                  <c:v>0.19569560500531225</c:v>
                </c:pt>
                <c:pt idx="99" formatCode="General">
                  <c:v>0.1929627750068903</c:v>
                </c:pt>
                <c:pt idx="100" formatCode="General">
                  <c:v>0.21743055000843015</c:v>
                </c:pt>
                <c:pt idx="101" formatCode="General">
                  <c:v>0.2187116600034642</c:v>
                </c:pt>
                <c:pt idx="102" formatCode="General">
                  <c:v>0.2187116600034642</c:v>
                </c:pt>
                <c:pt idx="103" formatCode="General">
                  <c:v>0.21658289500192041</c:v>
                </c:pt>
                <c:pt idx="104" formatCode="General">
                  <c:v>0.21956703500472941</c:v>
                </c:pt>
                <c:pt idx="105" formatCode="General">
                  <c:v>0.23569167000096058</c:v>
                </c:pt>
                <c:pt idx="106" formatCode="General">
                  <c:v>0.23810700500325765</c:v>
                </c:pt>
                <c:pt idx="108" formatCode="General">
                  <c:v>0.24230688000534428</c:v>
                </c:pt>
                <c:pt idx="109" formatCode="General">
                  <c:v>0.24134779500309378</c:v>
                </c:pt>
                <c:pt idx="110" formatCode="General">
                  <c:v>0.26113672500650864</c:v>
                </c:pt>
                <c:pt idx="111" formatCode="General">
                  <c:v>0.26143672500620596</c:v>
                </c:pt>
                <c:pt idx="112" formatCode="General">
                  <c:v>0.26143672500620596</c:v>
                </c:pt>
                <c:pt idx="113" formatCode="General">
                  <c:v>0.26286452999920584</c:v>
                </c:pt>
                <c:pt idx="114" formatCode="General">
                  <c:v>0.26306453000142938</c:v>
                </c:pt>
                <c:pt idx="115" formatCode="General">
                  <c:v>0.26396453000052134</c:v>
                </c:pt>
                <c:pt idx="118" formatCode="General">
                  <c:v>0.27929425500769867</c:v>
                </c:pt>
                <c:pt idx="120" formatCode="General">
                  <c:v>0.27858106500207214</c:v>
                </c:pt>
                <c:pt idx="121" formatCode="General">
                  <c:v>0.27888106500176946</c:v>
                </c:pt>
                <c:pt idx="122" formatCode="General">
                  <c:v>0.27958106500591384</c:v>
                </c:pt>
                <c:pt idx="124" formatCode="General">
                  <c:v>0.29562290500325616</c:v>
                </c:pt>
                <c:pt idx="125" formatCode="General">
                  <c:v>0.29572290500072995</c:v>
                </c:pt>
                <c:pt idx="126" formatCode="General">
                  <c:v>0.30075839500204893</c:v>
                </c:pt>
                <c:pt idx="127" formatCode="General">
                  <c:v>0.30205839500558795</c:v>
                </c:pt>
                <c:pt idx="128" formatCode="General">
                  <c:v>0.3030583950021537</c:v>
                </c:pt>
                <c:pt idx="129" formatCode="General">
                  <c:v>0.29745293500309344</c:v>
                </c:pt>
                <c:pt idx="130" formatCode="General">
                  <c:v>0.31803083000704646</c:v>
                </c:pt>
                <c:pt idx="134" formatCode="General">
                  <c:v>0.31881273500766838</c:v>
                </c:pt>
                <c:pt idx="135" formatCode="General">
                  <c:v>0.32382245500775753</c:v>
                </c:pt>
                <c:pt idx="136" formatCode="General">
                  <c:v>0.32178157500311499</c:v>
                </c:pt>
                <c:pt idx="137" formatCode="General">
                  <c:v>0.32278157499968074</c:v>
                </c:pt>
                <c:pt idx="138" formatCode="General">
                  <c:v>0.32338157499907538</c:v>
                </c:pt>
                <c:pt idx="139" formatCode="General">
                  <c:v>0.33812489500269294</c:v>
                </c:pt>
                <c:pt idx="140" formatCode="General">
                  <c:v>0.33905341500212671</c:v>
                </c:pt>
                <c:pt idx="141" formatCode="General">
                  <c:v>0.34274046500650002</c:v>
                </c:pt>
                <c:pt idx="142" formatCode="General">
                  <c:v>0.34314046500367112</c:v>
                </c:pt>
                <c:pt idx="143" formatCode="General">
                  <c:v>0.35425179000594653</c:v>
                </c:pt>
                <c:pt idx="144" formatCode="General">
                  <c:v>0.35612127000058535</c:v>
                </c:pt>
                <c:pt idx="145" formatCode="General">
                  <c:v>0.36028859500220278</c:v>
                </c:pt>
                <c:pt idx="146" formatCode="General">
                  <c:v>0.3583160050038714</c:v>
                </c:pt>
                <c:pt idx="147" formatCode="General">
                  <c:v>0.35993975000019418</c:v>
                </c:pt>
                <c:pt idx="150" formatCode="General">
                  <c:v>0.37173461500060512</c:v>
                </c:pt>
                <c:pt idx="151" formatCode="General">
                  <c:v>0.37251453501085052</c:v>
                </c:pt>
                <c:pt idx="152" formatCode="General">
                  <c:v>0.37473828000656795</c:v>
                </c:pt>
                <c:pt idx="153" formatCode="General">
                  <c:v>0.37384425500931684</c:v>
                </c:pt>
                <c:pt idx="154" formatCode="General">
                  <c:v>0.36430549000942847</c:v>
                </c:pt>
                <c:pt idx="156" formatCode="General">
                  <c:v>0.37431915500201285</c:v>
                </c:pt>
                <c:pt idx="159" formatCode="General">
                  <c:v>0.3764534550064127</c:v>
                </c:pt>
                <c:pt idx="160" formatCode="General">
                  <c:v>0.37646345500979805</c:v>
                </c:pt>
                <c:pt idx="161" formatCode="General">
                  <c:v>0.37726345500414027</c:v>
                </c:pt>
                <c:pt idx="162" formatCode="General">
                  <c:v>0.37542663999920478</c:v>
                </c:pt>
                <c:pt idx="164" formatCode="General">
                  <c:v>0.37628895000671037</c:v>
                </c:pt>
                <c:pt idx="165" formatCode="General">
                  <c:v>0.37884134001069469</c:v>
                </c:pt>
                <c:pt idx="166" formatCode="General">
                  <c:v>0.38579824981570709</c:v>
                </c:pt>
                <c:pt idx="167" formatCode="General">
                  <c:v>0.38626039989321725</c:v>
                </c:pt>
                <c:pt idx="168" formatCode="General">
                  <c:v>0.38557912491523894</c:v>
                </c:pt>
                <c:pt idx="169" formatCode="General">
                  <c:v>0.38528143507573986</c:v>
                </c:pt>
                <c:pt idx="170" formatCode="General">
                  <c:v>0.38782486008130945</c:v>
                </c:pt>
                <c:pt idx="171" formatCode="General">
                  <c:v>0.38708605505235028</c:v>
                </c:pt>
                <c:pt idx="172" formatCode="General">
                  <c:v>0.38654589484940516</c:v>
                </c:pt>
                <c:pt idx="173" formatCode="General">
                  <c:v>0.40021470500505529</c:v>
                </c:pt>
                <c:pt idx="174" formatCode="General">
                  <c:v>0.40292243001022143</c:v>
                </c:pt>
                <c:pt idx="175" formatCode="General">
                  <c:v>0.40363102999981493</c:v>
                </c:pt>
                <c:pt idx="177" formatCode="General">
                  <c:v>0.40287078999972437</c:v>
                </c:pt>
                <c:pt idx="178" formatCode="General">
                  <c:v>0.404094535006152</c:v>
                </c:pt>
                <c:pt idx="179" formatCode="General">
                  <c:v>0.40332385500369128</c:v>
                </c:pt>
                <c:pt idx="182" formatCode="General">
                  <c:v>0.41514570000435924</c:v>
                </c:pt>
                <c:pt idx="183" formatCode="General">
                  <c:v>0.41530570000759326</c:v>
                </c:pt>
                <c:pt idx="184" formatCode="General">
                  <c:v>0.41533570000319742</c:v>
                </c:pt>
                <c:pt idx="185" formatCode="General">
                  <c:v>0.41556570000830106</c:v>
                </c:pt>
                <c:pt idx="186" formatCode="General">
                  <c:v>0.41330442500475328</c:v>
                </c:pt>
                <c:pt idx="187" formatCode="General">
                  <c:v>0.41934979500365444</c:v>
                </c:pt>
                <c:pt idx="188" formatCode="General">
                  <c:v>0.41845409500820097</c:v>
                </c:pt>
                <c:pt idx="189" formatCode="General">
                  <c:v>0.42129282000678359</c:v>
                </c:pt>
                <c:pt idx="190" formatCode="General">
                  <c:v>0.41911656499723904</c:v>
                </c:pt>
                <c:pt idx="191" formatCode="General">
                  <c:v>0.41996365500381216</c:v>
                </c:pt>
                <c:pt idx="192" formatCode="General">
                  <c:v>0.42189516501093749</c:v>
                </c:pt>
                <c:pt idx="193" formatCode="General">
                  <c:v>0.43428322493855376</c:v>
                </c:pt>
                <c:pt idx="194" formatCode="General">
                  <c:v>0.43267314488184638</c:v>
                </c:pt>
                <c:pt idx="195" formatCode="General">
                  <c:v>0.43420274500385858</c:v>
                </c:pt>
                <c:pt idx="196" formatCode="General">
                  <c:v>0.4334264900026028</c:v>
                </c:pt>
                <c:pt idx="197" formatCode="General">
                  <c:v>0.4347064100074931</c:v>
                </c:pt>
                <c:pt idx="198" formatCode="General">
                  <c:v>0.43447684501006734</c:v>
                </c:pt>
                <c:pt idx="199" formatCode="General">
                  <c:v>0.4462344150088029</c:v>
                </c:pt>
                <c:pt idx="200" formatCode="General">
                  <c:v>0.46292983501189156</c:v>
                </c:pt>
                <c:pt idx="201" formatCode="General">
                  <c:v>0.47073214500414906</c:v>
                </c:pt>
                <c:pt idx="202" formatCode="General">
                  <c:v>0.50836736500059487</c:v>
                </c:pt>
                <c:pt idx="203" formatCode="General">
                  <c:v>0.57424593000177993</c:v>
                </c:pt>
                <c:pt idx="204" formatCode="General">
                  <c:v>0.52954095000313828</c:v>
                </c:pt>
                <c:pt idx="205" formatCode="General">
                  <c:v>0.56491768500563921</c:v>
                </c:pt>
                <c:pt idx="206" formatCode="General">
                  <c:v>0.57284198506386019</c:v>
                </c:pt>
                <c:pt idx="207" formatCode="General">
                  <c:v>0.57262055005412549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36F-46E0-9EFF-B0D7B549D821}"/>
            </c:ext>
          </c:extLst>
        </c:ser>
        <c:ser>
          <c:idx val="8"/>
          <c:order val="4"/>
          <c:tx>
            <c:strRef>
              <c:f>Active!$AX$1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Active!$AW$2:$AW$280</c:f>
              <c:numCache>
                <c:formatCode>General</c:formatCode>
                <c:ptCount val="279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  <c:pt idx="80">
                  <c:v>50000</c:v>
                </c:pt>
                <c:pt idx="81">
                  <c:v>51000</c:v>
                </c:pt>
                <c:pt idx="82">
                  <c:v>52000</c:v>
                </c:pt>
                <c:pt idx="83">
                  <c:v>53000</c:v>
                </c:pt>
                <c:pt idx="84">
                  <c:v>54000</c:v>
                </c:pt>
                <c:pt idx="85">
                  <c:v>55000</c:v>
                </c:pt>
                <c:pt idx="86">
                  <c:v>56000</c:v>
                </c:pt>
                <c:pt idx="87">
                  <c:v>57000</c:v>
                </c:pt>
                <c:pt idx="88">
                  <c:v>58000</c:v>
                </c:pt>
              </c:numCache>
            </c:numRef>
          </c:xVal>
          <c:yVal>
            <c:numRef>
              <c:f>Active!$AX$2:$AX$280</c:f>
              <c:numCache>
                <c:formatCode>General</c:formatCode>
                <c:ptCount val="279"/>
                <c:pt idx="0">
                  <c:v>9.3095431331378847E-2</c:v>
                </c:pt>
                <c:pt idx="1">
                  <c:v>7.5534259212987148E-2</c:v>
                </c:pt>
                <c:pt idx="2">
                  <c:v>5.8555367835383704E-2</c:v>
                </c:pt>
                <c:pt idx="3">
                  <c:v>4.2158759795681316E-2</c:v>
                </c:pt>
                <c:pt idx="4">
                  <c:v>2.634441527778203E-2</c:v>
                </c:pt>
                <c:pt idx="5">
                  <c:v>1.1112305769134079E-2</c:v>
                </c:pt>
                <c:pt idx="6">
                  <c:v>-3.5375917077777042E-3</c:v>
                </c:pt>
                <c:pt idx="7">
                  <c:v>-1.7605280145357727E-2</c:v>
                </c:pt>
                <c:pt idx="8">
                  <c:v>-3.109072818585043E-2</c:v>
                </c:pt>
                <c:pt idx="9">
                  <c:v>-4.3993856145348412E-2</c:v>
                </c:pt>
                <c:pt idx="10">
                  <c:v>-5.6314522723997618E-2</c:v>
                </c:pt>
                <c:pt idx="11">
                  <c:v>-6.8052512685126021E-2</c:v>
                </c:pt>
                <c:pt idx="12">
                  <c:v>-7.9207525764028452E-2</c:v>
                </c:pt>
                <c:pt idx="13">
                  <c:v>-8.977916703764785E-2</c:v>
                </c:pt>
                <c:pt idx="14">
                  <c:v>-9.9766938949606837E-2</c:v>
                </c:pt>
                <c:pt idx="15">
                  <c:v>-0.10917023514133077</c:v>
                </c:pt>
                <c:pt idx="16">
                  <c:v>-0.11798833618989352</c:v>
                </c:pt>
                <c:pt idx="17">
                  <c:v>-0.12622040729741238</c:v>
                </c:pt>
                <c:pt idx="18">
                  <c:v>-0.13386549791625527</c:v>
                </c:pt>
                <c:pt idx="19">
                  <c:v>-0.14092254323015477</c:v>
                </c:pt>
                <c:pt idx="20">
                  <c:v>-0.14739036734500427</c:v>
                </c:pt>
                <c:pt idx="21">
                  <c:v>-0.15326768797639861</c:v>
                </c:pt>
                <c:pt idx="22">
                  <c:v>-0.15855312235597629</c:v>
                </c:pt>
                <c:pt idx="23">
                  <c:v>-0.1632451940177988</c:v>
                </c:pt>
                <c:pt idx="24">
                  <c:v>-0.16734234007217985</c:v>
                </c:pt>
                <c:pt idx="25">
                  <c:v>-0.17084291853070274</c:v>
                </c:pt>
                <c:pt idx="26">
                  <c:v>-0.17374521521603187</c:v>
                </c:pt>
                <c:pt idx="27">
                  <c:v>-0.17604744977702808</c:v>
                </c:pt>
                <c:pt idx="28">
                  <c:v>-0.17774778033705707</c:v>
                </c:pt>
                <c:pt idx="29">
                  <c:v>-0.17884430633431572</c:v>
                </c:pt>
                <c:pt idx="30">
                  <c:v>-0.17933506916992115</c:v>
                </c:pt>
                <c:pt idx="31">
                  <c:v>-0.17921805036374838</c:v>
                </c:pt>
                <c:pt idx="32">
                  <c:v>-0.17849116702935941</c:v>
                </c:pt>
                <c:pt idx="33">
                  <c:v>-0.17715226461550779</c:v>
                </c:pt>
                <c:pt idx="34">
                  <c:v>-0.1751991070175852</c:v>
                </c:pt>
                <c:pt idx="35">
                  <c:v>-0.17262936432960055</c:v>
                </c:pt>
                <c:pt idx="36">
                  <c:v>-0.16944059867338246</c:v>
                </c:pt>
                <c:pt idx="37">
                  <c:v>-0.16563024868954401</c:v>
                </c:pt>
                <c:pt idx="38">
                  <c:v>-0.16119561338198959</c:v>
                </c:pt>
                <c:pt idx="39">
                  <c:v>-0.15613383604648381</c:v>
                </c:pt>
                <c:pt idx="40">
                  <c:v>-0.15044188895081137</c:v>
                </c:pt>
                <c:pt idx="41">
                  <c:v>-0.14411655923166325</c:v>
                </c:pt>
                <c:pt idx="42">
                  <c:v>-0.13715443609190842</c:v>
                </c:pt>
                <c:pt idx="43">
                  <c:v>-0.12955189878409371</c:v>
                </c:pt>
                <c:pt idx="44">
                  <c:v>-0.12130510402505168</c:v>
                </c:pt>
                <c:pt idx="45">
                  <c:v>-0.11240997039909638</c:v>
                </c:pt>
                <c:pt idx="46">
                  <c:v>-0.10286215601451762</c:v>
                </c:pt>
                <c:pt idx="47">
                  <c:v>-9.2657024297333593E-2</c:v>
                </c:pt>
                <c:pt idx="48">
                  <c:v>-8.1789591579307444E-2</c:v>
                </c:pt>
                <c:pt idx="49">
                  <c:v>-7.0254449500653918E-2</c:v>
                </c:pt>
                <c:pt idx="50">
                  <c:v>-5.8045655933682362E-2</c:v>
                </c:pt>
                <c:pt idx="51">
                  <c:v>-4.515659130757859E-2</c:v>
                </c:pt>
                <c:pt idx="52">
                  <c:v>-3.1579784654952342E-2</c:v>
                </c:pt>
                <c:pt idx="53">
                  <c:v>-1.7306728004057817E-2</c:v>
                </c:pt>
                <c:pt idx="54">
                  <c:v>-2.3277224976918504E-3</c:v>
                </c:pt>
                <c:pt idx="55">
                  <c:v>1.3368160584546748E-2</c:v>
                </c:pt>
                <c:pt idx="56">
                  <c:v>2.9792860817897657E-2</c:v>
                </c:pt>
                <c:pt idx="57">
                  <c:v>4.695862463332387E-2</c:v>
                </c:pt>
                <c:pt idx="58">
                  <c:v>6.487648253235688E-2</c:v>
                </c:pt>
                <c:pt idx="59">
                  <c:v>8.3553457882983226E-2</c:v>
                </c:pt>
                <c:pt idx="60">
                  <c:v>0.10298797191148247</c:v>
                </c:pt>
                <c:pt idx="61">
                  <c:v>0.12316293486553671</c:v>
                </c:pt>
                <c:pt idx="62">
                  <c:v>0.14403628516541653</c:v>
                </c:pt>
                <c:pt idx="63">
                  <c:v>0.16552943268841858</c:v>
                </c:pt>
                <c:pt idx="64">
                  <c:v>0.18751531680735178</c:v>
                </c:pt>
                <c:pt idx="65">
                  <c:v>0.20980952119869722</c:v>
                </c:pt>
                <c:pt idx="66">
                  <c:v>0.23216953212922004</c:v>
                </c:pt>
                <c:pt idx="67">
                  <c:v>0.2543075987796457</c:v>
                </c:pt>
                <c:pt idx="68">
                  <c:v>0.27592030241320697</c:v>
                </c:pt>
                <c:pt idx="69">
                  <c:v>0.29673227726156265</c:v>
                </c:pt>
                <c:pt idx="70">
                  <c:v>0.31654421948618794</c:v>
                </c:pt>
                <c:pt idx="71">
                  <c:v>0.33527043568736109</c:v>
                </c:pt>
                <c:pt idx="72">
                  <c:v>0.35295278988947953</c:v>
                </c:pt>
                <c:pt idx="73">
                  <c:v>0.36974642604121644</c:v>
                </c:pt>
                <c:pt idx="74">
                  <c:v>0.38588357362532477</c:v>
                </c:pt>
                <c:pt idx="75">
                  <c:v>0.40162883635681046</c:v>
                </c:pt>
                <c:pt idx="76">
                  <c:v>0.4172394218053519</c:v>
                </c:pt>
                <c:pt idx="77">
                  <c:v>0.4329384293150369</c:v>
                </c:pt>
                <c:pt idx="78">
                  <c:v>0.44890272105415663</c:v>
                </c:pt>
                <c:pt idx="79">
                  <c:v>0.46526233071115719</c:v>
                </c:pt>
                <c:pt idx="80">
                  <c:v>0.48210673792105929</c:v>
                </c:pt>
                <c:pt idx="81">
                  <c:v>0.49949384938624786</c:v>
                </c:pt>
                <c:pt idx="82">
                  <c:v>0.51745892398504356</c:v>
                </c:pt>
                <c:pt idx="83">
                  <c:v>0.53602205638696032</c:v>
                </c:pt>
                <c:pt idx="84">
                  <c:v>0.55519380737509938</c:v>
                </c:pt>
                <c:pt idx="85">
                  <c:v>0.57497910783941564</c:v>
                </c:pt>
                <c:pt idx="86">
                  <c:v>0.59537978304807682</c:v>
                </c:pt>
                <c:pt idx="87">
                  <c:v>0.61639607780074546</c:v>
                </c:pt>
                <c:pt idx="88">
                  <c:v>0.63802751122730028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36F-46E0-9EFF-B0D7B549D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83984"/>
        <c:axId val="1"/>
      </c:scatterChart>
      <c:valAx>
        <c:axId val="605983984"/>
        <c:scaling>
          <c:orientation val="minMax"/>
          <c:max val="60000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371089536138073"/>
              <c:y val="0.912089065789853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791359817886846E-2"/>
              <c:y val="0.406650226414005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83984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799386727144542"/>
          <c:y val="0.92307807677886411"/>
          <c:w val="0.51618207918184988"/>
          <c:h val="5.49450549450549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39591893870409056"/>
          <c:y val="3.252046324398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28586613236891"/>
          <c:y val="0.13279167934789801"/>
          <c:w val="0.84081744368814271"/>
          <c:h val="0.69647880800836304"/>
        </c:manualLayout>
      </c:layout>
      <c:scatterChart>
        <c:scatterStyle val="lineMarker"/>
        <c:varyColors val="0"/>
        <c:ser>
          <c:idx val="0"/>
          <c:order val="0"/>
          <c:tx>
            <c:strRef>
              <c:f>errors!$H$20:$H$20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errors!$F$21:$F$956</c:f>
              <c:numCache>
                <c:formatCode>General</c:formatCode>
                <c:ptCount val="936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31470.5</c:v>
                </c:pt>
                <c:pt idx="15">
                  <c:v>32102</c:v>
                </c:pt>
                <c:pt idx="16">
                  <c:v>33276</c:v>
                </c:pt>
                <c:pt idx="17">
                  <c:v>-1176.5</c:v>
                </c:pt>
                <c:pt idx="18">
                  <c:v>-1184.5</c:v>
                </c:pt>
                <c:pt idx="19">
                  <c:v>-1176</c:v>
                </c:pt>
                <c:pt idx="20">
                  <c:v>0</c:v>
                </c:pt>
                <c:pt idx="21">
                  <c:v>-1181.5</c:v>
                </c:pt>
                <c:pt idx="22">
                  <c:v>-1176</c:v>
                </c:pt>
                <c:pt idx="23">
                  <c:v>-245</c:v>
                </c:pt>
                <c:pt idx="24">
                  <c:v>4840.5</c:v>
                </c:pt>
                <c:pt idx="25">
                  <c:v>5918</c:v>
                </c:pt>
                <c:pt idx="26">
                  <c:v>5904.5</c:v>
                </c:pt>
                <c:pt idx="27">
                  <c:v>5883</c:v>
                </c:pt>
                <c:pt idx="28">
                  <c:v>12798.5</c:v>
                </c:pt>
                <c:pt idx="29">
                  <c:v>12796</c:v>
                </c:pt>
                <c:pt idx="30">
                  <c:v>-12852</c:v>
                </c:pt>
                <c:pt idx="31">
                  <c:v>-12860</c:v>
                </c:pt>
                <c:pt idx="32">
                  <c:v>-12865.5</c:v>
                </c:pt>
                <c:pt idx="33">
                  <c:v>-13815</c:v>
                </c:pt>
                <c:pt idx="34">
                  <c:v>-13796.5</c:v>
                </c:pt>
                <c:pt idx="35">
                  <c:v>17578</c:v>
                </c:pt>
                <c:pt idx="36">
                  <c:v>18617</c:v>
                </c:pt>
                <c:pt idx="37">
                  <c:v>21439.5</c:v>
                </c:pt>
                <c:pt idx="38">
                  <c:v>21445</c:v>
                </c:pt>
                <c:pt idx="39">
                  <c:v>21517.5</c:v>
                </c:pt>
                <c:pt idx="40">
                  <c:v>21517.5</c:v>
                </c:pt>
                <c:pt idx="41">
                  <c:v>21517.5</c:v>
                </c:pt>
                <c:pt idx="42">
                  <c:v>21442</c:v>
                </c:pt>
                <c:pt idx="43">
                  <c:v>21442</c:v>
                </c:pt>
                <c:pt idx="44">
                  <c:v>21442</c:v>
                </c:pt>
                <c:pt idx="45">
                  <c:v>21520</c:v>
                </c:pt>
                <c:pt idx="46">
                  <c:v>21520</c:v>
                </c:pt>
                <c:pt idx="47">
                  <c:v>21520</c:v>
                </c:pt>
                <c:pt idx="48">
                  <c:v>23685</c:v>
                </c:pt>
                <c:pt idx="49">
                  <c:v>23652.5</c:v>
                </c:pt>
                <c:pt idx="50">
                  <c:v>23685</c:v>
                </c:pt>
                <c:pt idx="51">
                  <c:v>23588</c:v>
                </c:pt>
                <c:pt idx="52">
                  <c:v>23588</c:v>
                </c:pt>
                <c:pt idx="53">
                  <c:v>23652.5</c:v>
                </c:pt>
                <c:pt idx="54">
                  <c:v>24597</c:v>
                </c:pt>
                <c:pt idx="55">
                  <c:v>24597</c:v>
                </c:pt>
                <c:pt idx="56">
                  <c:v>25555</c:v>
                </c:pt>
                <c:pt idx="57">
                  <c:v>27411.5</c:v>
                </c:pt>
                <c:pt idx="58">
                  <c:v>27412</c:v>
                </c:pt>
                <c:pt idx="59">
                  <c:v>30445</c:v>
                </c:pt>
                <c:pt idx="60">
                  <c:v>31481</c:v>
                </c:pt>
                <c:pt idx="61">
                  <c:v>31457</c:v>
                </c:pt>
                <c:pt idx="62">
                  <c:v>31467.5</c:v>
                </c:pt>
                <c:pt idx="63">
                  <c:v>31451.5</c:v>
                </c:pt>
                <c:pt idx="64">
                  <c:v>32398.5</c:v>
                </c:pt>
                <c:pt idx="65">
                  <c:v>32458</c:v>
                </c:pt>
                <c:pt idx="66">
                  <c:v>33181.5</c:v>
                </c:pt>
                <c:pt idx="67">
                  <c:v>33267.5</c:v>
                </c:pt>
                <c:pt idx="68">
                  <c:v>34317.5</c:v>
                </c:pt>
                <c:pt idx="69">
                  <c:v>36225</c:v>
                </c:pt>
                <c:pt idx="70">
                  <c:v>37374.5</c:v>
                </c:pt>
                <c:pt idx="71">
                  <c:v>38103.5</c:v>
                </c:pt>
                <c:pt idx="72">
                  <c:v>38227.5</c:v>
                </c:pt>
                <c:pt idx="73">
                  <c:v>38343.5</c:v>
                </c:pt>
                <c:pt idx="74">
                  <c:v>40222</c:v>
                </c:pt>
                <c:pt idx="75">
                  <c:v>40221.5</c:v>
                </c:pt>
                <c:pt idx="76">
                  <c:v>40265</c:v>
                </c:pt>
                <c:pt idx="77">
                  <c:v>43087.5</c:v>
                </c:pt>
                <c:pt idx="78">
                  <c:v>43255</c:v>
                </c:pt>
                <c:pt idx="79">
                  <c:v>43088</c:v>
                </c:pt>
                <c:pt idx="80">
                  <c:v>43206.5</c:v>
                </c:pt>
                <c:pt idx="81">
                  <c:v>43254.5</c:v>
                </c:pt>
                <c:pt idx="82">
                  <c:v>20894</c:v>
                </c:pt>
                <c:pt idx="83">
                  <c:v>20894.5</c:v>
                </c:pt>
                <c:pt idx="84">
                  <c:v>21439.5</c:v>
                </c:pt>
                <c:pt idx="85">
                  <c:v>21517.5</c:v>
                </c:pt>
                <c:pt idx="86">
                  <c:v>21520</c:v>
                </c:pt>
                <c:pt idx="87">
                  <c:v>21887</c:v>
                </c:pt>
                <c:pt idx="88">
                  <c:v>22627</c:v>
                </c:pt>
                <c:pt idx="89">
                  <c:v>22627.5</c:v>
                </c:pt>
                <c:pt idx="90">
                  <c:v>24616</c:v>
                </c:pt>
                <c:pt idx="91">
                  <c:v>25514.5</c:v>
                </c:pt>
                <c:pt idx="92">
                  <c:v>28477.5</c:v>
                </c:pt>
                <c:pt idx="93">
                  <c:v>31465</c:v>
                </c:pt>
                <c:pt idx="94">
                  <c:v>32132</c:v>
                </c:pt>
                <c:pt idx="95">
                  <c:v>33179.5</c:v>
                </c:pt>
                <c:pt idx="96">
                  <c:v>33189.5</c:v>
                </c:pt>
                <c:pt idx="97">
                  <c:v>33267.5</c:v>
                </c:pt>
                <c:pt idx="98">
                  <c:v>33283.5</c:v>
                </c:pt>
                <c:pt idx="99">
                  <c:v>33347.5</c:v>
                </c:pt>
                <c:pt idx="100">
                  <c:v>33357.5</c:v>
                </c:pt>
                <c:pt idx="101">
                  <c:v>33365</c:v>
                </c:pt>
                <c:pt idx="102">
                  <c:v>33365.5</c:v>
                </c:pt>
                <c:pt idx="103">
                  <c:v>33366</c:v>
                </c:pt>
                <c:pt idx="104">
                  <c:v>33366.5</c:v>
                </c:pt>
                <c:pt idx="105">
                  <c:v>33422</c:v>
                </c:pt>
                <c:pt idx="106">
                  <c:v>33422.5</c:v>
                </c:pt>
                <c:pt idx="107">
                  <c:v>33429.5</c:v>
                </c:pt>
                <c:pt idx="108">
                  <c:v>34214</c:v>
                </c:pt>
                <c:pt idx="109">
                  <c:v>34314</c:v>
                </c:pt>
                <c:pt idx="110">
                  <c:v>34347</c:v>
                </c:pt>
                <c:pt idx="111">
                  <c:v>35194.5</c:v>
                </c:pt>
                <c:pt idx="112">
                  <c:v>35333.5</c:v>
                </c:pt>
                <c:pt idx="113">
                  <c:v>35333.5</c:v>
                </c:pt>
                <c:pt idx="114">
                  <c:v>35335</c:v>
                </c:pt>
                <c:pt idx="115">
                  <c:v>35421</c:v>
                </c:pt>
                <c:pt idx="116">
                  <c:v>36082.5</c:v>
                </c:pt>
                <c:pt idx="117">
                  <c:v>36174</c:v>
                </c:pt>
                <c:pt idx="118">
                  <c:v>36311.5</c:v>
                </c:pt>
                <c:pt idx="119">
                  <c:v>36345</c:v>
                </c:pt>
                <c:pt idx="120">
                  <c:v>37202</c:v>
                </c:pt>
                <c:pt idx="121">
                  <c:v>37202</c:v>
                </c:pt>
                <c:pt idx="122">
                  <c:v>37202</c:v>
                </c:pt>
                <c:pt idx="123">
                  <c:v>37296.5</c:v>
                </c:pt>
                <c:pt idx="124">
                  <c:v>37296.5</c:v>
                </c:pt>
                <c:pt idx="125">
                  <c:v>37296.5</c:v>
                </c:pt>
                <c:pt idx="126">
                  <c:v>38199</c:v>
                </c:pt>
                <c:pt idx="127">
                  <c:v>38268</c:v>
                </c:pt>
                <c:pt idx="128">
                  <c:v>38268</c:v>
                </c:pt>
                <c:pt idx="129">
                  <c:v>38268</c:v>
                </c:pt>
                <c:pt idx="130">
                  <c:v>39084</c:v>
                </c:pt>
                <c:pt idx="131">
                  <c:v>39084</c:v>
                </c:pt>
                <c:pt idx="132">
                  <c:v>39285</c:v>
                </c:pt>
                <c:pt idx="133">
                  <c:v>39285</c:v>
                </c:pt>
                <c:pt idx="134">
                  <c:v>39285</c:v>
                </c:pt>
                <c:pt idx="135">
                  <c:v>39331</c:v>
                </c:pt>
                <c:pt idx="136">
                  <c:v>40166.5</c:v>
                </c:pt>
                <c:pt idx="137">
                  <c:v>40351</c:v>
                </c:pt>
                <c:pt idx="138">
                  <c:v>40379</c:v>
                </c:pt>
                <c:pt idx="139">
                  <c:v>40467</c:v>
                </c:pt>
                <c:pt idx="140">
                  <c:v>40467</c:v>
                </c:pt>
                <c:pt idx="141">
                  <c:v>40467</c:v>
                </c:pt>
                <c:pt idx="142">
                  <c:v>41135</c:v>
                </c:pt>
                <c:pt idx="143">
                  <c:v>41283</c:v>
                </c:pt>
                <c:pt idx="144">
                  <c:v>41328</c:v>
                </c:pt>
                <c:pt idx="145">
                  <c:v>41328</c:v>
                </c:pt>
                <c:pt idx="146">
                  <c:v>42070.5</c:v>
                </c:pt>
                <c:pt idx="147">
                  <c:v>42122.5</c:v>
                </c:pt>
                <c:pt idx="148">
                  <c:v>42265</c:v>
                </c:pt>
                <c:pt idx="149">
                  <c:v>42274</c:v>
                </c:pt>
                <c:pt idx="150">
                  <c:v>42274.5</c:v>
                </c:pt>
                <c:pt idx="151">
                  <c:v>43199</c:v>
                </c:pt>
                <c:pt idx="152">
                  <c:v>43200.5</c:v>
                </c:pt>
                <c:pt idx="153">
                  <c:v>43209</c:v>
                </c:pt>
                <c:pt idx="154">
                  <c:v>43279</c:v>
                </c:pt>
                <c:pt idx="155">
                  <c:v>43279</c:v>
                </c:pt>
                <c:pt idx="156">
                  <c:v>43279</c:v>
                </c:pt>
                <c:pt idx="157">
                  <c:v>43354.5</c:v>
                </c:pt>
                <c:pt idx="158">
                  <c:v>43354.5</c:v>
                </c:pt>
                <c:pt idx="159">
                  <c:v>43365.5</c:v>
                </c:pt>
                <c:pt idx="160">
                  <c:v>43924.5</c:v>
                </c:pt>
                <c:pt idx="161">
                  <c:v>43959.5</c:v>
                </c:pt>
                <c:pt idx="162">
                  <c:v>43962</c:v>
                </c:pt>
                <c:pt idx="163">
                  <c:v>43981</c:v>
                </c:pt>
                <c:pt idx="164">
                  <c:v>44013.5</c:v>
                </c:pt>
                <c:pt idx="165">
                  <c:v>44019</c:v>
                </c:pt>
                <c:pt idx="166">
                  <c:v>44035</c:v>
                </c:pt>
                <c:pt idx="167">
                  <c:v>44904</c:v>
                </c:pt>
                <c:pt idx="168">
                  <c:v>45239</c:v>
                </c:pt>
                <c:pt idx="169">
                  <c:v>46259</c:v>
                </c:pt>
                <c:pt idx="170">
                  <c:v>49160</c:v>
                </c:pt>
                <c:pt idx="171">
                  <c:v>43163</c:v>
                </c:pt>
                <c:pt idx="172">
                  <c:v>43171</c:v>
                </c:pt>
                <c:pt idx="173">
                  <c:v>43171.5</c:v>
                </c:pt>
                <c:pt idx="174">
                  <c:v>43335.5</c:v>
                </c:pt>
                <c:pt idx="175">
                  <c:v>45006.5</c:v>
                </c:pt>
                <c:pt idx="176">
                  <c:v>45146.5</c:v>
                </c:pt>
                <c:pt idx="177">
                  <c:v>45170.5</c:v>
                </c:pt>
                <c:pt idx="178">
                  <c:v>45171</c:v>
                </c:pt>
                <c:pt idx="179">
                  <c:v>45929.5</c:v>
                </c:pt>
                <c:pt idx="180">
                  <c:v>45929.5</c:v>
                </c:pt>
                <c:pt idx="181">
                  <c:v>45929.5</c:v>
                </c:pt>
                <c:pt idx="182">
                  <c:v>45929.5</c:v>
                </c:pt>
                <c:pt idx="183">
                  <c:v>45932</c:v>
                </c:pt>
                <c:pt idx="184">
                  <c:v>46145</c:v>
                </c:pt>
                <c:pt idx="185">
                  <c:v>46215</c:v>
                </c:pt>
                <c:pt idx="186">
                  <c:v>46217.5</c:v>
                </c:pt>
                <c:pt idx="187">
                  <c:v>46218</c:v>
                </c:pt>
                <c:pt idx="188">
                  <c:v>46358</c:v>
                </c:pt>
              </c:numCache>
            </c:numRef>
          </c:xVal>
          <c:yVal>
            <c:numRef>
              <c:f>errors!$H$21:$H$956</c:f>
              <c:numCache>
                <c:formatCode>General</c:formatCode>
                <c:ptCount val="936"/>
                <c:pt idx="0">
                  <c:v>-2.1781164999993052E-2</c:v>
                </c:pt>
                <c:pt idx="1">
                  <c:v>5.837560001964448E-3</c:v>
                </c:pt>
                <c:pt idx="2">
                  <c:v>-3.8582519999181386E-2</c:v>
                </c:pt>
                <c:pt idx="3">
                  <c:v>-6.6213249956490472E-3</c:v>
                </c:pt>
                <c:pt idx="4">
                  <c:v>-1.2698934995569289E-2</c:v>
                </c:pt>
                <c:pt idx="5">
                  <c:v>-1.645686499614385E-2</c:v>
                </c:pt>
                <c:pt idx="6">
                  <c:v>-8.769449959800113E-4</c:v>
                </c:pt>
                <c:pt idx="7">
                  <c:v>4.70297499850858E-3</c:v>
                </c:pt>
                <c:pt idx="8">
                  <c:v>-6.9545549959002528E-3</c:v>
                </c:pt>
                <c:pt idx="9">
                  <c:v>2.9785205002553994E-2</c:v>
                </c:pt>
                <c:pt idx="10">
                  <c:v>-3.171370000927709E-3</c:v>
                </c:pt>
                <c:pt idx="11">
                  <c:v>2.4085500044748187E-3</c:v>
                </c:pt>
                <c:pt idx="12">
                  <c:v>-2.5630255000578472E-2</c:v>
                </c:pt>
                <c:pt idx="13">
                  <c:v>-2.0115299994358793E-3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D9-4446-8AF2-55D2E03EFB1E}"/>
            </c:ext>
          </c:extLst>
        </c:ser>
        <c:ser>
          <c:idx val="1"/>
          <c:order val="1"/>
          <c:tx>
            <c:strRef>
              <c:f>errors!$I$20:$I$20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errors!$D$22:$D$39</c:f>
                <c:numCache>
                  <c:formatCode>General</c:formatCode>
                  <c:ptCount val="18"/>
                  <c:pt idx="13">
                    <c:v>3.0000000000000001E-3</c:v>
                  </c:pt>
                  <c:pt idx="14">
                    <c:v>7.0000000000000001E-3</c:v>
                  </c:pt>
                  <c:pt idx="15">
                    <c:v>5.0000000000000001E-3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errors!$F$21:$F$956</c:f>
              <c:numCache>
                <c:formatCode>General</c:formatCode>
                <c:ptCount val="936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31470.5</c:v>
                </c:pt>
                <c:pt idx="15">
                  <c:v>32102</c:v>
                </c:pt>
                <c:pt idx="16">
                  <c:v>33276</c:v>
                </c:pt>
                <c:pt idx="17">
                  <c:v>-1176.5</c:v>
                </c:pt>
                <c:pt idx="18">
                  <c:v>-1184.5</c:v>
                </c:pt>
                <c:pt idx="19">
                  <c:v>-1176</c:v>
                </c:pt>
                <c:pt idx="20">
                  <c:v>0</c:v>
                </c:pt>
                <c:pt idx="21">
                  <c:v>-1181.5</c:v>
                </c:pt>
                <c:pt idx="22">
                  <c:v>-1176</c:v>
                </c:pt>
                <c:pt idx="23">
                  <c:v>-245</c:v>
                </c:pt>
                <c:pt idx="24">
                  <c:v>4840.5</c:v>
                </c:pt>
                <c:pt idx="25">
                  <c:v>5918</c:v>
                </c:pt>
                <c:pt idx="26">
                  <c:v>5904.5</c:v>
                </c:pt>
                <c:pt idx="27">
                  <c:v>5883</c:v>
                </c:pt>
                <c:pt idx="28">
                  <c:v>12798.5</c:v>
                </c:pt>
                <c:pt idx="29">
                  <c:v>12796</c:v>
                </c:pt>
                <c:pt idx="30">
                  <c:v>-12852</c:v>
                </c:pt>
                <c:pt idx="31">
                  <c:v>-12860</c:v>
                </c:pt>
                <c:pt idx="32">
                  <c:v>-12865.5</c:v>
                </c:pt>
                <c:pt idx="33">
                  <c:v>-13815</c:v>
                </c:pt>
                <c:pt idx="34">
                  <c:v>-13796.5</c:v>
                </c:pt>
                <c:pt idx="35">
                  <c:v>17578</c:v>
                </c:pt>
                <c:pt idx="36">
                  <c:v>18617</c:v>
                </c:pt>
                <c:pt idx="37">
                  <c:v>21439.5</c:v>
                </c:pt>
                <c:pt idx="38">
                  <c:v>21445</c:v>
                </c:pt>
                <c:pt idx="39">
                  <c:v>21517.5</c:v>
                </c:pt>
                <c:pt idx="40">
                  <c:v>21517.5</c:v>
                </c:pt>
                <c:pt idx="41">
                  <c:v>21517.5</c:v>
                </c:pt>
                <c:pt idx="42">
                  <c:v>21442</c:v>
                </c:pt>
                <c:pt idx="43">
                  <c:v>21442</c:v>
                </c:pt>
                <c:pt idx="44">
                  <c:v>21442</c:v>
                </c:pt>
                <c:pt idx="45">
                  <c:v>21520</c:v>
                </c:pt>
                <c:pt idx="46">
                  <c:v>21520</c:v>
                </c:pt>
                <c:pt idx="47">
                  <c:v>21520</c:v>
                </c:pt>
                <c:pt idx="48">
                  <c:v>23685</c:v>
                </c:pt>
                <c:pt idx="49">
                  <c:v>23652.5</c:v>
                </c:pt>
                <c:pt idx="50">
                  <c:v>23685</c:v>
                </c:pt>
                <c:pt idx="51">
                  <c:v>23588</c:v>
                </c:pt>
                <c:pt idx="52">
                  <c:v>23588</c:v>
                </c:pt>
                <c:pt idx="53">
                  <c:v>23652.5</c:v>
                </c:pt>
                <c:pt idx="54">
                  <c:v>24597</c:v>
                </c:pt>
                <c:pt idx="55">
                  <c:v>24597</c:v>
                </c:pt>
                <c:pt idx="56">
                  <c:v>25555</c:v>
                </c:pt>
                <c:pt idx="57">
                  <c:v>27411.5</c:v>
                </c:pt>
                <c:pt idx="58">
                  <c:v>27412</c:v>
                </c:pt>
                <c:pt idx="59">
                  <c:v>30445</c:v>
                </c:pt>
                <c:pt idx="60">
                  <c:v>31481</c:v>
                </c:pt>
                <c:pt idx="61">
                  <c:v>31457</c:v>
                </c:pt>
                <c:pt idx="62">
                  <c:v>31467.5</c:v>
                </c:pt>
                <c:pt idx="63">
                  <c:v>31451.5</c:v>
                </c:pt>
                <c:pt idx="64">
                  <c:v>32398.5</c:v>
                </c:pt>
                <c:pt idx="65">
                  <c:v>32458</c:v>
                </c:pt>
                <c:pt idx="66">
                  <c:v>33181.5</c:v>
                </c:pt>
                <c:pt idx="67">
                  <c:v>33267.5</c:v>
                </c:pt>
                <c:pt idx="68">
                  <c:v>34317.5</c:v>
                </c:pt>
                <c:pt idx="69">
                  <c:v>36225</c:v>
                </c:pt>
                <c:pt idx="70">
                  <c:v>37374.5</c:v>
                </c:pt>
                <c:pt idx="71">
                  <c:v>38103.5</c:v>
                </c:pt>
                <c:pt idx="72">
                  <c:v>38227.5</c:v>
                </c:pt>
                <c:pt idx="73">
                  <c:v>38343.5</c:v>
                </c:pt>
                <c:pt idx="74">
                  <c:v>40222</c:v>
                </c:pt>
                <c:pt idx="75">
                  <c:v>40221.5</c:v>
                </c:pt>
                <c:pt idx="76">
                  <c:v>40265</c:v>
                </c:pt>
                <c:pt idx="77">
                  <c:v>43087.5</c:v>
                </c:pt>
                <c:pt idx="78">
                  <c:v>43255</c:v>
                </c:pt>
                <c:pt idx="79">
                  <c:v>43088</c:v>
                </c:pt>
                <c:pt idx="80">
                  <c:v>43206.5</c:v>
                </c:pt>
                <c:pt idx="81">
                  <c:v>43254.5</c:v>
                </c:pt>
                <c:pt idx="82">
                  <c:v>20894</c:v>
                </c:pt>
                <c:pt idx="83">
                  <c:v>20894.5</c:v>
                </c:pt>
                <c:pt idx="84">
                  <c:v>21439.5</c:v>
                </c:pt>
                <c:pt idx="85">
                  <c:v>21517.5</c:v>
                </c:pt>
                <c:pt idx="86">
                  <c:v>21520</c:v>
                </c:pt>
                <c:pt idx="87">
                  <c:v>21887</c:v>
                </c:pt>
                <c:pt idx="88">
                  <c:v>22627</c:v>
                </c:pt>
                <c:pt idx="89">
                  <c:v>22627.5</c:v>
                </c:pt>
                <c:pt idx="90">
                  <c:v>24616</c:v>
                </c:pt>
                <c:pt idx="91">
                  <c:v>25514.5</c:v>
                </c:pt>
                <c:pt idx="92">
                  <c:v>28477.5</c:v>
                </c:pt>
                <c:pt idx="93">
                  <c:v>31465</c:v>
                </c:pt>
                <c:pt idx="94">
                  <c:v>32132</c:v>
                </c:pt>
                <c:pt idx="95">
                  <c:v>33179.5</c:v>
                </c:pt>
                <c:pt idx="96">
                  <c:v>33189.5</c:v>
                </c:pt>
                <c:pt idx="97">
                  <c:v>33267.5</c:v>
                </c:pt>
                <c:pt idx="98">
                  <c:v>33283.5</c:v>
                </c:pt>
                <c:pt idx="99">
                  <c:v>33347.5</c:v>
                </c:pt>
                <c:pt idx="100">
                  <c:v>33357.5</c:v>
                </c:pt>
                <c:pt idx="101">
                  <c:v>33365</c:v>
                </c:pt>
                <c:pt idx="102">
                  <c:v>33365.5</c:v>
                </c:pt>
                <c:pt idx="103">
                  <c:v>33366</c:v>
                </c:pt>
                <c:pt idx="104">
                  <c:v>33366.5</c:v>
                </c:pt>
                <c:pt idx="105">
                  <c:v>33422</c:v>
                </c:pt>
                <c:pt idx="106">
                  <c:v>33422.5</c:v>
                </c:pt>
                <c:pt idx="107">
                  <c:v>33429.5</c:v>
                </c:pt>
                <c:pt idx="108">
                  <c:v>34214</c:v>
                </c:pt>
                <c:pt idx="109">
                  <c:v>34314</c:v>
                </c:pt>
                <c:pt idx="110">
                  <c:v>34347</c:v>
                </c:pt>
                <c:pt idx="111">
                  <c:v>35194.5</c:v>
                </c:pt>
                <c:pt idx="112">
                  <c:v>35333.5</c:v>
                </c:pt>
                <c:pt idx="113">
                  <c:v>35333.5</c:v>
                </c:pt>
                <c:pt idx="114">
                  <c:v>35335</c:v>
                </c:pt>
                <c:pt idx="115">
                  <c:v>35421</c:v>
                </c:pt>
                <c:pt idx="116">
                  <c:v>36082.5</c:v>
                </c:pt>
                <c:pt idx="117">
                  <c:v>36174</c:v>
                </c:pt>
                <c:pt idx="118">
                  <c:v>36311.5</c:v>
                </c:pt>
                <c:pt idx="119">
                  <c:v>36345</c:v>
                </c:pt>
                <c:pt idx="120">
                  <c:v>37202</c:v>
                </c:pt>
                <c:pt idx="121">
                  <c:v>37202</c:v>
                </c:pt>
                <c:pt idx="122">
                  <c:v>37202</c:v>
                </c:pt>
                <c:pt idx="123">
                  <c:v>37296.5</c:v>
                </c:pt>
                <c:pt idx="124">
                  <c:v>37296.5</c:v>
                </c:pt>
                <c:pt idx="125">
                  <c:v>37296.5</c:v>
                </c:pt>
                <c:pt idx="126">
                  <c:v>38199</c:v>
                </c:pt>
                <c:pt idx="127">
                  <c:v>38268</c:v>
                </c:pt>
                <c:pt idx="128">
                  <c:v>38268</c:v>
                </c:pt>
                <c:pt idx="129">
                  <c:v>38268</c:v>
                </c:pt>
                <c:pt idx="130">
                  <c:v>39084</c:v>
                </c:pt>
                <c:pt idx="131">
                  <c:v>39084</c:v>
                </c:pt>
                <c:pt idx="132">
                  <c:v>39285</c:v>
                </c:pt>
                <c:pt idx="133">
                  <c:v>39285</c:v>
                </c:pt>
                <c:pt idx="134">
                  <c:v>39285</c:v>
                </c:pt>
                <c:pt idx="135">
                  <c:v>39331</c:v>
                </c:pt>
                <c:pt idx="136">
                  <c:v>40166.5</c:v>
                </c:pt>
                <c:pt idx="137">
                  <c:v>40351</c:v>
                </c:pt>
                <c:pt idx="138">
                  <c:v>40379</c:v>
                </c:pt>
                <c:pt idx="139">
                  <c:v>40467</c:v>
                </c:pt>
                <c:pt idx="140">
                  <c:v>40467</c:v>
                </c:pt>
                <c:pt idx="141">
                  <c:v>40467</c:v>
                </c:pt>
                <c:pt idx="142">
                  <c:v>41135</c:v>
                </c:pt>
                <c:pt idx="143">
                  <c:v>41283</c:v>
                </c:pt>
                <c:pt idx="144">
                  <c:v>41328</c:v>
                </c:pt>
                <c:pt idx="145">
                  <c:v>41328</c:v>
                </c:pt>
                <c:pt idx="146">
                  <c:v>42070.5</c:v>
                </c:pt>
                <c:pt idx="147">
                  <c:v>42122.5</c:v>
                </c:pt>
                <c:pt idx="148">
                  <c:v>42265</c:v>
                </c:pt>
                <c:pt idx="149">
                  <c:v>42274</c:v>
                </c:pt>
                <c:pt idx="150">
                  <c:v>42274.5</c:v>
                </c:pt>
                <c:pt idx="151">
                  <c:v>43199</c:v>
                </c:pt>
                <c:pt idx="152">
                  <c:v>43200.5</c:v>
                </c:pt>
                <c:pt idx="153">
                  <c:v>43209</c:v>
                </c:pt>
                <c:pt idx="154">
                  <c:v>43279</c:v>
                </c:pt>
                <c:pt idx="155">
                  <c:v>43279</c:v>
                </c:pt>
                <c:pt idx="156">
                  <c:v>43279</c:v>
                </c:pt>
                <c:pt idx="157">
                  <c:v>43354.5</c:v>
                </c:pt>
                <c:pt idx="158">
                  <c:v>43354.5</c:v>
                </c:pt>
                <c:pt idx="159">
                  <c:v>43365.5</c:v>
                </c:pt>
                <c:pt idx="160">
                  <c:v>43924.5</c:v>
                </c:pt>
                <c:pt idx="161">
                  <c:v>43959.5</c:v>
                </c:pt>
                <c:pt idx="162">
                  <c:v>43962</c:v>
                </c:pt>
                <c:pt idx="163">
                  <c:v>43981</c:v>
                </c:pt>
                <c:pt idx="164">
                  <c:v>44013.5</c:v>
                </c:pt>
                <c:pt idx="165">
                  <c:v>44019</c:v>
                </c:pt>
                <c:pt idx="166">
                  <c:v>44035</c:v>
                </c:pt>
                <c:pt idx="167">
                  <c:v>44904</c:v>
                </c:pt>
                <c:pt idx="168">
                  <c:v>45239</c:v>
                </c:pt>
                <c:pt idx="169">
                  <c:v>46259</c:v>
                </c:pt>
                <c:pt idx="170">
                  <c:v>49160</c:v>
                </c:pt>
                <c:pt idx="171">
                  <c:v>43163</c:v>
                </c:pt>
                <c:pt idx="172">
                  <c:v>43171</c:v>
                </c:pt>
                <c:pt idx="173">
                  <c:v>43171.5</c:v>
                </c:pt>
                <c:pt idx="174">
                  <c:v>43335.5</c:v>
                </c:pt>
                <c:pt idx="175">
                  <c:v>45006.5</c:v>
                </c:pt>
                <c:pt idx="176">
                  <c:v>45146.5</c:v>
                </c:pt>
                <c:pt idx="177">
                  <c:v>45170.5</c:v>
                </c:pt>
                <c:pt idx="178">
                  <c:v>45171</c:v>
                </c:pt>
                <c:pt idx="179">
                  <c:v>45929.5</c:v>
                </c:pt>
                <c:pt idx="180">
                  <c:v>45929.5</c:v>
                </c:pt>
                <c:pt idx="181">
                  <c:v>45929.5</c:v>
                </c:pt>
                <c:pt idx="182">
                  <c:v>45929.5</c:v>
                </c:pt>
                <c:pt idx="183">
                  <c:v>45932</c:v>
                </c:pt>
                <c:pt idx="184">
                  <c:v>46145</c:v>
                </c:pt>
                <c:pt idx="185">
                  <c:v>46215</c:v>
                </c:pt>
                <c:pt idx="186">
                  <c:v>46217.5</c:v>
                </c:pt>
                <c:pt idx="187">
                  <c:v>46218</c:v>
                </c:pt>
                <c:pt idx="188">
                  <c:v>46358</c:v>
                </c:pt>
              </c:numCache>
            </c:numRef>
          </c:xVal>
          <c:yVal>
            <c:numRef>
              <c:f>errors!$I$21:$I$956</c:f>
              <c:numCache>
                <c:formatCode>0.0000</c:formatCode>
                <c:ptCount val="936"/>
                <c:pt idx="14">
                  <c:v>0.13185778999468312</c:v>
                </c:pt>
                <c:pt idx="15">
                  <c:v>0.14494772499892861</c:v>
                </c:pt>
                <c:pt idx="16" formatCode="General">
                  <c:v>0.17030098500254098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D9-4446-8AF2-55D2E03EFB1E}"/>
            </c:ext>
          </c:extLst>
        </c:ser>
        <c:ser>
          <c:idx val="3"/>
          <c:order val="2"/>
          <c:tx>
            <c:strRef>
              <c:f>errors!$J$20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errors!$D$21:$D$39</c:f>
                <c:numCache>
                  <c:formatCode>General</c:formatCode>
                  <c:ptCount val="19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errors!$D$21:$D$39</c:f>
                <c:numCache>
                  <c:formatCode>General</c:formatCode>
                  <c:ptCount val="19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errors!$F$21:$F$956</c:f>
              <c:numCache>
                <c:formatCode>General</c:formatCode>
                <c:ptCount val="936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31470.5</c:v>
                </c:pt>
                <c:pt idx="15">
                  <c:v>32102</c:v>
                </c:pt>
                <c:pt idx="16">
                  <c:v>33276</c:v>
                </c:pt>
                <c:pt idx="17">
                  <c:v>-1176.5</c:v>
                </c:pt>
                <c:pt idx="18">
                  <c:v>-1184.5</c:v>
                </c:pt>
                <c:pt idx="19">
                  <c:v>-1176</c:v>
                </c:pt>
                <c:pt idx="20">
                  <c:v>0</c:v>
                </c:pt>
                <c:pt idx="21">
                  <c:v>-1181.5</c:v>
                </c:pt>
                <c:pt idx="22">
                  <c:v>-1176</c:v>
                </c:pt>
                <c:pt idx="23">
                  <c:v>-245</c:v>
                </c:pt>
                <c:pt idx="24">
                  <c:v>4840.5</c:v>
                </c:pt>
                <c:pt idx="25">
                  <c:v>5918</c:v>
                </c:pt>
                <c:pt idx="26">
                  <c:v>5904.5</c:v>
                </c:pt>
                <c:pt idx="27">
                  <c:v>5883</c:v>
                </c:pt>
                <c:pt idx="28">
                  <c:v>12798.5</c:v>
                </c:pt>
                <c:pt idx="29">
                  <c:v>12796</c:v>
                </c:pt>
                <c:pt idx="30">
                  <c:v>-12852</c:v>
                </c:pt>
                <c:pt idx="31">
                  <c:v>-12860</c:v>
                </c:pt>
                <c:pt idx="32">
                  <c:v>-12865.5</c:v>
                </c:pt>
                <c:pt idx="33">
                  <c:v>-13815</c:v>
                </c:pt>
                <c:pt idx="34">
                  <c:v>-13796.5</c:v>
                </c:pt>
                <c:pt idx="35">
                  <c:v>17578</c:v>
                </c:pt>
                <c:pt idx="36">
                  <c:v>18617</c:v>
                </c:pt>
                <c:pt idx="37">
                  <c:v>21439.5</c:v>
                </c:pt>
                <c:pt idx="38">
                  <c:v>21445</c:v>
                </c:pt>
                <c:pt idx="39">
                  <c:v>21517.5</c:v>
                </c:pt>
                <c:pt idx="40">
                  <c:v>21517.5</c:v>
                </c:pt>
                <c:pt idx="41">
                  <c:v>21517.5</c:v>
                </c:pt>
                <c:pt idx="42">
                  <c:v>21442</c:v>
                </c:pt>
                <c:pt idx="43">
                  <c:v>21442</c:v>
                </c:pt>
                <c:pt idx="44">
                  <c:v>21442</c:v>
                </c:pt>
                <c:pt idx="45">
                  <c:v>21520</c:v>
                </c:pt>
                <c:pt idx="46">
                  <c:v>21520</c:v>
                </c:pt>
                <c:pt idx="47">
                  <c:v>21520</c:v>
                </c:pt>
                <c:pt idx="48">
                  <c:v>23685</c:v>
                </c:pt>
                <c:pt idx="49">
                  <c:v>23652.5</c:v>
                </c:pt>
                <c:pt idx="50">
                  <c:v>23685</c:v>
                </c:pt>
                <c:pt idx="51">
                  <c:v>23588</c:v>
                </c:pt>
                <c:pt idx="52">
                  <c:v>23588</c:v>
                </c:pt>
                <c:pt idx="53">
                  <c:v>23652.5</c:v>
                </c:pt>
                <c:pt idx="54">
                  <c:v>24597</c:v>
                </c:pt>
                <c:pt idx="55">
                  <c:v>24597</c:v>
                </c:pt>
                <c:pt idx="56">
                  <c:v>25555</c:v>
                </c:pt>
                <c:pt idx="57">
                  <c:v>27411.5</c:v>
                </c:pt>
                <c:pt idx="58">
                  <c:v>27412</c:v>
                </c:pt>
                <c:pt idx="59">
                  <c:v>30445</c:v>
                </c:pt>
                <c:pt idx="60">
                  <c:v>31481</c:v>
                </c:pt>
                <c:pt idx="61">
                  <c:v>31457</c:v>
                </c:pt>
                <c:pt idx="62">
                  <c:v>31467.5</c:v>
                </c:pt>
                <c:pt idx="63">
                  <c:v>31451.5</c:v>
                </c:pt>
                <c:pt idx="64">
                  <c:v>32398.5</c:v>
                </c:pt>
                <c:pt idx="65">
                  <c:v>32458</c:v>
                </c:pt>
                <c:pt idx="66">
                  <c:v>33181.5</c:v>
                </c:pt>
                <c:pt idx="67">
                  <c:v>33267.5</c:v>
                </c:pt>
                <c:pt idx="68">
                  <c:v>34317.5</c:v>
                </c:pt>
                <c:pt idx="69">
                  <c:v>36225</c:v>
                </c:pt>
                <c:pt idx="70">
                  <c:v>37374.5</c:v>
                </c:pt>
                <c:pt idx="71">
                  <c:v>38103.5</c:v>
                </c:pt>
                <c:pt idx="72">
                  <c:v>38227.5</c:v>
                </c:pt>
                <c:pt idx="73">
                  <c:v>38343.5</c:v>
                </c:pt>
                <c:pt idx="74">
                  <c:v>40222</c:v>
                </c:pt>
                <c:pt idx="75">
                  <c:v>40221.5</c:v>
                </c:pt>
                <c:pt idx="76">
                  <c:v>40265</c:v>
                </c:pt>
                <c:pt idx="77">
                  <c:v>43087.5</c:v>
                </c:pt>
                <c:pt idx="78">
                  <c:v>43255</c:v>
                </c:pt>
                <c:pt idx="79">
                  <c:v>43088</c:v>
                </c:pt>
                <c:pt idx="80">
                  <c:v>43206.5</c:v>
                </c:pt>
                <c:pt idx="81">
                  <c:v>43254.5</c:v>
                </c:pt>
                <c:pt idx="82">
                  <c:v>20894</c:v>
                </c:pt>
                <c:pt idx="83">
                  <c:v>20894.5</c:v>
                </c:pt>
                <c:pt idx="84">
                  <c:v>21439.5</c:v>
                </c:pt>
                <c:pt idx="85">
                  <c:v>21517.5</c:v>
                </c:pt>
                <c:pt idx="86">
                  <c:v>21520</c:v>
                </c:pt>
                <c:pt idx="87">
                  <c:v>21887</c:v>
                </c:pt>
                <c:pt idx="88">
                  <c:v>22627</c:v>
                </c:pt>
                <c:pt idx="89">
                  <c:v>22627.5</c:v>
                </c:pt>
                <c:pt idx="90">
                  <c:v>24616</c:v>
                </c:pt>
                <c:pt idx="91">
                  <c:v>25514.5</c:v>
                </c:pt>
                <c:pt idx="92">
                  <c:v>28477.5</c:v>
                </c:pt>
                <c:pt idx="93">
                  <c:v>31465</c:v>
                </c:pt>
                <c:pt idx="94">
                  <c:v>32132</c:v>
                </c:pt>
                <c:pt idx="95">
                  <c:v>33179.5</c:v>
                </c:pt>
                <c:pt idx="96">
                  <c:v>33189.5</c:v>
                </c:pt>
                <c:pt idx="97">
                  <c:v>33267.5</c:v>
                </c:pt>
                <c:pt idx="98">
                  <c:v>33283.5</c:v>
                </c:pt>
                <c:pt idx="99">
                  <c:v>33347.5</c:v>
                </c:pt>
                <c:pt idx="100">
                  <c:v>33357.5</c:v>
                </c:pt>
                <c:pt idx="101">
                  <c:v>33365</c:v>
                </c:pt>
                <c:pt idx="102">
                  <c:v>33365.5</c:v>
                </c:pt>
                <c:pt idx="103">
                  <c:v>33366</c:v>
                </c:pt>
                <c:pt idx="104">
                  <c:v>33366.5</c:v>
                </c:pt>
                <c:pt idx="105">
                  <c:v>33422</c:v>
                </c:pt>
                <c:pt idx="106">
                  <c:v>33422.5</c:v>
                </c:pt>
                <c:pt idx="107">
                  <c:v>33429.5</c:v>
                </c:pt>
                <c:pt idx="108">
                  <c:v>34214</c:v>
                </c:pt>
                <c:pt idx="109">
                  <c:v>34314</c:v>
                </c:pt>
                <c:pt idx="110">
                  <c:v>34347</c:v>
                </c:pt>
                <c:pt idx="111">
                  <c:v>35194.5</c:v>
                </c:pt>
                <c:pt idx="112">
                  <c:v>35333.5</c:v>
                </c:pt>
                <c:pt idx="113">
                  <c:v>35333.5</c:v>
                </c:pt>
                <c:pt idx="114">
                  <c:v>35335</c:v>
                </c:pt>
                <c:pt idx="115">
                  <c:v>35421</c:v>
                </c:pt>
                <c:pt idx="116">
                  <c:v>36082.5</c:v>
                </c:pt>
                <c:pt idx="117">
                  <c:v>36174</c:v>
                </c:pt>
                <c:pt idx="118">
                  <c:v>36311.5</c:v>
                </c:pt>
                <c:pt idx="119">
                  <c:v>36345</c:v>
                </c:pt>
                <c:pt idx="120">
                  <c:v>37202</c:v>
                </c:pt>
                <c:pt idx="121">
                  <c:v>37202</c:v>
                </c:pt>
                <c:pt idx="122">
                  <c:v>37202</c:v>
                </c:pt>
                <c:pt idx="123">
                  <c:v>37296.5</c:v>
                </c:pt>
                <c:pt idx="124">
                  <c:v>37296.5</c:v>
                </c:pt>
                <c:pt idx="125">
                  <c:v>37296.5</c:v>
                </c:pt>
                <c:pt idx="126">
                  <c:v>38199</c:v>
                </c:pt>
                <c:pt idx="127">
                  <c:v>38268</c:v>
                </c:pt>
                <c:pt idx="128">
                  <c:v>38268</c:v>
                </c:pt>
                <c:pt idx="129">
                  <c:v>38268</c:v>
                </c:pt>
                <c:pt idx="130">
                  <c:v>39084</c:v>
                </c:pt>
                <c:pt idx="131">
                  <c:v>39084</c:v>
                </c:pt>
                <c:pt idx="132">
                  <c:v>39285</c:v>
                </c:pt>
                <c:pt idx="133">
                  <c:v>39285</c:v>
                </c:pt>
                <c:pt idx="134">
                  <c:v>39285</c:v>
                </c:pt>
                <c:pt idx="135">
                  <c:v>39331</c:v>
                </c:pt>
                <c:pt idx="136">
                  <c:v>40166.5</c:v>
                </c:pt>
                <c:pt idx="137">
                  <c:v>40351</c:v>
                </c:pt>
                <c:pt idx="138">
                  <c:v>40379</c:v>
                </c:pt>
                <c:pt idx="139">
                  <c:v>40467</c:v>
                </c:pt>
                <c:pt idx="140">
                  <c:v>40467</c:v>
                </c:pt>
                <c:pt idx="141">
                  <c:v>40467</c:v>
                </c:pt>
                <c:pt idx="142">
                  <c:v>41135</c:v>
                </c:pt>
                <c:pt idx="143">
                  <c:v>41283</c:v>
                </c:pt>
                <c:pt idx="144">
                  <c:v>41328</c:v>
                </c:pt>
                <c:pt idx="145">
                  <c:v>41328</c:v>
                </c:pt>
                <c:pt idx="146">
                  <c:v>42070.5</c:v>
                </c:pt>
                <c:pt idx="147">
                  <c:v>42122.5</c:v>
                </c:pt>
                <c:pt idx="148">
                  <c:v>42265</c:v>
                </c:pt>
                <c:pt idx="149">
                  <c:v>42274</c:v>
                </c:pt>
                <c:pt idx="150">
                  <c:v>42274.5</c:v>
                </c:pt>
                <c:pt idx="151">
                  <c:v>43199</c:v>
                </c:pt>
                <c:pt idx="152">
                  <c:v>43200.5</c:v>
                </c:pt>
                <c:pt idx="153">
                  <c:v>43209</c:v>
                </c:pt>
                <c:pt idx="154">
                  <c:v>43279</c:v>
                </c:pt>
                <c:pt idx="155">
                  <c:v>43279</c:v>
                </c:pt>
                <c:pt idx="156">
                  <c:v>43279</c:v>
                </c:pt>
                <c:pt idx="157">
                  <c:v>43354.5</c:v>
                </c:pt>
                <c:pt idx="158">
                  <c:v>43354.5</c:v>
                </c:pt>
                <c:pt idx="159">
                  <c:v>43365.5</c:v>
                </c:pt>
                <c:pt idx="160">
                  <c:v>43924.5</c:v>
                </c:pt>
                <c:pt idx="161">
                  <c:v>43959.5</c:v>
                </c:pt>
                <c:pt idx="162">
                  <c:v>43962</c:v>
                </c:pt>
                <c:pt idx="163">
                  <c:v>43981</c:v>
                </c:pt>
                <c:pt idx="164">
                  <c:v>44013.5</c:v>
                </c:pt>
                <c:pt idx="165">
                  <c:v>44019</c:v>
                </c:pt>
                <c:pt idx="166">
                  <c:v>44035</c:v>
                </c:pt>
                <c:pt idx="167">
                  <c:v>44904</c:v>
                </c:pt>
                <c:pt idx="168">
                  <c:v>45239</c:v>
                </c:pt>
                <c:pt idx="169">
                  <c:v>46259</c:v>
                </c:pt>
                <c:pt idx="170">
                  <c:v>49160</c:v>
                </c:pt>
                <c:pt idx="171">
                  <c:v>43163</c:v>
                </c:pt>
                <c:pt idx="172">
                  <c:v>43171</c:v>
                </c:pt>
                <c:pt idx="173">
                  <c:v>43171.5</c:v>
                </c:pt>
                <c:pt idx="174">
                  <c:v>43335.5</c:v>
                </c:pt>
                <c:pt idx="175">
                  <c:v>45006.5</c:v>
                </c:pt>
                <c:pt idx="176">
                  <c:v>45146.5</c:v>
                </c:pt>
                <c:pt idx="177">
                  <c:v>45170.5</c:v>
                </c:pt>
                <c:pt idx="178">
                  <c:v>45171</c:v>
                </c:pt>
                <c:pt idx="179">
                  <c:v>45929.5</c:v>
                </c:pt>
                <c:pt idx="180">
                  <c:v>45929.5</c:v>
                </c:pt>
                <c:pt idx="181">
                  <c:v>45929.5</c:v>
                </c:pt>
                <c:pt idx="182">
                  <c:v>45929.5</c:v>
                </c:pt>
                <c:pt idx="183">
                  <c:v>45932</c:v>
                </c:pt>
                <c:pt idx="184">
                  <c:v>46145</c:v>
                </c:pt>
                <c:pt idx="185">
                  <c:v>46215</c:v>
                </c:pt>
                <c:pt idx="186">
                  <c:v>46217.5</c:v>
                </c:pt>
                <c:pt idx="187">
                  <c:v>46218</c:v>
                </c:pt>
                <c:pt idx="188">
                  <c:v>46358</c:v>
                </c:pt>
              </c:numCache>
            </c:numRef>
          </c:xVal>
          <c:yVal>
            <c:numRef>
              <c:f>errors!$J$21:$J$956</c:f>
              <c:numCache>
                <c:formatCode>0.0000</c:formatCode>
                <c:ptCount val="936"/>
                <c:pt idx="17" formatCode="General">
                  <c:v>-0.1860482400006731</c:v>
                </c:pt>
                <c:pt idx="18" formatCode="General">
                  <c:v>-0.18582815999252489</c:v>
                </c:pt>
                <c:pt idx="19" formatCode="General">
                  <c:v>-0.18552449499838986</c:v>
                </c:pt>
                <c:pt idx="20" formatCode="General">
                  <c:v>-0.18547625499923015</c:v>
                </c:pt>
                <c:pt idx="21" formatCode="General">
                  <c:v>-0.18528569000045536</c:v>
                </c:pt>
                <c:pt idx="22" formatCode="General">
                  <c:v>-0.185024494996469</c:v>
                </c:pt>
                <c:pt idx="23" formatCode="General">
                  <c:v>-0.18501130499498686</c:v>
                </c:pt>
                <c:pt idx="24" formatCode="General">
                  <c:v>-0.17680090999783715</c:v>
                </c:pt>
                <c:pt idx="25" formatCode="General">
                  <c:v>-0.17023043499648338</c:v>
                </c:pt>
                <c:pt idx="26" formatCode="General">
                  <c:v>-0.17017154999484774</c:v>
                </c:pt>
                <c:pt idx="27" formatCode="General">
                  <c:v>-0.16869258500082651</c:v>
                </c:pt>
                <c:pt idx="28" formatCode="General">
                  <c:v>-0.12807548999990104</c:v>
                </c:pt>
                <c:pt idx="29" formatCode="General">
                  <c:v>-0.12799421499948949</c:v>
                </c:pt>
                <c:pt idx="30" formatCode="General">
                  <c:v>-0.11691773499478586</c:v>
                </c:pt>
                <c:pt idx="31" formatCode="General">
                  <c:v>-0.11639765500149224</c:v>
                </c:pt>
                <c:pt idx="32" formatCode="General">
                  <c:v>-0.11625885000103153</c:v>
                </c:pt>
                <c:pt idx="33" formatCode="General">
                  <c:v>-0.11155060499731917</c:v>
                </c:pt>
                <c:pt idx="34" formatCode="General">
                  <c:v>-0.10837203999835765</c:v>
                </c:pt>
                <c:pt idx="35" formatCode="General">
                  <c:v>-7.7897034992929548E-2</c:v>
                </c:pt>
                <c:pt idx="36" formatCode="General">
                  <c:v>-6.8254924997745547E-2</c:v>
                </c:pt>
                <c:pt idx="37" formatCode="General">
                  <c:v>-4.5914399997855071E-2</c:v>
                </c:pt>
                <c:pt idx="38" formatCode="General">
                  <c:v>-4.5753204998618457E-2</c:v>
                </c:pt>
                <c:pt idx="39" formatCode="General">
                  <c:v>-4.5010180001554545E-2</c:v>
                </c:pt>
                <c:pt idx="40" formatCode="General">
                  <c:v>-4.4810179999331012E-2</c:v>
                </c:pt>
                <c:pt idx="41" formatCode="General">
                  <c:v>-4.4510179999633692E-2</c:v>
                </c:pt>
                <c:pt idx="42" formatCode="General">
                  <c:v>-4.1995674997451715E-2</c:v>
                </c:pt>
                <c:pt idx="43" formatCode="General">
                  <c:v>-4.1995674997451715E-2</c:v>
                </c:pt>
                <c:pt idx="44" formatCode="General">
                  <c:v>-4.1895674999977928E-2</c:v>
                </c:pt>
                <c:pt idx="45" formatCode="General">
                  <c:v>-4.1891454995493405E-2</c:v>
                </c:pt>
                <c:pt idx="46" formatCode="General">
                  <c:v>-4.169145500054583E-2</c:v>
                </c:pt>
                <c:pt idx="47" formatCode="General">
                  <c:v>-4.1391455000848509E-2</c:v>
                </c:pt>
                <c:pt idx="48" formatCode="General">
                  <c:v>-5.4756049939896911E-3</c:v>
                </c:pt>
                <c:pt idx="49" formatCode="General">
                  <c:v>-4.7190300028887577E-3</c:v>
                </c:pt>
                <c:pt idx="50" formatCode="General">
                  <c:v>-3.6756049958057702E-3</c:v>
                </c:pt>
                <c:pt idx="51" formatCode="General">
                  <c:v>-2.1821350019308738E-3</c:v>
                </c:pt>
                <c:pt idx="52" formatCode="General">
                  <c:v>-2.1821350019308738E-3</c:v>
                </c:pt>
                <c:pt idx="53" formatCode="General">
                  <c:v>-1.5190300036920235E-3</c:v>
                </c:pt>
                <c:pt idx="54" formatCode="General">
                  <c:v>1.0735274998296518E-2</c:v>
                </c:pt>
                <c:pt idx="55" formatCode="General">
                  <c:v>1.2135274999309331E-2</c:v>
                </c:pt>
                <c:pt idx="56" formatCode="General">
                  <c:v>2.333069500309648E-2</c:v>
                </c:pt>
                <c:pt idx="57" formatCode="General">
                  <c:v>5.0395879996358417E-2</c:v>
                </c:pt>
                <c:pt idx="58" formatCode="General">
                  <c:v>5.0419625003996771E-2</c:v>
                </c:pt>
                <c:pt idx="59" formatCode="General">
                  <c:v>0.10465679499611724</c:v>
                </c:pt>
                <c:pt idx="60" formatCode="General">
                  <c:v>0.12845643499895232</c:v>
                </c:pt>
                <c:pt idx="61" formatCode="General">
                  <c:v>0.13071667500480544</c:v>
                </c:pt>
                <c:pt idx="62" formatCode="General">
                  <c:v>0.13081532000069274</c:v>
                </c:pt>
                <c:pt idx="63" formatCode="General">
                  <c:v>0.13115547999768751</c:v>
                </c:pt>
                <c:pt idx="64" formatCode="General">
                  <c:v>0.15132850989903091</c:v>
                </c:pt>
                <c:pt idx="65" formatCode="General">
                  <c:v>0.15135416499833809</c:v>
                </c:pt>
                <c:pt idx="66" formatCode="General">
                  <c:v>0.16851318000408355</c:v>
                </c:pt>
                <c:pt idx="67" formatCode="General">
                  <c:v>0.17089732000022195</c:v>
                </c:pt>
                <c:pt idx="68" formatCode="General">
                  <c:v>0.19466182000178378</c:v>
                </c:pt>
                <c:pt idx="69" formatCode="General">
                  <c:v>0.23714899499464082</c:v>
                </c:pt>
                <c:pt idx="70" formatCode="General">
                  <c:v>0.26353875000495464</c:v>
                </c:pt>
                <c:pt idx="71" formatCode="General">
                  <c:v>0.27665895999962231</c:v>
                </c:pt>
                <c:pt idx="72" formatCode="General">
                  <c:v>0.28134772000339581</c:v>
                </c:pt>
                <c:pt idx="73" formatCode="General">
                  <c:v>0.28265656000439776</c:v>
                </c:pt>
                <c:pt idx="74" formatCode="General">
                  <c:v>0.31926652500260388</c:v>
                </c:pt>
                <c:pt idx="75" formatCode="General">
                  <c:v>0.31944277999718906</c:v>
                </c:pt>
                <c:pt idx="76" formatCode="General">
                  <c:v>0.32190859499678481</c:v>
                </c:pt>
                <c:pt idx="77" formatCode="General">
                  <c:v>0.371649120002985</c:v>
                </c:pt>
                <c:pt idx="78" formatCode="General">
                  <c:v>0.37250369499815861</c:v>
                </c:pt>
                <c:pt idx="79" formatCode="General">
                  <c:v>0.37347286500153132</c:v>
                </c:pt>
                <c:pt idx="80" formatCode="General">
                  <c:v>0.37510042999929283</c:v>
                </c:pt>
                <c:pt idx="81" formatCode="General">
                  <c:v>0.38047994999942603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8D9-4446-8AF2-55D2E03EFB1E}"/>
            </c:ext>
          </c:extLst>
        </c:ser>
        <c:ser>
          <c:idx val="4"/>
          <c:order val="3"/>
          <c:tx>
            <c:strRef>
              <c:f>errors!$K$20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errors!$D$21:$D$73</c:f>
                <c:numCache>
                  <c:formatCode>General</c:formatCode>
                  <c:ptCount val="53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errors!$D$21:$D$73</c:f>
                <c:numCache>
                  <c:formatCode>General</c:formatCode>
                  <c:ptCount val="53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errors!$F$21:$F$956</c:f>
              <c:numCache>
                <c:formatCode>General</c:formatCode>
                <c:ptCount val="936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31470.5</c:v>
                </c:pt>
                <c:pt idx="15">
                  <c:v>32102</c:v>
                </c:pt>
                <c:pt idx="16">
                  <c:v>33276</c:v>
                </c:pt>
                <c:pt idx="17">
                  <c:v>-1176.5</c:v>
                </c:pt>
                <c:pt idx="18">
                  <c:v>-1184.5</c:v>
                </c:pt>
                <c:pt idx="19">
                  <c:v>-1176</c:v>
                </c:pt>
                <c:pt idx="20">
                  <c:v>0</c:v>
                </c:pt>
                <c:pt idx="21">
                  <c:v>-1181.5</c:v>
                </c:pt>
                <c:pt idx="22">
                  <c:v>-1176</c:v>
                </c:pt>
                <c:pt idx="23">
                  <c:v>-245</c:v>
                </c:pt>
                <c:pt idx="24">
                  <c:v>4840.5</c:v>
                </c:pt>
                <c:pt idx="25">
                  <c:v>5918</c:v>
                </c:pt>
                <c:pt idx="26">
                  <c:v>5904.5</c:v>
                </c:pt>
                <c:pt idx="27">
                  <c:v>5883</c:v>
                </c:pt>
                <c:pt idx="28">
                  <c:v>12798.5</c:v>
                </c:pt>
                <c:pt idx="29">
                  <c:v>12796</c:v>
                </c:pt>
                <c:pt idx="30">
                  <c:v>-12852</c:v>
                </c:pt>
                <c:pt idx="31">
                  <c:v>-12860</c:v>
                </c:pt>
                <c:pt idx="32">
                  <c:v>-12865.5</c:v>
                </c:pt>
                <c:pt idx="33">
                  <c:v>-13815</c:v>
                </c:pt>
                <c:pt idx="34">
                  <c:v>-13796.5</c:v>
                </c:pt>
                <c:pt idx="35">
                  <c:v>17578</c:v>
                </c:pt>
                <c:pt idx="36">
                  <c:v>18617</c:v>
                </c:pt>
                <c:pt idx="37">
                  <c:v>21439.5</c:v>
                </c:pt>
                <c:pt idx="38">
                  <c:v>21445</c:v>
                </c:pt>
                <c:pt idx="39">
                  <c:v>21517.5</c:v>
                </c:pt>
                <c:pt idx="40">
                  <c:v>21517.5</c:v>
                </c:pt>
                <c:pt idx="41">
                  <c:v>21517.5</c:v>
                </c:pt>
                <c:pt idx="42">
                  <c:v>21442</c:v>
                </c:pt>
                <c:pt idx="43">
                  <c:v>21442</c:v>
                </c:pt>
                <c:pt idx="44">
                  <c:v>21442</c:v>
                </c:pt>
                <c:pt idx="45">
                  <c:v>21520</c:v>
                </c:pt>
                <c:pt idx="46">
                  <c:v>21520</c:v>
                </c:pt>
                <c:pt idx="47">
                  <c:v>21520</c:v>
                </c:pt>
                <c:pt idx="48">
                  <c:v>23685</c:v>
                </c:pt>
                <c:pt idx="49">
                  <c:v>23652.5</c:v>
                </c:pt>
                <c:pt idx="50">
                  <c:v>23685</c:v>
                </c:pt>
                <c:pt idx="51">
                  <c:v>23588</c:v>
                </c:pt>
                <c:pt idx="52">
                  <c:v>23588</c:v>
                </c:pt>
                <c:pt idx="53">
                  <c:v>23652.5</c:v>
                </c:pt>
                <c:pt idx="54">
                  <c:v>24597</c:v>
                </c:pt>
                <c:pt idx="55">
                  <c:v>24597</c:v>
                </c:pt>
                <c:pt idx="56">
                  <c:v>25555</c:v>
                </c:pt>
                <c:pt idx="57">
                  <c:v>27411.5</c:v>
                </c:pt>
                <c:pt idx="58">
                  <c:v>27412</c:v>
                </c:pt>
                <c:pt idx="59">
                  <c:v>30445</c:v>
                </c:pt>
                <c:pt idx="60">
                  <c:v>31481</c:v>
                </c:pt>
                <c:pt idx="61">
                  <c:v>31457</c:v>
                </c:pt>
                <c:pt idx="62">
                  <c:v>31467.5</c:v>
                </c:pt>
                <c:pt idx="63">
                  <c:v>31451.5</c:v>
                </c:pt>
                <c:pt idx="64">
                  <c:v>32398.5</c:v>
                </c:pt>
                <c:pt idx="65">
                  <c:v>32458</c:v>
                </c:pt>
                <c:pt idx="66">
                  <c:v>33181.5</c:v>
                </c:pt>
                <c:pt idx="67">
                  <c:v>33267.5</c:v>
                </c:pt>
                <c:pt idx="68">
                  <c:v>34317.5</c:v>
                </c:pt>
                <c:pt idx="69">
                  <c:v>36225</c:v>
                </c:pt>
                <c:pt idx="70">
                  <c:v>37374.5</c:v>
                </c:pt>
                <c:pt idx="71">
                  <c:v>38103.5</c:v>
                </c:pt>
                <c:pt idx="72">
                  <c:v>38227.5</c:v>
                </c:pt>
                <c:pt idx="73">
                  <c:v>38343.5</c:v>
                </c:pt>
                <c:pt idx="74">
                  <c:v>40222</c:v>
                </c:pt>
                <c:pt idx="75">
                  <c:v>40221.5</c:v>
                </c:pt>
                <c:pt idx="76">
                  <c:v>40265</c:v>
                </c:pt>
                <c:pt idx="77">
                  <c:v>43087.5</c:v>
                </c:pt>
                <c:pt idx="78">
                  <c:v>43255</c:v>
                </c:pt>
                <c:pt idx="79">
                  <c:v>43088</c:v>
                </c:pt>
                <c:pt idx="80">
                  <c:v>43206.5</c:v>
                </c:pt>
                <c:pt idx="81">
                  <c:v>43254.5</c:v>
                </c:pt>
                <c:pt idx="82">
                  <c:v>20894</c:v>
                </c:pt>
                <c:pt idx="83">
                  <c:v>20894.5</c:v>
                </c:pt>
                <c:pt idx="84">
                  <c:v>21439.5</c:v>
                </c:pt>
                <c:pt idx="85">
                  <c:v>21517.5</c:v>
                </c:pt>
                <c:pt idx="86">
                  <c:v>21520</c:v>
                </c:pt>
                <c:pt idx="87">
                  <c:v>21887</c:v>
                </c:pt>
                <c:pt idx="88">
                  <c:v>22627</c:v>
                </c:pt>
                <c:pt idx="89">
                  <c:v>22627.5</c:v>
                </c:pt>
                <c:pt idx="90">
                  <c:v>24616</c:v>
                </c:pt>
                <c:pt idx="91">
                  <c:v>25514.5</c:v>
                </c:pt>
                <c:pt idx="92">
                  <c:v>28477.5</c:v>
                </c:pt>
                <c:pt idx="93">
                  <c:v>31465</c:v>
                </c:pt>
                <c:pt idx="94">
                  <c:v>32132</c:v>
                </c:pt>
                <c:pt idx="95">
                  <c:v>33179.5</c:v>
                </c:pt>
                <c:pt idx="96">
                  <c:v>33189.5</c:v>
                </c:pt>
                <c:pt idx="97">
                  <c:v>33267.5</c:v>
                </c:pt>
                <c:pt idx="98">
                  <c:v>33283.5</c:v>
                </c:pt>
                <c:pt idx="99">
                  <c:v>33347.5</c:v>
                </c:pt>
                <c:pt idx="100">
                  <c:v>33357.5</c:v>
                </c:pt>
                <c:pt idx="101">
                  <c:v>33365</c:v>
                </c:pt>
                <c:pt idx="102">
                  <c:v>33365.5</c:v>
                </c:pt>
                <c:pt idx="103">
                  <c:v>33366</c:v>
                </c:pt>
                <c:pt idx="104">
                  <c:v>33366.5</c:v>
                </c:pt>
                <c:pt idx="105">
                  <c:v>33422</c:v>
                </c:pt>
                <c:pt idx="106">
                  <c:v>33422.5</c:v>
                </c:pt>
                <c:pt idx="107">
                  <c:v>33429.5</c:v>
                </c:pt>
                <c:pt idx="108">
                  <c:v>34214</c:v>
                </c:pt>
                <c:pt idx="109">
                  <c:v>34314</c:v>
                </c:pt>
                <c:pt idx="110">
                  <c:v>34347</c:v>
                </c:pt>
                <c:pt idx="111">
                  <c:v>35194.5</c:v>
                </c:pt>
                <c:pt idx="112">
                  <c:v>35333.5</c:v>
                </c:pt>
                <c:pt idx="113">
                  <c:v>35333.5</c:v>
                </c:pt>
                <c:pt idx="114">
                  <c:v>35335</c:v>
                </c:pt>
                <c:pt idx="115">
                  <c:v>35421</c:v>
                </c:pt>
                <c:pt idx="116">
                  <c:v>36082.5</c:v>
                </c:pt>
                <c:pt idx="117">
                  <c:v>36174</c:v>
                </c:pt>
                <c:pt idx="118">
                  <c:v>36311.5</c:v>
                </c:pt>
                <c:pt idx="119">
                  <c:v>36345</c:v>
                </c:pt>
                <c:pt idx="120">
                  <c:v>37202</c:v>
                </c:pt>
                <c:pt idx="121">
                  <c:v>37202</c:v>
                </c:pt>
                <c:pt idx="122">
                  <c:v>37202</c:v>
                </c:pt>
                <c:pt idx="123">
                  <c:v>37296.5</c:v>
                </c:pt>
                <c:pt idx="124">
                  <c:v>37296.5</c:v>
                </c:pt>
                <c:pt idx="125">
                  <c:v>37296.5</c:v>
                </c:pt>
                <c:pt idx="126">
                  <c:v>38199</c:v>
                </c:pt>
                <c:pt idx="127">
                  <c:v>38268</c:v>
                </c:pt>
                <c:pt idx="128">
                  <c:v>38268</c:v>
                </c:pt>
                <c:pt idx="129">
                  <c:v>38268</c:v>
                </c:pt>
                <c:pt idx="130">
                  <c:v>39084</c:v>
                </c:pt>
                <c:pt idx="131">
                  <c:v>39084</c:v>
                </c:pt>
                <c:pt idx="132">
                  <c:v>39285</c:v>
                </c:pt>
                <c:pt idx="133">
                  <c:v>39285</c:v>
                </c:pt>
                <c:pt idx="134">
                  <c:v>39285</c:v>
                </c:pt>
                <c:pt idx="135">
                  <c:v>39331</c:v>
                </c:pt>
                <c:pt idx="136">
                  <c:v>40166.5</c:v>
                </c:pt>
                <c:pt idx="137">
                  <c:v>40351</c:v>
                </c:pt>
                <c:pt idx="138">
                  <c:v>40379</c:v>
                </c:pt>
                <c:pt idx="139">
                  <c:v>40467</c:v>
                </c:pt>
                <c:pt idx="140">
                  <c:v>40467</c:v>
                </c:pt>
                <c:pt idx="141">
                  <c:v>40467</c:v>
                </c:pt>
                <c:pt idx="142">
                  <c:v>41135</c:v>
                </c:pt>
                <c:pt idx="143">
                  <c:v>41283</c:v>
                </c:pt>
                <c:pt idx="144">
                  <c:v>41328</c:v>
                </c:pt>
                <c:pt idx="145">
                  <c:v>41328</c:v>
                </c:pt>
                <c:pt idx="146">
                  <c:v>42070.5</c:v>
                </c:pt>
                <c:pt idx="147">
                  <c:v>42122.5</c:v>
                </c:pt>
                <c:pt idx="148">
                  <c:v>42265</c:v>
                </c:pt>
                <c:pt idx="149">
                  <c:v>42274</c:v>
                </c:pt>
                <c:pt idx="150">
                  <c:v>42274.5</c:v>
                </c:pt>
                <c:pt idx="151">
                  <c:v>43199</c:v>
                </c:pt>
                <c:pt idx="152">
                  <c:v>43200.5</c:v>
                </c:pt>
                <c:pt idx="153">
                  <c:v>43209</c:v>
                </c:pt>
                <c:pt idx="154">
                  <c:v>43279</c:v>
                </c:pt>
                <c:pt idx="155">
                  <c:v>43279</c:v>
                </c:pt>
                <c:pt idx="156">
                  <c:v>43279</c:v>
                </c:pt>
                <c:pt idx="157">
                  <c:v>43354.5</c:v>
                </c:pt>
                <c:pt idx="158">
                  <c:v>43354.5</c:v>
                </c:pt>
                <c:pt idx="159">
                  <c:v>43365.5</c:v>
                </c:pt>
                <c:pt idx="160">
                  <c:v>43924.5</c:v>
                </c:pt>
                <c:pt idx="161">
                  <c:v>43959.5</c:v>
                </c:pt>
                <c:pt idx="162">
                  <c:v>43962</c:v>
                </c:pt>
                <c:pt idx="163">
                  <c:v>43981</c:v>
                </c:pt>
                <c:pt idx="164">
                  <c:v>44013.5</c:v>
                </c:pt>
                <c:pt idx="165">
                  <c:v>44019</c:v>
                </c:pt>
                <c:pt idx="166">
                  <c:v>44035</c:v>
                </c:pt>
                <c:pt idx="167">
                  <c:v>44904</c:v>
                </c:pt>
                <c:pt idx="168">
                  <c:v>45239</c:v>
                </c:pt>
                <c:pt idx="169">
                  <c:v>46259</c:v>
                </c:pt>
                <c:pt idx="170">
                  <c:v>49160</c:v>
                </c:pt>
                <c:pt idx="171">
                  <c:v>43163</c:v>
                </c:pt>
                <c:pt idx="172">
                  <c:v>43171</c:v>
                </c:pt>
                <c:pt idx="173">
                  <c:v>43171.5</c:v>
                </c:pt>
                <c:pt idx="174">
                  <c:v>43335.5</c:v>
                </c:pt>
                <c:pt idx="175">
                  <c:v>45006.5</c:v>
                </c:pt>
                <c:pt idx="176">
                  <c:v>45146.5</c:v>
                </c:pt>
                <c:pt idx="177">
                  <c:v>45170.5</c:v>
                </c:pt>
                <c:pt idx="178">
                  <c:v>45171</c:v>
                </c:pt>
                <c:pt idx="179">
                  <c:v>45929.5</c:v>
                </c:pt>
                <c:pt idx="180">
                  <c:v>45929.5</c:v>
                </c:pt>
                <c:pt idx="181">
                  <c:v>45929.5</c:v>
                </c:pt>
                <c:pt idx="182">
                  <c:v>45929.5</c:v>
                </c:pt>
                <c:pt idx="183">
                  <c:v>45932</c:v>
                </c:pt>
                <c:pt idx="184">
                  <c:v>46145</c:v>
                </c:pt>
                <c:pt idx="185">
                  <c:v>46215</c:v>
                </c:pt>
                <c:pt idx="186">
                  <c:v>46217.5</c:v>
                </c:pt>
                <c:pt idx="187">
                  <c:v>46218</c:v>
                </c:pt>
                <c:pt idx="188">
                  <c:v>46358</c:v>
                </c:pt>
              </c:numCache>
            </c:numRef>
          </c:xVal>
          <c:yVal>
            <c:numRef>
              <c:f>errors!$K$21:$K$956</c:f>
              <c:numCache>
                <c:formatCode>0.0000</c:formatCode>
                <c:ptCount val="936"/>
                <c:pt idx="82" formatCode="General">
                  <c:v>-3.7920194998150691E-2</c:v>
                </c:pt>
                <c:pt idx="83" formatCode="General">
                  <c:v>-3.2696449998184107E-2</c:v>
                </c:pt>
                <c:pt idx="84" formatCode="General">
                  <c:v>-4.6014400002604816E-2</c:v>
                </c:pt>
                <c:pt idx="85" formatCode="General">
                  <c:v>-4.4510179999633692E-2</c:v>
                </c:pt>
                <c:pt idx="86" formatCode="General">
                  <c:v>-4.1891454995493405E-2</c:v>
                </c:pt>
                <c:pt idx="87" formatCode="General">
                  <c:v>-2.7162624995980877E-2</c:v>
                </c:pt>
                <c:pt idx="88" formatCode="General">
                  <c:v>-1.782002500112867E-2</c:v>
                </c:pt>
                <c:pt idx="89" formatCode="General">
                  <c:v>-1.3596279997727834E-2</c:v>
                </c:pt>
                <c:pt idx="90">
                  <c:v>1.1737584994989447E-2</c:v>
                </c:pt>
                <c:pt idx="91">
                  <c:v>2.0207349996780977E-2</c:v>
                </c:pt>
                <c:pt idx="92" formatCode="General">
                  <c:v>7.2720219999609981E-2</c:v>
                </c:pt>
                <c:pt idx="93" formatCode="General">
                  <c:v>0.12769659500190755</c:v>
                </c:pt>
                <c:pt idx="94">
                  <c:v>0.14527242499752901</c:v>
                </c:pt>
                <c:pt idx="95" formatCode="General">
                  <c:v>0.17191820000152802</c:v>
                </c:pt>
                <c:pt idx="96" formatCode="General">
                  <c:v>0.16849309999815887</c:v>
                </c:pt>
                <c:pt idx="97" formatCode="General">
                  <c:v>0.16909732000203803</c:v>
                </c:pt>
                <c:pt idx="98" formatCode="General">
                  <c:v>0.17135716000484535</c:v>
                </c:pt>
                <c:pt idx="99" formatCode="General">
                  <c:v>0.18219651999970665</c:v>
                </c:pt>
                <c:pt idx="100" formatCode="General">
                  <c:v>0.17177142000582535</c:v>
                </c:pt>
                <c:pt idx="101" formatCode="General">
                  <c:v>0.17522759500570828</c:v>
                </c:pt>
                <c:pt idx="102" formatCode="General">
                  <c:v>0.17095133999828249</c:v>
                </c:pt>
                <c:pt idx="103" formatCode="General">
                  <c:v>0.17537508500390686</c:v>
                </c:pt>
                <c:pt idx="104" formatCode="General">
                  <c:v>0.17309882999688853</c:v>
                </c:pt>
                <c:pt idx="105" formatCode="General">
                  <c:v>0.1754345250010374</c:v>
                </c:pt>
                <c:pt idx="106" formatCode="General">
                  <c:v>0.17765826999675483</c:v>
                </c:pt>
                <c:pt idx="107" formatCode="General">
                  <c:v>0.174190700003237</c:v>
                </c:pt>
                <c:pt idx="108" formatCode="General">
                  <c:v>0.19254660500155296</c:v>
                </c:pt>
                <c:pt idx="109" formatCode="General">
                  <c:v>0.19569560500531225</c:v>
                </c:pt>
                <c:pt idx="110" formatCode="General">
                  <c:v>0.1929627750068903</c:v>
                </c:pt>
                <c:pt idx="111" formatCode="General">
                  <c:v>0.21743055000115419</c:v>
                </c:pt>
                <c:pt idx="112" formatCode="General">
                  <c:v>0.2187116600034642</c:v>
                </c:pt>
                <c:pt idx="113" formatCode="General">
                  <c:v>0.2187116600034642</c:v>
                </c:pt>
                <c:pt idx="114" formatCode="General">
                  <c:v>0.21658289500192041</c:v>
                </c:pt>
                <c:pt idx="115" formatCode="General">
                  <c:v>0.21956703500472941</c:v>
                </c:pt>
                <c:pt idx="116" formatCode="General">
                  <c:v>0.23569167000096058</c:v>
                </c:pt>
                <c:pt idx="117" formatCode="General">
                  <c:v>0.2381070049959817</c:v>
                </c:pt>
                <c:pt idx="118" formatCode="General">
                  <c:v>0.24230687999806833</c:v>
                </c:pt>
                <c:pt idx="119" formatCode="General">
                  <c:v>0.24134779500309378</c:v>
                </c:pt>
                <c:pt idx="120" formatCode="General">
                  <c:v>0.26113672500650864</c:v>
                </c:pt>
                <c:pt idx="121" formatCode="General">
                  <c:v>0.26143672500620596</c:v>
                </c:pt>
                <c:pt idx="122" formatCode="General">
                  <c:v>0.26143672500620596</c:v>
                </c:pt>
                <c:pt idx="123" formatCode="General">
                  <c:v>0.26286452999920584</c:v>
                </c:pt>
                <c:pt idx="124" formatCode="General">
                  <c:v>0.26306453000142938</c:v>
                </c:pt>
                <c:pt idx="125" formatCode="General">
                  <c:v>0.26396453000052134</c:v>
                </c:pt>
                <c:pt idx="126" formatCode="General">
                  <c:v>0.27929425500042271</c:v>
                </c:pt>
                <c:pt idx="127" formatCode="General">
                  <c:v>0.27858106500207214</c:v>
                </c:pt>
                <c:pt idx="128" formatCode="General">
                  <c:v>0.27888106500176946</c:v>
                </c:pt>
                <c:pt idx="129" formatCode="General">
                  <c:v>0.27958106500591384</c:v>
                </c:pt>
                <c:pt idx="130" formatCode="General">
                  <c:v>0.29562290500325616</c:v>
                </c:pt>
                <c:pt idx="131" formatCode="General">
                  <c:v>0.29572290500072995</c:v>
                </c:pt>
                <c:pt idx="132" formatCode="General">
                  <c:v>0.30075839500204893</c:v>
                </c:pt>
                <c:pt idx="133" formatCode="General">
                  <c:v>0.30205839500558795</c:v>
                </c:pt>
                <c:pt idx="134" formatCode="General">
                  <c:v>0.3030583950021537</c:v>
                </c:pt>
                <c:pt idx="135" formatCode="General">
                  <c:v>0.29745293500309344</c:v>
                </c:pt>
                <c:pt idx="136" formatCode="General">
                  <c:v>0.31803083000704646</c:v>
                </c:pt>
                <c:pt idx="137" formatCode="General">
                  <c:v>0.31881273500766838</c:v>
                </c:pt>
                <c:pt idx="138" formatCode="General">
                  <c:v>0.32382245500048157</c:v>
                </c:pt>
                <c:pt idx="139" formatCode="General">
                  <c:v>0.32178157500311499</c:v>
                </c:pt>
                <c:pt idx="140" formatCode="General">
                  <c:v>0.32278157499968074</c:v>
                </c:pt>
                <c:pt idx="141" formatCode="General">
                  <c:v>0.32338157499907538</c:v>
                </c:pt>
                <c:pt idx="142" formatCode="General">
                  <c:v>0.33812489499541698</c:v>
                </c:pt>
                <c:pt idx="143" formatCode="General">
                  <c:v>0.33905341500212671</c:v>
                </c:pt>
                <c:pt idx="144" formatCode="General">
                  <c:v>0.34274046500650002</c:v>
                </c:pt>
                <c:pt idx="145" formatCode="General">
                  <c:v>0.34314046500367112</c:v>
                </c:pt>
                <c:pt idx="146" formatCode="General">
                  <c:v>0.35425179000594653</c:v>
                </c:pt>
                <c:pt idx="147" formatCode="General">
                  <c:v>0.35612127000058535</c:v>
                </c:pt>
                <c:pt idx="148" formatCode="General">
                  <c:v>0.36028859500220278</c:v>
                </c:pt>
                <c:pt idx="149" formatCode="General">
                  <c:v>0.35831600499659544</c:v>
                </c:pt>
                <c:pt idx="150" formatCode="General">
                  <c:v>0.35993975000019418</c:v>
                </c:pt>
                <c:pt idx="151" formatCode="General">
                  <c:v>0.37384425500204088</c:v>
                </c:pt>
                <c:pt idx="152" formatCode="General">
                  <c:v>0.36430549000215251</c:v>
                </c:pt>
                <c:pt idx="153" formatCode="General">
                  <c:v>0.37431915500201285</c:v>
                </c:pt>
                <c:pt idx="154" formatCode="General">
                  <c:v>0.37645345499913674</c:v>
                </c:pt>
                <c:pt idx="155" formatCode="General">
                  <c:v>0.3764634550025221</c:v>
                </c:pt>
                <c:pt idx="156" formatCode="General">
                  <c:v>0.37726345499686431</c:v>
                </c:pt>
                <c:pt idx="157" formatCode="General">
                  <c:v>0.35413895000237972</c:v>
                </c:pt>
                <c:pt idx="158" formatCode="General">
                  <c:v>0.37628894999943441</c:v>
                </c:pt>
                <c:pt idx="159" formatCode="General">
                  <c:v>0.37884134000341874</c:v>
                </c:pt>
                <c:pt idx="160" formatCode="General">
                  <c:v>0.38579824980843114</c:v>
                </c:pt>
                <c:pt idx="161" formatCode="General">
                  <c:v>0.3862603998859413</c:v>
                </c:pt>
                <c:pt idx="162" formatCode="General">
                  <c:v>0.38557912490796298</c:v>
                </c:pt>
                <c:pt idx="163" formatCode="General">
                  <c:v>0.38528143507573986</c:v>
                </c:pt>
                <c:pt idx="164" formatCode="General">
                  <c:v>0.38782486008130945</c:v>
                </c:pt>
                <c:pt idx="165" formatCode="General">
                  <c:v>0.38708605505235028</c:v>
                </c:pt>
                <c:pt idx="166" formatCode="General">
                  <c:v>0.3865458948421292</c:v>
                </c:pt>
                <c:pt idx="167" formatCode="General">
                  <c:v>0.40021470500505529</c:v>
                </c:pt>
                <c:pt idx="168" formatCode="General">
                  <c:v>0.40332385500369128</c:v>
                </c:pt>
                <c:pt idx="169" formatCode="General">
                  <c:v>0.41996365499653621</c:v>
                </c:pt>
                <c:pt idx="170" formatCode="General">
                  <c:v>0.47073214500414906</c:v>
                </c:pt>
                <c:pt idx="171" formatCode="General">
                  <c:v>0.37173461500060512</c:v>
                </c:pt>
                <c:pt idx="172" formatCode="General">
                  <c:v>0.37251453500357457</c:v>
                </c:pt>
                <c:pt idx="173" formatCode="General">
                  <c:v>0.37473828000656795</c:v>
                </c:pt>
                <c:pt idx="174" formatCode="General">
                  <c:v>0.37542663999920478</c:v>
                </c:pt>
                <c:pt idx="175" formatCode="General">
                  <c:v>0.40292243000294548</c:v>
                </c:pt>
                <c:pt idx="176" formatCode="General">
                  <c:v>0.40363102999981493</c:v>
                </c:pt>
                <c:pt idx="177" formatCode="General">
                  <c:v>0.40287078999972437</c:v>
                </c:pt>
                <c:pt idx="178" formatCode="General">
                  <c:v>0.404094535006152</c:v>
                </c:pt>
                <c:pt idx="179" formatCode="General">
                  <c:v>0.41514570000435924</c:v>
                </c:pt>
                <c:pt idx="180" formatCode="General">
                  <c:v>0.41530570000759326</c:v>
                </c:pt>
                <c:pt idx="181" formatCode="General">
                  <c:v>0.41533570000319742</c:v>
                </c:pt>
                <c:pt idx="182" formatCode="General">
                  <c:v>0.41556570000830106</c:v>
                </c:pt>
                <c:pt idx="183" formatCode="General">
                  <c:v>0.41330442500475328</c:v>
                </c:pt>
                <c:pt idx="184" formatCode="General">
                  <c:v>0.41934979500365444</c:v>
                </c:pt>
                <c:pt idx="185" formatCode="General">
                  <c:v>0.41845409500092501</c:v>
                </c:pt>
                <c:pt idx="186" formatCode="General">
                  <c:v>0.42129281999950763</c:v>
                </c:pt>
                <c:pt idx="187" formatCode="General">
                  <c:v>0.41911656499723904</c:v>
                </c:pt>
                <c:pt idx="188" formatCode="General">
                  <c:v>0.42189516500366153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8D9-4446-8AF2-55D2E03EFB1E}"/>
            </c:ext>
          </c:extLst>
        </c:ser>
        <c:ser>
          <c:idx val="2"/>
          <c:order val="4"/>
          <c:tx>
            <c:strRef>
              <c:f>errors!#REF!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errors!$D$21:$D$73</c:f>
                <c:numCache>
                  <c:formatCode>General</c:formatCode>
                  <c:ptCount val="53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errors!$D$21:$D$73</c:f>
                <c:numCache>
                  <c:formatCode>General</c:formatCode>
                  <c:ptCount val="53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errors!$F$21:$F$956</c:f>
              <c:numCache>
                <c:formatCode>General</c:formatCode>
                <c:ptCount val="936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31470.5</c:v>
                </c:pt>
                <c:pt idx="15">
                  <c:v>32102</c:v>
                </c:pt>
                <c:pt idx="16">
                  <c:v>33276</c:v>
                </c:pt>
                <c:pt idx="17">
                  <c:v>-1176.5</c:v>
                </c:pt>
                <c:pt idx="18">
                  <c:v>-1184.5</c:v>
                </c:pt>
                <c:pt idx="19">
                  <c:v>-1176</c:v>
                </c:pt>
                <c:pt idx="20">
                  <c:v>0</c:v>
                </c:pt>
                <c:pt idx="21">
                  <c:v>-1181.5</c:v>
                </c:pt>
                <c:pt idx="22">
                  <c:v>-1176</c:v>
                </c:pt>
                <c:pt idx="23">
                  <c:v>-245</c:v>
                </c:pt>
                <c:pt idx="24">
                  <c:v>4840.5</c:v>
                </c:pt>
                <c:pt idx="25">
                  <c:v>5918</c:v>
                </c:pt>
                <c:pt idx="26">
                  <c:v>5904.5</c:v>
                </c:pt>
                <c:pt idx="27">
                  <c:v>5883</c:v>
                </c:pt>
                <c:pt idx="28">
                  <c:v>12798.5</c:v>
                </c:pt>
                <c:pt idx="29">
                  <c:v>12796</c:v>
                </c:pt>
                <c:pt idx="30">
                  <c:v>-12852</c:v>
                </c:pt>
                <c:pt idx="31">
                  <c:v>-12860</c:v>
                </c:pt>
                <c:pt idx="32">
                  <c:v>-12865.5</c:v>
                </c:pt>
                <c:pt idx="33">
                  <c:v>-13815</c:v>
                </c:pt>
                <c:pt idx="34">
                  <c:v>-13796.5</c:v>
                </c:pt>
                <c:pt idx="35">
                  <c:v>17578</c:v>
                </c:pt>
                <c:pt idx="36">
                  <c:v>18617</c:v>
                </c:pt>
                <c:pt idx="37">
                  <c:v>21439.5</c:v>
                </c:pt>
                <c:pt idx="38">
                  <c:v>21445</c:v>
                </c:pt>
                <c:pt idx="39">
                  <c:v>21517.5</c:v>
                </c:pt>
                <c:pt idx="40">
                  <c:v>21517.5</c:v>
                </c:pt>
                <c:pt idx="41">
                  <c:v>21517.5</c:v>
                </c:pt>
                <c:pt idx="42">
                  <c:v>21442</c:v>
                </c:pt>
                <c:pt idx="43">
                  <c:v>21442</c:v>
                </c:pt>
                <c:pt idx="44">
                  <c:v>21442</c:v>
                </c:pt>
                <c:pt idx="45">
                  <c:v>21520</c:v>
                </c:pt>
                <c:pt idx="46">
                  <c:v>21520</c:v>
                </c:pt>
                <c:pt idx="47">
                  <c:v>21520</c:v>
                </c:pt>
                <c:pt idx="48">
                  <c:v>23685</c:v>
                </c:pt>
                <c:pt idx="49">
                  <c:v>23652.5</c:v>
                </c:pt>
                <c:pt idx="50">
                  <c:v>23685</c:v>
                </c:pt>
                <c:pt idx="51">
                  <c:v>23588</c:v>
                </c:pt>
                <c:pt idx="52">
                  <c:v>23588</c:v>
                </c:pt>
                <c:pt idx="53">
                  <c:v>23652.5</c:v>
                </c:pt>
                <c:pt idx="54">
                  <c:v>24597</c:v>
                </c:pt>
                <c:pt idx="55">
                  <c:v>24597</c:v>
                </c:pt>
                <c:pt idx="56">
                  <c:v>25555</c:v>
                </c:pt>
                <c:pt idx="57">
                  <c:v>27411.5</c:v>
                </c:pt>
                <c:pt idx="58">
                  <c:v>27412</c:v>
                </c:pt>
                <c:pt idx="59">
                  <c:v>30445</c:v>
                </c:pt>
                <c:pt idx="60">
                  <c:v>31481</c:v>
                </c:pt>
                <c:pt idx="61">
                  <c:v>31457</c:v>
                </c:pt>
                <c:pt idx="62">
                  <c:v>31467.5</c:v>
                </c:pt>
                <c:pt idx="63">
                  <c:v>31451.5</c:v>
                </c:pt>
                <c:pt idx="64">
                  <c:v>32398.5</c:v>
                </c:pt>
                <c:pt idx="65">
                  <c:v>32458</c:v>
                </c:pt>
                <c:pt idx="66">
                  <c:v>33181.5</c:v>
                </c:pt>
                <c:pt idx="67">
                  <c:v>33267.5</c:v>
                </c:pt>
                <c:pt idx="68">
                  <c:v>34317.5</c:v>
                </c:pt>
                <c:pt idx="69">
                  <c:v>36225</c:v>
                </c:pt>
                <c:pt idx="70">
                  <c:v>37374.5</c:v>
                </c:pt>
                <c:pt idx="71">
                  <c:v>38103.5</c:v>
                </c:pt>
                <c:pt idx="72">
                  <c:v>38227.5</c:v>
                </c:pt>
                <c:pt idx="73">
                  <c:v>38343.5</c:v>
                </c:pt>
                <c:pt idx="74">
                  <c:v>40222</c:v>
                </c:pt>
                <c:pt idx="75">
                  <c:v>40221.5</c:v>
                </c:pt>
                <c:pt idx="76">
                  <c:v>40265</c:v>
                </c:pt>
                <c:pt idx="77">
                  <c:v>43087.5</c:v>
                </c:pt>
                <c:pt idx="78">
                  <c:v>43255</c:v>
                </c:pt>
                <c:pt idx="79">
                  <c:v>43088</c:v>
                </c:pt>
                <c:pt idx="80">
                  <c:v>43206.5</c:v>
                </c:pt>
                <c:pt idx="81">
                  <c:v>43254.5</c:v>
                </c:pt>
                <c:pt idx="82">
                  <c:v>20894</c:v>
                </c:pt>
                <c:pt idx="83">
                  <c:v>20894.5</c:v>
                </c:pt>
                <c:pt idx="84">
                  <c:v>21439.5</c:v>
                </c:pt>
                <c:pt idx="85">
                  <c:v>21517.5</c:v>
                </c:pt>
                <c:pt idx="86">
                  <c:v>21520</c:v>
                </c:pt>
                <c:pt idx="87">
                  <c:v>21887</c:v>
                </c:pt>
                <c:pt idx="88">
                  <c:v>22627</c:v>
                </c:pt>
                <c:pt idx="89">
                  <c:v>22627.5</c:v>
                </c:pt>
                <c:pt idx="90">
                  <c:v>24616</c:v>
                </c:pt>
                <c:pt idx="91">
                  <c:v>25514.5</c:v>
                </c:pt>
                <c:pt idx="92">
                  <c:v>28477.5</c:v>
                </c:pt>
                <c:pt idx="93">
                  <c:v>31465</c:v>
                </c:pt>
                <c:pt idx="94">
                  <c:v>32132</c:v>
                </c:pt>
                <c:pt idx="95">
                  <c:v>33179.5</c:v>
                </c:pt>
                <c:pt idx="96">
                  <c:v>33189.5</c:v>
                </c:pt>
                <c:pt idx="97">
                  <c:v>33267.5</c:v>
                </c:pt>
                <c:pt idx="98">
                  <c:v>33283.5</c:v>
                </c:pt>
                <c:pt idx="99">
                  <c:v>33347.5</c:v>
                </c:pt>
                <c:pt idx="100">
                  <c:v>33357.5</c:v>
                </c:pt>
                <c:pt idx="101">
                  <c:v>33365</c:v>
                </c:pt>
                <c:pt idx="102">
                  <c:v>33365.5</c:v>
                </c:pt>
                <c:pt idx="103">
                  <c:v>33366</c:v>
                </c:pt>
                <c:pt idx="104">
                  <c:v>33366.5</c:v>
                </c:pt>
                <c:pt idx="105">
                  <c:v>33422</c:v>
                </c:pt>
                <c:pt idx="106">
                  <c:v>33422.5</c:v>
                </c:pt>
                <c:pt idx="107">
                  <c:v>33429.5</c:v>
                </c:pt>
                <c:pt idx="108">
                  <c:v>34214</c:v>
                </c:pt>
                <c:pt idx="109">
                  <c:v>34314</c:v>
                </c:pt>
                <c:pt idx="110">
                  <c:v>34347</c:v>
                </c:pt>
                <c:pt idx="111">
                  <c:v>35194.5</c:v>
                </c:pt>
                <c:pt idx="112">
                  <c:v>35333.5</c:v>
                </c:pt>
                <c:pt idx="113">
                  <c:v>35333.5</c:v>
                </c:pt>
                <c:pt idx="114">
                  <c:v>35335</c:v>
                </c:pt>
                <c:pt idx="115">
                  <c:v>35421</c:v>
                </c:pt>
                <c:pt idx="116">
                  <c:v>36082.5</c:v>
                </c:pt>
                <c:pt idx="117">
                  <c:v>36174</c:v>
                </c:pt>
                <c:pt idx="118">
                  <c:v>36311.5</c:v>
                </c:pt>
                <c:pt idx="119">
                  <c:v>36345</c:v>
                </c:pt>
                <c:pt idx="120">
                  <c:v>37202</c:v>
                </c:pt>
                <c:pt idx="121">
                  <c:v>37202</c:v>
                </c:pt>
                <c:pt idx="122">
                  <c:v>37202</c:v>
                </c:pt>
                <c:pt idx="123">
                  <c:v>37296.5</c:v>
                </c:pt>
                <c:pt idx="124">
                  <c:v>37296.5</c:v>
                </c:pt>
                <c:pt idx="125">
                  <c:v>37296.5</c:v>
                </c:pt>
                <c:pt idx="126">
                  <c:v>38199</c:v>
                </c:pt>
                <c:pt idx="127">
                  <c:v>38268</c:v>
                </c:pt>
                <c:pt idx="128">
                  <c:v>38268</c:v>
                </c:pt>
                <c:pt idx="129">
                  <c:v>38268</c:v>
                </c:pt>
                <c:pt idx="130">
                  <c:v>39084</c:v>
                </c:pt>
                <c:pt idx="131">
                  <c:v>39084</c:v>
                </c:pt>
                <c:pt idx="132">
                  <c:v>39285</c:v>
                </c:pt>
                <c:pt idx="133">
                  <c:v>39285</c:v>
                </c:pt>
                <c:pt idx="134">
                  <c:v>39285</c:v>
                </c:pt>
                <c:pt idx="135">
                  <c:v>39331</c:v>
                </c:pt>
                <c:pt idx="136">
                  <c:v>40166.5</c:v>
                </c:pt>
                <c:pt idx="137">
                  <c:v>40351</c:v>
                </c:pt>
                <c:pt idx="138">
                  <c:v>40379</c:v>
                </c:pt>
                <c:pt idx="139">
                  <c:v>40467</c:v>
                </c:pt>
                <c:pt idx="140">
                  <c:v>40467</c:v>
                </c:pt>
                <c:pt idx="141">
                  <c:v>40467</c:v>
                </c:pt>
                <c:pt idx="142">
                  <c:v>41135</c:v>
                </c:pt>
                <c:pt idx="143">
                  <c:v>41283</c:v>
                </c:pt>
                <c:pt idx="144">
                  <c:v>41328</c:v>
                </c:pt>
                <c:pt idx="145">
                  <c:v>41328</c:v>
                </c:pt>
                <c:pt idx="146">
                  <c:v>42070.5</c:v>
                </c:pt>
                <c:pt idx="147">
                  <c:v>42122.5</c:v>
                </c:pt>
                <c:pt idx="148">
                  <c:v>42265</c:v>
                </c:pt>
                <c:pt idx="149">
                  <c:v>42274</c:v>
                </c:pt>
                <c:pt idx="150">
                  <c:v>42274.5</c:v>
                </c:pt>
                <c:pt idx="151">
                  <c:v>43199</c:v>
                </c:pt>
                <c:pt idx="152">
                  <c:v>43200.5</c:v>
                </c:pt>
                <c:pt idx="153">
                  <c:v>43209</c:v>
                </c:pt>
                <c:pt idx="154">
                  <c:v>43279</c:v>
                </c:pt>
                <c:pt idx="155">
                  <c:v>43279</c:v>
                </c:pt>
                <c:pt idx="156">
                  <c:v>43279</c:v>
                </c:pt>
                <c:pt idx="157">
                  <c:v>43354.5</c:v>
                </c:pt>
                <c:pt idx="158">
                  <c:v>43354.5</c:v>
                </c:pt>
                <c:pt idx="159">
                  <c:v>43365.5</c:v>
                </c:pt>
                <c:pt idx="160">
                  <c:v>43924.5</c:v>
                </c:pt>
                <c:pt idx="161">
                  <c:v>43959.5</c:v>
                </c:pt>
                <c:pt idx="162">
                  <c:v>43962</c:v>
                </c:pt>
                <c:pt idx="163">
                  <c:v>43981</c:v>
                </c:pt>
                <c:pt idx="164">
                  <c:v>44013.5</c:v>
                </c:pt>
                <c:pt idx="165">
                  <c:v>44019</c:v>
                </c:pt>
                <c:pt idx="166">
                  <c:v>44035</c:v>
                </c:pt>
                <c:pt idx="167">
                  <c:v>44904</c:v>
                </c:pt>
                <c:pt idx="168">
                  <c:v>45239</c:v>
                </c:pt>
                <c:pt idx="169">
                  <c:v>46259</c:v>
                </c:pt>
                <c:pt idx="170">
                  <c:v>49160</c:v>
                </c:pt>
                <c:pt idx="171">
                  <c:v>43163</c:v>
                </c:pt>
                <c:pt idx="172">
                  <c:v>43171</c:v>
                </c:pt>
                <c:pt idx="173">
                  <c:v>43171.5</c:v>
                </c:pt>
                <c:pt idx="174">
                  <c:v>43335.5</c:v>
                </c:pt>
                <c:pt idx="175">
                  <c:v>45006.5</c:v>
                </c:pt>
                <c:pt idx="176">
                  <c:v>45146.5</c:v>
                </c:pt>
                <c:pt idx="177">
                  <c:v>45170.5</c:v>
                </c:pt>
                <c:pt idx="178">
                  <c:v>45171</c:v>
                </c:pt>
                <c:pt idx="179">
                  <c:v>45929.5</c:v>
                </c:pt>
                <c:pt idx="180">
                  <c:v>45929.5</c:v>
                </c:pt>
                <c:pt idx="181">
                  <c:v>45929.5</c:v>
                </c:pt>
                <c:pt idx="182">
                  <c:v>45929.5</c:v>
                </c:pt>
                <c:pt idx="183">
                  <c:v>45932</c:v>
                </c:pt>
                <c:pt idx="184">
                  <c:v>46145</c:v>
                </c:pt>
                <c:pt idx="185">
                  <c:v>46215</c:v>
                </c:pt>
                <c:pt idx="186">
                  <c:v>46217.5</c:v>
                </c:pt>
                <c:pt idx="187">
                  <c:v>46218</c:v>
                </c:pt>
                <c:pt idx="188">
                  <c:v>46358</c:v>
                </c:pt>
              </c:numCache>
            </c:numRef>
          </c:xVal>
          <c:yVal>
            <c:numRef>
              <c:f>errors!#REF!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8D9-4446-8AF2-55D2E03EFB1E}"/>
            </c:ext>
          </c:extLst>
        </c:ser>
        <c:ser>
          <c:idx val="5"/>
          <c:order val="5"/>
          <c:tx>
            <c:strRef>
              <c:f>errors!#REF!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errors!$D$21:$D$73</c:f>
                <c:numCache>
                  <c:formatCode>General</c:formatCode>
                  <c:ptCount val="53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errors!$D$21:$D$73</c:f>
                <c:numCache>
                  <c:formatCode>General</c:formatCode>
                  <c:ptCount val="53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errors!$F$21:$F$956</c:f>
              <c:numCache>
                <c:formatCode>General</c:formatCode>
                <c:ptCount val="936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31470.5</c:v>
                </c:pt>
                <c:pt idx="15">
                  <c:v>32102</c:v>
                </c:pt>
                <c:pt idx="16">
                  <c:v>33276</c:v>
                </c:pt>
                <c:pt idx="17">
                  <c:v>-1176.5</c:v>
                </c:pt>
                <c:pt idx="18">
                  <c:v>-1184.5</c:v>
                </c:pt>
                <c:pt idx="19">
                  <c:v>-1176</c:v>
                </c:pt>
                <c:pt idx="20">
                  <c:v>0</c:v>
                </c:pt>
                <c:pt idx="21">
                  <c:v>-1181.5</c:v>
                </c:pt>
                <c:pt idx="22">
                  <c:v>-1176</c:v>
                </c:pt>
                <c:pt idx="23">
                  <c:v>-245</c:v>
                </c:pt>
                <c:pt idx="24">
                  <c:v>4840.5</c:v>
                </c:pt>
                <c:pt idx="25">
                  <c:v>5918</c:v>
                </c:pt>
                <c:pt idx="26">
                  <c:v>5904.5</c:v>
                </c:pt>
                <c:pt idx="27">
                  <c:v>5883</c:v>
                </c:pt>
                <c:pt idx="28">
                  <c:v>12798.5</c:v>
                </c:pt>
                <c:pt idx="29">
                  <c:v>12796</c:v>
                </c:pt>
                <c:pt idx="30">
                  <c:v>-12852</c:v>
                </c:pt>
                <c:pt idx="31">
                  <c:v>-12860</c:v>
                </c:pt>
                <c:pt idx="32">
                  <c:v>-12865.5</c:v>
                </c:pt>
                <c:pt idx="33">
                  <c:v>-13815</c:v>
                </c:pt>
                <c:pt idx="34">
                  <c:v>-13796.5</c:v>
                </c:pt>
                <c:pt idx="35">
                  <c:v>17578</c:v>
                </c:pt>
                <c:pt idx="36">
                  <c:v>18617</c:v>
                </c:pt>
                <c:pt idx="37">
                  <c:v>21439.5</c:v>
                </c:pt>
                <c:pt idx="38">
                  <c:v>21445</c:v>
                </c:pt>
                <c:pt idx="39">
                  <c:v>21517.5</c:v>
                </c:pt>
                <c:pt idx="40">
                  <c:v>21517.5</c:v>
                </c:pt>
                <c:pt idx="41">
                  <c:v>21517.5</c:v>
                </c:pt>
                <c:pt idx="42">
                  <c:v>21442</c:v>
                </c:pt>
                <c:pt idx="43">
                  <c:v>21442</c:v>
                </c:pt>
                <c:pt idx="44">
                  <c:v>21442</c:v>
                </c:pt>
                <c:pt idx="45">
                  <c:v>21520</c:v>
                </c:pt>
                <c:pt idx="46">
                  <c:v>21520</c:v>
                </c:pt>
                <c:pt idx="47">
                  <c:v>21520</c:v>
                </c:pt>
                <c:pt idx="48">
                  <c:v>23685</c:v>
                </c:pt>
                <c:pt idx="49">
                  <c:v>23652.5</c:v>
                </c:pt>
                <c:pt idx="50">
                  <c:v>23685</c:v>
                </c:pt>
                <c:pt idx="51">
                  <c:v>23588</c:v>
                </c:pt>
                <c:pt idx="52">
                  <c:v>23588</c:v>
                </c:pt>
                <c:pt idx="53">
                  <c:v>23652.5</c:v>
                </c:pt>
                <c:pt idx="54">
                  <c:v>24597</c:v>
                </c:pt>
                <c:pt idx="55">
                  <c:v>24597</c:v>
                </c:pt>
                <c:pt idx="56">
                  <c:v>25555</c:v>
                </c:pt>
                <c:pt idx="57">
                  <c:v>27411.5</c:v>
                </c:pt>
                <c:pt idx="58">
                  <c:v>27412</c:v>
                </c:pt>
                <c:pt idx="59">
                  <c:v>30445</c:v>
                </c:pt>
                <c:pt idx="60">
                  <c:v>31481</c:v>
                </c:pt>
                <c:pt idx="61">
                  <c:v>31457</c:v>
                </c:pt>
                <c:pt idx="62">
                  <c:v>31467.5</c:v>
                </c:pt>
                <c:pt idx="63">
                  <c:v>31451.5</c:v>
                </c:pt>
                <c:pt idx="64">
                  <c:v>32398.5</c:v>
                </c:pt>
                <c:pt idx="65">
                  <c:v>32458</c:v>
                </c:pt>
                <c:pt idx="66">
                  <c:v>33181.5</c:v>
                </c:pt>
                <c:pt idx="67">
                  <c:v>33267.5</c:v>
                </c:pt>
                <c:pt idx="68">
                  <c:v>34317.5</c:v>
                </c:pt>
                <c:pt idx="69">
                  <c:v>36225</c:v>
                </c:pt>
                <c:pt idx="70">
                  <c:v>37374.5</c:v>
                </c:pt>
                <c:pt idx="71">
                  <c:v>38103.5</c:v>
                </c:pt>
                <c:pt idx="72">
                  <c:v>38227.5</c:v>
                </c:pt>
                <c:pt idx="73">
                  <c:v>38343.5</c:v>
                </c:pt>
                <c:pt idx="74">
                  <c:v>40222</c:v>
                </c:pt>
                <c:pt idx="75">
                  <c:v>40221.5</c:v>
                </c:pt>
                <c:pt idx="76">
                  <c:v>40265</c:v>
                </c:pt>
                <c:pt idx="77">
                  <c:v>43087.5</c:v>
                </c:pt>
                <c:pt idx="78">
                  <c:v>43255</c:v>
                </c:pt>
                <c:pt idx="79">
                  <c:v>43088</c:v>
                </c:pt>
                <c:pt idx="80">
                  <c:v>43206.5</c:v>
                </c:pt>
                <c:pt idx="81">
                  <c:v>43254.5</c:v>
                </c:pt>
                <c:pt idx="82">
                  <c:v>20894</c:v>
                </c:pt>
                <c:pt idx="83">
                  <c:v>20894.5</c:v>
                </c:pt>
                <c:pt idx="84">
                  <c:v>21439.5</c:v>
                </c:pt>
                <c:pt idx="85">
                  <c:v>21517.5</c:v>
                </c:pt>
                <c:pt idx="86">
                  <c:v>21520</c:v>
                </c:pt>
                <c:pt idx="87">
                  <c:v>21887</c:v>
                </c:pt>
                <c:pt idx="88">
                  <c:v>22627</c:v>
                </c:pt>
                <c:pt idx="89">
                  <c:v>22627.5</c:v>
                </c:pt>
                <c:pt idx="90">
                  <c:v>24616</c:v>
                </c:pt>
                <c:pt idx="91">
                  <c:v>25514.5</c:v>
                </c:pt>
                <c:pt idx="92">
                  <c:v>28477.5</c:v>
                </c:pt>
                <c:pt idx="93">
                  <c:v>31465</c:v>
                </c:pt>
                <c:pt idx="94">
                  <c:v>32132</c:v>
                </c:pt>
                <c:pt idx="95">
                  <c:v>33179.5</c:v>
                </c:pt>
                <c:pt idx="96">
                  <c:v>33189.5</c:v>
                </c:pt>
                <c:pt idx="97">
                  <c:v>33267.5</c:v>
                </c:pt>
                <c:pt idx="98">
                  <c:v>33283.5</c:v>
                </c:pt>
                <c:pt idx="99">
                  <c:v>33347.5</c:v>
                </c:pt>
                <c:pt idx="100">
                  <c:v>33357.5</c:v>
                </c:pt>
                <c:pt idx="101">
                  <c:v>33365</c:v>
                </c:pt>
                <c:pt idx="102">
                  <c:v>33365.5</c:v>
                </c:pt>
                <c:pt idx="103">
                  <c:v>33366</c:v>
                </c:pt>
                <c:pt idx="104">
                  <c:v>33366.5</c:v>
                </c:pt>
                <c:pt idx="105">
                  <c:v>33422</c:v>
                </c:pt>
                <c:pt idx="106">
                  <c:v>33422.5</c:v>
                </c:pt>
                <c:pt idx="107">
                  <c:v>33429.5</c:v>
                </c:pt>
                <c:pt idx="108">
                  <c:v>34214</c:v>
                </c:pt>
                <c:pt idx="109">
                  <c:v>34314</c:v>
                </c:pt>
                <c:pt idx="110">
                  <c:v>34347</c:v>
                </c:pt>
                <c:pt idx="111">
                  <c:v>35194.5</c:v>
                </c:pt>
                <c:pt idx="112">
                  <c:v>35333.5</c:v>
                </c:pt>
                <c:pt idx="113">
                  <c:v>35333.5</c:v>
                </c:pt>
                <c:pt idx="114">
                  <c:v>35335</c:v>
                </c:pt>
                <c:pt idx="115">
                  <c:v>35421</c:v>
                </c:pt>
                <c:pt idx="116">
                  <c:v>36082.5</c:v>
                </c:pt>
                <c:pt idx="117">
                  <c:v>36174</c:v>
                </c:pt>
                <c:pt idx="118">
                  <c:v>36311.5</c:v>
                </c:pt>
                <c:pt idx="119">
                  <c:v>36345</c:v>
                </c:pt>
                <c:pt idx="120">
                  <c:v>37202</c:v>
                </c:pt>
                <c:pt idx="121">
                  <c:v>37202</c:v>
                </c:pt>
                <c:pt idx="122">
                  <c:v>37202</c:v>
                </c:pt>
                <c:pt idx="123">
                  <c:v>37296.5</c:v>
                </c:pt>
                <c:pt idx="124">
                  <c:v>37296.5</c:v>
                </c:pt>
                <c:pt idx="125">
                  <c:v>37296.5</c:v>
                </c:pt>
                <c:pt idx="126">
                  <c:v>38199</c:v>
                </c:pt>
                <c:pt idx="127">
                  <c:v>38268</c:v>
                </c:pt>
                <c:pt idx="128">
                  <c:v>38268</c:v>
                </c:pt>
                <c:pt idx="129">
                  <c:v>38268</c:v>
                </c:pt>
                <c:pt idx="130">
                  <c:v>39084</c:v>
                </c:pt>
                <c:pt idx="131">
                  <c:v>39084</c:v>
                </c:pt>
                <c:pt idx="132">
                  <c:v>39285</c:v>
                </c:pt>
                <c:pt idx="133">
                  <c:v>39285</c:v>
                </c:pt>
                <c:pt idx="134">
                  <c:v>39285</c:v>
                </c:pt>
                <c:pt idx="135">
                  <c:v>39331</c:v>
                </c:pt>
                <c:pt idx="136">
                  <c:v>40166.5</c:v>
                </c:pt>
                <c:pt idx="137">
                  <c:v>40351</c:v>
                </c:pt>
                <c:pt idx="138">
                  <c:v>40379</c:v>
                </c:pt>
                <c:pt idx="139">
                  <c:v>40467</c:v>
                </c:pt>
                <c:pt idx="140">
                  <c:v>40467</c:v>
                </c:pt>
                <c:pt idx="141">
                  <c:v>40467</c:v>
                </c:pt>
                <c:pt idx="142">
                  <c:v>41135</c:v>
                </c:pt>
                <c:pt idx="143">
                  <c:v>41283</c:v>
                </c:pt>
                <c:pt idx="144">
                  <c:v>41328</c:v>
                </c:pt>
                <c:pt idx="145">
                  <c:v>41328</c:v>
                </c:pt>
                <c:pt idx="146">
                  <c:v>42070.5</c:v>
                </c:pt>
                <c:pt idx="147">
                  <c:v>42122.5</c:v>
                </c:pt>
                <c:pt idx="148">
                  <c:v>42265</c:v>
                </c:pt>
                <c:pt idx="149">
                  <c:v>42274</c:v>
                </c:pt>
                <c:pt idx="150">
                  <c:v>42274.5</c:v>
                </c:pt>
                <c:pt idx="151">
                  <c:v>43199</c:v>
                </c:pt>
                <c:pt idx="152">
                  <c:v>43200.5</c:v>
                </c:pt>
                <c:pt idx="153">
                  <c:v>43209</c:v>
                </c:pt>
                <c:pt idx="154">
                  <c:v>43279</c:v>
                </c:pt>
                <c:pt idx="155">
                  <c:v>43279</c:v>
                </c:pt>
                <c:pt idx="156">
                  <c:v>43279</c:v>
                </c:pt>
                <c:pt idx="157">
                  <c:v>43354.5</c:v>
                </c:pt>
                <c:pt idx="158">
                  <c:v>43354.5</c:v>
                </c:pt>
                <c:pt idx="159">
                  <c:v>43365.5</c:v>
                </c:pt>
                <c:pt idx="160">
                  <c:v>43924.5</c:v>
                </c:pt>
                <c:pt idx="161">
                  <c:v>43959.5</c:v>
                </c:pt>
                <c:pt idx="162">
                  <c:v>43962</c:v>
                </c:pt>
                <c:pt idx="163">
                  <c:v>43981</c:v>
                </c:pt>
                <c:pt idx="164">
                  <c:v>44013.5</c:v>
                </c:pt>
                <c:pt idx="165">
                  <c:v>44019</c:v>
                </c:pt>
                <c:pt idx="166">
                  <c:v>44035</c:v>
                </c:pt>
                <c:pt idx="167">
                  <c:v>44904</c:v>
                </c:pt>
                <c:pt idx="168">
                  <c:v>45239</c:v>
                </c:pt>
                <c:pt idx="169">
                  <c:v>46259</c:v>
                </c:pt>
                <c:pt idx="170">
                  <c:v>49160</c:v>
                </c:pt>
                <c:pt idx="171">
                  <c:v>43163</c:v>
                </c:pt>
                <c:pt idx="172">
                  <c:v>43171</c:v>
                </c:pt>
                <c:pt idx="173">
                  <c:v>43171.5</c:v>
                </c:pt>
                <c:pt idx="174">
                  <c:v>43335.5</c:v>
                </c:pt>
                <c:pt idx="175">
                  <c:v>45006.5</c:v>
                </c:pt>
                <c:pt idx="176">
                  <c:v>45146.5</c:v>
                </c:pt>
                <c:pt idx="177">
                  <c:v>45170.5</c:v>
                </c:pt>
                <c:pt idx="178">
                  <c:v>45171</c:v>
                </c:pt>
                <c:pt idx="179">
                  <c:v>45929.5</c:v>
                </c:pt>
                <c:pt idx="180">
                  <c:v>45929.5</c:v>
                </c:pt>
                <c:pt idx="181">
                  <c:v>45929.5</c:v>
                </c:pt>
                <c:pt idx="182">
                  <c:v>45929.5</c:v>
                </c:pt>
                <c:pt idx="183">
                  <c:v>45932</c:v>
                </c:pt>
                <c:pt idx="184">
                  <c:v>46145</c:v>
                </c:pt>
                <c:pt idx="185">
                  <c:v>46215</c:v>
                </c:pt>
                <c:pt idx="186">
                  <c:v>46217.5</c:v>
                </c:pt>
                <c:pt idx="187">
                  <c:v>46218</c:v>
                </c:pt>
                <c:pt idx="188">
                  <c:v>46358</c:v>
                </c:pt>
              </c:numCache>
            </c:numRef>
          </c:xVal>
          <c:yVal>
            <c:numRef>
              <c:f>errors!#REF!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8D9-4446-8AF2-55D2E03EFB1E}"/>
            </c:ext>
          </c:extLst>
        </c:ser>
        <c:ser>
          <c:idx val="6"/>
          <c:order val="6"/>
          <c:tx>
            <c:strRef>
              <c:f>errors!#REF!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errors!$D$21:$D$73</c:f>
                <c:numCache>
                  <c:formatCode>General</c:formatCode>
                  <c:ptCount val="53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errors!$D$21:$D$73</c:f>
                <c:numCache>
                  <c:formatCode>General</c:formatCode>
                  <c:ptCount val="53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errors!$F$21:$F$956</c:f>
              <c:numCache>
                <c:formatCode>General</c:formatCode>
                <c:ptCount val="936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31470.5</c:v>
                </c:pt>
                <c:pt idx="15">
                  <c:v>32102</c:v>
                </c:pt>
                <c:pt idx="16">
                  <c:v>33276</c:v>
                </c:pt>
                <c:pt idx="17">
                  <c:v>-1176.5</c:v>
                </c:pt>
                <c:pt idx="18">
                  <c:v>-1184.5</c:v>
                </c:pt>
                <c:pt idx="19">
                  <c:v>-1176</c:v>
                </c:pt>
                <c:pt idx="20">
                  <c:v>0</c:v>
                </c:pt>
                <c:pt idx="21">
                  <c:v>-1181.5</c:v>
                </c:pt>
                <c:pt idx="22">
                  <c:v>-1176</c:v>
                </c:pt>
                <c:pt idx="23">
                  <c:v>-245</c:v>
                </c:pt>
                <c:pt idx="24">
                  <c:v>4840.5</c:v>
                </c:pt>
                <c:pt idx="25">
                  <c:v>5918</c:v>
                </c:pt>
                <c:pt idx="26">
                  <c:v>5904.5</c:v>
                </c:pt>
                <c:pt idx="27">
                  <c:v>5883</c:v>
                </c:pt>
                <c:pt idx="28">
                  <c:v>12798.5</c:v>
                </c:pt>
                <c:pt idx="29">
                  <c:v>12796</c:v>
                </c:pt>
                <c:pt idx="30">
                  <c:v>-12852</c:v>
                </c:pt>
                <c:pt idx="31">
                  <c:v>-12860</c:v>
                </c:pt>
                <c:pt idx="32">
                  <c:v>-12865.5</c:v>
                </c:pt>
                <c:pt idx="33">
                  <c:v>-13815</c:v>
                </c:pt>
                <c:pt idx="34">
                  <c:v>-13796.5</c:v>
                </c:pt>
                <c:pt idx="35">
                  <c:v>17578</c:v>
                </c:pt>
                <c:pt idx="36">
                  <c:v>18617</c:v>
                </c:pt>
                <c:pt idx="37">
                  <c:v>21439.5</c:v>
                </c:pt>
                <c:pt idx="38">
                  <c:v>21445</c:v>
                </c:pt>
                <c:pt idx="39">
                  <c:v>21517.5</c:v>
                </c:pt>
                <c:pt idx="40">
                  <c:v>21517.5</c:v>
                </c:pt>
                <c:pt idx="41">
                  <c:v>21517.5</c:v>
                </c:pt>
                <c:pt idx="42">
                  <c:v>21442</c:v>
                </c:pt>
                <c:pt idx="43">
                  <c:v>21442</c:v>
                </c:pt>
                <c:pt idx="44">
                  <c:v>21442</c:v>
                </c:pt>
                <c:pt idx="45">
                  <c:v>21520</c:v>
                </c:pt>
                <c:pt idx="46">
                  <c:v>21520</c:v>
                </c:pt>
                <c:pt idx="47">
                  <c:v>21520</c:v>
                </c:pt>
                <c:pt idx="48">
                  <c:v>23685</c:v>
                </c:pt>
                <c:pt idx="49">
                  <c:v>23652.5</c:v>
                </c:pt>
                <c:pt idx="50">
                  <c:v>23685</c:v>
                </c:pt>
                <c:pt idx="51">
                  <c:v>23588</c:v>
                </c:pt>
                <c:pt idx="52">
                  <c:v>23588</c:v>
                </c:pt>
                <c:pt idx="53">
                  <c:v>23652.5</c:v>
                </c:pt>
                <c:pt idx="54">
                  <c:v>24597</c:v>
                </c:pt>
                <c:pt idx="55">
                  <c:v>24597</c:v>
                </c:pt>
                <c:pt idx="56">
                  <c:v>25555</c:v>
                </c:pt>
                <c:pt idx="57">
                  <c:v>27411.5</c:v>
                </c:pt>
                <c:pt idx="58">
                  <c:v>27412</c:v>
                </c:pt>
                <c:pt idx="59">
                  <c:v>30445</c:v>
                </c:pt>
                <c:pt idx="60">
                  <c:v>31481</c:v>
                </c:pt>
                <c:pt idx="61">
                  <c:v>31457</c:v>
                </c:pt>
                <c:pt idx="62">
                  <c:v>31467.5</c:v>
                </c:pt>
                <c:pt idx="63">
                  <c:v>31451.5</c:v>
                </c:pt>
                <c:pt idx="64">
                  <c:v>32398.5</c:v>
                </c:pt>
                <c:pt idx="65">
                  <c:v>32458</c:v>
                </c:pt>
                <c:pt idx="66">
                  <c:v>33181.5</c:v>
                </c:pt>
                <c:pt idx="67">
                  <c:v>33267.5</c:v>
                </c:pt>
                <c:pt idx="68">
                  <c:v>34317.5</c:v>
                </c:pt>
                <c:pt idx="69">
                  <c:v>36225</c:v>
                </c:pt>
                <c:pt idx="70">
                  <c:v>37374.5</c:v>
                </c:pt>
                <c:pt idx="71">
                  <c:v>38103.5</c:v>
                </c:pt>
                <c:pt idx="72">
                  <c:v>38227.5</c:v>
                </c:pt>
                <c:pt idx="73">
                  <c:v>38343.5</c:v>
                </c:pt>
                <c:pt idx="74">
                  <c:v>40222</c:v>
                </c:pt>
                <c:pt idx="75">
                  <c:v>40221.5</c:v>
                </c:pt>
                <c:pt idx="76">
                  <c:v>40265</c:v>
                </c:pt>
                <c:pt idx="77">
                  <c:v>43087.5</c:v>
                </c:pt>
                <c:pt idx="78">
                  <c:v>43255</c:v>
                </c:pt>
                <c:pt idx="79">
                  <c:v>43088</c:v>
                </c:pt>
                <c:pt idx="80">
                  <c:v>43206.5</c:v>
                </c:pt>
                <c:pt idx="81">
                  <c:v>43254.5</c:v>
                </c:pt>
                <c:pt idx="82">
                  <c:v>20894</c:v>
                </c:pt>
                <c:pt idx="83">
                  <c:v>20894.5</c:v>
                </c:pt>
                <c:pt idx="84">
                  <c:v>21439.5</c:v>
                </c:pt>
                <c:pt idx="85">
                  <c:v>21517.5</c:v>
                </c:pt>
                <c:pt idx="86">
                  <c:v>21520</c:v>
                </c:pt>
                <c:pt idx="87">
                  <c:v>21887</c:v>
                </c:pt>
                <c:pt idx="88">
                  <c:v>22627</c:v>
                </c:pt>
                <c:pt idx="89">
                  <c:v>22627.5</c:v>
                </c:pt>
                <c:pt idx="90">
                  <c:v>24616</c:v>
                </c:pt>
                <c:pt idx="91">
                  <c:v>25514.5</c:v>
                </c:pt>
                <c:pt idx="92">
                  <c:v>28477.5</c:v>
                </c:pt>
                <c:pt idx="93">
                  <c:v>31465</c:v>
                </c:pt>
                <c:pt idx="94">
                  <c:v>32132</c:v>
                </c:pt>
                <c:pt idx="95">
                  <c:v>33179.5</c:v>
                </c:pt>
                <c:pt idx="96">
                  <c:v>33189.5</c:v>
                </c:pt>
                <c:pt idx="97">
                  <c:v>33267.5</c:v>
                </c:pt>
                <c:pt idx="98">
                  <c:v>33283.5</c:v>
                </c:pt>
                <c:pt idx="99">
                  <c:v>33347.5</c:v>
                </c:pt>
                <c:pt idx="100">
                  <c:v>33357.5</c:v>
                </c:pt>
                <c:pt idx="101">
                  <c:v>33365</c:v>
                </c:pt>
                <c:pt idx="102">
                  <c:v>33365.5</c:v>
                </c:pt>
                <c:pt idx="103">
                  <c:v>33366</c:v>
                </c:pt>
                <c:pt idx="104">
                  <c:v>33366.5</c:v>
                </c:pt>
                <c:pt idx="105">
                  <c:v>33422</c:v>
                </c:pt>
                <c:pt idx="106">
                  <c:v>33422.5</c:v>
                </c:pt>
                <c:pt idx="107">
                  <c:v>33429.5</c:v>
                </c:pt>
                <c:pt idx="108">
                  <c:v>34214</c:v>
                </c:pt>
                <c:pt idx="109">
                  <c:v>34314</c:v>
                </c:pt>
                <c:pt idx="110">
                  <c:v>34347</c:v>
                </c:pt>
                <c:pt idx="111">
                  <c:v>35194.5</c:v>
                </c:pt>
                <c:pt idx="112">
                  <c:v>35333.5</c:v>
                </c:pt>
                <c:pt idx="113">
                  <c:v>35333.5</c:v>
                </c:pt>
                <c:pt idx="114">
                  <c:v>35335</c:v>
                </c:pt>
                <c:pt idx="115">
                  <c:v>35421</c:v>
                </c:pt>
                <c:pt idx="116">
                  <c:v>36082.5</c:v>
                </c:pt>
                <c:pt idx="117">
                  <c:v>36174</c:v>
                </c:pt>
                <c:pt idx="118">
                  <c:v>36311.5</c:v>
                </c:pt>
                <c:pt idx="119">
                  <c:v>36345</c:v>
                </c:pt>
                <c:pt idx="120">
                  <c:v>37202</c:v>
                </c:pt>
                <c:pt idx="121">
                  <c:v>37202</c:v>
                </c:pt>
                <c:pt idx="122">
                  <c:v>37202</c:v>
                </c:pt>
                <c:pt idx="123">
                  <c:v>37296.5</c:v>
                </c:pt>
                <c:pt idx="124">
                  <c:v>37296.5</c:v>
                </c:pt>
                <c:pt idx="125">
                  <c:v>37296.5</c:v>
                </c:pt>
                <c:pt idx="126">
                  <c:v>38199</c:v>
                </c:pt>
                <c:pt idx="127">
                  <c:v>38268</c:v>
                </c:pt>
                <c:pt idx="128">
                  <c:v>38268</c:v>
                </c:pt>
                <c:pt idx="129">
                  <c:v>38268</c:v>
                </c:pt>
                <c:pt idx="130">
                  <c:v>39084</c:v>
                </c:pt>
                <c:pt idx="131">
                  <c:v>39084</c:v>
                </c:pt>
                <c:pt idx="132">
                  <c:v>39285</c:v>
                </c:pt>
                <c:pt idx="133">
                  <c:v>39285</c:v>
                </c:pt>
                <c:pt idx="134">
                  <c:v>39285</c:v>
                </c:pt>
                <c:pt idx="135">
                  <c:v>39331</c:v>
                </c:pt>
                <c:pt idx="136">
                  <c:v>40166.5</c:v>
                </c:pt>
                <c:pt idx="137">
                  <c:v>40351</c:v>
                </c:pt>
                <c:pt idx="138">
                  <c:v>40379</c:v>
                </c:pt>
                <c:pt idx="139">
                  <c:v>40467</c:v>
                </c:pt>
                <c:pt idx="140">
                  <c:v>40467</c:v>
                </c:pt>
                <c:pt idx="141">
                  <c:v>40467</c:v>
                </c:pt>
                <c:pt idx="142">
                  <c:v>41135</c:v>
                </c:pt>
                <c:pt idx="143">
                  <c:v>41283</c:v>
                </c:pt>
                <c:pt idx="144">
                  <c:v>41328</c:v>
                </c:pt>
                <c:pt idx="145">
                  <c:v>41328</c:v>
                </c:pt>
                <c:pt idx="146">
                  <c:v>42070.5</c:v>
                </c:pt>
                <c:pt idx="147">
                  <c:v>42122.5</c:v>
                </c:pt>
                <c:pt idx="148">
                  <c:v>42265</c:v>
                </c:pt>
                <c:pt idx="149">
                  <c:v>42274</c:v>
                </c:pt>
                <c:pt idx="150">
                  <c:v>42274.5</c:v>
                </c:pt>
                <c:pt idx="151">
                  <c:v>43199</c:v>
                </c:pt>
                <c:pt idx="152">
                  <c:v>43200.5</c:v>
                </c:pt>
                <c:pt idx="153">
                  <c:v>43209</c:v>
                </c:pt>
                <c:pt idx="154">
                  <c:v>43279</c:v>
                </c:pt>
                <c:pt idx="155">
                  <c:v>43279</c:v>
                </c:pt>
                <c:pt idx="156">
                  <c:v>43279</c:v>
                </c:pt>
                <c:pt idx="157">
                  <c:v>43354.5</c:v>
                </c:pt>
                <c:pt idx="158">
                  <c:v>43354.5</c:v>
                </c:pt>
                <c:pt idx="159">
                  <c:v>43365.5</c:v>
                </c:pt>
                <c:pt idx="160">
                  <c:v>43924.5</c:v>
                </c:pt>
                <c:pt idx="161">
                  <c:v>43959.5</c:v>
                </c:pt>
                <c:pt idx="162">
                  <c:v>43962</c:v>
                </c:pt>
                <c:pt idx="163">
                  <c:v>43981</c:v>
                </c:pt>
                <c:pt idx="164">
                  <c:v>44013.5</c:v>
                </c:pt>
                <c:pt idx="165">
                  <c:v>44019</c:v>
                </c:pt>
                <c:pt idx="166">
                  <c:v>44035</c:v>
                </c:pt>
                <c:pt idx="167">
                  <c:v>44904</c:v>
                </c:pt>
                <c:pt idx="168">
                  <c:v>45239</c:v>
                </c:pt>
                <c:pt idx="169">
                  <c:v>46259</c:v>
                </c:pt>
                <c:pt idx="170">
                  <c:v>49160</c:v>
                </c:pt>
                <c:pt idx="171">
                  <c:v>43163</c:v>
                </c:pt>
                <c:pt idx="172">
                  <c:v>43171</c:v>
                </c:pt>
                <c:pt idx="173">
                  <c:v>43171.5</c:v>
                </c:pt>
                <c:pt idx="174">
                  <c:v>43335.5</c:v>
                </c:pt>
                <c:pt idx="175">
                  <c:v>45006.5</c:v>
                </c:pt>
                <c:pt idx="176">
                  <c:v>45146.5</c:v>
                </c:pt>
                <c:pt idx="177">
                  <c:v>45170.5</c:v>
                </c:pt>
                <c:pt idx="178">
                  <c:v>45171</c:v>
                </c:pt>
                <c:pt idx="179">
                  <c:v>45929.5</c:v>
                </c:pt>
                <c:pt idx="180">
                  <c:v>45929.5</c:v>
                </c:pt>
                <c:pt idx="181">
                  <c:v>45929.5</c:v>
                </c:pt>
                <c:pt idx="182">
                  <c:v>45929.5</c:v>
                </c:pt>
                <c:pt idx="183">
                  <c:v>45932</c:v>
                </c:pt>
                <c:pt idx="184">
                  <c:v>46145</c:v>
                </c:pt>
                <c:pt idx="185">
                  <c:v>46215</c:v>
                </c:pt>
                <c:pt idx="186">
                  <c:v>46217.5</c:v>
                </c:pt>
                <c:pt idx="187">
                  <c:v>46218</c:v>
                </c:pt>
                <c:pt idx="188">
                  <c:v>46358</c:v>
                </c:pt>
              </c:numCache>
            </c:numRef>
          </c:xVal>
          <c:yVal>
            <c:numRef>
              <c:f>errors!#REF!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8D9-4446-8AF2-55D2E03EFB1E}"/>
            </c:ext>
          </c:extLst>
        </c:ser>
        <c:ser>
          <c:idx val="8"/>
          <c:order val="7"/>
          <c:tx>
            <c:strRef>
              <c:f>errors!$BC$1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errors!$BB$2:$BB$79</c:f>
              <c:numCache>
                <c:formatCode>General</c:formatCode>
                <c:ptCount val="78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21000</c:v>
                </c:pt>
                <c:pt idx="50">
                  <c:v>22000</c:v>
                </c:pt>
                <c:pt idx="51">
                  <c:v>23000</c:v>
                </c:pt>
                <c:pt idx="52">
                  <c:v>24000</c:v>
                </c:pt>
                <c:pt idx="53">
                  <c:v>25000</c:v>
                </c:pt>
                <c:pt idx="54">
                  <c:v>26000</c:v>
                </c:pt>
                <c:pt idx="55">
                  <c:v>27000</c:v>
                </c:pt>
                <c:pt idx="56">
                  <c:v>28000</c:v>
                </c:pt>
                <c:pt idx="57">
                  <c:v>29000</c:v>
                </c:pt>
                <c:pt idx="58">
                  <c:v>30000</c:v>
                </c:pt>
                <c:pt idx="59">
                  <c:v>31000</c:v>
                </c:pt>
                <c:pt idx="60">
                  <c:v>32000</c:v>
                </c:pt>
                <c:pt idx="61">
                  <c:v>33000</c:v>
                </c:pt>
                <c:pt idx="62">
                  <c:v>34000</c:v>
                </c:pt>
                <c:pt idx="63">
                  <c:v>35000</c:v>
                </c:pt>
                <c:pt idx="64">
                  <c:v>36000</c:v>
                </c:pt>
                <c:pt idx="65">
                  <c:v>37000</c:v>
                </c:pt>
                <c:pt idx="66">
                  <c:v>38000</c:v>
                </c:pt>
                <c:pt idx="67">
                  <c:v>39000</c:v>
                </c:pt>
                <c:pt idx="68">
                  <c:v>40000</c:v>
                </c:pt>
                <c:pt idx="69">
                  <c:v>41000</c:v>
                </c:pt>
                <c:pt idx="70">
                  <c:v>42000</c:v>
                </c:pt>
                <c:pt idx="71">
                  <c:v>43000</c:v>
                </c:pt>
                <c:pt idx="72">
                  <c:v>44000</c:v>
                </c:pt>
                <c:pt idx="73">
                  <c:v>45000</c:v>
                </c:pt>
                <c:pt idx="74">
                  <c:v>46000</c:v>
                </c:pt>
                <c:pt idx="75">
                  <c:v>47000</c:v>
                </c:pt>
                <c:pt idx="76">
                  <c:v>48000</c:v>
                </c:pt>
                <c:pt idx="77">
                  <c:v>49000</c:v>
                </c:pt>
              </c:numCache>
            </c:numRef>
          </c:xVal>
          <c:yVal>
            <c:numRef>
              <c:f>errors!$BC$2:$BC$79</c:f>
              <c:numCache>
                <c:formatCode>General</c:formatCode>
                <c:ptCount val="78"/>
                <c:pt idx="0">
                  <c:v>7.1486127006947564E-2</c:v>
                </c:pt>
                <c:pt idx="1">
                  <c:v>5.6622065386520704E-2</c:v>
                </c:pt>
                <c:pt idx="2">
                  <c:v>4.2155695147429895E-2</c:v>
                </c:pt>
                <c:pt idx="3">
                  <c:v>2.8092035829778539E-2</c:v>
                </c:pt>
                <c:pt idx="4">
                  <c:v>1.4436172202568764E-2</c:v>
                </c:pt>
                <c:pt idx="5">
                  <c:v>1.1932607616358393E-3</c:v>
                </c:pt>
                <c:pt idx="6">
                  <c:v>-1.1631464246681933E-2</c:v>
                </c:pt>
                <c:pt idx="7">
                  <c:v>-2.4032685206344495E-2</c:v>
                </c:pt>
                <c:pt idx="8">
                  <c:v>-3.6004995832281894E-2</c:v>
                </c:pt>
                <c:pt idx="9">
                  <c:v>-4.7542896095343568E-2</c:v>
                </c:pt>
                <c:pt idx="10">
                  <c:v>-5.8640787269517186E-2</c:v>
                </c:pt>
                <c:pt idx="11">
                  <c:v>-6.929296699803969E-2</c:v>
                </c:pt>
                <c:pt idx="12">
                  <c:v>-7.9493624279036557E-2</c:v>
                </c:pt>
                <c:pt idx="13">
                  <c:v>-8.9236834280693678E-2</c:v>
                </c:pt>
                <c:pt idx="14">
                  <c:v>-9.851655291058703E-2</c:v>
                </c:pt>
                <c:pt idx="15">
                  <c:v>-0.10732661108312377</c:v>
                </c:pt>
                <c:pt idx="16">
                  <c:v>-0.11566070865249423</c:v>
                </c:pt>
                <c:pt idx="17">
                  <c:v>-0.12351240800520275</c:v>
                </c:pt>
                <c:pt idx="18">
                  <c:v>-0.13087512733513199</c:v>
                </c:pt>
                <c:pt idx="19">
                  <c:v>-0.13774213365411278</c:v>
                </c:pt>
                <c:pt idx="20">
                  <c:v>-0.14410653562100592</c:v>
                </c:pt>
                <c:pt idx="21">
                  <c:v>-0.1499612763012993</c:v>
                </c:pt>
                <c:pt idx="22">
                  <c:v>-0.1552991259963076</c:v>
                </c:pt>
                <c:pt idx="23">
                  <c:v>-0.16011267530556728</c:v>
                </c:pt>
                <c:pt idx="24">
                  <c:v>-0.16439432860766443</c:v>
                </c:pt>
                <c:pt idx="25">
                  <c:v>-0.16813629816363909</c:v>
                </c:pt>
                <c:pt idx="26">
                  <c:v>-0.17133059906391374</c:v>
                </c:pt>
                <c:pt idx="27">
                  <c:v>-0.17396904525561838</c:v>
                </c:pt>
                <c:pt idx="28">
                  <c:v>-0.17604324690402012</c:v>
                </c:pt>
                <c:pt idx="29">
                  <c:v>-0.17754460936197</c:v>
                </c:pt>
                <c:pt idx="30">
                  <c:v>-0.17846433404782094</c:v>
                </c:pt>
                <c:pt idx="31">
                  <c:v>-0.17879342156869135</c:v>
                </c:pt>
                <c:pt idx="32">
                  <c:v>-0.1785226774761125</c:v>
                </c:pt>
                <c:pt idx="33">
                  <c:v>-0.17764272110915694</c:v>
                </c:pt>
                <c:pt idx="34">
                  <c:v>-0.17614399807022846</c:v>
                </c:pt>
                <c:pt idx="35">
                  <c:v>-0.17401679699476863</c:v>
                </c:pt>
                <c:pt idx="36">
                  <c:v>-0.17125127142174174</c:v>
                </c:pt>
                <c:pt idx="37">
                  <c:v>-0.16783746774974867</c:v>
                </c:pt>
                <c:pt idx="38">
                  <c:v>-0.16376536047612308</c:v>
                </c:pt>
                <c:pt idx="39">
                  <c:v>-0.15902489616449117</c:v>
                </c:pt>
                <c:pt idx="40">
                  <c:v>-0.15360604787041635</c:v>
                </c:pt>
                <c:pt idx="41">
                  <c:v>-0.14749888207443171</c:v>
                </c:pt>
                <c:pt idx="42">
                  <c:v>-0.14069364052634042</c:v>
                </c:pt>
                <c:pt idx="43">
                  <c:v>-0.13318083979332945</c:v>
                </c:pt>
                <c:pt idx="44">
                  <c:v>-0.12495139172704585</c:v>
                </c:pt>
                <c:pt idx="45">
                  <c:v>-0.11599674852178395</c:v>
                </c:pt>
                <c:pt idx="46">
                  <c:v>-0.10630907652814373</c:v>
                </c:pt>
                <c:pt idx="47">
                  <c:v>-9.5881463513932355E-2</c:v>
                </c:pt>
                <c:pt idx="48">
                  <c:v>-8.4708164622439075E-2</c:v>
                </c:pt>
                <c:pt idx="49">
                  <c:v>-4.6680678086498215E-2</c:v>
                </c:pt>
                <c:pt idx="50">
                  <c:v>-3.2501818910880276E-2</c:v>
                </c:pt>
                <c:pt idx="51">
                  <c:v>-1.7578154668383361E-2</c:v>
                </c:pt>
                <c:pt idx="52">
                  <c:v>-1.9190700273133271E-3</c:v>
                </c:pt>
                <c:pt idx="53">
                  <c:v>1.4461540301397693E-2</c:v>
                </c:pt>
                <c:pt idx="54">
                  <c:v>3.1544490584498791E-2</c:v>
                </c:pt>
                <c:pt idx="55">
                  <c:v>4.9304443672631752E-2</c:v>
                </c:pt>
                <c:pt idx="56">
                  <c:v>6.7708984004573494E-2</c:v>
                </c:pt>
                <c:pt idx="57">
                  <c:v>8.671764851945804E-2</c:v>
                </c:pt>
                <c:pt idx="58">
                  <c:v>0.10628095524284298</c:v>
                </c:pt>
                <c:pt idx="59">
                  <c:v>0.12633948776095755</c:v>
                </c:pt>
                <c:pt idx="60">
                  <c:v>0.1468231141702139</c:v>
                </c:pt>
                <c:pt idx="61">
                  <c:v>0.16765043893749265</c:v>
                </c:pt>
                <c:pt idx="62">
                  <c:v>0.18872860168605607</c:v>
                </c:pt>
                <c:pt idx="63">
                  <c:v>0.20995354339500338</c:v>
                </c:pt>
                <c:pt idx="64">
                  <c:v>0.23121085260373242</c:v>
                </c:pt>
                <c:pt idx="65">
                  <c:v>0.25237727744203303</c:v>
                </c:pt>
                <c:pt idx="66">
                  <c:v>0.27332294148981279</c:v>
                </c:pt>
                <c:pt idx="67">
                  <c:v>0.29391423436750902</c:v>
                </c:pt>
                <c:pt idx="68">
                  <c:v>0.31401726829661281</c:v>
                </c:pt>
                <c:pt idx="69">
                  <c:v>0.33350171119050448</c:v>
                </c:pt>
                <c:pt idx="70">
                  <c:v>0.35224473974688952</c:v>
                </c:pt>
                <c:pt idx="71">
                  <c:v>0.37013481697723161</c:v>
                </c:pt>
                <c:pt idx="72">
                  <c:v>0.3870749980492223</c:v>
                </c:pt>
                <c:pt idx="73">
                  <c:v>0.40298550931258098</c:v>
                </c:pt>
                <c:pt idx="74">
                  <c:v>0.4178054222074572</c:v>
                </c:pt>
                <c:pt idx="75">
                  <c:v>0.43149334300670006</c:v>
                </c:pt>
                <c:pt idx="76">
                  <c:v>0.44402714330520332</c:v>
                </c:pt>
                <c:pt idx="77">
                  <c:v>0.45540284735840986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8D9-4446-8AF2-55D2E03EF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90872"/>
        <c:axId val="1"/>
      </c:scatterChart>
      <c:valAx>
        <c:axId val="6059908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36806113521527"/>
              <c:y val="0.878051092670020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258503401360541E-2"/>
              <c:y val="0.398375108771780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908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4353770064456229"/>
          <c:y val="0.92991913746630728"/>
          <c:w val="0.82449079579338291"/>
          <c:h val="0.9838274932614555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CN And -- O-C Diagr</a:t>
            </a:r>
          </a:p>
        </c:rich>
      </c:tx>
      <c:layout>
        <c:manualLayout>
          <c:xMode val="edge"/>
          <c:yMode val="edge"/>
          <c:x val="0.41269892545483094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18155260506402E-2"/>
          <c:y val="0.11347543928098977"/>
          <c:w val="0.89865797020228821"/>
          <c:h val="0.77068735845005554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Q_fit!$D$21:$D$86</c:f>
              <c:numCache>
                <c:formatCode>General</c:formatCode>
                <c:ptCount val="66"/>
                <c:pt idx="0">
                  <c:v>-0.11845</c:v>
                </c:pt>
                <c:pt idx="1">
                  <c:v>-0.11815000000000001</c:v>
                </c:pt>
                <c:pt idx="2">
                  <c:v>-0.11765</c:v>
                </c:pt>
                <c:pt idx="3">
                  <c:v>-0.1176</c:v>
                </c:pt>
                <c:pt idx="4">
                  <c:v>-0.1176</c:v>
                </c:pt>
                <c:pt idx="5">
                  <c:v>-2.4500000000000001E-2</c:v>
                </c:pt>
                <c:pt idx="6">
                  <c:v>0</c:v>
                </c:pt>
                <c:pt idx="7">
                  <c:v>0.48404999999999998</c:v>
                </c:pt>
                <c:pt idx="8">
                  <c:v>0.58830000000000005</c:v>
                </c:pt>
                <c:pt idx="9">
                  <c:v>0.59045000000000003</c:v>
                </c:pt>
                <c:pt idx="10">
                  <c:v>0.59179999999999999</c:v>
                </c:pt>
                <c:pt idx="11">
                  <c:v>1.2796000000000001</c:v>
                </c:pt>
                <c:pt idx="12">
                  <c:v>1.2798499999999999</c:v>
                </c:pt>
                <c:pt idx="13">
                  <c:v>1.7578</c:v>
                </c:pt>
                <c:pt idx="14">
                  <c:v>1.8616999999999999</c:v>
                </c:pt>
                <c:pt idx="15">
                  <c:v>2.0893999999999999</c:v>
                </c:pt>
                <c:pt idx="16">
                  <c:v>2.0894499999999998</c:v>
                </c:pt>
                <c:pt idx="17">
                  <c:v>2.1439499999999998</c:v>
                </c:pt>
                <c:pt idx="18">
                  <c:v>2.1439499999999998</c:v>
                </c:pt>
                <c:pt idx="19">
                  <c:v>2.1442000000000001</c:v>
                </c:pt>
                <c:pt idx="20">
                  <c:v>2.1442000000000001</c:v>
                </c:pt>
                <c:pt idx="21">
                  <c:v>2.1442000000000001</c:v>
                </c:pt>
                <c:pt idx="22">
                  <c:v>2.1444999999999999</c:v>
                </c:pt>
                <c:pt idx="23">
                  <c:v>2.1517499999999998</c:v>
                </c:pt>
                <c:pt idx="24">
                  <c:v>2.1517499999999998</c:v>
                </c:pt>
                <c:pt idx="25">
                  <c:v>2.1517499999999998</c:v>
                </c:pt>
                <c:pt idx="26">
                  <c:v>2.1517499999999998</c:v>
                </c:pt>
                <c:pt idx="27">
                  <c:v>2.1520000000000001</c:v>
                </c:pt>
                <c:pt idx="28">
                  <c:v>2.1520000000000001</c:v>
                </c:pt>
                <c:pt idx="29">
                  <c:v>2.1520000000000001</c:v>
                </c:pt>
                <c:pt idx="30">
                  <c:v>2.1520000000000001</c:v>
                </c:pt>
                <c:pt idx="31">
                  <c:v>2.1886999999999999</c:v>
                </c:pt>
                <c:pt idx="32">
                  <c:v>2.2627000000000002</c:v>
                </c:pt>
                <c:pt idx="33">
                  <c:v>2.26275</c:v>
                </c:pt>
                <c:pt idx="34">
                  <c:v>2.3588</c:v>
                </c:pt>
                <c:pt idx="35">
                  <c:v>2.3588</c:v>
                </c:pt>
                <c:pt idx="36">
                  <c:v>2.3652500000000001</c:v>
                </c:pt>
                <c:pt idx="37">
                  <c:v>2.3652500000000001</c:v>
                </c:pt>
                <c:pt idx="38">
                  <c:v>2.3685</c:v>
                </c:pt>
                <c:pt idx="39">
                  <c:v>2.3685</c:v>
                </c:pt>
                <c:pt idx="40">
                  <c:v>2.4597000000000002</c:v>
                </c:pt>
                <c:pt idx="41">
                  <c:v>2.4597000000000002</c:v>
                </c:pt>
                <c:pt idx="42">
                  <c:v>2.4615999999999998</c:v>
                </c:pt>
                <c:pt idx="43">
                  <c:v>2.55145</c:v>
                </c:pt>
                <c:pt idx="44">
                  <c:v>2.5554999999999999</c:v>
                </c:pt>
                <c:pt idx="45">
                  <c:v>2.7411500000000002</c:v>
                </c:pt>
                <c:pt idx="46">
                  <c:v>2.7412000000000001</c:v>
                </c:pt>
                <c:pt idx="47">
                  <c:v>2.84775</c:v>
                </c:pt>
                <c:pt idx="48">
                  <c:v>3.0445000000000002</c:v>
                </c:pt>
                <c:pt idx="49">
                  <c:v>3.1451500000000001</c:v>
                </c:pt>
                <c:pt idx="50">
                  <c:v>3.1457000000000002</c:v>
                </c:pt>
                <c:pt idx="51">
                  <c:v>3.1465000000000001</c:v>
                </c:pt>
                <c:pt idx="52">
                  <c:v>3.1467499999999999</c:v>
                </c:pt>
                <c:pt idx="53">
                  <c:v>3.1470500000000001</c:v>
                </c:pt>
                <c:pt idx="54">
                  <c:v>3.1480999999999999</c:v>
                </c:pt>
                <c:pt idx="55">
                  <c:v>3.2101999999999999</c:v>
                </c:pt>
                <c:pt idx="56">
                  <c:v>3.2132000000000001</c:v>
                </c:pt>
                <c:pt idx="57">
                  <c:v>3.2398500000000001</c:v>
                </c:pt>
                <c:pt idx="58">
                  <c:v>3.2458</c:v>
                </c:pt>
                <c:pt idx="59">
                  <c:v>3.3179500000000002</c:v>
                </c:pt>
                <c:pt idx="60">
                  <c:v>3.3181500000000002</c:v>
                </c:pt>
                <c:pt idx="61">
                  <c:v>3.3189500000000001</c:v>
                </c:pt>
                <c:pt idx="62">
                  <c:v>3.3267500000000001</c:v>
                </c:pt>
                <c:pt idx="63">
                  <c:v>3.3267500000000001</c:v>
                </c:pt>
                <c:pt idx="64">
                  <c:v>3.3275999999999999</c:v>
                </c:pt>
                <c:pt idx="65">
                  <c:v>3.3283499999999999</c:v>
                </c:pt>
              </c:numCache>
            </c:numRef>
          </c:xVal>
          <c:yVal>
            <c:numRef>
              <c:f>Q_fit!$E$21:$E$86</c:f>
              <c:numCache>
                <c:formatCode>General</c:formatCode>
                <c:ptCount val="66"/>
                <c:pt idx="0">
                  <c:v>-0.18582815999252489</c:v>
                </c:pt>
                <c:pt idx="1">
                  <c:v>-0.18528569000045536</c:v>
                </c:pt>
                <c:pt idx="2">
                  <c:v>-0.1860482400006731</c:v>
                </c:pt>
                <c:pt idx="3">
                  <c:v>-0.18552449499838986</c:v>
                </c:pt>
                <c:pt idx="4">
                  <c:v>-0.185024494996469</c:v>
                </c:pt>
                <c:pt idx="5">
                  <c:v>-0.18501130499498686</c:v>
                </c:pt>
                <c:pt idx="6">
                  <c:v>-0.18547625499923015</c:v>
                </c:pt>
                <c:pt idx="7">
                  <c:v>-0.17680090999783715</c:v>
                </c:pt>
                <c:pt idx="8">
                  <c:v>-0.16869258500082651</c:v>
                </c:pt>
                <c:pt idx="9">
                  <c:v>-0.17017154999484774</c:v>
                </c:pt>
                <c:pt idx="10">
                  <c:v>-0.17023043499648338</c:v>
                </c:pt>
                <c:pt idx="11">
                  <c:v>-0.12799421499948949</c:v>
                </c:pt>
                <c:pt idx="12">
                  <c:v>-0.12807548999990104</c:v>
                </c:pt>
                <c:pt idx="13">
                  <c:v>-7.7897034992929548E-2</c:v>
                </c:pt>
                <c:pt idx="14">
                  <c:v>-6.8254924997745547E-2</c:v>
                </c:pt>
                <c:pt idx="15">
                  <c:v>-3.7920194998150691E-2</c:v>
                </c:pt>
                <c:pt idx="16">
                  <c:v>-3.2696449998184107E-2</c:v>
                </c:pt>
                <c:pt idx="17">
                  <c:v>-4.6014400002604816E-2</c:v>
                </c:pt>
                <c:pt idx="18">
                  <c:v>-4.5914399997855071E-2</c:v>
                </c:pt>
                <c:pt idx="19">
                  <c:v>-4.1995674997451715E-2</c:v>
                </c:pt>
                <c:pt idx="20">
                  <c:v>-4.1995674997451715E-2</c:v>
                </c:pt>
                <c:pt idx="21">
                  <c:v>-4.1895674999977928E-2</c:v>
                </c:pt>
                <c:pt idx="22">
                  <c:v>-4.5753204998618457E-2</c:v>
                </c:pt>
                <c:pt idx="23">
                  <c:v>-4.5010180001554545E-2</c:v>
                </c:pt>
                <c:pt idx="24">
                  <c:v>-4.4810179999331012E-2</c:v>
                </c:pt>
                <c:pt idx="25">
                  <c:v>-4.4510179999633692E-2</c:v>
                </c:pt>
                <c:pt idx="26">
                  <c:v>-4.4510179999633692E-2</c:v>
                </c:pt>
                <c:pt idx="27">
                  <c:v>-4.1891454995493405E-2</c:v>
                </c:pt>
                <c:pt idx="28">
                  <c:v>-4.1891454995493405E-2</c:v>
                </c:pt>
                <c:pt idx="29">
                  <c:v>-4.169145500054583E-2</c:v>
                </c:pt>
                <c:pt idx="30">
                  <c:v>-4.1391455000848509E-2</c:v>
                </c:pt>
                <c:pt idx="31">
                  <c:v>-2.7162624995980877E-2</c:v>
                </c:pt>
                <c:pt idx="32">
                  <c:v>-1.782002500112867E-2</c:v>
                </c:pt>
                <c:pt idx="33">
                  <c:v>-1.3596279997727834E-2</c:v>
                </c:pt>
                <c:pt idx="34">
                  <c:v>-2.1821350019308738E-3</c:v>
                </c:pt>
                <c:pt idx="35">
                  <c:v>-2.1821350019308738E-3</c:v>
                </c:pt>
                <c:pt idx="36">
                  <c:v>-4.7190300028887577E-3</c:v>
                </c:pt>
                <c:pt idx="37">
                  <c:v>-1.5190300036920235E-3</c:v>
                </c:pt>
                <c:pt idx="38">
                  <c:v>-5.4756049939896911E-3</c:v>
                </c:pt>
                <c:pt idx="39">
                  <c:v>-3.6756049958057702E-3</c:v>
                </c:pt>
                <c:pt idx="40">
                  <c:v>1.0735274998296518E-2</c:v>
                </c:pt>
                <c:pt idx="41">
                  <c:v>1.2135274999309331E-2</c:v>
                </c:pt>
                <c:pt idx="42">
                  <c:v>1.1737584994989447E-2</c:v>
                </c:pt>
                <c:pt idx="43">
                  <c:v>2.0207349996780977E-2</c:v>
                </c:pt>
                <c:pt idx="44">
                  <c:v>2.333069500309648E-2</c:v>
                </c:pt>
                <c:pt idx="45">
                  <c:v>5.0395879996358417E-2</c:v>
                </c:pt>
                <c:pt idx="46">
                  <c:v>5.0419625003996771E-2</c:v>
                </c:pt>
                <c:pt idx="47">
                  <c:v>7.2720219999609981E-2</c:v>
                </c:pt>
                <c:pt idx="48">
                  <c:v>0.10465679499611724</c:v>
                </c:pt>
                <c:pt idx="49">
                  <c:v>0.13115547999768751</c:v>
                </c:pt>
                <c:pt idx="50">
                  <c:v>0.13071667500480544</c:v>
                </c:pt>
                <c:pt idx="51">
                  <c:v>0.12769659500190755</c:v>
                </c:pt>
                <c:pt idx="52">
                  <c:v>0.13081532000069274</c:v>
                </c:pt>
                <c:pt idx="53">
                  <c:v>0.13185778999468312</c:v>
                </c:pt>
                <c:pt idx="54">
                  <c:v>0.12845643499895232</c:v>
                </c:pt>
                <c:pt idx="55">
                  <c:v>0.14494772499892861</c:v>
                </c:pt>
                <c:pt idx="56">
                  <c:v>0.14527242499752901</c:v>
                </c:pt>
                <c:pt idx="57">
                  <c:v>0.15132850989903091</c:v>
                </c:pt>
                <c:pt idx="58">
                  <c:v>0.15135416499833809</c:v>
                </c:pt>
                <c:pt idx="59">
                  <c:v>0.17191820000152802</c:v>
                </c:pt>
                <c:pt idx="60">
                  <c:v>0.16851318000408355</c:v>
                </c:pt>
                <c:pt idx="61">
                  <c:v>0.16849309999815887</c:v>
                </c:pt>
                <c:pt idx="62">
                  <c:v>0.16909732000203803</c:v>
                </c:pt>
                <c:pt idx="63">
                  <c:v>0.17089732000022195</c:v>
                </c:pt>
                <c:pt idx="64">
                  <c:v>0.17030098500254098</c:v>
                </c:pt>
                <c:pt idx="65">
                  <c:v>0.17135716000484535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DC-44D9-8764-F8433CF0C59A}"/>
            </c:ext>
          </c:extLst>
        </c:ser>
        <c:ser>
          <c:idx val="1"/>
          <c:order val="1"/>
          <c:tx>
            <c:strRef>
              <c:f>Q_fit!$M$20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Q_fit!$D$21:$D$86</c:f>
              <c:numCache>
                <c:formatCode>General</c:formatCode>
                <c:ptCount val="66"/>
                <c:pt idx="0">
                  <c:v>-0.11845</c:v>
                </c:pt>
                <c:pt idx="1">
                  <c:v>-0.11815000000000001</c:v>
                </c:pt>
                <c:pt idx="2">
                  <c:v>-0.11765</c:v>
                </c:pt>
                <c:pt idx="3">
                  <c:v>-0.1176</c:v>
                </c:pt>
                <c:pt idx="4">
                  <c:v>-0.1176</c:v>
                </c:pt>
                <c:pt idx="5">
                  <c:v>-2.4500000000000001E-2</c:v>
                </c:pt>
                <c:pt idx="6">
                  <c:v>0</c:v>
                </c:pt>
                <c:pt idx="7">
                  <c:v>0.48404999999999998</c:v>
                </c:pt>
                <c:pt idx="8">
                  <c:v>0.58830000000000005</c:v>
                </c:pt>
                <c:pt idx="9">
                  <c:v>0.59045000000000003</c:v>
                </c:pt>
                <c:pt idx="10">
                  <c:v>0.59179999999999999</c:v>
                </c:pt>
                <c:pt idx="11">
                  <c:v>1.2796000000000001</c:v>
                </c:pt>
                <c:pt idx="12">
                  <c:v>1.2798499999999999</c:v>
                </c:pt>
                <c:pt idx="13">
                  <c:v>1.7578</c:v>
                </c:pt>
                <c:pt idx="14">
                  <c:v>1.8616999999999999</c:v>
                </c:pt>
                <c:pt idx="15">
                  <c:v>2.0893999999999999</c:v>
                </c:pt>
                <c:pt idx="16">
                  <c:v>2.0894499999999998</c:v>
                </c:pt>
                <c:pt idx="17">
                  <c:v>2.1439499999999998</c:v>
                </c:pt>
                <c:pt idx="18">
                  <c:v>2.1439499999999998</c:v>
                </c:pt>
                <c:pt idx="19">
                  <c:v>2.1442000000000001</c:v>
                </c:pt>
                <c:pt idx="20">
                  <c:v>2.1442000000000001</c:v>
                </c:pt>
                <c:pt idx="21">
                  <c:v>2.1442000000000001</c:v>
                </c:pt>
                <c:pt idx="22">
                  <c:v>2.1444999999999999</c:v>
                </c:pt>
                <c:pt idx="23">
                  <c:v>2.1517499999999998</c:v>
                </c:pt>
                <c:pt idx="24">
                  <c:v>2.1517499999999998</c:v>
                </c:pt>
                <c:pt idx="25">
                  <c:v>2.1517499999999998</c:v>
                </c:pt>
                <c:pt idx="26">
                  <c:v>2.1517499999999998</c:v>
                </c:pt>
                <c:pt idx="27">
                  <c:v>2.1520000000000001</c:v>
                </c:pt>
                <c:pt idx="28">
                  <c:v>2.1520000000000001</c:v>
                </c:pt>
                <c:pt idx="29">
                  <c:v>2.1520000000000001</c:v>
                </c:pt>
                <c:pt idx="30">
                  <c:v>2.1520000000000001</c:v>
                </c:pt>
                <c:pt idx="31">
                  <c:v>2.1886999999999999</c:v>
                </c:pt>
                <c:pt idx="32">
                  <c:v>2.2627000000000002</c:v>
                </c:pt>
                <c:pt idx="33">
                  <c:v>2.26275</c:v>
                </c:pt>
                <c:pt idx="34">
                  <c:v>2.3588</c:v>
                </c:pt>
                <c:pt idx="35">
                  <c:v>2.3588</c:v>
                </c:pt>
                <c:pt idx="36">
                  <c:v>2.3652500000000001</c:v>
                </c:pt>
                <c:pt idx="37">
                  <c:v>2.3652500000000001</c:v>
                </c:pt>
                <c:pt idx="38">
                  <c:v>2.3685</c:v>
                </c:pt>
                <c:pt idx="39">
                  <c:v>2.3685</c:v>
                </c:pt>
                <c:pt idx="40">
                  <c:v>2.4597000000000002</c:v>
                </c:pt>
                <c:pt idx="41">
                  <c:v>2.4597000000000002</c:v>
                </c:pt>
                <c:pt idx="42">
                  <c:v>2.4615999999999998</c:v>
                </c:pt>
                <c:pt idx="43">
                  <c:v>2.55145</c:v>
                </c:pt>
                <c:pt idx="44">
                  <c:v>2.5554999999999999</c:v>
                </c:pt>
                <c:pt idx="45">
                  <c:v>2.7411500000000002</c:v>
                </c:pt>
                <c:pt idx="46">
                  <c:v>2.7412000000000001</c:v>
                </c:pt>
                <c:pt idx="47">
                  <c:v>2.84775</c:v>
                </c:pt>
                <c:pt idx="48">
                  <c:v>3.0445000000000002</c:v>
                </c:pt>
                <c:pt idx="49">
                  <c:v>3.1451500000000001</c:v>
                </c:pt>
                <c:pt idx="50">
                  <c:v>3.1457000000000002</c:v>
                </c:pt>
                <c:pt idx="51">
                  <c:v>3.1465000000000001</c:v>
                </c:pt>
                <c:pt idx="52">
                  <c:v>3.1467499999999999</c:v>
                </c:pt>
                <c:pt idx="53">
                  <c:v>3.1470500000000001</c:v>
                </c:pt>
                <c:pt idx="54">
                  <c:v>3.1480999999999999</c:v>
                </c:pt>
                <c:pt idx="55">
                  <c:v>3.2101999999999999</c:v>
                </c:pt>
                <c:pt idx="56">
                  <c:v>3.2132000000000001</c:v>
                </c:pt>
                <c:pt idx="57">
                  <c:v>3.2398500000000001</c:v>
                </c:pt>
                <c:pt idx="58">
                  <c:v>3.2458</c:v>
                </c:pt>
                <c:pt idx="59">
                  <c:v>3.3179500000000002</c:v>
                </c:pt>
                <c:pt idx="60">
                  <c:v>3.3181500000000002</c:v>
                </c:pt>
                <c:pt idx="61">
                  <c:v>3.3189500000000001</c:v>
                </c:pt>
                <c:pt idx="62">
                  <c:v>3.3267500000000001</c:v>
                </c:pt>
                <c:pt idx="63">
                  <c:v>3.3267500000000001</c:v>
                </c:pt>
                <c:pt idx="64">
                  <c:v>3.3275999999999999</c:v>
                </c:pt>
                <c:pt idx="65">
                  <c:v>3.3283499999999999</c:v>
                </c:pt>
              </c:numCache>
            </c:numRef>
          </c:xVal>
          <c:yVal>
            <c:numRef>
              <c:f>Q_fit!$M$21:$M$86</c:f>
              <c:numCache>
                <c:formatCode>General</c:formatCode>
                <c:ptCount val="66"/>
                <c:pt idx="0">
                  <c:v>-0.187538859058799</c:v>
                </c:pt>
                <c:pt idx="1">
                  <c:v>-0.18753889848901517</c:v>
                </c:pt>
                <c:pt idx="2">
                  <c:v>-0.18753895224929101</c:v>
                </c:pt>
                <c:pt idx="3">
                  <c:v>-0.18753895680329197</c:v>
                </c:pt>
                <c:pt idx="4">
                  <c:v>-0.18753895680329197</c:v>
                </c:pt>
                <c:pt idx="5">
                  <c:v>-0.18728820606779253</c:v>
                </c:pt>
                <c:pt idx="6">
                  <c:v>-0.18713609455393893</c:v>
                </c:pt>
                <c:pt idx="7">
                  <c:v>-0.17677251258286278</c:v>
                </c:pt>
                <c:pt idx="8">
                  <c:v>-0.17270722760696061</c:v>
                </c:pt>
                <c:pt idx="9">
                  <c:v>-0.17261654913142976</c:v>
                </c:pt>
                <c:pt idx="10">
                  <c:v>-0.17255947024488102</c:v>
                </c:pt>
                <c:pt idx="11">
                  <c:v>-0.12931016312313814</c:v>
                </c:pt>
                <c:pt idx="12">
                  <c:v>-0.12928930118545046</c:v>
                </c:pt>
                <c:pt idx="13">
                  <c:v>-8.2573489967739958E-2</c:v>
                </c:pt>
                <c:pt idx="14">
                  <c:v>-7.0611001311439714E-2</c:v>
                </c:pt>
                <c:pt idx="15">
                  <c:v>-4.2137848951549095E-2</c:v>
                </c:pt>
                <c:pt idx="16">
                  <c:v>-4.2131256218669505E-2</c:v>
                </c:pt>
                <c:pt idx="17">
                  <c:v>-3.4856309574634342E-2</c:v>
                </c:pt>
                <c:pt idx="18">
                  <c:v>-3.4856309574634342E-2</c:v>
                </c:pt>
                <c:pt idx="19">
                  <c:v>-3.482252911467662E-2</c:v>
                </c:pt>
                <c:pt idx="20">
                  <c:v>-3.482252911467662E-2</c:v>
                </c:pt>
                <c:pt idx="21">
                  <c:v>-3.482252911467662E-2</c:v>
                </c:pt>
                <c:pt idx="22">
                  <c:v>-3.4781987630567557E-2</c:v>
                </c:pt>
                <c:pt idx="23">
                  <c:v>-3.3800598891272793E-2</c:v>
                </c:pt>
                <c:pt idx="24">
                  <c:v>-3.3800598891272793E-2</c:v>
                </c:pt>
                <c:pt idx="25">
                  <c:v>-3.3800598891272793E-2</c:v>
                </c:pt>
                <c:pt idx="26">
                  <c:v>-3.3800598891272793E-2</c:v>
                </c:pt>
                <c:pt idx="27">
                  <c:v>-3.3766701852991798E-2</c:v>
                </c:pt>
                <c:pt idx="28">
                  <c:v>-3.3766701852991798E-2</c:v>
                </c:pt>
                <c:pt idx="29">
                  <c:v>-3.3766701852991798E-2</c:v>
                </c:pt>
                <c:pt idx="30">
                  <c:v>-3.3766701852991798E-2</c:v>
                </c:pt>
                <c:pt idx="31">
                  <c:v>-2.8750081304135033E-2</c:v>
                </c:pt>
                <c:pt idx="32">
                  <c:v>-1.8389956327400703E-2</c:v>
                </c:pt>
                <c:pt idx="33">
                  <c:v>-1.8382845568279571E-2</c:v>
                </c:pt>
                <c:pt idx="34">
                  <c:v>-4.4471631586586458E-3</c:v>
                </c:pt>
                <c:pt idx="35">
                  <c:v>-4.4471631586586458E-3</c:v>
                </c:pt>
                <c:pt idx="36">
                  <c:v>-3.4915846333804235E-3</c:v>
                </c:pt>
                <c:pt idx="37">
                  <c:v>-3.4915846333804235E-3</c:v>
                </c:pt>
                <c:pt idx="38">
                  <c:v>-3.0091492365613703E-3</c:v>
                </c:pt>
                <c:pt idx="39">
                  <c:v>-3.0091492365613703E-3</c:v>
                </c:pt>
                <c:pt idx="40">
                  <c:v>1.0786214058789878E-2</c:v>
                </c:pt>
                <c:pt idx="41">
                  <c:v>1.0786214058789878E-2</c:v>
                </c:pt>
                <c:pt idx="42">
                  <c:v>1.1078905035032866E-2</c:v>
                </c:pt>
                <c:pt idx="43">
                  <c:v>2.5166528047302877E-2</c:v>
                </c:pt>
                <c:pt idx="44">
                  <c:v>2.5812897150125524E-2</c:v>
                </c:pt>
                <c:pt idx="45">
                  <c:v>5.6494863950857788E-2</c:v>
                </c:pt>
                <c:pt idx="46">
                  <c:v>5.6503404886870223E-2</c:v>
                </c:pt>
                <c:pt idx="47">
                  <c:v>7.504365835213031E-2</c:v>
                </c:pt>
                <c:pt idx="48">
                  <c:v>0.11106295648749998</c:v>
                </c:pt>
                <c:pt idx="49">
                  <c:v>0.13038385583573536</c:v>
                </c:pt>
                <c:pt idx="50">
                  <c:v>0.13049109830261438</c:v>
                </c:pt>
                <c:pt idx="51">
                  <c:v>0.13064711962857556</c:v>
                </c:pt>
                <c:pt idx="52">
                  <c:v>0.1306958841395563</c:v>
                </c:pt>
                <c:pt idx="53">
                  <c:v>0.13075440648489303</c:v>
                </c:pt>
                <c:pt idx="54">
                  <c:v>0.13095927706530833</c:v>
                </c:pt>
                <c:pt idx="55">
                  <c:v>0.14319313297177957</c:v>
                </c:pt>
                <c:pt idx="56">
                  <c:v>0.14378997838721924</c:v>
                </c:pt>
                <c:pt idx="57">
                  <c:v>0.14911557490081945</c:v>
                </c:pt>
                <c:pt idx="58">
                  <c:v>0.15031038988598117</c:v>
                </c:pt>
                <c:pt idx="59">
                  <c:v>0.16496721482918064</c:v>
                </c:pt>
                <c:pt idx="60">
                  <c:v>0.16500827612402308</c:v>
                </c:pt>
                <c:pt idx="61">
                  <c:v>0.16517254521689514</c:v>
                </c:pt>
                <c:pt idx="62">
                  <c:v>0.1667761740195578</c:v>
                </c:pt>
                <c:pt idx="63">
                  <c:v>0.1667761740195578</c:v>
                </c:pt>
                <c:pt idx="64">
                  <c:v>0.16695114822039192</c:v>
                </c:pt>
                <c:pt idx="65">
                  <c:v>0.1671055730913813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DC-44D9-8764-F8433CF0C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87592"/>
        <c:axId val="1"/>
      </c:scatterChart>
      <c:valAx>
        <c:axId val="605987592"/>
        <c:scaling>
          <c:orientation val="minMax"/>
          <c:max val="4.5"/>
          <c:min val="-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68131945045330866"/>
              <c:y val="0.936172446529290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68086099166682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8759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01346947016238"/>
          <c:y val="0.93617244652929021"/>
          <c:w val="0.44810796086386634"/>
          <c:h val="0.9881819027940655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-- O-C Diagram</a:t>
            </a:r>
          </a:p>
        </c:rich>
      </c:tx>
      <c:layout>
        <c:manualLayout>
          <c:xMode val="edge"/>
          <c:yMode val="edge"/>
          <c:x val="0.39194190469781021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92139199074704E-2"/>
          <c:y val="0.11111135715914904"/>
          <c:w val="0.90354198090990934"/>
          <c:h val="0.75737129165624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(3)'!$E$20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(3)'!$D$21:$D$106</c:f>
              <c:numCache>
                <c:formatCode>General</c:formatCode>
                <c:ptCount val="86"/>
                <c:pt idx="0">
                  <c:v>-2.4758499999999999</c:v>
                </c:pt>
                <c:pt idx="1">
                  <c:v>-2.4756</c:v>
                </c:pt>
                <c:pt idx="2">
                  <c:v>-2.4748000000000001</c:v>
                </c:pt>
                <c:pt idx="3">
                  <c:v>-2.4742500000000001</c:v>
                </c:pt>
                <c:pt idx="4">
                  <c:v>-2.47315</c:v>
                </c:pt>
                <c:pt idx="5">
                  <c:v>-2.4688500000000002</c:v>
                </c:pt>
                <c:pt idx="6">
                  <c:v>-2.4680499999999999</c:v>
                </c:pt>
                <c:pt idx="7">
                  <c:v>-2.4672499999999999</c:v>
                </c:pt>
                <c:pt idx="8">
                  <c:v>-2.4669500000000002</c:v>
                </c:pt>
                <c:pt idx="9">
                  <c:v>-2.46455</c:v>
                </c:pt>
                <c:pt idx="10">
                  <c:v>-2.4672499999999999</c:v>
                </c:pt>
                <c:pt idx="11">
                  <c:v>-2.4613</c:v>
                </c:pt>
                <c:pt idx="12">
                  <c:v>-2.4605000000000001</c:v>
                </c:pt>
                <c:pt idx="13">
                  <c:v>-2.4599500000000001</c:v>
                </c:pt>
                <c:pt idx="14">
                  <c:v>-2.4597000000000002</c:v>
                </c:pt>
                <c:pt idx="15">
                  <c:v>-1.3814500000000001</c:v>
                </c:pt>
                <c:pt idx="16">
                  <c:v>-1.3795999999999999</c:v>
                </c:pt>
                <c:pt idx="17">
                  <c:v>-1.2865</c:v>
                </c:pt>
                <c:pt idx="18">
                  <c:v>-1.2859499999999999</c:v>
                </c:pt>
                <c:pt idx="19">
                  <c:v>-1.28515</c:v>
                </c:pt>
                <c:pt idx="20">
                  <c:v>-0.11840000000000001</c:v>
                </c:pt>
                <c:pt idx="21">
                  <c:v>-0.1181</c:v>
                </c:pt>
                <c:pt idx="22">
                  <c:v>-0.1176</c:v>
                </c:pt>
                <c:pt idx="23">
                  <c:v>-0.11755</c:v>
                </c:pt>
                <c:pt idx="24">
                  <c:v>-2.445E-2</c:v>
                </c:pt>
                <c:pt idx="25">
                  <c:v>5.0000000000000002E-5</c:v>
                </c:pt>
                <c:pt idx="26">
                  <c:v>0.48409999999999997</c:v>
                </c:pt>
                <c:pt idx="27">
                  <c:v>0.48409999999999997</c:v>
                </c:pt>
                <c:pt idx="28">
                  <c:v>0.58835000000000004</c:v>
                </c:pt>
                <c:pt idx="29">
                  <c:v>0.59050000000000002</c:v>
                </c:pt>
                <c:pt idx="30">
                  <c:v>0.59184999999999999</c:v>
                </c:pt>
                <c:pt idx="31">
                  <c:v>1.27965</c:v>
                </c:pt>
                <c:pt idx="32">
                  <c:v>1.2799</c:v>
                </c:pt>
                <c:pt idx="33">
                  <c:v>1.7578499999999999</c:v>
                </c:pt>
                <c:pt idx="34">
                  <c:v>1.86175</c:v>
                </c:pt>
                <c:pt idx="35">
                  <c:v>2.01885</c:v>
                </c:pt>
                <c:pt idx="36">
                  <c:v>2.0188999999999999</c:v>
                </c:pt>
                <c:pt idx="37">
                  <c:v>2.0894499999999998</c:v>
                </c:pt>
                <c:pt idx="38">
                  <c:v>2.0895000000000001</c:v>
                </c:pt>
                <c:pt idx="39">
                  <c:v>2.1440000000000001</c:v>
                </c:pt>
                <c:pt idx="40">
                  <c:v>2.14425</c:v>
                </c:pt>
                <c:pt idx="41">
                  <c:v>2.14425</c:v>
                </c:pt>
                <c:pt idx="42">
                  <c:v>2.14425</c:v>
                </c:pt>
                <c:pt idx="43">
                  <c:v>2.1445500000000002</c:v>
                </c:pt>
                <c:pt idx="44">
                  <c:v>2.1518000000000002</c:v>
                </c:pt>
                <c:pt idx="45">
                  <c:v>2.15205</c:v>
                </c:pt>
                <c:pt idx="46">
                  <c:v>2.15205</c:v>
                </c:pt>
                <c:pt idx="47">
                  <c:v>2.1887500000000002</c:v>
                </c:pt>
                <c:pt idx="48">
                  <c:v>2.26275</c:v>
                </c:pt>
                <c:pt idx="49">
                  <c:v>2.2627999999999999</c:v>
                </c:pt>
                <c:pt idx="50">
                  <c:v>2.3588499999999999</c:v>
                </c:pt>
                <c:pt idx="51">
                  <c:v>2.3588499999999999</c:v>
                </c:pt>
                <c:pt idx="52">
                  <c:v>2.3653</c:v>
                </c:pt>
                <c:pt idx="53">
                  <c:v>2.3653</c:v>
                </c:pt>
                <c:pt idx="54">
                  <c:v>2.3685499999999999</c:v>
                </c:pt>
                <c:pt idx="55">
                  <c:v>2.3685499999999999</c:v>
                </c:pt>
                <c:pt idx="56">
                  <c:v>2.4597500000000001</c:v>
                </c:pt>
                <c:pt idx="57">
                  <c:v>2.4597500000000001</c:v>
                </c:pt>
                <c:pt idx="58">
                  <c:v>2.4616500000000001</c:v>
                </c:pt>
                <c:pt idx="59">
                  <c:v>2.4616500000000001</c:v>
                </c:pt>
                <c:pt idx="60">
                  <c:v>2.5514999999999999</c:v>
                </c:pt>
                <c:pt idx="61">
                  <c:v>2.5555500000000002</c:v>
                </c:pt>
                <c:pt idx="62">
                  <c:v>2.5555500000000002</c:v>
                </c:pt>
                <c:pt idx="63">
                  <c:v>2.7412000000000001</c:v>
                </c:pt>
                <c:pt idx="64">
                  <c:v>2.74125</c:v>
                </c:pt>
                <c:pt idx="65">
                  <c:v>2.8477999999999999</c:v>
                </c:pt>
                <c:pt idx="66">
                  <c:v>2.9373</c:v>
                </c:pt>
                <c:pt idx="67">
                  <c:v>2.9373499999999999</c:v>
                </c:pt>
                <c:pt idx="68">
                  <c:v>3.0445500000000001</c:v>
                </c:pt>
                <c:pt idx="69">
                  <c:v>3.1452</c:v>
                </c:pt>
                <c:pt idx="70">
                  <c:v>3.14575</c:v>
                </c:pt>
                <c:pt idx="71">
                  <c:v>3.14575</c:v>
                </c:pt>
                <c:pt idx="72">
                  <c:v>3.1467999999999998</c:v>
                </c:pt>
                <c:pt idx="73">
                  <c:v>3.1471</c:v>
                </c:pt>
                <c:pt idx="74">
                  <c:v>3.1481499999999998</c:v>
                </c:pt>
                <c:pt idx="75">
                  <c:v>3.2102499999999998</c:v>
                </c:pt>
                <c:pt idx="76">
                  <c:v>3.2132499999999999</c:v>
                </c:pt>
                <c:pt idx="77">
                  <c:v>3.2399</c:v>
                </c:pt>
                <c:pt idx="78">
                  <c:v>3.2458499999999999</c:v>
                </c:pt>
                <c:pt idx="79">
                  <c:v>3.3180000000000001</c:v>
                </c:pt>
                <c:pt idx="80">
                  <c:v>3.3182</c:v>
                </c:pt>
                <c:pt idx="81">
                  <c:v>3.319</c:v>
                </c:pt>
                <c:pt idx="82">
                  <c:v>3.3268</c:v>
                </c:pt>
                <c:pt idx="83">
                  <c:v>3.3268</c:v>
                </c:pt>
                <c:pt idx="84">
                  <c:v>3.3276500000000002</c:v>
                </c:pt>
                <c:pt idx="85">
                  <c:v>3.3283999999999998</c:v>
                </c:pt>
              </c:numCache>
            </c:numRef>
          </c:xVal>
          <c:yVal>
            <c:numRef>
              <c:f>'Q_fit (3)'!$E$21:$E$106</c:f>
              <c:numCache>
                <c:formatCode>General</c:formatCode>
                <c:ptCount val="86"/>
                <c:pt idx="0">
                  <c:v>-2.1781164999993052E-2</c:v>
                </c:pt>
                <c:pt idx="1">
                  <c:v>5.8375599983264692E-3</c:v>
                </c:pt>
                <c:pt idx="2">
                  <c:v>-3.8582520002819365E-2</c:v>
                </c:pt>
                <c:pt idx="3">
                  <c:v>-6.621324999287026E-3</c:v>
                </c:pt>
                <c:pt idx="4">
                  <c:v>-1.2698934999207268E-2</c:v>
                </c:pt>
                <c:pt idx="5">
                  <c:v>-1.6456864999781828E-2</c:v>
                </c:pt>
                <c:pt idx="6">
                  <c:v>-8.7694499961799011E-4</c:v>
                </c:pt>
                <c:pt idx="7">
                  <c:v>4.70297499850858E-3</c:v>
                </c:pt>
                <c:pt idx="8">
                  <c:v>-6.9545549995382316E-3</c:v>
                </c:pt>
                <c:pt idx="9">
                  <c:v>2.9785205002553994E-2</c:v>
                </c:pt>
                <c:pt idx="10">
                  <c:v>4.70297499850858E-3</c:v>
                </c:pt>
                <c:pt idx="11">
                  <c:v>-3.171370000927709E-3</c:v>
                </c:pt>
                <c:pt idx="12">
                  <c:v>2.4085499971988611E-3</c:v>
                </c:pt>
                <c:pt idx="13">
                  <c:v>-2.5630255000578472E-2</c:v>
                </c:pt>
                <c:pt idx="14">
                  <c:v>-2.0115299994358793E-3</c:v>
                </c:pt>
                <c:pt idx="15">
                  <c:v>-0.11155060499731917</c:v>
                </c:pt>
                <c:pt idx="16">
                  <c:v>-0.10837204000563361</c:v>
                </c:pt>
                <c:pt idx="17">
                  <c:v>-0.11625885000830749</c:v>
                </c:pt>
                <c:pt idx="18">
                  <c:v>-0.11639765500149224</c:v>
                </c:pt>
                <c:pt idx="19">
                  <c:v>-0.11691773500206182</c:v>
                </c:pt>
                <c:pt idx="20">
                  <c:v>-0.18582815999980085</c:v>
                </c:pt>
                <c:pt idx="21">
                  <c:v>-0.18528569000045536</c:v>
                </c:pt>
                <c:pt idx="22">
                  <c:v>-0.1860482400006731</c:v>
                </c:pt>
                <c:pt idx="23">
                  <c:v>-0.18502449500374496</c:v>
                </c:pt>
                <c:pt idx="24">
                  <c:v>-0.18501130500226282</c:v>
                </c:pt>
                <c:pt idx="25">
                  <c:v>-0.18547625499923015</c:v>
                </c:pt>
                <c:pt idx="26">
                  <c:v>-0.17680090999783715</c:v>
                </c:pt>
                <c:pt idx="27">
                  <c:v>-0.17680090999783715</c:v>
                </c:pt>
                <c:pt idx="28">
                  <c:v>-0.16869258500082651</c:v>
                </c:pt>
                <c:pt idx="29">
                  <c:v>-0.17017155000212369</c:v>
                </c:pt>
                <c:pt idx="30">
                  <c:v>-0.17023043500375934</c:v>
                </c:pt>
                <c:pt idx="31">
                  <c:v>-0.12799421499948949</c:v>
                </c:pt>
                <c:pt idx="32">
                  <c:v>-0.12807548999990104</c:v>
                </c:pt>
                <c:pt idx="33">
                  <c:v>-7.7897035000205506E-2</c:v>
                </c:pt>
                <c:pt idx="34">
                  <c:v>-6.8254925005021505E-2</c:v>
                </c:pt>
                <c:pt idx="35">
                  <c:v>-5.7848134994856082E-2</c:v>
                </c:pt>
                <c:pt idx="36">
                  <c:v>-5.732438999984879E-2</c:v>
                </c:pt>
                <c:pt idx="37">
                  <c:v>-3.7920194998150691E-2</c:v>
                </c:pt>
                <c:pt idx="38">
                  <c:v>-3.2696450005460065E-2</c:v>
                </c:pt>
                <c:pt idx="39">
                  <c:v>-4.5914399997855071E-2</c:v>
                </c:pt>
                <c:pt idx="40">
                  <c:v>-4.1995674997451715E-2</c:v>
                </c:pt>
                <c:pt idx="41">
                  <c:v>-4.1995674997451715E-2</c:v>
                </c:pt>
                <c:pt idx="42">
                  <c:v>-4.1895674999977928E-2</c:v>
                </c:pt>
                <c:pt idx="43">
                  <c:v>-4.5753205005894415E-2</c:v>
                </c:pt>
                <c:pt idx="44">
                  <c:v>-4.4810179999331012E-2</c:v>
                </c:pt>
                <c:pt idx="45">
                  <c:v>-4.169145500054583E-2</c:v>
                </c:pt>
                <c:pt idx="46">
                  <c:v>-4.1391455000848509E-2</c:v>
                </c:pt>
                <c:pt idx="47">
                  <c:v>-2.7162624995980877E-2</c:v>
                </c:pt>
                <c:pt idx="48">
                  <c:v>-1.782002500112867E-2</c:v>
                </c:pt>
                <c:pt idx="49">
                  <c:v>-1.3596280005003791E-2</c:v>
                </c:pt>
                <c:pt idx="50">
                  <c:v>-2.1821350019308738E-3</c:v>
                </c:pt>
                <c:pt idx="51">
                  <c:v>-2.1821350019308738E-3</c:v>
                </c:pt>
                <c:pt idx="52">
                  <c:v>-4.7190300028887577E-3</c:v>
                </c:pt>
                <c:pt idx="53">
                  <c:v>-1.5190300036920235E-3</c:v>
                </c:pt>
                <c:pt idx="54">
                  <c:v>-5.4756050012656488E-3</c:v>
                </c:pt>
                <c:pt idx="55">
                  <c:v>-3.6756050030817278E-3</c:v>
                </c:pt>
                <c:pt idx="56">
                  <c:v>1.0735274998296518E-2</c:v>
                </c:pt>
                <c:pt idx="57">
                  <c:v>1.2135274999309331E-2</c:v>
                </c:pt>
                <c:pt idx="58">
                  <c:v>1.1737584994989447E-2</c:v>
                </c:pt>
                <c:pt idx="59">
                  <c:v>1.1737584994989447E-2</c:v>
                </c:pt>
                <c:pt idx="60">
                  <c:v>2.0207349996780977E-2</c:v>
                </c:pt>
                <c:pt idx="61">
                  <c:v>2.333069500309648E-2</c:v>
                </c:pt>
                <c:pt idx="62">
                  <c:v>2.333069500309648E-2</c:v>
                </c:pt>
                <c:pt idx="63">
                  <c:v>5.0395879996358417E-2</c:v>
                </c:pt>
                <c:pt idx="64">
                  <c:v>5.0419625003996771E-2</c:v>
                </c:pt>
                <c:pt idx="65">
                  <c:v>7.2720219999609981E-2</c:v>
                </c:pt>
                <c:pt idx="66">
                  <c:v>8.7523769994731992E-2</c:v>
                </c:pt>
                <c:pt idx="67">
                  <c:v>8.7047515000449494E-2</c:v>
                </c:pt>
                <c:pt idx="68">
                  <c:v>0.10465679499611724</c:v>
                </c:pt>
                <c:pt idx="69">
                  <c:v>0.13115547999768751</c:v>
                </c:pt>
                <c:pt idx="70">
                  <c:v>0.13071667499752948</c:v>
                </c:pt>
                <c:pt idx="71">
                  <c:v>0.13071667499752948</c:v>
                </c:pt>
                <c:pt idx="72">
                  <c:v>0.13081532000069274</c:v>
                </c:pt>
                <c:pt idx="73">
                  <c:v>0.13185778999468312</c:v>
                </c:pt>
                <c:pt idx="74">
                  <c:v>0.12845643499895232</c:v>
                </c:pt>
                <c:pt idx="75">
                  <c:v>0.14494772499165265</c:v>
                </c:pt>
                <c:pt idx="76">
                  <c:v>0.14527242499752901</c:v>
                </c:pt>
                <c:pt idx="77">
                  <c:v>0.15132850989175495</c:v>
                </c:pt>
                <c:pt idx="78">
                  <c:v>0.15135416499833809</c:v>
                </c:pt>
                <c:pt idx="79">
                  <c:v>0.17191820000152802</c:v>
                </c:pt>
                <c:pt idx="80">
                  <c:v>0.16851317999680759</c:v>
                </c:pt>
                <c:pt idx="81">
                  <c:v>0.16849309999815887</c:v>
                </c:pt>
                <c:pt idx="82">
                  <c:v>0.16909732000203803</c:v>
                </c:pt>
                <c:pt idx="83">
                  <c:v>0.17089732000022195</c:v>
                </c:pt>
                <c:pt idx="84">
                  <c:v>0.17030098499526503</c:v>
                </c:pt>
                <c:pt idx="85">
                  <c:v>0.1713571599975694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07-41F6-8627-AEDE382C847E}"/>
            </c:ext>
          </c:extLst>
        </c:ser>
        <c:ser>
          <c:idx val="1"/>
          <c:order val="1"/>
          <c:tx>
            <c:strRef>
              <c:f>'Q_fit (3)'!$V$1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(3)'!$U$2:$U$16</c:f>
              <c:numCache>
                <c:formatCode>General</c:formatCode>
                <c:ptCount val="15"/>
                <c:pt idx="0">
                  <c:v>-2.5</c:v>
                </c:pt>
                <c:pt idx="1">
                  <c:v>-2</c:v>
                </c:pt>
                <c:pt idx="2">
                  <c:v>-1.5</c:v>
                </c:pt>
                <c:pt idx="3">
                  <c:v>-1</c:v>
                </c:pt>
                <c:pt idx="4">
                  <c:v>-0.5</c:v>
                </c:pt>
                <c:pt idx="5">
                  <c:v>0</c:v>
                </c:pt>
                <c:pt idx="6">
                  <c:v>0.5</c:v>
                </c:pt>
                <c:pt idx="7">
                  <c:v>1</c:v>
                </c:pt>
                <c:pt idx="8">
                  <c:v>1.5</c:v>
                </c:pt>
                <c:pt idx="9">
                  <c:v>2</c:v>
                </c:pt>
                <c:pt idx="10">
                  <c:v>2.5</c:v>
                </c:pt>
                <c:pt idx="11">
                  <c:v>3</c:v>
                </c:pt>
                <c:pt idx="12">
                  <c:v>3.5</c:v>
                </c:pt>
                <c:pt idx="13">
                  <c:v>4</c:v>
                </c:pt>
                <c:pt idx="14">
                  <c:v>4.5</c:v>
                </c:pt>
              </c:numCache>
            </c:numRef>
          </c:xVal>
          <c:yVal>
            <c:numRef>
              <c:f>'Q_fit (3)'!$V$2:$V$16</c:f>
              <c:numCache>
                <c:formatCode>General</c:formatCode>
                <c:ptCount val="15"/>
                <c:pt idx="0">
                  <c:v>2.6703690212540043E-3</c:v>
                </c:pt>
                <c:pt idx="1">
                  <c:v>-6.5532075698513811E-2</c:v>
                </c:pt>
                <c:pt idx="2">
                  <c:v>-0.11824977783658661</c:v>
                </c:pt>
                <c:pt idx="3">
                  <c:v>-0.15548273739296442</c:v>
                </c:pt>
                <c:pt idx="4">
                  <c:v>-0.17723095436764724</c:v>
                </c:pt>
                <c:pt idx="5">
                  <c:v>-0.18349442876063507</c:v>
                </c:pt>
                <c:pt idx="6">
                  <c:v>-0.17427316057192793</c:v>
                </c:pt>
                <c:pt idx="7">
                  <c:v>-0.14956714980152575</c:v>
                </c:pt>
                <c:pt idx="8">
                  <c:v>-0.10937639644942862</c:v>
                </c:pt>
                <c:pt idx="9">
                  <c:v>-5.370090051563646E-2</c:v>
                </c:pt>
                <c:pt idx="10">
                  <c:v>1.7459337999850666E-2</c:v>
                </c:pt>
                <c:pt idx="11">
                  <c:v>0.10410431909703277</c:v>
                </c:pt>
                <c:pt idx="12">
                  <c:v>0.20623404277590987</c:v>
                </c:pt>
                <c:pt idx="13">
                  <c:v>0.32384850903648199</c:v>
                </c:pt>
                <c:pt idx="14">
                  <c:v>0.4569477178787491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07-41F6-8627-AEDE382C8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94480"/>
        <c:axId val="1"/>
      </c:scatterChart>
      <c:valAx>
        <c:axId val="605994480"/>
        <c:scaling>
          <c:orientation val="minMax"/>
          <c:min val="-2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475046388432216"/>
              <c:y val="0.931974931704965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42177823010218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94480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9792468249161158"/>
          <c:y val="0.91836948952809472"/>
          <c:w val="0.42979294254884803"/>
          <c:h val="0.968256110843287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41747618117314622"/>
          <c:y val="3.5190615835777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87480919086394E-2"/>
          <c:y val="0.14369501466275661"/>
          <c:w val="0.86731482954383843"/>
          <c:h val="0.671554252199413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(3)'!$H$21:$H$975</c:f>
              <c:numCache>
                <c:formatCode>General</c:formatCode>
                <c:ptCount val="955"/>
                <c:pt idx="10">
                  <c:v>-3.8148565003211843E-2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1E-45CF-ABF6-8ABF69745058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(3)'!$D$22:$D$40</c:f>
                <c:numCache>
                  <c:formatCode>General</c:formatCode>
                  <c:ptCount val="19"/>
                  <c:pt idx="9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(3)'!$I$21:$I$975</c:f>
              <c:numCache>
                <c:formatCode>0.0000</c:formatCode>
                <c:ptCount val="955"/>
                <c:pt idx="35" formatCode="General">
                  <c:v>7.1560290001798421E-2</c:v>
                </c:pt>
                <c:pt idx="36" formatCode="General">
                  <c:v>5.457380000007106E-2</c:v>
                </c:pt>
                <c:pt idx="60" formatCode="General">
                  <c:v>8.5538479994283989E-2</c:v>
                </c:pt>
                <c:pt idx="62" formatCode="General">
                  <c:v>2.6024569997389335E-2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01E-45CF-ABF6-8ABF69745058}"/>
            </c:ext>
          </c:extLst>
        </c:ser>
        <c:ser>
          <c:idx val="3"/>
          <c:order val="2"/>
          <c:tx>
            <c:strRef>
              <c:f>'A (3)'!$J$20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(3)'!$D$21:$D$40</c:f>
                <c:numCache>
                  <c:formatCode>General</c:formatCode>
                  <c:ptCount val="20"/>
                  <c:pt idx="10">
                    <c:v>0</c:v>
                  </c:pt>
                </c:numCache>
              </c:numRef>
            </c:plus>
            <c:minus>
              <c:numRef>
                <c:f>'A (3)'!$D$21:$D$40</c:f>
                <c:numCache>
                  <c:formatCode>General</c:formatCode>
                  <c:ptCount val="20"/>
                  <c:pt idx="1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(3)'!$J$21:$J$975</c:f>
              <c:numCache>
                <c:formatCode>0.0000</c:formatCode>
                <c:ptCount val="955"/>
                <c:pt idx="89" formatCode="General">
                  <c:v>0.19025290000718087</c:v>
                </c:pt>
                <c:pt idx="109" formatCode="General">
                  <c:v>0.18484911999985343</c:v>
                </c:pt>
                <c:pt idx="117" formatCode="General">
                  <c:v>0.32654287000332261</c:v>
                </c:pt>
                <c:pt idx="123" formatCode="General">
                  <c:v>0.40138681999815162</c:v>
                </c:pt>
                <c:pt idx="128" formatCode="General">
                  <c:v>0.39683276999858208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01E-45CF-ABF6-8ABF69745058}"/>
            </c:ext>
          </c:extLst>
        </c:ser>
        <c:ser>
          <c:idx val="4"/>
          <c:order val="3"/>
          <c:tx>
            <c:strRef>
              <c:f>'A (3)'!$K$20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(3)'!$D$21:$D$86</c:f>
                <c:numCache>
                  <c:formatCode>General</c:formatCode>
                  <c:ptCount val="66"/>
                  <c:pt idx="10">
                    <c:v>0</c:v>
                  </c:pt>
                  <c:pt idx="60">
                    <c:v>1E-3</c:v>
                  </c:pt>
                  <c:pt idx="62">
                    <c:v>1.1999999999999999E-3</c:v>
                  </c:pt>
                  <c:pt idx="65">
                    <c:v>5.9999999999999995E-4</c:v>
                  </c:pt>
                </c:numCache>
              </c:numRef>
            </c:plus>
            <c:minus>
              <c:numRef>
                <c:f>'A (3)'!$D$21:$D$86</c:f>
                <c:numCache>
                  <c:formatCode>General</c:formatCode>
                  <c:ptCount val="66"/>
                  <c:pt idx="10">
                    <c:v>0</c:v>
                  </c:pt>
                  <c:pt idx="60">
                    <c:v>1E-3</c:v>
                  </c:pt>
                  <c:pt idx="62">
                    <c:v>1.1999999999999999E-3</c:v>
                  </c:pt>
                  <c:pt idx="65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(3)'!$K$21:$K$975</c:f>
              <c:numCache>
                <c:formatCode>0.0000</c:formatCode>
                <c:ptCount val="955"/>
                <c:pt idx="26" formatCode="General">
                  <c:v>-0.1084940450018621</c:v>
                </c:pt>
                <c:pt idx="41" formatCode="General">
                  <c:v>4.0717349998885766E-2</c:v>
                </c:pt>
                <c:pt idx="42" formatCode="General">
                  <c:v>5.5149874999187887E-2</c:v>
                </c:pt>
                <c:pt idx="45" formatCode="General">
                  <c:v>6.4008904999354854E-2</c:v>
                </c:pt>
                <c:pt idx="46" formatCode="General">
                  <c:v>3.5051399972871877E-3</c:v>
                </c:pt>
                <c:pt idx="47" formatCode="General">
                  <c:v>1.7137664995971136E-2</c:v>
                </c:pt>
                <c:pt idx="64" formatCode="General">
                  <c:v>1.6297980000672396E-2</c:v>
                </c:pt>
                <c:pt idx="65" formatCode="General">
                  <c:v>-2.5549240002874285E-2</c:v>
                </c:pt>
                <c:pt idx="66" formatCode="General">
                  <c:v>-2.3422735001076944E-2</c:v>
                </c:pt>
                <c:pt idx="67" formatCode="General">
                  <c:v>8.369554000091739E-2</c:v>
                </c:pt>
                <c:pt idx="70" formatCode="General">
                  <c:v>0.14718544000061229</c:v>
                </c:pt>
                <c:pt idx="71" formatCode="General">
                  <c:v>0.19354961999488296</c:v>
                </c:pt>
                <c:pt idx="72" formatCode="General">
                  <c:v>0.21624117500323337</c:v>
                </c:pt>
                <c:pt idx="73" formatCode="General">
                  <c:v>0.21624117500323337</c:v>
                </c:pt>
                <c:pt idx="74" formatCode="General">
                  <c:v>0.26049778000015067</c:v>
                </c:pt>
                <c:pt idx="76" formatCode="General">
                  <c:v>0.13173991999792634</c:v>
                </c:pt>
                <c:pt idx="79" formatCode="General">
                  <c:v>0.16653319989563897</c:v>
                </c:pt>
                <c:pt idx="80" formatCode="General">
                  <c:v>0.23361379999550991</c:v>
                </c:pt>
                <c:pt idx="81" formatCode="General">
                  <c:v>0.17451110000547487</c:v>
                </c:pt>
                <c:pt idx="82" formatCode="General">
                  <c:v>0.17951711999921827</c:v>
                </c:pt>
                <c:pt idx="83" formatCode="General">
                  <c:v>0.21314119999442482</c:v>
                </c:pt>
                <c:pt idx="84" formatCode="General">
                  <c:v>0.17542898999818135</c:v>
                </c:pt>
                <c:pt idx="85" formatCode="General">
                  <c:v>0.17722898999636527</c:v>
                </c:pt>
                <c:pt idx="86" formatCode="General">
                  <c:v>0.21237957500125049</c:v>
                </c:pt>
                <c:pt idx="88" formatCode="General">
                  <c:v>0.24497715000325115</c:v>
                </c:pt>
                <c:pt idx="90" formatCode="General">
                  <c:v>0.22525047499948414</c:v>
                </c:pt>
                <c:pt idx="91" formatCode="General">
                  <c:v>0.22307698000076925</c:v>
                </c:pt>
                <c:pt idx="92" formatCode="General">
                  <c:v>0.22960348500055261</c:v>
                </c:pt>
                <c:pt idx="93" formatCode="General">
                  <c:v>0.22942999000224518</c:v>
                </c:pt>
                <c:pt idx="94" formatCode="General">
                  <c:v>9.882505499990657E-2</c:v>
                </c:pt>
                <c:pt idx="95" formatCode="General">
                  <c:v>0.10315155999705894</c:v>
                </c:pt>
                <c:pt idx="96" formatCode="General">
                  <c:v>0.12912263000180246</c:v>
                </c:pt>
                <c:pt idx="97" formatCode="General">
                  <c:v>0.2069400750042405</c:v>
                </c:pt>
                <c:pt idx="98" formatCode="General">
                  <c:v>0.22062561000348069</c:v>
                </c:pt>
                <c:pt idx="99" formatCode="General">
                  <c:v>0.15981591000308981</c:v>
                </c:pt>
                <c:pt idx="101" formatCode="General">
                  <c:v>0.12131989000044996</c:v>
                </c:pt>
                <c:pt idx="102" formatCode="General">
                  <c:v>0.12131989000044996</c:v>
                </c:pt>
                <c:pt idx="103" formatCode="General">
                  <c:v>0.12549940499593504</c:v>
                </c:pt>
                <c:pt idx="104" formatCode="General">
                  <c:v>0.12381127499975264</c:v>
                </c:pt>
                <c:pt idx="107" formatCode="General">
                  <c:v>0.22550840499752667</c:v>
                </c:pt>
                <c:pt idx="116" formatCode="General">
                  <c:v>0.14045903499936685</c:v>
                </c:pt>
                <c:pt idx="118" formatCode="General">
                  <c:v>0.44845365500077605</c:v>
                </c:pt>
                <c:pt idx="122" formatCode="General">
                  <c:v>0.38808232999872416</c:v>
                </c:pt>
                <c:pt idx="127" formatCode="General">
                  <c:v>0.34283932000107598</c:v>
                </c:pt>
                <c:pt idx="129" formatCode="General">
                  <c:v>0.38042992000555387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01E-45CF-ABF6-8ABF69745058}"/>
            </c:ext>
          </c:extLst>
        </c:ser>
        <c:ser>
          <c:idx val="2"/>
          <c:order val="4"/>
          <c:tx>
            <c:strRef>
              <c:f>'A (3)'!$L$20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(3)'!$D$21:$D$86</c:f>
                <c:numCache>
                  <c:formatCode>General</c:formatCode>
                  <c:ptCount val="66"/>
                  <c:pt idx="10">
                    <c:v>0</c:v>
                  </c:pt>
                  <c:pt idx="60">
                    <c:v>1E-3</c:v>
                  </c:pt>
                  <c:pt idx="62">
                    <c:v>1.1999999999999999E-3</c:v>
                  </c:pt>
                  <c:pt idx="65">
                    <c:v>5.9999999999999995E-4</c:v>
                  </c:pt>
                </c:numCache>
              </c:numRef>
            </c:plus>
            <c:minus>
              <c:numRef>
                <c:f>'A (3)'!$D$21:$D$86</c:f>
                <c:numCache>
                  <c:formatCode>General</c:formatCode>
                  <c:ptCount val="66"/>
                  <c:pt idx="10">
                    <c:v>0</c:v>
                  </c:pt>
                  <c:pt idx="60">
                    <c:v>1E-3</c:v>
                  </c:pt>
                  <c:pt idx="62">
                    <c:v>1.1999999999999999E-3</c:v>
                  </c:pt>
                  <c:pt idx="65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(3)'!$L$21:$L$975</c:f>
              <c:numCache>
                <c:formatCode>0.0000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01E-45CF-ABF6-8ABF69745058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(3)'!$D$21:$D$86</c:f>
                <c:numCache>
                  <c:formatCode>General</c:formatCode>
                  <c:ptCount val="66"/>
                  <c:pt idx="10">
                    <c:v>0</c:v>
                  </c:pt>
                  <c:pt idx="60">
                    <c:v>1E-3</c:v>
                  </c:pt>
                  <c:pt idx="62">
                    <c:v>1.1999999999999999E-3</c:v>
                  </c:pt>
                  <c:pt idx="65">
                    <c:v>5.9999999999999995E-4</c:v>
                  </c:pt>
                </c:numCache>
              </c:numRef>
            </c:plus>
            <c:minus>
              <c:numRef>
                <c:f>'A (3)'!$D$21:$D$86</c:f>
                <c:numCache>
                  <c:formatCode>General</c:formatCode>
                  <c:ptCount val="66"/>
                  <c:pt idx="10">
                    <c:v>0</c:v>
                  </c:pt>
                  <c:pt idx="60">
                    <c:v>1E-3</c:v>
                  </c:pt>
                  <c:pt idx="62">
                    <c:v>1.1999999999999999E-3</c:v>
                  </c:pt>
                  <c:pt idx="65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(3)'!$M$21:$M$975</c:f>
              <c:numCache>
                <c:formatCode>0.0000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01E-45CF-ABF6-8ABF69745058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(3)'!$D$21:$D$86</c:f>
                <c:numCache>
                  <c:formatCode>General</c:formatCode>
                  <c:ptCount val="66"/>
                  <c:pt idx="10">
                    <c:v>0</c:v>
                  </c:pt>
                  <c:pt idx="60">
                    <c:v>1E-3</c:v>
                  </c:pt>
                  <c:pt idx="62">
                    <c:v>1.1999999999999999E-3</c:v>
                  </c:pt>
                  <c:pt idx="65">
                    <c:v>5.9999999999999995E-4</c:v>
                  </c:pt>
                </c:numCache>
              </c:numRef>
            </c:plus>
            <c:minus>
              <c:numRef>
                <c:f>'A (3)'!$D$21:$D$86</c:f>
                <c:numCache>
                  <c:formatCode>General</c:formatCode>
                  <c:ptCount val="66"/>
                  <c:pt idx="10">
                    <c:v>0</c:v>
                  </c:pt>
                  <c:pt idx="60">
                    <c:v>1E-3</c:v>
                  </c:pt>
                  <c:pt idx="62">
                    <c:v>1.1999999999999999E-3</c:v>
                  </c:pt>
                  <c:pt idx="65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(3)'!$N$21:$N$975</c:f>
              <c:numCache>
                <c:formatCode>0.0000</c:formatCode>
                <c:ptCount val="955"/>
                <c:pt idx="0" formatCode="General">
                  <c:v>-5.9960435002722079E-2</c:v>
                </c:pt>
                <c:pt idx="1">
                  <c:v>-2.1827910000865813E-2</c:v>
                </c:pt>
                <c:pt idx="2">
                  <c:v>-3.2603830000880407E-2</c:v>
                </c:pt>
                <c:pt idx="3">
                  <c:v>2.2487725000246428E-2</c:v>
                </c:pt>
                <c:pt idx="4">
                  <c:v>6.2670834999153158E-2</c:v>
                </c:pt>
                <c:pt idx="5">
                  <c:v>5.6576769999082899E-2</c:v>
                </c:pt>
                <c:pt idx="6">
                  <c:v>-7.7372644998831674E-2</c:v>
                </c:pt>
                <c:pt idx="7">
                  <c:v>-3.8148565003211843E-2</c:v>
                </c:pt>
                <c:pt idx="8">
                  <c:v>-3.7189534999924945E-2</c:v>
                </c:pt>
                <c:pt idx="9">
                  <c:v>-8.2690790000924608E-2</c:v>
                </c:pt>
                <c:pt idx="11">
                  <c:v>2.1032034997915616E-2</c:v>
                </c:pt>
                <c:pt idx="12">
                  <c:v>6.0256115000811405E-2</c:v>
                </c:pt>
                <c:pt idx="13">
                  <c:v>5.5347669996990589E-2</c:v>
                </c:pt>
                <c:pt idx="14">
                  <c:v>8.9480194998031948E-2</c:v>
                </c:pt>
                <c:pt idx="15">
                  <c:v>-0.1010662400003639</c:v>
                </c:pt>
                <c:pt idx="16">
                  <c:v>-0.20325905000208877</c:v>
                </c:pt>
                <c:pt idx="17" formatCode="General">
                  <c:v>-0.14245013500476489</c:v>
                </c:pt>
                <c:pt idx="18">
                  <c:v>-0.11945857999671716</c:v>
                </c:pt>
                <c:pt idx="19" formatCode="General">
                  <c:v>-0.26950799499900313</c:v>
                </c:pt>
                <c:pt idx="20" formatCode="General">
                  <c:v>-0.17783698499988532</c:v>
                </c:pt>
                <c:pt idx="21" formatCode="General">
                  <c:v>-0.16467795499920612</c:v>
                </c:pt>
                <c:pt idx="22" formatCode="General">
                  <c:v>-0.14441290500690229</c:v>
                </c:pt>
                <c:pt idx="23" formatCode="General">
                  <c:v>-0.14128640000126325</c:v>
                </c:pt>
                <c:pt idx="24" formatCode="General">
                  <c:v>-0.25575098000263097</c:v>
                </c:pt>
                <c:pt idx="25" formatCode="General">
                  <c:v>-0.14173100500192959</c:v>
                </c:pt>
                <c:pt idx="27" formatCode="General">
                  <c:v>-0.1084940450018621</c:v>
                </c:pt>
                <c:pt idx="28" formatCode="General">
                  <c:v>-0.11229499999899417</c:v>
                </c:pt>
                <c:pt idx="29" formatCode="General">
                  <c:v>-0.20652877999964403</c:v>
                </c:pt>
                <c:pt idx="30" formatCode="General">
                  <c:v>-0.14981314499891596</c:v>
                </c:pt>
                <c:pt idx="33" formatCode="General">
                  <c:v>-0.12342257500131382</c:v>
                </c:pt>
                <c:pt idx="34" formatCode="General">
                  <c:v>-0.1129900500018266</c:v>
                </c:pt>
                <c:pt idx="37">
                  <c:v>7.7606689999811351E-2</c:v>
                </c:pt>
                <c:pt idx="38">
                  <c:v>8.0233195003529545E-2</c:v>
                </c:pt>
                <c:pt idx="39" formatCode="General">
                  <c:v>-4.7317664997535758E-2</c:v>
                </c:pt>
                <c:pt idx="40" formatCode="General">
                  <c:v>-3.9991160003410187E-2</c:v>
                </c:pt>
                <c:pt idx="43" formatCode="General">
                  <c:v>5.5149874999187887E-2</c:v>
                </c:pt>
                <c:pt idx="44" formatCode="General">
                  <c:v>5.5249874996661674E-2</c:v>
                </c:pt>
                <c:pt idx="48" formatCode="General">
                  <c:v>1.7437664995668456E-2</c:v>
                </c:pt>
                <c:pt idx="49" formatCode="General">
                  <c:v>-7.3469119997753296E-2</c:v>
                </c:pt>
                <c:pt idx="50" formatCode="General">
                  <c:v>-6.5991135001240764E-2</c:v>
                </c:pt>
                <c:pt idx="51" formatCode="General">
                  <c:v>-5.9664630003680941E-2</c:v>
                </c:pt>
                <c:pt idx="52" formatCode="General">
                  <c:v>-3.8665414998831693E-2</c:v>
                </c:pt>
                <c:pt idx="53" formatCode="General">
                  <c:v>-3.8665414998831693E-2</c:v>
                </c:pt>
                <c:pt idx="54" formatCode="General">
                  <c:v>4.6880235000571702E-2</c:v>
                </c:pt>
                <c:pt idx="55" formatCode="General">
                  <c:v>5.0080234999768436E-2</c:v>
                </c:pt>
                <c:pt idx="56" formatCode="General">
                  <c:v>-3.704350019688718E-4</c:v>
                </c:pt>
                <c:pt idx="57" formatCode="General">
                  <c:v>1.4295649962150492E-3</c:v>
                </c:pt>
                <c:pt idx="58" formatCode="General">
                  <c:v>4.6312900012708269E-3</c:v>
                </c:pt>
                <c:pt idx="59" formatCode="General">
                  <c:v>6.0312900022836402E-3</c:v>
                </c:pt>
                <c:pt idx="61" formatCode="General">
                  <c:v>8.5538479994283989E-2</c:v>
                </c:pt>
                <c:pt idx="63" formatCode="General">
                  <c:v>1.6297980000672396E-2</c:v>
                </c:pt>
                <c:pt idx="68">
                  <c:v>1.5796095001860522E-2</c:v>
                </c:pt>
                <c:pt idx="69">
                  <c:v>1.742260000173701E-2</c:v>
                </c:pt>
                <c:pt idx="75">
                  <c:v>0.13173991999792634</c:v>
                </c:pt>
                <c:pt idx="77" formatCode="General">
                  <c:v>0.19543019999400713</c:v>
                </c:pt>
                <c:pt idx="78">
                  <c:v>0.13874700499582104</c:v>
                </c:pt>
                <c:pt idx="87">
                  <c:v>0.24497715000325115</c:v>
                </c:pt>
                <c:pt idx="100" formatCode="General">
                  <c:v>0.26816548000351759</c:v>
                </c:pt>
                <c:pt idx="105" formatCode="General">
                  <c:v>0.17428496499633184</c:v>
                </c:pt>
                <c:pt idx="106" formatCode="General">
                  <c:v>0.19515839000086999</c:v>
                </c:pt>
                <c:pt idx="108" formatCode="General">
                  <c:v>0.22809677999612177</c:v>
                </c:pt>
                <c:pt idx="110" formatCode="General">
                  <c:v>0.14529879000474466</c:v>
                </c:pt>
                <c:pt idx="111" formatCode="General">
                  <c:v>0.14559879000444198</c:v>
                </c:pt>
                <c:pt idx="112" formatCode="General">
                  <c:v>0.14559879000444198</c:v>
                </c:pt>
                <c:pt idx="113" formatCode="General">
                  <c:v>0.17810124499374069</c:v>
                </c:pt>
                <c:pt idx="114" formatCode="General">
                  <c:v>0.17830124499596423</c:v>
                </c:pt>
                <c:pt idx="115" formatCode="General">
                  <c:v>0.17920124499505619</c:v>
                </c:pt>
                <c:pt idx="119" formatCode="General">
                  <c:v>0.43283706499641994</c:v>
                </c:pt>
                <c:pt idx="120" formatCode="General">
                  <c:v>0.43313706499611726</c:v>
                </c:pt>
                <c:pt idx="121" formatCode="General">
                  <c:v>0.43383706500026165</c:v>
                </c:pt>
                <c:pt idx="124" formatCode="General">
                  <c:v>0.33586435500183143</c:v>
                </c:pt>
                <c:pt idx="125" formatCode="General">
                  <c:v>0.33716435500537045</c:v>
                </c:pt>
                <c:pt idx="126" formatCode="General">
                  <c:v>0.3381643550019362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01E-45CF-ABF6-8ABF69745058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(3)'!$O$21:$O$975</c:f>
              <c:numCache>
                <c:formatCode>0.0000</c:formatCode>
                <c:ptCount val="955"/>
                <c:pt idx="100">
                  <c:v>0.10764022354772149</c:v>
                </c:pt>
                <c:pt idx="105">
                  <c:v>0.1650116615048251</c:v>
                </c:pt>
                <c:pt idx="106">
                  <c:v>0.17091801432734274</c:v>
                </c:pt>
                <c:pt idx="107">
                  <c:v>0.17420641616906879</c:v>
                </c:pt>
                <c:pt idx="108">
                  <c:v>0.17979350667685573</c:v>
                </c:pt>
                <c:pt idx="109">
                  <c:v>0.18196449041702434</c:v>
                </c:pt>
                <c:pt idx="110">
                  <c:v>0.23732457579132468</c:v>
                </c:pt>
                <c:pt idx="111">
                  <c:v>0.23732457579132468</c:v>
                </c:pt>
                <c:pt idx="112">
                  <c:v>0.23732457579132468</c:v>
                </c:pt>
                <c:pt idx="113">
                  <c:v>0.24342248600268074</c:v>
                </c:pt>
                <c:pt idx="114">
                  <c:v>0.24342248600268074</c:v>
                </c:pt>
                <c:pt idx="115">
                  <c:v>0.24342248600268074</c:v>
                </c:pt>
                <c:pt idx="116">
                  <c:v>0.24846683057542551</c:v>
                </c:pt>
                <c:pt idx="117">
                  <c:v>0.3016878584410303</c:v>
                </c:pt>
                <c:pt idx="118">
                  <c:v>0.30350765363499516</c:v>
                </c:pt>
                <c:pt idx="119">
                  <c:v>0.30612560461578675</c:v>
                </c:pt>
                <c:pt idx="120">
                  <c:v>0.30612560461578675</c:v>
                </c:pt>
                <c:pt idx="121">
                  <c:v>0.30612560461578675</c:v>
                </c:pt>
                <c:pt idx="122">
                  <c:v>0.31101031803116619</c:v>
                </c:pt>
                <c:pt idx="123">
                  <c:v>0.35883581277782239</c:v>
                </c:pt>
                <c:pt idx="124">
                  <c:v>0.37182978898736119</c:v>
                </c:pt>
                <c:pt idx="125">
                  <c:v>0.37182978898736119</c:v>
                </c:pt>
                <c:pt idx="126">
                  <c:v>0.37182978898736119</c:v>
                </c:pt>
                <c:pt idx="127">
                  <c:v>0.37479892851435659</c:v>
                </c:pt>
                <c:pt idx="128">
                  <c:v>0.42875425970384184</c:v>
                </c:pt>
                <c:pt idx="129">
                  <c:v>0.44248253923726122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01E-45CF-ABF6-8ABF69745058}"/>
            </c:ext>
          </c:extLst>
        </c:ser>
        <c:ser>
          <c:idx val="8"/>
          <c:order val="8"/>
          <c:tx>
            <c:strRef>
              <c:f>'A (3)'!$X$1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(3)'!$W$2:$W$15</c:f>
              <c:numCache>
                <c:formatCode>General</c:formatCode>
                <c:ptCount val="14"/>
                <c:pt idx="0">
                  <c:v>-60000</c:v>
                </c:pt>
                <c:pt idx="1">
                  <c:v>-55000</c:v>
                </c:pt>
                <c:pt idx="2">
                  <c:v>-50000</c:v>
                </c:pt>
                <c:pt idx="3">
                  <c:v>-45000</c:v>
                </c:pt>
                <c:pt idx="4">
                  <c:v>-40000</c:v>
                </c:pt>
                <c:pt idx="5">
                  <c:v>-35000</c:v>
                </c:pt>
                <c:pt idx="6">
                  <c:v>-30000</c:v>
                </c:pt>
                <c:pt idx="7">
                  <c:v>-25000</c:v>
                </c:pt>
                <c:pt idx="8">
                  <c:v>-20000</c:v>
                </c:pt>
                <c:pt idx="9">
                  <c:v>-15000</c:v>
                </c:pt>
                <c:pt idx="10">
                  <c:v>-10000</c:v>
                </c:pt>
                <c:pt idx="11">
                  <c:v>-5000</c:v>
                </c:pt>
                <c:pt idx="12">
                  <c:v>0</c:v>
                </c:pt>
                <c:pt idx="13">
                  <c:v>5000</c:v>
                </c:pt>
              </c:numCache>
            </c:numRef>
          </c:xVal>
          <c:yVal>
            <c:numRef>
              <c:f>'A (3)'!$X$2:$X$15</c:f>
              <c:numCache>
                <c:formatCode>General</c:formatCode>
                <c:ptCount val="14"/>
                <c:pt idx="0">
                  <c:v>-4.3205494326110649E-2</c:v>
                </c:pt>
                <c:pt idx="1">
                  <c:v>-9.364452258980549E-2</c:v>
                </c:pt>
                <c:pt idx="2">
                  <c:v>-0.13091468990173349</c:v>
                </c:pt>
                <c:pt idx="3">
                  <c:v>-0.15501599626189511</c:v>
                </c:pt>
                <c:pt idx="4">
                  <c:v>-0.1659484416702901</c:v>
                </c:pt>
                <c:pt idx="5">
                  <c:v>-0.16371202612691838</c:v>
                </c:pt>
                <c:pt idx="6">
                  <c:v>-0.14830674963178003</c:v>
                </c:pt>
                <c:pt idx="7">
                  <c:v>-0.11973261218487508</c:v>
                </c:pt>
                <c:pt idx="8">
                  <c:v>-7.7989613786203615E-2</c:v>
                </c:pt>
                <c:pt idx="9">
                  <c:v>-2.307775443576543E-2</c:v>
                </c:pt>
                <c:pt idx="10">
                  <c:v>4.5002965866439315E-2</c:v>
                </c:pt>
                <c:pt idx="11">
                  <c:v>0.1262525471204107</c:v>
                </c:pt>
                <c:pt idx="12">
                  <c:v>0.2206709893261487</c:v>
                </c:pt>
                <c:pt idx="13">
                  <c:v>0.32825829248365335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01E-45CF-ABF6-8ABF69745058}"/>
            </c:ext>
          </c:extLst>
        </c:ser>
        <c:ser>
          <c:idx val="9"/>
          <c:order val="9"/>
          <c:tx>
            <c:strRef>
              <c:f>'A (3)'!$U$20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(3)'!$U$21:$U$975</c:f>
              <c:numCache>
                <c:formatCode>General</c:formatCode>
                <c:ptCount val="955"/>
                <c:pt idx="31">
                  <c:v>-9.0188590002071578E-2</c:v>
                </c:pt>
                <c:pt idx="32">
                  <c:v>-9.8483015004603658E-2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01E-45CF-ABF6-8ABF69745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37208"/>
        <c:axId val="1"/>
      </c:scatterChart>
      <c:valAx>
        <c:axId val="5136372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995741632619552"/>
              <c:y val="0.870967741935483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3149946062567425E-2"/>
              <c:y val="0.390029325513196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3720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9525350593311758"/>
          <c:y val="0.92375366568914952"/>
          <c:w val="0.85868392664509163"/>
          <c:h val="0.982404692082111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39705910424298568"/>
          <c:y val="3.37078651685393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65783342679008"/>
          <c:y val="0.13764044943820225"/>
          <c:w val="0.83689894203484161"/>
          <c:h val="0.68539325842696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(3)'!$H$21:$H$975</c:f>
              <c:numCache>
                <c:formatCode>General</c:formatCode>
                <c:ptCount val="955"/>
                <c:pt idx="10">
                  <c:v>-3.8148565003211843E-2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1A-4ECC-BDC3-361A62CA605F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(3)'!$D$22:$D$40</c:f>
                <c:numCache>
                  <c:formatCode>General</c:formatCode>
                  <c:ptCount val="19"/>
                  <c:pt idx="9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(3)'!$I$21:$I$975</c:f>
              <c:numCache>
                <c:formatCode>0.0000</c:formatCode>
                <c:ptCount val="955"/>
                <c:pt idx="35" formatCode="General">
                  <c:v>7.1560290001798421E-2</c:v>
                </c:pt>
                <c:pt idx="36" formatCode="General">
                  <c:v>5.457380000007106E-2</c:v>
                </c:pt>
                <c:pt idx="60" formatCode="General">
                  <c:v>8.5538479994283989E-2</c:v>
                </c:pt>
                <c:pt idx="62" formatCode="General">
                  <c:v>2.6024569997389335E-2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1A-4ECC-BDC3-361A62CA605F}"/>
            </c:ext>
          </c:extLst>
        </c:ser>
        <c:ser>
          <c:idx val="3"/>
          <c:order val="2"/>
          <c:tx>
            <c:strRef>
              <c:f>'A (3)'!$J$20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(3)'!$D$21:$D$40</c:f>
                <c:numCache>
                  <c:formatCode>General</c:formatCode>
                  <c:ptCount val="20"/>
                  <c:pt idx="10">
                    <c:v>0</c:v>
                  </c:pt>
                </c:numCache>
              </c:numRef>
            </c:plus>
            <c:minus>
              <c:numRef>
                <c:f>'A (3)'!$D$21:$D$40</c:f>
                <c:numCache>
                  <c:formatCode>General</c:formatCode>
                  <c:ptCount val="20"/>
                  <c:pt idx="1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(3)'!$J$21:$J$975</c:f>
              <c:numCache>
                <c:formatCode>0.0000</c:formatCode>
                <c:ptCount val="955"/>
                <c:pt idx="89" formatCode="General">
                  <c:v>0.19025290000718087</c:v>
                </c:pt>
                <c:pt idx="109" formatCode="General">
                  <c:v>0.18484911999985343</c:v>
                </c:pt>
                <c:pt idx="117" formatCode="General">
                  <c:v>0.32654287000332261</c:v>
                </c:pt>
                <c:pt idx="123" formatCode="General">
                  <c:v>0.40138681999815162</c:v>
                </c:pt>
                <c:pt idx="128" formatCode="General">
                  <c:v>0.39683276999858208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B1A-4ECC-BDC3-361A62CA605F}"/>
            </c:ext>
          </c:extLst>
        </c:ser>
        <c:ser>
          <c:idx val="4"/>
          <c:order val="3"/>
          <c:tx>
            <c:strRef>
              <c:f>'A (3)'!$K$20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(3)'!$D$21:$D$86</c:f>
                <c:numCache>
                  <c:formatCode>General</c:formatCode>
                  <c:ptCount val="66"/>
                  <c:pt idx="10">
                    <c:v>0</c:v>
                  </c:pt>
                  <c:pt idx="60">
                    <c:v>1E-3</c:v>
                  </c:pt>
                  <c:pt idx="62">
                    <c:v>1.1999999999999999E-3</c:v>
                  </c:pt>
                  <c:pt idx="65">
                    <c:v>5.9999999999999995E-4</c:v>
                  </c:pt>
                </c:numCache>
              </c:numRef>
            </c:plus>
            <c:minus>
              <c:numRef>
                <c:f>'A (3)'!$D$21:$D$86</c:f>
                <c:numCache>
                  <c:formatCode>General</c:formatCode>
                  <c:ptCount val="66"/>
                  <c:pt idx="10">
                    <c:v>0</c:v>
                  </c:pt>
                  <c:pt idx="60">
                    <c:v>1E-3</c:v>
                  </c:pt>
                  <c:pt idx="62">
                    <c:v>1.1999999999999999E-3</c:v>
                  </c:pt>
                  <c:pt idx="65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(3)'!$K$21:$K$975</c:f>
              <c:numCache>
                <c:formatCode>0.0000</c:formatCode>
                <c:ptCount val="955"/>
                <c:pt idx="26" formatCode="General">
                  <c:v>-0.1084940450018621</c:v>
                </c:pt>
                <c:pt idx="41" formatCode="General">
                  <c:v>4.0717349998885766E-2</c:v>
                </c:pt>
                <c:pt idx="42" formatCode="General">
                  <c:v>5.5149874999187887E-2</c:v>
                </c:pt>
                <c:pt idx="45" formatCode="General">
                  <c:v>6.4008904999354854E-2</c:v>
                </c:pt>
                <c:pt idx="46" formatCode="General">
                  <c:v>3.5051399972871877E-3</c:v>
                </c:pt>
                <c:pt idx="47" formatCode="General">
                  <c:v>1.7137664995971136E-2</c:v>
                </c:pt>
                <c:pt idx="64" formatCode="General">
                  <c:v>1.6297980000672396E-2</c:v>
                </c:pt>
                <c:pt idx="65" formatCode="General">
                  <c:v>-2.5549240002874285E-2</c:v>
                </c:pt>
                <c:pt idx="66" formatCode="General">
                  <c:v>-2.3422735001076944E-2</c:v>
                </c:pt>
                <c:pt idx="67" formatCode="General">
                  <c:v>8.369554000091739E-2</c:v>
                </c:pt>
                <c:pt idx="70" formatCode="General">
                  <c:v>0.14718544000061229</c:v>
                </c:pt>
                <c:pt idx="71" formatCode="General">
                  <c:v>0.19354961999488296</c:v>
                </c:pt>
                <c:pt idx="72" formatCode="General">
                  <c:v>0.21624117500323337</c:v>
                </c:pt>
                <c:pt idx="73" formatCode="General">
                  <c:v>0.21624117500323337</c:v>
                </c:pt>
                <c:pt idx="74" formatCode="General">
                  <c:v>0.26049778000015067</c:v>
                </c:pt>
                <c:pt idx="76" formatCode="General">
                  <c:v>0.13173991999792634</c:v>
                </c:pt>
                <c:pt idx="79" formatCode="General">
                  <c:v>0.16653319989563897</c:v>
                </c:pt>
                <c:pt idx="80" formatCode="General">
                  <c:v>0.23361379999550991</c:v>
                </c:pt>
                <c:pt idx="81" formatCode="General">
                  <c:v>0.17451110000547487</c:v>
                </c:pt>
                <c:pt idx="82" formatCode="General">
                  <c:v>0.17951711999921827</c:v>
                </c:pt>
                <c:pt idx="83" formatCode="General">
                  <c:v>0.21314119999442482</c:v>
                </c:pt>
                <c:pt idx="84" formatCode="General">
                  <c:v>0.17542898999818135</c:v>
                </c:pt>
                <c:pt idx="85" formatCode="General">
                  <c:v>0.17722898999636527</c:v>
                </c:pt>
                <c:pt idx="86" formatCode="General">
                  <c:v>0.21237957500125049</c:v>
                </c:pt>
                <c:pt idx="88" formatCode="General">
                  <c:v>0.24497715000325115</c:v>
                </c:pt>
                <c:pt idx="90" formatCode="General">
                  <c:v>0.22525047499948414</c:v>
                </c:pt>
                <c:pt idx="91" formatCode="General">
                  <c:v>0.22307698000076925</c:v>
                </c:pt>
                <c:pt idx="92" formatCode="General">
                  <c:v>0.22960348500055261</c:v>
                </c:pt>
                <c:pt idx="93" formatCode="General">
                  <c:v>0.22942999000224518</c:v>
                </c:pt>
                <c:pt idx="94" formatCode="General">
                  <c:v>9.882505499990657E-2</c:v>
                </c:pt>
                <c:pt idx="95" formatCode="General">
                  <c:v>0.10315155999705894</c:v>
                </c:pt>
                <c:pt idx="96" formatCode="General">
                  <c:v>0.12912263000180246</c:v>
                </c:pt>
                <c:pt idx="97" formatCode="General">
                  <c:v>0.2069400750042405</c:v>
                </c:pt>
                <c:pt idx="98" formatCode="General">
                  <c:v>0.22062561000348069</c:v>
                </c:pt>
                <c:pt idx="99" formatCode="General">
                  <c:v>0.15981591000308981</c:v>
                </c:pt>
                <c:pt idx="101" formatCode="General">
                  <c:v>0.12131989000044996</c:v>
                </c:pt>
                <c:pt idx="102" formatCode="General">
                  <c:v>0.12131989000044996</c:v>
                </c:pt>
                <c:pt idx="103" formatCode="General">
                  <c:v>0.12549940499593504</c:v>
                </c:pt>
                <c:pt idx="104" formatCode="General">
                  <c:v>0.12381127499975264</c:v>
                </c:pt>
                <c:pt idx="107" formatCode="General">
                  <c:v>0.22550840499752667</c:v>
                </c:pt>
                <c:pt idx="116" formatCode="General">
                  <c:v>0.14045903499936685</c:v>
                </c:pt>
                <c:pt idx="118" formatCode="General">
                  <c:v>0.44845365500077605</c:v>
                </c:pt>
                <c:pt idx="122" formatCode="General">
                  <c:v>0.38808232999872416</c:v>
                </c:pt>
                <c:pt idx="127" formatCode="General">
                  <c:v>0.34283932000107598</c:v>
                </c:pt>
                <c:pt idx="129" formatCode="General">
                  <c:v>0.38042992000555387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1A-4ECC-BDC3-361A62CA605F}"/>
            </c:ext>
          </c:extLst>
        </c:ser>
        <c:ser>
          <c:idx val="2"/>
          <c:order val="4"/>
          <c:tx>
            <c:strRef>
              <c:f>'A (3)'!$L$20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(3)'!$D$21:$D$86</c:f>
                <c:numCache>
                  <c:formatCode>General</c:formatCode>
                  <c:ptCount val="66"/>
                  <c:pt idx="10">
                    <c:v>0</c:v>
                  </c:pt>
                  <c:pt idx="60">
                    <c:v>1E-3</c:v>
                  </c:pt>
                  <c:pt idx="62">
                    <c:v>1.1999999999999999E-3</c:v>
                  </c:pt>
                  <c:pt idx="65">
                    <c:v>5.9999999999999995E-4</c:v>
                  </c:pt>
                </c:numCache>
              </c:numRef>
            </c:plus>
            <c:minus>
              <c:numRef>
                <c:f>'A (3)'!$D$21:$D$86</c:f>
                <c:numCache>
                  <c:formatCode>General</c:formatCode>
                  <c:ptCount val="66"/>
                  <c:pt idx="10">
                    <c:v>0</c:v>
                  </c:pt>
                  <c:pt idx="60">
                    <c:v>1E-3</c:v>
                  </c:pt>
                  <c:pt idx="62">
                    <c:v>1.1999999999999999E-3</c:v>
                  </c:pt>
                  <c:pt idx="65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(3)'!$L$21:$L$975</c:f>
              <c:numCache>
                <c:formatCode>0.0000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B1A-4ECC-BDC3-361A62CA605F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(3)'!$D$21:$D$86</c:f>
                <c:numCache>
                  <c:formatCode>General</c:formatCode>
                  <c:ptCount val="66"/>
                  <c:pt idx="10">
                    <c:v>0</c:v>
                  </c:pt>
                  <c:pt idx="60">
                    <c:v>1E-3</c:v>
                  </c:pt>
                  <c:pt idx="62">
                    <c:v>1.1999999999999999E-3</c:v>
                  </c:pt>
                  <c:pt idx="65">
                    <c:v>5.9999999999999995E-4</c:v>
                  </c:pt>
                </c:numCache>
              </c:numRef>
            </c:plus>
            <c:minus>
              <c:numRef>
                <c:f>'A (3)'!$D$21:$D$86</c:f>
                <c:numCache>
                  <c:formatCode>General</c:formatCode>
                  <c:ptCount val="66"/>
                  <c:pt idx="10">
                    <c:v>0</c:v>
                  </c:pt>
                  <c:pt idx="60">
                    <c:v>1E-3</c:v>
                  </c:pt>
                  <c:pt idx="62">
                    <c:v>1.1999999999999999E-3</c:v>
                  </c:pt>
                  <c:pt idx="65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(3)'!$M$21:$M$975</c:f>
              <c:numCache>
                <c:formatCode>0.0000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B1A-4ECC-BDC3-361A62CA605F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(3)'!$D$21:$D$86</c:f>
                <c:numCache>
                  <c:formatCode>General</c:formatCode>
                  <c:ptCount val="66"/>
                  <c:pt idx="10">
                    <c:v>0</c:v>
                  </c:pt>
                  <c:pt idx="60">
                    <c:v>1E-3</c:v>
                  </c:pt>
                  <c:pt idx="62">
                    <c:v>1.1999999999999999E-3</c:v>
                  </c:pt>
                  <c:pt idx="65">
                    <c:v>5.9999999999999995E-4</c:v>
                  </c:pt>
                </c:numCache>
              </c:numRef>
            </c:plus>
            <c:minus>
              <c:numRef>
                <c:f>'A (3)'!$D$21:$D$86</c:f>
                <c:numCache>
                  <c:formatCode>General</c:formatCode>
                  <c:ptCount val="66"/>
                  <c:pt idx="10">
                    <c:v>0</c:v>
                  </c:pt>
                  <c:pt idx="60">
                    <c:v>1E-3</c:v>
                  </c:pt>
                  <c:pt idx="62">
                    <c:v>1.1999999999999999E-3</c:v>
                  </c:pt>
                  <c:pt idx="65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(3)'!$N$21:$N$975</c:f>
              <c:numCache>
                <c:formatCode>0.0000</c:formatCode>
                <c:ptCount val="955"/>
                <c:pt idx="0" formatCode="General">
                  <c:v>-5.9960435002722079E-2</c:v>
                </c:pt>
                <c:pt idx="1">
                  <c:v>-2.1827910000865813E-2</c:v>
                </c:pt>
                <c:pt idx="2">
                  <c:v>-3.2603830000880407E-2</c:v>
                </c:pt>
                <c:pt idx="3">
                  <c:v>2.2487725000246428E-2</c:v>
                </c:pt>
                <c:pt idx="4">
                  <c:v>6.2670834999153158E-2</c:v>
                </c:pt>
                <c:pt idx="5">
                  <c:v>5.6576769999082899E-2</c:v>
                </c:pt>
                <c:pt idx="6">
                  <c:v>-7.7372644998831674E-2</c:v>
                </c:pt>
                <c:pt idx="7">
                  <c:v>-3.8148565003211843E-2</c:v>
                </c:pt>
                <c:pt idx="8">
                  <c:v>-3.7189534999924945E-2</c:v>
                </c:pt>
                <c:pt idx="9">
                  <c:v>-8.2690790000924608E-2</c:v>
                </c:pt>
                <c:pt idx="11">
                  <c:v>2.1032034997915616E-2</c:v>
                </c:pt>
                <c:pt idx="12">
                  <c:v>6.0256115000811405E-2</c:v>
                </c:pt>
                <c:pt idx="13">
                  <c:v>5.5347669996990589E-2</c:v>
                </c:pt>
                <c:pt idx="14">
                  <c:v>8.9480194998031948E-2</c:v>
                </c:pt>
                <c:pt idx="15">
                  <c:v>-0.1010662400003639</c:v>
                </c:pt>
                <c:pt idx="16">
                  <c:v>-0.20325905000208877</c:v>
                </c:pt>
                <c:pt idx="17" formatCode="General">
                  <c:v>-0.14245013500476489</c:v>
                </c:pt>
                <c:pt idx="18">
                  <c:v>-0.11945857999671716</c:v>
                </c:pt>
                <c:pt idx="19" formatCode="General">
                  <c:v>-0.26950799499900313</c:v>
                </c:pt>
                <c:pt idx="20" formatCode="General">
                  <c:v>-0.17783698499988532</c:v>
                </c:pt>
                <c:pt idx="21" formatCode="General">
                  <c:v>-0.16467795499920612</c:v>
                </c:pt>
                <c:pt idx="22" formatCode="General">
                  <c:v>-0.14441290500690229</c:v>
                </c:pt>
                <c:pt idx="23" formatCode="General">
                  <c:v>-0.14128640000126325</c:v>
                </c:pt>
                <c:pt idx="24" formatCode="General">
                  <c:v>-0.25575098000263097</c:v>
                </c:pt>
                <c:pt idx="25" formatCode="General">
                  <c:v>-0.14173100500192959</c:v>
                </c:pt>
                <c:pt idx="27" formatCode="General">
                  <c:v>-0.1084940450018621</c:v>
                </c:pt>
                <c:pt idx="28" formatCode="General">
                  <c:v>-0.11229499999899417</c:v>
                </c:pt>
                <c:pt idx="29" formatCode="General">
                  <c:v>-0.20652877999964403</c:v>
                </c:pt>
                <c:pt idx="30" formatCode="General">
                  <c:v>-0.14981314499891596</c:v>
                </c:pt>
                <c:pt idx="33" formatCode="General">
                  <c:v>-0.12342257500131382</c:v>
                </c:pt>
                <c:pt idx="34" formatCode="General">
                  <c:v>-0.1129900500018266</c:v>
                </c:pt>
                <c:pt idx="37">
                  <c:v>7.7606689999811351E-2</c:v>
                </c:pt>
                <c:pt idx="38">
                  <c:v>8.0233195003529545E-2</c:v>
                </c:pt>
                <c:pt idx="39" formatCode="General">
                  <c:v>-4.7317664997535758E-2</c:v>
                </c:pt>
                <c:pt idx="40" formatCode="General">
                  <c:v>-3.9991160003410187E-2</c:v>
                </c:pt>
                <c:pt idx="43" formatCode="General">
                  <c:v>5.5149874999187887E-2</c:v>
                </c:pt>
                <c:pt idx="44" formatCode="General">
                  <c:v>5.5249874996661674E-2</c:v>
                </c:pt>
                <c:pt idx="48" formatCode="General">
                  <c:v>1.7437664995668456E-2</c:v>
                </c:pt>
                <c:pt idx="49" formatCode="General">
                  <c:v>-7.3469119997753296E-2</c:v>
                </c:pt>
                <c:pt idx="50" formatCode="General">
                  <c:v>-6.5991135001240764E-2</c:v>
                </c:pt>
                <c:pt idx="51" formatCode="General">
                  <c:v>-5.9664630003680941E-2</c:v>
                </c:pt>
                <c:pt idx="52" formatCode="General">
                  <c:v>-3.8665414998831693E-2</c:v>
                </c:pt>
                <c:pt idx="53" formatCode="General">
                  <c:v>-3.8665414998831693E-2</c:v>
                </c:pt>
                <c:pt idx="54" formatCode="General">
                  <c:v>4.6880235000571702E-2</c:v>
                </c:pt>
                <c:pt idx="55" formatCode="General">
                  <c:v>5.0080234999768436E-2</c:v>
                </c:pt>
                <c:pt idx="56" formatCode="General">
                  <c:v>-3.704350019688718E-4</c:v>
                </c:pt>
                <c:pt idx="57" formatCode="General">
                  <c:v>1.4295649962150492E-3</c:v>
                </c:pt>
                <c:pt idx="58" formatCode="General">
                  <c:v>4.6312900012708269E-3</c:v>
                </c:pt>
                <c:pt idx="59" formatCode="General">
                  <c:v>6.0312900022836402E-3</c:v>
                </c:pt>
                <c:pt idx="61" formatCode="General">
                  <c:v>8.5538479994283989E-2</c:v>
                </c:pt>
                <c:pt idx="63" formatCode="General">
                  <c:v>1.6297980000672396E-2</c:v>
                </c:pt>
                <c:pt idx="68">
                  <c:v>1.5796095001860522E-2</c:v>
                </c:pt>
                <c:pt idx="69">
                  <c:v>1.742260000173701E-2</c:v>
                </c:pt>
                <c:pt idx="75">
                  <c:v>0.13173991999792634</c:v>
                </c:pt>
                <c:pt idx="77" formatCode="General">
                  <c:v>0.19543019999400713</c:v>
                </c:pt>
                <c:pt idx="78">
                  <c:v>0.13874700499582104</c:v>
                </c:pt>
                <c:pt idx="87">
                  <c:v>0.24497715000325115</c:v>
                </c:pt>
                <c:pt idx="100" formatCode="General">
                  <c:v>0.26816548000351759</c:v>
                </c:pt>
                <c:pt idx="105" formatCode="General">
                  <c:v>0.17428496499633184</c:v>
                </c:pt>
                <c:pt idx="106" formatCode="General">
                  <c:v>0.19515839000086999</c:v>
                </c:pt>
                <c:pt idx="108" formatCode="General">
                  <c:v>0.22809677999612177</c:v>
                </c:pt>
                <c:pt idx="110" formatCode="General">
                  <c:v>0.14529879000474466</c:v>
                </c:pt>
                <c:pt idx="111" formatCode="General">
                  <c:v>0.14559879000444198</c:v>
                </c:pt>
                <c:pt idx="112" formatCode="General">
                  <c:v>0.14559879000444198</c:v>
                </c:pt>
                <c:pt idx="113" formatCode="General">
                  <c:v>0.17810124499374069</c:v>
                </c:pt>
                <c:pt idx="114" formatCode="General">
                  <c:v>0.17830124499596423</c:v>
                </c:pt>
                <c:pt idx="115" formatCode="General">
                  <c:v>0.17920124499505619</c:v>
                </c:pt>
                <c:pt idx="119" formatCode="General">
                  <c:v>0.43283706499641994</c:v>
                </c:pt>
                <c:pt idx="120" formatCode="General">
                  <c:v>0.43313706499611726</c:v>
                </c:pt>
                <c:pt idx="121" formatCode="General">
                  <c:v>0.43383706500026165</c:v>
                </c:pt>
                <c:pt idx="124" formatCode="General">
                  <c:v>0.33586435500183143</c:v>
                </c:pt>
                <c:pt idx="125" formatCode="General">
                  <c:v>0.33716435500537045</c:v>
                </c:pt>
                <c:pt idx="126" formatCode="General">
                  <c:v>0.3381643550019362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B1A-4ECC-BDC3-361A62CA605F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(3)'!$O$21:$O$975</c:f>
              <c:numCache>
                <c:formatCode>0.0000</c:formatCode>
                <c:ptCount val="955"/>
                <c:pt idx="100">
                  <c:v>0.10764022354772149</c:v>
                </c:pt>
                <c:pt idx="105">
                  <c:v>0.1650116615048251</c:v>
                </c:pt>
                <c:pt idx="106">
                  <c:v>0.17091801432734274</c:v>
                </c:pt>
                <c:pt idx="107">
                  <c:v>0.17420641616906879</c:v>
                </c:pt>
                <c:pt idx="108">
                  <c:v>0.17979350667685573</c:v>
                </c:pt>
                <c:pt idx="109">
                  <c:v>0.18196449041702434</c:v>
                </c:pt>
                <c:pt idx="110">
                  <c:v>0.23732457579132468</c:v>
                </c:pt>
                <c:pt idx="111">
                  <c:v>0.23732457579132468</c:v>
                </c:pt>
                <c:pt idx="112">
                  <c:v>0.23732457579132468</c:v>
                </c:pt>
                <c:pt idx="113">
                  <c:v>0.24342248600268074</c:v>
                </c:pt>
                <c:pt idx="114">
                  <c:v>0.24342248600268074</c:v>
                </c:pt>
                <c:pt idx="115">
                  <c:v>0.24342248600268074</c:v>
                </c:pt>
                <c:pt idx="116">
                  <c:v>0.24846683057542551</c:v>
                </c:pt>
                <c:pt idx="117">
                  <c:v>0.3016878584410303</c:v>
                </c:pt>
                <c:pt idx="118">
                  <c:v>0.30350765363499516</c:v>
                </c:pt>
                <c:pt idx="119">
                  <c:v>0.30612560461578675</c:v>
                </c:pt>
                <c:pt idx="120">
                  <c:v>0.30612560461578675</c:v>
                </c:pt>
                <c:pt idx="121">
                  <c:v>0.30612560461578675</c:v>
                </c:pt>
                <c:pt idx="122">
                  <c:v>0.31101031803116619</c:v>
                </c:pt>
                <c:pt idx="123">
                  <c:v>0.35883581277782239</c:v>
                </c:pt>
                <c:pt idx="124">
                  <c:v>0.37182978898736119</c:v>
                </c:pt>
                <c:pt idx="125">
                  <c:v>0.37182978898736119</c:v>
                </c:pt>
                <c:pt idx="126">
                  <c:v>0.37182978898736119</c:v>
                </c:pt>
                <c:pt idx="127">
                  <c:v>0.37479892851435659</c:v>
                </c:pt>
                <c:pt idx="128">
                  <c:v>0.42875425970384184</c:v>
                </c:pt>
                <c:pt idx="129">
                  <c:v>0.44248253923726122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B1A-4ECC-BDC3-361A62CA605F}"/>
            </c:ext>
          </c:extLst>
        </c:ser>
        <c:ser>
          <c:idx val="8"/>
          <c:order val="8"/>
          <c:tx>
            <c:strRef>
              <c:f>'A (3)'!$P$20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(3)'!$P$21:$P$975</c:f>
              <c:numCache>
                <c:formatCode>General</c:formatCode>
                <c:ptCount val="955"/>
                <c:pt idx="0">
                  <c:v>-3.7513135467991621E-2</c:v>
                </c:pt>
                <c:pt idx="1">
                  <c:v>-3.7542295434541795E-2</c:v>
                </c:pt>
                <c:pt idx="2">
                  <c:v>-3.7635585203815825E-2</c:v>
                </c:pt>
                <c:pt idx="3">
                  <c:v>-3.7699702364433318E-2</c:v>
                </c:pt>
                <c:pt idx="4">
                  <c:v>-3.7827888882702831E-2</c:v>
                </c:pt>
                <c:pt idx="5">
                  <c:v>-3.8334183894317642E-2</c:v>
                </c:pt>
                <c:pt idx="6">
                  <c:v>-3.8432998690752895E-2</c:v>
                </c:pt>
                <c:pt idx="7">
                  <c:v>-3.8525966086310759E-2</c:v>
                </c:pt>
                <c:pt idx="8">
                  <c:v>-3.8560820168196841E-2</c:v>
                </c:pt>
                <c:pt idx="9">
                  <c:v>-3.884528438653112E-2</c:v>
                </c:pt>
                <c:pt idx="10">
                  <c:v>-3.8525966086310759E-2</c:v>
                </c:pt>
                <c:pt idx="11">
                  <c:v>-3.9222146973941885E-2</c:v>
                </c:pt>
                <c:pt idx="12">
                  <c:v>-3.931482781508544E-2</c:v>
                </c:pt>
                <c:pt idx="13">
                  <c:v>-3.9378526337613073E-2</c:v>
                </c:pt>
                <c:pt idx="14">
                  <c:v>-3.940747494394492E-2</c:v>
                </c:pt>
                <c:pt idx="15">
                  <c:v>-0.13436230454502329</c:v>
                </c:pt>
                <c:pt idx="16">
                  <c:v>-0.13447305046525393</c:v>
                </c:pt>
                <c:pt idx="17">
                  <c:v>-0.13972262739883623</c:v>
                </c:pt>
                <c:pt idx="18">
                  <c:v>-0.13975192227212752</c:v>
                </c:pt>
                <c:pt idx="19">
                  <c:v>-0.13979716482532489</c:v>
                </c:pt>
                <c:pt idx="20">
                  <c:v>-0.16590451770527848</c:v>
                </c:pt>
                <c:pt idx="21">
                  <c:v>-0.16590182789134544</c:v>
                </c:pt>
                <c:pt idx="22">
                  <c:v>-0.165897334333035</c:v>
                </c:pt>
                <c:pt idx="23">
                  <c:v>-0.16589688425291654</c:v>
                </c:pt>
                <c:pt idx="24">
                  <c:v>-0.16481509779658349</c:v>
                </c:pt>
                <c:pt idx="25">
                  <c:v>-0.16445333188080569</c:v>
                </c:pt>
                <c:pt idx="26">
                  <c:v>-0.15066442747548522</c:v>
                </c:pt>
                <c:pt idx="27">
                  <c:v>-0.15066442747548522</c:v>
                </c:pt>
                <c:pt idx="28">
                  <c:v>-0.14604193462991902</c:v>
                </c:pt>
                <c:pt idx="29">
                  <c:v>-0.14593925814585376</c:v>
                </c:pt>
                <c:pt idx="30">
                  <c:v>-0.1458761258980088</c:v>
                </c:pt>
                <c:pt idx="31">
                  <c:v>-0.11021570414041215</c:v>
                </c:pt>
                <c:pt idx="32">
                  <c:v>-0.10968233920554896</c:v>
                </c:pt>
                <c:pt idx="33">
                  <c:v>-0.10056982028713962</c:v>
                </c:pt>
                <c:pt idx="34">
                  <c:v>-0.10054895701847835</c:v>
                </c:pt>
                <c:pt idx="35">
                  <c:v>-5.4050075906478492E-2</c:v>
                </c:pt>
                <c:pt idx="36">
                  <c:v>-4.2311345165857259E-2</c:v>
                </c:pt>
                <c:pt idx="37">
                  <c:v>-2.3458778327181129E-2</c:v>
                </c:pt>
                <c:pt idx="38">
                  <c:v>-2.3452636797047975E-2</c:v>
                </c:pt>
                <c:pt idx="39">
                  <c:v>-1.4548169088491818E-2</c:v>
                </c:pt>
                <c:pt idx="40">
                  <c:v>-1.4541839375335666E-2</c:v>
                </c:pt>
                <c:pt idx="41">
                  <c:v>-7.4864613297608504E-3</c:v>
                </c:pt>
                <c:pt idx="42">
                  <c:v>-7.4540851844125608E-3</c:v>
                </c:pt>
                <c:pt idx="43">
                  <c:v>-7.4540851844125608E-3</c:v>
                </c:pt>
                <c:pt idx="44">
                  <c:v>-7.4540851844125608E-3</c:v>
                </c:pt>
                <c:pt idx="45">
                  <c:v>-7.41522946427043E-3</c:v>
                </c:pt>
                <c:pt idx="46">
                  <c:v>-6.4617834165306212E-3</c:v>
                </c:pt>
                <c:pt idx="47">
                  <c:v>-6.4293032371807585E-3</c:v>
                </c:pt>
                <c:pt idx="48">
                  <c:v>-6.4293032371807585E-3</c:v>
                </c:pt>
                <c:pt idx="49">
                  <c:v>-1.5661546916042948E-3</c:v>
                </c:pt>
                <c:pt idx="50">
                  <c:v>8.4529349513195878E-3</c:v>
                </c:pt>
                <c:pt idx="51">
                  <c:v>8.4597263647407106E-3</c:v>
                </c:pt>
                <c:pt idx="52">
                  <c:v>2.1904149223150648E-2</c:v>
                </c:pt>
                <c:pt idx="53">
                  <c:v>2.1904149223150648E-2</c:v>
                </c:pt>
                <c:pt idx="54">
                  <c:v>2.2821417522283928E-2</c:v>
                </c:pt>
                <c:pt idx="55">
                  <c:v>2.2821417522283928E-2</c:v>
                </c:pt>
                <c:pt idx="56">
                  <c:v>2.3287959343770238E-2</c:v>
                </c:pt>
                <c:pt idx="57">
                  <c:v>2.3287959343770238E-2</c:v>
                </c:pt>
                <c:pt idx="58">
                  <c:v>3.6562077419453179E-2</c:v>
                </c:pt>
                <c:pt idx="59">
                  <c:v>3.6562077419453179E-2</c:v>
                </c:pt>
                <c:pt idx="60">
                  <c:v>3.684018531268736E-2</c:v>
                </c:pt>
                <c:pt idx="61">
                  <c:v>3.684018531268736E-2</c:v>
                </c:pt>
                <c:pt idx="62">
                  <c:v>5.0367624795183655E-2</c:v>
                </c:pt>
                <c:pt idx="63">
                  <c:v>5.0988031873379219E-2</c:v>
                </c:pt>
                <c:pt idx="64">
                  <c:v>5.0988031873379219E-2</c:v>
                </c:pt>
                <c:pt idx="65">
                  <c:v>8.03548828496186E-2</c:v>
                </c:pt>
                <c:pt idx="66">
                  <c:v>8.0362948877091236E-2</c:v>
                </c:pt>
                <c:pt idx="67">
                  <c:v>9.8051162572510481E-2</c:v>
                </c:pt>
                <c:pt idx="68">
                  <c:v>0.11338875031334937</c:v>
                </c:pt>
                <c:pt idx="69">
                  <c:v>0.11339733874953598</c:v>
                </c:pt>
                <c:pt idx="70">
                  <c:v>0.13232669413401649</c:v>
                </c:pt>
                <c:pt idx="71">
                  <c:v>0.15066710824553131</c:v>
                </c:pt>
                <c:pt idx="72">
                  <c:v>0.15076767954309062</c:v>
                </c:pt>
                <c:pt idx="73">
                  <c:v>0.15076767954309062</c:v>
                </c:pt>
                <c:pt idx="74">
                  <c:v>0.15095972354034937</c:v>
                </c:pt>
                <c:pt idx="75">
                  <c:v>0.15101460392062921</c:v>
                </c:pt>
                <c:pt idx="76">
                  <c:v>0.15121587254174712</c:v>
                </c:pt>
                <c:pt idx="77">
                  <c:v>0.16281217226382377</c:v>
                </c:pt>
                <c:pt idx="78">
                  <c:v>0.16338065808296343</c:v>
                </c:pt>
                <c:pt idx="79">
                  <c:v>0.16842513010679905</c:v>
                </c:pt>
                <c:pt idx="80">
                  <c:v>0.16955341062332527</c:v>
                </c:pt>
                <c:pt idx="81">
                  <c:v>0.18343271321661198</c:v>
                </c:pt>
                <c:pt idx="82">
                  <c:v>0.18347112428741758</c:v>
                </c:pt>
                <c:pt idx="83">
                  <c:v>0.18362478964081758</c:v>
                </c:pt>
                <c:pt idx="84">
                  <c:v>0.18514404519726893</c:v>
                </c:pt>
                <c:pt idx="85">
                  <c:v>0.18514404519726893</c:v>
                </c:pt>
                <c:pt idx="86">
                  <c:v>0.18530770528951657</c:v>
                </c:pt>
                <c:pt idx="87">
                  <c:v>0.18545214285853076</c:v>
                </c:pt>
                <c:pt idx="88">
                  <c:v>0.18545214285853076</c:v>
                </c:pt>
                <c:pt idx="89">
                  <c:v>0.18689814819521544</c:v>
                </c:pt>
                <c:pt idx="90">
                  <c:v>0.18704291169353815</c:v>
                </c:pt>
                <c:pt idx="91">
                  <c:v>0.18705256364693523</c:v>
                </c:pt>
                <c:pt idx="92">
                  <c:v>0.18706221573202089</c:v>
                </c:pt>
                <c:pt idx="93">
                  <c:v>0.18707186794879518</c:v>
                </c:pt>
                <c:pt idx="94">
                  <c:v>0.18816341665062253</c:v>
                </c:pt>
                <c:pt idx="95">
                  <c:v>0.18817308387989831</c:v>
                </c:pt>
                <c:pt idx="96">
                  <c:v>0.188308438917063</c:v>
                </c:pt>
                <c:pt idx="97">
                  <c:v>0.20581726423988972</c:v>
                </c:pt>
                <c:pt idx="98">
                  <c:v>0.20588660057404187</c:v>
                </c:pt>
                <c:pt idx="99">
                  <c:v>0.20648117670373672</c:v>
                </c:pt>
                <c:pt idx="100">
                  <c:v>0.22366644337213043</c:v>
                </c:pt>
                <c:pt idx="101">
                  <c:v>0.22653095289585745</c:v>
                </c:pt>
                <c:pt idx="102">
                  <c:v>0.22653095289585745</c:v>
                </c:pt>
                <c:pt idx="103">
                  <c:v>0.22656148269830961</c:v>
                </c:pt>
                <c:pt idx="104">
                  <c:v>0.22833423911343126</c:v>
                </c:pt>
                <c:pt idx="105">
                  <c:v>0.24209933136620951</c:v>
                </c:pt>
                <c:pt idx="106">
                  <c:v>0.24402112852019817</c:v>
                </c:pt>
                <c:pt idx="107">
                  <c:v>0.24509305527625364</c:v>
                </c:pt>
                <c:pt idx="108">
                  <c:v>0.24691749338138602</c:v>
                </c:pt>
                <c:pt idx="109">
                  <c:v>0.24762750591352931</c:v>
                </c:pt>
                <c:pt idx="110">
                  <c:v>0.26593856707524499</c:v>
                </c:pt>
                <c:pt idx="111">
                  <c:v>0.26593856707524499</c:v>
                </c:pt>
                <c:pt idx="112">
                  <c:v>0.26593856707524499</c:v>
                </c:pt>
                <c:pt idx="113">
                  <c:v>0.26797973871095898</c:v>
                </c:pt>
                <c:pt idx="114">
                  <c:v>0.26797973871095898</c:v>
                </c:pt>
                <c:pt idx="115">
                  <c:v>0.26797973871095898</c:v>
                </c:pt>
                <c:pt idx="116">
                  <c:v>0.26967187797113451</c:v>
                </c:pt>
                <c:pt idx="117">
                  <c:v>0.28772533462246219</c:v>
                </c:pt>
                <c:pt idx="118">
                  <c:v>0.28834910976712635</c:v>
                </c:pt>
                <c:pt idx="119">
                  <c:v>0.2892472209949411</c:v>
                </c:pt>
                <c:pt idx="120">
                  <c:v>0.2892472209949411</c:v>
                </c:pt>
                <c:pt idx="121">
                  <c:v>0.2892472209949411</c:v>
                </c:pt>
                <c:pt idx="122">
                  <c:v>0.29092533254710967</c:v>
                </c:pt>
                <c:pt idx="123">
                  <c:v>0.30751831649209765</c:v>
                </c:pt>
                <c:pt idx="124">
                  <c:v>0.3120776085173762</c:v>
                </c:pt>
                <c:pt idx="125">
                  <c:v>0.3120776085173762</c:v>
                </c:pt>
                <c:pt idx="126">
                  <c:v>0.3120776085173762</c:v>
                </c:pt>
                <c:pt idx="127">
                  <c:v>0.31312247410641947</c:v>
                </c:pt>
                <c:pt idx="128">
                  <c:v>0.33230822319917042</c:v>
                </c:pt>
                <c:pt idx="129">
                  <c:v>0.33724982799749675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B1A-4ECC-BDC3-361A62CA6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08344"/>
        <c:axId val="1"/>
      </c:scatterChart>
      <c:valAx>
        <c:axId val="513608344"/>
        <c:scaling>
          <c:orientation val="minMax"/>
          <c:min val="17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06445183656858"/>
              <c:y val="0.87640449438202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35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791443850267379E-2"/>
              <c:y val="0.3960674157303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083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5909104944769603"/>
          <c:y val="0.9269662921348315"/>
          <c:w val="0.91577610285345346"/>
          <c:h val="0.9831460674157304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41031677605363809"/>
          <c:y val="3.17848410757946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19935968145497"/>
          <c:y val="0.12224953469964699"/>
          <c:w val="0.8511142034971948"/>
          <c:h val="0.7237172454219100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(3)'!$V$20</c:f>
              <c:strCache>
                <c:ptCount val="1"/>
                <c:pt idx="0">
                  <c:v>Dev'n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(3)'!$V$21:$V$975</c:f>
              <c:numCache>
                <c:formatCode>General</c:formatCode>
                <c:ptCount val="955"/>
                <c:pt idx="0">
                  <c:v>-2.2447299534730458E-2</c:v>
                </c:pt>
                <c:pt idx="1">
                  <c:v>1.5714385433675981E-2</c:v>
                </c:pt>
                <c:pt idx="2">
                  <c:v>5.0317552029354173E-3</c:v>
                </c:pt>
                <c:pt idx="3">
                  <c:v>6.0187427364679746E-2</c:v>
                </c:pt>
                <c:pt idx="4">
                  <c:v>0.10049872388185599</c:v>
                </c:pt>
                <c:pt idx="5">
                  <c:v>9.491095389340054E-2</c:v>
                </c:pt>
                <c:pt idx="6">
                  <c:v>-3.8939646308078779E-2</c:v>
                </c:pt>
                <c:pt idx="7">
                  <c:v>3.7740108309891607E-4</c:v>
                </c:pt>
                <c:pt idx="8">
                  <c:v>1.3712851682718963E-3</c:v>
                </c:pt>
                <c:pt idx="9">
                  <c:v>-4.3845505614393487E-2</c:v>
                </c:pt>
                <c:pt idx="10">
                  <c:v>3.7740108309891607E-4</c:v>
                </c:pt>
                <c:pt idx="11">
                  <c:v>6.0254181971857501E-2</c:v>
                </c:pt>
                <c:pt idx="12">
                  <c:v>9.9570942815896846E-2</c:v>
                </c:pt>
                <c:pt idx="13">
                  <c:v>9.4726196334603663E-2</c:v>
                </c:pt>
                <c:pt idx="14">
                  <c:v>0.12888766994197687</c:v>
                </c:pt>
                <c:pt idx="15">
                  <c:v>3.3296064544659387E-2</c:v>
                </c:pt>
                <c:pt idx="16">
                  <c:v>-6.8785999536834841E-2</c:v>
                </c:pt>
                <c:pt idx="17">
                  <c:v>-2.7275076059286585E-3</c:v>
                </c:pt>
                <c:pt idx="18">
                  <c:v>2.0293342275410353E-2</c:v>
                </c:pt>
                <c:pt idx="19">
                  <c:v>-0.12971083017367824</c:v>
                </c:pt>
                <c:pt idx="20">
                  <c:v>-1.1932467294606841E-2</c:v>
                </c:pt>
                <c:pt idx="21">
                  <c:v>1.2238728921393216E-3</c:v>
                </c:pt>
                <c:pt idx="22">
                  <c:v>2.1484429326132704E-2</c:v>
                </c:pt>
                <c:pt idx="23">
                  <c:v>2.4610484251653297E-2</c:v>
                </c:pt>
                <c:pt idx="24">
                  <c:v>-9.093588220604748E-2</c:v>
                </c:pt>
                <c:pt idx="25">
                  <c:v>2.2722326878876098E-2</c:v>
                </c:pt>
                <c:pt idx="26">
                  <c:v>4.2170382473623119E-2</c:v>
                </c:pt>
                <c:pt idx="27">
                  <c:v>4.2170382473623119E-2</c:v>
                </c:pt>
                <c:pt idx="28">
                  <c:v>3.3746934630924846E-2</c:v>
                </c:pt>
                <c:pt idx="29">
                  <c:v>-6.0589521853790268E-2</c:v>
                </c:pt>
                <c:pt idx="30">
                  <c:v>-3.9370191009071576E-3</c:v>
                </c:pt>
                <c:pt idx="33">
                  <c:v>-2.2852754714174195E-2</c:v>
                </c:pt>
                <c:pt idx="34">
                  <c:v>-1.2441092983348251E-2</c:v>
                </c:pt>
                <c:pt idx="35">
                  <c:v>0.1256103659082769</c:v>
                </c:pt>
                <c:pt idx="36">
                  <c:v>9.6885145165928319E-2</c:v>
                </c:pt>
                <c:pt idx="37">
                  <c:v>0.10106546832699248</c:v>
                </c:pt>
                <c:pt idx="38">
                  <c:v>0.10368583180057753</c:v>
                </c:pt>
                <c:pt idx="39">
                  <c:v>-3.276949590904394E-2</c:v>
                </c:pt>
                <c:pt idx="40">
                  <c:v>-2.544932062807452E-2</c:v>
                </c:pt>
                <c:pt idx="41">
                  <c:v>4.8203811328646616E-2</c:v>
                </c:pt>
                <c:pt idx="42">
                  <c:v>6.2603960183600454E-2</c:v>
                </c:pt>
                <c:pt idx="43">
                  <c:v>6.2603960183600454E-2</c:v>
                </c:pt>
                <c:pt idx="44">
                  <c:v>6.2703960181074242E-2</c:v>
                </c:pt>
                <c:pt idx="45">
                  <c:v>7.1424134463625277E-2</c:v>
                </c:pt>
                <c:pt idx="46">
                  <c:v>9.9669234138178089E-3</c:v>
                </c:pt>
                <c:pt idx="47">
                  <c:v>2.3566968233151894E-2</c:v>
                </c:pt>
                <c:pt idx="48">
                  <c:v>2.3866968232849214E-2</c:v>
                </c:pt>
                <c:pt idx="49">
                  <c:v>-7.1902965306149008E-2</c:v>
                </c:pt>
                <c:pt idx="50">
                  <c:v>-7.4444069952560352E-2</c:v>
                </c:pt>
                <c:pt idx="51">
                  <c:v>-6.8124356368421651E-2</c:v>
                </c:pt>
                <c:pt idx="52">
                  <c:v>-6.0569564221982342E-2</c:v>
                </c:pt>
                <c:pt idx="53">
                  <c:v>-6.0569564221982342E-2</c:v>
                </c:pt>
                <c:pt idx="54">
                  <c:v>2.4058817478287774E-2</c:v>
                </c:pt>
                <c:pt idx="55">
                  <c:v>2.7258817477484508E-2</c:v>
                </c:pt>
                <c:pt idx="56">
                  <c:v>-2.365839434573911E-2</c:v>
                </c:pt>
                <c:pt idx="57">
                  <c:v>-2.1858394347555189E-2</c:v>
                </c:pt>
                <c:pt idx="58">
                  <c:v>-3.1930787418182352E-2</c:v>
                </c:pt>
                <c:pt idx="59">
                  <c:v>-3.0530787417169539E-2</c:v>
                </c:pt>
                <c:pt idx="60">
                  <c:v>4.8698294681596629E-2</c:v>
                </c:pt>
                <c:pt idx="61">
                  <c:v>4.8698294681596629E-2</c:v>
                </c:pt>
                <c:pt idx="62">
                  <c:v>-2.434305479779432E-2</c:v>
                </c:pt>
                <c:pt idx="63">
                  <c:v>-3.4690051872706823E-2</c:v>
                </c:pt>
                <c:pt idx="64">
                  <c:v>-3.4690051872706823E-2</c:v>
                </c:pt>
                <c:pt idx="65">
                  <c:v>-0.10590412285249289</c:v>
                </c:pt>
                <c:pt idx="66">
                  <c:v>-0.10378568387816818</c:v>
                </c:pt>
                <c:pt idx="67">
                  <c:v>-1.4355622571593091E-2</c:v>
                </c:pt>
                <c:pt idx="68">
                  <c:v>-9.7592655311488849E-2</c:v>
                </c:pt>
                <c:pt idx="69">
                  <c:v>-9.5974738747798966E-2</c:v>
                </c:pt>
                <c:pt idx="70">
                  <c:v>1.4858745866595802E-2</c:v>
                </c:pt>
                <c:pt idx="71">
                  <c:v>4.2882511749351648E-2</c:v>
                </c:pt>
                <c:pt idx="72">
                  <c:v>6.547349546014275E-2</c:v>
                </c:pt>
                <c:pt idx="73">
                  <c:v>6.547349546014275E-2</c:v>
                </c:pt>
                <c:pt idx="74">
                  <c:v>0.1095380564598013</c:v>
                </c:pt>
                <c:pt idx="75">
                  <c:v>0.12314220607484555</c:v>
                </c:pt>
                <c:pt idx="76">
                  <c:v>-1.9475952543820785E-2</c:v>
                </c:pt>
                <c:pt idx="77">
                  <c:v>3.2618027730183352E-2</c:v>
                </c:pt>
                <c:pt idx="78">
                  <c:v>-2.4633653087142382E-2</c:v>
                </c:pt>
                <c:pt idx="79">
                  <c:v>-1.8919302111600755E-3</c:v>
                </c:pt>
                <c:pt idx="80">
                  <c:v>6.406038937218464E-2</c:v>
                </c:pt>
                <c:pt idx="81">
                  <c:v>-8.9216132111371027E-3</c:v>
                </c:pt>
                <c:pt idx="82">
                  <c:v>-3.9540042881993087E-3</c:v>
                </c:pt>
                <c:pt idx="83">
                  <c:v>2.9516410353607248E-2</c:v>
                </c:pt>
                <c:pt idx="84">
                  <c:v>-9.71505519908758E-3</c:v>
                </c:pt>
                <c:pt idx="85">
                  <c:v>-7.915055200903659E-3</c:v>
                </c:pt>
                <c:pt idx="86">
                  <c:v>2.707186971173392E-2</c:v>
                </c:pt>
                <c:pt idx="87">
                  <c:v>5.9525007144720393E-2</c:v>
                </c:pt>
                <c:pt idx="88">
                  <c:v>5.9525007144720393E-2</c:v>
                </c:pt>
                <c:pt idx="89">
                  <c:v>3.3547518119654285E-3</c:v>
                </c:pt>
                <c:pt idx="90">
                  <c:v>3.8207563305945991E-2</c:v>
                </c:pt>
                <c:pt idx="91">
                  <c:v>3.6024416353834021E-2</c:v>
                </c:pt>
                <c:pt idx="92">
                  <c:v>4.2541269268531717E-2</c:v>
                </c:pt>
                <c:pt idx="93">
                  <c:v>4.2358122053449992E-2</c:v>
                </c:pt>
                <c:pt idx="94">
                  <c:v>-8.9338361650715958E-2</c:v>
                </c:pt>
                <c:pt idx="95">
                  <c:v>-8.5021523882839373E-2</c:v>
                </c:pt>
                <c:pt idx="96">
                  <c:v>-5.918580891526054E-2</c:v>
                </c:pt>
                <c:pt idx="97">
                  <c:v>1.122810764350779E-3</c:v>
                </c:pt>
                <c:pt idx="98">
                  <c:v>1.4739009429438815E-2</c:v>
                </c:pt>
                <c:pt idx="99">
                  <c:v>-4.6665266700646912E-2</c:v>
                </c:pt>
                <c:pt idx="100">
                  <c:v>4.4499036631387157E-2</c:v>
                </c:pt>
                <c:pt idx="101">
                  <c:v>-0.10521106289540749</c:v>
                </c:pt>
                <c:pt idx="102">
                  <c:v>-0.10521106289540749</c:v>
                </c:pt>
                <c:pt idx="103">
                  <c:v>-0.10106207770237458</c:v>
                </c:pt>
                <c:pt idx="104">
                  <c:v>-0.10452296411367862</c:v>
                </c:pt>
                <c:pt idx="105">
                  <c:v>-6.7814366369877671E-2</c:v>
                </c:pt>
                <c:pt idx="106">
                  <c:v>-4.886273851932818E-2</c:v>
                </c:pt>
                <c:pt idx="107">
                  <c:v>-1.9584650278726967E-2</c:v>
                </c:pt>
                <c:pt idx="108">
                  <c:v>-1.8820713385264254E-2</c:v>
                </c:pt>
                <c:pt idx="109">
                  <c:v>-6.2778385913675877E-2</c:v>
                </c:pt>
                <c:pt idx="110">
                  <c:v>-0.12063977707050033</c:v>
                </c:pt>
                <c:pt idx="111">
                  <c:v>-0.12033977707080301</c:v>
                </c:pt>
                <c:pt idx="112">
                  <c:v>-0.12033977707080301</c:v>
                </c:pt>
                <c:pt idx="113">
                  <c:v>-8.9878493717218289E-2</c:v>
                </c:pt>
                <c:pt idx="114">
                  <c:v>-8.9678493714994756E-2</c:v>
                </c:pt>
                <c:pt idx="115">
                  <c:v>-8.8778493715902795E-2</c:v>
                </c:pt>
                <c:pt idx="116">
                  <c:v>-0.12921284297176766</c:v>
                </c:pt>
                <c:pt idx="117">
                  <c:v>3.8817535380860413E-2</c:v>
                </c:pt>
                <c:pt idx="118">
                  <c:v>0.1601045452336497</c:v>
                </c:pt>
                <c:pt idx="119">
                  <c:v>0.14358984400147884</c:v>
                </c:pt>
                <c:pt idx="120">
                  <c:v>0.14388984400117616</c:v>
                </c:pt>
                <c:pt idx="121">
                  <c:v>0.14458984400532054</c:v>
                </c:pt>
                <c:pt idx="122">
                  <c:v>9.7156997451614491E-2</c:v>
                </c:pt>
                <c:pt idx="123">
                  <c:v>9.3868503506053969E-2</c:v>
                </c:pt>
                <c:pt idx="124">
                  <c:v>2.3786746484455223E-2</c:v>
                </c:pt>
                <c:pt idx="125">
                  <c:v>2.5086746487994249E-2</c:v>
                </c:pt>
                <c:pt idx="126">
                  <c:v>2.6086746484559997E-2</c:v>
                </c:pt>
                <c:pt idx="127">
                  <c:v>2.9716845894656507E-2</c:v>
                </c:pt>
                <c:pt idx="128">
                  <c:v>6.4524546799411664E-2</c:v>
                </c:pt>
                <c:pt idx="129">
                  <c:v>4.3180092008057114E-2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5C-4E4B-B57B-ED5C432AE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14248"/>
        <c:axId val="1"/>
      </c:scatterChart>
      <c:valAx>
        <c:axId val="5136142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86073853898396"/>
              <c:y val="0.887531589113707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4548651817116064E-2"/>
              <c:y val="0.41075845959352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142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50762016412661193"/>
          <c:y val="0.9364303178484108"/>
          <c:w val="0.5603751465416178"/>
          <c:h val="0.985330073349633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CN And -- O-C Diagr</a:t>
            </a:r>
          </a:p>
        </c:rich>
      </c:tx>
      <c:layout>
        <c:manualLayout>
          <c:xMode val="edge"/>
          <c:yMode val="edge"/>
          <c:x val="0.41269892545483094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18155260506402E-2"/>
          <c:y val="0.11347543928098977"/>
          <c:w val="0.89865797020228821"/>
          <c:h val="0.77068735845005554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(4)'!$E$20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(4)'!$D$21:$D$84</c:f>
              <c:numCache>
                <c:formatCode>General</c:formatCode>
                <c:ptCount val="64"/>
                <c:pt idx="0">
                  <c:v>-6.0493499999999996</c:v>
                </c:pt>
                <c:pt idx="1">
                  <c:v>-6.0491000000000001</c:v>
                </c:pt>
                <c:pt idx="2">
                  <c:v>-6.0483000000000002</c:v>
                </c:pt>
                <c:pt idx="3">
                  <c:v>-6.0477499999999997</c:v>
                </c:pt>
                <c:pt idx="4">
                  <c:v>-6.0466499999999996</c:v>
                </c:pt>
                <c:pt idx="5">
                  <c:v>-6.0423</c:v>
                </c:pt>
                <c:pt idx="6">
                  <c:v>-6.0414500000000002</c:v>
                </c:pt>
                <c:pt idx="7">
                  <c:v>-6.0406500000000003</c:v>
                </c:pt>
                <c:pt idx="8">
                  <c:v>-6.0406500000000003</c:v>
                </c:pt>
                <c:pt idx="9">
                  <c:v>-6.0403500000000001</c:v>
                </c:pt>
                <c:pt idx="10">
                  <c:v>-6.0378999999999996</c:v>
                </c:pt>
                <c:pt idx="11">
                  <c:v>-6.0346500000000001</c:v>
                </c:pt>
                <c:pt idx="12">
                  <c:v>-6.0338500000000002</c:v>
                </c:pt>
                <c:pt idx="13">
                  <c:v>-6.0332999999999997</c:v>
                </c:pt>
                <c:pt idx="14">
                  <c:v>-6.0330500000000002</c:v>
                </c:pt>
                <c:pt idx="15">
                  <c:v>-4.9424000000000001</c:v>
                </c:pt>
                <c:pt idx="16">
                  <c:v>-4.9405000000000001</c:v>
                </c:pt>
                <c:pt idx="17">
                  <c:v>-4.8463500000000002</c:v>
                </c:pt>
                <c:pt idx="18">
                  <c:v>-4.8457999999999997</c:v>
                </c:pt>
                <c:pt idx="19">
                  <c:v>-4.8449499999999999</c:v>
                </c:pt>
                <c:pt idx="20">
                  <c:v>-3.6648499999999999</c:v>
                </c:pt>
                <c:pt idx="21">
                  <c:v>-3.6645500000000002</c:v>
                </c:pt>
                <c:pt idx="22">
                  <c:v>-3.66405</c:v>
                </c:pt>
                <c:pt idx="23">
                  <c:v>-3.6640000000000001</c:v>
                </c:pt>
                <c:pt idx="24">
                  <c:v>-3.5697999999999999</c:v>
                </c:pt>
                <c:pt idx="25">
                  <c:v>-3.5450499999999998</c:v>
                </c:pt>
                <c:pt idx="26">
                  <c:v>-3.05545</c:v>
                </c:pt>
                <c:pt idx="27">
                  <c:v>-3.05545</c:v>
                </c:pt>
                <c:pt idx="28">
                  <c:v>-2.95</c:v>
                </c:pt>
                <c:pt idx="29">
                  <c:v>-2.9478</c:v>
                </c:pt>
                <c:pt idx="30">
                  <c:v>-2.94645</c:v>
                </c:pt>
                <c:pt idx="31">
                  <c:v>-2.25075</c:v>
                </c:pt>
                <c:pt idx="32">
                  <c:v>-2.2505000000000002</c:v>
                </c:pt>
                <c:pt idx="33">
                  <c:v>-1.7670999999999999</c:v>
                </c:pt>
                <c:pt idx="34">
                  <c:v>-1.6619999999999999</c:v>
                </c:pt>
                <c:pt idx="35">
                  <c:v>-1.4316500000000001</c:v>
                </c:pt>
                <c:pt idx="36">
                  <c:v>-1.4316</c:v>
                </c:pt>
                <c:pt idx="37">
                  <c:v>-1.3765000000000001</c:v>
                </c:pt>
                <c:pt idx="38">
                  <c:v>-1.37625</c:v>
                </c:pt>
                <c:pt idx="39">
                  <c:v>-1.37625</c:v>
                </c:pt>
                <c:pt idx="40">
                  <c:v>-1.37625</c:v>
                </c:pt>
                <c:pt idx="41">
                  <c:v>-1.37595</c:v>
                </c:pt>
                <c:pt idx="42">
                  <c:v>-1.3686</c:v>
                </c:pt>
                <c:pt idx="43">
                  <c:v>-1.36835</c:v>
                </c:pt>
                <c:pt idx="44">
                  <c:v>-1.36835</c:v>
                </c:pt>
                <c:pt idx="45">
                  <c:v>-1.3311999999999999</c:v>
                </c:pt>
                <c:pt idx="46">
                  <c:v>-1.2563500000000001</c:v>
                </c:pt>
                <c:pt idx="47">
                  <c:v>-1.2563</c:v>
                </c:pt>
                <c:pt idx="48">
                  <c:v>-1.1591499999999999</c:v>
                </c:pt>
                <c:pt idx="49">
                  <c:v>-1.1591499999999999</c:v>
                </c:pt>
                <c:pt idx="50">
                  <c:v>-1.15265</c:v>
                </c:pt>
                <c:pt idx="51">
                  <c:v>-1.15265</c:v>
                </c:pt>
                <c:pt idx="52">
                  <c:v>-1.1493500000000001</c:v>
                </c:pt>
                <c:pt idx="53">
                  <c:v>-1.1493500000000001</c:v>
                </c:pt>
                <c:pt idx="54">
                  <c:v>-1.0570999999999999</c:v>
                </c:pt>
                <c:pt idx="55">
                  <c:v>-1.0570999999999999</c:v>
                </c:pt>
                <c:pt idx="56">
                  <c:v>-1.0551999999999999</c:v>
                </c:pt>
                <c:pt idx="57">
                  <c:v>-1.0551999999999999</c:v>
                </c:pt>
                <c:pt idx="58">
                  <c:v>-0.96430000000000005</c:v>
                </c:pt>
                <c:pt idx="59">
                  <c:v>-0.96020000000000005</c:v>
                </c:pt>
                <c:pt idx="60">
                  <c:v>-0.96020000000000005</c:v>
                </c:pt>
                <c:pt idx="61">
                  <c:v>-0.77239999999999998</c:v>
                </c:pt>
                <c:pt idx="62">
                  <c:v>-0.77234999999999998</c:v>
                </c:pt>
                <c:pt idx="63">
                  <c:v>-0.66459999999999997</c:v>
                </c:pt>
              </c:numCache>
            </c:numRef>
          </c:xVal>
          <c:yVal>
            <c:numRef>
              <c:f>'Q_fit (4)'!$E$21:$E$84</c:f>
              <c:numCache>
                <c:formatCode>General</c:formatCode>
                <c:ptCount val="64"/>
                <c:pt idx="0">
                  <c:v>-5.9960435002722079E-2</c:v>
                </c:pt>
                <c:pt idx="1">
                  <c:v>-2.1827910000865813E-2</c:v>
                </c:pt>
                <c:pt idx="2">
                  <c:v>-3.2603830000880407E-2</c:v>
                </c:pt>
                <c:pt idx="3">
                  <c:v>2.2487725000246428E-2</c:v>
                </c:pt>
                <c:pt idx="4">
                  <c:v>6.2670834999153158E-2</c:v>
                </c:pt>
                <c:pt idx="5">
                  <c:v>5.6576769999082899E-2</c:v>
                </c:pt>
                <c:pt idx="6">
                  <c:v>-7.7372644998831674E-2</c:v>
                </c:pt>
                <c:pt idx="7">
                  <c:v>-3.8148565003211843E-2</c:v>
                </c:pt>
                <c:pt idx="8">
                  <c:v>-3.8148565003211843E-2</c:v>
                </c:pt>
                <c:pt idx="9">
                  <c:v>-3.7189534999924945E-2</c:v>
                </c:pt>
                <c:pt idx="10">
                  <c:v>-8.2690790000924608E-2</c:v>
                </c:pt>
                <c:pt idx="11">
                  <c:v>2.1032034997915616E-2</c:v>
                </c:pt>
                <c:pt idx="12">
                  <c:v>6.0256115000811405E-2</c:v>
                </c:pt>
                <c:pt idx="13">
                  <c:v>5.5347669996990589E-2</c:v>
                </c:pt>
                <c:pt idx="14">
                  <c:v>8.9480194998031948E-2</c:v>
                </c:pt>
                <c:pt idx="15">
                  <c:v>-0.1010662400003639</c:v>
                </c:pt>
                <c:pt idx="16">
                  <c:v>-0.20325905000208877</c:v>
                </c:pt>
                <c:pt idx="17">
                  <c:v>-0.14245013500476489</c:v>
                </c:pt>
                <c:pt idx="18">
                  <c:v>-0.11945857999671716</c:v>
                </c:pt>
                <c:pt idx="19">
                  <c:v>-0.26950799499900313</c:v>
                </c:pt>
                <c:pt idx="20">
                  <c:v>-0.17783698499988532</c:v>
                </c:pt>
                <c:pt idx="21">
                  <c:v>-0.16467795499920612</c:v>
                </c:pt>
                <c:pt idx="22">
                  <c:v>-0.14441290500690229</c:v>
                </c:pt>
                <c:pt idx="23">
                  <c:v>-0.14128640000126325</c:v>
                </c:pt>
                <c:pt idx="24">
                  <c:v>-0.25575098000263097</c:v>
                </c:pt>
                <c:pt idx="25">
                  <c:v>-0.14173100500192959</c:v>
                </c:pt>
                <c:pt idx="26">
                  <c:v>-0.1084940450018621</c:v>
                </c:pt>
                <c:pt idx="27">
                  <c:v>-0.1084940450018621</c:v>
                </c:pt>
                <c:pt idx="28">
                  <c:v>-0.11229499999899417</c:v>
                </c:pt>
                <c:pt idx="29">
                  <c:v>-0.20652877999964403</c:v>
                </c:pt>
                <c:pt idx="30">
                  <c:v>-0.14981314499891596</c:v>
                </c:pt>
                <c:pt idx="31">
                  <c:v>-0.12342257500131382</c:v>
                </c:pt>
                <c:pt idx="32">
                  <c:v>-0.1129900500018266</c:v>
                </c:pt>
                <c:pt idx="33">
                  <c:v>7.1560290001798421E-2</c:v>
                </c:pt>
                <c:pt idx="34">
                  <c:v>5.457380000007106E-2</c:v>
                </c:pt>
                <c:pt idx="35">
                  <c:v>-4.7317664997535758E-2</c:v>
                </c:pt>
                <c:pt idx="36">
                  <c:v>-3.9991160003410187E-2</c:v>
                </c:pt>
                <c:pt idx="37">
                  <c:v>4.0717349998885766E-2</c:v>
                </c:pt>
                <c:pt idx="38">
                  <c:v>5.5149874999187887E-2</c:v>
                </c:pt>
                <c:pt idx="39">
                  <c:v>5.5149874999187887E-2</c:v>
                </c:pt>
                <c:pt idx="40">
                  <c:v>5.5249874996661674E-2</c:v>
                </c:pt>
                <c:pt idx="41">
                  <c:v>6.4008904999354854E-2</c:v>
                </c:pt>
                <c:pt idx="42">
                  <c:v>3.5051399972871877E-3</c:v>
                </c:pt>
                <c:pt idx="43">
                  <c:v>1.7137664995971136E-2</c:v>
                </c:pt>
                <c:pt idx="44">
                  <c:v>1.7437664995668456E-2</c:v>
                </c:pt>
                <c:pt idx="45">
                  <c:v>-7.3469119997753296E-2</c:v>
                </c:pt>
                <c:pt idx="46">
                  <c:v>-6.5991135001240764E-2</c:v>
                </c:pt>
                <c:pt idx="47">
                  <c:v>-5.9664630003680941E-2</c:v>
                </c:pt>
                <c:pt idx="48">
                  <c:v>-3.8665414998831693E-2</c:v>
                </c:pt>
                <c:pt idx="49">
                  <c:v>-3.8665414998831693E-2</c:v>
                </c:pt>
                <c:pt idx="50">
                  <c:v>4.6880235000571702E-2</c:v>
                </c:pt>
                <c:pt idx="51">
                  <c:v>5.0080234999768436E-2</c:v>
                </c:pt>
                <c:pt idx="52">
                  <c:v>-3.704350019688718E-4</c:v>
                </c:pt>
                <c:pt idx="53">
                  <c:v>1.4295649962150492E-3</c:v>
                </c:pt>
                <c:pt idx="54">
                  <c:v>4.6312900012708269E-3</c:v>
                </c:pt>
                <c:pt idx="55">
                  <c:v>6.0312900022836402E-3</c:v>
                </c:pt>
                <c:pt idx="56">
                  <c:v>8.5538479994283989E-2</c:v>
                </c:pt>
                <c:pt idx="57">
                  <c:v>8.5538479994283989E-2</c:v>
                </c:pt>
                <c:pt idx="58">
                  <c:v>2.6024569997389335E-2</c:v>
                </c:pt>
                <c:pt idx="59">
                  <c:v>1.6297980000672396E-2</c:v>
                </c:pt>
                <c:pt idx="60">
                  <c:v>1.6297980000672396E-2</c:v>
                </c:pt>
                <c:pt idx="61">
                  <c:v>-2.5549240002874285E-2</c:v>
                </c:pt>
                <c:pt idx="62">
                  <c:v>-2.3422735001076944E-2</c:v>
                </c:pt>
                <c:pt idx="63">
                  <c:v>8.369554000091739E-2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5B-4082-B003-C3BAA5DAA6A5}"/>
            </c:ext>
          </c:extLst>
        </c:ser>
        <c:ser>
          <c:idx val="1"/>
          <c:order val="1"/>
          <c:tx>
            <c:strRef>
              <c:f>'Q_fit (4)'!$M$20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(4)'!$U$2:$U$22</c:f>
              <c:numCache>
                <c:formatCode>General</c:formatCode>
                <c:ptCount val="21"/>
                <c:pt idx="0">
                  <c:v>-6.3</c:v>
                </c:pt>
                <c:pt idx="1">
                  <c:v>-6</c:v>
                </c:pt>
                <c:pt idx="2">
                  <c:v>-5.7</c:v>
                </c:pt>
                <c:pt idx="3">
                  <c:v>-5.4</c:v>
                </c:pt>
                <c:pt idx="4">
                  <c:v>-5.0999999999999996</c:v>
                </c:pt>
                <c:pt idx="5">
                  <c:v>-4.8</c:v>
                </c:pt>
                <c:pt idx="6">
                  <c:v>-4.5</c:v>
                </c:pt>
                <c:pt idx="7">
                  <c:v>-4.2</c:v>
                </c:pt>
                <c:pt idx="8">
                  <c:v>-3.9</c:v>
                </c:pt>
                <c:pt idx="9">
                  <c:v>-3.6</c:v>
                </c:pt>
                <c:pt idx="10">
                  <c:v>-3.3</c:v>
                </c:pt>
                <c:pt idx="11">
                  <c:v>-3</c:v>
                </c:pt>
                <c:pt idx="12">
                  <c:v>-2.7</c:v>
                </c:pt>
                <c:pt idx="13">
                  <c:v>-2.4</c:v>
                </c:pt>
                <c:pt idx="14">
                  <c:v>-2.1</c:v>
                </c:pt>
                <c:pt idx="15">
                  <c:v>-1.8</c:v>
                </c:pt>
                <c:pt idx="16">
                  <c:v>-1.5</c:v>
                </c:pt>
                <c:pt idx="17">
                  <c:v>-1.2</c:v>
                </c:pt>
                <c:pt idx="18">
                  <c:v>-0.89999999999999902</c:v>
                </c:pt>
                <c:pt idx="19">
                  <c:v>-0.6</c:v>
                </c:pt>
                <c:pt idx="20">
                  <c:v>-0.3</c:v>
                </c:pt>
              </c:numCache>
            </c:numRef>
          </c:xVal>
          <c:yVal>
            <c:numRef>
              <c:f>'Q_fit (4)'!$V$2:$V$22</c:f>
              <c:numCache>
                <c:formatCode>General</c:formatCode>
                <c:ptCount val="21"/>
                <c:pt idx="0">
                  <c:v>-4.764945979813362E-3</c:v>
                </c:pt>
                <c:pt idx="1">
                  <c:v>-4.1668042810017458E-2</c:v>
                </c:pt>
                <c:pt idx="2">
                  <c:v>-7.380681333115513E-2</c:v>
                </c:pt>
                <c:pt idx="3">
                  <c:v>-0.10118125754322582</c:v>
                </c:pt>
                <c:pt idx="4">
                  <c:v>-0.12379137544622976</c:v>
                </c:pt>
                <c:pt idx="5">
                  <c:v>-0.14163716704016693</c:v>
                </c:pt>
                <c:pt idx="6">
                  <c:v>-0.15471863232503758</c:v>
                </c:pt>
                <c:pt idx="7">
                  <c:v>-0.16303577130084129</c:v>
                </c:pt>
                <c:pt idx="8">
                  <c:v>-0.16658858396757825</c:v>
                </c:pt>
                <c:pt idx="9">
                  <c:v>-0.1653770703252484</c:v>
                </c:pt>
                <c:pt idx="10">
                  <c:v>-0.15940123037385184</c:v>
                </c:pt>
                <c:pt idx="11">
                  <c:v>-0.1486610641133885</c:v>
                </c:pt>
                <c:pt idx="12">
                  <c:v>-0.13315657154385852</c:v>
                </c:pt>
                <c:pt idx="13">
                  <c:v>-0.11288775266526166</c:v>
                </c:pt>
                <c:pt idx="14">
                  <c:v>-8.7854607477598115E-2</c:v>
                </c:pt>
                <c:pt idx="15">
                  <c:v>-5.8057135980867758E-2</c:v>
                </c:pt>
                <c:pt idx="16">
                  <c:v>-2.3495338175070664E-2</c:v>
                </c:pt>
                <c:pt idx="17">
                  <c:v>1.5830785939793167E-2</c:v>
                </c:pt>
                <c:pt idx="18">
                  <c:v>5.9921236363723908E-2</c:v>
                </c:pt>
                <c:pt idx="19">
                  <c:v>0.10877601309672112</c:v>
                </c:pt>
                <c:pt idx="20">
                  <c:v>0.16239511613878524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5B-4082-B003-C3BAA5DAA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93496"/>
        <c:axId val="1"/>
      </c:scatterChart>
      <c:valAx>
        <c:axId val="605993496"/>
        <c:scaling>
          <c:orientation val="minMax"/>
          <c:max val="0.6"/>
          <c:min val="-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68131945045330866"/>
              <c:y val="0.936172446529290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68086099166682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93496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01346947016238"/>
          <c:y val="0.93617244652929021"/>
          <c:w val="0.44810796086386634"/>
          <c:h val="0.9881819027940655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40000054895098897"/>
          <c:y val="3.84615384615384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11125295043524"/>
          <c:y val="0.16433594490265943"/>
          <c:w val="0.84575271363448945"/>
          <c:h val="0.615385666018469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(4)'!$H$21:$H$782</c:f>
              <c:numCache>
                <c:formatCode>General</c:formatCode>
                <c:ptCount val="76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8E2-4CC0-AED7-193E780924C9}"/>
            </c:ext>
          </c:extLst>
        </c:ser>
        <c:ser>
          <c:idx val="1"/>
          <c:order val="1"/>
          <c:tx>
            <c:strRef>
              <c:f>'A (4)'!$I$20:$I$20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(4)'!#REF!</c:f>
                <c:numCache>
                  <c:formatCode>General</c:formatCode>
                  <c:ptCount val="762"/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(4)'!$I$21:$I$782</c:f>
              <c:numCache>
                <c:formatCode>General</c:formatCode>
                <c:ptCount val="76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8E2-4CC0-AED7-193E780924C9}"/>
            </c:ext>
          </c:extLst>
        </c:ser>
        <c:ser>
          <c:idx val="3"/>
          <c:order val="2"/>
          <c:tx>
            <c:strRef>
              <c:f>'A (4)'!$J$20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(4)'!$D$21:$D$21</c:f>
                <c:numCache>
                  <c:formatCode>General</c:formatCode>
                  <c:ptCount val="1"/>
                </c:numCache>
              </c:numRef>
            </c:plus>
            <c:minus>
              <c:numRef>
                <c:f>'A (4)'!$D$21:$D$21</c:f>
                <c:numCache>
                  <c:formatCode>General</c:formatCode>
                  <c:ptCount val="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(4)'!$J$21:$J$782</c:f>
              <c:numCache>
                <c:formatCode>General</c:formatCode>
                <c:ptCount val="76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8E2-4CC0-AED7-193E780924C9}"/>
            </c:ext>
          </c:extLst>
        </c:ser>
        <c:ser>
          <c:idx val="4"/>
          <c:order val="3"/>
          <c:tx>
            <c:strRef>
              <c:f>'A (4)'!$K$20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(4)'!$D$21:$D$21</c:f>
                <c:numCache>
                  <c:formatCode>General</c:formatCode>
                  <c:ptCount val="1"/>
                </c:numCache>
              </c:numRef>
            </c:plus>
            <c:minus>
              <c:numRef>
                <c:f>'A (4)'!$D$21:$D$21</c:f>
                <c:numCache>
                  <c:formatCode>General</c:formatCode>
                  <c:ptCount val="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(4)'!$K$21:$K$782</c:f>
              <c:numCache>
                <c:formatCode>General</c:formatCode>
                <c:ptCount val="76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8E2-4CC0-AED7-193E780924C9}"/>
            </c:ext>
          </c:extLst>
        </c:ser>
        <c:ser>
          <c:idx val="2"/>
          <c:order val="4"/>
          <c:tx>
            <c:strRef>
              <c:f>'A (4)'!$L$20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(4)'!$D$21:$D$21</c:f>
                <c:numCache>
                  <c:formatCode>General</c:formatCode>
                  <c:ptCount val="1"/>
                </c:numCache>
              </c:numRef>
            </c:plus>
            <c:minus>
              <c:numRef>
                <c:f>'A (4)'!$D$21:$D$21</c:f>
                <c:numCache>
                  <c:formatCode>General</c:formatCode>
                  <c:ptCount val="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(4)'!$L$21:$L$782</c:f>
              <c:numCache>
                <c:formatCode>General</c:formatCode>
                <c:ptCount val="76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8E2-4CC0-AED7-193E780924C9}"/>
            </c:ext>
          </c:extLst>
        </c:ser>
        <c:ser>
          <c:idx val="5"/>
          <c:order val="5"/>
          <c:tx>
            <c:strRef>
              <c:f>'A (4)'!$M$20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(4)'!$D$21:$D$21</c:f>
                <c:numCache>
                  <c:formatCode>General</c:formatCode>
                  <c:ptCount val="1"/>
                </c:numCache>
              </c:numRef>
            </c:plus>
            <c:minus>
              <c:numRef>
                <c:f>'A (4)'!$D$21:$D$21</c:f>
                <c:numCache>
                  <c:formatCode>General</c:formatCode>
                  <c:ptCount val="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(4)'!$M$21:$M$782</c:f>
              <c:numCache>
                <c:formatCode>General</c:formatCode>
                <c:ptCount val="76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8E2-4CC0-AED7-193E780924C9}"/>
            </c:ext>
          </c:extLst>
        </c:ser>
        <c:ser>
          <c:idx val="6"/>
          <c:order val="6"/>
          <c:tx>
            <c:strRef>
              <c:f>'A (4)'!$N$20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(4)'!$D$21:$D$21</c:f>
                <c:numCache>
                  <c:formatCode>General</c:formatCode>
                  <c:ptCount val="1"/>
                </c:numCache>
              </c:numRef>
            </c:plus>
            <c:minus>
              <c:numRef>
                <c:f>'A (4)'!$D$21:$D$21</c:f>
                <c:numCache>
                  <c:formatCode>General</c:formatCode>
                  <c:ptCount val="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(4)'!$N$21:$N$782</c:f>
              <c:numCache>
                <c:formatCode>General</c:formatCode>
                <c:ptCount val="762"/>
                <c:pt idx="0">
                  <c:v>-2.2028750001481967E-2</c:v>
                </c:pt>
                <c:pt idx="1">
                  <c:v>-0.11638750000565778</c:v>
                </c:pt>
                <c:pt idx="2">
                  <c:v>-0.11704625000129454</c:v>
                </c:pt>
                <c:pt idx="3">
                  <c:v>-0.18583999999827938</c:v>
                </c:pt>
                <c:pt idx="4">
                  <c:v>-0.18529750000016065</c:v>
                </c:pt>
                <c:pt idx="5">
                  <c:v>-0.18605999999999767</c:v>
                </c:pt>
                <c:pt idx="6">
                  <c:v>-0.18503625000448665</c:v>
                </c:pt>
                <c:pt idx="7">
                  <c:v>-0.18501375000050757</c:v>
                </c:pt>
                <c:pt idx="8">
                  <c:v>-0.18547625000064727</c:v>
                </c:pt>
                <c:pt idx="9">
                  <c:v>-0.17675249999592779</c:v>
                </c:pt>
                <c:pt idx="10">
                  <c:v>-0.16863374999957159</c:v>
                </c:pt>
                <c:pt idx="11">
                  <c:v>-0.17011250000359723</c:v>
                </c:pt>
                <c:pt idx="12">
                  <c:v>-0.17017124999983935</c:v>
                </c:pt>
                <c:pt idx="13">
                  <c:v>-9.0072500002861489E-2</c:v>
                </c:pt>
                <c:pt idx="14">
                  <c:v>-9.8366250000253785E-2</c:v>
                </c:pt>
                <c:pt idx="15">
                  <c:v>-0.12786624999716878</c:v>
                </c:pt>
                <c:pt idx="16">
                  <c:v>-0.12794750000466593</c:v>
                </c:pt>
                <c:pt idx="17">
                  <c:v>-7.7721249996102415E-2</c:v>
                </c:pt>
                <c:pt idx="18">
                  <c:v>-6.8068750006204937E-2</c:v>
                </c:pt>
                <c:pt idx="19">
                  <c:v>-3.77112499991199E-2</c:v>
                </c:pt>
                <c:pt idx="20">
                  <c:v>-3.2487500000570435E-2</c:v>
                </c:pt>
                <c:pt idx="21">
                  <c:v>-4.5699999995122198E-2</c:v>
                </c:pt>
                <c:pt idx="22">
                  <c:v>-4.5799999999871943E-2</c:v>
                </c:pt>
                <c:pt idx="23">
                  <c:v>-4.1781250001804437E-2</c:v>
                </c:pt>
                <c:pt idx="24">
                  <c:v>-4.168125000433065E-2</c:v>
                </c:pt>
                <c:pt idx="25">
                  <c:v>-4.5738749999145512E-2</c:v>
                </c:pt>
                <c:pt idx="26">
                  <c:v>-4.5338750001974404E-2</c:v>
                </c:pt>
                <c:pt idx="27">
                  <c:v>-4.4294999999692664E-2</c:v>
                </c:pt>
                <c:pt idx="28">
                  <c:v>-4.4795000001613516E-2</c:v>
                </c:pt>
                <c:pt idx="29">
                  <c:v>-4.1676249995362014E-2</c:v>
                </c:pt>
                <c:pt idx="30">
                  <c:v>-4.1176250000717118E-2</c:v>
                </c:pt>
                <c:pt idx="31">
                  <c:v>-2.6943749995552935E-2</c:v>
                </c:pt>
                <c:pt idx="32">
                  <c:v>-1.7593750002561137E-2</c:v>
                </c:pt>
                <c:pt idx="33">
                  <c:v>-1.337000000057742E-2</c:v>
                </c:pt>
                <c:pt idx="34">
                  <c:v>-1.9462499985820614E-3</c:v>
                </c:pt>
                <c:pt idx="35">
                  <c:v>-1.9462499985820614E-3</c:v>
                </c:pt>
                <c:pt idx="36">
                  <c:v>-4.4825000077253208E-3</c:v>
                </c:pt>
                <c:pt idx="37">
                  <c:v>-1.2825000085285865E-3</c:v>
                </c:pt>
                <c:pt idx="38">
                  <c:v>-5.2387499963515438E-3</c:v>
                </c:pt>
                <c:pt idx="39">
                  <c:v>-3.4387499981676228E-3</c:v>
                </c:pt>
                <c:pt idx="40">
                  <c:v>1.098124999407446E-2</c:v>
                </c:pt>
                <c:pt idx="41">
                  <c:v>1.2381249995087273E-2</c:v>
                </c:pt>
                <c:pt idx="42">
                  <c:v>1.1983749995124526E-2</c:v>
                </c:pt>
                <c:pt idx="43">
                  <c:v>2.3586249997606501E-2</c:v>
                </c:pt>
                <c:pt idx="44">
                  <c:v>7.3004999998374842E-2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8E2-4CC0-AED7-193E780924C9}"/>
            </c:ext>
          </c:extLst>
        </c:ser>
        <c:ser>
          <c:idx val="7"/>
          <c:order val="7"/>
          <c:tx>
            <c:strRef>
              <c:f>'A (4)'!$O$20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(4)'!$O$21:$O$782</c:f>
              <c:numCache>
                <c:formatCode>General</c:formatCode>
                <c:ptCount val="76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8E2-4CC0-AED7-193E780924C9}"/>
            </c:ext>
          </c:extLst>
        </c:ser>
        <c:ser>
          <c:idx val="8"/>
          <c:order val="8"/>
          <c:tx>
            <c:strRef>
              <c:f>'A (4)'!$V$1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(4)'!$U$2:$U$15</c:f>
              <c:numCache>
                <c:formatCode>General</c:formatCode>
                <c:ptCount val="14"/>
                <c:pt idx="0">
                  <c:v>-30000</c:v>
                </c:pt>
                <c:pt idx="1">
                  <c:v>-25000</c:v>
                </c:pt>
                <c:pt idx="2">
                  <c:v>-20000</c:v>
                </c:pt>
                <c:pt idx="3">
                  <c:v>-15000</c:v>
                </c:pt>
                <c:pt idx="4">
                  <c:v>-10000</c:v>
                </c:pt>
                <c:pt idx="5">
                  <c:v>-5000</c:v>
                </c:pt>
                <c:pt idx="6">
                  <c:v>0</c:v>
                </c:pt>
                <c:pt idx="7">
                  <c:v>5000</c:v>
                </c:pt>
                <c:pt idx="8">
                  <c:v>10000</c:v>
                </c:pt>
                <c:pt idx="9">
                  <c:v>15000</c:v>
                </c:pt>
                <c:pt idx="10">
                  <c:v>20000</c:v>
                </c:pt>
                <c:pt idx="11">
                  <c:v>25000</c:v>
                </c:pt>
                <c:pt idx="12">
                  <c:v>30000</c:v>
                </c:pt>
                <c:pt idx="13">
                  <c:v>35000</c:v>
                </c:pt>
              </c:numCache>
            </c:numRef>
          </c:xVal>
          <c:yVal>
            <c:numRef>
              <c:f>'A (4)'!$V$2:$V$15</c:f>
              <c:numCache>
                <c:formatCode>General</c:formatCode>
                <c:ptCount val="14"/>
                <c:pt idx="0">
                  <c:v>6.0724242308551918E-2</c:v>
                </c:pt>
                <c:pt idx="1">
                  <c:v>-1.8590086474719575E-2</c:v>
                </c:pt>
                <c:pt idx="2">
                  <c:v>-8.2411775850301128E-2</c:v>
                </c:pt>
                <c:pt idx="3">
                  <c:v>-0.13074082581819269</c:v>
                </c:pt>
                <c:pt idx="4">
                  <c:v>-0.1635772363783943</c:v>
                </c:pt>
                <c:pt idx="5">
                  <c:v>-0.18092100753090595</c:v>
                </c:pt>
                <c:pt idx="6">
                  <c:v>-0.18277213927572764</c:v>
                </c:pt>
                <c:pt idx="7">
                  <c:v>-0.16913063161285935</c:v>
                </c:pt>
                <c:pt idx="8">
                  <c:v>-0.1399964845423011</c:v>
                </c:pt>
                <c:pt idx="9">
                  <c:v>-9.5369698064052891E-2</c:v>
                </c:pt>
                <c:pt idx="10">
                  <c:v>-3.5250272178114717E-2</c:v>
                </c:pt>
                <c:pt idx="11">
                  <c:v>4.0361793115513439E-2</c:v>
                </c:pt>
                <c:pt idx="12">
                  <c:v>0.13146649781683153</c:v>
                </c:pt>
                <c:pt idx="13">
                  <c:v>0.23806384192583963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8E2-4CC0-AED7-193E780924C9}"/>
            </c:ext>
          </c:extLst>
        </c:ser>
        <c:ser>
          <c:idx val="9"/>
          <c:order val="9"/>
          <c:tx>
            <c:strRef>
              <c:f>'A (4)'!$S$20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(4)'!$S$21:$S$782</c:f>
              <c:numCache>
                <c:formatCode>General</c:formatCode>
                <c:ptCount val="76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8E2-4CC0-AED7-193E78092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14904"/>
        <c:axId val="1"/>
      </c:scatterChart>
      <c:valAx>
        <c:axId val="513614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64774501226563"/>
              <c:y val="0.853148321494778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751633986928102E-2"/>
              <c:y val="0.36713360130682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149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3071895424836602"/>
          <c:y val="0.90909090909090906"/>
          <c:w val="0.934640522875817"/>
          <c:h val="0.9790209790209789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39705910424298568"/>
          <c:y val="3.37078651685393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65783342679008"/>
          <c:y val="0.13764044943820225"/>
          <c:w val="0.83689894203484161"/>
          <c:h val="0.68539325842696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(4)'!$H$21:$H$782</c:f>
              <c:numCache>
                <c:formatCode>General</c:formatCode>
                <c:ptCount val="76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73-429E-8EC6-8997D891AE4E}"/>
            </c:ext>
          </c:extLst>
        </c:ser>
        <c:ser>
          <c:idx val="1"/>
          <c:order val="1"/>
          <c:tx>
            <c:strRef>
              <c:f>'A (4)'!$I$20:$I$20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(4)'!#REF!</c:f>
                <c:numCache>
                  <c:formatCode>General</c:formatCode>
                  <c:ptCount val="762"/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(4)'!$I$21:$I$782</c:f>
              <c:numCache>
                <c:formatCode>General</c:formatCode>
                <c:ptCount val="76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73-429E-8EC6-8997D891AE4E}"/>
            </c:ext>
          </c:extLst>
        </c:ser>
        <c:ser>
          <c:idx val="3"/>
          <c:order val="2"/>
          <c:tx>
            <c:strRef>
              <c:f>'A (4)'!$J$20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(4)'!$D$21:$D$21</c:f>
                <c:numCache>
                  <c:formatCode>General</c:formatCode>
                  <c:ptCount val="1"/>
                </c:numCache>
              </c:numRef>
            </c:plus>
            <c:minus>
              <c:numRef>
                <c:f>'A (4)'!$D$21:$D$21</c:f>
                <c:numCache>
                  <c:formatCode>General</c:formatCode>
                  <c:ptCount val="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(4)'!$J$21:$J$782</c:f>
              <c:numCache>
                <c:formatCode>General</c:formatCode>
                <c:ptCount val="76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073-429E-8EC6-8997D891AE4E}"/>
            </c:ext>
          </c:extLst>
        </c:ser>
        <c:ser>
          <c:idx val="4"/>
          <c:order val="3"/>
          <c:tx>
            <c:strRef>
              <c:f>'A (4)'!$K$20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(4)'!$D$21:$D$21</c:f>
                <c:numCache>
                  <c:formatCode>General</c:formatCode>
                  <c:ptCount val="1"/>
                </c:numCache>
              </c:numRef>
            </c:plus>
            <c:minus>
              <c:numRef>
                <c:f>'A (4)'!$D$21:$D$21</c:f>
                <c:numCache>
                  <c:formatCode>General</c:formatCode>
                  <c:ptCount val="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(4)'!$K$21:$K$782</c:f>
              <c:numCache>
                <c:formatCode>General</c:formatCode>
                <c:ptCount val="76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073-429E-8EC6-8997D891AE4E}"/>
            </c:ext>
          </c:extLst>
        </c:ser>
        <c:ser>
          <c:idx val="2"/>
          <c:order val="4"/>
          <c:tx>
            <c:strRef>
              <c:f>'A (4)'!$L$20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(4)'!$D$21:$D$21</c:f>
                <c:numCache>
                  <c:formatCode>General</c:formatCode>
                  <c:ptCount val="1"/>
                </c:numCache>
              </c:numRef>
            </c:plus>
            <c:minus>
              <c:numRef>
                <c:f>'A (4)'!$D$21:$D$21</c:f>
                <c:numCache>
                  <c:formatCode>General</c:formatCode>
                  <c:ptCount val="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(4)'!$L$21:$L$782</c:f>
              <c:numCache>
                <c:formatCode>General</c:formatCode>
                <c:ptCount val="76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073-429E-8EC6-8997D891AE4E}"/>
            </c:ext>
          </c:extLst>
        </c:ser>
        <c:ser>
          <c:idx val="5"/>
          <c:order val="5"/>
          <c:tx>
            <c:strRef>
              <c:f>'A (4)'!$M$20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(4)'!$D$21:$D$21</c:f>
                <c:numCache>
                  <c:formatCode>General</c:formatCode>
                  <c:ptCount val="1"/>
                </c:numCache>
              </c:numRef>
            </c:plus>
            <c:minus>
              <c:numRef>
                <c:f>'A (4)'!$D$21:$D$21</c:f>
                <c:numCache>
                  <c:formatCode>General</c:formatCode>
                  <c:ptCount val="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(4)'!$M$21:$M$782</c:f>
              <c:numCache>
                <c:formatCode>General</c:formatCode>
                <c:ptCount val="76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073-429E-8EC6-8997D891AE4E}"/>
            </c:ext>
          </c:extLst>
        </c:ser>
        <c:ser>
          <c:idx val="6"/>
          <c:order val="6"/>
          <c:tx>
            <c:strRef>
              <c:f>'A (4)'!$N$20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(4)'!$D$21:$D$21</c:f>
                <c:numCache>
                  <c:formatCode>General</c:formatCode>
                  <c:ptCount val="1"/>
                </c:numCache>
              </c:numRef>
            </c:plus>
            <c:minus>
              <c:numRef>
                <c:f>'A (4)'!$D$21:$D$21</c:f>
                <c:numCache>
                  <c:formatCode>General</c:formatCode>
                  <c:ptCount val="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(4)'!$N$21:$N$782</c:f>
              <c:numCache>
                <c:formatCode>General</c:formatCode>
                <c:ptCount val="762"/>
                <c:pt idx="0">
                  <c:v>-2.2028750001481967E-2</c:v>
                </c:pt>
                <c:pt idx="1">
                  <c:v>-0.11638750000565778</c:v>
                </c:pt>
                <c:pt idx="2">
                  <c:v>-0.11704625000129454</c:v>
                </c:pt>
                <c:pt idx="3">
                  <c:v>-0.18583999999827938</c:v>
                </c:pt>
                <c:pt idx="4">
                  <c:v>-0.18529750000016065</c:v>
                </c:pt>
                <c:pt idx="5">
                  <c:v>-0.18605999999999767</c:v>
                </c:pt>
                <c:pt idx="6">
                  <c:v>-0.18503625000448665</c:v>
                </c:pt>
                <c:pt idx="7">
                  <c:v>-0.18501375000050757</c:v>
                </c:pt>
                <c:pt idx="8">
                  <c:v>-0.18547625000064727</c:v>
                </c:pt>
                <c:pt idx="9">
                  <c:v>-0.17675249999592779</c:v>
                </c:pt>
                <c:pt idx="10">
                  <c:v>-0.16863374999957159</c:v>
                </c:pt>
                <c:pt idx="11">
                  <c:v>-0.17011250000359723</c:v>
                </c:pt>
                <c:pt idx="12">
                  <c:v>-0.17017124999983935</c:v>
                </c:pt>
                <c:pt idx="13">
                  <c:v>-9.0072500002861489E-2</c:v>
                </c:pt>
                <c:pt idx="14">
                  <c:v>-9.8366250000253785E-2</c:v>
                </c:pt>
                <c:pt idx="15">
                  <c:v>-0.12786624999716878</c:v>
                </c:pt>
                <c:pt idx="16">
                  <c:v>-0.12794750000466593</c:v>
                </c:pt>
                <c:pt idx="17">
                  <c:v>-7.7721249996102415E-2</c:v>
                </c:pt>
                <c:pt idx="18">
                  <c:v>-6.8068750006204937E-2</c:v>
                </c:pt>
                <c:pt idx="19">
                  <c:v>-3.77112499991199E-2</c:v>
                </c:pt>
                <c:pt idx="20">
                  <c:v>-3.2487500000570435E-2</c:v>
                </c:pt>
                <c:pt idx="21">
                  <c:v>-4.5699999995122198E-2</c:v>
                </c:pt>
                <c:pt idx="22">
                  <c:v>-4.5799999999871943E-2</c:v>
                </c:pt>
                <c:pt idx="23">
                  <c:v>-4.1781250001804437E-2</c:v>
                </c:pt>
                <c:pt idx="24">
                  <c:v>-4.168125000433065E-2</c:v>
                </c:pt>
                <c:pt idx="25">
                  <c:v>-4.5738749999145512E-2</c:v>
                </c:pt>
                <c:pt idx="26">
                  <c:v>-4.5338750001974404E-2</c:v>
                </c:pt>
                <c:pt idx="27">
                  <c:v>-4.4294999999692664E-2</c:v>
                </c:pt>
                <c:pt idx="28">
                  <c:v>-4.4795000001613516E-2</c:v>
                </c:pt>
                <c:pt idx="29">
                  <c:v>-4.1676249995362014E-2</c:v>
                </c:pt>
                <c:pt idx="30">
                  <c:v>-4.1176250000717118E-2</c:v>
                </c:pt>
                <c:pt idx="31">
                  <c:v>-2.6943749995552935E-2</c:v>
                </c:pt>
                <c:pt idx="32">
                  <c:v>-1.7593750002561137E-2</c:v>
                </c:pt>
                <c:pt idx="33">
                  <c:v>-1.337000000057742E-2</c:v>
                </c:pt>
                <c:pt idx="34">
                  <c:v>-1.9462499985820614E-3</c:v>
                </c:pt>
                <c:pt idx="35">
                  <c:v>-1.9462499985820614E-3</c:v>
                </c:pt>
                <c:pt idx="36">
                  <c:v>-4.4825000077253208E-3</c:v>
                </c:pt>
                <c:pt idx="37">
                  <c:v>-1.2825000085285865E-3</c:v>
                </c:pt>
                <c:pt idx="38">
                  <c:v>-5.2387499963515438E-3</c:v>
                </c:pt>
                <c:pt idx="39">
                  <c:v>-3.4387499981676228E-3</c:v>
                </c:pt>
                <c:pt idx="40">
                  <c:v>1.098124999407446E-2</c:v>
                </c:pt>
                <c:pt idx="41">
                  <c:v>1.2381249995087273E-2</c:v>
                </c:pt>
                <c:pt idx="42">
                  <c:v>1.1983749995124526E-2</c:v>
                </c:pt>
                <c:pt idx="43">
                  <c:v>2.3586249997606501E-2</c:v>
                </c:pt>
                <c:pt idx="44">
                  <c:v>7.3004999998374842E-2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073-429E-8EC6-8997D891AE4E}"/>
            </c:ext>
          </c:extLst>
        </c:ser>
        <c:ser>
          <c:idx val="7"/>
          <c:order val="7"/>
          <c:tx>
            <c:strRef>
              <c:f>'A (4)'!$O$20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(4)'!$O$21:$O$782</c:f>
              <c:numCache>
                <c:formatCode>General</c:formatCode>
                <c:ptCount val="76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073-429E-8EC6-8997D891AE4E}"/>
            </c:ext>
          </c:extLst>
        </c:ser>
        <c:ser>
          <c:idx val="8"/>
          <c:order val="8"/>
          <c:tx>
            <c:strRef>
              <c:f>'A (4)'!$P$20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(4)'!$P$21:$P$782</c:f>
              <c:numCache>
                <c:formatCode>General</c:formatCode>
                <c:ptCount val="762"/>
                <c:pt idx="0">
                  <c:v>-2.2028750001481995E-2</c:v>
                </c:pt>
                <c:pt idx="1">
                  <c:v>-0.14665727291565825</c:v>
                </c:pt>
                <c:pt idx="2">
                  <c:v>-0.1467489283527274</c:v>
                </c:pt>
                <c:pt idx="3">
                  <c:v>-0.18373375079423421</c:v>
                </c:pt>
                <c:pt idx="4">
                  <c:v>-0.18373241208699076</c:v>
                </c:pt>
                <c:pt idx="5">
                  <c:v>-0.18373016851414012</c:v>
                </c:pt>
                <c:pt idx="6">
                  <c:v>-0.18372994330475989</c:v>
                </c:pt>
                <c:pt idx="7">
                  <c:v>-0.18304189088978484</c:v>
                </c:pt>
                <c:pt idx="8">
                  <c:v>-0.18277154967946854</c:v>
                </c:pt>
                <c:pt idx="9">
                  <c:v>-0.16980293113478351</c:v>
                </c:pt>
                <c:pt idx="10">
                  <c:v>-0.16510954002914313</c:v>
                </c:pt>
                <c:pt idx="11">
                  <c:v>-0.16500565767966657</c:v>
                </c:pt>
                <c:pt idx="12">
                  <c:v>-0.16494028282222728</c:v>
                </c:pt>
                <c:pt idx="13">
                  <c:v>-0.12732617833824975</c:v>
                </c:pt>
                <c:pt idx="14">
                  <c:v>-0.12675957559665044</c:v>
                </c:pt>
                <c:pt idx="15">
                  <c:v>-0.11694606293520274</c:v>
                </c:pt>
                <c:pt idx="16">
                  <c:v>-0.11692328824862527</c:v>
                </c:pt>
                <c:pt idx="17">
                  <c:v>-6.6300780670292006E-2</c:v>
                </c:pt>
                <c:pt idx="18">
                  <c:v>-5.3422927263111458E-2</c:v>
                </c:pt>
                <c:pt idx="19">
                  <c:v>-2.2861167703253804E-2</c:v>
                </c:pt>
                <c:pt idx="20">
                  <c:v>-2.2854103887912619E-2</c:v>
                </c:pt>
                <c:pt idx="21">
                  <c:v>-1.5062426706741433E-2</c:v>
                </c:pt>
                <c:pt idx="22">
                  <c:v>-1.5062426706741433E-2</c:v>
                </c:pt>
                <c:pt idx="23">
                  <c:v>-1.5026260957291926E-2</c:v>
                </c:pt>
                <c:pt idx="24">
                  <c:v>-1.5026260957291926E-2</c:v>
                </c:pt>
                <c:pt idx="25">
                  <c:v>-1.4982856945381484E-2</c:v>
                </c:pt>
                <c:pt idx="26">
                  <c:v>-1.4982856945381484E-2</c:v>
                </c:pt>
                <c:pt idx="27">
                  <c:v>-1.3932230600846834E-2</c:v>
                </c:pt>
                <c:pt idx="28">
                  <c:v>-1.3932230600846834E-2</c:v>
                </c:pt>
                <c:pt idx="29">
                  <c:v>-1.3895944008809918E-2</c:v>
                </c:pt>
                <c:pt idx="30">
                  <c:v>-1.3895944008809918E-2</c:v>
                </c:pt>
                <c:pt idx="31">
                  <c:v>-8.5270542456755138E-3</c:v>
                </c:pt>
                <c:pt idx="32">
                  <c:v>2.5523252521130468E-3</c:v>
                </c:pt>
                <c:pt idx="33">
                  <c:v>2.559926042336097E-3</c:v>
                </c:pt>
                <c:pt idx="34">
                  <c:v>1.7447050733318009E-2</c:v>
                </c:pt>
                <c:pt idx="35">
                  <c:v>1.7447050733318009E-2</c:v>
                </c:pt>
                <c:pt idx="36">
                  <c:v>1.8467243884695506E-2</c:v>
                </c:pt>
                <c:pt idx="37">
                  <c:v>1.8467243884695506E-2</c:v>
                </c:pt>
                <c:pt idx="38">
                  <c:v>1.898227150831977E-2</c:v>
                </c:pt>
                <c:pt idx="39">
                  <c:v>1.898227150831977E-2</c:v>
                </c:pt>
                <c:pt idx="40">
                  <c:v>3.3701641211477701E-2</c:v>
                </c:pt>
                <c:pt idx="41">
                  <c:v>3.3701641211477701E-2</c:v>
                </c:pt>
                <c:pt idx="42">
                  <c:v>3.4013775732929796E-2</c:v>
                </c:pt>
                <c:pt idx="43">
                  <c:v>4.9718524139564402E-2</c:v>
                </c:pt>
                <c:pt idx="44">
                  <c:v>0.10209401501401358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073-429E-8EC6-8997D891A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09000"/>
        <c:axId val="1"/>
      </c:scatterChart>
      <c:valAx>
        <c:axId val="513609000"/>
        <c:scaling>
          <c:orientation val="minMax"/>
          <c:min val="17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06445183656858"/>
              <c:y val="0.87640449438202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35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791443850267379E-2"/>
              <c:y val="0.3960674157303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0900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5909104944769603"/>
          <c:y val="0.9269662921348315"/>
          <c:w val="0.91577610285345346"/>
          <c:h val="0.9831460674157304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 (4)'!$T$20</c:f>
              <c:strCache>
                <c:ptCount val="1"/>
                <c:pt idx="0">
                  <c:v>Dev'n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(4)'!$T$21:$T$782</c:f>
              <c:numCache>
                <c:formatCode>General</c:formatCode>
                <c:ptCount val="762"/>
                <c:pt idx="0">
                  <c:v>2.7755575615628914E-17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6A-4030-803C-71F1176F9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24088"/>
        <c:axId val="1"/>
      </c:scatterChart>
      <c:valAx>
        <c:axId val="5136240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2408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479484173505276"/>
          <c:y val="0"/>
          <c:w val="4.8065650644783117E-2"/>
          <c:h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Q+LiTE residuals</a:t>
            </a:r>
          </a:p>
        </c:rich>
      </c:tx>
      <c:layout>
        <c:manualLayout>
          <c:xMode val="edge"/>
          <c:yMode val="edge"/>
          <c:x val="0.36005469596020778"/>
          <c:y val="3.2432453296279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034965034965034"/>
          <c:y val="0.12500029919265854"/>
          <c:w val="0.79195804195804198"/>
          <c:h val="0.72058996005179621"/>
        </c:manualLayout>
      </c:layout>
      <c:scatterChart>
        <c:scatterStyle val="lineMarker"/>
        <c:varyColors val="0"/>
        <c:ser>
          <c:idx val="4"/>
          <c:order val="0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Active!$AD$21:$AD$960</c:f>
              <c:numCache>
                <c:formatCode>General</c:formatCode>
                <c:ptCount val="940"/>
                <c:pt idx="0">
                  <c:v>-2.9316997622912275E-2</c:v>
                </c:pt>
                <c:pt idx="1">
                  <c:v>-1.6612719911388157E-3</c:v>
                </c:pt>
                <c:pt idx="2">
                  <c:v>-4.596297442956461E-2</c:v>
                </c:pt>
                <c:pt idx="3">
                  <c:v>-1.3920416469730371E-2</c:v>
                </c:pt>
                <c:pt idx="4">
                  <c:v>-1.9835353385036697E-2</c:v>
                </c:pt>
                <c:pt idx="5">
                  <c:v>-2.295805544758768E-2</c:v>
                </c:pt>
                <c:pt idx="6">
                  <c:v>-7.2600722798786821E-3</c:v>
                </c:pt>
                <c:pt idx="7">
                  <c:v>-1.5621263681258185E-3</c:v>
                </c:pt>
                <c:pt idx="8">
                  <c:v>-1.3175406259965786E-2</c:v>
                </c:pt>
                <c:pt idx="9">
                  <c:v>2.3918165986139897E-2</c:v>
                </c:pt>
                <c:pt idx="10">
                  <c:v>-8.5598228043291674E-3</c:v>
                </c:pt>
                <c:pt idx="11">
                  <c:v>-2.8621912873643268E-3</c:v>
                </c:pt>
                <c:pt idx="12">
                  <c:v>-3.0820091230320437E-2</c:v>
                </c:pt>
                <c:pt idx="13">
                  <c:v>-7.1645970299521189E-3</c:v>
                </c:pt>
                <c:pt idx="14">
                  <c:v>8.0006619560139824E-3</c:v>
                </c:pt>
                <c:pt idx="15">
                  <c:v>1.1334842963623429E-2</c:v>
                </c:pt>
                <c:pt idx="16">
                  <c:v>1.102007941651173E-2</c:v>
                </c:pt>
                <c:pt idx="19">
                  <c:v>-7.141103111582392E-3</c:v>
                </c:pt>
                <c:pt idx="20">
                  <c:v>-6.5959178153607301E-3</c:v>
                </c:pt>
                <c:pt idx="21">
                  <c:v>-7.3539544360354814E-3</c:v>
                </c:pt>
                <c:pt idx="22">
                  <c:v>-6.8297589275012616E-3</c:v>
                </c:pt>
                <c:pt idx="23">
                  <c:v>-6.3297589255804088E-3</c:v>
                </c:pt>
                <c:pt idx="24">
                  <c:v>-5.7405071346481873E-3</c:v>
                </c:pt>
                <c:pt idx="25">
                  <c:v>-6.1412795120802943E-3</c:v>
                </c:pt>
                <c:pt idx="26">
                  <c:v>-3.7188532267049823E-3</c:v>
                </c:pt>
                <c:pt idx="27">
                  <c:v>1.1548701753887336E-3</c:v>
                </c:pt>
                <c:pt idx="28">
                  <c:v>-3.9789963759259694E-4</c:v>
                </c:pt>
                <c:pt idx="29">
                  <c:v>-5.0327398087296471E-4</c:v>
                </c:pt>
                <c:pt idx="30">
                  <c:v>-9999</c:v>
                </c:pt>
                <c:pt idx="31">
                  <c:v>-9999</c:v>
                </c:pt>
                <c:pt idx="32">
                  <c:v>3.1646776022989931E-3</c:v>
                </c:pt>
                <c:pt idx="33">
                  <c:v>3.0639197359984272E-3</c:v>
                </c:pt>
                <c:pt idx="34">
                  <c:v>8.5651816992435154E-3</c:v>
                </c:pt>
                <c:pt idx="35">
                  <c:v>6.5025492425212633E-3</c:v>
                </c:pt>
                <c:pt idx="36">
                  <c:v>8.6416646113402357E-3</c:v>
                </c:pt>
                <c:pt idx="37">
                  <c:v>1.3858830308333014E-2</c:v>
                </c:pt>
                <c:pt idx="38">
                  <c:v>-6.732861998938508E-3</c:v>
                </c:pt>
                <c:pt idx="39">
                  <c:v>-6.6328619941887629E-3</c:v>
                </c:pt>
                <c:pt idx="40">
                  <c:v>-2.7479748320731606E-3</c:v>
                </c:pt>
                <c:pt idx="41">
                  <c:v>-2.7479748320731606E-3</c:v>
                </c:pt>
                <c:pt idx="42">
                  <c:v>-2.6479748345993731E-3</c:v>
                </c:pt>
                <c:pt idx="43">
                  <c:v>-6.5461159494218171E-3</c:v>
                </c:pt>
                <c:pt idx="44">
                  <c:v>-6.7864185990341996E-3</c:v>
                </c:pt>
                <c:pt idx="45">
                  <c:v>-6.586418596810667E-3</c:v>
                </c:pt>
                <c:pt idx="46">
                  <c:v>-6.2864185971133468E-3</c:v>
                </c:pt>
                <c:pt idx="47">
                  <c:v>-6.2864185971133468E-3</c:v>
                </c:pt>
                <c:pt idx="48">
                  <c:v>-3.7016662904433839E-3</c:v>
                </c:pt>
                <c:pt idx="49">
                  <c:v>-3.7016662904433839E-3</c:v>
                </c:pt>
                <c:pt idx="50">
                  <c:v>-3.5016662954958089E-3</c:v>
                </c:pt>
                <c:pt idx="51">
                  <c:v>-3.2016662957984887E-3</c:v>
                </c:pt>
                <c:pt idx="52">
                  <c:v>5.9929858638106126E-3</c:v>
                </c:pt>
                <c:pt idx="53">
                  <c:v>4.8997381926993849E-3</c:v>
                </c:pt>
                <c:pt idx="54">
                  <c:v>9.1163024075709871E-3</c:v>
                </c:pt>
                <c:pt idx="55">
                  <c:v>6.4106422269375254E-3</c:v>
                </c:pt>
                <c:pt idx="56">
                  <c:v>6.4106422269375254E-3</c:v>
                </c:pt>
                <c:pt idx="57">
                  <c:v>2.9021326441999243E-3</c:v>
                </c:pt>
                <c:pt idx="58">
                  <c:v>6.1021326433966586E-3</c:v>
                </c:pt>
                <c:pt idx="59">
                  <c:v>1.6548609752929447E-3</c:v>
                </c:pt>
                <c:pt idx="60">
                  <c:v>3.4548609734768657E-3</c:v>
                </c:pt>
                <c:pt idx="61">
                  <c:v>3.7874222668164426E-3</c:v>
                </c:pt>
                <c:pt idx="62">
                  <c:v>5.1874222678292559E-3</c:v>
                </c:pt>
                <c:pt idx="63">
                  <c:v>4.4900632242268756E-3</c:v>
                </c:pt>
                <c:pt idx="64">
                  <c:v>-1.5112980713618898E-3</c:v>
                </c:pt>
                <c:pt idx="65">
                  <c:v>9.4584765880814659E-4</c:v>
                </c:pt>
                <c:pt idx="66">
                  <c:v>-3.835420341707467E-3</c:v>
                </c:pt>
                <c:pt idx="67">
                  <c:v>-3.8206005445295746E-3</c:v>
                </c:pt>
                <c:pt idx="68">
                  <c:v>-9.7031897519757326E-4</c:v>
                </c:pt>
                <c:pt idx="69">
                  <c:v>-7.2093323781233926E-3</c:v>
                </c:pt>
                <c:pt idx="70">
                  <c:v>-1.338594543549898E-3</c:v>
                </c:pt>
                <c:pt idx="71">
                  <c:v>-1.8920502904263559E-3</c:v>
                </c:pt>
                <c:pt idx="72">
                  <c:v>-5.0789312552528276E-3</c:v>
                </c:pt>
                <c:pt idx="73">
                  <c:v>-2.0123403640347481E-3</c:v>
                </c:pt>
                <c:pt idx="74">
                  <c:v>-1.032436830697897E-3</c:v>
                </c:pt>
                <c:pt idx="75">
                  <c:v>-4.652821938591456E-3</c:v>
                </c:pt>
                <c:pt idx="76">
                  <c:v>-1.2435569526760004E-3</c:v>
                </c:pt>
                <c:pt idx="77">
                  <c:v>-1.557016750637269E-3</c:v>
                </c:pt>
                <c:pt idx="78">
                  <c:v>-1.1936874639326689E-3</c:v>
                </c:pt>
                <c:pt idx="79">
                  <c:v>-2.444726809822162E-3</c:v>
                </c:pt>
                <c:pt idx="80">
                  <c:v>2.484961857256357E-3</c:v>
                </c:pt>
                <c:pt idx="81">
                  <c:v>-9.6376271646902989E-4</c:v>
                </c:pt>
                <c:pt idx="82">
                  <c:v>-1.1586797343119126E-3</c:v>
                </c:pt>
                <c:pt idx="83">
                  <c:v>-2.2606752401914398E-3</c:v>
                </c:pt>
                <c:pt idx="84">
                  <c:v>-4.6067524200751886E-4</c:v>
                </c:pt>
                <c:pt idx="85">
                  <c:v>-1.2431124325519016E-3</c:v>
                </c:pt>
                <c:pt idx="86">
                  <c:v>-3.5117243703522427E-4</c:v>
                </c:pt>
                <c:pt idx="87">
                  <c:v>9.0856897294229189E-3</c:v>
                </c:pt>
                <c:pt idx="88">
                  <c:v>-1.5587147017862291E-3</c:v>
                </c:pt>
                <c:pt idx="89">
                  <c:v>1.7329531662226838E-3</c:v>
                </c:pt>
                <c:pt idx="90">
                  <c:v>-2.5542698517773132E-3</c:v>
                </c:pt>
                <c:pt idx="91">
                  <c:v>1.8585070193798958E-3</c:v>
                </c:pt>
                <c:pt idx="92">
                  <c:v>-4.2871621687279315E-4</c:v>
                </c:pt>
                <c:pt idx="93">
                  <c:v>6.8883017684795433E-4</c:v>
                </c:pt>
                <c:pt idx="94">
                  <c:v>2.9015948397373981E-3</c:v>
                </c:pt>
                <c:pt idx="95">
                  <c:v>-7.1971112717933439E-4</c:v>
                </c:pt>
                <c:pt idx="96">
                  <c:v>2.8997009551154362E-4</c:v>
                </c:pt>
                <c:pt idx="97">
                  <c:v>1.2139086422395806E-3</c:v>
                </c:pt>
                <c:pt idx="98">
                  <c:v>1.0220111062431148E-4</c:v>
                </c:pt>
                <c:pt idx="99">
                  <c:v>-2.2537364086271938E-3</c:v>
                </c:pt>
                <c:pt idx="100">
                  <c:v>3.2798803038386892E-3</c:v>
                </c:pt>
                <c:pt idx="101">
                  <c:v>1.4500833694326976E-3</c:v>
                </c:pt>
                <c:pt idx="102">
                  <c:v>1.4500833694326976E-3</c:v>
                </c:pt>
                <c:pt idx="103">
                  <c:v>-7.1225153824278076E-4</c:v>
                </c:pt>
                <c:pt idx="104">
                  <c:v>3.4733154935781552E-4</c:v>
                </c:pt>
                <c:pt idx="105">
                  <c:v>1.6943425157221748E-3</c:v>
                </c:pt>
                <c:pt idx="106">
                  <c:v>2.0720821936855705E-3</c:v>
                </c:pt>
                <c:pt idx="107">
                  <c:v>-2.065739496073804E-5</c:v>
                </c:pt>
                <c:pt idx="108">
                  <c:v>3.214379666220929E-3</c:v>
                </c:pt>
                <c:pt idx="109">
                  <c:v>1.5112321650221083E-3</c:v>
                </c:pt>
                <c:pt idx="110">
                  <c:v>2.4223110742348508E-3</c:v>
                </c:pt>
                <c:pt idx="111">
                  <c:v>2.722311073932171E-3</c:v>
                </c:pt>
                <c:pt idx="112">
                  <c:v>2.722311073932171E-3</c:v>
                </c:pt>
                <c:pt idx="113">
                  <c:v>2.0914688293314221E-3</c:v>
                </c:pt>
                <c:pt idx="114">
                  <c:v>2.2914688315549547E-3</c:v>
                </c:pt>
                <c:pt idx="115">
                  <c:v>3.1914688306469152E-3</c:v>
                </c:pt>
                <c:pt idx="116">
                  <c:v>1.070617886417824E-3</c:v>
                </c:pt>
                <c:pt idx="117">
                  <c:v>-1.4461193404537998E-3</c:v>
                </c:pt>
                <c:pt idx="118">
                  <c:v>-8.2863204933897316E-4</c:v>
                </c:pt>
                <c:pt idx="119">
                  <c:v>6.2416149099897567E-4</c:v>
                </c:pt>
                <c:pt idx="120">
                  <c:v>-2.9948741201898943E-3</c:v>
                </c:pt>
                <c:pt idx="121">
                  <c:v>-2.6948741204925741E-3</c:v>
                </c:pt>
                <c:pt idx="122">
                  <c:v>-1.9948741163481887E-3</c:v>
                </c:pt>
                <c:pt idx="123">
                  <c:v>-5.0456009339189256E-4</c:v>
                </c:pt>
                <c:pt idx="124">
                  <c:v>-2.8039471252520043E-3</c:v>
                </c:pt>
                <c:pt idx="125">
                  <c:v>-2.7039471277782168E-3</c:v>
                </c:pt>
                <c:pt idx="126">
                  <c:v>-1.7182488604934321E-3</c:v>
                </c:pt>
                <c:pt idx="127">
                  <c:v>-4.1824885695440628E-4</c:v>
                </c:pt>
                <c:pt idx="128">
                  <c:v>5.8175113961134173E-4</c:v>
                </c:pt>
                <c:pt idx="129">
                  <c:v>-5.9446120082964349E-3</c:v>
                </c:pt>
                <c:pt idx="130">
                  <c:v>-1.6975381340964546E-3</c:v>
                </c:pt>
                <c:pt idx="131">
                  <c:v>-1.3339025044926123E-3</c:v>
                </c:pt>
                <c:pt idx="132">
                  <c:v>-1.519672389618143E-3</c:v>
                </c:pt>
                <c:pt idx="133">
                  <c:v>3.0514406747239597E-4</c:v>
                </c:pt>
                <c:pt idx="134">
                  <c:v>-4.4191347400523995E-3</c:v>
                </c:pt>
                <c:pt idx="135">
                  <c:v>6.2152601081555403E-5</c:v>
                </c:pt>
                <c:pt idx="136">
                  <c:v>-3.6339276369019569E-3</c:v>
                </c:pt>
                <c:pt idx="137">
                  <c:v>-2.6339276403362089E-3</c:v>
                </c:pt>
                <c:pt idx="138">
                  <c:v>-2.0339276409415685E-3</c:v>
                </c:pt>
                <c:pt idx="139">
                  <c:v>4.178003165637989E-4</c:v>
                </c:pt>
                <c:pt idx="140">
                  <c:v>-1.3132195481628806E-3</c:v>
                </c:pt>
                <c:pt idx="141">
                  <c:v>1.5696322583679811E-3</c:v>
                </c:pt>
                <c:pt idx="142">
                  <c:v>1.9696322555390888E-3</c:v>
                </c:pt>
                <c:pt idx="143">
                  <c:v>9.6883587618168399E-5</c:v>
                </c:pt>
                <c:pt idx="144">
                  <c:v>1.0761602899496125E-3</c:v>
                </c:pt>
                <c:pt idx="145">
                  <c:v>2.8159475001512946E-3</c:v>
                </c:pt>
                <c:pt idx="146">
                  <c:v>6.9061768590883421E-4</c:v>
                </c:pt>
                <c:pt idx="147">
                  <c:v>2.305879125044985E-3</c:v>
                </c:pt>
                <c:pt idx="148">
                  <c:v>4.7640246100394412E-4</c:v>
                </c:pt>
                <c:pt idx="149">
                  <c:v>2.2919644685761575E-3</c:v>
                </c:pt>
                <c:pt idx="150">
                  <c:v>-6.719511660020494E-4</c:v>
                </c:pt>
                <c:pt idx="151">
                  <c:v>-2.2562175169826837E-5</c:v>
                </c:pt>
                <c:pt idx="152">
                  <c:v>2.193025938905302E-3</c:v>
                </c:pt>
                <c:pt idx="153">
                  <c:v>8.5060804005532287E-4</c:v>
                </c:pt>
                <c:pt idx="154">
                  <c:v>-8.7126015018393899E-3</c:v>
                </c:pt>
                <c:pt idx="155">
                  <c:v>1.9845739600837242E-3</c:v>
                </c:pt>
                <c:pt idx="156">
                  <c:v>1.1625701745904271E-3</c:v>
                </c:pt>
                <c:pt idx="157">
                  <c:v>6.5827570511900468E-3</c:v>
                </c:pt>
                <c:pt idx="158">
                  <c:v>-1.4016296511030202E-3</c:v>
                </c:pt>
                <c:pt idx="159">
                  <c:v>2.1579825355557691E-3</c:v>
                </c:pt>
                <c:pt idx="160">
                  <c:v>2.1679825389411267E-3</c:v>
                </c:pt>
                <c:pt idx="161">
                  <c:v>2.9679825332833421E-3</c:v>
                </c:pt>
                <c:pt idx="162">
                  <c:v>2.1402003446557849E-4</c:v>
                </c:pt>
                <c:pt idx="163">
                  <c:v>-9999</c:v>
                </c:pt>
                <c:pt idx="164">
                  <c:v>7.6832046492247841E-4</c:v>
                </c:pt>
                <c:pt idx="165">
                  <c:v>3.1424825723913585E-3</c:v>
                </c:pt>
                <c:pt idx="166">
                  <c:v>1.1239655131508597E-3</c:v>
                </c:pt>
                <c:pt idx="167">
                  <c:v>1.028917865646739E-3</c:v>
                </c:pt>
                <c:pt idx="168">
                  <c:v>3.0786203882848806E-4</c:v>
                </c:pt>
                <c:pt idx="170">
                  <c:v>1.7346638684672122E-3</c:v>
                </c:pt>
                <c:pt idx="171">
                  <c:v>9.0846134476685325E-4</c:v>
                </c:pt>
                <c:pt idx="172">
                  <c:v>1.1412013610734295E-4</c:v>
                </c:pt>
                <c:pt idx="173">
                  <c:v>9.5514232988369585E-5</c:v>
                </c:pt>
                <c:pt idx="174">
                  <c:v>1.1997724461904613E-3</c:v>
                </c:pt>
                <c:pt idx="175">
                  <c:v>-2.7956957466623855E-4</c:v>
                </c:pt>
                <c:pt idx="176">
                  <c:v>-9999</c:v>
                </c:pt>
                <c:pt idx="177">
                  <c:v>-1.414677495021166E-3</c:v>
                </c:pt>
                <c:pt idx="178">
                  <c:v>-1.9874167072503335E-4</c:v>
                </c:pt>
                <c:pt idx="179">
                  <c:v>-2.0312722350398493E-3</c:v>
                </c:pt>
                <c:pt idx="180">
                  <c:v>-9999</c:v>
                </c:pt>
                <c:pt idx="181">
                  <c:v>-9999</c:v>
                </c:pt>
                <c:pt idx="182">
                  <c:v>-9.848313216641591E-4</c:v>
                </c:pt>
                <c:pt idx="183">
                  <c:v>-8.2483131843014146E-4</c:v>
                </c:pt>
                <c:pt idx="184">
                  <c:v>-7.9483132282598401E-4</c:v>
                </c:pt>
                <c:pt idx="187">
                  <c:v>-1.4796775785719252E-4</c:v>
                </c:pt>
                <c:pt idx="189">
                  <c:v>6.6106505098695312E-4</c:v>
                </c:pt>
                <c:pt idx="190">
                  <c:v>-1.5230129732370923E-3</c:v>
                </c:pt>
                <c:pt idx="191">
                  <c:v>-1.3175272430738794E-3</c:v>
                </c:pt>
                <c:pt idx="192">
                  <c:v>-9.3627165967324899E-4</c:v>
                </c:pt>
                <c:pt idx="193">
                  <c:v>5.3041560786926123E-4</c:v>
                </c:pt>
                <c:pt idx="194">
                  <c:v>-1.2062355003505942E-3</c:v>
                </c:pt>
                <c:pt idx="195">
                  <c:v>-3.0975928107945805E-4</c:v>
                </c:pt>
                <c:pt idx="196">
                  <c:v>-1.0939311888354952E-3</c:v>
                </c:pt>
                <c:pt idx="197">
                  <c:v>5.9308634376087355E-5</c:v>
                </c:pt>
                <c:pt idx="198">
                  <c:v>-1.4618648559006076E-3</c:v>
                </c:pt>
                <c:pt idx="199">
                  <c:v>-5.621321802729895E-3</c:v>
                </c:pt>
                <c:pt idx="200">
                  <c:v>-4.6682395955938705E-3</c:v>
                </c:pt>
                <c:pt idx="201">
                  <c:v>2.8174555588414973E-3</c:v>
                </c:pt>
                <c:pt idx="202">
                  <c:v>6.4381706127578653E-3</c:v>
                </c:pt>
                <c:pt idx="203">
                  <c:v>7.1988231658544954E-2</c:v>
                </c:pt>
                <c:pt idx="204">
                  <c:v>9.2626139793332563E-3</c:v>
                </c:pt>
                <c:pt idx="205">
                  <c:v>7.6655293094639587E-3</c:v>
                </c:pt>
                <c:pt idx="206">
                  <c:v>1.4220328798125847E-2</c:v>
                </c:pt>
                <c:pt idx="207">
                  <c:v>1.363645153690074E-2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AA-4363-BEC6-7CA6EB10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2328"/>
        <c:axId val="1"/>
      </c:scatterChart>
      <c:valAx>
        <c:axId val="6007823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09803057834559"/>
              <c:y val="0.87837939375225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554282987353855E-2"/>
              <c:y val="0.400000514641552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232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23776223776218"/>
          <c:y val="0.93627682569090631"/>
          <c:w val="6.8181818181818232E-2"/>
          <c:h val="4.901960784313730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-- O-C Diagram</a:t>
            </a:r>
          </a:p>
        </c:rich>
      </c:tx>
      <c:layout>
        <c:manualLayout>
          <c:xMode val="edge"/>
          <c:yMode val="edge"/>
          <c:x val="0.39194190469781021"/>
          <c:y val="3.21100917431192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92139199074704E-2"/>
          <c:y val="0.11238544696262964"/>
          <c:w val="0.90354198090990934"/>
          <c:h val="0.75458800103479906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(5)'!$E$20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(5)'!$D$21:$D$73</c:f>
              <c:numCache>
                <c:formatCode>General</c:formatCode>
                <c:ptCount val="53"/>
                <c:pt idx="0">
                  <c:v>-2.4758499999999999</c:v>
                </c:pt>
                <c:pt idx="1">
                  <c:v>-1.2865</c:v>
                </c:pt>
                <c:pt idx="2">
                  <c:v>-1.28515</c:v>
                </c:pt>
                <c:pt idx="3">
                  <c:v>-0.11840000000000001</c:v>
                </c:pt>
                <c:pt idx="4">
                  <c:v>-0.1181</c:v>
                </c:pt>
                <c:pt idx="5">
                  <c:v>-0.1176</c:v>
                </c:pt>
                <c:pt idx="6">
                  <c:v>-0.11755</c:v>
                </c:pt>
                <c:pt idx="7">
                  <c:v>-2.445E-2</c:v>
                </c:pt>
                <c:pt idx="8">
                  <c:v>5.0000000000000002E-5</c:v>
                </c:pt>
                <c:pt idx="9">
                  <c:v>0.48409999999999997</c:v>
                </c:pt>
                <c:pt idx="10">
                  <c:v>0.58835000000000004</c:v>
                </c:pt>
                <c:pt idx="11">
                  <c:v>0.59050000000000002</c:v>
                </c:pt>
                <c:pt idx="12">
                  <c:v>0.59184999999999999</c:v>
                </c:pt>
                <c:pt idx="13">
                  <c:v>1.1609</c:v>
                </c:pt>
                <c:pt idx="14">
                  <c:v>1.1676500000000001</c:v>
                </c:pt>
                <c:pt idx="15">
                  <c:v>1.27965</c:v>
                </c:pt>
                <c:pt idx="16">
                  <c:v>1.2799</c:v>
                </c:pt>
                <c:pt idx="17">
                  <c:v>1.7578499999999999</c:v>
                </c:pt>
                <c:pt idx="18">
                  <c:v>1.86175</c:v>
                </c:pt>
                <c:pt idx="19">
                  <c:v>2.0894499999999998</c:v>
                </c:pt>
                <c:pt idx="20">
                  <c:v>2.0895000000000001</c:v>
                </c:pt>
                <c:pt idx="21">
                  <c:v>2.1440000000000001</c:v>
                </c:pt>
                <c:pt idx="22">
                  <c:v>2.1440000000000001</c:v>
                </c:pt>
                <c:pt idx="23">
                  <c:v>2.14425</c:v>
                </c:pt>
                <c:pt idx="24">
                  <c:v>2.14425</c:v>
                </c:pt>
                <c:pt idx="25">
                  <c:v>2.1445500000000002</c:v>
                </c:pt>
                <c:pt idx="26">
                  <c:v>2.1445500000000002</c:v>
                </c:pt>
                <c:pt idx="27">
                  <c:v>2.1518000000000002</c:v>
                </c:pt>
                <c:pt idx="28">
                  <c:v>2.1518000000000002</c:v>
                </c:pt>
                <c:pt idx="29">
                  <c:v>2.15205</c:v>
                </c:pt>
                <c:pt idx="30">
                  <c:v>2.15205</c:v>
                </c:pt>
                <c:pt idx="31">
                  <c:v>2.1887500000000002</c:v>
                </c:pt>
                <c:pt idx="32">
                  <c:v>2.26275</c:v>
                </c:pt>
                <c:pt idx="33">
                  <c:v>2.2627999999999999</c:v>
                </c:pt>
                <c:pt idx="34">
                  <c:v>2.3588499999999999</c:v>
                </c:pt>
                <c:pt idx="35">
                  <c:v>2.3588499999999999</c:v>
                </c:pt>
                <c:pt idx="36">
                  <c:v>2.3653</c:v>
                </c:pt>
                <c:pt idx="37">
                  <c:v>2.3653</c:v>
                </c:pt>
                <c:pt idx="38">
                  <c:v>2.3685499999999999</c:v>
                </c:pt>
                <c:pt idx="39">
                  <c:v>2.3685499999999999</c:v>
                </c:pt>
                <c:pt idx="40">
                  <c:v>2.4597500000000001</c:v>
                </c:pt>
                <c:pt idx="41">
                  <c:v>2.4597500000000001</c:v>
                </c:pt>
                <c:pt idx="42">
                  <c:v>2.4616500000000001</c:v>
                </c:pt>
                <c:pt idx="43">
                  <c:v>2.5555500000000002</c:v>
                </c:pt>
                <c:pt idx="44">
                  <c:v>2.8477999999999999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xVal>
          <c:yVal>
            <c:numRef>
              <c:f>'Q_fit (5)'!$E$21:$E$73</c:f>
              <c:numCache>
                <c:formatCode>General</c:formatCode>
                <c:ptCount val="53"/>
                <c:pt idx="0">
                  <c:v>-2.2028750001481967E-2</c:v>
                </c:pt>
                <c:pt idx="1">
                  <c:v>-0.11638750000565778</c:v>
                </c:pt>
                <c:pt idx="2">
                  <c:v>-0.11704625000129454</c:v>
                </c:pt>
                <c:pt idx="3">
                  <c:v>-0.18583999999827938</c:v>
                </c:pt>
                <c:pt idx="4">
                  <c:v>-0.18529750000016065</c:v>
                </c:pt>
                <c:pt idx="5">
                  <c:v>-0.18605999999999767</c:v>
                </c:pt>
                <c:pt idx="6">
                  <c:v>-0.18503625000448665</c:v>
                </c:pt>
                <c:pt idx="7">
                  <c:v>-0.18501375000050757</c:v>
                </c:pt>
                <c:pt idx="8">
                  <c:v>-0.18547625000064727</c:v>
                </c:pt>
                <c:pt idx="9">
                  <c:v>-0.17675249999592779</c:v>
                </c:pt>
                <c:pt idx="10">
                  <c:v>-0.16863374999957159</c:v>
                </c:pt>
                <c:pt idx="11">
                  <c:v>-0.17011250000359723</c:v>
                </c:pt>
                <c:pt idx="12">
                  <c:v>-0.17017124999983935</c:v>
                </c:pt>
                <c:pt idx="13">
                  <c:v>-9.0072500002861489E-2</c:v>
                </c:pt>
                <c:pt idx="14">
                  <c:v>-9.8366250000253785E-2</c:v>
                </c:pt>
                <c:pt idx="15">
                  <c:v>-0.12786624999716878</c:v>
                </c:pt>
                <c:pt idx="16">
                  <c:v>-0.12794750000466593</c:v>
                </c:pt>
                <c:pt idx="17">
                  <c:v>-7.7721249996102415E-2</c:v>
                </c:pt>
                <c:pt idx="18">
                  <c:v>-6.8068750006204937E-2</c:v>
                </c:pt>
                <c:pt idx="19">
                  <c:v>-3.77112499991199E-2</c:v>
                </c:pt>
                <c:pt idx="20">
                  <c:v>-3.2487500000570435E-2</c:v>
                </c:pt>
                <c:pt idx="21">
                  <c:v>-4.5699999995122198E-2</c:v>
                </c:pt>
                <c:pt idx="22">
                  <c:v>-4.5799999999871943E-2</c:v>
                </c:pt>
                <c:pt idx="23">
                  <c:v>-4.1781250001804437E-2</c:v>
                </c:pt>
                <c:pt idx="24">
                  <c:v>-4.168125000433065E-2</c:v>
                </c:pt>
                <c:pt idx="25">
                  <c:v>-4.5738749999145512E-2</c:v>
                </c:pt>
                <c:pt idx="26">
                  <c:v>-4.5338750001974404E-2</c:v>
                </c:pt>
                <c:pt idx="27">
                  <c:v>-4.4294999999692664E-2</c:v>
                </c:pt>
                <c:pt idx="28">
                  <c:v>-4.4795000001613516E-2</c:v>
                </c:pt>
                <c:pt idx="29">
                  <c:v>-4.1676249995362014E-2</c:v>
                </c:pt>
                <c:pt idx="30">
                  <c:v>-4.1176250000717118E-2</c:v>
                </c:pt>
                <c:pt idx="31">
                  <c:v>-2.6943749995552935E-2</c:v>
                </c:pt>
                <c:pt idx="32">
                  <c:v>-1.7593750002561137E-2</c:v>
                </c:pt>
                <c:pt idx="33">
                  <c:v>-1.337000000057742E-2</c:v>
                </c:pt>
                <c:pt idx="34">
                  <c:v>-1.9462499985820614E-3</c:v>
                </c:pt>
                <c:pt idx="35">
                  <c:v>-1.9462499985820614E-3</c:v>
                </c:pt>
                <c:pt idx="36">
                  <c:v>-4.4825000077253208E-3</c:v>
                </c:pt>
                <c:pt idx="37">
                  <c:v>-1.2825000085285865E-3</c:v>
                </c:pt>
                <c:pt idx="38">
                  <c:v>-5.2387499963515438E-3</c:v>
                </c:pt>
                <c:pt idx="39">
                  <c:v>-3.4387499981676228E-3</c:v>
                </c:pt>
                <c:pt idx="40">
                  <c:v>1.098124999407446E-2</c:v>
                </c:pt>
                <c:pt idx="41">
                  <c:v>1.2381249995087273E-2</c:v>
                </c:pt>
                <c:pt idx="42">
                  <c:v>1.1983749995124526E-2</c:v>
                </c:pt>
                <c:pt idx="43">
                  <c:v>2.3586249997606501E-2</c:v>
                </c:pt>
                <c:pt idx="44">
                  <c:v>7.3004999998374842E-2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30-4062-9D65-28A4400BA466}"/>
            </c:ext>
          </c:extLst>
        </c:ser>
        <c:ser>
          <c:idx val="1"/>
          <c:order val="1"/>
          <c:tx>
            <c:strRef>
              <c:f>'Q_fit (5)'!$V$1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(5)'!$U$2:$U$16</c:f>
              <c:numCache>
                <c:formatCode>General</c:formatCode>
                <c:ptCount val="15"/>
                <c:pt idx="0">
                  <c:v>-2.5</c:v>
                </c:pt>
                <c:pt idx="1">
                  <c:v>-2</c:v>
                </c:pt>
                <c:pt idx="2">
                  <c:v>-1.5</c:v>
                </c:pt>
                <c:pt idx="3">
                  <c:v>-1</c:v>
                </c:pt>
                <c:pt idx="4">
                  <c:v>-0.5</c:v>
                </c:pt>
                <c:pt idx="5">
                  <c:v>0</c:v>
                </c:pt>
                <c:pt idx="6">
                  <c:v>0.5</c:v>
                </c:pt>
                <c:pt idx="7">
                  <c:v>1</c:v>
                </c:pt>
                <c:pt idx="8">
                  <c:v>1.5</c:v>
                </c:pt>
                <c:pt idx="9">
                  <c:v>2</c:v>
                </c:pt>
                <c:pt idx="10">
                  <c:v>2.5</c:v>
                </c:pt>
                <c:pt idx="11">
                  <c:v>3</c:v>
                </c:pt>
                <c:pt idx="12">
                  <c:v>3.5</c:v>
                </c:pt>
                <c:pt idx="13">
                  <c:v>4</c:v>
                </c:pt>
                <c:pt idx="14">
                  <c:v>4.5</c:v>
                </c:pt>
              </c:numCache>
            </c:numRef>
          </c:xVal>
          <c:yVal>
            <c:numRef>
              <c:f>'Q_fit (5)'!$V$2:$V$16</c:f>
              <c:numCache>
                <c:formatCode>General</c:formatCode>
                <c:ptCount val="15"/>
                <c:pt idx="0">
                  <c:v>-8.2820349316087838E-3</c:v>
                </c:pt>
                <c:pt idx="1">
                  <c:v>-7.0956146172680173E-2</c:v>
                </c:pt>
                <c:pt idx="2">
                  <c:v>-0.11920868590429985</c:v>
                </c:pt>
                <c:pt idx="3">
                  <c:v>-0.15303965412646786</c:v>
                </c:pt>
                <c:pt idx="4">
                  <c:v>-0.17244905083918419</c:v>
                </c:pt>
                <c:pt idx="5">
                  <c:v>-0.17743687604244884</c:v>
                </c:pt>
                <c:pt idx="6">
                  <c:v>-0.16800312973626183</c:v>
                </c:pt>
                <c:pt idx="7">
                  <c:v>-0.14414781192062315</c:v>
                </c:pt>
                <c:pt idx="8">
                  <c:v>-0.10587092259553278</c:v>
                </c:pt>
                <c:pt idx="9">
                  <c:v>-5.3172461760990747E-2</c:v>
                </c:pt>
                <c:pt idx="10">
                  <c:v>1.3947570583002944E-2</c:v>
                </c:pt>
                <c:pt idx="11">
                  <c:v>9.5489174436448304E-2</c:v>
                </c:pt>
                <c:pt idx="12">
                  <c:v>0.19145234979934539</c:v>
                </c:pt>
                <c:pt idx="13">
                  <c:v>0.30183709667169412</c:v>
                </c:pt>
                <c:pt idx="14">
                  <c:v>0.42664341505349451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830-4062-9D65-28A4400BA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71848"/>
        <c:axId val="1"/>
      </c:scatterChart>
      <c:valAx>
        <c:axId val="605971848"/>
        <c:scaling>
          <c:orientation val="minMax"/>
          <c:max val="3.5"/>
          <c:min val="-2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475046388432216"/>
              <c:y val="0.931193623732813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40367454068241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71848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9792468249161158"/>
          <c:y val="0.91743215584290494"/>
          <c:w val="0.42979294254884803"/>
          <c:h val="0.967890871439235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39786375166791299"/>
          <c:y val="3.31632545931758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73184357541899"/>
          <c:y val="0.14285714285714285"/>
          <c:w val="0.8449720670391061"/>
          <c:h val="0.67714285714285716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Active!$H$21:$H$960</c:f>
              <c:numCache>
                <c:formatCode>General</c:formatCode>
                <c:ptCount val="940"/>
                <c:pt idx="0">
                  <c:v>-2.1781164996355074E-2</c:v>
                </c:pt>
                <c:pt idx="1">
                  <c:v>5.8375600056024268E-3</c:v>
                </c:pt>
                <c:pt idx="2">
                  <c:v>-3.8582519995543407E-2</c:v>
                </c:pt>
                <c:pt idx="3">
                  <c:v>-6.6213249956490472E-3</c:v>
                </c:pt>
                <c:pt idx="4">
                  <c:v>-1.2698934995569289E-2</c:v>
                </c:pt>
                <c:pt idx="5">
                  <c:v>-1.6456864992505871E-2</c:v>
                </c:pt>
                <c:pt idx="6">
                  <c:v>-8.769449959800113E-4</c:v>
                </c:pt>
                <c:pt idx="7">
                  <c:v>4.7029750057845376E-3</c:v>
                </c:pt>
                <c:pt idx="8">
                  <c:v>-6.9545549959002528E-3</c:v>
                </c:pt>
                <c:pt idx="9">
                  <c:v>2.9785205006191973E-2</c:v>
                </c:pt>
                <c:pt idx="10">
                  <c:v>-3.1713699936517514E-3</c:v>
                </c:pt>
                <c:pt idx="11">
                  <c:v>2.4085500044748187E-3</c:v>
                </c:pt>
                <c:pt idx="12">
                  <c:v>-2.5630254993302515E-2</c:v>
                </c:pt>
                <c:pt idx="13">
                  <c:v>-2.0115299957979005E-3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66-4389-9647-5B7265AB6A44}"/>
            </c:ext>
          </c:extLst>
        </c:ser>
        <c:ser>
          <c:idx val="1"/>
          <c:order val="1"/>
          <c:tx>
            <c:strRef>
              <c:f>Active!$I$20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Active!$D$22:$D$39</c:f>
                <c:numCache>
                  <c:formatCode>General</c:formatCode>
                  <c:ptCount val="18"/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Active!$I$21:$I$960</c:f>
              <c:numCache>
                <c:formatCode>0.0000</c:formatCode>
                <c:ptCount val="940"/>
                <c:pt idx="74">
                  <c:v>0.13185779000195907</c:v>
                </c:pt>
                <c:pt idx="76">
                  <c:v>0.14494772500620456</c:v>
                </c:pt>
                <c:pt idx="85" formatCode="General">
                  <c:v>0.17030098500981694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866-4389-9647-5B7265AB6A44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Active!$D$21:$D$39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Active!$J$21:$J$960</c:f>
              <c:numCache>
                <c:formatCode>0.0000</c:formatCode>
                <c:ptCount val="940"/>
                <c:pt idx="14" formatCode="General">
                  <c:v>-0.11155060499004321</c:v>
                </c:pt>
                <c:pt idx="15" formatCode="General">
                  <c:v>-0.10837203999835765</c:v>
                </c:pt>
                <c:pt idx="16" formatCode="General">
                  <c:v>-0.11625885000103153</c:v>
                </c:pt>
                <c:pt idx="17" formatCode="General">
                  <c:v>-0.11639765499421628</c:v>
                </c:pt>
                <c:pt idx="18" formatCode="General">
                  <c:v>-0.11691773499478586</c:v>
                </c:pt>
                <c:pt idx="19" formatCode="General">
                  <c:v>-0.18582815999252489</c:v>
                </c:pt>
                <c:pt idx="20" formatCode="General">
                  <c:v>-0.1852856899931794</c:v>
                </c:pt>
                <c:pt idx="21" formatCode="General">
                  <c:v>-0.1860482400006731</c:v>
                </c:pt>
                <c:pt idx="22" formatCode="General">
                  <c:v>-0.18552449499838986</c:v>
                </c:pt>
                <c:pt idx="23" formatCode="General">
                  <c:v>-0.185024494996469</c:v>
                </c:pt>
                <c:pt idx="24" formatCode="General">
                  <c:v>-0.18501130499498686</c:v>
                </c:pt>
                <c:pt idx="25" formatCode="General">
                  <c:v>-0.18547625499923015</c:v>
                </c:pt>
                <c:pt idx="26" formatCode="General">
                  <c:v>-0.17680090999056119</c:v>
                </c:pt>
                <c:pt idx="27" formatCode="General">
                  <c:v>-0.16869258499355055</c:v>
                </c:pt>
                <c:pt idx="28" formatCode="General">
                  <c:v>-0.17017154999484774</c:v>
                </c:pt>
                <c:pt idx="29" formatCode="General">
                  <c:v>-0.17023043499648338</c:v>
                </c:pt>
                <c:pt idx="32" formatCode="General">
                  <c:v>-0.12799421499221353</c:v>
                </c:pt>
                <c:pt idx="33" formatCode="General">
                  <c:v>-0.12807548999262508</c:v>
                </c:pt>
                <c:pt idx="34" formatCode="General">
                  <c:v>-7.7897034992929548E-2</c:v>
                </c:pt>
                <c:pt idx="35" formatCode="General">
                  <c:v>-6.8254924997745547E-2</c:v>
                </c:pt>
                <c:pt idx="39" formatCode="General">
                  <c:v>-4.5914399990579113E-2</c:v>
                </c:pt>
                <c:pt idx="40" formatCode="General">
                  <c:v>-4.1995674990175758E-2</c:v>
                </c:pt>
                <c:pt idx="41" formatCode="General">
                  <c:v>-4.1995674990175758E-2</c:v>
                </c:pt>
                <c:pt idx="42" formatCode="General">
                  <c:v>-4.189567499270197E-2</c:v>
                </c:pt>
                <c:pt idx="43" formatCode="General">
                  <c:v>-4.5753204998618457E-2</c:v>
                </c:pt>
                <c:pt idx="44" formatCode="General">
                  <c:v>-4.5010180001554545E-2</c:v>
                </c:pt>
                <c:pt idx="45" formatCode="General">
                  <c:v>-4.4810179999331012E-2</c:v>
                </c:pt>
                <c:pt idx="47" formatCode="General">
                  <c:v>-4.4510179999633692E-2</c:v>
                </c:pt>
                <c:pt idx="48" formatCode="General">
                  <c:v>-4.1891454995493405E-2</c:v>
                </c:pt>
                <c:pt idx="50" formatCode="General">
                  <c:v>-4.169145500054583E-2</c:v>
                </c:pt>
                <c:pt idx="51" formatCode="General">
                  <c:v>-4.1391455000848509E-2</c:v>
                </c:pt>
                <c:pt idx="55" formatCode="General">
                  <c:v>-2.1821349946549162E-3</c:v>
                </c:pt>
                <c:pt idx="56" formatCode="General">
                  <c:v>-2.1821349946549162E-3</c:v>
                </c:pt>
                <c:pt idx="57" formatCode="General">
                  <c:v>-4.7190299956128001E-3</c:v>
                </c:pt>
                <c:pt idx="58" formatCode="General">
                  <c:v>-1.5190299964160658E-3</c:v>
                </c:pt>
                <c:pt idx="59" formatCode="General">
                  <c:v>-5.4756049939896911E-3</c:v>
                </c:pt>
                <c:pt idx="60" formatCode="General">
                  <c:v>-3.6756049958057702E-3</c:v>
                </c:pt>
                <c:pt idx="61" formatCode="General">
                  <c:v>1.0735275005572475E-2</c:v>
                </c:pt>
                <c:pt idx="62" formatCode="General">
                  <c:v>1.2135275006585289E-2</c:v>
                </c:pt>
                <c:pt idx="65" formatCode="General">
                  <c:v>2.333069500309648E-2</c:v>
                </c:pt>
                <c:pt idx="66" formatCode="General">
                  <c:v>5.0395880003634375E-2</c:v>
                </c:pt>
                <c:pt idx="67" formatCode="General">
                  <c:v>5.0419625003996771E-2</c:v>
                </c:pt>
                <c:pt idx="69" formatCode="General">
                  <c:v>0.1046567950033932</c:v>
                </c:pt>
                <c:pt idx="70" formatCode="General">
                  <c:v>0.13115548000496347</c:v>
                </c:pt>
                <c:pt idx="71" formatCode="General">
                  <c:v>0.13071667500480544</c:v>
                </c:pt>
                <c:pt idx="73" formatCode="General">
                  <c:v>0.13081532000796869</c:v>
                </c:pt>
                <c:pt idx="75" formatCode="General">
                  <c:v>0.12845643499895232</c:v>
                </c:pt>
                <c:pt idx="78" formatCode="General">
                  <c:v>0.15132850990630686</c:v>
                </c:pt>
                <c:pt idx="79" formatCode="General">
                  <c:v>0.15135416499833809</c:v>
                </c:pt>
                <c:pt idx="81" formatCode="General">
                  <c:v>0.16851318000408355</c:v>
                </c:pt>
                <c:pt idx="84" formatCode="General">
                  <c:v>0.17089732000022195</c:v>
                </c:pt>
                <c:pt idx="98" formatCode="General">
                  <c:v>0.19466182000178378</c:v>
                </c:pt>
                <c:pt idx="107" formatCode="General">
                  <c:v>0.23714899500191677</c:v>
                </c:pt>
                <c:pt idx="116" formatCode="General">
                  <c:v>0.26353875000495464</c:v>
                </c:pt>
                <c:pt idx="117" formatCode="General">
                  <c:v>0.27665895999962231</c:v>
                </c:pt>
                <c:pt idx="119" formatCode="General">
                  <c:v>0.28134772000339581</c:v>
                </c:pt>
                <c:pt idx="123" formatCode="General">
                  <c:v>0.28265656000439776</c:v>
                </c:pt>
                <c:pt idx="131" formatCode="General">
                  <c:v>0.31944277999718906</c:v>
                </c:pt>
                <c:pt idx="132" formatCode="General">
                  <c:v>0.31926652500260388</c:v>
                </c:pt>
                <c:pt idx="133" formatCode="General">
                  <c:v>0.32190859500406077</c:v>
                </c:pt>
                <c:pt idx="148" formatCode="General">
                  <c:v>0.371649120002985</c:v>
                </c:pt>
                <c:pt idx="149" formatCode="General">
                  <c:v>0.37347286500153132</c:v>
                </c:pt>
                <c:pt idx="155" formatCode="General">
                  <c:v>0.37510042999929283</c:v>
                </c:pt>
                <c:pt idx="157" formatCode="General">
                  <c:v>0.38047995000670198</c:v>
                </c:pt>
                <c:pt idx="158" formatCode="General">
                  <c:v>0.37250369499815861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866-4389-9647-5B7265AB6A44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Active!$K$21:$K$960</c:f>
              <c:numCache>
                <c:formatCode>0.0000</c:formatCode>
                <c:ptCount val="940"/>
                <c:pt idx="36" formatCode="General">
                  <c:v>-3.7920194990874734E-2</c:v>
                </c:pt>
                <c:pt idx="37" formatCode="General">
                  <c:v>-3.2696449998184107E-2</c:v>
                </c:pt>
                <c:pt idx="38" formatCode="General">
                  <c:v>-4.6014399995328858E-2</c:v>
                </c:pt>
                <c:pt idx="46" formatCode="General">
                  <c:v>-4.4510179999633692E-2</c:v>
                </c:pt>
                <c:pt idx="49" formatCode="General">
                  <c:v>-4.1891454995493405E-2</c:v>
                </c:pt>
                <c:pt idx="52" formatCode="General">
                  <c:v>-2.7162624995980877E-2</c:v>
                </c:pt>
                <c:pt idx="53" formatCode="General">
                  <c:v>-1.7820024993852712E-2</c:v>
                </c:pt>
                <c:pt idx="54" formatCode="General">
                  <c:v>-1.3596279997727834E-2</c:v>
                </c:pt>
                <c:pt idx="63">
                  <c:v>1.1737585002265405E-2</c:v>
                </c:pt>
                <c:pt idx="64">
                  <c:v>2.0207350004056934E-2</c:v>
                </c:pt>
                <c:pt idx="68" formatCode="General">
                  <c:v>7.2720220006885938E-2</c:v>
                </c:pt>
                <c:pt idx="72" formatCode="General">
                  <c:v>0.12769659500918351</c:v>
                </c:pt>
                <c:pt idx="77">
                  <c:v>0.14527242500480497</c:v>
                </c:pt>
                <c:pt idx="80" formatCode="General">
                  <c:v>0.17191820000880398</c:v>
                </c:pt>
                <c:pt idx="82" formatCode="General">
                  <c:v>0.16849309999815887</c:v>
                </c:pt>
                <c:pt idx="83" formatCode="General">
                  <c:v>0.16909732000203803</c:v>
                </c:pt>
                <c:pt idx="86" formatCode="General">
                  <c:v>0.17135716000484535</c:v>
                </c:pt>
                <c:pt idx="87" formatCode="General">
                  <c:v>0.18219651999970665</c:v>
                </c:pt>
                <c:pt idx="88" formatCode="General">
                  <c:v>0.17177142000582535</c:v>
                </c:pt>
                <c:pt idx="89" formatCode="General">
                  <c:v>0.17522759500570828</c:v>
                </c:pt>
                <c:pt idx="90" formatCode="General">
                  <c:v>0.17095134000555845</c:v>
                </c:pt>
                <c:pt idx="91" formatCode="General">
                  <c:v>0.17537508500390686</c:v>
                </c:pt>
                <c:pt idx="92" formatCode="General">
                  <c:v>0.17309883000416448</c:v>
                </c:pt>
                <c:pt idx="93" formatCode="General">
                  <c:v>0.1754345250010374</c:v>
                </c:pt>
                <c:pt idx="94" formatCode="General">
                  <c:v>0.17765827000403078</c:v>
                </c:pt>
                <c:pt idx="95" formatCode="General">
                  <c:v>0.174190700003237</c:v>
                </c:pt>
                <c:pt idx="96" formatCode="General">
                  <c:v>0.19254660500882892</c:v>
                </c:pt>
                <c:pt idx="97" formatCode="General">
                  <c:v>0.19569560500531225</c:v>
                </c:pt>
                <c:pt idx="99" formatCode="General">
                  <c:v>0.1929627750068903</c:v>
                </c:pt>
                <c:pt idx="100" formatCode="General">
                  <c:v>0.21743055000843015</c:v>
                </c:pt>
                <c:pt idx="101" formatCode="General">
                  <c:v>0.2187116600034642</c:v>
                </c:pt>
                <c:pt idx="102" formatCode="General">
                  <c:v>0.2187116600034642</c:v>
                </c:pt>
                <c:pt idx="103" formatCode="General">
                  <c:v>0.21658289500192041</c:v>
                </c:pt>
                <c:pt idx="104" formatCode="General">
                  <c:v>0.21956703500472941</c:v>
                </c:pt>
                <c:pt idx="105" formatCode="General">
                  <c:v>0.23569167000096058</c:v>
                </c:pt>
                <c:pt idx="106" formatCode="General">
                  <c:v>0.23810700500325765</c:v>
                </c:pt>
                <c:pt idx="108" formatCode="General">
                  <c:v>0.24230688000534428</c:v>
                </c:pt>
                <c:pt idx="109" formatCode="General">
                  <c:v>0.24134779500309378</c:v>
                </c:pt>
                <c:pt idx="110" formatCode="General">
                  <c:v>0.26113672500650864</c:v>
                </c:pt>
                <c:pt idx="111" formatCode="General">
                  <c:v>0.26143672500620596</c:v>
                </c:pt>
                <c:pt idx="112" formatCode="General">
                  <c:v>0.26143672500620596</c:v>
                </c:pt>
                <c:pt idx="113" formatCode="General">
                  <c:v>0.26286452999920584</c:v>
                </c:pt>
                <c:pt idx="114" formatCode="General">
                  <c:v>0.26306453000142938</c:v>
                </c:pt>
                <c:pt idx="115" formatCode="General">
                  <c:v>0.26396453000052134</c:v>
                </c:pt>
                <c:pt idx="118" formatCode="General">
                  <c:v>0.27929425500769867</c:v>
                </c:pt>
                <c:pt idx="120" formatCode="General">
                  <c:v>0.27858106500207214</c:v>
                </c:pt>
                <c:pt idx="121" formatCode="General">
                  <c:v>0.27888106500176946</c:v>
                </c:pt>
                <c:pt idx="122" formatCode="General">
                  <c:v>0.27958106500591384</c:v>
                </c:pt>
                <c:pt idx="124" formatCode="General">
                  <c:v>0.29562290500325616</c:v>
                </c:pt>
                <c:pt idx="125" formatCode="General">
                  <c:v>0.29572290500072995</c:v>
                </c:pt>
                <c:pt idx="126" formatCode="General">
                  <c:v>0.30075839500204893</c:v>
                </c:pt>
                <c:pt idx="127" formatCode="General">
                  <c:v>0.30205839500558795</c:v>
                </c:pt>
                <c:pt idx="128" formatCode="General">
                  <c:v>0.3030583950021537</c:v>
                </c:pt>
                <c:pt idx="129" formatCode="General">
                  <c:v>0.29745293500309344</c:v>
                </c:pt>
                <c:pt idx="130" formatCode="General">
                  <c:v>0.31803083000704646</c:v>
                </c:pt>
                <c:pt idx="134" formatCode="General">
                  <c:v>0.31881273500766838</c:v>
                </c:pt>
                <c:pt idx="135" formatCode="General">
                  <c:v>0.32382245500775753</c:v>
                </c:pt>
                <c:pt idx="136" formatCode="General">
                  <c:v>0.32178157500311499</c:v>
                </c:pt>
                <c:pt idx="137" formatCode="General">
                  <c:v>0.32278157499968074</c:v>
                </c:pt>
                <c:pt idx="138" formatCode="General">
                  <c:v>0.32338157499907538</c:v>
                </c:pt>
                <c:pt idx="139" formatCode="General">
                  <c:v>0.33812489500269294</c:v>
                </c:pt>
                <c:pt idx="140" formatCode="General">
                  <c:v>0.33905341500212671</c:v>
                </c:pt>
                <c:pt idx="141" formatCode="General">
                  <c:v>0.34274046500650002</c:v>
                </c:pt>
                <c:pt idx="142" formatCode="General">
                  <c:v>0.34314046500367112</c:v>
                </c:pt>
                <c:pt idx="143" formatCode="General">
                  <c:v>0.35425179000594653</c:v>
                </c:pt>
                <c:pt idx="144" formatCode="General">
                  <c:v>0.35612127000058535</c:v>
                </c:pt>
                <c:pt idx="145" formatCode="General">
                  <c:v>0.36028859500220278</c:v>
                </c:pt>
                <c:pt idx="146" formatCode="General">
                  <c:v>0.3583160050038714</c:v>
                </c:pt>
                <c:pt idx="147" formatCode="General">
                  <c:v>0.35993975000019418</c:v>
                </c:pt>
                <c:pt idx="150" formatCode="General">
                  <c:v>0.37173461500060512</c:v>
                </c:pt>
                <c:pt idx="151" formatCode="General">
                  <c:v>0.37251453501085052</c:v>
                </c:pt>
                <c:pt idx="152" formatCode="General">
                  <c:v>0.37473828000656795</c:v>
                </c:pt>
                <c:pt idx="153" formatCode="General">
                  <c:v>0.37384425500931684</c:v>
                </c:pt>
                <c:pt idx="154" formatCode="General">
                  <c:v>0.36430549000942847</c:v>
                </c:pt>
                <c:pt idx="156" formatCode="General">
                  <c:v>0.37431915500201285</c:v>
                </c:pt>
                <c:pt idx="159" formatCode="General">
                  <c:v>0.3764534550064127</c:v>
                </c:pt>
                <c:pt idx="160" formatCode="General">
                  <c:v>0.37646345500979805</c:v>
                </c:pt>
                <c:pt idx="161" formatCode="General">
                  <c:v>0.37726345500414027</c:v>
                </c:pt>
                <c:pt idx="162" formatCode="General">
                  <c:v>0.37542663999920478</c:v>
                </c:pt>
                <c:pt idx="164" formatCode="General">
                  <c:v>0.37628895000671037</c:v>
                </c:pt>
                <c:pt idx="165" formatCode="General">
                  <c:v>0.37884134001069469</c:v>
                </c:pt>
                <c:pt idx="166" formatCode="General">
                  <c:v>0.38579824981570709</c:v>
                </c:pt>
                <c:pt idx="167" formatCode="General">
                  <c:v>0.38626039989321725</c:v>
                </c:pt>
                <c:pt idx="168" formatCode="General">
                  <c:v>0.38557912491523894</c:v>
                </c:pt>
                <c:pt idx="169" formatCode="General">
                  <c:v>0.38528143507573986</c:v>
                </c:pt>
                <c:pt idx="170" formatCode="General">
                  <c:v>0.38782486008130945</c:v>
                </c:pt>
                <c:pt idx="171" formatCode="General">
                  <c:v>0.38708605505235028</c:v>
                </c:pt>
                <c:pt idx="172" formatCode="General">
                  <c:v>0.38654589484940516</c:v>
                </c:pt>
                <c:pt idx="173" formatCode="General">
                  <c:v>0.40021470500505529</c:v>
                </c:pt>
                <c:pt idx="174" formatCode="General">
                  <c:v>0.40292243001022143</c:v>
                </c:pt>
                <c:pt idx="175" formatCode="General">
                  <c:v>0.40363102999981493</c:v>
                </c:pt>
                <c:pt idx="177" formatCode="General">
                  <c:v>0.40287078999972437</c:v>
                </c:pt>
                <c:pt idx="178" formatCode="General">
                  <c:v>0.404094535006152</c:v>
                </c:pt>
                <c:pt idx="179" formatCode="General">
                  <c:v>0.40332385500369128</c:v>
                </c:pt>
                <c:pt idx="182" formatCode="General">
                  <c:v>0.41514570000435924</c:v>
                </c:pt>
                <c:pt idx="183" formatCode="General">
                  <c:v>0.41530570000759326</c:v>
                </c:pt>
                <c:pt idx="184" formatCode="General">
                  <c:v>0.41533570000319742</c:v>
                </c:pt>
                <c:pt idx="185" formatCode="General">
                  <c:v>0.41556570000830106</c:v>
                </c:pt>
                <c:pt idx="186" formatCode="General">
                  <c:v>0.41330442500475328</c:v>
                </c:pt>
                <c:pt idx="187" formatCode="General">
                  <c:v>0.41934979500365444</c:v>
                </c:pt>
                <c:pt idx="188" formatCode="General">
                  <c:v>0.41845409500820097</c:v>
                </c:pt>
                <c:pt idx="189" formatCode="General">
                  <c:v>0.42129282000678359</c:v>
                </c:pt>
                <c:pt idx="190" formatCode="General">
                  <c:v>0.41911656499723904</c:v>
                </c:pt>
                <c:pt idx="191" formatCode="General">
                  <c:v>0.41996365500381216</c:v>
                </c:pt>
                <c:pt idx="192" formatCode="General">
                  <c:v>0.42189516501093749</c:v>
                </c:pt>
                <c:pt idx="193" formatCode="General">
                  <c:v>0.43428322493855376</c:v>
                </c:pt>
                <c:pt idx="194" formatCode="General">
                  <c:v>0.43267314488184638</c:v>
                </c:pt>
                <c:pt idx="195" formatCode="General">
                  <c:v>0.43420274500385858</c:v>
                </c:pt>
                <c:pt idx="196" formatCode="General">
                  <c:v>0.4334264900026028</c:v>
                </c:pt>
                <c:pt idx="197" formatCode="General">
                  <c:v>0.4347064100074931</c:v>
                </c:pt>
                <c:pt idx="198" formatCode="General">
                  <c:v>0.43447684501006734</c:v>
                </c:pt>
                <c:pt idx="199" formatCode="General">
                  <c:v>0.4462344150088029</c:v>
                </c:pt>
                <c:pt idx="200" formatCode="General">
                  <c:v>0.46292983501189156</c:v>
                </c:pt>
                <c:pt idx="201" formatCode="General">
                  <c:v>0.47073214500414906</c:v>
                </c:pt>
                <c:pt idx="202" formatCode="General">
                  <c:v>0.50836736500059487</c:v>
                </c:pt>
                <c:pt idx="203" formatCode="General">
                  <c:v>0.57424593000177993</c:v>
                </c:pt>
                <c:pt idx="204" formatCode="General">
                  <c:v>0.52954095000313828</c:v>
                </c:pt>
                <c:pt idx="205" formatCode="General">
                  <c:v>0.56491768500563921</c:v>
                </c:pt>
                <c:pt idx="206" formatCode="General">
                  <c:v>0.57284198506386019</c:v>
                </c:pt>
                <c:pt idx="207" formatCode="General">
                  <c:v>0.57262055005412549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866-4389-9647-5B7265AB6A44}"/>
            </c:ext>
          </c:extLst>
        </c:ser>
        <c:ser>
          <c:idx val="2"/>
          <c:order val="4"/>
          <c:tx>
            <c:strRef>
              <c:f>Active!#REF!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866-4389-9647-5B7265AB6A44}"/>
            </c:ext>
          </c:extLst>
        </c:ser>
        <c:ser>
          <c:idx val="5"/>
          <c:order val="5"/>
          <c:tx>
            <c:strRef>
              <c:f>Active!#REF!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866-4389-9647-5B7265AB6A44}"/>
            </c:ext>
          </c:extLst>
        </c:ser>
        <c:ser>
          <c:idx val="6"/>
          <c:order val="6"/>
          <c:tx>
            <c:strRef>
              <c:f>Active!#REF!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866-4389-9647-5B7265AB6A44}"/>
            </c:ext>
          </c:extLst>
        </c:ser>
        <c:ser>
          <c:idx val="7"/>
          <c:order val="7"/>
          <c:tx>
            <c:strRef>
              <c:f>Active!#REF!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866-4389-9647-5B7265AB6A44}"/>
            </c:ext>
          </c:extLst>
        </c:ser>
        <c:ser>
          <c:idx val="8"/>
          <c:order val="8"/>
          <c:tx>
            <c:strRef>
              <c:f>Active!$AX$1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Active!$AW$2:$AW$81</c:f>
              <c:numCache>
                <c:formatCode>General</c:formatCode>
                <c:ptCount val="80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</c:numCache>
            </c:numRef>
          </c:xVal>
          <c:yVal>
            <c:numRef>
              <c:f>Active!$AX$2:$AX$81</c:f>
              <c:numCache>
                <c:formatCode>General</c:formatCode>
                <c:ptCount val="80"/>
                <c:pt idx="0">
                  <c:v>9.3095431331378847E-2</c:v>
                </c:pt>
                <c:pt idx="1">
                  <c:v>7.5534259212987148E-2</c:v>
                </c:pt>
                <c:pt idx="2">
                  <c:v>5.8555367835383704E-2</c:v>
                </c:pt>
                <c:pt idx="3">
                  <c:v>4.2158759795681316E-2</c:v>
                </c:pt>
                <c:pt idx="4">
                  <c:v>2.634441527778203E-2</c:v>
                </c:pt>
                <c:pt idx="5">
                  <c:v>1.1112305769134079E-2</c:v>
                </c:pt>
                <c:pt idx="6">
                  <c:v>-3.5375917077777042E-3</c:v>
                </c:pt>
                <c:pt idx="7">
                  <c:v>-1.7605280145357727E-2</c:v>
                </c:pt>
                <c:pt idx="8">
                  <c:v>-3.109072818585043E-2</c:v>
                </c:pt>
                <c:pt idx="9">
                  <c:v>-4.3993856145348412E-2</c:v>
                </c:pt>
                <c:pt idx="10">
                  <c:v>-5.6314522723997618E-2</c:v>
                </c:pt>
                <c:pt idx="11">
                  <c:v>-6.8052512685126021E-2</c:v>
                </c:pt>
                <c:pt idx="12">
                  <c:v>-7.9207525764028452E-2</c:v>
                </c:pt>
                <c:pt idx="13">
                  <c:v>-8.977916703764785E-2</c:v>
                </c:pt>
                <c:pt idx="14">
                  <c:v>-9.9766938949606837E-2</c:v>
                </c:pt>
                <c:pt idx="15">
                  <c:v>-0.10917023514133077</c:v>
                </c:pt>
                <c:pt idx="16">
                  <c:v>-0.11798833618989352</c:v>
                </c:pt>
                <c:pt idx="17">
                  <c:v>-0.12622040729741238</c:v>
                </c:pt>
                <c:pt idx="18">
                  <c:v>-0.13386549791625527</c:v>
                </c:pt>
                <c:pt idx="19">
                  <c:v>-0.14092254323015477</c:v>
                </c:pt>
                <c:pt idx="20">
                  <c:v>-0.14739036734500427</c:v>
                </c:pt>
                <c:pt idx="21">
                  <c:v>-0.15326768797639861</c:v>
                </c:pt>
                <c:pt idx="22">
                  <c:v>-0.15855312235597629</c:v>
                </c:pt>
                <c:pt idx="23">
                  <c:v>-0.1632451940177988</c:v>
                </c:pt>
                <c:pt idx="24">
                  <c:v>-0.16734234007217985</c:v>
                </c:pt>
                <c:pt idx="25">
                  <c:v>-0.17084291853070274</c:v>
                </c:pt>
                <c:pt idx="26">
                  <c:v>-0.17374521521603187</c:v>
                </c:pt>
                <c:pt idx="27">
                  <c:v>-0.17604744977702808</c:v>
                </c:pt>
                <c:pt idx="28">
                  <c:v>-0.17774778033705707</c:v>
                </c:pt>
                <c:pt idx="29">
                  <c:v>-0.17884430633431572</c:v>
                </c:pt>
                <c:pt idx="30">
                  <c:v>-0.17933506916992115</c:v>
                </c:pt>
                <c:pt idx="31">
                  <c:v>-0.17921805036374838</c:v>
                </c:pt>
                <c:pt idx="32">
                  <c:v>-0.17849116702935941</c:v>
                </c:pt>
                <c:pt idx="33">
                  <c:v>-0.17715226461550779</c:v>
                </c:pt>
                <c:pt idx="34">
                  <c:v>-0.1751991070175852</c:v>
                </c:pt>
                <c:pt idx="35">
                  <c:v>-0.17262936432960055</c:v>
                </c:pt>
                <c:pt idx="36">
                  <c:v>-0.16944059867338246</c:v>
                </c:pt>
                <c:pt idx="37">
                  <c:v>-0.16563024868954401</c:v>
                </c:pt>
                <c:pt idx="38">
                  <c:v>-0.16119561338198959</c:v>
                </c:pt>
                <c:pt idx="39">
                  <c:v>-0.15613383604648381</c:v>
                </c:pt>
                <c:pt idx="40">
                  <c:v>-0.15044188895081137</c:v>
                </c:pt>
                <c:pt idx="41">
                  <c:v>-0.14411655923166325</c:v>
                </c:pt>
                <c:pt idx="42">
                  <c:v>-0.13715443609190842</c:v>
                </c:pt>
                <c:pt idx="43">
                  <c:v>-0.12955189878409371</c:v>
                </c:pt>
                <c:pt idx="44">
                  <c:v>-0.12130510402505168</c:v>
                </c:pt>
                <c:pt idx="45">
                  <c:v>-0.11240997039909638</c:v>
                </c:pt>
                <c:pt idx="46">
                  <c:v>-0.10286215601451762</c:v>
                </c:pt>
                <c:pt idx="47">
                  <c:v>-9.2657024297333593E-2</c:v>
                </c:pt>
                <c:pt idx="48">
                  <c:v>-8.1789591579307444E-2</c:v>
                </c:pt>
                <c:pt idx="49">
                  <c:v>-7.0254449500653918E-2</c:v>
                </c:pt>
                <c:pt idx="50">
                  <c:v>-5.8045655933682362E-2</c:v>
                </c:pt>
                <c:pt idx="51">
                  <c:v>-4.515659130757859E-2</c:v>
                </c:pt>
                <c:pt idx="52">
                  <c:v>-3.1579784654952342E-2</c:v>
                </c:pt>
                <c:pt idx="53">
                  <c:v>-1.7306728004057817E-2</c:v>
                </c:pt>
                <c:pt idx="54">
                  <c:v>-2.3277224976918504E-3</c:v>
                </c:pt>
                <c:pt idx="55">
                  <c:v>1.3368160584546748E-2</c:v>
                </c:pt>
                <c:pt idx="56">
                  <c:v>2.9792860817897657E-2</c:v>
                </c:pt>
                <c:pt idx="57">
                  <c:v>4.695862463332387E-2</c:v>
                </c:pt>
                <c:pt idx="58">
                  <c:v>6.487648253235688E-2</c:v>
                </c:pt>
                <c:pt idx="59">
                  <c:v>8.3553457882983226E-2</c:v>
                </c:pt>
                <c:pt idx="60">
                  <c:v>0.10298797191148247</c:v>
                </c:pt>
                <c:pt idx="61">
                  <c:v>0.12316293486553671</c:v>
                </c:pt>
                <c:pt idx="62">
                  <c:v>0.14403628516541653</c:v>
                </c:pt>
                <c:pt idx="63">
                  <c:v>0.16552943268841858</c:v>
                </c:pt>
                <c:pt idx="64">
                  <c:v>0.18751531680735178</c:v>
                </c:pt>
                <c:pt idx="65">
                  <c:v>0.20980952119869722</c:v>
                </c:pt>
                <c:pt idx="66">
                  <c:v>0.23216953212922004</c:v>
                </c:pt>
                <c:pt idx="67">
                  <c:v>0.2543075987796457</c:v>
                </c:pt>
                <c:pt idx="68">
                  <c:v>0.27592030241320697</c:v>
                </c:pt>
                <c:pt idx="69">
                  <c:v>0.29673227726156265</c:v>
                </c:pt>
                <c:pt idx="70">
                  <c:v>0.31654421948618794</c:v>
                </c:pt>
                <c:pt idx="71">
                  <c:v>0.33527043568736109</c:v>
                </c:pt>
                <c:pt idx="72">
                  <c:v>0.35295278988947953</c:v>
                </c:pt>
                <c:pt idx="73">
                  <c:v>0.36974642604121644</c:v>
                </c:pt>
                <c:pt idx="74">
                  <c:v>0.38588357362532477</c:v>
                </c:pt>
                <c:pt idx="75">
                  <c:v>0.40162883635681046</c:v>
                </c:pt>
                <c:pt idx="76">
                  <c:v>0.4172394218053519</c:v>
                </c:pt>
                <c:pt idx="77">
                  <c:v>0.4329384293150369</c:v>
                </c:pt>
                <c:pt idx="78">
                  <c:v>0.44890272105415663</c:v>
                </c:pt>
                <c:pt idx="79">
                  <c:v>0.46526233071115719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866-4389-9647-5B7265AB6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5608"/>
        <c:axId val="1"/>
      </c:scatterChart>
      <c:valAx>
        <c:axId val="600785608"/>
        <c:scaling>
          <c:orientation val="minMax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069429170515702"/>
              <c:y val="0.885204049493813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728984295957419E-2"/>
              <c:y val="0.405612298462692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560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4022346368715089E-2"/>
          <c:y val="0.92571428571428571"/>
          <c:w val="0.80307262569832405"/>
          <c:h val="5.71428571428571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5464887314377E-2"/>
          <c:y val="5.4187257287245619E-2"/>
          <c:w val="0.86792559444476514"/>
          <c:h val="0.78078911636622095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Active!$T$21:$T$960</c:f>
              <c:numCache>
                <c:formatCode>General</c:formatCode>
                <c:ptCount val="940"/>
                <c:pt idx="0">
                  <c:v>0.10129632853244815</c:v>
                </c:pt>
                <c:pt idx="1">
                  <c:v>0.12891127752335035</c:v>
                </c:pt>
                <c:pt idx="2">
                  <c:v>8.4479111856429687E-2</c:v>
                </c:pt>
                <c:pt idx="3">
                  <c:v>0.11643199581280798</c:v>
                </c:pt>
                <c:pt idx="4">
                  <c:v>0.1103377584744735</c:v>
                </c:pt>
                <c:pt idx="5">
                  <c:v>0.10651476351737475</c:v>
                </c:pt>
                <c:pt idx="6">
                  <c:v>0.12208256660035993</c:v>
                </c:pt>
                <c:pt idx="7">
                  <c:v>0.12765036598516927</c:v>
                </c:pt>
                <c:pt idx="8">
                  <c:v>0.1159882897973407</c:v>
                </c:pt>
                <c:pt idx="9">
                  <c:v>0.15269166156180014</c:v>
                </c:pt>
                <c:pt idx="10">
                  <c:v>0.11968575769572183</c:v>
                </c:pt>
                <c:pt idx="11">
                  <c:v>0.12525352582951416</c:v>
                </c:pt>
                <c:pt idx="12">
                  <c:v>9.7206364276761201E-2</c:v>
                </c:pt>
                <c:pt idx="13">
                  <c:v>0.12082129026153413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03-47F7-B27E-90C0D520F5A2}"/>
            </c:ext>
          </c:extLst>
        </c:ser>
        <c:ser>
          <c:idx val="1"/>
          <c:order val="1"/>
          <c:tx>
            <c:strRef>
              <c:f>Active!$I$20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Active!$D$22:$D$39</c:f>
                <c:numCache>
                  <c:formatCode>General</c:formatCode>
                  <c:ptCount val="18"/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Active!$U$21:$U$960</c:f>
              <c:numCache>
                <c:formatCode>General</c:formatCode>
                <c:ptCount val="940"/>
                <c:pt idx="74">
                  <c:v>4.1322230863058779E-2</c:v>
                </c:pt>
                <c:pt idx="76">
                  <c:v>4.9533831992396943E-2</c:v>
                </c:pt>
                <c:pt idx="85">
                  <c:v>6.5748379642237648E-2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03-47F7-B27E-90C0D520F5A2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Active!$D$21:$D$39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Active!$V$21:$V$960</c:f>
              <c:numCache>
                <c:formatCode>General</c:formatCode>
                <c:ptCount val="940"/>
                <c:pt idx="14">
                  <c:v>-8.4965902504682972E-3</c:v>
                </c:pt>
                <c:pt idx="15">
                  <c:v>-5.3579187450558674E-3</c:v>
                </c:pt>
                <c:pt idx="16">
                  <c:v>-1.5279811532866144E-2</c:v>
                </c:pt>
                <c:pt idx="19">
                  <c:v>-0.11535588249759422</c:v>
                </c:pt>
                <c:pt idx="20">
                  <c:v>-0.11482254559477359</c:v>
                </c:pt>
                <c:pt idx="21">
                  <c:v>-0.11560031905097704</c:v>
                </c:pt>
                <c:pt idx="22">
                  <c:v>-0.11507809650502775</c:v>
                </c:pt>
                <c:pt idx="23">
                  <c:v>-0.11457809650310689</c:v>
                </c:pt>
                <c:pt idx="24">
                  <c:v>-0.11743514013648423</c:v>
                </c:pt>
                <c:pt idx="25">
                  <c:v>-0.11866729589639269</c:v>
                </c:pt>
                <c:pt idx="26">
                  <c:v>-0.1262169541472857</c:v>
                </c:pt>
                <c:pt idx="27">
                  <c:v>-0.12188302492198247</c:v>
                </c:pt>
                <c:pt idx="28">
                  <c:v>-0.12344092977627349</c:v>
                </c:pt>
                <c:pt idx="29">
                  <c:v>-0.12354940457241825</c:v>
                </c:pt>
                <c:pt idx="32">
                  <c:v>-0.1090342797524293</c:v>
                </c:pt>
                <c:pt idx="33">
                  <c:v>-0.10912658525811547</c:v>
                </c:pt>
                <c:pt idx="34">
                  <c:v>-8.1474052128115815E-2</c:v>
                </c:pt>
                <c:pt idx="35">
                  <c:v>-7.7136362494023308E-2</c:v>
                </c:pt>
                <c:pt idx="39">
                  <c:v>-7.0027536213873837E-2</c:v>
                </c:pt>
                <c:pt idx="40">
                  <c:v>-6.6122866352324935E-2</c:v>
                </c:pt>
                <c:pt idx="41">
                  <c:v>-6.6122866352324935E-2</c:v>
                </c:pt>
                <c:pt idx="42">
                  <c:v>-6.6022866354851148E-2</c:v>
                </c:pt>
                <c:pt idx="43">
                  <c:v>-6.9897263904546064E-2</c:v>
                </c:pt>
                <c:pt idx="44">
                  <c:v>-6.9562328676338617E-2</c:v>
                </c:pt>
                <c:pt idx="45">
                  <c:v>-6.9362328674115084E-2</c:v>
                </c:pt>
                <c:pt idx="47">
                  <c:v>-6.9062328674417764E-2</c:v>
                </c:pt>
                <c:pt idx="48">
                  <c:v>-6.645769142195275E-2</c:v>
                </c:pt>
                <c:pt idx="50">
                  <c:v>-6.6257691427005175E-2</c:v>
                </c:pt>
                <c:pt idx="51">
                  <c:v>-6.5957691427307855E-2</c:v>
                </c:pt>
                <c:pt idx="55">
                  <c:v>-3.8773997131884445E-2</c:v>
                </c:pt>
                <c:pt idx="56">
                  <c:v>-3.8773997131884445E-2</c:v>
                </c:pt>
                <c:pt idx="57">
                  <c:v>-4.169840248728534E-2</c:v>
                </c:pt>
                <c:pt idx="58">
                  <c:v>-3.8498402488088605E-2</c:v>
                </c:pt>
                <c:pt idx="59">
                  <c:v>-4.2650531581226329E-2</c:v>
                </c:pt>
                <c:pt idx="60">
                  <c:v>-4.0850531583042408E-2</c:v>
                </c:pt>
                <c:pt idx="61">
                  <c:v>-3.2009986390970441E-2</c:v>
                </c:pt>
                <c:pt idx="62">
                  <c:v>-3.0609986389957627E-2</c:v>
                </c:pt>
                <c:pt idx="65">
                  <c:v>-2.5444778981531829E-2</c:v>
                </c:pt>
                <c:pt idx="66">
                  <c:v>-1.0626854286564784E-2</c:v>
                </c:pt>
                <c:pt idx="67">
                  <c:v>-1.0606512531484653E-2</c:v>
                </c:pt>
                <c:pt idx="69">
                  <c:v>2.191307647066261E-2</c:v>
                </c:pt>
                <c:pt idx="70">
                  <c:v>4.0765898234400924E-2</c:v>
                </c:pt>
                <c:pt idx="71">
                  <c:v>4.0284842075965582E-2</c:v>
                </c:pt>
                <c:pt idx="73">
                  <c:v>4.0302813443058708E-2</c:v>
                </c:pt>
                <c:pt idx="75">
                  <c:v>3.7840181521106561E-2</c:v>
                </c:pt>
                <c:pt idx="78">
                  <c:v>5.3610449131702903E-2</c:v>
                </c:pt>
                <c:pt idx="79">
                  <c:v>5.317302879150565E-2</c:v>
                </c:pt>
                <c:pt idx="81">
                  <c:v>6.4695846034491536E-2</c:v>
                </c:pt>
                <c:pt idx="84">
                  <c:v>6.6410826157268815E-2</c:v>
                </c:pt>
                <c:pt idx="98">
                  <c:v>8.2082782804227705E-2</c:v>
                </c:pt>
                <c:pt idx="107">
                  <c:v>0.11088710175751645</c:v>
                </c:pt>
                <c:pt idx="116">
                  <c:v>0.13033177992996683</c:v>
                </c:pt>
                <c:pt idx="117">
                  <c:v>0.13981358761212512</c:v>
                </c:pt>
                <c:pt idx="119">
                  <c:v>0.14395250346375668</c:v>
                </c:pt>
                <c:pt idx="123">
                  <c:v>0.14476625539287077</c:v>
                </c:pt>
                <c:pt idx="131">
                  <c:v>0.17636664632841159</c:v>
                </c:pt>
                <c:pt idx="132">
                  <c:v>0.17618975680091684</c:v>
                </c:pt>
                <c:pt idx="133">
                  <c:v>0.17877877440353573</c:v>
                </c:pt>
                <c:pt idx="148">
                  <c:v>0.23123223968897244</c:v>
                </c:pt>
                <c:pt idx="149">
                  <c:v>0.2330574334338493</c:v>
                </c:pt>
                <c:pt idx="155">
                  <c:v>0.23503646165904346</c:v>
                </c:pt>
                <c:pt idx="157">
                  <c:v>0.2405628843112449</c:v>
                </c:pt>
                <c:pt idx="158">
                  <c:v>0.23258817312867291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903-47F7-B27E-90C0D520F5A2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Active!$W$21:$W$960</c:f>
              <c:numCache>
                <c:formatCode>General</c:formatCode>
                <c:ptCount val="940"/>
                <c:pt idx="36">
                  <c:v>-5.8991223050566061E-2</c:v>
                </c:pt>
                <c:pt idx="37">
                  <c:v>-5.3770244089678176E-2</c:v>
                </c:pt>
                <c:pt idx="38">
                  <c:v>-7.0127536218623582E-2</c:v>
                </c:pt>
                <c:pt idx="46">
                  <c:v>-6.9062328674417764E-2</c:v>
                </c:pt>
                <c:pt idx="49">
                  <c:v>-6.645769142195275E-2</c:v>
                </c:pt>
                <c:pt idx="52">
                  <c:v>-5.3808377247408723E-2</c:v>
                </c:pt>
                <c:pt idx="53">
                  <c:v>-4.8729231226466843E-2</c:v>
                </c:pt>
                <c:pt idx="54">
                  <c:v>-4.4508399406815682E-2</c:v>
                </c:pt>
                <c:pt idx="63">
                  <c:v>-3.1125458241071879E-2</c:v>
                </c:pt>
                <c:pt idx="64">
                  <c:v>-2.8309343737414679E-2</c:v>
                </c:pt>
                <c:pt idx="68">
                  <c:v>4.3088402232367845E-3</c:v>
                </c:pt>
                <c:pt idx="72">
                  <c:v>3.7203297917794184E-2</c:v>
                </c:pt>
                <c:pt idx="77">
                  <c:v>4.9625704236825274E-2</c:v>
                </c:pt>
                <c:pt idx="80">
                  <c:v>6.8116433200203913E-2</c:v>
                </c:pt>
                <c:pt idx="82">
                  <c:v>6.4613499622313136E-2</c:v>
                </c:pt>
                <c:pt idx="83">
                  <c:v>6.4610826159084894E-2</c:v>
                </c:pt>
                <c:pt idx="86">
                  <c:v>6.6746225223626221E-2</c:v>
                </c:pt>
                <c:pt idx="87">
                  <c:v>7.7088014746835617E-2</c:v>
                </c:pt>
                <c:pt idx="88">
                  <c:v>6.6585199221035979E-2</c:v>
                </c:pt>
                <c:pt idx="89">
                  <c:v>6.9983093177935385E-2</c:v>
                </c:pt>
                <c:pt idx="90">
                  <c:v>6.570295294787537E-2</c:v>
                </c:pt>
                <c:pt idx="91">
                  <c:v>7.0122812738057622E-2</c:v>
                </c:pt>
                <c:pt idx="92">
                  <c:v>6.784267255191509E-2</c:v>
                </c:pt>
                <c:pt idx="93">
                  <c:v>6.9747252332715268E-2</c:v>
                </c:pt>
                <c:pt idx="94">
                  <c:v>7.1967114727243764E-2</c:v>
                </c:pt>
                <c:pt idx="95">
                  <c:v>6.8445190767206704E-2</c:v>
                </c:pt>
                <c:pt idx="96">
                  <c:v>8.0755545250422001E-2</c:v>
                </c:pt>
                <c:pt idx="97">
                  <c:v>8.3143166471114346E-2</c:v>
                </c:pt>
                <c:pt idx="99">
                  <c:v>8.0159687367480872E-2</c:v>
                </c:pt>
                <c:pt idx="100">
                  <c:v>9.8323203505327361E-2</c:v>
                </c:pt>
                <c:pt idx="101">
                  <c:v>9.8600808791755382E-2</c:v>
                </c:pt>
                <c:pt idx="102">
                  <c:v>9.8600808791755382E-2</c:v>
                </c:pt>
                <c:pt idx="103">
                  <c:v>9.6461270887025344E-2</c:v>
                </c:pt>
                <c:pt idx="104">
                  <c:v>9.8829854973937953E-2</c:v>
                </c:pt>
                <c:pt idx="105">
                  <c:v>0.11037515458162434</c:v>
                </c:pt>
                <c:pt idx="106">
                  <c:v>0.11218160528760773</c:v>
                </c:pt>
                <c:pt idx="108">
                  <c:v>0.11547912796707813</c:v>
                </c:pt>
                <c:pt idx="109">
                  <c:v>0.11430257353986659</c:v>
                </c:pt>
                <c:pt idx="110">
                  <c:v>0.12888508101020726</c:v>
                </c:pt>
                <c:pt idx="111">
                  <c:v>0.12918508100990458</c:v>
                </c:pt>
                <c:pt idx="112">
                  <c:v>0.12918508100990458</c:v>
                </c:pt>
                <c:pt idx="113">
                  <c:v>0.13008533850713028</c:v>
                </c:pt>
                <c:pt idx="114">
                  <c:v>0.13028533850935381</c:v>
                </c:pt>
                <c:pt idx="115">
                  <c:v>0.13118533850844577</c:v>
                </c:pt>
                <c:pt idx="118">
                  <c:v>0.1420235439579588</c:v>
                </c:pt>
                <c:pt idx="120">
                  <c:v>0.14101085738536046</c:v>
                </c:pt>
                <c:pt idx="121">
                  <c:v>0.14131085738505778</c:v>
                </c:pt>
                <c:pt idx="122">
                  <c:v>0.14201085738920216</c:v>
                </c:pt>
                <c:pt idx="124">
                  <c:v>0.15503316081336743</c:v>
                </c:pt>
                <c:pt idx="125">
                  <c:v>0.15513316081084122</c:v>
                </c:pt>
                <c:pt idx="126">
                  <c:v>0.15957944457500342</c:v>
                </c:pt>
                <c:pt idx="127">
                  <c:v>0.16087944457854245</c:v>
                </c:pt>
                <c:pt idx="128">
                  <c:v>0.16187944457510819</c:v>
                </c:pt>
                <c:pt idx="129">
                  <c:v>0.15614803499486982</c:v>
                </c:pt>
                <c:pt idx="130">
                  <c:v>0.17502697163383027</c:v>
                </c:pt>
                <c:pt idx="134">
                  <c:v>0.17558580640280441</c:v>
                </c:pt>
                <c:pt idx="135">
                  <c:v>0.18056649690027243</c:v>
                </c:pt>
                <c:pt idx="136">
                  <c:v>0.17844264567231527</c:v>
                </c:pt>
                <c:pt idx="137">
                  <c:v>0.17944264566888102</c:v>
                </c:pt>
                <c:pt idx="138">
                  <c:v>0.18004264566827566</c:v>
                </c:pt>
                <c:pt idx="139">
                  <c:v>0.19456141913831365</c:v>
                </c:pt>
                <c:pt idx="140">
                  <c:v>0.19553559806899443</c:v>
                </c:pt>
                <c:pt idx="141">
                  <c:v>0.19924325348411642</c:v>
                </c:pt>
                <c:pt idx="142">
                  <c:v>0.19964325348128753</c:v>
                </c:pt>
                <c:pt idx="143">
                  <c:v>0.21153306016240242</c:v>
                </c:pt>
                <c:pt idx="144">
                  <c:v>0.21348701042279072</c:v>
                </c:pt>
                <c:pt idx="145">
                  <c:v>0.2179050444301654</c:v>
                </c:pt>
                <c:pt idx="146">
                  <c:v>0.21594922451422899</c:v>
                </c:pt>
                <c:pt idx="147">
                  <c:v>0.21757390441524596</c:v>
                </c:pt>
                <c:pt idx="150">
                  <c:v>0.23153976293348802</c:v>
                </c:pt>
                <c:pt idx="151">
                  <c:v>0.23234359215295525</c:v>
                </c:pt>
                <c:pt idx="152">
                  <c:v>0.23456883389554323</c:v>
                </c:pt>
                <c:pt idx="153">
                  <c:v>0.23375756743592235</c:v>
                </c:pt>
                <c:pt idx="154">
                  <c:v>0.22422334119511481</c:v>
                </c:pt>
                <c:pt idx="156">
                  <c:v>0.23426277386216837</c:v>
                </c:pt>
                <c:pt idx="159">
                  <c:v>0.23661236441799671</c:v>
                </c:pt>
                <c:pt idx="160">
                  <c:v>0.23662236442138207</c:v>
                </c:pt>
                <c:pt idx="161">
                  <c:v>0.23742236441572429</c:v>
                </c:pt>
                <c:pt idx="162">
                  <c:v>0.2357632909698531</c:v>
                </c:pt>
                <c:pt idx="164">
                  <c:v>0.23668616026226919</c:v>
                </c:pt>
                <c:pt idx="165">
                  <c:v>0.23927379085860354</c:v>
                </c:pt>
                <c:pt idx="166">
                  <c:v>0.2481868895565382</c:v>
                </c:pt>
                <c:pt idx="167">
                  <c:v>0.24878174064040298</c:v>
                </c:pt>
                <c:pt idx="168">
                  <c:v>0.2481099878728491</c:v>
                </c:pt>
                <c:pt idx="170">
                  <c:v>0.25055316181854514</c:v>
                </c:pt>
                <c:pt idx="171">
                  <c:v>0.24983558608010806</c:v>
                </c:pt>
                <c:pt idx="172">
                  <c:v>0.24935734025147663</c:v>
                </c:pt>
                <c:pt idx="173">
                  <c:v>0.26670829056896284</c:v>
                </c:pt>
                <c:pt idx="174">
                  <c:v>0.26988742349761563</c:v>
                </c:pt>
                <c:pt idx="175">
                  <c:v>0.27125095737473859</c:v>
                </c:pt>
                <c:pt idx="177">
                  <c:v>0.2706042315100663</c:v>
                </c:pt>
                <c:pt idx="178">
                  <c:v>0.27183034517210702</c:v>
                </c:pt>
                <c:pt idx="179">
                  <c:v>0.27138322172964119</c:v>
                </c:pt>
                <c:pt idx="182">
                  <c:v>0.28663496713298942</c:v>
                </c:pt>
                <c:pt idx="183">
                  <c:v>0.28679496713622343</c:v>
                </c:pt>
                <c:pt idx="184">
                  <c:v>0.28682496713182759</c:v>
                </c:pt>
                <c:pt idx="187">
                  <c:v>0.29195638922526967</c:v>
                </c:pt>
                <c:pt idx="189">
                  <c:v>0.29427962233409355</c:v>
                </c:pt>
                <c:pt idx="190">
                  <c:v>0.29210599663976988</c:v>
                </c:pt>
                <c:pt idx="191">
                  <c:v>0.29316901950428187</c:v>
                </c:pt>
                <c:pt idx="192">
                  <c:v>0.2956245472124317</c:v>
                </c:pt>
                <c:pt idx="193">
                  <c:v>0.3117763748461938</c:v>
                </c:pt>
                <c:pt idx="194">
                  <c:v>0.31021047724254264</c:v>
                </c:pt>
                <c:pt idx="195">
                  <c:v>0.31196122435136098</c:v>
                </c:pt>
                <c:pt idx="196">
                  <c:v>0.31118773613867001</c:v>
                </c:pt>
                <c:pt idx="197">
                  <c:v>0.31251193291049306</c:v>
                </c:pt>
                <c:pt idx="198">
                  <c:v>0.31273429566887401</c:v>
                </c:pt>
                <c:pt idx="199">
                  <c:v>0.33009789987032961</c:v>
                </c:pt>
                <c:pt idx="200">
                  <c:v>0.35230543699516426</c:v>
                </c:pt>
                <c:pt idx="201">
                  <c:v>0.36021753810802393</c:v>
                </c:pt>
                <c:pt idx="202">
                  <c:v>0.40926494710455452</c:v>
                </c:pt>
                <c:pt idx="203">
                  <c:v>0.47524956196509077</c:v>
                </c:pt>
                <c:pt idx="204">
                  <c:v>0.43623232386098137</c:v>
                </c:pt>
                <c:pt idx="205">
                  <c:v>0.48250389930226822</c:v>
                </c:pt>
                <c:pt idx="206">
                  <c:v>0.49081283853598145</c:v>
                </c:pt>
                <c:pt idx="207">
                  <c:v>0.490692984588326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903-47F7-B27E-90C0D520F5A2}"/>
            </c:ext>
          </c:extLst>
        </c:ser>
        <c:ser>
          <c:idx val="8"/>
          <c:order val="4"/>
          <c:tx>
            <c:strRef>
              <c:f>Active!$AX$1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Active!$AW$2:$AW$280</c:f>
              <c:numCache>
                <c:formatCode>General</c:formatCode>
                <c:ptCount val="279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  <c:pt idx="80">
                  <c:v>50000</c:v>
                </c:pt>
                <c:pt idx="81">
                  <c:v>51000</c:v>
                </c:pt>
                <c:pt idx="82">
                  <c:v>52000</c:v>
                </c:pt>
                <c:pt idx="83">
                  <c:v>53000</c:v>
                </c:pt>
                <c:pt idx="84">
                  <c:v>54000</c:v>
                </c:pt>
                <c:pt idx="85">
                  <c:v>55000</c:v>
                </c:pt>
                <c:pt idx="86">
                  <c:v>56000</c:v>
                </c:pt>
                <c:pt idx="87">
                  <c:v>57000</c:v>
                </c:pt>
                <c:pt idx="88">
                  <c:v>58000</c:v>
                </c:pt>
              </c:numCache>
            </c:numRef>
          </c:xVal>
          <c:yVal>
            <c:numRef>
              <c:f>Active!$AY$2:$AY$280</c:f>
              <c:numCache>
                <c:formatCode>General</c:formatCode>
                <c:ptCount val="279"/>
                <c:pt idx="0">
                  <c:v>0.22329269268386348</c:v>
                </c:pt>
                <c:pt idx="1">
                  <c:v>0.20449574563855555</c:v>
                </c:pt>
                <c:pt idx="2">
                  <c:v>0.18622313890996409</c:v>
                </c:pt>
                <c:pt idx="3">
                  <c:v>0.16847487249808912</c:v>
                </c:pt>
                <c:pt idx="4">
                  <c:v>0.1512509464029306</c:v>
                </c:pt>
                <c:pt idx="5">
                  <c:v>0.13455136062448858</c:v>
                </c:pt>
                <c:pt idx="6">
                  <c:v>0.11837611516276304</c:v>
                </c:pt>
                <c:pt idx="7">
                  <c:v>0.10272521001775399</c:v>
                </c:pt>
                <c:pt idx="8">
                  <c:v>8.7598645189461394E-2</c:v>
                </c:pt>
                <c:pt idx="9">
                  <c:v>7.299642067788531E-2</c:v>
                </c:pt>
                <c:pt idx="10">
                  <c:v>5.8918536483025696E-2</c:v>
                </c:pt>
                <c:pt idx="11">
                  <c:v>4.5364992604882554E-2</c:v>
                </c:pt>
                <c:pt idx="12">
                  <c:v>3.2335789043455888E-2</c:v>
                </c:pt>
                <c:pt idx="13">
                  <c:v>1.9830925798745708E-2</c:v>
                </c:pt>
                <c:pt idx="14">
                  <c:v>7.8504028707519977E-3</c:v>
                </c:pt>
                <c:pt idx="15">
                  <c:v>-3.6057797405252279E-3</c:v>
                </c:pt>
                <c:pt idx="16">
                  <c:v>-1.4537622035085969E-2</c:v>
                </c:pt>
                <c:pt idx="17">
                  <c:v>-2.4945124012930232E-2</c:v>
                </c:pt>
                <c:pt idx="18">
                  <c:v>-3.4828285674058011E-2</c:v>
                </c:pt>
                <c:pt idx="19">
                  <c:v>-4.4187107018469327E-2</c:v>
                </c:pt>
                <c:pt idx="20">
                  <c:v>-5.3021588046164143E-2</c:v>
                </c:pt>
                <c:pt idx="21">
                  <c:v>-6.133172875714249E-2</c:v>
                </c:pt>
                <c:pt idx="22">
                  <c:v>-6.9117529151404358E-2</c:v>
                </c:pt>
                <c:pt idx="23">
                  <c:v>-7.6378989228949742E-2</c:v>
                </c:pt>
                <c:pt idx="24">
                  <c:v>-8.3116108989778642E-2</c:v>
                </c:pt>
                <c:pt idx="25">
                  <c:v>-8.9328888433891071E-2</c:v>
                </c:pt>
                <c:pt idx="26">
                  <c:v>-9.5017327561287029E-2</c:v>
                </c:pt>
                <c:pt idx="27">
                  <c:v>-0.10018142637196649</c:v>
                </c:pt>
                <c:pt idx="28">
                  <c:v>-0.10482118486592948</c:v>
                </c:pt>
                <c:pt idx="29">
                  <c:v>-0.108936603043176</c:v>
                </c:pt>
                <c:pt idx="30">
                  <c:v>-0.11252768090370602</c:v>
                </c:pt>
                <c:pt idx="31">
                  <c:v>-0.11559441844751957</c:v>
                </c:pt>
                <c:pt idx="32">
                  <c:v>-0.11813681567461665</c:v>
                </c:pt>
                <c:pt idx="33">
                  <c:v>-0.12015487258499723</c:v>
                </c:pt>
                <c:pt idx="34">
                  <c:v>-0.12164858917866135</c:v>
                </c:pt>
                <c:pt idx="35">
                  <c:v>-0.12261796545560898</c:v>
                </c:pt>
                <c:pt idx="36">
                  <c:v>-0.12306300141584012</c:v>
                </c:pt>
                <c:pt idx="37">
                  <c:v>-0.12298369705935479</c:v>
                </c:pt>
                <c:pt idx="38">
                  <c:v>-0.12238005238615297</c:v>
                </c:pt>
                <c:pt idx="39">
                  <c:v>-0.12125206739623469</c:v>
                </c:pt>
                <c:pt idx="40">
                  <c:v>-0.11959974208959995</c:v>
                </c:pt>
                <c:pt idx="41">
                  <c:v>-0.11742307646624867</c:v>
                </c:pt>
                <c:pt idx="42">
                  <c:v>-0.11472207052618097</c:v>
                </c:pt>
                <c:pt idx="43">
                  <c:v>-0.11149672426939675</c:v>
                </c:pt>
                <c:pt idx="44">
                  <c:v>-0.10774703769589605</c:v>
                </c:pt>
                <c:pt idx="45">
                  <c:v>-0.10347301080567889</c:v>
                </c:pt>
                <c:pt idx="46">
                  <c:v>-9.867464359874524E-2</c:v>
                </c:pt>
                <c:pt idx="47">
                  <c:v>-9.3351936075095135E-2</c:v>
                </c:pt>
                <c:pt idx="48">
                  <c:v>-8.7504888234728531E-2</c:v>
                </c:pt>
                <c:pt idx="49">
                  <c:v>-8.1133500077645443E-2</c:v>
                </c:pt>
                <c:pt idx="50">
                  <c:v>-7.423777160384587E-2</c:v>
                </c:pt>
                <c:pt idx="51">
                  <c:v>-6.6817702813329827E-2</c:v>
                </c:pt>
                <c:pt idx="52">
                  <c:v>-5.8873293706097313E-2</c:v>
                </c:pt>
                <c:pt idx="53">
                  <c:v>-5.04045442821483E-2</c:v>
                </c:pt>
                <c:pt idx="54">
                  <c:v>-4.1411454541482845E-2</c:v>
                </c:pt>
                <c:pt idx="55">
                  <c:v>-3.1894024484100836E-2</c:v>
                </c:pt>
                <c:pt idx="56">
                  <c:v>-2.1852254110002439E-2</c:v>
                </c:pt>
                <c:pt idx="57">
                  <c:v>-1.1286143419187489E-2</c:v>
                </c:pt>
                <c:pt idx="58">
                  <c:v>-1.9569241165609541E-4</c:v>
                </c:pt>
                <c:pt idx="59">
                  <c:v>1.1419098912591769E-2</c:v>
                </c:pt>
                <c:pt idx="60">
                  <c:v>2.3558230553556159E-2</c:v>
                </c:pt>
                <c:pt idx="61">
                  <c:v>3.6221702511236964E-2</c:v>
                </c:pt>
                <c:pt idx="62">
                  <c:v>4.9409514785634323E-2</c:v>
                </c:pt>
                <c:pt idx="63">
                  <c:v>6.312166737674807E-2</c:v>
                </c:pt>
                <c:pt idx="64">
                  <c:v>7.7358160284578398E-2</c:v>
                </c:pt>
                <c:pt idx="65">
                  <c:v>9.2118993509125113E-2</c:v>
                </c:pt>
                <c:pt idx="66">
                  <c:v>0.10740416705038835</c:v>
                </c:pt>
                <c:pt idx="67">
                  <c:v>0.1232136809083681</c:v>
                </c:pt>
                <c:pt idx="68">
                  <c:v>0.13954753508306428</c:v>
                </c:pt>
                <c:pt idx="69">
                  <c:v>0.15640572957447693</c:v>
                </c:pt>
                <c:pt idx="70">
                  <c:v>0.17378826438260614</c:v>
                </c:pt>
                <c:pt idx="71">
                  <c:v>0.19169513950745173</c:v>
                </c:pt>
                <c:pt idx="72">
                  <c:v>0.21012635494901388</c:v>
                </c:pt>
                <c:pt idx="73">
                  <c:v>0.2290819107072925</c:v>
                </c:pt>
                <c:pt idx="74">
                  <c:v>0.24856180678228751</c:v>
                </c:pt>
                <c:pt idx="75">
                  <c:v>0.26856604317399912</c:v>
                </c:pt>
                <c:pt idx="76">
                  <c:v>0.28909461988242713</c:v>
                </c:pt>
                <c:pt idx="77">
                  <c:v>0.31014753690757163</c:v>
                </c:pt>
                <c:pt idx="78">
                  <c:v>0.33172479424943258</c:v>
                </c:pt>
                <c:pt idx="79">
                  <c:v>0.35382639190801013</c:v>
                </c:pt>
                <c:pt idx="80">
                  <c:v>0.37645232988330413</c:v>
                </c:pt>
                <c:pt idx="81">
                  <c:v>0.39960260817531451</c:v>
                </c:pt>
                <c:pt idx="82">
                  <c:v>0.42327722678404134</c:v>
                </c:pt>
                <c:pt idx="83">
                  <c:v>0.44747618570948478</c:v>
                </c:pt>
                <c:pt idx="84">
                  <c:v>0.47219948495164471</c:v>
                </c:pt>
                <c:pt idx="85">
                  <c:v>0.49744712451052098</c:v>
                </c:pt>
                <c:pt idx="86">
                  <c:v>0.52321910438611385</c:v>
                </c:pt>
                <c:pt idx="87">
                  <c:v>0.54951542457842317</c:v>
                </c:pt>
                <c:pt idx="88">
                  <c:v>0.57633608508744893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903-47F7-B27E-90C0D520F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77424"/>
        <c:axId val="1"/>
      </c:scatterChart>
      <c:valAx>
        <c:axId val="605977424"/>
        <c:scaling>
          <c:orientation val="minMax"/>
          <c:max val="60000"/>
          <c:min val="-3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64151999867941"/>
              <c:y val="0.918720246176124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Residuals  (days)</a:t>
                </a:r>
              </a:p>
            </c:rich>
          </c:tx>
          <c:layout>
            <c:manualLayout>
              <c:xMode val="edge"/>
              <c:yMode val="edge"/>
              <c:x val="1.8867924528301886E-2"/>
              <c:y val="0.3078820319873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77424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031472952673367"/>
          <c:y val="0.92857246292489293"/>
          <c:w val="0.40125838987107748"/>
          <c:h val="4.92610837438424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642317380352648E-2"/>
          <c:y val="5.4321118636956593E-2"/>
          <c:w val="0.87909319899244331"/>
          <c:h val="0.78024879496719468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Active!$H$21:$H$960</c:f>
              <c:numCache>
                <c:formatCode>General</c:formatCode>
                <c:ptCount val="940"/>
                <c:pt idx="0">
                  <c:v>-2.1781164996355074E-2</c:v>
                </c:pt>
                <c:pt idx="1">
                  <c:v>5.8375600056024268E-3</c:v>
                </c:pt>
                <c:pt idx="2">
                  <c:v>-3.8582519995543407E-2</c:v>
                </c:pt>
                <c:pt idx="3">
                  <c:v>-6.6213249956490472E-3</c:v>
                </c:pt>
                <c:pt idx="4">
                  <c:v>-1.2698934995569289E-2</c:v>
                </c:pt>
                <c:pt idx="5">
                  <c:v>-1.6456864992505871E-2</c:v>
                </c:pt>
                <c:pt idx="6">
                  <c:v>-8.769449959800113E-4</c:v>
                </c:pt>
                <c:pt idx="7">
                  <c:v>4.7029750057845376E-3</c:v>
                </c:pt>
                <c:pt idx="8">
                  <c:v>-6.9545549959002528E-3</c:v>
                </c:pt>
                <c:pt idx="9">
                  <c:v>2.9785205006191973E-2</c:v>
                </c:pt>
                <c:pt idx="10">
                  <c:v>-3.1713699936517514E-3</c:v>
                </c:pt>
                <c:pt idx="11">
                  <c:v>2.4085500044748187E-3</c:v>
                </c:pt>
                <c:pt idx="12">
                  <c:v>-2.5630254993302515E-2</c:v>
                </c:pt>
                <c:pt idx="13">
                  <c:v>-2.0115299957979005E-3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BF-40BB-BA97-54EA26E7EA09}"/>
            </c:ext>
          </c:extLst>
        </c:ser>
        <c:ser>
          <c:idx val="1"/>
          <c:order val="1"/>
          <c:tx>
            <c:strRef>
              <c:f>Active!$I$20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Active!$D$22:$D$39</c:f>
                <c:numCache>
                  <c:formatCode>General</c:formatCode>
                  <c:ptCount val="18"/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Active!$I$21:$I$960</c:f>
              <c:numCache>
                <c:formatCode>0.0000</c:formatCode>
                <c:ptCount val="940"/>
                <c:pt idx="74">
                  <c:v>0.13185779000195907</c:v>
                </c:pt>
                <c:pt idx="76">
                  <c:v>0.14494772500620456</c:v>
                </c:pt>
                <c:pt idx="85" formatCode="General">
                  <c:v>0.17030098500981694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3BF-40BB-BA97-54EA26E7EA09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Active!$D$21:$D$39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Active!$J$21:$J$960</c:f>
              <c:numCache>
                <c:formatCode>0.0000</c:formatCode>
                <c:ptCount val="940"/>
                <c:pt idx="14" formatCode="General">
                  <c:v>-0.11155060499004321</c:v>
                </c:pt>
                <c:pt idx="15" formatCode="General">
                  <c:v>-0.10837203999835765</c:v>
                </c:pt>
                <c:pt idx="16" formatCode="General">
                  <c:v>-0.11625885000103153</c:v>
                </c:pt>
                <c:pt idx="17" formatCode="General">
                  <c:v>-0.11639765499421628</c:v>
                </c:pt>
                <c:pt idx="18" formatCode="General">
                  <c:v>-0.11691773499478586</c:v>
                </c:pt>
                <c:pt idx="19" formatCode="General">
                  <c:v>-0.18582815999252489</c:v>
                </c:pt>
                <c:pt idx="20" formatCode="General">
                  <c:v>-0.1852856899931794</c:v>
                </c:pt>
                <c:pt idx="21" formatCode="General">
                  <c:v>-0.1860482400006731</c:v>
                </c:pt>
                <c:pt idx="22" formatCode="General">
                  <c:v>-0.18552449499838986</c:v>
                </c:pt>
                <c:pt idx="23" formatCode="General">
                  <c:v>-0.185024494996469</c:v>
                </c:pt>
                <c:pt idx="24" formatCode="General">
                  <c:v>-0.18501130499498686</c:v>
                </c:pt>
                <c:pt idx="25" formatCode="General">
                  <c:v>-0.18547625499923015</c:v>
                </c:pt>
                <c:pt idx="26" formatCode="General">
                  <c:v>-0.17680090999056119</c:v>
                </c:pt>
                <c:pt idx="27" formatCode="General">
                  <c:v>-0.16869258499355055</c:v>
                </c:pt>
                <c:pt idx="28" formatCode="General">
                  <c:v>-0.17017154999484774</c:v>
                </c:pt>
                <c:pt idx="29" formatCode="General">
                  <c:v>-0.17023043499648338</c:v>
                </c:pt>
                <c:pt idx="32" formatCode="General">
                  <c:v>-0.12799421499221353</c:v>
                </c:pt>
                <c:pt idx="33" formatCode="General">
                  <c:v>-0.12807548999262508</c:v>
                </c:pt>
                <c:pt idx="34" formatCode="General">
                  <c:v>-7.7897034992929548E-2</c:v>
                </c:pt>
                <c:pt idx="35" formatCode="General">
                  <c:v>-6.8254924997745547E-2</c:v>
                </c:pt>
                <c:pt idx="39" formatCode="General">
                  <c:v>-4.5914399990579113E-2</c:v>
                </c:pt>
                <c:pt idx="40" formatCode="General">
                  <c:v>-4.1995674990175758E-2</c:v>
                </c:pt>
                <c:pt idx="41" formatCode="General">
                  <c:v>-4.1995674990175758E-2</c:v>
                </c:pt>
                <c:pt idx="42" formatCode="General">
                  <c:v>-4.189567499270197E-2</c:v>
                </c:pt>
                <c:pt idx="43" formatCode="General">
                  <c:v>-4.5753204998618457E-2</c:v>
                </c:pt>
                <c:pt idx="44" formatCode="General">
                  <c:v>-4.5010180001554545E-2</c:v>
                </c:pt>
                <c:pt idx="45" formatCode="General">
                  <c:v>-4.4810179999331012E-2</c:v>
                </c:pt>
                <c:pt idx="47" formatCode="General">
                  <c:v>-4.4510179999633692E-2</c:v>
                </c:pt>
                <c:pt idx="48" formatCode="General">
                  <c:v>-4.1891454995493405E-2</c:v>
                </c:pt>
                <c:pt idx="50" formatCode="General">
                  <c:v>-4.169145500054583E-2</c:v>
                </c:pt>
                <c:pt idx="51" formatCode="General">
                  <c:v>-4.1391455000848509E-2</c:v>
                </c:pt>
                <c:pt idx="55" formatCode="General">
                  <c:v>-2.1821349946549162E-3</c:v>
                </c:pt>
                <c:pt idx="56" formatCode="General">
                  <c:v>-2.1821349946549162E-3</c:v>
                </c:pt>
                <c:pt idx="57" formatCode="General">
                  <c:v>-4.7190299956128001E-3</c:v>
                </c:pt>
                <c:pt idx="58" formatCode="General">
                  <c:v>-1.5190299964160658E-3</c:v>
                </c:pt>
                <c:pt idx="59" formatCode="General">
                  <c:v>-5.4756049939896911E-3</c:v>
                </c:pt>
                <c:pt idx="60" formatCode="General">
                  <c:v>-3.6756049958057702E-3</c:v>
                </c:pt>
                <c:pt idx="61" formatCode="General">
                  <c:v>1.0735275005572475E-2</c:v>
                </c:pt>
                <c:pt idx="62" formatCode="General">
                  <c:v>1.2135275006585289E-2</c:v>
                </c:pt>
                <c:pt idx="65" formatCode="General">
                  <c:v>2.333069500309648E-2</c:v>
                </c:pt>
                <c:pt idx="66" formatCode="General">
                  <c:v>5.0395880003634375E-2</c:v>
                </c:pt>
                <c:pt idx="67" formatCode="General">
                  <c:v>5.0419625003996771E-2</c:v>
                </c:pt>
                <c:pt idx="69" formatCode="General">
                  <c:v>0.1046567950033932</c:v>
                </c:pt>
                <c:pt idx="70" formatCode="General">
                  <c:v>0.13115548000496347</c:v>
                </c:pt>
                <c:pt idx="71" formatCode="General">
                  <c:v>0.13071667500480544</c:v>
                </c:pt>
                <c:pt idx="73" formatCode="General">
                  <c:v>0.13081532000796869</c:v>
                </c:pt>
                <c:pt idx="75" formatCode="General">
                  <c:v>0.12845643499895232</c:v>
                </c:pt>
                <c:pt idx="78" formatCode="General">
                  <c:v>0.15132850990630686</c:v>
                </c:pt>
                <c:pt idx="79" formatCode="General">
                  <c:v>0.15135416499833809</c:v>
                </c:pt>
                <c:pt idx="81" formatCode="General">
                  <c:v>0.16851318000408355</c:v>
                </c:pt>
                <c:pt idx="84" formatCode="General">
                  <c:v>0.17089732000022195</c:v>
                </c:pt>
                <c:pt idx="98" formatCode="General">
                  <c:v>0.19466182000178378</c:v>
                </c:pt>
                <c:pt idx="107" formatCode="General">
                  <c:v>0.23714899500191677</c:v>
                </c:pt>
                <c:pt idx="116" formatCode="General">
                  <c:v>0.26353875000495464</c:v>
                </c:pt>
                <c:pt idx="117" formatCode="General">
                  <c:v>0.27665895999962231</c:v>
                </c:pt>
                <c:pt idx="119" formatCode="General">
                  <c:v>0.28134772000339581</c:v>
                </c:pt>
                <c:pt idx="123" formatCode="General">
                  <c:v>0.28265656000439776</c:v>
                </c:pt>
                <c:pt idx="131" formatCode="General">
                  <c:v>0.31944277999718906</c:v>
                </c:pt>
                <c:pt idx="132" formatCode="General">
                  <c:v>0.31926652500260388</c:v>
                </c:pt>
                <c:pt idx="133" formatCode="General">
                  <c:v>0.32190859500406077</c:v>
                </c:pt>
                <c:pt idx="148" formatCode="General">
                  <c:v>0.371649120002985</c:v>
                </c:pt>
                <c:pt idx="149" formatCode="General">
                  <c:v>0.37347286500153132</c:v>
                </c:pt>
                <c:pt idx="155" formatCode="General">
                  <c:v>0.37510042999929283</c:v>
                </c:pt>
                <c:pt idx="157" formatCode="General">
                  <c:v>0.38047995000670198</c:v>
                </c:pt>
                <c:pt idx="158" formatCode="General">
                  <c:v>0.37250369499815861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3BF-40BB-BA97-54EA26E7EA09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Active!$K$21:$K$960</c:f>
              <c:numCache>
                <c:formatCode>0.0000</c:formatCode>
                <c:ptCount val="940"/>
                <c:pt idx="36" formatCode="General">
                  <c:v>-3.7920194990874734E-2</c:v>
                </c:pt>
                <c:pt idx="37" formatCode="General">
                  <c:v>-3.2696449998184107E-2</c:v>
                </c:pt>
                <c:pt idx="38" formatCode="General">
                  <c:v>-4.6014399995328858E-2</c:v>
                </c:pt>
                <c:pt idx="46" formatCode="General">
                  <c:v>-4.4510179999633692E-2</c:v>
                </c:pt>
                <c:pt idx="49" formatCode="General">
                  <c:v>-4.1891454995493405E-2</c:v>
                </c:pt>
                <c:pt idx="52" formatCode="General">
                  <c:v>-2.7162624995980877E-2</c:v>
                </c:pt>
                <c:pt idx="53" formatCode="General">
                  <c:v>-1.7820024993852712E-2</c:v>
                </c:pt>
                <c:pt idx="54" formatCode="General">
                  <c:v>-1.3596279997727834E-2</c:v>
                </c:pt>
                <c:pt idx="63">
                  <c:v>1.1737585002265405E-2</c:v>
                </c:pt>
                <c:pt idx="64">
                  <c:v>2.0207350004056934E-2</c:v>
                </c:pt>
                <c:pt idx="68" formatCode="General">
                  <c:v>7.2720220006885938E-2</c:v>
                </c:pt>
                <c:pt idx="72" formatCode="General">
                  <c:v>0.12769659500918351</c:v>
                </c:pt>
                <c:pt idx="77">
                  <c:v>0.14527242500480497</c:v>
                </c:pt>
                <c:pt idx="80" formatCode="General">
                  <c:v>0.17191820000880398</c:v>
                </c:pt>
                <c:pt idx="82" formatCode="General">
                  <c:v>0.16849309999815887</c:v>
                </c:pt>
                <c:pt idx="83" formatCode="General">
                  <c:v>0.16909732000203803</c:v>
                </c:pt>
                <c:pt idx="86" formatCode="General">
                  <c:v>0.17135716000484535</c:v>
                </c:pt>
                <c:pt idx="87" formatCode="General">
                  <c:v>0.18219651999970665</c:v>
                </c:pt>
                <c:pt idx="88" formatCode="General">
                  <c:v>0.17177142000582535</c:v>
                </c:pt>
                <c:pt idx="89" formatCode="General">
                  <c:v>0.17522759500570828</c:v>
                </c:pt>
                <c:pt idx="90" formatCode="General">
                  <c:v>0.17095134000555845</c:v>
                </c:pt>
                <c:pt idx="91" formatCode="General">
                  <c:v>0.17537508500390686</c:v>
                </c:pt>
                <c:pt idx="92" formatCode="General">
                  <c:v>0.17309883000416448</c:v>
                </c:pt>
                <c:pt idx="93" formatCode="General">
                  <c:v>0.1754345250010374</c:v>
                </c:pt>
                <c:pt idx="94" formatCode="General">
                  <c:v>0.17765827000403078</c:v>
                </c:pt>
                <c:pt idx="95" formatCode="General">
                  <c:v>0.174190700003237</c:v>
                </c:pt>
                <c:pt idx="96" formatCode="General">
                  <c:v>0.19254660500882892</c:v>
                </c:pt>
                <c:pt idx="97" formatCode="General">
                  <c:v>0.19569560500531225</c:v>
                </c:pt>
                <c:pt idx="99" formatCode="General">
                  <c:v>0.1929627750068903</c:v>
                </c:pt>
                <c:pt idx="100" formatCode="General">
                  <c:v>0.21743055000843015</c:v>
                </c:pt>
                <c:pt idx="101" formatCode="General">
                  <c:v>0.2187116600034642</c:v>
                </c:pt>
                <c:pt idx="102" formatCode="General">
                  <c:v>0.2187116600034642</c:v>
                </c:pt>
                <c:pt idx="103" formatCode="General">
                  <c:v>0.21658289500192041</c:v>
                </c:pt>
                <c:pt idx="104" formatCode="General">
                  <c:v>0.21956703500472941</c:v>
                </c:pt>
                <c:pt idx="105" formatCode="General">
                  <c:v>0.23569167000096058</c:v>
                </c:pt>
                <c:pt idx="106" formatCode="General">
                  <c:v>0.23810700500325765</c:v>
                </c:pt>
                <c:pt idx="108" formatCode="General">
                  <c:v>0.24230688000534428</c:v>
                </c:pt>
                <c:pt idx="109" formatCode="General">
                  <c:v>0.24134779500309378</c:v>
                </c:pt>
                <c:pt idx="110" formatCode="General">
                  <c:v>0.26113672500650864</c:v>
                </c:pt>
                <c:pt idx="111" formatCode="General">
                  <c:v>0.26143672500620596</c:v>
                </c:pt>
                <c:pt idx="112" formatCode="General">
                  <c:v>0.26143672500620596</c:v>
                </c:pt>
                <c:pt idx="113" formatCode="General">
                  <c:v>0.26286452999920584</c:v>
                </c:pt>
                <c:pt idx="114" formatCode="General">
                  <c:v>0.26306453000142938</c:v>
                </c:pt>
                <c:pt idx="115" formatCode="General">
                  <c:v>0.26396453000052134</c:v>
                </c:pt>
                <c:pt idx="118" formatCode="General">
                  <c:v>0.27929425500769867</c:v>
                </c:pt>
                <c:pt idx="120" formatCode="General">
                  <c:v>0.27858106500207214</c:v>
                </c:pt>
                <c:pt idx="121" formatCode="General">
                  <c:v>0.27888106500176946</c:v>
                </c:pt>
                <c:pt idx="122" formatCode="General">
                  <c:v>0.27958106500591384</c:v>
                </c:pt>
                <c:pt idx="124" formatCode="General">
                  <c:v>0.29562290500325616</c:v>
                </c:pt>
                <c:pt idx="125" formatCode="General">
                  <c:v>0.29572290500072995</c:v>
                </c:pt>
                <c:pt idx="126" formatCode="General">
                  <c:v>0.30075839500204893</c:v>
                </c:pt>
                <c:pt idx="127" formatCode="General">
                  <c:v>0.30205839500558795</c:v>
                </c:pt>
                <c:pt idx="128" formatCode="General">
                  <c:v>0.3030583950021537</c:v>
                </c:pt>
                <c:pt idx="129" formatCode="General">
                  <c:v>0.29745293500309344</c:v>
                </c:pt>
                <c:pt idx="130" formatCode="General">
                  <c:v>0.31803083000704646</c:v>
                </c:pt>
                <c:pt idx="134" formatCode="General">
                  <c:v>0.31881273500766838</c:v>
                </c:pt>
                <c:pt idx="135" formatCode="General">
                  <c:v>0.32382245500775753</c:v>
                </c:pt>
                <c:pt idx="136" formatCode="General">
                  <c:v>0.32178157500311499</c:v>
                </c:pt>
                <c:pt idx="137" formatCode="General">
                  <c:v>0.32278157499968074</c:v>
                </c:pt>
                <c:pt idx="138" formatCode="General">
                  <c:v>0.32338157499907538</c:v>
                </c:pt>
                <c:pt idx="139" formatCode="General">
                  <c:v>0.33812489500269294</c:v>
                </c:pt>
                <c:pt idx="140" formatCode="General">
                  <c:v>0.33905341500212671</c:v>
                </c:pt>
                <c:pt idx="141" formatCode="General">
                  <c:v>0.34274046500650002</c:v>
                </c:pt>
                <c:pt idx="142" formatCode="General">
                  <c:v>0.34314046500367112</c:v>
                </c:pt>
                <c:pt idx="143" formatCode="General">
                  <c:v>0.35425179000594653</c:v>
                </c:pt>
                <c:pt idx="144" formatCode="General">
                  <c:v>0.35612127000058535</c:v>
                </c:pt>
                <c:pt idx="145" formatCode="General">
                  <c:v>0.36028859500220278</c:v>
                </c:pt>
                <c:pt idx="146" formatCode="General">
                  <c:v>0.3583160050038714</c:v>
                </c:pt>
                <c:pt idx="147" formatCode="General">
                  <c:v>0.35993975000019418</c:v>
                </c:pt>
                <c:pt idx="150" formatCode="General">
                  <c:v>0.37173461500060512</c:v>
                </c:pt>
                <c:pt idx="151" formatCode="General">
                  <c:v>0.37251453501085052</c:v>
                </c:pt>
                <c:pt idx="152" formatCode="General">
                  <c:v>0.37473828000656795</c:v>
                </c:pt>
                <c:pt idx="153" formatCode="General">
                  <c:v>0.37384425500931684</c:v>
                </c:pt>
                <c:pt idx="154" formatCode="General">
                  <c:v>0.36430549000942847</c:v>
                </c:pt>
                <c:pt idx="156" formatCode="General">
                  <c:v>0.37431915500201285</c:v>
                </c:pt>
                <c:pt idx="159" formatCode="General">
                  <c:v>0.3764534550064127</c:v>
                </c:pt>
                <c:pt idx="160" formatCode="General">
                  <c:v>0.37646345500979805</c:v>
                </c:pt>
                <c:pt idx="161" formatCode="General">
                  <c:v>0.37726345500414027</c:v>
                </c:pt>
                <c:pt idx="162" formatCode="General">
                  <c:v>0.37542663999920478</c:v>
                </c:pt>
                <c:pt idx="164" formatCode="General">
                  <c:v>0.37628895000671037</c:v>
                </c:pt>
                <c:pt idx="165" formatCode="General">
                  <c:v>0.37884134001069469</c:v>
                </c:pt>
                <c:pt idx="166" formatCode="General">
                  <c:v>0.38579824981570709</c:v>
                </c:pt>
                <c:pt idx="167" formatCode="General">
                  <c:v>0.38626039989321725</c:v>
                </c:pt>
                <c:pt idx="168" formatCode="General">
                  <c:v>0.38557912491523894</c:v>
                </c:pt>
                <c:pt idx="169" formatCode="General">
                  <c:v>0.38528143507573986</c:v>
                </c:pt>
                <c:pt idx="170" formatCode="General">
                  <c:v>0.38782486008130945</c:v>
                </c:pt>
                <c:pt idx="171" formatCode="General">
                  <c:v>0.38708605505235028</c:v>
                </c:pt>
                <c:pt idx="172" formatCode="General">
                  <c:v>0.38654589484940516</c:v>
                </c:pt>
                <c:pt idx="173" formatCode="General">
                  <c:v>0.40021470500505529</c:v>
                </c:pt>
                <c:pt idx="174" formatCode="General">
                  <c:v>0.40292243001022143</c:v>
                </c:pt>
                <c:pt idx="175" formatCode="General">
                  <c:v>0.40363102999981493</c:v>
                </c:pt>
                <c:pt idx="177" formatCode="General">
                  <c:v>0.40287078999972437</c:v>
                </c:pt>
                <c:pt idx="178" formatCode="General">
                  <c:v>0.404094535006152</c:v>
                </c:pt>
                <c:pt idx="179" formatCode="General">
                  <c:v>0.40332385500369128</c:v>
                </c:pt>
                <c:pt idx="182" formatCode="General">
                  <c:v>0.41514570000435924</c:v>
                </c:pt>
                <c:pt idx="183" formatCode="General">
                  <c:v>0.41530570000759326</c:v>
                </c:pt>
                <c:pt idx="184" formatCode="General">
                  <c:v>0.41533570000319742</c:v>
                </c:pt>
                <c:pt idx="185" formatCode="General">
                  <c:v>0.41556570000830106</c:v>
                </c:pt>
                <c:pt idx="186" formatCode="General">
                  <c:v>0.41330442500475328</c:v>
                </c:pt>
                <c:pt idx="187" formatCode="General">
                  <c:v>0.41934979500365444</c:v>
                </c:pt>
                <c:pt idx="188" formatCode="General">
                  <c:v>0.41845409500820097</c:v>
                </c:pt>
                <c:pt idx="189" formatCode="General">
                  <c:v>0.42129282000678359</c:v>
                </c:pt>
                <c:pt idx="190" formatCode="General">
                  <c:v>0.41911656499723904</c:v>
                </c:pt>
                <c:pt idx="191" formatCode="General">
                  <c:v>0.41996365500381216</c:v>
                </c:pt>
                <c:pt idx="192" formatCode="General">
                  <c:v>0.42189516501093749</c:v>
                </c:pt>
                <c:pt idx="193" formatCode="General">
                  <c:v>0.43428322493855376</c:v>
                </c:pt>
                <c:pt idx="194" formatCode="General">
                  <c:v>0.43267314488184638</c:v>
                </c:pt>
                <c:pt idx="195" formatCode="General">
                  <c:v>0.43420274500385858</c:v>
                </c:pt>
                <c:pt idx="196" formatCode="General">
                  <c:v>0.4334264900026028</c:v>
                </c:pt>
                <c:pt idx="197" formatCode="General">
                  <c:v>0.4347064100074931</c:v>
                </c:pt>
                <c:pt idx="198" formatCode="General">
                  <c:v>0.43447684501006734</c:v>
                </c:pt>
                <c:pt idx="199" formatCode="General">
                  <c:v>0.4462344150088029</c:v>
                </c:pt>
                <c:pt idx="200" formatCode="General">
                  <c:v>0.46292983501189156</c:v>
                </c:pt>
                <c:pt idx="201" formatCode="General">
                  <c:v>0.47073214500414906</c:v>
                </c:pt>
                <c:pt idx="202" formatCode="General">
                  <c:v>0.50836736500059487</c:v>
                </c:pt>
                <c:pt idx="203" formatCode="General">
                  <c:v>0.57424593000177993</c:v>
                </c:pt>
                <c:pt idx="204" formatCode="General">
                  <c:v>0.52954095000313828</c:v>
                </c:pt>
                <c:pt idx="205" formatCode="General">
                  <c:v>0.56491768500563921</c:v>
                </c:pt>
                <c:pt idx="206" formatCode="General">
                  <c:v>0.57284198506386019</c:v>
                </c:pt>
                <c:pt idx="207" formatCode="General">
                  <c:v>0.57262055005412549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3BF-40BB-BA97-54EA26E7EA09}"/>
            </c:ext>
          </c:extLst>
        </c:ser>
        <c:ser>
          <c:idx val="8"/>
          <c:order val="4"/>
          <c:tx>
            <c:strRef>
              <c:f>Active!$AX$1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Active!$AW$2:$AW$280</c:f>
              <c:numCache>
                <c:formatCode>General</c:formatCode>
                <c:ptCount val="279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  <c:pt idx="80">
                  <c:v>50000</c:v>
                </c:pt>
                <c:pt idx="81">
                  <c:v>51000</c:v>
                </c:pt>
                <c:pt idx="82">
                  <c:v>52000</c:v>
                </c:pt>
                <c:pt idx="83">
                  <c:v>53000</c:v>
                </c:pt>
                <c:pt idx="84">
                  <c:v>54000</c:v>
                </c:pt>
                <c:pt idx="85">
                  <c:v>55000</c:v>
                </c:pt>
                <c:pt idx="86">
                  <c:v>56000</c:v>
                </c:pt>
                <c:pt idx="87">
                  <c:v>57000</c:v>
                </c:pt>
                <c:pt idx="88">
                  <c:v>58000</c:v>
                </c:pt>
              </c:numCache>
            </c:numRef>
          </c:xVal>
          <c:yVal>
            <c:numRef>
              <c:f>Active!$AX$2:$AX$280</c:f>
              <c:numCache>
                <c:formatCode>General</c:formatCode>
                <c:ptCount val="279"/>
                <c:pt idx="0">
                  <c:v>9.3095431331378847E-2</c:v>
                </c:pt>
                <c:pt idx="1">
                  <c:v>7.5534259212987148E-2</c:v>
                </c:pt>
                <c:pt idx="2">
                  <c:v>5.8555367835383704E-2</c:v>
                </c:pt>
                <c:pt idx="3">
                  <c:v>4.2158759795681316E-2</c:v>
                </c:pt>
                <c:pt idx="4">
                  <c:v>2.634441527778203E-2</c:v>
                </c:pt>
                <c:pt idx="5">
                  <c:v>1.1112305769134079E-2</c:v>
                </c:pt>
                <c:pt idx="6">
                  <c:v>-3.5375917077777042E-3</c:v>
                </c:pt>
                <c:pt idx="7">
                  <c:v>-1.7605280145357727E-2</c:v>
                </c:pt>
                <c:pt idx="8">
                  <c:v>-3.109072818585043E-2</c:v>
                </c:pt>
                <c:pt idx="9">
                  <c:v>-4.3993856145348412E-2</c:v>
                </c:pt>
                <c:pt idx="10">
                  <c:v>-5.6314522723997618E-2</c:v>
                </c:pt>
                <c:pt idx="11">
                  <c:v>-6.8052512685126021E-2</c:v>
                </c:pt>
                <c:pt idx="12">
                  <c:v>-7.9207525764028452E-2</c:v>
                </c:pt>
                <c:pt idx="13">
                  <c:v>-8.977916703764785E-2</c:v>
                </c:pt>
                <c:pt idx="14">
                  <c:v>-9.9766938949606837E-2</c:v>
                </c:pt>
                <c:pt idx="15">
                  <c:v>-0.10917023514133077</c:v>
                </c:pt>
                <c:pt idx="16">
                  <c:v>-0.11798833618989352</c:v>
                </c:pt>
                <c:pt idx="17">
                  <c:v>-0.12622040729741238</c:v>
                </c:pt>
                <c:pt idx="18">
                  <c:v>-0.13386549791625527</c:v>
                </c:pt>
                <c:pt idx="19">
                  <c:v>-0.14092254323015477</c:v>
                </c:pt>
                <c:pt idx="20">
                  <c:v>-0.14739036734500427</c:v>
                </c:pt>
                <c:pt idx="21">
                  <c:v>-0.15326768797639861</c:v>
                </c:pt>
                <c:pt idx="22">
                  <c:v>-0.15855312235597629</c:v>
                </c:pt>
                <c:pt idx="23">
                  <c:v>-0.1632451940177988</c:v>
                </c:pt>
                <c:pt idx="24">
                  <c:v>-0.16734234007217985</c:v>
                </c:pt>
                <c:pt idx="25">
                  <c:v>-0.17084291853070274</c:v>
                </c:pt>
                <c:pt idx="26">
                  <c:v>-0.17374521521603187</c:v>
                </c:pt>
                <c:pt idx="27">
                  <c:v>-0.17604744977702808</c:v>
                </c:pt>
                <c:pt idx="28">
                  <c:v>-0.17774778033705707</c:v>
                </c:pt>
                <c:pt idx="29">
                  <c:v>-0.17884430633431572</c:v>
                </c:pt>
                <c:pt idx="30">
                  <c:v>-0.17933506916992115</c:v>
                </c:pt>
                <c:pt idx="31">
                  <c:v>-0.17921805036374838</c:v>
                </c:pt>
                <c:pt idx="32">
                  <c:v>-0.17849116702935941</c:v>
                </c:pt>
                <c:pt idx="33">
                  <c:v>-0.17715226461550779</c:v>
                </c:pt>
                <c:pt idx="34">
                  <c:v>-0.1751991070175852</c:v>
                </c:pt>
                <c:pt idx="35">
                  <c:v>-0.17262936432960055</c:v>
                </c:pt>
                <c:pt idx="36">
                  <c:v>-0.16944059867338246</c:v>
                </c:pt>
                <c:pt idx="37">
                  <c:v>-0.16563024868954401</c:v>
                </c:pt>
                <c:pt idx="38">
                  <c:v>-0.16119561338198959</c:v>
                </c:pt>
                <c:pt idx="39">
                  <c:v>-0.15613383604648381</c:v>
                </c:pt>
                <c:pt idx="40">
                  <c:v>-0.15044188895081137</c:v>
                </c:pt>
                <c:pt idx="41">
                  <c:v>-0.14411655923166325</c:v>
                </c:pt>
                <c:pt idx="42">
                  <c:v>-0.13715443609190842</c:v>
                </c:pt>
                <c:pt idx="43">
                  <c:v>-0.12955189878409371</c:v>
                </c:pt>
                <c:pt idx="44">
                  <c:v>-0.12130510402505168</c:v>
                </c:pt>
                <c:pt idx="45">
                  <c:v>-0.11240997039909638</c:v>
                </c:pt>
                <c:pt idx="46">
                  <c:v>-0.10286215601451762</c:v>
                </c:pt>
                <c:pt idx="47">
                  <c:v>-9.2657024297333593E-2</c:v>
                </c:pt>
                <c:pt idx="48">
                  <c:v>-8.1789591579307444E-2</c:v>
                </c:pt>
                <c:pt idx="49">
                  <c:v>-7.0254449500653918E-2</c:v>
                </c:pt>
                <c:pt idx="50">
                  <c:v>-5.8045655933682362E-2</c:v>
                </c:pt>
                <c:pt idx="51">
                  <c:v>-4.515659130757859E-2</c:v>
                </c:pt>
                <c:pt idx="52">
                  <c:v>-3.1579784654952342E-2</c:v>
                </c:pt>
                <c:pt idx="53">
                  <c:v>-1.7306728004057817E-2</c:v>
                </c:pt>
                <c:pt idx="54">
                  <c:v>-2.3277224976918504E-3</c:v>
                </c:pt>
                <c:pt idx="55">
                  <c:v>1.3368160584546748E-2</c:v>
                </c:pt>
                <c:pt idx="56">
                  <c:v>2.9792860817897657E-2</c:v>
                </c:pt>
                <c:pt idx="57">
                  <c:v>4.695862463332387E-2</c:v>
                </c:pt>
                <c:pt idx="58">
                  <c:v>6.487648253235688E-2</c:v>
                </c:pt>
                <c:pt idx="59">
                  <c:v>8.3553457882983226E-2</c:v>
                </c:pt>
                <c:pt idx="60">
                  <c:v>0.10298797191148247</c:v>
                </c:pt>
                <c:pt idx="61">
                  <c:v>0.12316293486553671</c:v>
                </c:pt>
                <c:pt idx="62">
                  <c:v>0.14403628516541653</c:v>
                </c:pt>
                <c:pt idx="63">
                  <c:v>0.16552943268841858</c:v>
                </c:pt>
                <c:pt idx="64">
                  <c:v>0.18751531680735178</c:v>
                </c:pt>
                <c:pt idx="65">
                  <c:v>0.20980952119869722</c:v>
                </c:pt>
                <c:pt idx="66">
                  <c:v>0.23216953212922004</c:v>
                </c:pt>
                <c:pt idx="67">
                  <c:v>0.2543075987796457</c:v>
                </c:pt>
                <c:pt idx="68">
                  <c:v>0.27592030241320697</c:v>
                </c:pt>
                <c:pt idx="69">
                  <c:v>0.29673227726156265</c:v>
                </c:pt>
                <c:pt idx="70">
                  <c:v>0.31654421948618794</c:v>
                </c:pt>
                <c:pt idx="71">
                  <c:v>0.33527043568736109</c:v>
                </c:pt>
                <c:pt idx="72">
                  <c:v>0.35295278988947953</c:v>
                </c:pt>
                <c:pt idx="73">
                  <c:v>0.36974642604121644</c:v>
                </c:pt>
                <c:pt idx="74">
                  <c:v>0.38588357362532477</c:v>
                </c:pt>
                <c:pt idx="75">
                  <c:v>0.40162883635681046</c:v>
                </c:pt>
                <c:pt idx="76">
                  <c:v>0.4172394218053519</c:v>
                </c:pt>
                <c:pt idx="77">
                  <c:v>0.4329384293150369</c:v>
                </c:pt>
                <c:pt idx="78">
                  <c:v>0.44890272105415663</c:v>
                </c:pt>
                <c:pt idx="79">
                  <c:v>0.46526233071115719</c:v>
                </c:pt>
                <c:pt idx="80">
                  <c:v>0.48210673792105929</c:v>
                </c:pt>
                <c:pt idx="81">
                  <c:v>0.49949384938624786</c:v>
                </c:pt>
                <c:pt idx="82">
                  <c:v>0.51745892398504356</c:v>
                </c:pt>
                <c:pt idx="83">
                  <c:v>0.53602205638696032</c:v>
                </c:pt>
                <c:pt idx="84">
                  <c:v>0.55519380737509938</c:v>
                </c:pt>
                <c:pt idx="85">
                  <c:v>0.57497910783941564</c:v>
                </c:pt>
                <c:pt idx="86">
                  <c:v>0.59537978304807682</c:v>
                </c:pt>
                <c:pt idx="87">
                  <c:v>0.61639607780074546</c:v>
                </c:pt>
                <c:pt idx="88">
                  <c:v>0.63802751122730028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3BF-40BB-BA97-54EA26E7E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86608"/>
        <c:axId val="1"/>
      </c:scatterChart>
      <c:valAx>
        <c:axId val="605986608"/>
        <c:scaling>
          <c:orientation val="minMax"/>
          <c:max val="60000"/>
          <c:min val="-3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639798488664987"/>
              <c:y val="0.918520851560221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791487336123289E-2"/>
              <c:y val="0.406650205761316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8660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937027707808565"/>
          <c:y val="0.92839739477009819"/>
          <c:w val="0.40176322418136012"/>
          <c:h val="4.938271604938271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Quadratic residuals</a:t>
            </a:r>
          </a:p>
        </c:rich>
      </c:tx>
      <c:layout>
        <c:manualLayout>
          <c:xMode val="edge"/>
          <c:yMode val="edge"/>
          <c:x val="0.3758481089144432"/>
          <c:y val="3.23450309452059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4676394830186"/>
          <c:y val="0.12592622956749028"/>
          <c:w val="0.78597191326501492"/>
          <c:h val="0.71852025106156214"/>
        </c:manualLayout>
      </c:layout>
      <c:scatterChart>
        <c:scatterStyle val="lineMarker"/>
        <c:varyColors val="0"/>
        <c:ser>
          <c:idx val="4"/>
          <c:order val="0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Active!$AC$21:$AC$960</c:f>
              <c:numCache>
                <c:formatCode>General</c:formatCode>
                <c:ptCount val="940"/>
                <c:pt idx="0">
                  <c:v>-0.15239449115171549</c:v>
                </c:pt>
                <c:pt idx="1">
                  <c:v>-0.12473498950888673</c:v>
                </c:pt>
                <c:pt idx="2">
                  <c:v>-0.1690246062815377</c:v>
                </c:pt>
                <c:pt idx="3">
                  <c:v>-0.1369737372781874</c:v>
                </c:pt>
                <c:pt idx="4">
                  <c:v>-0.14287204685507948</c:v>
                </c:pt>
                <c:pt idx="5">
                  <c:v>-0.1459296839574683</c:v>
                </c:pt>
                <c:pt idx="6">
                  <c:v>-0.13021958387621863</c:v>
                </c:pt>
                <c:pt idx="7">
                  <c:v>-0.12450951734751056</c:v>
                </c:pt>
                <c:pt idx="8">
                  <c:v>-0.13611825105320674</c:v>
                </c:pt>
                <c:pt idx="9">
                  <c:v>-9.8988290569468285E-2</c:v>
                </c:pt>
                <c:pt idx="10">
                  <c:v>-0.13141695049370275</c:v>
                </c:pt>
                <c:pt idx="11">
                  <c:v>-0.12570716711240368</c:v>
                </c:pt>
                <c:pt idx="12">
                  <c:v>-0.15365671050038415</c:v>
                </c:pt>
                <c:pt idx="13">
                  <c:v>-0.12999741728728414</c:v>
                </c:pt>
                <c:pt idx="14">
                  <c:v>-9.5053352783560946E-2</c:v>
                </c:pt>
                <c:pt idx="15">
                  <c:v>-9.1679278289678354E-2</c:v>
                </c:pt>
                <c:pt idx="16">
                  <c:v>-8.9958959051653659E-2</c:v>
                </c:pt>
                <c:pt idx="19">
                  <c:v>-7.7613380606513044E-2</c:v>
                </c:pt>
                <c:pt idx="20">
                  <c:v>-7.7059062213766544E-2</c:v>
                </c:pt>
                <c:pt idx="21">
                  <c:v>-7.780187538573155E-2</c:v>
                </c:pt>
                <c:pt idx="22">
                  <c:v>-7.7276157420863356E-2</c:v>
                </c:pt>
                <c:pt idx="23">
                  <c:v>-7.6776157418942503E-2</c:v>
                </c:pt>
                <c:pt idx="24">
                  <c:v>-7.3316671993150812E-2</c:v>
                </c:pt>
                <c:pt idx="25">
                  <c:v>-7.2950238614917756E-2</c:v>
                </c:pt>
                <c:pt idx="26">
                  <c:v>-5.4302809069980487E-2</c:v>
                </c:pt>
                <c:pt idx="27">
                  <c:v>-4.5654689896179351E-2</c:v>
                </c:pt>
                <c:pt idx="28">
                  <c:v>-4.7128519856166853E-2</c:v>
                </c:pt>
                <c:pt idx="29">
                  <c:v>-4.7184304404938093E-2</c:v>
                </c:pt>
                <c:pt idx="30">
                  <c:v>0.11584334944154998</c:v>
                </c:pt>
                <c:pt idx="31">
                  <c:v>0.11565601458690253</c:v>
                </c:pt>
                <c:pt idx="32">
                  <c:v>-1.5795257637485238E-2</c:v>
                </c:pt>
                <c:pt idx="33">
                  <c:v>-1.5884984998511195E-2</c:v>
                </c:pt>
                <c:pt idx="34">
                  <c:v>1.2142198834429782E-2</c:v>
                </c:pt>
                <c:pt idx="35">
                  <c:v>1.5383986738799024E-2</c:v>
                </c:pt>
                <c:pt idx="36">
                  <c:v>2.9712692671031563E-2</c:v>
                </c:pt>
                <c:pt idx="37">
                  <c:v>3.4932624399827084E-2</c:v>
                </c:pt>
                <c:pt idx="38">
                  <c:v>1.7380274224356215E-2</c:v>
                </c:pt>
                <c:pt idx="39">
                  <c:v>1.748027422910596E-2</c:v>
                </c:pt>
                <c:pt idx="40">
                  <c:v>2.1379216530076017E-2</c:v>
                </c:pt>
                <c:pt idx="41">
                  <c:v>2.1379216530076017E-2</c:v>
                </c:pt>
                <c:pt idx="42">
                  <c:v>2.1479216527549805E-2</c:v>
                </c:pt>
                <c:pt idx="43">
                  <c:v>1.7597942956505797E-2</c:v>
                </c:pt>
                <c:pt idx="44">
                  <c:v>1.7765730075749872E-2</c:v>
                </c:pt>
                <c:pt idx="45">
                  <c:v>1.7965730077973405E-2</c:v>
                </c:pt>
                <c:pt idx="46">
                  <c:v>1.8265730077670725E-2</c:v>
                </c:pt>
                <c:pt idx="47">
                  <c:v>1.8265730077670725E-2</c:v>
                </c:pt>
                <c:pt idx="48">
                  <c:v>2.0864570136015961E-2</c:v>
                </c:pt>
                <c:pt idx="49">
                  <c:v>2.0864570136015961E-2</c:v>
                </c:pt>
                <c:pt idx="50">
                  <c:v>2.1064570130963536E-2</c:v>
                </c:pt>
                <c:pt idx="51">
                  <c:v>2.1364570130660857E-2</c:v>
                </c:pt>
                <c:pt idx="52">
                  <c:v>3.2638738115238458E-2</c:v>
                </c:pt>
                <c:pt idx="53">
                  <c:v>3.5808944425313516E-2</c:v>
                </c:pt>
                <c:pt idx="54">
                  <c:v>4.0028421816658832E-2</c:v>
                </c:pt>
                <c:pt idx="55">
                  <c:v>4.3002504364167055E-2</c:v>
                </c:pt>
                <c:pt idx="56">
                  <c:v>4.3002504364167055E-2</c:v>
                </c:pt>
                <c:pt idx="57">
                  <c:v>3.9881505135872464E-2</c:v>
                </c:pt>
                <c:pt idx="58">
                  <c:v>4.3081505135069198E-2</c:v>
                </c:pt>
                <c:pt idx="59">
                  <c:v>3.8829787562529583E-2</c:v>
                </c:pt>
                <c:pt idx="60">
                  <c:v>4.0629787560713504E-2</c:v>
                </c:pt>
                <c:pt idx="61">
                  <c:v>4.6532683663359359E-2</c:v>
                </c:pt>
                <c:pt idx="62">
                  <c:v>4.7932683664372172E-2</c:v>
                </c:pt>
                <c:pt idx="63">
                  <c:v>4.735310646756416E-2</c:v>
                </c:pt>
                <c:pt idx="64">
                  <c:v>4.7005395670109723E-2</c:v>
                </c:pt>
                <c:pt idx="65">
                  <c:v>4.9721321643436456E-2</c:v>
                </c:pt>
                <c:pt idx="66">
                  <c:v>5.7187313948491691E-2</c:v>
                </c:pt>
                <c:pt idx="67">
                  <c:v>5.720553699095185E-2</c:v>
                </c:pt>
                <c:pt idx="68">
                  <c:v>6.7441060808451581E-2</c:v>
                </c:pt>
                <c:pt idx="69">
                  <c:v>7.5534386154607197E-2</c:v>
                </c:pt>
                <c:pt idx="70">
                  <c:v>8.9050987227012657E-2</c:v>
                </c:pt>
                <c:pt idx="71">
                  <c:v>8.85397826384135E-2</c:v>
                </c:pt>
                <c:pt idx="72">
                  <c:v>8.5414365836136485E-2</c:v>
                </c:pt>
                <c:pt idx="73">
                  <c:v>8.8500166200875252E-2</c:v>
                </c:pt>
                <c:pt idx="74">
                  <c:v>8.9503122308202399E-2</c:v>
                </c:pt>
                <c:pt idx="75">
                  <c:v>8.5963431539254287E-2</c:v>
                </c:pt>
                <c:pt idx="76">
                  <c:v>9.4170336061131621E-2</c:v>
                </c:pt>
                <c:pt idx="77">
                  <c:v>9.4089704017342429E-2</c:v>
                </c:pt>
                <c:pt idx="78">
                  <c:v>9.6524373310671291E-2</c:v>
                </c:pt>
                <c:pt idx="79">
                  <c:v>9.573640939701028E-2</c:v>
                </c:pt>
                <c:pt idx="80">
                  <c:v>0.10628672866585642</c:v>
                </c:pt>
                <c:pt idx="81">
                  <c:v>0.102853571253123</c:v>
                </c:pt>
                <c:pt idx="82">
                  <c:v>0.10272092064153382</c:v>
                </c:pt>
                <c:pt idx="83">
                  <c:v>0.1022258186027617</c:v>
                </c:pt>
                <c:pt idx="84">
                  <c:v>0.10402581860094562</c:v>
                </c:pt>
                <c:pt idx="85">
                  <c:v>0.10330949293502739</c:v>
                </c:pt>
                <c:pt idx="86">
                  <c:v>0.10425976234418391</c:v>
                </c:pt>
                <c:pt idx="87">
                  <c:v>0.11419419498229397</c:v>
                </c:pt>
                <c:pt idx="88">
                  <c:v>0.10362750608300314</c:v>
                </c:pt>
                <c:pt idx="89">
                  <c:v>0.10697745499399558</c:v>
                </c:pt>
                <c:pt idx="90">
                  <c:v>0.10269411720590577</c:v>
                </c:pt>
                <c:pt idx="91">
                  <c:v>0.10711077928522914</c:v>
                </c:pt>
                <c:pt idx="92">
                  <c:v>0.1048274412353766</c:v>
                </c:pt>
                <c:pt idx="93">
                  <c:v>0.10637610284517007</c:v>
                </c:pt>
                <c:pt idx="94">
                  <c:v>0.10859275011652442</c:v>
                </c:pt>
                <c:pt idx="95">
                  <c:v>0.10502579810885096</c:v>
                </c:pt>
                <c:pt idx="96">
                  <c:v>0.11208102985391846</c:v>
                </c:pt>
                <c:pt idx="97">
                  <c:v>0.11376634717643747</c:v>
                </c:pt>
                <c:pt idx="98">
                  <c:v>0.11268123830818039</c:v>
                </c:pt>
                <c:pt idx="99">
                  <c:v>0.11054935123078224</c:v>
                </c:pt>
                <c:pt idx="100">
                  <c:v>0.12238722680694147</c:v>
                </c:pt>
                <c:pt idx="101">
                  <c:v>0.12156093458114153</c:v>
                </c:pt>
                <c:pt idx="102">
                  <c:v>0.12156093458114153</c:v>
                </c:pt>
                <c:pt idx="103">
                  <c:v>0.1194093725766523</c:v>
                </c:pt>
                <c:pt idx="104">
                  <c:v>0.12108451158014927</c:v>
                </c:pt>
                <c:pt idx="105">
                  <c:v>0.12701085793505842</c:v>
                </c:pt>
                <c:pt idx="106">
                  <c:v>0.12799748190933549</c:v>
                </c:pt>
                <c:pt idx="107">
                  <c:v>0.12624123584943958</c:v>
                </c:pt>
                <c:pt idx="108">
                  <c:v>0.13004213170448709</c:v>
                </c:pt>
                <c:pt idx="109">
                  <c:v>0.1285564536282493</c:v>
                </c:pt>
                <c:pt idx="110">
                  <c:v>0.13467395507053626</c:v>
                </c:pt>
                <c:pt idx="111">
                  <c:v>0.13497395507023358</c:v>
                </c:pt>
                <c:pt idx="112">
                  <c:v>0.13497395507023358</c:v>
                </c:pt>
                <c:pt idx="113">
                  <c:v>0.13487066032140699</c:v>
                </c:pt>
                <c:pt idx="114">
                  <c:v>0.13507066032363052</c:v>
                </c:pt>
                <c:pt idx="115">
                  <c:v>0.13597066032272248</c:v>
                </c:pt>
                <c:pt idx="116">
                  <c:v>0.13427758796140563</c:v>
                </c:pt>
                <c:pt idx="117">
                  <c:v>0.13539925304704337</c:v>
                </c:pt>
                <c:pt idx="118">
                  <c:v>0.1364420790004009</c:v>
                </c:pt>
                <c:pt idx="119">
                  <c:v>0.1380193780306381</c:v>
                </c:pt>
                <c:pt idx="120">
                  <c:v>0.13457533349652179</c:v>
                </c:pt>
                <c:pt idx="121">
                  <c:v>0.13487533349621911</c:v>
                </c:pt>
                <c:pt idx="122">
                  <c:v>0.13557533350036349</c:v>
                </c:pt>
                <c:pt idx="123">
                  <c:v>0.13738574451813509</c:v>
                </c:pt>
                <c:pt idx="124">
                  <c:v>0.1377857970646367</c:v>
                </c:pt>
                <c:pt idx="125">
                  <c:v>0.13788579706211049</c:v>
                </c:pt>
                <c:pt idx="126">
                  <c:v>0.1394607015665521</c:v>
                </c:pt>
                <c:pt idx="127">
                  <c:v>0.14076070157009113</c:v>
                </c:pt>
                <c:pt idx="128">
                  <c:v>0.14176070156665688</c:v>
                </c:pt>
                <c:pt idx="129">
                  <c:v>0.13536028799992719</c:v>
                </c:pt>
                <c:pt idx="130">
                  <c:v>0.14130632023911971</c:v>
                </c:pt>
                <c:pt idx="131">
                  <c:v>0.14174223116428483</c:v>
                </c:pt>
                <c:pt idx="132">
                  <c:v>0.14155709581206891</c:v>
                </c:pt>
                <c:pt idx="133">
                  <c:v>0.14343496466799746</c:v>
                </c:pt>
                <c:pt idx="134">
                  <c:v>0.1388077938648116</c:v>
                </c:pt>
                <c:pt idx="135">
                  <c:v>0.14331811070856665</c:v>
                </c:pt>
                <c:pt idx="136">
                  <c:v>0.13970500169389774</c:v>
                </c:pt>
                <c:pt idx="137">
                  <c:v>0.14070500169046349</c:v>
                </c:pt>
                <c:pt idx="138">
                  <c:v>0.14130500168985813</c:v>
                </c:pt>
                <c:pt idx="139">
                  <c:v>0.14398127618094306</c:v>
                </c:pt>
                <c:pt idx="140">
                  <c:v>0.14220459738496938</c:v>
                </c:pt>
                <c:pt idx="141">
                  <c:v>0.14506684378075158</c:v>
                </c:pt>
                <c:pt idx="142">
                  <c:v>0.14546684377792268</c:v>
                </c:pt>
                <c:pt idx="143">
                  <c:v>0.14281561343116228</c:v>
                </c:pt>
                <c:pt idx="144">
                  <c:v>0.14371041986774424</c:v>
                </c:pt>
                <c:pt idx="145">
                  <c:v>0.14519949807218868</c:v>
                </c:pt>
                <c:pt idx="146">
                  <c:v>0.14305739817555124</c:v>
                </c:pt>
                <c:pt idx="147">
                  <c:v>0.14467172470999318</c:v>
                </c:pt>
                <c:pt idx="148">
                  <c:v>0.1408932827750165</c:v>
                </c:pt>
                <c:pt idx="149">
                  <c:v>0.14270739603625815</c:v>
                </c:pt>
                <c:pt idx="150">
                  <c:v>0.13952290090111502</c:v>
                </c:pt>
                <c:pt idx="151">
                  <c:v>0.14014838068272545</c:v>
                </c:pt>
                <c:pt idx="152">
                  <c:v>0.14236247204993002</c:v>
                </c:pt>
                <c:pt idx="153">
                  <c:v>0.14093729561344981</c:v>
                </c:pt>
                <c:pt idx="154">
                  <c:v>0.1313695473124743</c:v>
                </c:pt>
                <c:pt idx="155">
                  <c:v>0.14204854230033309</c:v>
                </c:pt>
                <c:pt idx="156">
                  <c:v>0.1412189513144349</c:v>
                </c:pt>
                <c:pt idx="157">
                  <c:v>0.14649982274664713</c:v>
                </c:pt>
                <c:pt idx="158">
                  <c:v>0.13851389221838267</c:v>
                </c:pt>
                <c:pt idx="159">
                  <c:v>0.14199907312397175</c:v>
                </c:pt>
                <c:pt idx="160">
                  <c:v>0.14200907312735711</c:v>
                </c:pt>
                <c:pt idx="161">
                  <c:v>0.14280907312169933</c:v>
                </c:pt>
                <c:pt idx="162">
                  <c:v>0.13987736906381726</c:v>
                </c:pt>
                <c:pt idx="163">
                  <c:v>-0.23591783979734671</c:v>
                </c:pt>
                <c:pt idx="164">
                  <c:v>0.14037111020936366</c:v>
                </c:pt>
                <c:pt idx="165">
                  <c:v>0.14271003172448249</c:v>
                </c:pt>
                <c:pt idx="166">
                  <c:v>0.13873532577231973</c:v>
                </c:pt>
                <c:pt idx="167">
                  <c:v>0.13850757711846101</c:v>
                </c:pt>
                <c:pt idx="168">
                  <c:v>0.13777699908121832</c:v>
                </c:pt>
                <c:pt idx="170">
                  <c:v>0.13900636213123152</c:v>
                </c:pt>
                <c:pt idx="171">
                  <c:v>0.13815893031700904</c:v>
                </c:pt>
                <c:pt idx="172">
                  <c:v>0.1373026747340359</c:v>
                </c:pt>
                <c:pt idx="173">
                  <c:v>0.13360192866908083</c:v>
                </c:pt>
                <c:pt idx="174">
                  <c:v>0.13423477895879626</c:v>
                </c:pt>
                <c:pt idx="175">
                  <c:v>0.1321005030504101</c:v>
                </c:pt>
                <c:pt idx="176">
                  <c:v>-0.27191713783732185</c:v>
                </c:pt>
                <c:pt idx="177">
                  <c:v>0.1308518809946369</c:v>
                </c:pt>
                <c:pt idx="178">
                  <c:v>0.13206544816331994</c:v>
                </c:pt>
                <c:pt idx="179">
                  <c:v>0.12990936103901024</c:v>
                </c:pt>
                <c:pt idx="180">
                  <c:v>-0.27391424214435089</c:v>
                </c:pt>
                <c:pt idx="181">
                  <c:v>-0.27535404891334292</c:v>
                </c:pt>
                <c:pt idx="182">
                  <c:v>0.12752590154970567</c:v>
                </c:pt>
                <c:pt idx="183">
                  <c:v>0.12768590155293968</c:v>
                </c:pt>
                <c:pt idx="184">
                  <c:v>0.12771590154854384</c:v>
                </c:pt>
                <c:pt idx="187">
                  <c:v>0.12724543802052757</c:v>
                </c:pt>
                <c:pt idx="189">
                  <c:v>0.12767426272367693</c:v>
                </c:pt>
                <c:pt idx="190">
                  <c:v>0.12548755538423206</c:v>
                </c:pt>
                <c:pt idx="191">
                  <c:v>0.12547710825645642</c:v>
                </c:pt>
                <c:pt idx="192">
                  <c:v>0.12533434613883254</c:v>
                </c:pt>
                <c:pt idx="193">
                  <c:v>0.12303726570022921</c:v>
                </c:pt>
                <c:pt idx="194">
                  <c:v>0.12125643213895315</c:v>
                </c:pt>
                <c:pt idx="195">
                  <c:v>0.12193176137141815</c:v>
                </c:pt>
                <c:pt idx="196">
                  <c:v>0.1211448226750973</c:v>
                </c:pt>
                <c:pt idx="197">
                  <c:v>0.12225378573137613</c:v>
                </c:pt>
                <c:pt idx="198">
                  <c:v>0.12028068448529272</c:v>
                </c:pt>
                <c:pt idx="199">
                  <c:v>0.11051519333574339</c:v>
                </c:pt>
                <c:pt idx="200">
                  <c:v>0.10595615842113343</c:v>
                </c:pt>
                <c:pt idx="201">
                  <c:v>0.11333206245496658</c:v>
                </c:pt>
                <c:pt idx="202">
                  <c:v>0.10554058850879822</c:v>
                </c:pt>
                <c:pt idx="203">
                  <c:v>0.17098459969523416</c:v>
                </c:pt>
                <c:pt idx="204">
                  <c:v>0.10257124012149021</c:v>
                </c:pt>
                <c:pt idx="205">
                  <c:v>9.0079315012834893E-2</c:v>
                </c:pt>
                <c:pt idx="206">
                  <c:v>9.6249475326004641E-2</c:v>
                </c:pt>
                <c:pt idx="207">
                  <c:v>9.5564017002700286E-2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FD-4973-9182-4B9E25F77617}"/>
            </c:ext>
          </c:extLst>
        </c:ser>
        <c:ser>
          <c:idx val="8"/>
          <c:order val="1"/>
          <c:tx>
            <c:strRef>
              <c:f>Active!$AZ$1</c:f>
              <c:strCache>
                <c:ptCount val="1"/>
                <c:pt idx="0">
                  <c:v>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Active!$AW$2:$AW$280</c:f>
              <c:numCache>
                <c:formatCode>General</c:formatCode>
                <c:ptCount val="279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  <c:pt idx="80">
                  <c:v>50000</c:v>
                </c:pt>
                <c:pt idx="81">
                  <c:v>51000</c:v>
                </c:pt>
                <c:pt idx="82">
                  <c:v>52000</c:v>
                </c:pt>
                <c:pt idx="83">
                  <c:v>53000</c:v>
                </c:pt>
                <c:pt idx="84">
                  <c:v>54000</c:v>
                </c:pt>
                <c:pt idx="85">
                  <c:v>55000</c:v>
                </c:pt>
                <c:pt idx="86">
                  <c:v>56000</c:v>
                </c:pt>
                <c:pt idx="87">
                  <c:v>57000</c:v>
                </c:pt>
                <c:pt idx="88">
                  <c:v>58000</c:v>
                </c:pt>
              </c:numCache>
            </c:numRef>
          </c:xVal>
          <c:yVal>
            <c:numRef>
              <c:f>Active!$AZ$2:$AZ$280</c:f>
              <c:numCache>
                <c:formatCode>General</c:formatCode>
                <c:ptCount val="279"/>
                <c:pt idx="0">
                  <c:v>-0.13019726135248463</c:v>
                </c:pt>
                <c:pt idx="1">
                  <c:v>-0.1289614864255684</c:v>
                </c:pt>
                <c:pt idx="2">
                  <c:v>-0.12766777107458038</c:v>
                </c:pt>
                <c:pt idx="3">
                  <c:v>-0.12631611270240781</c:v>
                </c:pt>
                <c:pt idx="4">
                  <c:v>-0.12490653112514857</c:v>
                </c:pt>
                <c:pt idx="5">
                  <c:v>-0.1234390548553545</c:v>
                </c:pt>
                <c:pt idx="6">
                  <c:v>-0.12191370687054075</c:v>
                </c:pt>
                <c:pt idx="7">
                  <c:v>-0.12033049016311172</c:v>
                </c:pt>
                <c:pt idx="8">
                  <c:v>-0.11868937337531182</c:v>
                </c:pt>
                <c:pt idx="9">
                  <c:v>-0.11699027682323372</c:v>
                </c:pt>
                <c:pt idx="10">
                  <c:v>-0.11523305920702331</c:v>
                </c:pt>
                <c:pt idx="11">
                  <c:v>-0.11341750529000857</c:v>
                </c:pt>
                <c:pt idx="12">
                  <c:v>-0.11154331480748435</c:v>
                </c:pt>
                <c:pt idx="13">
                  <c:v>-0.10961009283639356</c:v>
                </c:pt>
                <c:pt idx="14">
                  <c:v>-0.10761734182035883</c:v>
                </c:pt>
                <c:pt idx="15">
                  <c:v>-0.10556445540080554</c:v>
                </c:pt>
                <c:pt idx="16">
                  <c:v>-0.10345071415480754</c:v>
                </c:pt>
                <c:pt idx="17">
                  <c:v>-0.10127528328448214</c:v>
                </c:pt>
                <c:pt idx="18">
                  <c:v>-9.9037212242197248E-2</c:v>
                </c:pt>
                <c:pt idx="19">
                  <c:v>-9.6735436211685441E-2</c:v>
                </c:pt>
                <c:pt idx="20">
                  <c:v>-9.4368779298840133E-2</c:v>
                </c:pt>
                <c:pt idx="21">
                  <c:v>-9.1935959219256139E-2</c:v>
                </c:pt>
                <c:pt idx="22">
                  <c:v>-8.9435593204571923E-2</c:v>
                </c:pt>
                <c:pt idx="23">
                  <c:v>-8.6866204788849058E-2</c:v>
                </c:pt>
                <c:pt idx="24">
                  <c:v>-8.4226231082401223E-2</c:v>
                </c:pt>
                <c:pt idx="25">
                  <c:v>-8.1514030096811671E-2</c:v>
                </c:pt>
                <c:pt idx="26">
                  <c:v>-7.8727887654744852E-2</c:v>
                </c:pt>
                <c:pt idx="27">
                  <c:v>-7.5866023405061572E-2</c:v>
                </c:pt>
                <c:pt idx="28">
                  <c:v>-7.2926595471127592E-2</c:v>
                </c:pt>
                <c:pt idx="29">
                  <c:v>-6.9907703291139725E-2</c:v>
                </c:pt>
                <c:pt idx="30">
                  <c:v>-6.6807388266215115E-2</c:v>
                </c:pt>
                <c:pt idx="31">
                  <c:v>-6.3623631916228829E-2</c:v>
                </c:pt>
                <c:pt idx="32">
                  <c:v>-6.0354351354742777E-2</c:v>
                </c:pt>
                <c:pt idx="33">
                  <c:v>-5.699739203051056E-2</c:v>
                </c:pt>
                <c:pt idx="34">
                  <c:v>-5.3550517838923853E-2</c:v>
                </c:pt>
                <c:pt idx="35">
                  <c:v>-5.0011398873991579E-2</c:v>
                </c:pt>
                <c:pt idx="36">
                  <c:v>-4.6377597257542341E-2</c:v>
                </c:pt>
                <c:pt idx="37">
                  <c:v>-4.2646551630189232E-2</c:v>
                </c:pt>
                <c:pt idx="38">
                  <c:v>-3.8815560995836627E-2</c:v>
                </c:pt>
                <c:pt idx="39">
                  <c:v>-3.4881768650249126E-2</c:v>
                </c:pt>
                <c:pt idx="40">
                  <c:v>-3.0842146861211426E-2</c:v>
                </c:pt>
                <c:pt idx="41">
                  <c:v>-2.6693482765414576E-2</c:v>
                </c:pt>
                <c:pt idx="42">
                  <c:v>-2.2432365565727447E-2</c:v>
                </c:pt>
                <c:pt idx="43">
                  <c:v>-1.8055174514696955E-2</c:v>
                </c:pt>
                <c:pt idx="44">
                  <c:v>-1.3558066329155629E-2</c:v>
                </c:pt>
                <c:pt idx="45">
                  <c:v>-8.9369595934174952E-3</c:v>
                </c:pt>
                <c:pt idx="46">
                  <c:v>-4.1875124157723844E-3</c:v>
                </c:pt>
                <c:pt idx="47">
                  <c:v>6.9491177776154689E-4</c:v>
                </c:pt>
                <c:pt idx="48">
                  <c:v>5.7152966554210854E-3</c:v>
                </c:pt>
                <c:pt idx="49">
                  <c:v>1.0879050576991527E-2</c:v>
                </c:pt>
                <c:pt idx="50">
                  <c:v>1.6192115670163508E-2</c:v>
                </c:pt>
                <c:pt idx="51">
                  <c:v>2.1661111505751236E-2</c:v>
                </c:pt>
                <c:pt idx="52">
                  <c:v>2.7293509051144974E-2</c:v>
                </c:pt>
                <c:pt idx="53">
                  <c:v>3.3097816278090483E-2</c:v>
                </c:pt>
                <c:pt idx="54">
                  <c:v>3.9083732043790995E-2</c:v>
                </c:pt>
                <c:pt idx="55">
                  <c:v>4.5262185068647584E-2</c:v>
                </c:pt>
                <c:pt idx="56">
                  <c:v>5.1645114927900096E-2</c:v>
                </c:pt>
                <c:pt idx="57">
                  <c:v>5.8244768052511359E-2</c:v>
                </c:pt>
                <c:pt idx="58">
                  <c:v>6.5072174944012975E-2</c:v>
                </c:pt>
                <c:pt idx="59">
                  <c:v>7.2134358970391457E-2</c:v>
                </c:pt>
                <c:pt idx="60">
                  <c:v>7.9429741357926312E-2</c:v>
                </c:pt>
                <c:pt idx="61">
                  <c:v>8.6941232354299749E-2</c:v>
                </c:pt>
                <c:pt idx="62">
                  <c:v>9.4626770379782205E-2</c:v>
                </c:pt>
                <c:pt idx="63">
                  <c:v>0.10240776531167049</c:v>
                </c:pt>
                <c:pt idx="64">
                  <c:v>0.11015715652277339</c:v>
                </c:pt>
                <c:pt idx="65">
                  <c:v>0.1176905276895721</c:v>
                </c:pt>
                <c:pt idx="66">
                  <c:v>0.12476536507883169</c:v>
                </c:pt>
                <c:pt idx="67">
                  <c:v>0.13109391787127761</c:v>
                </c:pt>
                <c:pt idx="68">
                  <c:v>0.13637276733014272</c:v>
                </c:pt>
                <c:pt idx="69">
                  <c:v>0.14032654768708572</c:v>
                </c:pt>
                <c:pt idx="70">
                  <c:v>0.1427559551035818</c:v>
                </c:pt>
                <c:pt idx="71">
                  <c:v>0.14357529617990936</c:v>
                </c:pt>
                <c:pt idx="72">
                  <c:v>0.14282643494046565</c:v>
                </c:pt>
                <c:pt idx="73">
                  <c:v>0.14066451533392393</c:v>
                </c:pt>
                <c:pt idx="74">
                  <c:v>0.13732176684303726</c:v>
                </c:pt>
                <c:pt idx="75">
                  <c:v>0.13306279318281131</c:v>
                </c:pt>
                <c:pt idx="76">
                  <c:v>0.12814480192292479</c:v>
                </c:pt>
                <c:pt idx="77">
                  <c:v>0.1227908924074653</c:v>
                </c:pt>
                <c:pt idx="78">
                  <c:v>0.11717792680472407</c:v>
                </c:pt>
                <c:pt idx="79">
                  <c:v>0.11143593880314705</c:v>
                </c:pt>
                <c:pt idx="80">
                  <c:v>0.10565440803775514</c:v>
                </c:pt>
                <c:pt idx="81">
                  <c:v>9.9891241210933346E-2</c:v>
                </c:pt>
                <c:pt idx="82">
                  <c:v>9.4181697201002279E-2</c:v>
                </c:pt>
                <c:pt idx="83">
                  <c:v>8.8545870677475519E-2</c:v>
                </c:pt>
                <c:pt idx="84">
                  <c:v>8.2994322423454711E-2</c:v>
                </c:pt>
                <c:pt idx="85">
                  <c:v>7.7531983328894619E-2</c:v>
                </c:pt>
                <c:pt idx="86">
                  <c:v>7.2160678661962963E-2</c:v>
                </c:pt>
                <c:pt idx="87">
                  <c:v>6.6880653222322242E-2</c:v>
                </c:pt>
                <c:pt idx="88">
                  <c:v>6.1691426139851381E-2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FD-4973-9182-4B9E25F77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85952"/>
        <c:axId val="1"/>
      </c:scatterChart>
      <c:valAx>
        <c:axId val="605985952"/>
        <c:scaling>
          <c:orientation val="minMax"/>
          <c:max val="60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050435242357294"/>
              <c:y val="0.9333356663750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48975622651485E-2"/>
              <c:y val="0.398921875506302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859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834551256632487"/>
          <c:y val="0.93827393797997471"/>
          <c:w val="0.20683472119941843"/>
          <c:h val="4.938271604938271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LiTE residuals</a:t>
            </a:r>
          </a:p>
        </c:rich>
      </c:tx>
      <c:layout>
        <c:manualLayout>
          <c:xMode val="edge"/>
          <c:yMode val="edge"/>
          <c:x val="0.37584807996561409"/>
          <c:y val="3.23449103745752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50536727032686"/>
          <c:y val="0.12919929243200004"/>
          <c:w val="0.77700414529016604"/>
          <c:h val="0.70801212252736023"/>
        </c:manualLayout>
      </c:layout>
      <c:scatterChart>
        <c:scatterStyle val="lineMarker"/>
        <c:varyColors val="0"/>
        <c:ser>
          <c:idx val="4"/>
          <c:order val="0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  <c:pt idx="205">
                  <c:v>54105.5</c:v>
                </c:pt>
                <c:pt idx="206">
                  <c:v>54175.5</c:v>
                </c:pt>
                <c:pt idx="207">
                  <c:v>54194</c:v>
                </c:pt>
              </c:numCache>
            </c:numRef>
          </c:xVal>
          <c:yVal>
            <c:numRef>
              <c:f>Active!$AB$21:$AB$960</c:f>
              <c:numCache>
                <c:formatCode>General</c:formatCode>
                <c:ptCount val="940"/>
                <c:pt idx="0">
                  <c:v>0.10129632853244815</c:v>
                </c:pt>
                <c:pt idx="1">
                  <c:v>0.12891127752335035</c:v>
                </c:pt>
                <c:pt idx="2">
                  <c:v>8.4479111856429687E-2</c:v>
                </c:pt>
                <c:pt idx="3">
                  <c:v>0.11643199581280798</c:v>
                </c:pt>
                <c:pt idx="4">
                  <c:v>0.1103377584744735</c:v>
                </c:pt>
                <c:pt idx="5">
                  <c:v>0.10651476351737475</c:v>
                </c:pt>
                <c:pt idx="6">
                  <c:v>0.12208256660035993</c:v>
                </c:pt>
                <c:pt idx="7">
                  <c:v>0.12765036598516927</c:v>
                </c:pt>
                <c:pt idx="8">
                  <c:v>0.1159882897973407</c:v>
                </c:pt>
                <c:pt idx="9">
                  <c:v>0.15269166156180014</c:v>
                </c:pt>
                <c:pt idx="10">
                  <c:v>0.11968575769572183</c:v>
                </c:pt>
                <c:pt idx="11">
                  <c:v>0.12525352582951416</c:v>
                </c:pt>
                <c:pt idx="12">
                  <c:v>9.7206364276761201E-2</c:v>
                </c:pt>
                <c:pt idx="13">
                  <c:v>0.12082129026153413</c:v>
                </c:pt>
                <c:pt idx="14">
                  <c:v>-8.4965902504682972E-3</c:v>
                </c:pt>
                <c:pt idx="15">
                  <c:v>-5.3579187450558674E-3</c:v>
                </c:pt>
                <c:pt idx="16">
                  <c:v>-1.5279811532866144E-2</c:v>
                </c:pt>
                <c:pt idx="19">
                  <c:v>-0.11535588249759422</c:v>
                </c:pt>
                <c:pt idx="20">
                  <c:v>-0.11482254559477359</c:v>
                </c:pt>
                <c:pt idx="21">
                  <c:v>-0.11560031905097704</c:v>
                </c:pt>
                <c:pt idx="22">
                  <c:v>-0.11507809650502775</c:v>
                </c:pt>
                <c:pt idx="23">
                  <c:v>-0.11457809650310689</c:v>
                </c:pt>
                <c:pt idx="24">
                  <c:v>-0.11743514013648423</c:v>
                </c:pt>
                <c:pt idx="25">
                  <c:v>-0.11866729589639269</c:v>
                </c:pt>
                <c:pt idx="26">
                  <c:v>-0.1262169541472857</c:v>
                </c:pt>
                <c:pt idx="27">
                  <c:v>-0.12188302492198247</c:v>
                </c:pt>
                <c:pt idx="28">
                  <c:v>-0.12344092977627349</c:v>
                </c:pt>
                <c:pt idx="29">
                  <c:v>-0.12354940457241825</c:v>
                </c:pt>
                <c:pt idx="30">
                  <c:v>-9999</c:v>
                </c:pt>
                <c:pt idx="31">
                  <c:v>-9999</c:v>
                </c:pt>
                <c:pt idx="32">
                  <c:v>-0.1090342797524293</c:v>
                </c:pt>
                <c:pt idx="33">
                  <c:v>-0.10912658525811547</c:v>
                </c:pt>
                <c:pt idx="34">
                  <c:v>-8.1474052128115815E-2</c:v>
                </c:pt>
                <c:pt idx="35">
                  <c:v>-7.7136362494023308E-2</c:v>
                </c:pt>
                <c:pt idx="36">
                  <c:v>-5.8991223050566061E-2</c:v>
                </c:pt>
                <c:pt idx="37">
                  <c:v>-5.3770244089678176E-2</c:v>
                </c:pt>
                <c:pt idx="38">
                  <c:v>-7.0127536218623582E-2</c:v>
                </c:pt>
                <c:pt idx="39">
                  <c:v>-7.0027536213873837E-2</c:v>
                </c:pt>
                <c:pt idx="40">
                  <c:v>-6.6122866352324935E-2</c:v>
                </c:pt>
                <c:pt idx="41">
                  <c:v>-6.6122866352324935E-2</c:v>
                </c:pt>
                <c:pt idx="42">
                  <c:v>-6.6022866354851148E-2</c:v>
                </c:pt>
                <c:pt idx="43">
                  <c:v>-6.9897263904546064E-2</c:v>
                </c:pt>
                <c:pt idx="44">
                  <c:v>-6.9562328676338617E-2</c:v>
                </c:pt>
                <c:pt idx="45">
                  <c:v>-6.9362328674115084E-2</c:v>
                </c:pt>
                <c:pt idx="46">
                  <c:v>-6.9062328674417764E-2</c:v>
                </c:pt>
                <c:pt idx="47">
                  <c:v>-6.9062328674417764E-2</c:v>
                </c:pt>
                <c:pt idx="48">
                  <c:v>-6.645769142195275E-2</c:v>
                </c:pt>
                <c:pt idx="49">
                  <c:v>-6.645769142195275E-2</c:v>
                </c:pt>
                <c:pt idx="50">
                  <c:v>-6.6257691427005175E-2</c:v>
                </c:pt>
                <c:pt idx="51">
                  <c:v>-6.5957691427307855E-2</c:v>
                </c:pt>
                <c:pt idx="52">
                  <c:v>-5.3808377247408723E-2</c:v>
                </c:pt>
                <c:pt idx="53">
                  <c:v>-4.8729231226466843E-2</c:v>
                </c:pt>
                <c:pt idx="54">
                  <c:v>-4.4508399406815682E-2</c:v>
                </c:pt>
                <c:pt idx="55">
                  <c:v>-3.8773997131884445E-2</c:v>
                </c:pt>
                <c:pt idx="56">
                  <c:v>-3.8773997131884445E-2</c:v>
                </c:pt>
                <c:pt idx="57">
                  <c:v>-4.169840248728534E-2</c:v>
                </c:pt>
                <c:pt idx="58">
                  <c:v>-3.8498402488088605E-2</c:v>
                </c:pt>
                <c:pt idx="59">
                  <c:v>-4.2650531581226329E-2</c:v>
                </c:pt>
                <c:pt idx="60">
                  <c:v>-4.0850531583042408E-2</c:v>
                </c:pt>
                <c:pt idx="61">
                  <c:v>-3.2009986390970441E-2</c:v>
                </c:pt>
                <c:pt idx="62">
                  <c:v>-3.0609986389957627E-2</c:v>
                </c:pt>
                <c:pt idx="63">
                  <c:v>-3.1125458241071879E-2</c:v>
                </c:pt>
                <c:pt idx="64">
                  <c:v>-2.8309343737414679E-2</c:v>
                </c:pt>
                <c:pt idx="65">
                  <c:v>-2.5444778981531829E-2</c:v>
                </c:pt>
                <c:pt idx="66">
                  <c:v>-1.0626854286564784E-2</c:v>
                </c:pt>
                <c:pt idx="67">
                  <c:v>-1.0606512531484653E-2</c:v>
                </c:pt>
                <c:pt idx="68">
                  <c:v>4.3088402232367845E-3</c:v>
                </c:pt>
                <c:pt idx="69">
                  <c:v>2.191307647066261E-2</c:v>
                </c:pt>
                <c:pt idx="70">
                  <c:v>4.0765898234400924E-2</c:v>
                </c:pt>
                <c:pt idx="71">
                  <c:v>4.0284842075965582E-2</c:v>
                </c:pt>
                <c:pt idx="72">
                  <c:v>3.7203297917794184E-2</c:v>
                </c:pt>
                <c:pt idx="73">
                  <c:v>4.0302813443058708E-2</c:v>
                </c:pt>
                <c:pt idx="74">
                  <c:v>4.1322230863058779E-2</c:v>
                </c:pt>
                <c:pt idx="75">
                  <c:v>3.7840181521106561E-2</c:v>
                </c:pt>
                <c:pt idx="76">
                  <c:v>4.9533831992396943E-2</c:v>
                </c:pt>
                <c:pt idx="77">
                  <c:v>4.9625704236825274E-2</c:v>
                </c:pt>
                <c:pt idx="78">
                  <c:v>5.3610449131702903E-2</c:v>
                </c:pt>
                <c:pt idx="79">
                  <c:v>5.317302879150565E-2</c:v>
                </c:pt>
                <c:pt idx="80">
                  <c:v>6.8116433200203913E-2</c:v>
                </c:pt>
                <c:pt idx="81">
                  <c:v>6.4695846034491536E-2</c:v>
                </c:pt>
                <c:pt idx="82">
                  <c:v>6.4613499622313136E-2</c:v>
                </c:pt>
                <c:pt idx="83">
                  <c:v>6.4610826159084894E-2</c:v>
                </c:pt>
                <c:pt idx="84">
                  <c:v>6.6410826157268815E-2</c:v>
                </c:pt>
                <c:pt idx="85">
                  <c:v>6.5748379642237648E-2</c:v>
                </c:pt>
                <c:pt idx="86">
                  <c:v>6.6746225223626221E-2</c:v>
                </c:pt>
                <c:pt idx="87">
                  <c:v>7.7088014746835617E-2</c:v>
                </c:pt>
                <c:pt idx="88">
                  <c:v>6.6585199221035979E-2</c:v>
                </c:pt>
                <c:pt idx="89">
                  <c:v>6.9983093177935385E-2</c:v>
                </c:pt>
                <c:pt idx="90">
                  <c:v>6.570295294787537E-2</c:v>
                </c:pt>
                <c:pt idx="91">
                  <c:v>7.0122812738057622E-2</c:v>
                </c:pt>
                <c:pt idx="92">
                  <c:v>6.784267255191509E-2</c:v>
                </c:pt>
                <c:pt idx="93">
                  <c:v>6.9747252332715268E-2</c:v>
                </c:pt>
                <c:pt idx="94">
                  <c:v>7.1967114727243764E-2</c:v>
                </c:pt>
                <c:pt idx="95">
                  <c:v>6.8445190767206704E-2</c:v>
                </c:pt>
                <c:pt idx="96">
                  <c:v>8.0755545250422001E-2</c:v>
                </c:pt>
                <c:pt idx="97">
                  <c:v>8.3143166471114346E-2</c:v>
                </c:pt>
                <c:pt idx="98">
                  <c:v>8.2082782804227705E-2</c:v>
                </c:pt>
                <c:pt idx="99">
                  <c:v>8.0159687367480872E-2</c:v>
                </c:pt>
                <c:pt idx="100">
                  <c:v>9.8323203505327361E-2</c:v>
                </c:pt>
                <c:pt idx="101">
                  <c:v>9.8600808791755382E-2</c:v>
                </c:pt>
                <c:pt idx="102">
                  <c:v>9.8600808791755382E-2</c:v>
                </c:pt>
                <c:pt idx="103">
                  <c:v>9.6461270887025344E-2</c:v>
                </c:pt>
                <c:pt idx="104">
                  <c:v>9.8829854973937953E-2</c:v>
                </c:pt>
                <c:pt idx="105">
                  <c:v>0.11037515458162434</c:v>
                </c:pt>
                <c:pt idx="106">
                  <c:v>0.11218160528760773</c:v>
                </c:pt>
                <c:pt idx="107">
                  <c:v>0.11088710175751645</c:v>
                </c:pt>
                <c:pt idx="108">
                  <c:v>0.11547912796707813</c:v>
                </c:pt>
                <c:pt idx="109">
                  <c:v>0.11430257353986659</c:v>
                </c:pt>
                <c:pt idx="110">
                  <c:v>0.12888508101020726</c:v>
                </c:pt>
                <c:pt idx="111">
                  <c:v>0.12918508100990458</c:v>
                </c:pt>
                <c:pt idx="112">
                  <c:v>0.12918508100990458</c:v>
                </c:pt>
                <c:pt idx="113">
                  <c:v>0.13008533850713028</c:v>
                </c:pt>
                <c:pt idx="114">
                  <c:v>0.13028533850935381</c:v>
                </c:pt>
                <c:pt idx="115">
                  <c:v>0.13118533850844577</c:v>
                </c:pt>
                <c:pt idx="116">
                  <c:v>0.13033177992996683</c:v>
                </c:pt>
                <c:pt idx="117">
                  <c:v>0.13981358761212512</c:v>
                </c:pt>
                <c:pt idx="118">
                  <c:v>0.1420235439579588</c:v>
                </c:pt>
                <c:pt idx="119">
                  <c:v>0.14395250346375668</c:v>
                </c:pt>
                <c:pt idx="120">
                  <c:v>0.14101085738536046</c:v>
                </c:pt>
                <c:pt idx="121">
                  <c:v>0.14131085738505778</c:v>
                </c:pt>
                <c:pt idx="122">
                  <c:v>0.14201085738920216</c:v>
                </c:pt>
                <c:pt idx="123">
                  <c:v>0.14476625539287077</c:v>
                </c:pt>
                <c:pt idx="124">
                  <c:v>0.15503316081336743</c:v>
                </c:pt>
                <c:pt idx="125">
                  <c:v>0.15513316081084122</c:v>
                </c:pt>
                <c:pt idx="126">
                  <c:v>0.15957944457500342</c:v>
                </c:pt>
                <c:pt idx="127">
                  <c:v>0.16087944457854245</c:v>
                </c:pt>
                <c:pt idx="128">
                  <c:v>0.16187944457510819</c:v>
                </c:pt>
                <c:pt idx="129">
                  <c:v>0.15614803499486982</c:v>
                </c:pt>
                <c:pt idx="130">
                  <c:v>0.17502697163383027</c:v>
                </c:pt>
                <c:pt idx="131">
                  <c:v>0.17636664632841159</c:v>
                </c:pt>
                <c:pt idx="132">
                  <c:v>0.17618975680091684</c:v>
                </c:pt>
                <c:pt idx="133">
                  <c:v>0.17877877440353573</c:v>
                </c:pt>
                <c:pt idx="134">
                  <c:v>0.17558580640280441</c:v>
                </c:pt>
                <c:pt idx="135">
                  <c:v>0.18056649690027243</c:v>
                </c:pt>
                <c:pt idx="136">
                  <c:v>0.17844264567231527</c:v>
                </c:pt>
                <c:pt idx="137">
                  <c:v>0.17944264566888102</c:v>
                </c:pt>
                <c:pt idx="138">
                  <c:v>0.18004264566827566</c:v>
                </c:pt>
                <c:pt idx="139">
                  <c:v>0.19456141913831365</c:v>
                </c:pt>
                <c:pt idx="140">
                  <c:v>0.19553559806899443</c:v>
                </c:pt>
                <c:pt idx="141">
                  <c:v>0.19924325348411642</c:v>
                </c:pt>
                <c:pt idx="142">
                  <c:v>0.19964325348128753</c:v>
                </c:pt>
                <c:pt idx="143">
                  <c:v>0.21153306016240242</c:v>
                </c:pt>
                <c:pt idx="144">
                  <c:v>0.21348701042279072</c:v>
                </c:pt>
                <c:pt idx="145">
                  <c:v>0.2179050444301654</c:v>
                </c:pt>
                <c:pt idx="146">
                  <c:v>0.21594922451422899</c:v>
                </c:pt>
                <c:pt idx="147">
                  <c:v>0.21757390441524596</c:v>
                </c:pt>
                <c:pt idx="148">
                  <c:v>0.23123223968897244</c:v>
                </c:pt>
                <c:pt idx="149">
                  <c:v>0.2330574334338493</c:v>
                </c:pt>
                <c:pt idx="150">
                  <c:v>0.23153976293348802</c:v>
                </c:pt>
                <c:pt idx="151">
                  <c:v>0.23234359215295525</c:v>
                </c:pt>
                <c:pt idx="152">
                  <c:v>0.23456883389554323</c:v>
                </c:pt>
                <c:pt idx="153">
                  <c:v>0.23375756743592235</c:v>
                </c:pt>
                <c:pt idx="154">
                  <c:v>0.22422334119511481</c:v>
                </c:pt>
                <c:pt idx="155">
                  <c:v>0.23503646165904346</c:v>
                </c:pt>
                <c:pt idx="156">
                  <c:v>0.23426277386216837</c:v>
                </c:pt>
                <c:pt idx="157">
                  <c:v>0.2405628843112449</c:v>
                </c:pt>
                <c:pt idx="158">
                  <c:v>0.23258817312867291</c:v>
                </c:pt>
                <c:pt idx="159">
                  <c:v>0.23661236441799671</c:v>
                </c:pt>
                <c:pt idx="160">
                  <c:v>0.23662236442138207</c:v>
                </c:pt>
                <c:pt idx="161">
                  <c:v>0.23742236441572429</c:v>
                </c:pt>
                <c:pt idx="162">
                  <c:v>0.2357632909698531</c:v>
                </c:pt>
                <c:pt idx="163">
                  <c:v>-9999</c:v>
                </c:pt>
                <c:pt idx="164">
                  <c:v>0.23668616026226919</c:v>
                </c:pt>
                <c:pt idx="165">
                  <c:v>0.23927379085860354</c:v>
                </c:pt>
                <c:pt idx="166">
                  <c:v>0.2481868895565382</c:v>
                </c:pt>
                <c:pt idx="167">
                  <c:v>0.24878174064040298</c:v>
                </c:pt>
                <c:pt idx="168">
                  <c:v>0.2481099878728491</c:v>
                </c:pt>
                <c:pt idx="170">
                  <c:v>0.25055316181854514</c:v>
                </c:pt>
                <c:pt idx="171">
                  <c:v>0.24983558608010806</c:v>
                </c:pt>
                <c:pt idx="172">
                  <c:v>0.24935734025147663</c:v>
                </c:pt>
                <c:pt idx="173">
                  <c:v>0.26670829056896284</c:v>
                </c:pt>
                <c:pt idx="174">
                  <c:v>0.26988742349761563</c:v>
                </c:pt>
                <c:pt idx="175">
                  <c:v>0.27125095737473859</c:v>
                </c:pt>
                <c:pt idx="176">
                  <c:v>-9999</c:v>
                </c:pt>
                <c:pt idx="177">
                  <c:v>0.2706042315100663</c:v>
                </c:pt>
                <c:pt idx="178">
                  <c:v>0.27183034517210702</c:v>
                </c:pt>
                <c:pt idx="179">
                  <c:v>0.27138322172964119</c:v>
                </c:pt>
                <c:pt idx="180">
                  <c:v>-9999</c:v>
                </c:pt>
                <c:pt idx="181">
                  <c:v>-9999</c:v>
                </c:pt>
                <c:pt idx="182">
                  <c:v>0.28663496713298942</c:v>
                </c:pt>
                <c:pt idx="183">
                  <c:v>0.28679496713622343</c:v>
                </c:pt>
                <c:pt idx="184">
                  <c:v>0.28682496713182759</c:v>
                </c:pt>
                <c:pt idx="187">
                  <c:v>0.29195638922526967</c:v>
                </c:pt>
                <c:pt idx="189">
                  <c:v>0.29427962233409355</c:v>
                </c:pt>
                <c:pt idx="190">
                  <c:v>0.29210599663976988</c:v>
                </c:pt>
                <c:pt idx="191">
                  <c:v>0.29316901950428187</c:v>
                </c:pt>
                <c:pt idx="192">
                  <c:v>0.2956245472124317</c:v>
                </c:pt>
                <c:pt idx="193">
                  <c:v>0.3117763748461938</c:v>
                </c:pt>
                <c:pt idx="194">
                  <c:v>0.31021047724254264</c:v>
                </c:pt>
                <c:pt idx="195">
                  <c:v>0.31196122435136098</c:v>
                </c:pt>
                <c:pt idx="196">
                  <c:v>0.31118773613867001</c:v>
                </c:pt>
                <c:pt idx="197">
                  <c:v>0.31251193291049306</c:v>
                </c:pt>
                <c:pt idx="198">
                  <c:v>0.31273429566887401</c:v>
                </c:pt>
                <c:pt idx="199">
                  <c:v>0.33009789987032961</c:v>
                </c:pt>
                <c:pt idx="200">
                  <c:v>0.35230543699516426</c:v>
                </c:pt>
                <c:pt idx="201">
                  <c:v>0.36021753810802393</c:v>
                </c:pt>
                <c:pt idx="202">
                  <c:v>0.40926494710455452</c:v>
                </c:pt>
                <c:pt idx="203">
                  <c:v>0.47524956196509077</c:v>
                </c:pt>
                <c:pt idx="204">
                  <c:v>0.43623232386098137</c:v>
                </c:pt>
                <c:pt idx="205">
                  <c:v>0.48250389930226822</c:v>
                </c:pt>
                <c:pt idx="206">
                  <c:v>0.49081283853598145</c:v>
                </c:pt>
                <c:pt idx="207">
                  <c:v>0.490692984588326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8A-4EA5-B8A2-E91B59CDA32C}"/>
            </c:ext>
          </c:extLst>
        </c:ser>
        <c:ser>
          <c:idx val="8"/>
          <c:order val="1"/>
          <c:tx>
            <c:strRef>
              <c:f>Active!$W$1</c:f>
              <c:strCache>
                <c:ptCount val="1"/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Active!$R$2:$R$18</c:f>
              <c:numCache>
                <c:formatCode>General</c:formatCode>
                <c:ptCount val="17"/>
              </c:numCache>
            </c:numRef>
          </c:xVal>
          <c:yVal>
            <c:numRef>
              <c:f>Active!$W$2:$W$18</c:f>
              <c:numCache>
                <c:formatCode>General</c:formatCode>
                <c:ptCount val="1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98A-4EA5-B8A2-E91B59CDA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4952"/>
        <c:axId val="1"/>
      </c:scatterChart>
      <c:valAx>
        <c:axId val="600784952"/>
        <c:scaling>
          <c:orientation val="minMax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9407720376416362"/>
              <c:y val="0.925067041038474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7421602787456445E-2"/>
              <c:y val="0.40568583965763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49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533119335692794"/>
          <c:y val="0.92506704103847481"/>
          <c:w val="0.20034861495971545"/>
          <c:h val="5.16795865633075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2.xml"/><Relationship Id="rId7" Type="http://schemas.openxmlformats.org/officeDocument/2006/relationships/chart" Target="../charts/chart26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10" Type="http://schemas.openxmlformats.org/officeDocument/2006/relationships/chart" Target="../charts/chart29.xml"/><Relationship Id="rId4" Type="http://schemas.openxmlformats.org/officeDocument/2006/relationships/chart" Target="../charts/chart23.xml"/><Relationship Id="rId9" Type="http://schemas.openxmlformats.org/officeDocument/2006/relationships/chart" Target="../charts/chart2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0</xdr:row>
      <xdr:rowOff>0</xdr:rowOff>
    </xdr:from>
    <xdr:to>
      <xdr:col>16</xdr:col>
      <xdr:colOff>371475</xdr:colOff>
      <xdr:row>18</xdr:row>
      <xdr:rowOff>152399</xdr:rowOff>
    </xdr:to>
    <xdr:graphicFrame macro="">
      <xdr:nvGraphicFramePr>
        <xdr:cNvPr id="65603" name="Chart 2">
          <a:extLst>
            <a:ext uri="{FF2B5EF4-FFF2-40B4-BE49-F238E27FC236}">
              <a16:creationId xmlns:a16="http://schemas.microsoft.com/office/drawing/2014/main" id="{C2B4F5B8-DC90-E013-2271-C30F20A50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419100</xdr:colOff>
      <xdr:row>0</xdr:row>
      <xdr:rowOff>0</xdr:rowOff>
    </xdr:from>
    <xdr:to>
      <xdr:col>25</xdr:col>
      <xdr:colOff>276225</xdr:colOff>
      <xdr:row>19</xdr:row>
      <xdr:rowOff>19050</xdr:rowOff>
    </xdr:to>
    <xdr:graphicFrame macro="">
      <xdr:nvGraphicFramePr>
        <xdr:cNvPr id="65604" name="Chart 6">
          <a:extLst>
            <a:ext uri="{FF2B5EF4-FFF2-40B4-BE49-F238E27FC236}">
              <a16:creationId xmlns:a16="http://schemas.microsoft.com/office/drawing/2014/main" id="{5B1742EB-DF7B-1AD4-3A47-5E909DF95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533400</xdr:colOff>
      <xdr:row>0</xdr:row>
      <xdr:rowOff>0</xdr:rowOff>
    </xdr:from>
    <xdr:to>
      <xdr:col>20</xdr:col>
      <xdr:colOff>361950</xdr:colOff>
      <xdr:row>18</xdr:row>
      <xdr:rowOff>142875</xdr:rowOff>
    </xdr:to>
    <xdr:graphicFrame macro="">
      <xdr:nvGraphicFramePr>
        <xdr:cNvPr id="56348" name="Chart 1">
          <a:extLst>
            <a:ext uri="{FF2B5EF4-FFF2-40B4-BE49-F238E27FC236}">
              <a16:creationId xmlns:a16="http://schemas.microsoft.com/office/drawing/2014/main" id="{7EF716D3-98D9-423D-9BBA-ACC70928A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190500</xdr:colOff>
      <xdr:row>0</xdr:row>
      <xdr:rowOff>19050</xdr:rowOff>
    </xdr:from>
    <xdr:to>
      <xdr:col>34</xdr:col>
      <xdr:colOff>457200</xdr:colOff>
      <xdr:row>19</xdr:row>
      <xdr:rowOff>133350</xdr:rowOff>
    </xdr:to>
    <xdr:graphicFrame macro="">
      <xdr:nvGraphicFramePr>
        <xdr:cNvPr id="56349" name="Chart 2">
          <a:extLst>
            <a:ext uri="{FF2B5EF4-FFF2-40B4-BE49-F238E27FC236}">
              <a16:creationId xmlns:a16="http://schemas.microsoft.com/office/drawing/2014/main" id="{CBB50657-B95F-923F-D16C-C42061133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542925</xdr:colOff>
      <xdr:row>22</xdr:row>
      <xdr:rowOff>0</xdr:rowOff>
    </xdr:from>
    <xdr:to>
      <xdr:col>35</xdr:col>
      <xdr:colOff>438150</xdr:colOff>
      <xdr:row>46</xdr:row>
      <xdr:rowOff>9525</xdr:rowOff>
    </xdr:to>
    <xdr:graphicFrame macro="">
      <xdr:nvGraphicFramePr>
        <xdr:cNvPr id="56350" name="Chart 3">
          <a:extLst>
            <a:ext uri="{FF2B5EF4-FFF2-40B4-BE49-F238E27FC236}">
              <a16:creationId xmlns:a16="http://schemas.microsoft.com/office/drawing/2014/main" id="{F9691AA7-1437-237B-9F75-E2912C818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142875</xdr:colOff>
      <xdr:row>14</xdr:row>
      <xdr:rowOff>114300</xdr:rowOff>
    </xdr:from>
    <xdr:to>
      <xdr:col>18</xdr:col>
      <xdr:colOff>19050</xdr:colOff>
      <xdr:row>39</xdr:row>
      <xdr:rowOff>66675</xdr:rowOff>
    </xdr:to>
    <xdr:graphicFrame macro="">
      <xdr:nvGraphicFramePr>
        <xdr:cNvPr id="63498" name="Chart 1">
          <a:extLst>
            <a:ext uri="{FF2B5EF4-FFF2-40B4-BE49-F238E27FC236}">
              <a16:creationId xmlns:a16="http://schemas.microsoft.com/office/drawing/2014/main" id="{BAFD82EE-F6FD-0F22-532B-DD44860AB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533400</xdr:colOff>
      <xdr:row>0</xdr:row>
      <xdr:rowOff>0</xdr:rowOff>
    </xdr:from>
    <xdr:to>
      <xdr:col>18</xdr:col>
      <xdr:colOff>361950</xdr:colOff>
      <xdr:row>15</xdr:row>
      <xdr:rowOff>133350</xdr:rowOff>
    </xdr:to>
    <xdr:graphicFrame macro="">
      <xdr:nvGraphicFramePr>
        <xdr:cNvPr id="58396" name="Chart 1">
          <a:extLst>
            <a:ext uri="{FF2B5EF4-FFF2-40B4-BE49-F238E27FC236}">
              <a16:creationId xmlns:a16="http://schemas.microsoft.com/office/drawing/2014/main" id="{593EE018-EB55-D492-B04C-5C7AA143E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190500</xdr:colOff>
      <xdr:row>0</xdr:row>
      <xdr:rowOff>19050</xdr:rowOff>
    </xdr:from>
    <xdr:to>
      <xdr:col>32</xdr:col>
      <xdr:colOff>457200</xdr:colOff>
      <xdr:row>19</xdr:row>
      <xdr:rowOff>133350</xdr:rowOff>
    </xdr:to>
    <xdr:graphicFrame macro="">
      <xdr:nvGraphicFramePr>
        <xdr:cNvPr id="58397" name="Chart 2">
          <a:extLst>
            <a:ext uri="{FF2B5EF4-FFF2-40B4-BE49-F238E27FC236}">
              <a16:creationId xmlns:a16="http://schemas.microsoft.com/office/drawing/2014/main" id="{F046D526-6274-0DE5-C121-A4E25014D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542925</xdr:colOff>
      <xdr:row>21</xdr:row>
      <xdr:rowOff>0</xdr:rowOff>
    </xdr:from>
    <xdr:to>
      <xdr:col>33</xdr:col>
      <xdr:colOff>438150</xdr:colOff>
      <xdr:row>21</xdr:row>
      <xdr:rowOff>0</xdr:rowOff>
    </xdr:to>
    <xdr:graphicFrame macro="">
      <xdr:nvGraphicFramePr>
        <xdr:cNvPr id="58398" name="Chart 3">
          <a:extLst>
            <a:ext uri="{FF2B5EF4-FFF2-40B4-BE49-F238E27FC236}">
              <a16:creationId xmlns:a16="http://schemas.microsoft.com/office/drawing/2014/main" id="{EF6CFF02-06C3-60A2-2C76-E7580363A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171450</xdr:colOff>
      <xdr:row>5</xdr:row>
      <xdr:rowOff>19050</xdr:rowOff>
    </xdr:from>
    <xdr:to>
      <xdr:col>28</xdr:col>
      <xdr:colOff>47625</xdr:colOff>
      <xdr:row>30</xdr:row>
      <xdr:rowOff>85725</xdr:rowOff>
    </xdr:to>
    <xdr:graphicFrame macro="">
      <xdr:nvGraphicFramePr>
        <xdr:cNvPr id="59402" name="Chart 1">
          <a:extLst>
            <a:ext uri="{FF2B5EF4-FFF2-40B4-BE49-F238E27FC236}">
              <a16:creationId xmlns:a16="http://schemas.microsoft.com/office/drawing/2014/main" id="{437784C9-4F8F-5890-2014-6CCB3945C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0</xdr:rowOff>
    </xdr:from>
    <xdr:to>
      <xdr:col>7</xdr:col>
      <xdr:colOff>190500</xdr:colOff>
      <xdr:row>15</xdr:row>
      <xdr:rowOff>0</xdr:rowOff>
    </xdr:to>
    <xdr:graphicFrame macro="">
      <xdr:nvGraphicFramePr>
        <xdr:cNvPr id="2" name="Chart 62">
          <a:extLst>
            <a:ext uri="{FF2B5EF4-FFF2-40B4-BE49-F238E27FC236}">
              <a16:creationId xmlns:a16="http://schemas.microsoft.com/office/drawing/2014/main" id="{90850C35-BB30-7C52-1DF9-CB6586C674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47625</xdr:colOff>
      <xdr:row>29</xdr:row>
      <xdr:rowOff>38100</xdr:rowOff>
    </xdr:from>
    <xdr:to>
      <xdr:col>7</xdr:col>
      <xdr:colOff>180975</xdr:colOff>
      <xdr:row>43</xdr:row>
      <xdr:rowOff>142875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66CFFD4E-9E62-86CD-5B1F-4EB737F678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190500</xdr:colOff>
      <xdr:row>14</xdr:row>
      <xdr:rowOff>152400</xdr:rowOff>
    </xdr:from>
    <xdr:to>
      <xdr:col>14</xdr:col>
      <xdr:colOff>190500</xdr:colOff>
      <xdr:row>28</xdr:row>
      <xdr:rowOff>66675</xdr:rowOff>
    </xdr:to>
    <xdr:graphicFrame macro="">
      <xdr:nvGraphicFramePr>
        <xdr:cNvPr id="4" name="Chart 8">
          <a:extLst>
            <a:ext uri="{FF2B5EF4-FFF2-40B4-BE49-F238E27FC236}">
              <a16:creationId xmlns:a16="http://schemas.microsoft.com/office/drawing/2014/main" id="{7BB1F5CC-DEEC-B24A-941E-59AB2C232D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28575</xdr:colOff>
      <xdr:row>15</xdr:row>
      <xdr:rowOff>28575</xdr:rowOff>
    </xdr:from>
    <xdr:to>
      <xdr:col>7</xdr:col>
      <xdr:colOff>171450</xdr:colOff>
      <xdr:row>29</xdr:row>
      <xdr:rowOff>0</xdr:rowOff>
    </xdr:to>
    <xdr:graphicFrame macro="">
      <xdr:nvGraphicFramePr>
        <xdr:cNvPr id="5" name="Chart 65">
          <a:extLst>
            <a:ext uri="{FF2B5EF4-FFF2-40B4-BE49-F238E27FC236}">
              <a16:creationId xmlns:a16="http://schemas.microsoft.com/office/drawing/2014/main" id="{3F26E95C-C6D1-1797-C3E4-4C1B0502DB1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219075</xdr:colOff>
      <xdr:row>28</xdr:row>
      <xdr:rowOff>104775</xdr:rowOff>
    </xdr:from>
    <xdr:to>
      <xdr:col>14</xdr:col>
      <xdr:colOff>180975</xdr:colOff>
      <xdr:row>43</xdr:row>
      <xdr:rowOff>95250</xdr:rowOff>
    </xdr:to>
    <xdr:graphicFrame macro="">
      <xdr:nvGraphicFramePr>
        <xdr:cNvPr id="6" name="Chart 64">
          <a:extLst>
            <a:ext uri="{FF2B5EF4-FFF2-40B4-BE49-F238E27FC236}">
              <a16:creationId xmlns:a16="http://schemas.microsoft.com/office/drawing/2014/main" id="{30031B86-AF80-872D-C596-3642CFE9F4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228600</xdr:colOff>
      <xdr:row>14</xdr:row>
      <xdr:rowOff>133349</xdr:rowOff>
    </xdr:from>
    <xdr:to>
      <xdr:col>21</xdr:col>
      <xdr:colOff>57150</xdr:colOff>
      <xdr:row>28</xdr:row>
      <xdr:rowOff>123824</xdr:rowOff>
    </xdr:to>
    <xdr:graphicFrame macro="">
      <xdr:nvGraphicFramePr>
        <xdr:cNvPr id="7" name="Chart 63">
          <a:extLst>
            <a:ext uri="{FF2B5EF4-FFF2-40B4-BE49-F238E27FC236}">
              <a16:creationId xmlns:a16="http://schemas.microsoft.com/office/drawing/2014/main" id="{A0698F09-FAB4-6F89-0BD5-BE315D053F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352425</xdr:colOff>
      <xdr:row>0</xdr:row>
      <xdr:rowOff>38100</xdr:rowOff>
    </xdr:from>
    <xdr:to>
      <xdr:col>21</xdr:col>
      <xdr:colOff>209550</xdr:colOff>
      <xdr:row>14</xdr:row>
      <xdr:rowOff>57150</xdr:rowOff>
    </xdr:to>
    <xdr:graphicFrame macro="">
      <xdr:nvGraphicFramePr>
        <xdr:cNvPr id="8" name="Chart 10">
          <a:extLst>
            <a:ext uri="{FF2B5EF4-FFF2-40B4-BE49-F238E27FC236}">
              <a16:creationId xmlns:a16="http://schemas.microsoft.com/office/drawing/2014/main" id="{E9E34E17-4FFA-CCDF-F609-D32C2990E6C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171450</xdr:colOff>
      <xdr:row>28</xdr:row>
      <xdr:rowOff>152400</xdr:rowOff>
    </xdr:from>
    <xdr:to>
      <xdr:col>21</xdr:col>
      <xdr:colOff>123825</xdr:colOff>
      <xdr:row>43</xdr:row>
      <xdr:rowOff>114300</xdr:rowOff>
    </xdr:to>
    <xdr:graphicFrame macro="">
      <xdr:nvGraphicFramePr>
        <xdr:cNvPr id="9" name="Chart 61">
          <a:extLst>
            <a:ext uri="{FF2B5EF4-FFF2-40B4-BE49-F238E27FC236}">
              <a16:creationId xmlns:a16="http://schemas.microsoft.com/office/drawing/2014/main" id="{5ACBAD90-DAE0-222D-CC62-94F77CE032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304800</xdr:colOff>
      <xdr:row>0</xdr:row>
      <xdr:rowOff>57151</xdr:rowOff>
    </xdr:from>
    <xdr:to>
      <xdr:col>14</xdr:col>
      <xdr:colOff>209550</xdr:colOff>
      <xdr:row>14</xdr:row>
      <xdr:rowOff>133351</xdr:rowOff>
    </xdr:to>
    <xdr:graphicFrame macro="">
      <xdr:nvGraphicFramePr>
        <xdr:cNvPr id="10" name="Chart 66">
          <a:extLst>
            <a:ext uri="{FF2B5EF4-FFF2-40B4-BE49-F238E27FC236}">
              <a16:creationId xmlns:a16="http://schemas.microsoft.com/office/drawing/2014/main" id="{7624C1DB-196E-190A-1C68-75917803DE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266700</xdr:colOff>
      <xdr:row>0</xdr:row>
      <xdr:rowOff>200025</xdr:rowOff>
    </xdr:from>
    <xdr:to>
      <xdr:col>28</xdr:col>
      <xdr:colOff>390525</xdr:colOff>
      <xdr:row>29</xdr:row>
      <xdr:rowOff>19050</xdr:rowOff>
    </xdr:to>
    <xdr:graphicFrame macro="">
      <xdr:nvGraphicFramePr>
        <xdr:cNvPr id="50206" name="Chart 2">
          <a:extLst>
            <a:ext uri="{FF2B5EF4-FFF2-40B4-BE49-F238E27FC236}">
              <a16:creationId xmlns:a16="http://schemas.microsoft.com/office/drawing/2014/main" id="{96A1501E-9F40-5544-340C-7E5B0C7A5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123825</xdr:colOff>
      <xdr:row>0</xdr:row>
      <xdr:rowOff>0</xdr:rowOff>
    </xdr:from>
    <xdr:to>
      <xdr:col>17</xdr:col>
      <xdr:colOff>314325</xdr:colOff>
      <xdr:row>16</xdr:row>
      <xdr:rowOff>161925</xdr:rowOff>
    </xdr:to>
    <xdr:graphicFrame macro="">
      <xdr:nvGraphicFramePr>
        <xdr:cNvPr id="50207" name="Chart 9">
          <a:extLst>
            <a:ext uri="{FF2B5EF4-FFF2-40B4-BE49-F238E27FC236}">
              <a16:creationId xmlns:a16="http://schemas.microsoft.com/office/drawing/2014/main" id="{29E92F38-BA80-9D52-CDB8-DC40AE736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66675</xdr:colOff>
      <xdr:row>3</xdr:row>
      <xdr:rowOff>38100</xdr:rowOff>
    </xdr:from>
    <xdr:to>
      <xdr:col>28</xdr:col>
      <xdr:colOff>552450</xdr:colOff>
      <xdr:row>29</xdr:row>
      <xdr:rowOff>0</xdr:rowOff>
    </xdr:to>
    <xdr:graphicFrame macro="">
      <xdr:nvGraphicFramePr>
        <xdr:cNvPr id="61450" name="Chart 1">
          <a:extLst>
            <a:ext uri="{FF2B5EF4-FFF2-40B4-BE49-F238E27FC236}">
              <a16:creationId xmlns:a16="http://schemas.microsoft.com/office/drawing/2014/main" id="{34BB2321-012F-8C64-60D7-330F3615D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657225</xdr:colOff>
      <xdr:row>0</xdr:row>
      <xdr:rowOff>0</xdr:rowOff>
    </xdr:from>
    <xdr:to>
      <xdr:col>18</xdr:col>
      <xdr:colOff>571500</xdr:colOff>
      <xdr:row>15</xdr:row>
      <xdr:rowOff>142875</xdr:rowOff>
    </xdr:to>
    <xdr:graphicFrame macro="">
      <xdr:nvGraphicFramePr>
        <xdr:cNvPr id="60479" name="Chart 1">
          <a:extLst>
            <a:ext uri="{FF2B5EF4-FFF2-40B4-BE49-F238E27FC236}">
              <a16:creationId xmlns:a16="http://schemas.microsoft.com/office/drawing/2014/main" id="{522330B6-46BA-77CB-A6F7-3E1B1AF1A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266700</xdr:colOff>
      <xdr:row>17</xdr:row>
      <xdr:rowOff>85725</xdr:rowOff>
    </xdr:from>
    <xdr:to>
      <xdr:col>33</xdr:col>
      <xdr:colOff>533400</xdr:colOff>
      <xdr:row>38</xdr:row>
      <xdr:rowOff>19050</xdr:rowOff>
    </xdr:to>
    <xdr:graphicFrame macro="">
      <xdr:nvGraphicFramePr>
        <xdr:cNvPr id="60480" name="Chart 2">
          <a:extLst>
            <a:ext uri="{FF2B5EF4-FFF2-40B4-BE49-F238E27FC236}">
              <a16:creationId xmlns:a16="http://schemas.microsoft.com/office/drawing/2014/main" id="{33B3AD20-2502-FD69-93CA-F61F0115F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666750</xdr:colOff>
      <xdr:row>28</xdr:row>
      <xdr:rowOff>133350</xdr:rowOff>
    </xdr:from>
    <xdr:to>
      <xdr:col>42</xdr:col>
      <xdr:colOff>561975</xdr:colOff>
      <xdr:row>51</xdr:row>
      <xdr:rowOff>142875</xdr:rowOff>
    </xdr:to>
    <xdr:graphicFrame macro="">
      <xdr:nvGraphicFramePr>
        <xdr:cNvPr id="60481" name="Chart 3">
          <a:extLst>
            <a:ext uri="{FF2B5EF4-FFF2-40B4-BE49-F238E27FC236}">
              <a16:creationId xmlns:a16="http://schemas.microsoft.com/office/drawing/2014/main" id="{1D529DCB-3C6A-F674-BA00-CBE1949A9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638175</xdr:colOff>
      <xdr:row>0</xdr:row>
      <xdr:rowOff>0</xdr:rowOff>
    </xdr:from>
    <xdr:to>
      <xdr:col>28</xdr:col>
      <xdr:colOff>314325</xdr:colOff>
      <xdr:row>18</xdr:row>
      <xdr:rowOff>19050</xdr:rowOff>
    </xdr:to>
    <xdr:graphicFrame macro="">
      <xdr:nvGraphicFramePr>
        <xdr:cNvPr id="60482" name="Chart 5">
          <a:extLst>
            <a:ext uri="{FF2B5EF4-FFF2-40B4-BE49-F238E27FC236}">
              <a16:creationId xmlns:a16="http://schemas.microsoft.com/office/drawing/2014/main" id="{1E340B3D-87F7-EA64-41FE-24859F4C9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371475</xdr:colOff>
      <xdr:row>12</xdr:row>
      <xdr:rowOff>76200</xdr:rowOff>
    </xdr:from>
    <xdr:to>
      <xdr:col>35</xdr:col>
      <xdr:colOff>0</xdr:colOff>
      <xdr:row>27</xdr:row>
      <xdr:rowOff>142875</xdr:rowOff>
    </xdr:to>
    <xdr:graphicFrame macro="">
      <xdr:nvGraphicFramePr>
        <xdr:cNvPr id="60483" name="Chart 6">
          <a:extLst>
            <a:ext uri="{FF2B5EF4-FFF2-40B4-BE49-F238E27FC236}">
              <a16:creationId xmlns:a16="http://schemas.microsoft.com/office/drawing/2014/main" id="{600B844B-C17A-8093-A988-EECE033E9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609600</xdr:colOff>
      <xdr:row>2</xdr:row>
      <xdr:rowOff>104775</xdr:rowOff>
    </xdr:from>
    <xdr:to>
      <xdr:col>41</xdr:col>
      <xdr:colOff>57150</xdr:colOff>
      <xdr:row>19</xdr:row>
      <xdr:rowOff>142875</xdr:rowOff>
    </xdr:to>
    <xdr:graphicFrame macro="">
      <xdr:nvGraphicFramePr>
        <xdr:cNvPr id="290827" name="Chart 2">
          <a:extLst>
            <a:ext uri="{FF2B5EF4-FFF2-40B4-BE49-F238E27FC236}">
              <a16:creationId xmlns:a16="http://schemas.microsoft.com/office/drawing/2014/main" id="{F0FE5EFC-8219-8DDC-B42F-263AB99C1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44</xdr:col>
      <xdr:colOff>390525</xdr:colOff>
      <xdr:row>15</xdr:row>
      <xdr:rowOff>190500</xdr:rowOff>
    </xdr:from>
    <xdr:to>
      <xdr:col>54</xdr:col>
      <xdr:colOff>133350</xdr:colOff>
      <xdr:row>36</xdr:row>
      <xdr:rowOff>142875</xdr:rowOff>
    </xdr:to>
    <xdr:graphicFrame macro="">
      <xdr:nvGraphicFramePr>
        <xdr:cNvPr id="290828" name="Chart 6">
          <a:extLst>
            <a:ext uri="{FF2B5EF4-FFF2-40B4-BE49-F238E27FC236}">
              <a16:creationId xmlns:a16="http://schemas.microsoft.com/office/drawing/2014/main" id="{E1BED765-3150-1282-E0DE-AD3A7A6C7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47625</xdr:colOff>
      <xdr:row>0</xdr:row>
      <xdr:rowOff>209550</xdr:rowOff>
    </xdr:from>
    <xdr:to>
      <xdr:col>18</xdr:col>
      <xdr:colOff>28575</xdr:colOff>
      <xdr:row>18</xdr:row>
      <xdr:rowOff>47625</xdr:rowOff>
    </xdr:to>
    <xdr:graphicFrame macro="">
      <xdr:nvGraphicFramePr>
        <xdr:cNvPr id="290829" name="Chart 8">
          <a:extLst>
            <a:ext uri="{FF2B5EF4-FFF2-40B4-BE49-F238E27FC236}">
              <a16:creationId xmlns:a16="http://schemas.microsoft.com/office/drawing/2014/main" id="{42278B60-510E-9531-B917-C24D2F2F6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295275</xdr:colOff>
      <xdr:row>18</xdr:row>
      <xdr:rowOff>38100</xdr:rowOff>
    </xdr:from>
    <xdr:to>
      <xdr:col>42</xdr:col>
      <xdr:colOff>428625</xdr:colOff>
      <xdr:row>41</xdr:row>
      <xdr:rowOff>0</xdr:rowOff>
    </xdr:to>
    <xdr:graphicFrame macro="">
      <xdr:nvGraphicFramePr>
        <xdr:cNvPr id="290830" name="Chart 9">
          <a:extLst>
            <a:ext uri="{FF2B5EF4-FFF2-40B4-BE49-F238E27FC236}">
              <a16:creationId xmlns:a16="http://schemas.microsoft.com/office/drawing/2014/main" id="{1C6558AE-0548-4C15-5066-0DF9A3896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685800</xdr:colOff>
      <xdr:row>15</xdr:row>
      <xdr:rowOff>161925</xdr:rowOff>
    </xdr:from>
    <xdr:to>
      <xdr:col>36</xdr:col>
      <xdr:colOff>85725</xdr:colOff>
      <xdr:row>36</xdr:row>
      <xdr:rowOff>114300</xdr:rowOff>
    </xdr:to>
    <xdr:graphicFrame macro="">
      <xdr:nvGraphicFramePr>
        <xdr:cNvPr id="290831" name="Chart 10">
          <a:extLst>
            <a:ext uri="{FF2B5EF4-FFF2-40B4-BE49-F238E27FC236}">
              <a16:creationId xmlns:a16="http://schemas.microsoft.com/office/drawing/2014/main" id="{927D3413-7D7D-2BB0-7E76-43ECA76BB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142875</xdr:colOff>
      <xdr:row>40</xdr:row>
      <xdr:rowOff>47625</xdr:rowOff>
    </xdr:from>
    <xdr:to>
      <xdr:col>42</xdr:col>
      <xdr:colOff>104775</xdr:colOff>
      <xdr:row>62</xdr:row>
      <xdr:rowOff>57150</xdr:rowOff>
    </xdr:to>
    <xdr:graphicFrame macro="">
      <xdr:nvGraphicFramePr>
        <xdr:cNvPr id="290832" name="Chart 6">
          <a:extLst>
            <a:ext uri="{FF2B5EF4-FFF2-40B4-BE49-F238E27FC236}">
              <a16:creationId xmlns:a16="http://schemas.microsoft.com/office/drawing/2014/main" id="{13880D4E-D84A-6FCC-0A7D-E17009929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561975</xdr:colOff>
      <xdr:row>0</xdr:row>
      <xdr:rowOff>85725</xdr:rowOff>
    </xdr:from>
    <xdr:to>
      <xdr:col>25</xdr:col>
      <xdr:colOff>352425</xdr:colOff>
      <xdr:row>18</xdr:row>
      <xdr:rowOff>57150</xdr:rowOff>
    </xdr:to>
    <xdr:graphicFrame macro="">
      <xdr:nvGraphicFramePr>
        <xdr:cNvPr id="290833" name="Chart 7">
          <a:extLst>
            <a:ext uri="{FF2B5EF4-FFF2-40B4-BE49-F238E27FC236}">
              <a16:creationId xmlns:a16="http://schemas.microsoft.com/office/drawing/2014/main" id="{E883CC1B-3B27-0A8B-EBD0-76084AE3C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495300</xdr:colOff>
      <xdr:row>35</xdr:row>
      <xdr:rowOff>104775</xdr:rowOff>
    </xdr:from>
    <xdr:to>
      <xdr:col>38</xdr:col>
      <xdr:colOff>504825</xdr:colOff>
      <xdr:row>59</xdr:row>
      <xdr:rowOff>66675</xdr:rowOff>
    </xdr:to>
    <xdr:graphicFrame macro="">
      <xdr:nvGraphicFramePr>
        <xdr:cNvPr id="290834" name="Chart 8">
          <a:extLst>
            <a:ext uri="{FF2B5EF4-FFF2-40B4-BE49-F238E27FC236}">
              <a16:creationId xmlns:a16="http://schemas.microsoft.com/office/drawing/2014/main" id="{4E664D96-EED3-0FAD-CA5B-7B50F2222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638175</xdr:colOff>
      <xdr:row>20</xdr:row>
      <xdr:rowOff>104775</xdr:rowOff>
    </xdr:from>
    <xdr:to>
      <xdr:col>13</xdr:col>
      <xdr:colOff>657225</xdr:colOff>
      <xdr:row>43</xdr:row>
      <xdr:rowOff>66675</xdr:rowOff>
    </xdr:to>
    <xdr:graphicFrame macro="">
      <xdr:nvGraphicFramePr>
        <xdr:cNvPr id="290835" name="Chart 9">
          <a:extLst>
            <a:ext uri="{FF2B5EF4-FFF2-40B4-BE49-F238E27FC236}">
              <a16:creationId xmlns:a16="http://schemas.microsoft.com/office/drawing/2014/main" id="{E6B0B357-D58E-4DC7-0654-83EDAE42B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0</xdr:colOff>
      <xdr:row>25</xdr:row>
      <xdr:rowOff>0</xdr:rowOff>
    </xdr:from>
    <xdr:to>
      <xdr:col>25</xdr:col>
      <xdr:colOff>495300</xdr:colOff>
      <xdr:row>46</xdr:row>
      <xdr:rowOff>76200</xdr:rowOff>
    </xdr:to>
    <xdr:graphicFrame macro="">
      <xdr:nvGraphicFramePr>
        <xdr:cNvPr id="290836" name="Chart 10">
          <a:extLst>
            <a:ext uri="{FF2B5EF4-FFF2-40B4-BE49-F238E27FC236}">
              <a16:creationId xmlns:a16="http://schemas.microsoft.com/office/drawing/2014/main" id="{7A373558-1D70-A536-1BF6-4A5564149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247650</xdr:colOff>
      <xdr:row>0</xdr:row>
      <xdr:rowOff>47625</xdr:rowOff>
    </xdr:from>
    <xdr:to>
      <xdr:col>52</xdr:col>
      <xdr:colOff>390525</xdr:colOff>
      <xdr:row>18</xdr:row>
      <xdr:rowOff>123825</xdr:rowOff>
    </xdr:to>
    <xdr:graphicFrame macro="">
      <xdr:nvGraphicFramePr>
        <xdr:cNvPr id="278535" name="Chart 6">
          <a:extLst>
            <a:ext uri="{FF2B5EF4-FFF2-40B4-BE49-F238E27FC236}">
              <a16:creationId xmlns:a16="http://schemas.microsoft.com/office/drawing/2014/main" id="{5A72FB29-4583-C7AD-DEF2-781999D46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8</xdr:row>
      <xdr:rowOff>114300</xdr:rowOff>
    </xdr:from>
    <xdr:to>
      <xdr:col>27</xdr:col>
      <xdr:colOff>485775</xdr:colOff>
      <xdr:row>33</xdr:row>
      <xdr:rowOff>66675</xdr:rowOff>
    </xdr:to>
    <xdr:graphicFrame macro="">
      <xdr:nvGraphicFramePr>
        <xdr:cNvPr id="62474" name="Chart 1">
          <a:extLst>
            <a:ext uri="{FF2B5EF4-FFF2-40B4-BE49-F238E27FC236}">
              <a16:creationId xmlns:a16="http://schemas.microsoft.com/office/drawing/2014/main" id="{D7A07C4A-B6A7-2AD1-B4D6-EEE98E844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</xdr:colOff>
      <xdr:row>6</xdr:row>
      <xdr:rowOff>85725</xdr:rowOff>
    </xdr:from>
    <xdr:to>
      <xdr:col>20</xdr:col>
      <xdr:colOff>514350</xdr:colOff>
      <xdr:row>32</xdr:row>
      <xdr:rowOff>47625</xdr:rowOff>
    </xdr:to>
    <xdr:graphicFrame macro="">
      <xdr:nvGraphicFramePr>
        <xdr:cNvPr id="55306" name="Chart 1">
          <a:extLst>
            <a:ext uri="{FF2B5EF4-FFF2-40B4-BE49-F238E27FC236}">
              <a16:creationId xmlns:a16="http://schemas.microsoft.com/office/drawing/2014/main" id="{67281F70-7D65-38CE-7EBD-2930FE984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cdsbib.u-strasbg.fr/cgi-bin/cdsbib?1990RMxAA..21..381G" TargetMode="External"/><Relationship Id="rId18" Type="http://schemas.openxmlformats.org/officeDocument/2006/relationships/hyperlink" Target="http://cdsbib.u-strasbg.fr/cgi-bin/cdsbib?1990RMxAA..21..381G" TargetMode="External"/><Relationship Id="rId26" Type="http://schemas.openxmlformats.org/officeDocument/2006/relationships/hyperlink" Target="http://cdsbib.u-strasbg.fr/cgi-bin/cdsbib?1990RMxAA..21..381G" TargetMode="External"/><Relationship Id="rId39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cdsbib.u-strasbg.fr/cgi-bin/cdsbib?1990RMxAA..21..381G" TargetMode="External"/><Relationship Id="rId21" Type="http://schemas.openxmlformats.org/officeDocument/2006/relationships/hyperlink" Target="http://vsolj.cetus-net.org/bulletin.html" TargetMode="External"/><Relationship Id="rId34" Type="http://schemas.openxmlformats.org/officeDocument/2006/relationships/hyperlink" Target="http://vsolj.cetus-net.org/bulletin.html" TargetMode="External"/><Relationship Id="rId42" Type="http://schemas.openxmlformats.org/officeDocument/2006/relationships/drawing" Target="../drawings/drawing1.xml"/><Relationship Id="rId7" Type="http://schemas.openxmlformats.org/officeDocument/2006/relationships/hyperlink" Target="http://vsolj.cetus-net.org/bulletin.html" TargetMode="External"/><Relationship Id="rId12" Type="http://schemas.openxmlformats.org/officeDocument/2006/relationships/hyperlink" Target="http://vsolj.cetus-net.org/bulletin.html" TargetMode="External"/><Relationship Id="rId17" Type="http://schemas.openxmlformats.org/officeDocument/2006/relationships/hyperlink" Target="http://vsolj.cetus-net.org/bulletin.html" TargetMode="External"/><Relationship Id="rId25" Type="http://schemas.openxmlformats.org/officeDocument/2006/relationships/hyperlink" Target="https://www.aavso.org/ejaavso" TargetMode="External"/><Relationship Id="rId33" Type="http://schemas.openxmlformats.org/officeDocument/2006/relationships/hyperlink" Target="http://vsolj.cetus-net.org/bulletin.html" TargetMode="External"/><Relationship Id="rId38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s://www.aavso.org/ejaavso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cdsbib.u-strasbg.fr/cgi-bin/cdsbib?1990RMxAA..21..381G" TargetMode="External"/><Relationship Id="rId41" Type="http://schemas.openxmlformats.org/officeDocument/2006/relationships/printerSettings" Target="../printerSettings/printerSettings1.bin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s://www.aavso.org/ejaavso" TargetMode="External"/><Relationship Id="rId24" Type="http://schemas.openxmlformats.org/officeDocument/2006/relationships/hyperlink" Target="http://cdsbib.u-strasbg.fr/cgi-bin/cdsbib?1990RMxAA..21..381G" TargetMode="External"/><Relationship Id="rId32" Type="http://schemas.openxmlformats.org/officeDocument/2006/relationships/hyperlink" Target="http://cdsbib.u-strasbg.fr/cgi-bin/cdsbib?1990RMxAA..21..381G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://vsolj.cetus-net.org/bulletin.html" TargetMode="External"/><Relationship Id="rId28" Type="http://schemas.openxmlformats.org/officeDocument/2006/relationships/hyperlink" Target="http://cdsbib.u-strasbg.fr/cgi-bin/cdsbib?1990RMxAA..21..381G" TargetMode="External"/><Relationship Id="rId36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31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hyperlink" Target="https://www.aavso.org/ejaavso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Relationship Id="rId35" Type="http://schemas.openxmlformats.org/officeDocument/2006/relationships/hyperlink" Target="http://cdsbib.u-strasbg.fr/cgi-bin/cdsbib?1990RMxAA..21..381G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konkoly.hu/cgi-bin/IBVS?5623" TargetMode="External"/><Relationship Id="rId21" Type="http://schemas.openxmlformats.org/officeDocument/2006/relationships/hyperlink" Target="http://www.bav-astro.de/sfs/BAVM_link.php?BAVMnr=90" TargetMode="External"/><Relationship Id="rId42" Type="http://schemas.openxmlformats.org/officeDocument/2006/relationships/hyperlink" Target="http://www.konkoly.hu/cgi-bin/IBVS?5494" TargetMode="External"/><Relationship Id="rId47" Type="http://schemas.openxmlformats.org/officeDocument/2006/relationships/hyperlink" Target="http://var.astro.cz/oejv/issues/oejv0074.pdf" TargetMode="External"/><Relationship Id="rId63" Type="http://schemas.openxmlformats.org/officeDocument/2006/relationships/hyperlink" Target="http://www.bav-astro.de/sfs/BAVM_link.php?BAVMnr=209" TargetMode="External"/><Relationship Id="rId68" Type="http://schemas.openxmlformats.org/officeDocument/2006/relationships/hyperlink" Target="http://var.astro.cz/oejv/issues/oejv0094.pdf" TargetMode="External"/><Relationship Id="rId84" Type="http://schemas.openxmlformats.org/officeDocument/2006/relationships/hyperlink" Target="http://www.konkoly.hu/cgi-bin/IBVS?5992" TargetMode="External"/><Relationship Id="rId89" Type="http://schemas.openxmlformats.org/officeDocument/2006/relationships/hyperlink" Target="http://var.astro.cz/oejv/issues/oejv0147.pdf" TargetMode="External"/><Relationship Id="rId7" Type="http://schemas.openxmlformats.org/officeDocument/2006/relationships/hyperlink" Target="http://www.konkoly.hu/cgi-bin/IBVS?3662" TargetMode="External"/><Relationship Id="rId71" Type="http://schemas.openxmlformats.org/officeDocument/2006/relationships/hyperlink" Target="http://var.astro.cz/oejv/issues/oejv0107.pdf" TargetMode="External"/><Relationship Id="rId92" Type="http://schemas.openxmlformats.org/officeDocument/2006/relationships/hyperlink" Target="http://vsolj.cetus-net.org/vsoljno55.pdf" TargetMode="External"/><Relationship Id="rId2" Type="http://schemas.openxmlformats.org/officeDocument/2006/relationships/hyperlink" Target="http://www.konkoly.hu/cgi-bin/IBVS?1053" TargetMode="External"/><Relationship Id="rId16" Type="http://schemas.openxmlformats.org/officeDocument/2006/relationships/hyperlink" Target="http://www.bav-astro.de/sfs/BAVM_link.php?BAVMnr=68" TargetMode="External"/><Relationship Id="rId29" Type="http://schemas.openxmlformats.org/officeDocument/2006/relationships/hyperlink" Target="http://www.konkoly.hu/cgi-bin/IBVS?5623" TargetMode="External"/><Relationship Id="rId11" Type="http://schemas.openxmlformats.org/officeDocument/2006/relationships/hyperlink" Target="http://www.konkoly.hu/cgi-bin/IBVS?4640" TargetMode="External"/><Relationship Id="rId24" Type="http://schemas.openxmlformats.org/officeDocument/2006/relationships/hyperlink" Target="http://www.konkoly.hu/cgi-bin/IBVS?4640" TargetMode="External"/><Relationship Id="rId32" Type="http://schemas.openxmlformats.org/officeDocument/2006/relationships/hyperlink" Target="http://www.konkoly.hu/cgi-bin/IBVS?5502" TargetMode="External"/><Relationship Id="rId37" Type="http://schemas.openxmlformats.org/officeDocument/2006/relationships/hyperlink" Target="http://www.konkoly.hu/cgi-bin/IBVS?5493" TargetMode="External"/><Relationship Id="rId40" Type="http://schemas.openxmlformats.org/officeDocument/2006/relationships/hyperlink" Target="http://www.konkoly.hu/cgi-bin/IBVS?5494" TargetMode="External"/><Relationship Id="rId45" Type="http://schemas.openxmlformats.org/officeDocument/2006/relationships/hyperlink" Target="http://www.konkoly.hu/cgi-bin/IBVS?5592" TargetMode="External"/><Relationship Id="rId53" Type="http://schemas.openxmlformats.org/officeDocument/2006/relationships/hyperlink" Target="http://www.bav-astro.de/sfs/BAVM_link.php?BAVMnr=186" TargetMode="External"/><Relationship Id="rId58" Type="http://schemas.openxmlformats.org/officeDocument/2006/relationships/hyperlink" Target="http://var.astro.cz/oejv/issues/oejv0074.pdf" TargetMode="External"/><Relationship Id="rId66" Type="http://schemas.openxmlformats.org/officeDocument/2006/relationships/hyperlink" Target="http://var.astro.cz/oejv/issues/oejv0094.pdf" TargetMode="External"/><Relationship Id="rId74" Type="http://schemas.openxmlformats.org/officeDocument/2006/relationships/hyperlink" Target="http://www.konkoly.hu/cgi-bin/IBVS?5898" TargetMode="External"/><Relationship Id="rId79" Type="http://schemas.openxmlformats.org/officeDocument/2006/relationships/hyperlink" Target="http://var.astro.cz/oejv/issues/oejv0137.pdf" TargetMode="External"/><Relationship Id="rId87" Type="http://schemas.openxmlformats.org/officeDocument/2006/relationships/hyperlink" Target="http://var.astro.cz/oejv/issues/oejv0160.pdf" TargetMode="External"/><Relationship Id="rId102" Type="http://schemas.openxmlformats.org/officeDocument/2006/relationships/hyperlink" Target="http://var.astro.cz/oejv/issues/oejv0160.pdf" TargetMode="External"/><Relationship Id="rId5" Type="http://schemas.openxmlformats.org/officeDocument/2006/relationships/hyperlink" Target="http://www.konkoly.hu/cgi-bin/IBVS?3662" TargetMode="External"/><Relationship Id="rId61" Type="http://schemas.openxmlformats.org/officeDocument/2006/relationships/hyperlink" Target="http://var.astro.cz/oejv/issues/oejv0074.pdf" TargetMode="External"/><Relationship Id="rId82" Type="http://schemas.openxmlformats.org/officeDocument/2006/relationships/hyperlink" Target="http://var.astro.cz/oejv/issues/oejv0137.pdf" TargetMode="External"/><Relationship Id="rId90" Type="http://schemas.openxmlformats.org/officeDocument/2006/relationships/hyperlink" Target="http://www.konkoly.hu/cgi-bin/IBVS?6029" TargetMode="External"/><Relationship Id="rId95" Type="http://schemas.openxmlformats.org/officeDocument/2006/relationships/hyperlink" Target="http://www.bav-astro.de/sfs/BAVM_link.php?BAVMnr=232" TargetMode="External"/><Relationship Id="rId19" Type="http://schemas.openxmlformats.org/officeDocument/2006/relationships/hyperlink" Target="http://www.bav-astro.de/sfs/BAVM_link.php?BAVMnr=68" TargetMode="External"/><Relationship Id="rId14" Type="http://schemas.openxmlformats.org/officeDocument/2006/relationships/hyperlink" Target="http://www.bav-astro.de/sfs/BAVM_link.php?BAVMnr=62" TargetMode="External"/><Relationship Id="rId22" Type="http://schemas.openxmlformats.org/officeDocument/2006/relationships/hyperlink" Target="http://www.bav-astro.de/sfs/BAVM_link.php?BAVMnr=117" TargetMode="External"/><Relationship Id="rId27" Type="http://schemas.openxmlformats.org/officeDocument/2006/relationships/hyperlink" Target="http://www.konkoly.hu/cgi-bin/IBVS?5623" TargetMode="External"/><Relationship Id="rId30" Type="http://schemas.openxmlformats.org/officeDocument/2006/relationships/hyperlink" Target="http://www.bav-astro.de/sfs/BAVM_link.php?BAVMnr=158" TargetMode="External"/><Relationship Id="rId35" Type="http://schemas.openxmlformats.org/officeDocument/2006/relationships/hyperlink" Target="http://www.bav-astro.de/sfs/BAVM_link.php?BAVMnr=158" TargetMode="External"/><Relationship Id="rId43" Type="http://schemas.openxmlformats.org/officeDocument/2006/relationships/hyperlink" Target="http://www.konkoly.hu/cgi-bin/IBVS?5494" TargetMode="External"/><Relationship Id="rId48" Type="http://schemas.openxmlformats.org/officeDocument/2006/relationships/hyperlink" Target="http://www.konkoly.hu/cgi-bin/IBVS?5694" TargetMode="External"/><Relationship Id="rId56" Type="http://schemas.openxmlformats.org/officeDocument/2006/relationships/hyperlink" Target="http://var.astro.cz/oejv/issues/oejv0074.pdf" TargetMode="External"/><Relationship Id="rId64" Type="http://schemas.openxmlformats.org/officeDocument/2006/relationships/hyperlink" Target="http://www.konkoly.hu/cgi-bin/IBVS?5875" TargetMode="External"/><Relationship Id="rId69" Type="http://schemas.openxmlformats.org/officeDocument/2006/relationships/hyperlink" Target="http://www.bav-astro.de/sfs/BAVM_link.php?BAVMnr=201" TargetMode="External"/><Relationship Id="rId77" Type="http://schemas.openxmlformats.org/officeDocument/2006/relationships/hyperlink" Target="http://www.bav-astro.de/sfs/BAVM_link.php?BAVMnr=214" TargetMode="External"/><Relationship Id="rId100" Type="http://schemas.openxmlformats.org/officeDocument/2006/relationships/hyperlink" Target="http://www.bav-astro.de/sfs/BAVM_link.php?BAVMnr=232" TargetMode="External"/><Relationship Id="rId105" Type="http://schemas.openxmlformats.org/officeDocument/2006/relationships/hyperlink" Target="http://var.astro.cz/oejv/issues/oejv0160.pdf" TargetMode="External"/><Relationship Id="rId8" Type="http://schemas.openxmlformats.org/officeDocument/2006/relationships/hyperlink" Target="http://www.konkoly.hu/cgi-bin/IBVS?3662" TargetMode="External"/><Relationship Id="rId51" Type="http://schemas.openxmlformats.org/officeDocument/2006/relationships/hyperlink" Target="http://var.astro.cz/oejv/issues/oejv0074.pdf" TargetMode="External"/><Relationship Id="rId72" Type="http://schemas.openxmlformats.org/officeDocument/2006/relationships/hyperlink" Target="http://var.astro.cz/oejv/issues/oejv0107.pdf" TargetMode="External"/><Relationship Id="rId80" Type="http://schemas.openxmlformats.org/officeDocument/2006/relationships/hyperlink" Target="http://www.konkoly.hu/cgi-bin/IBVS?5945" TargetMode="External"/><Relationship Id="rId85" Type="http://schemas.openxmlformats.org/officeDocument/2006/relationships/hyperlink" Target="http://www.bav-astro.de/sfs/BAVM_link.php?BAVMnr=225" TargetMode="External"/><Relationship Id="rId93" Type="http://schemas.openxmlformats.org/officeDocument/2006/relationships/hyperlink" Target="http://vsolj.cetus-net.org/vsoljno55.pdf" TargetMode="External"/><Relationship Id="rId98" Type="http://schemas.openxmlformats.org/officeDocument/2006/relationships/hyperlink" Target="http://www.bav-astro.de/sfs/BAVM_link.php?BAVMnr=232" TargetMode="External"/><Relationship Id="rId3" Type="http://schemas.openxmlformats.org/officeDocument/2006/relationships/hyperlink" Target="http://www.konkoly.hu/cgi-bin/IBVS?4640" TargetMode="External"/><Relationship Id="rId12" Type="http://schemas.openxmlformats.org/officeDocument/2006/relationships/hyperlink" Target="http://www.konkoly.hu/cgi-bin/IBVS?4640" TargetMode="External"/><Relationship Id="rId17" Type="http://schemas.openxmlformats.org/officeDocument/2006/relationships/hyperlink" Target="http://www.bav-astro.de/sfs/BAVM_link.php?BAVMnr=68" TargetMode="External"/><Relationship Id="rId25" Type="http://schemas.openxmlformats.org/officeDocument/2006/relationships/hyperlink" Target="http://www.bav-astro.de/sfs/BAVM_link.php?BAVMnr=152" TargetMode="External"/><Relationship Id="rId33" Type="http://schemas.openxmlformats.org/officeDocument/2006/relationships/hyperlink" Target="http://www.bav-astro.de/sfs/BAVM_link.php?BAVMnr=172" TargetMode="External"/><Relationship Id="rId38" Type="http://schemas.openxmlformats.org/officeDocument/2006/relationships/hyperlink" Target="http://www.konkoly.hu/cgi-bin/IBVS?5494" TargetMode="External"/><Relationship Id="rId46" Type="http://schemas.openxmlformats.org/officeDocument/2006/relationships/hyperlink" Target="http://www.bav-astro.de/sfs/BAVM_link.php?BAVMnr=172" TargetMode="External"/><Relationship Id="rId59" Type="http://schemas.openxmlformats.org/officeDocument/2006/relationships/hyperlink" Target="http://var.astro.cz/oejv/issues/oejv0074.pdf" TargetMode="External"/><Relationship Id="rId67" Type="http://schemas.openxmlformats.org/officeDocument/2006/relationships/hyperlink" Target="http://var.astro.cz/oejv/issues/oejv0094.pdf" TargetMode="External"/><Relationship Id="rId103" Type="http://schemas.openxmlformats.org/officeDocument/2006/relationships/hyperlink" Target="http://var.astro.cz/oejv/issues/oejv0160.pdf" TargetMode="External"/><Relationship Id="rId20" Type="http://schemas.openxmlformats.org/officeDocument/2006/relationships/hyperlink" Target="http://www.bav-astro.de/sfs/BAVM_link.php?BAVMnr=68" TargetMode="External"/><Relationship Id="rId41" Type="http://schemas.openxmlformats.org/officeDocument/2006/relationships/hyperlink" Target="http://www.konkoly.hu/cgi-bin/IBVS?5494" TargetMode="External"/><Relationship Id="rId54" Type="http://schemas.openxmlformats.org/officeDocument/2006/relationships/hyperlink" Target="http://var.astro.cz/oejv/issues/oejv0074.pdf" TargetMode="External"/><Relationship Id="rId62" Type="http://schemas.openxmlformats.org/officeDocument/2006/relationships/hyperlink" Target="http://www.bav-astro.de/sfs/BAVM_link.php?BAVMnr=186" TargetMode="External"/><Relationship Id="rId70" Type="http://schemas.openxmlformats.org/officeDocument/2006/relationships/hyperlink" Target="http://www.konkoly.hu/cgi-bin/IBVS?5929" TargetMode="External"/><Relationship Id="rId75" Type="http://schemas.openxmlformats.org/officeDocument/2006/relationships/hyperlink" Target="http://www.konkoly.hu/cgi-bin/IBVS?5966" TargetMode="External"/><Relationship Id="rId83" Type="http://schemas.openxmlformats.org/officeDocument/2006/relationships/hyperlink" Target="http://var.astro.cz/oejv/issues/oejv0137.pdf" TargetMode="External"/><Relationship Id="rId88" Type="http://schemas.openxmlformats.org/officeDocument/2006/relationships/hyperlink" Target="http://var.astro.cz/oejv/issues/oejv0160.pdf" TargetMode="External"/><Relationship Id="rId91" Type="http://schemas.openxmlformats.org/officeDocument/2006/relationships/hyperlink" Target="http://www.konkoly.hu/cgi-bin/IBVS?6029" TargetMode="External"/><Relationship Id="rId96" Type="http://schemas.openxmlformats.org/officeDocument/2006/relationships/hyperlink" Target="http://www.konkoly.hu/cgi-bin/IBVS?6092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konkoly.hu/cgi-bin/IBVS?3662" TargetMode="External"/><Relationship Id="rId15" Type="http://schemas.openxmlformats.org/officeDocument/2006/relationships/hyperlink" Target="http://www.bav-astro.de/sfs/BAVM_link.php?BAVMnr=68" TargetMode="External"/><Relationship Id="rId23" Type="http://schemas.openxmlformats.org/officeDocument/2006/relationships/hyperlink" Target="http://www.bav-astro.de/sfs/BAVM_link.php?BAVMnr=117" TargetMode="External"/><Relationship Id="rId28" Type="http://schemas.openxmlformats.org/officeDocument/2006/relationships/hyperlink" Target="http://www.bav-astro.de/sfs/BAVM_link.php?BAVMnr=152" TargetMode="External"/><Relationship Id="rId36" Type="http://schemas.openxmlformats.org/officeDocument/2006/relationships/hyperlink" Target="http://vsolj.cetus-net.org/no42.pdf" TargetMode="External"/><Relationship Id="rId49" Type="http://schemas.openxmlformats.org/officeDocument/2006/relationships/hyperlink" Target="http://www.konkoly.hu/cgi-bin/IBVS?5677" TargetMode="External"/><Relationship Id="rId57" Type="http://schemas.openxmlformats.org/officeDocument/2006/relationships/hyperlink" Target="http://var.astro.cz/oejv/issues/oejv0074.pdf" TargetMode="External"/><Relationship Id="rId106" Type="http://schemas.openxmlformats.org/officeDocument/2006/relationships/hyperlink" Target="http://var.astro.cz/oejv/issues/oejv0160.pdf" TargetMode="External"/><Relationship Id="rId10" Type="http://schemas.openxmlformats.org/officeDocument/2006/relationships/hyperlink" Target="http://www.konkoly.hu/cgi-bin/IBVS?4640" TargetMode="External"/><Relationship Id="rId31" Type="http://schemas.openxmlformats.org/officeDocument/2006/relationships/hyperlink" Target="http://www.konkoly.hu/cgi-bin/IBVS?5623" TargetMode="External"/><Relationship Id="rId44" Type="http://schemas.openxmlformats.org/officeDocument/2006/relationships/hyperlink" Target="http://vsolj.cetus-net.org/no43.pdf" TargetMode="External"/><Relationship Id="rId52" Type="http://schemas.openxmlformats.org/officeDocument/2006/relationships/hyperlink" Target="http://var.astro.cz/oejv/issues/oejv0074.pdf" TargetMode="External"/><Relationship Id="rId60" Type="http://schemas.openxmlformats.org/officeDocument/2006/relationships/hyperlink" Target="http://var.astro.cz/oejv/issues/oejv0074.pdf" TargetMode="External"/><Relationship Id="rId65" Type="http://schemas.openxmlformats.org/officeDocument/2006/relationships/hyperlink" Target="http://www.bav-astro.de/sfs/BAVM_link.php?BAVMnr=201" TargetMode="External"/><Relationship Id="rId73" Type="http://schemas.openxmlformats.org/officeDocument/2006/relationships/hyperlink" Target="http://var.astro.cz/oejv/issues/oejv0107.pdf" TargetMode="External"/><Relationship Id="rId78" Type="http://schemas.openxmlformats.org/officeDocument/2006/relationships/hyperlink" Target="http://www.bav-astro.de/sfs/BAVM_link.php?BAVMnr=214" TargetMode="External"/><Relationship Id="rId81" Type="http://schemas.openxmlformats.org/officeDocument/2006/relationships/hyperlink" Target="http://var.astro.cz/oejv/issues/oejv0137.pdf" TargetMode="External"/><Relationship Id="rId86" Type="http://schemas.openxmlformats.org/officeDocument/2006/relationships/hyperlink" Target="http://www.konkoly.hu/cgi-bin/IBVS?5992" TargetMode="External"/><Relationship Id="rId94" Type="http://schemas.openxmlformats.org/officeDocument/2006/relationships/hyperlink" Target="http://www.bav-astro.de/sfs/BAVM_link.php?BAVMnr=232" TargetMode="External"/><Relationship Id="rId99" Type="http://schemas.openxmlformats.org/officeDocument/2006/relationships/hyperlink" Target="http://www.bav-astro.de/sfs/BAVM_link.php?BAVMnr=232" TargetMode="External"/><Relationship Id="rId101" Type="http://schemas.openxmlformats.org/officeDocument/2006/relationships/hyperlink" Target="http://var.astro.cz/oejv/issues/oejv0160.pdf" TargetMode="External"/><Relationship Id="rId4" Type="http://schemas.openxmlformats.org/officeDocument/2006/relationships/hyperlink" Target="http://www.konkoly.hu/cgi-bin/IBVS?4640" TargetMode="External"/><Relationship Id="rId9" Type="http://schemas.openxmlformats.org/officeDocument/2006/relationships/hyperlink" Target="http://www.konkoly.hu/cgi-bin/IBVS?3662" TargetMode="External"/><Relationship Id="rId13" Type="http://schemas.openxmlformats.org/officeDocument/2006/relationships/hyperlink" Target="http://www.bav-astro.de/sfs/BAVM_link.php?BAVMnr=62" TargetMode="External"/><Relationship Id="rId18" Type="http://schemas.openxmlformats.org/officeDocument/2006/relationships/hyperlink" Target="http://www.bav-astro.de/sfs/BAVM_link.php?BAVMnr=68" TargetMode="External"/><Relationship Id="rId39" Type="http://schemas.openxmlformats.org/officeDocument/2006/relationships/hyperlink" Target="http://www.konkoly.hu/cgi-bin/IBVS?5494" TargetMode="External"/><Relationship Id="rId34" Type="http://schemas.openxmlformats.org/officeDocument/2006/relationships/hyperlink" Target="http://www.konkoly.hu/cgi-bin/IBVS?5676" TargetMode="External"/><Relationship Id="rId50" Type="http://schemas.openxmlformats.org/officeDocument/2006/relationships/hyperlink" Target="http://www.konkoly.hu/cgi-bin/IBVS?5653" TargetMode="External"/><Relationship Id="rId55" Type="http://schemas.openxmlformats.org/officeDocument/2006/relationships/hyperlink" Target="http://www.konkoly.hu/cgi-bin/IBVS?5760" TargetMode="External"/><Relationship Id="rId76" Type="http://schemas.openxmlformats.org/officeDocument/2006/relationships/hyperlink" Target="http://www.bav-astro.de/sfs/BAVM_link.php?BAVMnr=214" TargetMode="External"/><Relationship Id="rId97" Type="http://schemas.openxmlformats.org/officeDocument/2006/relationships/hyperlink" Target="http://var.astro.cz/oejv/issues/oejv0160.pdf" TargetMode="External"/><Relationship Id="rId104" Type="http://schemas.openxmlformats.org/officeDocument/2006/relationships/hyperlink" Target="http://var.astro.cz/oejv/issues/oejv0160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vsolj.cetus-net.org/bulletin.html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cdsbib.u-strasbg.fr/cgi-bin/cdsbib?1990RMxAA..21..381G" TargetMode="External"/><Relationship Id="rId18" Type="http://schemas.openxmlformats.org/officeDocument/2006/relationships/hyperlink" Target="http://cdsbib.u-strasbg.fr/cgi-bin/cdsbib?1990RMxAA..21..381G" TargetMode="External"/><Relationship Id="rId26" Type="http://schemas.openxmlformats.org/officeDocument/2006/relationships/hyperlink" Target="http://cdsbib.u-strasbg.fr/cgi-bin/cdsbib?1990RMxAA..21..381G" TargetMode="External"/><Relationship Id="rId39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cdsbib.u-strasbg.fr/cgi-bin/cdsbib?1990RMxAA..21..381G" TargetMode="External"/><Relationship Id="rId21" Type="http://schemas.openxmlformats.org/officeDocument/2006/relationships/hyperlink" Target="http://vsolj.cetus-net.org/bulletin.html" TargetMode="External"/><Relationship Id="rId34" Type="http://schemas.openxmlformats.org/officeDocument/2006/relationships/hyperlink" Target="http://vsolj.cetus-net.org/bulletin.html" TargetMode="External"/><Relationship Id="rId42" Type="http://schemas.openxmlformats.org/officeDocument/2006/relationships/drawing" Target="../drawings/drawing6.xml"/><Relationship Id="rId7" Type="http://schemas.openxmlformats.org/officeDocument/2006/relationships/hyperlink" Target="http://vsolj.cetus-net.org/bulletin.html" TargetMode="External"/><Relationship Id="rId12" Type="http://schemas.openxmlformats.org/officeDocument/2006/relationships/hyperlink" Target="http://vsolj.cetus-net.org/bulletin.html" TargetMode="External"/><Relationship Id="rId17" Type="http://schemas.openxmlformats.org/officeDocument/2006/relationships/hyperlink" Target="http://vsolj.cetus-net.org/bulletin.html" TargetMode="External"/><Relationship Id="rId25" Type="http://schemas.openxmlformats.org/officeDocument/2006/relationships/hyperlink" Target="https://www.aavso.org/ejaavso" TargetMode="External"/><Relationship Id="rId33" Type="http://schemas.openxmlformats.org/officeDocument/2006/relationships/hyperlink" Target="http://vsolj.cetus-net.org/bulletin.html" TargetMode="External"/><Relationship Id="rId38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s://www.aavso.org/ejaavso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cdsbib.u-strasbg.fr/cgi-bin/cdsbib?1990RMxAA..21..381G" TargetMode="External"/><Relationship Id="rId41" Type="http://schemas.openxmlformats.org/officeDocument/2006/relationships/printerSettings" Target="../printerSettings/printerSettings4.bin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s://www.aavso.org/ejaavso" TargetMode="External"/><Relationship Id="rId24" Type="http://schemas.openxmlformats.org/officeDocument/2006/relationships/hyperlink" Target="http://cdsbib.u-strasbg.fr/cgi-bin/cdsbib?1990RMxAA..21..381G" TargetMode="External"/><Relationship Id="rId32" Type="http://schemas.openxmlformats.org/officeDocument/2006/relationships/hyperlink" Target="http://cdsbib.u-strasbg.fr/cgi-bin/cdsbib?1990RMxAA..21..381G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://vsolj.cetus-net.org/bulletin.html" TargetMode="External"/><Relationship Id="rId28" Type="http://schemas.openxmlformats.org/officeDocument/2006/relationships/hyperlink" Target="http://cdsbib.u-strasbg.fr/cgi-bin/cdsbib?1990RMxAA..21..381G" TargetMode="External"/><Relationship Id="rId36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31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hyperlink" Target="https://www.aavso.org/ejaavso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Relationship Id="rId35" Type="http://schemas.openxmlformats.org/officeDocument/2006/relationships/hyperlink" Target="http://cdsbib.u-strasbg.fr/cgi-bin/cdsbib?1990RMxAA..21..381G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tabColor indexed="12"/>
  </sheetPr>
  <dimension ref="A1:CL2541"/>
  <sheetViews>
    <sheetView tabSelected="1" zoomScaleNormal="100" workbookViewId="0">
      <pane xSplit="13" ySplit="22" topLeftCell="N222" activePane="bottomRight" state="frozen"/>
      <selection pane="topRight" activeCell="N1" sqref="N1"/>
      <selection pane="bottomLeft" activeCell="A23" sqref="A23"/>
      <selection pane="bottomRight" activeCell="F235" sqref="F235"/>
    </sheetView>
  </sheetViews>
  <sheetFormatPr defaultColWidth="10.28515625" defaultRowHeight="12.95" customHeight="1" x14ac:dyDescent="0.2"/>
  <cols>
    <col min="1" max="1" width="19.140625" style="327" customWidth="1"/>
    <col min="2" max="2" width="6.140625" style="328" customWidth="1"/>
    <col min="3" max="3" width="11.85546875" style="327" customWidth="1"/>
    <col min="4" max="4" width="11.7109375" style="327" customWidth="1"/>
    <col min="5" max="5" width="10.7109375" style="327" customWidth="1"/>
    <col min="6" max="6" width="16.140625" style="327" customWidth="1"/>
    <col min="7" max="7" width="12.85546875" style="329" customWidth="1"/>
    <col min="8" max="11" width="7.5703125" style="327" customWidth="1"/>
    <col min="12" max="12" width="7.7109375" style="327" customWidth="1"/>
    <col min="13" max="13" width="11.85546875" style="327" customWidth="1"/>
    <col min="14" max="14" width="11.5703125" style="327" customWidth="1"/>
    <col min="15" max="15" width="10.28515625" style="328" customWidth="1"/>
    <col min="16" max="24" width="10.28515625" style="327" customWidth="1"/>
    <col min="25" max="25" width="9.140625" style="327" customWidth="1"/>
    <col min="26" max="26" width="10.28515625" style="327" customWidth="1"/>
    <col min="27" max="27" width="12.140625" style="327" customWidth="1"/>
    <col min="28" max="28" width="10.5703125" style="327" customWidth="1"/>
    <col min="29" max="31" width="10.42578125" style="327" customWidth="1"/>
    <col min="32" max="32" width="10.5703125" style="327" customWidth="1"/>
    <col min="33" max="33" width="10.28515625" style="327" customWidth="1"/>
    <col min="34" max="37" width="9.42578125" style="327" customWidth="1"/>
    <col min="38" max="52" width="10.28515625" style="327" customWidth="1"/>
    <col min="53" max="53" width="11.85546875" style="327" customWidth="1"/>
    <col min="54" max="54" width="14.7109375" style="327" customWidth="1"/>
    <col min="55" max="16384" width="10.28515625" style="327"/>
  </cols>
  <sheetData>
    <row r="1" spans="1:90" customFormat="1" ht="21" thickBot="1" x14ac:dyDescent="0.35">
      <c r="A1" s="1" t="s">
        <v>93</v>
      </c>
      <c r="B1" s="5"/>
      <c r="C1" s="18"/>
      <c r="D1" s="150" t="s">
        <v>249</v>
      </c>
      <c r="G1" s="14"/>
      <c r="O1" s="5"/>
      <c r="R1" s="5"/>
      <c r="S1" s="5"/>
      <c r="T1" s="5"/>
      <c r="U1" s="5"/>
      <c r="V1" s="5"/>
      <c r="AA1" s="171" t="s">
        <v>812</v>
      </c>
      <c r="AB1" s="172"/>
      <c r="AC1" s="172" t="s">
        <v>813</v>
      </c>
      <c r="AD1" s="172" t="s">
        <v>814</v>
      </c>
      <c r="AE1" s="24"/>
      <c r="AF1" s="314" t="s">
        <v>869</v>
      </c>
      <c r="AH1" s="173" t="s">
        <v>1038</v>
      </c>
      <c r="AI1" s="173" t="s">
        <v>1038</v>
      </c>
      <c r="AK1" t="s">
        <v>1040</v>
      </c>
      <c r="AL1" t="s">
        <v>1040</v>
      </c>
      <c r="AM1" t="s">
        <v>1040</v>
      </c>
      <c r="AN1" t="s">
        <v>1041</v>
      </c>
      <c r="AO1" t="s">
        <v>1041</v>
      </c>
      <c r="AP1" s="5" t="s">
        <v>1043</v>
      </c>
      <c r="AQ1" s="5" t="s">
        <v>1044</v>
      </c>
      <c r="AR1" s="5" t="s">
        <v>1047</v>
      </c>
      <c r="AS1" s="5" t="s">
        <v>1049</v>
      </c>
      <c r="AW1" s="174" t="s">
        <v>20</v>
      </c>
      <c r="AX1" s="175" t="s">
        <v>815</v>
      </c>
      <c r="AY1" s="8" t="s">
        <v>816</v>
      </c>
      <c r="AZ1" s="176" t="s">
        <v>1039</v>
      </c>
      <c r="BA1" s="117" t="s">
        <v>818</v>
      </c>
      <c r="BB1" s="176" t="s">
        <v>819</v>
      </c>
      <c r="BC1" s="117" t="s">
        <v>820</v>
      </c>
      <c r="BD1" s="176" t="s">
        <v>821</v>
      </c>
      <c r="BE1" s="177" t="s">
        <v>822</v>
      </c>
      <c r="BF1" s="117" t="s">
        <v>823</v>
      </c>
      <c r="BG1" s="176" t="s">
        <v>824</v>
      </c>
      <c r="BH1" s="177" t="s">
        <v>825</v>
      </c>
      <c r="BI1" s="117" t="s">
        <v>826</v>
      </c>
      <c r="BJ1" s="176" t="s">
        <v>827</v>
      </c>
      <c r="BK1" s="177" t="s">
        <v>828</v>
      </c>
      <c r="BL1" s="117" t="s">
        <v>151</v>
      </c>
    </row>
    <row r="2" spans="1:90" ht="12.95" customHeight="1" thickBot="1" x14ac:dyDescent="0.25">
      <c r="A2" s="327" t="s">
        <v>35</v>
      </c>
      <c r="B2" s="328" t="s">
        <v>64</v>
      </c>
      <c r="R2" s="328"/>
      <c r="S2" s="328"/>
      <c r="T2" s="328"/>
      <c r="U2" s="328"/>
      <c r="V2" s="328"/>
      <c r="AA2" s="330" t="s">
        <v>829</v>
      </c>
      <c r="AB2" s="331">
        <f>C7</f>
        <v>40390.102652509995</v>
      </c>
      <c r="AC2" s="332" t="s">
        <v>830</v>
      </c>
      <c r="AD2" s="331">
        <f>C8</f>
        <v>0.37055251</v>
      </c>
      <c r="AE2" s="333" t="s">
        <v>831</v>
      </c>
      <c r="AF2" s="334" t="s">
        <v>114</v>
      </c>
      <c r="AG2" s="328" t="s">
        <v>40</v>
      </c>
      <c r="AH2" s="328" t="s">
        <v>125</v>
      </c>
      <c r="AI2" s="328" t="s">
        <v>131</v>
      </c>
      <c r="AJ2" s="328" t="s">
        <v>151</v>
      </c>
      <c r="AK2" s="328" t="s">
        <v>152</v>
      </c>
      <c r="AL2" s="328" t="s">
        <v>153</v>
      </c>
      <c r="AM2" s="328" t="s">
        <v>154</v>
      </c>
      <c r="AN2" s="328" t="s">
        <v>157</v>
      </c>
      <c r="AO2" s="328" t="s">
        <v>159</v>
      </c>
      <c r="AP2" s="328" t="s">
        <v>37</v>
      </c>
      <c r="AQ2" s="328" t="s">
        <v>181</v>
      </c>
      <c r="AR2" s="328" t="s">
        <v>182</v>
      </c>
      <c r="AS2" s="328" t="s">
        <v>183</v>
      </c>
      <c r="AW2" s="327">
        <v>-30000</v>
      </c>
      <c r="AX2" s="327">
        <f t="shared" ref="AX2:AX65" si="0">AB$3+AB$4*AW2+AB$5*AW2^2+AZ2</f>
        <v>9.3095431331378847E-2</v>
      </c>
      <c r="AY2" s="327">
        <f t="shared" ref="AY2:AY65" si="1">AB$3+AB$4*AW2+AB$5*AW2^2</f>
        <v>0.22329269268386348</v>
      </c>
      <c r="AZ2" s="335">
        <f t="shared" ref="AZ2:AZ65" si="2">$AB$6*($AB$11/BA2*BB2+$AB$12)</f>
        <v>-0.13019726135248463</v>
      </c>
      <c r="BA2" s="327">
        <f t="shared" ref="BA2:BA65" si="3">1+$AB$7*COS(BC2)</f>
        <v>0.28497589135905266</v>
      </c>
      <c r="BB2" s="327">
        <f t="shared" ref="BB2:BB65" si="4">SIN(BC2+RADIANS($AB$9))</f>
        <v>-0.99962054314058546</v>
      </c>
      <c r="BC2" s="327">
        <f t="shared" ref="BC2:BC65" si="5">2*ATAN(BD2)</f>
        <v>-2.9118291898695814</v>
      </c>
      <c r="BD2" s="327">
        <f t="shared" ref="BD2:BD65" si="6">SQRT((1+$AB$7)/(1-$AB$7))*TAN(BE2/2)</f>
        <v>-8.6662765047127159</v>
      </c>
      <c r="BE2" s="327">
        <f t="shared" ref="BE2:BK17" si="7">$BL2+$AB$7*SIN(BF2)</f>
        <v>-2.5682003145271364</v>
      </c>
      <c r="BF2" s="327">
        <f t="shared" si="7"/>
        <v>-2.5384805524045508</v>
      </c>
      <c r="BG2" s="327">
        <f t="shared" si="7"/>
        <v>-2.5868366973404933</v>
      </c>
      <c r="BH2" s="327">
        <f t="shared" si="7"/>
        <v>-2.5073255747440726</v>
      </c>
      <c r="BI2" s="327">
        <f t="shared" si="7"/>
        <v>-2.6360194626114239</v>
      </c>
      <c r="BJ2" s="327">
        <f t="shared" si="7"/>
        <v>-2.4213535367790158</v>
      </c>
      <c r="BK2" s="327">
        <f t="shared" si="7"/>
        <v>-2.7655610746099257</v>
      </c>
      <c r="BL2" s="327">
        <f t="shared" ref="BL2:BL65" si="8">RADIANS($AB$9)+$AB$18*(AW2-AB$15)</f>
        <v>-2.1516868808428731</v>
      </c>
    </row>
    <row r="3" spans="1:90" ht="12.95" customHeight="1" thickBot="1" x14ac:dyDescent="0.25">
      <c r="A3" s="327" t="s">
        <v>187</v>
      </c>
      <c r="D3" s="327">
        <f>2*D13*365.24/C8</f>
        <v>5.1682299298830019E-7</v>
      </c>
      <c r="R3" s="328"/>
      <c r="S3" s="328"/>
      <c r="T3" s="328"/>
      <c r="U3" s="328"/>
      <c r="V3" s="328"/>
      <c r="Z3" s="327">
        <v>0.03</v>
      </c>
      <c r="AA3" s="336" t="s">
        <v>833</v>
      </c>
      <c r="AB3" s="337">
        <f t="shared" ref="AB3:AB10" si="9">AC3*AD3</f>
        <v>-0.11252768090370602</v>
      </c>
      <c r="AC3" s="338">
        <v>-1.1252768090370602</v>
      </c>
      <c r="AD3" s="327">
        <v>0.1</v>
      </c>
      <c r="AE3" s="339"/>
      <c r="AF3" s="340">
        <v>1.3807688458955478</v>
      </c>
      <c r="AG3" s="341">
        <v>1.1777757103201358</v>
      </c>
      <c r="AH3" s="340">
        <v>0.96269819634553677</v>
      </c>
      <c r="AI3" s="341">
        <v>0.90965775767322044</v>
      </c>
      <c r="AJ3" s="338">
        <v>-1.0219019921646197</v>
      </c>
      <c r="AK3" s="342">
        <v>-1.3929446995211547</v>
      </c>
      <c r="AL3" s="342">
        <v>-1.3929446995211547</v>
      </c>
      <c r="AM3" s="342">
        <v>-1.1873519847013665</v>
      </c>
      <c r="AN3" s="343">
        <v>-1.018202645396991</v>
      </c>
      <c r="AO3" s="344">
        <v>-1.0172985556332417</v>
      </c>
      <c r="AP3" s="344">
        <v>-1.0432226114919929</v>
      </c>
      <c r="AQ3" s="344">
        <v>-1.0743048493859251</v>
      </c>
      <c r="AR3" s="344">
        <v>-1.0219019921646197</v>
      </c>
      <c r="AS3" s="344">
        <v>-1.0971775452926378</v>
      </c>
      <c r="AT3" s="344">
        <v>0.28854815954673452</v>
      </c>
      <c r="AW3" s="327">
        <v>-29000</v>
      </c>
      <c r="AX3" s="327">
        <f t="shared" si="0"/>
        <v>7.5534259212987148E-2</v>
      </c>
      <c r="AY3" s="327">
        <f t="shared" si="1"/>
        <v>0.20449574563855555</v>
      </c>
      <c r="AZ3" s="335">
        <f t="shared" si="2"/>
        <v>-0.1289614864255684</v>
      </c>
      <c r="BA3" s="327">
        <f t="shared" si="3"/>
        <v>0.28640827576399863</v>
      </c>
      <c r="BB3" s="327">
        <f t="shared" si="4"/>
        <v>-0.99935340502431913</v>
      </c>
      <c r="BC3" s="327">
        <f t="shared" si="5"/>
        <v>-2.9034155614114159</v>
      </c>
      <c r="BD3" s="327">
        <f t="shared" si="6"/>
        <v>-8.3573794159701738</v>
      </c>
      <c r="BE3" s="327">
        <f t="shared" si="7"/>
        <v>-2.5482092836292685</v>
      </c>
      <c r="BF3" s="327">
        <f t="shared" si="7"/>
        <v>-2.5203805176654064</v>
      </c>
      <c r="BG3" s="327">
        <f t="shared" si="7"/>
        <v>-2.5662479472114663</v>
      </c>
      <c r="BH3" s="327">
        <f t="shared" si="7"/>
        <v>-2.4898329639142784</v>
      </c>
      <c r="BI3" s="327">
        <f t="shared" si="7"/>
        <v>-2.6150765430363814</v>
      </c>
      <c r="BJ3" s="327">
        <f t="shared" si="7"/>
        <v>-2.403225588906817</v>
      </c>
      <c r="BK3" s="327">
        <f t="shared" si="7"/>
        <v>-2.7468372932863563</v>
      </c>
      <c r="BL3" s="327">
        <f t="shared" si="8"/>
        <v>-2.1208183386560648</v>
      </c>
    </row>
    <row r="4" spans="1:90" ht="12.95" customHeight="1" thickTop="1" thickBot="1" x14ac:dyDescent="0.25">
      <c r="A4" s="345" t="s">
        <v>10</v>
      </c>
      <c r="C4" s="346">
        <v>39953.962099999997</v>
      </c>
      <c r="D4" s="347">
        <v>0.37054662999999999</v>
      </c>
      <c r="R4" s="328"/>
      <c r="S4" s="328"/>
      <c r="T4" s="328"/>
      <c r="U4" s="328"/>
      <c r="V4" s="328"/>
      <c r="Z4" s="327">
        <v>-2.5000000000000002E-6</v>
      </c>
      <c r="AA4" s="348" t="s">
        <v>834</v>
      </c>
      <c r="AB4" s="349">
        <f t="shared" si="9"/>
        <v>-3.3289077021717891E-6</v>
      </c>
      <c r="AC4" s="350">
        <v>-3.3289077021717892</v>
      </c>
      <c r="AD4" s="351">
        <v>9.9999999999999995E-7</v>
      </c>
      <c r="AE4" s="339"/>
      <c r="AF4" s="352">
        <v>-3.8214133266528147</v>
      </c>
      <c r="AG4" s="353">
        <v>-5.5242565469751774</v>
      </c>
      <c r="AH4" s="352">
        <v>-3.6387705802487167</v>
      </c>
      <c r="AI4" s="353">
        <v>-3.8576640176449781</v>
      </c>
      <c r="AJ4" s="350">
        <v>-4.2501522301768517</v>
      </c>
      <c r="AK4" s="354">
        <v>-3.6903900461255161</v>
      </c>
      <c r="AL4" s="354">
        <v>-3.6903900461255161</v>
      </c>
      <c r="AM4" s="354">
        <v>-3.7641985596119163</v>
      </c>
      <c r="AN4" s="355">
        <v>-3.6652014675097129</v>
      </c>
      <c r="AO4" s="356">
        <v>-3.609247307941283</v>
      </c>
      <c r="AP4" s="356">
        <v>-3.6189312292023774</v>
      </c>
      <c r="AQ4" s="356">
        <v>-3.967912335882501</v>
      </c>
      <c r="AR4" s="356">
        <v>-4.2501522301768517</v>
      </c>
      <c r="AS4" s="356">
        <v>-3.5455269534555098</v>
      </c>
      <c r="AT4" s="356">
        <v>-5.8885913901193376</v>
      </c>
      <c r="AW4" s="327">
        <v>-28000</v>
      </c>
      <c r="AX4" s="327">
        <f t="shared" si="0"/>
        <v>5.8555367835383704E-2</v>
      </c>
      <c r="AY4" s="327">
        <f t="shared" si="1"/>
        <v>0.18622313890996409</v>
      </c>
      <c r="AZ4" s="335">
        <f t="shared" si="2"/>
        <v>-0.12766777107458038</v>
      </c>
      <c r="BA4" s="327">
        <f t="shared" si="3"/>
        <v>0.28790630396349848</v>
      </c>
      <c r="BB4" s="327">
        <f t="shared" si="4"/>
        <v>-0.99901177661132123</v>
      </c>
      <c r="BC4" s="327">
        <f t="shared" si="5"/>
        <v>-2.8949175411632093</v>
      </c>
      <c r="BD4" s="327">
        <f t="shared" si="6"/>
        <v>-8.0666762262711433</v>
      </c>
      <c r="BE4" s="327">
        <f t="shared" si="7"/>
        <v>-2.5281207544492044</v>
      </c>
      <c r="BF4" s="327">
        <f t="shared" si="7"/>
        <v>-2.5022083341598944</v>
      </c>
      <c r="BG4" s="327">
        <f t="shared" si="7"/>
        <v>-2.5454992222688384</v>
      </c>
      <c r="BH4" s="327">
        <f t="shared" si="7"/>
        <v>-2.4723814704862637</v>
      </c>
      <c r="BI4" s="327">
        <f t="shared" si="7"/>
        <v>-2.5938098861550314</v>
      </c>
      <c r="BJ4" s="327">
        <f t="shared" si="7"/>
        <v>-2.3853996719271153</v>
      </c>
      <c r="BK4" s="327">
        <f t="shared" si="7"/>
        <v>-2.7275170465891212</v>
      </c>
      <c r="BL4" s="327">
        <f t="shared" si="8"/>
        <v>-2.089949796469257</v>
      </c>
    </row>
    <row r="5" spans="1:90" ht="12.95" customHeight="1" thickTop="1" x14ac:dyDescent="0.2">
      <c r="A5" s="357" t="s">
        <v>204</v>
      </c>
      <c r="C5" s="358">
        <v>-9.5</v>
      </c>
      <c r="D5" s="327" t="s">
        <v>205</v>
      </c>
      <c r="R5" s="328"/>
      <c r="S5" s="328"/>
      <c r="T5" s="328"/>
      <c r="U5" s="328"/>
      <c r="V5" s="328"/>
      <c r="Z5" s="327">
        <v>3E-11</v>
      </c>
      <c r="AA5" s="348" t="s">
        <v>95</v>
      </c>
      <c r="AB5" s="349">
        <f t="shared" si="9"/>
        <v>2.6217015835823981E-10</v>
      </c>
      <c r="AC5" s="350">
        <v>2.6217015835823978</v>
      </c>
      <c r="AD5" s="327">
        <v>1E-10</v>
      </c>
      <c r="AE5" s="339"/>
      <c r="AF5" s="352">
        <v>0.8060994472906714</v>
      </c>
      <c r="AG5" s="353">
        <v>1.0731416728527785</v>
      </c>
      <c r="AH5" s="352">
        <v>1.0762685745449585</v>
      </c>
      <c r="AI5" s="353">
        <v>1.1569585703870529</v>
      </c>
      <c r="AJ5" s="350">
        <v>2.4707830059794857</v>
      </c>
      <c r="AK5" s="354">
        <v>2.7847543435813304</v>
      </c>
      <c r="AL5" s="354">
        <v>2.7847543435813304</v>
      </c>
      <c r="AM5" s="354">
        <v>2.6908547811945462</v>
      </c>
      <c r="AN5" s="355">
        <v>2.5528044370509835</v>
      </c>
      <c r="AO5" s="356">
        <v>2.5541591211250778</v>
      </c>
      <c r="AP5" s="356">
        <v>2.5697825689727618</v>
      </c>
      <c r="AQ5" s="356">
        <v>2.5589949538165717</v>
      </c>
      <c r="AR5" s="356">
        <v>2.4707830059794857</v>
      </c>
      <c r="AS5" s="356">
        <v>2.6484073081972581</v>
      </c>
      <c r="AT5" s="356">
        <v>1.8022134468173687</v>
      </c>
      <c r="AW5" s="327">
        <v>-27000</v>
      </c>
      <c r="AX5" s="327">
        <f t="shared" si="0"/>
        <v>4.2158759795681316E-2</v>
      </c>
      <c r="AY5" s="327">
        <f t="shared" si="1"/>
        <v>0.16847487249808912</v>
      </c>
      <c r="AZ5" s="335">
        <f t="shared" si="2"/>
        <v>-0.12631611270240781</v>
      </c>
      <c r="BA5" s="327">
        <f t="shared" si="3"/>
        <v>0.28947158098162484</v>
      </c>
      <c r="BB5" s="327">
        <f t="shared" si="4"/>
        <v>-0.99859348153443894</v>
      </c>
      <c r="BC5" s="327">
        <f t="shared" si="5"/>
        <v>-2.8863341606058688</v>
      </c>
      <c r="BD5" s="327">
        <f t="shared" si="6"/>
        <v>-7.7926053803165214</v>
      </c>
      <c r="BE5" s="327">
        <f t="shared" si="7"/>
        <v>-2.5079380851683912</v>
      </c>
      <c r="BF5" s="327">
        <f t="shared" si="7"/>
        <v>-2.4839491695128095</v>
      </c>
      <c r="BG5" s="327">
        <f t="shared" si="7"/>
        <v>-2.52459941279827</v>
      </c>
      <c r="BH5" s="327">
        <f t="shared" si="7"/>
        <v>-2.4549517207878799</v>
      </c>
      <c r="BI5" s="327">
        <f t="shared" si="7"/>
        <v>-2.5722284562289577</v>
      </c>
      <c r="BJ5" s="327">
        <f t="shared" si="7"/>
        <v>-2.3678682535658466</v>
      </c>
      <c r="BK5" s="327">
        <f t="shared" si="7"/>
        <v>-2.7075893314034847</v>
      </c>
      <c r="BL5" s="327">
        <f t="shared" si="8"/>
        <v>-2.0590812542824488</v>
      </c>
    </row>
    <row r="6" spans="1:90" ht="12.95" customHeight="1" x14ac:dyDescent="0.2">
      <c r="A6" s="345" t="s">
        <v>11</v>
      </c>
      <c r="R6" s="328"/>
      <c r="S6" s="328"/>
      <c r="T6" s="328"/>
      <c r="U6" s="328"/>
      <c r="V6" s="328"/>
      <c r="AA6" s="348" t="s">
        <v>835</v>
      </c>
      <c r="AB6" s="349">
        <f t="shared" si="9"/>
        <v>0.14516275568655945</v>
      </c>
      <c r="AC6" s="350">
        <v>14.516275568655946</v>
      </c>
      <c r="AD6" s="327">
        <v>0.01</v>
      </c>
      <c r="AE6" s="339" t="s">
        <v>831</v>
      </c>
      <c r="AF6" s="352">
        <v>34.193888433626299</v>
      </c>
      <c r="AG6" s="353">
        <v>34.189221026767619</v>
      </c>
      <c r="AH6" s="352">
        <v>30.040660378793898</v>
      </c>
      <c r="AI6" s="353">
        <v>29.98943860452971</v>
      </c>
      <c r="AJ6" s="350">
        <v>20.494885868162449</v>
      </c>
      <c r="AK6" s="354">
        <v>15.824012435793289</v>
      </c>
      <c r="AL6" s="354">
        <v>15.824012435793289</v>
      </c>
      <c r="AM6" s="354">
        <v>15.663083059751553</v>
      </c>
      <c r="AN6" s="355">
        <v>16.126794721982996</v>
      </c>
      <c r="AO6" s="356">
        <v>15.851752551123719</v>
      </c>
      <c r="AP6" s="356">
        <v>15.858429922059859</v>
      </c>
      <c r="AQ6" s="356">
        <v>17.899332004629603</v>
      </c>
      <c r="AR6" s="356">
        <v>20.494885868162449</v>
      </c>
      <c r="AS6" s="356">
        <v>14.584355604349408</v>
      </c>
      <c r="AT6" s="356">
        <v>30.235220723788334</v>
      </c>
      <c r="AW6" s="327">
        <v>-26000</v>
      </c>
      <c r="AX6" s="327">
        <f t="shared" si="0"/>
        <v>2.634441527778203E-2</v>
      </c>
      <c r="AY6" s="327">
        <f t="shared" si="1"/>
        <v>0.1512509464029306</v>
      </c>
      <c r="AZ6" s="327">
        <f t="shared" si="2"/>
        <v>-0.12490653112514857</v>
      </c>
      <c r="BA6" s="327">
        <f t="shared" si="3"/>
        <v>0.29110580262703112</v>
      </c>
      <c r="BB6" s="327">
        <f t="shared" si="4"/>
        <v>-0.99809627550604663</v>
      </c>
      <c r="BC6" s="327">
        <f t="shared" si="5"/>
        <v>-2.8776641267917848</v>
      </c>
      <c r="BD6" s="327">
        <f t="shared" si="6"/>
        <v>-7.5337698883119586</v>
      </c>
      <c r="BE6" s="327">
        <f t="shared" si="7"/>
        <v>-2.4876640020422429</v>
      </c>
      <c r="BF6" s="327">
        <f t="shared" si="7"/>
        <v>-2.4655883564140217</v>
      </c>
      <c r="BG6" s="327">
        <f t="shared" si="7"/>
        <v>-2.5035573255355641</v>
      </c>
      <c r="BH6" s="327">
        <f t="shared" si="7"/>
        <v>-2.4375235053413284</v>
      </c>
      <c r="BI6" s="327">
        <f t="shared" si="7"/>
        <v>-2.5503421252715563</v>
      </c>
      <c r="BJ6" s="327">
        <f t="shared" si="7"/>
        <v>-2.3506219370542634</v>
      </c>
      <c r="BK6" s="327">
        <f t="shared" si="7"/>
        <v>-2.6870437234053632</v>
      </c>
      <c r="BL6" s="327">
        <f t="shared" si="8"/>
        <v>-2.028212712095641</v>
      </c>
    </row>
    <row r="7" spans="1:90" ht="12.95" customHeight="1" x14ac:dyDescent="0.2">
      <c r="A7" s="327" t="s">
        <v>12</v>
      </c>
      <c r="C7" s="327">
        <f>E7+C8/2</f>
        <v>40390.102652509995</v>
      </c>
      <c r="E7" s="327">
        <v>40389.917376254998</v>
      </c>
      <c r="G7" s="329">
        <v>40389.917376254998</v>
      </c>
      <c r="R7" s="328"/>
      <c r="S7" s="328"/>
      <c r="T7" s="328"/>
      <c r="U7" s="328"/>
      <c r="V7" s="328"/>
      <c r="AA7" s="359" t="s">
        <v>836</v>
      </c>
      <c r="AB7" s="360">
        <f t="shared" si="9"/>
        <v>0.73432187249792769</v>
      </c>
      <c r="AC7" s="350">
        <v>0.73432187249792769</v>
      </c>
      <c r="AD7" s="327">
        <v>1</v>
      </c>
      <c r="AE7" s="339"/>
      <c r="AF7" s="352">
        <v>0.36780595663844523</v>
      </c>
      <c r="AG7" s="353">
        <v>0.45490447294154956</v>
      </c>
      <c r="AH7" s="352">
        <v>0.3945540396796216</v>
      </c>
      <c r="AI7" s="353">
        <v>0.4102263890683604</v>
      </c>
      <c r="AJ7" s="350">
        <v>0.73586354136015264</v>
      </c>
      <c r="AK7" s="354">
        <v>0.77261005613363942</v>
      </c>
      <c r="AL7" s="354">
        <v>0.77261005613363942</v>
      </c>
      <c r="AM7" s="354">
        <v>0.73325132853067454</v>
      </c>
      <c r="AN7" s="355">
        <v>0.71190023934982349</v>
      </c>
      <c r="AO7" s="356">
        <v>0.7110091487637622</v>
      </c>
      <c r="AP7" s="356">
        <v>0.71692680926267693</v>
      </c>
      <c r="AQ7" s="356">
        <v>0.72988220135079518</v>
      </c>
      <c r="AR7" s="356">
        <v>0.73586354136015264</v>
      </c>
      <c r="AS7" s="356">
        <v>0.70154124973849985</v>
      </c>
      <c r="AT7" s="356">
        <v>-0.54568555627588577</v>
      </c>
      <c r="AW7" s="327">
        <v>-25000</v>
      </c>
      <c r="AX7" s="327">
        <f t="shared" si="0"/>
        <v>1.1112305769134079E-2</v>
      </c>
      <c r="AY7" s="327">
        <f t="shared" si="1"/>
        <v>0.13455136062448858</v>
      </c>
      <c r="AZ7" s="327">
        <f t="shared" si="2"/>
        <v>-0.1234390548553545</v>
      </c>
      <c r="BA7" s="327">
        <f t="shared" si="3"/>
        <v>0.29281077416197188</v>
      </c>
      <c r="BB7" s="327">
        <f t="shared" si="4"/>
        <v>-0.99751782883619544</v>
      </c>
      <c r="BC7" s="327">
        <f t="shared" si="5"/>
        <v>-2.8689057783535024</v>
      </c>
      <c r="BD7" s="327">
        <f t="shared" si="6"/>
        <v>-7.2889155018863185</v>
      </c>
      <c r="BE7" s="327">
        <f t="shared" si="7"/>
        <v>-2.4673005159401393</v>
      </c>
      <c r="BF7" s="327">
        <f t="shared" si="7"/>
        <v>-2.4471114948550947</v>
      </c>
      <c r="BG7" s="327">
        <f t="shared" si="7"/>
        <v>-2.4823815572868972</v>
      </c>
      <c r="BH7" s="327">
        <f t="shared" si="7"/>
        <v>-2.4200758864954688</v>
      </c>
      <c r="BI7" s="327">
        <f t="shared" si="7"/>
        <v>-2.5281616175967518</v>
      </c>
      <c r="BJ7" s="327">
        <f t="shared" si="7"/>
        <v>-2.3336493668268576</v>
      </c>
      <c r="BK7" s="327">
        <f t="shared" si="7"/>
        <v>-2.6658703869935305</v>
      </c>
      <c r="BL7" s="327">
        <f t="shared" si="8"/>
        <v>-1.9973441699088328</v>
      </c>
    </row>
    <row r="8" spans="1:90" ht="12.95" customHeight="1" x14ac:dyDescent="0.2">
      <c r="A8" s="327" t="s">
        <v>13</v>
      </c>
      <c r="C8" s="327">
        <v>0.37055251</v>
      </c>
      <c r="E8" s="327">
        <v>0.37055251</v>
      </c>
      <c r="G8" s="329">
        <v>0.37055251</v>
      </c>
      <c r="R8" s="328"/>
      <c r="S8" s="328"/>
      <c r="T8" s="328"/>
      <c r="U8" s="328"/>
      <c r="V8" s="328"/>
      <c r="AA8" s="348" t="s">
        <v>837</v>
      </c>
      <c r="AB8" s="360">
        <f t="shared" si="9"/>
        <v>206.50594455629641</v>
      </c>
      <c r="AC8" s="350">
        <v>20.650594455629641</v>
      </c>
      <c r="AD8" s="327">
        <v>10</v>
      </c>
      <c r="AE8" s="339" t="s">
        <v>838</v>
      </c>
      <c r="AF8" s="352">
        <v>15.269947668183015</v>
      </c>
      <c r="AG8" s="353">
        <v>15.08636925541812</v>
      </c>
      <c r="AH8" s="352">
        <v>15.208514070154822</v>
      </c>
      <c r="AI8" s="353">
        <v>15.831016991474922</v>
      </c>
      <c r="AJ8" s="350">
        <v>25.528872860445855</v>
      </c>
      <c r="AK8" s="354">
        <v>23.645600207583701</v>
      </c>
      <c r="AL8" s="354">
        <v>23.645600207583701</v>
      </c>
      <c r="AM8" s="354">
        <v>21.370626723480619</v>
      </c>
      <c r="AN8" s="355">
        <v>20.756914390393892</v>
      </c>
      <c r="AO8" s="356">
        <v>20.495747892470092</v>
      </c>
      <c r="AP8" s="356">
        <v>20.77782844838466</v>
      </c>
      <c r="AQ8" s="356">
        <v>23.173253868252285</v>
      </c>
      <c r="AR8" s="356">
        <v>25.528872860445855</v>
      </c>
      <c r="AS8" s="356">
        <v>18.70852367609265</v>
      </c>
      <c r="AT8" s="356">
        <v>20.226611559001739</v>
      </c>
      <c r="AW8" s="327">
        <v>-24000</v>
      </c>
      <c r="AX8" s="327">
        <f t="shared" si="0"/>
        <v>-3.5375917077777042E-3</v>
      </c>
      <c r="AY8" s="327">
        <f t="shared" si="1"/>
        <v>0.11837611516276304</v>
      </c>
      <c r="AZ8" s="327">
        <f t="shared" si="2"/>
        <v>-0.12191370687054075</v>
      </c>
      <c r="BA8" s="327">
        <f t="shared" si="3"/>
        <v>0.29458843051926231</v>
      </c>
      <c r="BB8" s="327">
        <f t="shared" si="4"/>
        <v>-0.99685570636400445</v>
      </c>
      <c r="BC8" s="327">
        <f t="shared" si="5"/>
        <v>-2.8600570430128429</v>
      </c>
      <c r="BD8" s="327">
        <f t="shared" si="6"/>
        <v>-7.0569123677423589</v>
      </c>
      <c r="BE8" s="327">
        <f t="shared" si="7"/>
        <v>-2.4468488476779462</v>
      </c>
      <c r="BF8" s="327">
        <f t="shared" si="7"/>
        <v>-2.4285045476597924</v>
      </c>
      <c r="BG8" s="327">
        <f t="shared" si="7"/>
        <v>-2.4610803671797958</v>
      </c>
      <c r="BH8" s="327">
        <f t="shared" si="7"/>
        <v>-2.4025873130219444</v>
      </c>
      <c r="BI8" s="327">
        <f t="shared" si="7"/>
        <v>-2.5056984506719893</v>
      </c>
      <c r="BJ8" s="327">
        <f t="shared" si="7"/>
        <v>-2.3169371350375636</v>
      </c>
      <c r="BK8" s="327">
        <f t="shared" si="7"/>
        <v>-2.6440600846608904</v>
      </c>
      <c r="BL8" s="327">
        <f t="shared" si="8"/>
        <v>-1.966475627722025</v>
      </c>
    </row>
    <row r="9" spans="1:90" ht="12.95" customHeight="1" x14ac:dyDescent="0.2">
      <c r="A9" s="357" t="s">
        <v>206</v>
      </c>
      <c r="B9" s="361">
        <v>175</v>
      </c>
      <c r="C9" s="357" t="str">
        <f>"F"&amp;B9</f>
        <v>F175</v>
      </c>
      <c r="D9" s="357" t="str">
        <f>"G"&amp;B9</f>
        <v>G175</v>
      </c>
      <c r="R9" s="328"/>
      <c r="S9" s="328"/>
      <c r="T9" s="328"/>
      <c r="U9" s="328"/>
      <c r="V9" s="328"/>
      <c r="AA9" s="362" t="s">
        <v>839</v>
      </c>
      <c r="AB9" s="360">
        <f t="shared" si="9"/>
        <v>78.413979561927903</v>
      </c>
      <c r="AC9" s="350">
        <v>7.8413979561927896</v>
      </c>
      <c r="AD9" s="327">
        <v>10</v>
      </c>
      <c r="AE9" s="339" t="s">
        <v>840</v>
      </c>
      <c r="AF9" s="352">
        <v>4.2556139174437995</v>
      </c>
      <c r="AG9" s="353">
        <v>6.1538197990822399</v>
      </c>
      <c r="AH9" s="352">
        <v>4.393140779218129</v>
      </c>
      <c r="AI9" s="353">
        <v>4.1728109311571293</v>
      </c>
      <c r="AJ9" s="350">
        <v>6.9870174861836185</v>
      </c>
      <c r="AK9" s="354">
        <v>9.0671275878736335</v>
      </c>
      <c r="AL9" s="354">
        <v>9.0671275878736335</v>
      </c>
      <c r="AM9" s="354">
        <v>8.3557926918665064</v>
      </c>
      <c r="AN9" s="355">
        <v>7.5262849662446909</v>
      </c>
      <c r="AO9" s="356">
        <v>7.5368133682837506</v>
      </c>
      <c r="AP9" s="356">
        <v>7.6170782182047985</v>
      </c>
      <c r="AQ9" s="356">
        <v>7.4918703319202917</v>
      </c>
      <c r="AR9" s="356">
        <v>6.9870174861836185</v>
      </c>
      <c r="AS9" s="356">
        <v>8.46428399200488</v>
      </c>
      <c r="AT9" s="356">
        <v>23.177052211383131</v>
      </c>
      <c r="AW9" s="327">
        <v>-23000</v>
      </c>
      <c r="AX9" s="327">
        <f t="shared" si="0"/>
        <v>-1.7605280145357727E-2</v>
      </c>
      <c r="AY9" s="327">
        <f t="shared" si="1"/>
        <v>0.10272521001775399</v>
      </c>
      <c r="AZ9" s="327">
        <f t="shared" si="2"/>
        <v>-0.12033049016311172</v>
      </c>
      <c r="BA9" s="327">
        <f t="shared" si="3"/>
        <v>0.29644085798254105</v>
      </c>
      <c r="BB9" s="327">
        <f t="shared" si="4"/>
        <v>-0.99610734483677488</v>
      </c>
      <c r="BC9" s="327">
        <f t="shared" si="5"/>
        <v>-2.8511153968972369</v>
      </c>
      <c r="BD9" s="327">
        <f t="shared" si="6"/>
        <v>-6.8367395334491734</v>
      </c>
      <c r="BE9" s="327">
        <f t="shared" si="7"/>
        <v>-2.4263093630413683</v>
      </c>
      <c r="BF9" s="327">
        <f t="shared" si="7"/>
        <v>-2.4097539278468676</v>
      </c>
      <c r="BG9" s="327">
        <f t="shared" si="7"/>
        <v>-2.4396615482690094</v>
      </c>
      <c r="BH9" s="327">
        <f t="shared" si="7"/>
        <v>-2.3850357410481982</v>
      </c>
      <c r="BI9" s="327">
        <f t="shared" si="7"/>
        <v>-2.482964871980645</v>
      </c>
      <c r="BJ9" s="327">
        <f t="shared" si="7"/>
        <v>-2.3004696897418229</v>
      </c>
      <c r="BK9" s="327">
        <f t="shared" si="7"/>
        <v>-2.6216041857958947</v>
      </c>
      <c r="BL9" s="327">
        <f t="shared" si="8"/>
        <v>-1.9356070855352168</v>
      </c>
    </row>
    <row r="10" spans="1:90" ht="12.95" customHeight="1" thickBot="1" x14ac:dyDescent="0.25">
      <c r="C10" s="363" t="s">
        <v>30</v>
      </c>
      <c r="D10" s="363" t="s">
        <v>31</v>
      </c>
      <c r="R10" s="328"/>
      <c r="S10" s="328"/>
      <c r="T10" s="328"/>
      <c r="U10" s="328"/>
      <c r="V10" s="328"/>
      <c r="Z10" s="327">
        <f>Y10/AD10</f>
        <v>0</v>
      </c>
      <c r="AA10" s="364" t="s">
        <v>841</v>
      </c>
      <c r="AB10" s="365">
        <f t="shared" si="9"/>
        <v>71531.581112725238</v>
      </c>
      <c r="AC10" s="366">
        <v>7.153158111272524</v>
      </c>
      <c r="AD10" s="327">
        <v>10000</v>
      </c>
      <c r="AE10" s="339" t="s">
        <v>842</v>
      </c>
      <c r="AF10" s="367">
        <v>-4.9028059268620323</v>
      </c>
      <c r="AG10" s="368">
        <v>-4.4181656400962135</v>
      </c>
      <c r="AH10" s="367">
        <v>6.2429184174687489</v>
      </c>
      <c r="AI10" s="368">
        <v>6.2098294754405305</v>
      </c>
      <c r="AJ10" s="366">
        <v>7.3265503455224508</v>
      </c>
      <c r="AK10" s="369">
        <v>7.7174478282279289</v>
      </c>
      <c r="AL10" s="369">
        <v>7.7174478282279289</v>
      </c>
      <c r="AM10" s="369">
        <v>7.3424841087585637</v>
      </c>
      <c r="AN10" s="370">
        <v>7.1007519755691257</v>
      </c>
      <c r="AO10" s="371">
        <v>7.0820221310493645</v>
      </c>
      <c r="AP10" s="371">
        <v>7.1216545547626238</v>
      </c>
      <c r="AQ10" s="371">
        <v>7.2812822116348759</v>
      </c>
      <c r="AR10" s="371">
        <v>7.3265503455224508</v>
      </c>
      <c r="AS10" s="371">
        <v>7.1487930314929979</v>
      </c>
      <c r="AT10" s="371">
        <v>13.985661790940259</v>
      </c>
      <c r="AW10" s="327">
        <v>-22000</v>
      </c>
      <c r="AX10" s="327">
        <f t="shared" si="0"/>
        <v>-3.109072818585043E-2</v>
      </c>
      <c r="AY10" s="327">
        <f t="shared" si="1"/>
        <v>8.7598645189461394E-2</v>
      </c>
      <c r="AZ10" s="327">
        <f t="shared" si="2"/>
        <v>-0.11868937337531182</v>
      </c>
      <c r="BA10" s="327">
        <f t="shared" si="3"/>
        <v>0.29837031723735341</v>
      </c>
      <c r="BB10" s="327">
        <f t="shared" si="4"/>
        <v>-0.99527002778729656</v>
      </c>
      <c r="BC10" s="327">
        <f t="shared" si="5"/>
        <v>-2.8420778259422361</v>
      </c>
      <c r="BD10" s="327">
        <f t="shared" si="6"/>
        <v>-6.6274718047760732</v>
      </c>
      <c r="BE10" s="327">
        <f t="shared" si="7"/>
        <v>-2.405681518273334</v>
      </c>
      <c r="BF10" s="327">
        <f t="shared" si="7"/>
        <v>-2.3908465764093689</v>
      </c>
      <c r="BG10" s="327">
        <f t="shared" si="7"/>
        <v>-2.4181322992827341</v>
      </c>
      <c r="BH10" s="327">
        <f t="shared" si="7"/>
        <v>-2.367398760625409</v>
      </c>
      <c r="BI10" s="327">
        <f t="shared" si="7"/>
        <v>-2.4599737914606434</v>
      </c>
      <c r="BJ10" s="327">
        <f t="shared" si="7"/>
        <v>-2.2842292456823796</v>
      </c>
      <c r="BK10" s="327">
        <f t="shared" si="7"/>
        <v>-2.5984946749057136</v>
      </c>
      <c r="BL10" s="327">
        <f t="shared" si="8"/>
        <v>-1.904738543348409</v>
      </c>
    </row>
    <row r="11" spans="1:90" ht="12.95" customHeight="1" x14ac:dyDescent="0.2">
      <c r="A11" s="327" t="s">
        <v>26</v>
      </c>
      <c r="C11" s="372">
        <f ca="1">INTERCEPT(INDIRECT($D$9):G1998,INDIRECT($C$9):F1998)</f>
        <v>-0.4153925370836975</v>
      </c>
      <c r="D11" s="373">
        <f>AB3</f>
        <v>-0.11252768090370602</v>
      </c>
      <c r="E11" s="374">
        <v>-0.19011920327945928</v>
      </c>
      <c r="F11" s="327">
        <v>1</v>
      </c>
      <c r="G11" s="329">
        <v>-0.21410675214027594</v>
      </c>
      <c r="R11" s="328"/>
      <c r="S11" s="328"/>
      <c r="T11" s="328"/>
      <c r="U11" s="328"/>
      <c r="V11" s="328"/>
      <c r="AA11" s="375" t="s">
        <v>843</v>
      </c>
      <c r="AB11" s="376">
        <f>1-AB7^2</f>
        <v>0.46077138757113723</v>
      </c>
      <c r="AC11" s="376">
        <f>SUM(AE21:AE1949)</f>
        <v>9.1035830147150922E-3</v>
      </c>
      <c r="AD11" s="375" t="s">
        <v>844</v>
      </c>
      <c r="AE11" s="339"/>
      <c r="AF11" s="377">
        <v>4.0989595656456216E-3</v>
      </c>
      <c r="AG11" s="376">
        <v>4.173165501755202E-3</v>
      </c>
      <c r="AH11" s="376">
        <v>4.0572753770475416E-3</v>
      </c>
      <c r="AI11" s="376">
        <v>4.0686386526884383E-3</v>
      </c>
      <c r="AJ11" s="376">
        <v>3.8406237092838192E-3</v>
      </c>
      <c r="AK11" s="378">
        <v>2.9665481864306754E-3</v>
      </c>
      <c r="AL11" s="378">
        <v>2.9665481864306754E-3</v>
      </c>
      <c r="AM11" s="378">
        <v>2.9671505348523551E-3</v>
      </c>
      <c r="AN11" s="376">
        <v>3.3207231538547165E-3</v>
      </c>
      <c r="AO11" s="379">
        <v>3.3208332564910476E-3</v>
      </c>
      <c r="AP11" s="379">
        <v>3.3208675413609191E-3</v>
      </c>
      <c r="AQ11" s="379">
        <v>3.3279793802744088E-3</v>
      </c>
      <c r="AR11" s="379">
        <v>3.8406237092838192E-3</v>
      </c>
      <c r="AS11" s="379">
        <v>3.4026745653368594E-3</v>
      </c>
      <c r="AT11" s="379">
        <v>3.5335774400243607E-3</v>
      </c>
      <c r="AW11" s="327">
        <v>-21000</v>
      </c>
      <c r="AX11" s="327">
        <f t="shared" si="0"/>
        <v>-4.3993856145348412E-2</v>
      </c>
      <c r="AY11" s="327">
        <f t="shared" si="1"/>
        <v>7.299642067788531E-2</v>
      </c>
      <c r="AZ11" s="327">
        <f t="shared" si="2"/>
        <v>-0.11699027682323372</v>
      </c>
      <c r="BA11" s="327">
        <f t="shared" si="3"/>
        <v>0.30037926769702217</v>
      </c>
      <c r="BB11" s="327">
        <f t="shared" si="4"/>
        <v>-0.99434085797185989</v>
      </c>
      <c r="BC11" s="327">
        <f t="shared" si="5"/>
        <v>-2.8329407896214875</v>
      </c>
      <c r="BD11" s="327">
        <f t="shared" si="6"/>
        <v>-6.4282685513953179</v>
      </c>
      <c r="BE11" s="327">
        <f t="shared" si="7"/>
        <v>-2.3849638166525997</v>
      </c>
      <c r="BF11" s="327">
        <f t="shared" si="7"/>
        <v>-2.3717700291555874</v>
      </c>
      <c r="BG11" s="327">
        <f t="shared" si="7"/>
        <v>-2.3964990973680287</v>
      </c>
      <c r="BH11" s="327">
        <f t="shared" si="7"/>
        <v>-2.3496537271509075</v>
      </c>
      <c r="BI11" s="327">
        <f t="shared" si="7"/>
        <v>-2.4367387089316246</v>
      </c>
      <c r="BJ11" s="327">
        <f t="shared" si="7"/>
        <v>-2.2681956987066232</v>
      </c>
      <c r="BK11" s="327">
        <f t="shared" si="7"/>
        <v>-2.5747241592533254</v>
      </c>
      <c r="BL11" s="327">
        <f t="shared" si="8"/>
        <v>-1.8738700011616007</v>
      </c>
      <c r="BO11" s="327" t="s">
        <v>1056</v>
      </c>
      <c r="BP11" s="380">
        <f>$AB$17</f>
        <v>0.37308750735611612</v>
      </c>
      <c r="BU11" s="327">
        <f>(BU16*$BP13)^3/BU17^2</f>
        <v>0.37211701646838358</v>
      </c>
      <c r="BV11" s="327">
        <f>(BV16*$BP13)^3/BV17^2</f>
        <v>0.37273730090897755</v>
      </c>
      <c r="BW11" s="327">
        <f>(BW16*$BP13)^3/BW17^2</f>
        <v>0.37296116662619633</v>
      </c>
      <c r="BX11" s="327">
        <f>(BX16*$BP13)^3/BX17^2</f>
        <v>0.37304193287519338</v>
      </c>
      <c r="BY11" s="327">
        <f t="shared" ref="BY11:CL11" si="10">(BY16*$BP13)^3/BY17^2</f>
        <v>0.37307106798001433</v>
      </c>
      <c r="BZ11" s="327">
        <f t="shared" si="10"/>
        <v>0.37308157750741905</v>
      </c>
      <c r="CA11" s="327">
        <f t="shared" si="10"/>
        <v>0.37308536840935841</v>
      </c>
      <c r="CB11" s="327">
        <f t="shared" si="10"/>
        <v>0.37308673582109447</v>
      </c>
      <c r="CC11" s="327">
        <f t="shared" si="10"/>
        <v>0.37308722905748859</v>
      </c>
      <c r="CD11" s="327">
        <f t="shared" si="10"/>
        <v>0.37308740697167753</v>
      </c>
      <c r="CE11" s="327">
        <f t="shared" si="10"/>
        <v>0.37308747114668572</v>
      </c>
      <c r="CF11" s="327">
        <f t="shared" si="10"/>
        <v>0.37308749429509946</v>
      </c>
      <c r="CG11" s="327">
        <f t="shared" si="10"/>
        <v>0.37308750264490814</v>
      </c>
      <c r="CH11" s="327">
        <f t="shared" si="10"/>
        <v>0.3730875056567477</v>
      </c>
      <c r="CI11" s="327">
        <f t="shared" si="10"/>
        <v>0.37308750674314112</v>
      </c>
      <c r="CJ11" s="327">
        <f t="shared" si="10"/>
        <v>0.37308750713501138</v>
      </c>
      <c r="CK11" s="327">
        <f t="shared" si="10"/>
        <v>0.37308750727636175</v>
      </c>
      <c r="CL11" s="327">
        <f t="shared" si="10"/>
        <v>0.37308750732734824</v>
      </c>
    </row>
    <row r="12" spans="1:90" ht="12.95" customHeight="1" x14ac:dyDescent="0.2">
      <c r="A12" s="327" t="s">
        <v>27</v>
      </c>
      <c r="C12" s="372">
        <f ca="1">SLOPE(INDIRECT($D$9):G1998,INDIRECT($C$9):F1998)</f>
        <v>1.816575227421741E-5</v>
      </c>
      <c r="D12" s="373">
        <f>AB4</f>
        <v>-3.3289077021717891E-6</v>
      </c>
      <c r="E12" s="381">
        <v>1.5185791772546127E-2</v>
      </c>
      <c r="F12" s="351">
        <v>1E-4</v>
      </c>
      <c r="G12" s="329">
        <v>2.2293914816008065E-2</v>
      </c>
      <c r="R12" s="328"/>
      <c r="S12" s="328"/>
      <c r="T12" s="328"/>
      <c r="U12" s="328"/>
      <c r="V12" s="328"/>
      <c r="AA12" s="382" t="s">
        <v>845</v>
      </c>
      <c r="AB12" s="376">
        <f>AB7*SIN(RADIANS(AB9))</f>
        <v>0.71935953660292817</v>
      </c>
      <c r="AE12" s="383" t="s">
        <v>1042</v>
      </c>
      <c r="AF12" s="384">
        <v>7.1676102129876731E-3</v>
      </c>
      <c r="AG12" s="327">
        <v>8.7512410845643658E-3</v>
      </c>
      <c r="AH12" s="384">
        <v>7.1407529855259137E-3</v>
      </c>
      <c r="AI12" s="384">
        <v>7.1266106367235075E-3</v>
      </c>
      <c r="AJ12" s="384">
        <v>7.319852956779024E-3</v>
      </c>
      <c r="AK12" s="385">
        <v>1.1850340938495709E-2</v>
      </c>
      <c r="AL12" s="385">
        <v>1.1850340938495709E-2</v>
      </c>
      <c r="AM12" s="385">
        <v>1.1359982687118218E-2</v>
      </c>
      <c r="AN12" s="327">
        <v>8.560701547140101E-3</v>
      </c>
      <c r="AO12" s="327">
        <v>8.5607188217570688E-3</v>
      </c>
      <c r="AP12" s="327">
        <v>8.6691928390476847E-3</v>
      </c>
      <c r="AQ12" s="327">
        <v>8.4581240535722708E-3</v>
      </c>
      <c r="AR12" s="327">
        <v>8.3683249256178531E-3</v>
      </c>
      <c r="AS12" s="386">
        <v>1.0017276985584344E-2</v>
      </c>
      <c r="AT12" s="327">
        <v>7.8099320694981992E-3</v>
      </c>
      <c r="AW12" s="327">
        <v>-20000</v>
      </c>
      <c r="AX12" s="327">
        <f t="shared" si="0"/>
        <v>-5.6314522723997618E-2</v>
      </c>
      <c r="AY12" s="327">
        <f t="shared" si="1"/>
        <v>5.8918536483025696E-2</v>
      </c>
      <c r="AZ12" s="327">
        <f t="shared" si="2"/>
        <v>-0.11523305920702331</v>
      </c>
      <c r="BA12" s="327">
        <f t="shared" si="3"/>
        <v>0.30247039300893008</v>
      </c>
      <c r="BB12" s="327">
        <f t="shared" si="4"/>
        <v>-0.99331672743850519</v>
      </c>
      <c r="BC12" s="327">
        <f t="shared" si="5"/>
        <v>-2.823700187196398</v>
      </c>
      <c r="BD12" s="327">
        <f t="shared" si="6"/>
        <v>-6.2383641341943106</v>
      </c>
      <c r="BE12" s="327">
        <f t="shared" si="7"/>
        <v>-2.3641537766230725</v>
      </c>
      <c r="BF12" s="327">
        <f t="shared" si="7"/>
        <v>-2.3525124713328589</v>
      </c>
      <c r="BG12" s="327">
        <f t="shared" si="7"/>
        <v>-2.3747675727793762</v>
      </c>
      <c r="BH12" s="327">
        <f t="shared" si="7"/>
        <v>-2.3317778967806935</v>
      </c>
      <c r="BI12" s="327">
        <f t="shared" si="7"/>
        <v>-2.4132736357534146</v>
      </c>
      <c r="BJ12" s="327">
        <f t="shared" si="7"/>
        <v>-2.2523465449317635</v>
      </c>
      <c r="BK12" s="327">
        <f t="shared" si="7"/>
        <v>-2.5502858759012543</v>
      </c>
      <c r="BL12" s="327">
        <f t="shared" si="8"/>
        <v>-1.8430014589747929</v>
      </c>
      <c r="BO12" s="327" t="s">
        <v>1053</v>
      </c>
      <c r="BP12" s="387">
        <v>90</v>
      </c>
    </row>
    <row r="13" spans="1:90" ht="12.95" customHeight="1" thickBot="1" x14ac:dyDescent="0.25">
      <c r="A13" s="327" t="s">
        <v>29</v>
      </c>
      <c r="C13" s="328" t="s">
        <v>24</v>
      </c>
      <c r="D13" s="373">
        <f>AB5</f>
        <v>2.6217015835823981E-10</v>
      </c>
      <c r="E13" s="388">
        <v>2.7536693263975835E-2</v>
      </c>
      <c r="F13" s="351">
        <v>1E-8</v>
      </c>
      <c r="G13" s="329">
        <v>2.826030850584076E-2</v>
      </c>
      <c r="R13" s="328"/>
      <c r="S13" s="328"/>
      <c r="T13" s="328"/>
      <c r="U13" s="328"/>
      <c r="V13" s="328"/>
      <c r="AA13" s="389" t="s">
        <v>846</v>
      </c>
      <c r="AB13" s="390">
        <f>AB6*86400*300000/149600000</f>
        <v>25.151194033393189</v>
      </c>
      <c r="AC13" s="327" t="s">
        <v>847</v>
      </c>
      <c r="AE13" s="339"/>
      <c r="AK13" s="385"/>
      <c r="AL13" s="385"/>
      <c r="AM13" s="385"/>
      <c r="AW13" s="327">
        <v>-19000</v>
      </c>
      <c r="AX13" s="327">
        <f t="shared" si="0"/>
        <v>-6.8052512685126021E-2</v>
      </c>
      <c r="AY13" s="327">
        <f t="shared" si="1"/>
        <v>4.5364992604882554E-2</v>
      </c>
      <c r="AZ13" s="327">
        <f t="shared" si="2"/>
        <v>-0.11341750529000857</v>
      </c>
      <c r="BA13" s="327">
        <f t="shared" si="3"/>
        <v>0.30464662765472317</v>
      </c>
      <c r="BB13" s="327">
        <f t="shared" si="4"/>
        <v>-0.99219428529584663</v>
      </c>
      <c r="BC13" s="327">
        <f t="shared" si="5"/>
        <v>-2.8143513266159337</v>
      </c>
      <c r="BD13" s="327">
        <f t="shared" si="6"/>
        <v>-6.0570596877182163</v>
      </c>
      <c r="BE13" s="327">
        <f t="shared" si="7"/>
        <v>-2.3432479117434974</v>
      </c>
      <c r="BF13" s="327">
        <f t="shared" si="7"/>
        <v>-2.3330627788467173</v>
      </c>
      <c r="BG13" s="327">
        <f t="shared" si="7"/>
        <v>-2.3529423865500254</v>
      </c>
      <c r="BH13" s="327">
        <f t="shared" si="7"/>
        <v>-2.3137485648755818</v>
      </c>
      <c r="BI13" s="327">
        <f t="shared" si="7"/>
        <v>-2.389593009775445</v>
      </c>
      <c r="BJ13" s="327">
        <f t="shared" si="7"/>
        <v>-2.2366568058595488</v>
      </c>
      <c r="BK13" s="327">
        <f t="shared" si="7"/>
        <v>-2.525173698155236</v>
      </c>
      <c r="BL13" s="327">
        <f t="shared" si="8"/>
        <v>-1.8121329167879847</v>
      </c>
      <c r="BO13" s="327" t="s">
        <v>1054</v>
      </c>
      <c r="BP13" s="379">
        <f>SIN(RADIANS(BP12))</f>
        <v>1</v>
      </c>
    </row>
    <row r="14" spans="1:90" ht="12.95" customHeight="1" x14ac:dyDescent="0.2">
      <c r="A14" s="327" t="s">
        <v>34</v>
      </c>
      <c r="E14" s="391">
        <f>SUM(R40:R1128)</f>
        <v>2.2360273632345398</v>
      </c>
      <c r="G14" s="392">
        <v>9.9999999819688767E-7</v>
      </c>
      <c r="R14" s="328"/>
      <c r="S14" s="328"/>
      <c r="T14" s="328"/>
      <c r="U14" s="328"/>
      <c r="V14" s="328"/>
      <c r="AA14" s="389" t="s">
        <v>848</v>
      </c>
      <c r="AB14" s="376">
        <f>2*AB5*365.24/C8</f>
        <v>5.1682299298830019E-7</v>
      </c>
      <c r="AC14" s="327" t="s">
        <v>189</v>
      </c>
      <c r="AE14" s="339"/>
      <c r="AF14" s="327">
        <v>1.589085239921569E-7</v>
      </c>
      <c r="AG14" s="327">
        <v>2.1155126683273516E-7</v>
      </c>
      <c r="AH14" s="327">
        <v>2.1216768126428326E-7</v>
      </c>
      <c r="AI14" s="327">
        <v>2.2807431435192126E-7</v>
      </c>
      <c r="AJ14" s="327">
        <v>4.8707201314272429E-7</v>
      </c>
      <c r="AK14" s="385">
        <v>5.4896601642215045E-7</v>
      </c>
      <c r="AL14" s="385">
        <v>5.4896601642215045E-7</v>
      </c>
      <c r="AM14" s="393">
        <v>5.304553464141944E-7</v>
      </c>
      <c r="AN14" s="48">
        <v>5.0324111559168837E-7</v>
      </c>
      <c r="AO14" s="327">
        <v>5.0350816805948692E-7</v>
      </c>
      <c r="AP14" s="327">
        <v>5.0658805980918152E-7</v>
      </c>
      <c r="AQ14" s="327">
        <v>5.0446146859561947E-7</v>
      </c>
      <c r="AR14" s="327">
        <v>4.9707547686484748E-7</v>
      </c>
      <c r="AS14" s="327">
        <v>5.2208756337716708E-7</v>
      </c>
      <c r="AT14" s="327">
        <v>3.5527512109718308E-7</v>
      </c>
      <c r="AW14" s="327">
        <v>-18000</v>
      </c>
      <c r="AX14" s="327">
        <f t="shared" si="0"/>
        <v>-7.9207525764028452E-2</v>
      </c>
      <c r="AY14" s="327">
        <f t="shared" si="1"/>
        <v>3.2335789043455888E-2</v>
      </c>
      <c r="AZ14" s="327">
        <f t="shared" si="2"/>
        <v>-0.11154331480748435</v>
      </c>
      <c r="BA14" s="327">
        <f t="shared" si="3"/>
        <v>0.30691118457312094</v>
      </c>
      <c r="BB14" s="327">
        <f t="shared" si="4"/>
        <v>-0.99096990324607737</v>
      </c>
      <c r="BC14" s="327">
        <f t="shared" si="5"/>
        <v>-2.8048888961211285</v>
      </c>
      <c r="BD14" s="327">
        <f t="shared" si="6"/>
        <v>-5.8837160390825778</v>
      </c>
      <c r="BE14" s="327">
        <f t="shared" si="7"/>
        <v>-2.3222417225153138</v>
      </c>
      <c r="BF14" s="327">
        <f t="shared" si="7"/>
        <v>-2.313410544994865</v>
      </c>
      <c r="BG14" s="327">
        <f t="shared" si="7"/>
        <v>-2.3310271122899815</v>
      </c>
      <c r="BH14" s="327">
        <f t="shared" si="7"/>
        <v>-2.2955432064214882</v>
      </c>
      <c r="BI14" s="327">
        <f t="shared" si="7"/>
        <v>-2.3657116024425209</v>
      </c>
      <c r="BJ14" s="327">
        <f t="shared" si="7"/>
        <v>-2.2210989607231828</v>
      </c>
      <c r="BK14" s="327">
        <f t="shared" si="7"/>
        <v>-2.499382141401679</v>
      </c>
      <c r="BL14" s="327">
        <f t="shared" si="8"/>
        <v>-1.7812643746011769</v>
      </c>
      <c r="BO14" s="327" t="s">
        <v>1050</v>
      </c>
      <c r="BP14" s="387">
        <v>0.91200000000000003</v>
      </c>
      <c r="BQ14" s="387">
        <v>0.91200000000000003</v>
      </c>
      <c r="BR14" s="387">
        <v>0.91200000000000003</v>
      </c>
      <c r="BS14" s="387">
        <v>0.91200000000000003</v>
      </c>
      <c r="BT14" s="387">
        <v>0.91200000000000003</v>
      </c>
      <c r="BU14" s="387">
        <v>0.91200000000000003</v>
      </c>
      <c r="BV14" s="387">
        <v>0.91200000000000003</v>
      </c>
      <c r="BW14" s="387">
        <v>0.91200000000000003</v>
      </c>
      <c r="BX14" s="387">
        <v>0.91200000000000003</v>
      </c>
      <c r="BY14" s="387">
        <v>0.91200000000000003</v>
      </c>
      <c r="BZ14" s="387">
        <v>0.91200000000000003</v>
      </c>
      <c r="CA14" s="387">
        <v>0.91200000000000003</v>
      </c>
      <c r="CB14" s="387">
        <v>0.91200000000000003</v>
      </c>
      <c r="CC14" s="387">
        <v>0.91200000000000003</v>
      </c>
      <c r="CD14" s="387">
        <v>0.91200000000000003</v>
      </c>
      <c r="CE14" s="387">
        <v>0.91200000000000003</v>
      </c>
      <c r="CF14" s="387">
        <v>0.91200000000000003</v>
      </c>
      <c r="CG14" s="387">
        <v>0.91200000000000003</v>
      </c>
      <c r="CH14" s="387">
        <v>0.91200000000000003</v>
      </c>
      <c r="CI14" s="387">
        <v>0.91200000000000003</v>
      </c>
      <c r="CJ14" s="387">
        <v>0.91200000000000003</v>
      </c>
      <c r="CK14" s="387">
        <v>0.91200000000000003</v>
      </c>
      <c r="CL14" s="387">
        <v>0.91200000000000003</v>
      </c>
    </row>
    <row r="15" spans="1:90" ht="12.95" customHeight="1" x14ac:dyDescent="0.2">
      <c r="A15" s="384" t="s">
        <v>28</v>
      </c>
      <c r="C15" s="394">
        <f ca="1">(C7+C11)+(C8+C12)*INT(MAX(F21:F3511))</f>
        <v>60472.394461691656</v>
      </c>
      <c r="D15" s="376">
        <f>+C7+INT(MAX(F21:F1566))*C8+D11+D12*INT(MAX(F21:F4001))+D13*INT(MAX(F21:F4028)^2)</f>
        <v>60472.302435983045</v>
      </c>
      <c r="E15" s="468" t="s">
        <v>207</v>
      </c>
      <c r="F15" s="469">
        <v>1</v>
      </c>
      <c r="R15" s="328"/>
      <c r="S15" s="328"/>
      <c r="T15" s="328"/>
      <c r="U15" s="328"/>
      <c r="V15" s="328"/>
      <c r="AA15" s="382" t="s">
        <v>849</v>
      </c>
      <c r="AB15" s="396">
        <f>(AB10-AB2)/AD2</f>
        <v>84040.662577660696</v>
      </c>
      <c r="AC15" s="327" t="s">
        <v>850</v>
      </c>
      <c r="AE15" s="339"/>
      <c r="AM15" s="327" t="s">
        <v>1048</v>
      </c>
      <c r="AW15" s="327">
        <v>-17000</v>
      </c>
      <c r="AX15" s="327">
        <f t="shared" si="0"/>
        <v>-8.977916703764785E-2</v>
      </c>
      <c r="AY15" s="327">
        <f t="shared" si="1"/>
        <v>1.9830925798745708E-2</v>
      </c>
      <c r="AZ15" s="327">
        <f t="shared" si="2"/>
        <v>-0.10961009283639356</v>
      </c>
      <c r="BA15" s="327">
        <f t="shared" si="3"/>
        <v>0.30926758375758612</v>
      </c>
      <c r="BB15" s="327">
        <f t="shared" si="4"/>
        <v>-0.9896396389300639</v>
      </c>
      <c r="BC15" s="327">
        <f t="shared" si="5"/>
        <v>-2.7953069385179465</v>
      </c>
      <c r="BD15" s="327">
        <f t="shared" si="6"/>
        <v>-5.7177475828342272</v>
      </c>
      <c r="BE15" s="327">
        <f t="shared" si="7"/>
        <v>-2.3011296999134077</v>
      </c>
      <c r="BF15" s="327">
        <f t="shared" si="7"/>
        <v>-2.2935460917585395</v>
      </c>
      <c r="BG15" s="327">
        <f t="shared" si="7"/>
        <v>-2.3090241233641011</v>
      </c>
      <c r="BH15" s="327">
        <f t="shared" si="7"/>
        <v>-2.2771396172472418</v>
      </c>
      <c r="BI15" s="327">
        <f t="shared" si="7"/>
        <v>-2.3416444167201331</v>
      </c>
      <c r="BJ15" s="327">
        <f t="shared" si="7"/>
        <v>-2.205642887423735</v>
      </c>
      <c r="BK15" s="327">
        <f t="shared" si="7"/>
        <v>-2.4729063683333559</v>
      </c>
      <c r="BL15" s="327">
        <f t="shared" si="8"/>
        <v>-1.7503958324143687</v>
      </c>
      <c r="BO15" s="327" t="s">
        <v>1051</v>
      </c>
      <c r="BP15" s="387">
        <v>0.16900000000000001</v>
      </c>
      <c r="BQ15" s="387">
        <v>0.16900000000000001</v>
      </c>
      <c r="BR15" s="387">
        <v>0.16900000000000001</v>
      </c>
      <c r="BS15" s="387">
        <v>0.16900000000000001</v>
      </c>
      <c r="BT15" s="387">
        <v>0.16900000000000001</v>
      </c>
      <c r="BU15" s="387">
        <v>0.16900000000000001</v>
      </c>
      <c r="BV15" s="387">
        <v>0.16900000000000001</v>
      </c>
      <c r="BW15" s="387">
        <v>0.16900000000000001</v>
      </c>
      <c r="BX15" s="387">
        <v>0.16900000000000001</v>
      </c>
      <c r="BY15" s="387">
        <v>0.16900000000000001</v>
      </c>
      <c r="BZ15" s="387">
        <v>0.16900000000000001</v>
      </c>
      <c r="CA15" s="387">
        <v>0.16900000000000001</v>
      </c>
      <c r="CB15" s="387">
        <v>0.16900000000000001</v>
      </c>
      <c r="CC15" s="387">
        <v>0.16900000000000001</v>
      </c>
      <c r="CD15" s="387">
        <v>0.16900000000000001</v>
      </c>
      <c r="CE15" s="387">
        <v>0.16900000000000001</v>
      </c>
      <c r="CF15" s="387">
        <v>0.16900000000000001</v>
      </c>
      <c r="CG15" s="387">
        <v>0.16900000000000001</v>
      </c>
      <c r="CH15" s="387">
        <v>0.16900000000000001</v>
      </c>
      <c r="CI15" s="387">
        <v>0.16900000000000001</v>
      </c>
      <c r="CJ15" s="387">
        <v>0.16900000000000001</v>
      </c>
      <c r="CK15" s="387">
        <v>0.16900000000000001</v>
      </c>
      <c r="CL15" s="387">
        <v>0.16900000000000001</v>
      </c>
    </row>
    <row r="16" spans="1:90" ht="12.95" customHeight="1" x14ac:dyDescent="0.2">
      <c r="A16" s="345" t="s">
        <v>14</v>
      </c>
      <c r="C16" s="397">
        <f ca="1">+C8+C12</f>
        <v>0.3705706757522742</v>
      </c>
      <c r="D16" s="376">
        <f>+C8+D12+2*D13*MAX(F21:F9429)</f>
        <v>0.37057759719142197</v>
      </c>
      <c r="E16" s="470" t="s">
        <v>208</v>
      </c>
      <c r="F16" s="471">
        <f ca="1">NOW()+15018.5+$C$5/24</f>
        <v>60678.78523321759</v>
      </c>
      <c r="R16" s="328"/>
      <c r="S16" s="328"/>
      <c r="T16" s="328"/>
      <c r="U16" s="328"/>
      <c r="V16" s="328"/>
      <c r="AA16" s="375" t="s">
        <v>851</v>
      </c>
      <c r="AB16" s="396">
        <f>365.24*AB8</f>
        <v>75424.231189741709</v>
      </c>
      <c r="AC16" s="327" t="s">
        <v>831</v>
      </c>
      <c r="AD16" s="376"/>
      <c r="AE16" s="339"/>
      <c r="AI16" s="327" t="s">
        <v>1045</v>
      </c>
      <c r="AJ16" s="327">
        <f>AVERAGE(AJ14:AQ14)</f>
        <v>5.1665727555714946E-7</v>
      </c>
      <c r="AM16" s="327">
        <f>AVERAGE(AJ14,AN14:AR15)</f>
        <v>5.0032438367725804E-7</v>
      </c>
      <c r="AW16" s="327">
        <v>-16000</v>
      </c>
      <c r="AX16" s="327">
        <f t="shared" si="0"/>
        <v>-9.9766938949606837E-2</v>
      </c>
      <c r="AY16" s="327">
        <f t="shared" si="1"/>
        <v>7.8504028707519977E-3</v>
      </c>
      <c r="AZ16" s="327">
        <f t="shared" si="2"/>
        <v>-0.10761734182035883</v>
      </c>
      <c r="BA16" s="327">
        <f t="shared" si="3"/>
        <v>0.31171968181422727</v>
      </c>
      <c r="BB16" s="327">
        <f t="shared" si="4"/>
        <v>-0.98819919710619808</v>
      </c>
      <c r="BC16" s="327">
        <f t="shared" si="5"/>
        <v>-2.7855988279751642</v>
      </c>
      <c r="BD16" s="327">
        <f t="shared" si="6"/>
        <v>-5.5586169618219738</v>
      </c>
      <c r="BE16" s="327">
        <f t="shared" si="7"/>
        <v>-2.2799053401916725</v>
      </c>
      <c r="BF16" s="327">
        <f t="shared" si="7"/>
        <v>-2.2734604648342129</v>
      </c>
      <c r="BG16" s="327">
        <f t="shared" si="7"/>
        <v>-2.2869344868143218</v>
      </c>
      <c r="BH16" s="327">
        <f t="shared" si="7"/>
        <v>-2.2585160547291125</v>
      </c>
      <c r="BI16" s="327">
        <f t="shared" si="7"/>
        <v>-2.3174065742966223</v>
      </c>
      <c r="BJ16" s="327">
        <f t="shared" si="7"/>
        <v>-2.1902558134799888</v>
      </c>
      <c r="BK16" s="327">
        <f t="shared" si="7"/>
        <v>-2.445742193558349</v>
      </c>
      <c r="BL16" s="327">
        <f t="shared" si="8"/>
        <v>-1.7195272902275609</v>
      </c>
      <c r="BN16" s="327">
        <f>CL16</f>
        <v>1.2744348241667305</v>
      </c>
      <c r="BO16" s="327" t="s">
        <v>1052</v>
      </c>
      <c r="BP16" s="387">
        <v>1</v>
      </c>
      <c r="BQ16" s="327">
        <f>($BP11*BP17^2)^(1/3)/$BP13</f>
        <v>1.1734149647051708</v>
      </c>
      <c r="BR16" s="327">
        <f t="shared" ref="BR16:BX16" si="11">($BP11*BQ17^2)^(1/3)/$BP13</f>
        <v>1.237730638366018</v>
      </c>
      <c r="BS16" s="327">
        <f t="shared" si="11"/>
        <v>1.2611607209025144</v>
      </c>
      <c r="BT16" s="327">
        <f t="shared" si="11"/>
        <v>1.2696422459040069</v>
      </c>
      <c r="BU16" s="327">
        <f t="shared" si="11"/>
        <v>1.2727055180846811</v>
      </c>
      <c r="BV16" s="327">
        <f t="shared" si="11"/>
        <v>1.273810974020587</v>
      </c>
      <c r="BW16" s="327">
        <f t="shared" si="11"/>
        <v>1.2742097867829956</v>
      </c>
      <c r="BX16" s="327">
        <f t="shared" si="11"/>
        <v>1.2743536502148074</v>
      </c>
      <c r="BY16" s="327">
        <f t="shared" ref="BY16:CL16" si="12">($BP11*BX17^2)^(1/3)/$BP13</f>
        <v>1.2744055439708311</v>
      </c>
      <c r="BZ16" s="327">
        <f t="shared" si="12"/>
        <v>1.2744242625887408</v>
      </c>
      <c r="CA16" s="327">
        <f t="shared" si="12"/>
        <v>1.2744310145553086</v>
      </c>
      <c r="CB16" s="327">
        <f t="shared" si="12"/>
        <v>1.2744334500433656</v>
      </c>
      <c r="CC16" s="327">
        <f t="shared" si="12"/>
        <v>1.2744343285427129</v>
      </c>
      <c r="CD16" s="327">
        <f t="shared" si="12"/>
        <v>1.2744346454241362</v>
      </c>
      <c r="CE16" s="327">
        <f t="shared" si="12"/>
        <v>1.2744347597256755</v>
      </c>
      <c r="CF16" s="327">
        <f t="shared" si="12"/>
        <v>1.274434800955109</v>
      </c>
      <c r="CG16" s="327">
        <f t="shared" si="12"/>
        <v>1.2744348158268786</v>
      </c>
      <c r="CH16" s="327">
        <f t="shared" si="12"/>
        <v>1.2744348211912389</v>
      </c>
      <c r="CI16" s="327">
        <f t="shared" si="12"/>
        <v>1.2744348231262044</v>
      </c>
      <c r="CJ16" s="327">
        <f t="shared" si="12"/>
        <v>1.274434823824161</v>
      </c>
      <c r="CK16" s="327">
        <f t="shared" si="12"/>
        <v>1.2744348240759191</v>
      </c>
      <c r="CL16" s="327">
        <f t="shared" si="12"/>
        <v>1.2744348241667305</v>
      </c>
    </row>
    <row r="17" spans="1:90" ht="12.95" customHeight="1" thickBot="1" x14ac:dyDescent="0.25">
      <c r="A17" s="395" t="s">
        <v>98</v>
      </c>
      <c r="C17" s="327">
        <f>COUNT(C21:C2176)</f>
        <v>208</v>
      </c>
      <c r="E17" s="470" t="s">
        <v>209</v>
      </c>
      <c r="F17" s="471">
        <f ca="1">ROUND(2*(F16-$C$7)/$C$8,0)/2+F15</f>
        <v>54753.5</v>
      </c>
      <c r="R17" s="328"/>
      <c r="S17" s="328"/>
      <c r="T17" s="328"/>
      <c r="U17" s="328"/>
      <c r="V17" s="328"/>
      <c r="AA17" s="375" t="s">
        <v>852</v>
      </c>
      <c r="AB17" s="399">
        <f>AB13^3/AB8^2</f>
        <v>0.37308750735611612</v>
      </c>
      <c r="AE17" s="339"/>
      <c r="AI17" s="327" t="s">
        <v>1046</v>
      </c>
      <c r="AJ17" s="327">
        <f>STDEV(AJ14:AQ14)</f>
        <v>2.3165254688544577E-8</v>
      </c>
      <c r="AM17" s="327">
        <f>STDEV(AJ14,AN14:AR14)</f>
        <v>7.2273596647855925E-9</v>
      </c>
      <c r="AW17" s="327">
        <v>-15000</v>
      </c>
      <c r="AX17" s="327">
        <f t="shared" si="0"/>
        <v>-0.10917023514133077</v>
      </c>
      <c r="AY17" s="327">
        <f t="shared" si="1"/>
        <v>-3.6057797405252279E-3</v>
      </c>
      <c r="AZ17" s="327">
        <f t="shared" si="2"/>
        <v>-0.10556445540080554</v>
      </c>
      <c r="BA17" s="327">
        <f t="shared" si="3"/>
        <v>0.31427170250918246</v>
      </c>
      <c r="BB17" s="327">
        <f t="shared" si="4"/>
        <v>-0.98664388864616981</v>
      </c>
      <c r="BC17" s="327">
        <f t="shared" si="5"/>
        <v>-2.7757572490804154</v>
      </c>
      <c r="BD17" s="327">
        <f t="shared" si="6"/>
        <v>-5.4058304288014218</v>
      </c>
      <c r="BE17" s="327">
        <f t="shared" si="7"/>
        <v>-2.25856117026516</v>
      </c>
      <c r="BF17" s="327">
        <f t="shared" si="7"/>
        <v>-2.2531454117472474</v>
      </c>
      <c r="BG17" s="327">
        <f t="shared" si="7"/>
        <v>-2.264757865495703</v>
      </c>
      <c r="BH17" s="327">
        <f t="shared" si="7"/>
        <v>-2.2396513765169459</v>
      </c>
      <c r="BI17" s="327">
        <f t="shared" si="7"/>
        <v>-2.2930131903151327</v>
      </c>
      <c r="BJ17" s="327">
        <f t="shared" si="7"/>
        <v>-2.1749022784722984</v>
      </c>
      <c r="BK17" s="327">
        <f t="shared" si="7"/>
        <v>-2.4178860875878514</v>
      </c>
      <c r="BL17" s="327">
        <f t="shared" si="8"/>
        <v>-1.6886587480407531</v>
      </c>
      <c r="BO17" s="327" t="s">
        <v>1055</v>
      </c>
      <c r="BP17" s="379">
        <f t="shared" ref="BP17:CL17" si="13">SUM(BP14:BP16)</f>
        <v>2.081</v>
      </c>
      <c r="BQ17" s="379">
        <f t="shared" si="13"/>
        <v>2.2544149647051706</v>
      </c>
      <c r="BR17" s="379">
        <f t="shared" si="13"/>
        <v>2.3187306383660182</v>
      </c>
      <c r="BS17" s="379">
        <f t="shared" si="13"/>
        <v>2.3421607209025144</v>
      </c>
      <c r="BT17" s="379">
        <f t="shared" si="13"/>
        <v>2.3506422459040071</v>
      </c>
      <c r="BU17" s="379">
        <f t="shared" si="13"/>
        <v>2.3537055180846811</v>
      </c>
      <c r="BV17" s="379">
        <f t="shared" si="13"/>
        <v>2.3548109740205869</v>
      </c>
      <c r="BW17" s="379">
        <f t="shared" si="13"/>
        <v>2.3552097867829955</v>
      </c>
      <c r="BX17" s="379">
        <f t="shared" si="13"/>
        <v>2.3553536502148074</v>
      </c>
      <c r="BY17" s="379">
        <f t="shared" si="13"/>
        <v>2.3554055439708312</v>
      </c>
      <c r="BZ17" s="379">
        <f t="shared" si="13"/>
        <v>2.3554242625887407</v>
      </c>
      <c r="CA17" s="379">
        <f t="shared" si="13"/>
        <v>2.3554310145553083</v>
      </c>
      <c r="CB17" s="379">
        <f t="shared" si="13"/>
        <v>2.3554334500433658</v>
      </c>
      <c r="CC17" s="379">
        <f t="shared" si="13"/>
        <v>2.3554343285427128</v>
      </c>
      <c r="CD17" s="379">
        <f t="shared" si="13"/>
        <v>2.3554346454241362</v>
      </c>
      <c r="CE17" s="379">
        <f t="shared" si="13"/>
        <v>2.3554347597256755</v>
      </c>
      <c r="CF17" s="379">
        <f t="shared" si="13"/>
        <v>2.3554348009551092</v>
      </c>
      <c r="CG17" s="379">
        <f t="shared" si="13"/>
        <v>2.3554348158268787</v>
      </c>
      <c r="CH17" s="379">
        <f t="shared" si="13"/>
        <v>2.3554348211912388</v>
      </c>
      <c r="CI17" s="379">
        <f t="shared" si="13"/>
        <v>2.3554348231262043</v>
      </c>
      <c r="CJ17" s="379">
        <f t="shared" si="13"/>
        <v>2.3554348238241607</v>
      </c>
      <c r="CK17" s="379">
        <f t="shared" si="13"/>
        <v>2.3554348240759193</v>
      </c>
      <c r="CL17" s="379">
        <f t="shared" si="13"/>
        <v>2.3554348241667302</v>
      </c>
    </row>
    <row r="18" spans="1:90" ht="12.95" customHeight="1" thickTop="1" thickBot="1" x14ac:dyDescent="0.25">
      <c r="A18" s="345" t="s">
        <v>212</v>
      </c>
      <c r="C18" s="400">
        <f ca="1">+C15</f>
        <v>60472.394461691656</v>
      </c>
      <c r="D18" s="466">
        <f ca="1">C16</f>
        <v>0.3705706757522742</v>
      </c>
      <c r="E18" s="470" t="s">
        <v>210</v>
      </c>
      <c r="F18" s="472">
        <f ca="1">ROUND(2*(F16-$C$15)/$C$16,0)/2+F15</f>
        <v>558</v>
      </c>
      <c r="L18" s="327" t="s">
        <v>866</v>
      </c>
      <c r="M18" s="401">
        <f>M19/AB16</f>
        <v>0.38789937316562573</v>
      </c>
      <c r="R18" s="328"/>
      <c r="S18" s="328"/>
      <c r="T18" s="328"/>
      <c r="U18" s="328"/>
      <c r="V18" s="328"/>
      <c r="AA18" s="402" t="s">
        <v>853</v>
      </c>
      <c r="AB18" s="403">
        <f>2*PI()/(AB8*365.2422)*AD2</f>
        <v>3.0868542186808E-5</v>
      </c>
      <c r="AC18" s="404" t="s">
        <v>854</v>
      </c>
      <c r="AD18" s="404"/>
      <c r="AE18" s="405"/>
      <c r="AG18" s="327">
        <f>SUM(AG21:AG218)</f>
        <v>0.68201778308746197</v>
      </c>
      <c r="AW18" s="327">
        <v>-14000</v>
      </c>
      <c r="AX18" s="327">
        <f t="shared" si="0"/>
        <v>-0.11798833618989352</v>
      </c>
      <c r="AY18" s="327">
        <f t="shared" si="1"/>
        <v>-1.4537622035085969E-2</v>
      </c>
      <c r="AZ18" s="327">
        <f t="shared" si="2"/>
        <v>-0.10345071415480754</v>
      </c>
      <c r="BA18" s="327">
        <f t="shared" si="3"/>
        <v>0.31692826839059685</v>
      </c>
      <c r="BB18" s="327">
        <f t="shared" si="4"/>
        <v>-0.98496858727818415</v>
      </c>
      <c r="BC18" s="327">
        <f t="shared" si="5"/>
        <v>-2.7657741777471028</v>
      </c>
      <c r="BD18" s="327">
        <f t="shared" si="6"/>
        <v>-5.2589337835077723</v>
      </c>
      <c r="BE18" s="327">
        <f t="shared" ref="BE18:BK33" si="14">$BL18+$AB$7*SIN(BF18)</f>
        <v>-2.2370887826865444</v>
      </c>
      <c r="BF18" s="327">
        <f t="shared" si="14"/>
        <v>-2.2325933425679043</v>
      </c>
      <c r="BG18" s="327">
        <f t="shared" si="14"/>
        <v>-2.2424924299892717</v>
      </c>
      <c r="BH18" s="327">
        <f t="shared" si="14"/>
        <v>-2.2205251756399353</v>
      </c>
      <c r="BI18" s="327">
        <f t="shared" si="14"/>
        <v>-2.2684792336920498</v>
      </c>
      <c r="BJ18" s="327">
        <f t="shared" si="14"/>
        <v>-2.1595441095056942</v>
      </c>
      <c r="BK18" s="327">
        <f t="shared" si="14"/>
        <v>-2.389335180199037</v>
      </c>
      <c r="BL18" s="327">
        <f t="shared" si="8"/>
        <v>-1.6577902058539449</v>
      </c>
      <c r="BQ18" s="387"/>
      <c r="BR18" s="387"/>
      <c r="BS18" s="387"/>
      <c r="BT18" s="387"/>
      <c r="BU18" s="387"/>
    </row>
    <row r="19" spans="1:90" ht="12.95" customHeight="1" thickBot="1" x14ac:dyDescent="0.25">
      <c r="A19" s="345" t="s">
        <v>213</v>
      </c>
      <c r="C19" s="406">
        <f>+D15</f>
        <v>60472.302435983045</v>
      </c>
      <c r="D19" s="467">
        <f>+D16</f>
        <v>0.37057759719142197</v>
      </c>
      <c r="E19" s="473" t="s">
        <v>211</v>
      </c>
      <c r="F19" s="474">
        <f ca="1">+$C$15+$C$16*F18-15018.5-$C$5/24</f>
        <v>45661.068732094762</v>
      </c>
      <c r="L19" s="327" t="s">
        <v>865</v>
      </c>
      <c r="M19" s="407">
        <f>MAX(M21:M1613)-MIN(M20:M1322)</f>
        <v>29257.012000000046</v>
      </c>
      <c r="N19" s="327" t="s">
        <v>831</v>
      </c>
      <c r="P19" s="327" t="s">
        <v>192</v>
      </c>
      <c r="AA19" s="408"/>
      <c r="AC19" s="408"/>
      <c r="AW19" s="327">
        <v>-13000</v>
      </c>
      <c r="AX19" s="327">
        <f t="shared" si="0"/>
        <v>-0.12622040729741238</v>
      </c>
      <c r="AY19" s="327">
        <f t="shared" si="1"/>
        <v>-2.4945124012930232E-2</v>
      </c>
      <c r="AZ19" s="327">
        <f t="shared" si="2"/>
        <v>-0.10127528328448214</v>
      </c>
      <c r="BA19" s="327">
        <f t="shared" si="3"/>
        <v>0.31969443363946892</v>
      </c>
      <c r="BB19" s="327">
        <f t="shared" si="4"/>
        <v>-0.98316768393932485</v>
      </c>
      <c r="BC19" s="327">
        <f t="shared" si="5"/>
        <v>-2.7556408634076077</v>
      </c>
      <c r="BD19" s="327">
        <f t="shared" si="6"/>
        <v>-5.1175087962750805</v>
      </c>
      <c r="BE19" s="327">
        <f t="shared" si="14"/>
        <v>-2.2154788789410644</v>
      </c>
      <c r="BF19" s="327">
        <f t="shared" si="14"/>
        <v>-2.2117972729505335</v>
      </c>
      <c r="BG19" s="327">
        <f t="shared" si="14"/>
        <v>-2.2201347819265305</v>
      </c>
      <c r="BH19" s="327">
        <f t="shared" si="14"/>
        <v>-2.2011179101485085</v>
      </c>
      <c r="BI19" s="327">
        <f t="shared" si="14"/>
        <v>-2.2438193708981835</v>
      </c>
      <c r="BJ19" s="327">
        <f t="shared" si="14"/>
        <v>-2.1441404112481295</v>
      </c>
      <c r="BK19" s="327">
        <f t="shared" si="14"/>
        <v>-2.3600872631697816</v>
      </c>
      <c r="BL19" s="327">
        <f t="shared" si="8"/>
        <v>-1.6269216636671371</v>
      </c>
      <c r="BO19" s="327" t="s">
        <v>1056</v>
      </c>
      <c r="BP19" s="380">
        <f>$AB$17</f>
        <v>0.37308750735611612</v>
      </c>
      <c r="BU19" s="327">
        <f t="shared" ref="BU19:CB19" si="15">(BU24*$BP21)^3/BU25^2</f>
        <v>0.37140584577022934</v>
      </c>
      <c r="BV19" s="327">
        <f t="shared" si="15"/>
        <v>0.37245029466919788</v>
      </c>
      <c r="BW19" s="327">
        <f t="shared" si="15"/>
        <v>0.37284615795569315</v>
      </c>
      <c r="BX19" s="327">
        <f t="shared" si="15"/>
        <v>0.37299610899270902</v>
      </c>
      <c r="BY19" s="327">
        <f t="shared" si="15"/>
        <v>0.37305289714390938</v>
      </c>
      <c r="BZ19" s="327">
        <f t="shared" si="15"/>
        <v>0.37307440165897549</v>
      </c>
      <c r="CA19" s="327">
        <f t="shared" si="15"/>
        <v>0.37308254472247449</v>
      </c>
      <c r="CB19" s="327">
        <f t="shared" si="15"/>
        <v>0.37308562819995361</v>
      </c>
      <c r="CC19" s="327">
        <f t="shared" ref="CC19:CL19" si="16">(CC24*$BP21)^3/CC25^2</f>
        <v>0.3730867957937215</v>
      </c>
      <c r="CD19" s="327">
        <f t="shared" si="16"/>
        <v>0.373087237915602</v>
      </c>
      <c r="CE19" s="327">
        <f t="shared" si="16"/>
        <v>0.3730874053296766</v>
      </c>
      <c r="CF19" s="327">
        <f t="shared" si="16"/>
        <v>0.37308746872275134</v>
      </c>
      <c r="CG19" s="327">
        <f t="shared" si="16"/>
        <v>0.37308749272719416</v>
      </c>
      <c r="CH19" s="327">
        <f t="shared" si="16"/>
        <v>0.37308750181672384</v>
      </c>
      <c r="CI19" s="327">
        <f t="shared" si="16"/>
        <v>0.37308750525856815</v>
      </c>
      <c r="CJ19" s="327">
        <f t="shared" si="16"/>
        <v>0.37308750656185796</v>
      </c>
      <c r="CK19" s="327">
        <f t="shared" si="16"/>
        <v>0.37308750705536209</v>
      </c>
      <c r="CL19" s="327">
        <f t="shared" si="16"/>
        <v>0.37308750724223244</v>
      </c>
    </row>
    <row r="20" spans="1:90" ht="12.95" customHeight="1" thickBot="1" x14ac:dyDescent="0.25">
      <c r="A20" s="363" t="s">
        <v>16</v>
      </c>
      <c r="B20" s="363" t="s">
        <v>17</v>
      </c>
      <c r="C20" s="363" t="s">
        <v>18</v>
      </c>
      <c r="D20" s="363" t="s">
        <v>23</v>
      </c>
      <c r="E20" s="363" t="s">
        <v>19</v>
      </c>
      <c r="F20" s="363" t="s">
        <v>20</v>
      </c>
      <c r="G20" s="409" t="s">
        <v>21</v>
      </c>
      <c r="H20" s="410" t="s">
        <v>256</v>
      </c>
      <c r="I20" s="410" t="s">
        <v>257</v>
      </c>
      <c r="J20" s="410" t="s">
        <v>238</v>
      </c>
      <c r="K20" s="410" t="s">
        <v>234</v>
      </c>
      <c r="L20" s="411" t="s">
        <v>32</v>
      </c>
      <c r="M20" s="363" t="s">
        <v>25</v>
      </c>
      <c r="N20" s="412" t="s">
        <v>202</v>
      </c>
      <c r="O20" s="363" t="s">
        <v>200</v>
      </c>
      <c r="P20" s="363" t="s">
        <v>180</v>
      </c>
      <c r="Q20" s="413" t="s">
        <v>1</v>
      </c>
      <c r="R20" s="327" t="s">
        <v>201</v>
      </c>
      <c r="S20" s="328" t="s">
        <v>1062</v>
      </c>
      <c r="T20" s="410" t="s">
        <v>256</v>
      </c>
      <c r="U20" s="410" t="s">
        <v>257</v>
      </c>
      <c r="V20" s="410" t="s">
        <v>238</v>
      </c>
      <c r="W20" s="410" t="s">
        <v>234</v>
      </c>
      <c r="Z20" s="363" t="s">
        <v>20</v>
      </c>
      <c r="AA20" s="411" t="s">
        <v>855</v>
      </c>
      <c r="AB20" s="411" t="s">
        <v>861</v>
      </c>
      <c r="AC20" s="411" t="s">
        <v>856</v>
      </c>
      <c r="AD20" s="411" t="s">
        <v>857</v>
      </c>
      <c r="AE20" s="411" t="s">
        <v>858</v>
      </c>
      <c r="AF20" s="411" t="s">
        <v>859</v>
      </c>
      <c r="AG20" s="411" t="s">
        <v>202</v>
      </c>
      <c r="AH20" s="411" t="s">
        <v>817</v>
      </c>
      <c r="AI20" s="411" t="s">
        <v>818</v>
      </c>
      <c r="AJ20" s="411" t="s">
        <v>819</v>
      </c>
      <c r="AK20" s="411" t="s">
        <v>860</v>
      </c>
      <c r="AL20" s="411" t="s">
        <v>820</v>
      </c>
      <c r="AM20" s="411" t="s">
        <v>821</v>
      </c>
      <c r="AN20" s="363" t="s">
        <v>822</v>
      </c>
      <c r="AO20" s="363" t="s">
        <v>823</v>
      </c>
      <c r="AP20" s="363" t="s">
        <v>824</v>
      </c>
      <c r="AQ20" s="363" t="s">
        <v>825</v>
      </c>
      <c r="AR20" s="363" t="s">
        <v>826</v>
      </c>
      <c r="AS20" s="363" t="s">
        <v>827</v>
      </c>
      <c r="AT20" s="363" t="s">
        <v>828</v>
      </c>
      <c r="AU20" s="363" t="s">
        <v>151</v>
      </c>
      <c r="AV20" s="414"/>
      <c r="AW20" s="327">
        <v>-12000</v>
      </c>
      <c r="AX20" s="327">
        <f t="shared" si="0"/>
        <v>-0.13386549791625527</v>
      </c>
      <c r="AY20" s="327">
        <f t="shared" si="1"/>
        <v>-3.4828285674058011E-2</v>
      </c>
      <c r="AZ20" s="327">
        <f t="shared" si="2"/>
        <v>-9.9037212242197248E-2</v>
      </c>
      <c r="BA20" s="327">
        <f t="shared" si="3"/>
        <v>0.32257571838741028</v>
      </c>
      <c r="BB20" s="327">
        <f t="shared" si="4"/>
        <v>-0.98123503851151916</v>
      </c>
      <c r="BC20" s="327">
        <f t="shared" si="5"/>
        <v>-2.7453478117545385</v>
      </c>
      <c r="BD20" s="327">
        <f t="shared" si="6"/>
        <v>-4.9811700427366752</v>
      </c>
      <c r="BE20" s="327">
        <f t="shared" si="14"/>
        <v>-2.1937213194868042</v>
      </c>
      <c r="BF20" s="327">
        <f t="shared" si="14"/>
        <v>-2.1907507494407668</v>
      </c>
      <c r="BG20" s="327">
        <f t="shared" si="14"/>
        <v>-2.1976798904001713</v>
      </c>
      <c r="BH20" s="327">
        <f t="shared" si="14"/>
        <v>-2.1814110252212982</v>
      </c>
      <c r="BI20" s="327">
        <f t="shared" si="14"/>
        <v>-2.2190477909236588</v>
      </c>
      <c r="BJ20" s="327">
        <f t="shared" si="14"/>
        <v>-2.1286475721142448</v>
      </c>
      <c r="BK20" s="327">
        <f t="shared" si="14"/>
        <v>-2.3301407923826378</v>
      </c>
      <c r="BL20" s="327">
        <f t="shared" si="8"/>
        <v>-1.5960531214803289</v>
      </c>
      <c r="BO20" s="327" t="s">
        <v>1053</v>
      </c>
      <c r="BP20" s="387">
        <v>69</v>
      </c>
    </row>
    <row r="21" spans="1:90" ht="12.95" customHeight="1" x14ac:dyDescent="0.2">
      <c r="A21" s="335" t="s">
        <v>48</v>
      </c>
      <c r="B21" s="415"/>
      <c r="C21" s="416">
        <v>31215.385999999999</v>
      </c>
      <c r="D21" s="416"/>
      <c r="E21" s="335">
        <f t="shared" ref="E21:E84" si="17">+(C21-C$7)/C$8</f>
        <v>-24759.55878023872</v>
      </c>
      <c r="F21" s="417">
        <f t="shared" ref="F21:F34" si="18">ROUND(2*E21,0)/2</f>
        <v>-24759.5</v>
      </c>
      <c r="G21" s="416">
        <f t="shared" ref="G21:G50" si="19">+C21-(C$7+F21*C$8)</f>
        <v>-2.1781164996355074E-2</v>
      </c>
      <c r="H21" s="335">
        <f t="shared" ref="H21:H34" si="20">G21</f>
        <v>-2.1781164996355074E-2</v>
      </c>
      <c r="I21" s="335"/>
      <c r="J21" s="335"/>
      <c r="K21" s="335"/>
      <c r="L21" s="335">
        <f t="shared" ref="L21:L84" si="21">+D$11+D$12*F21+D$13*F21^2</f>
        <v>0.13061332615536042</v>
      </c>
      <c r="M21" s="418">
        <f t="shared" ref="M21:M84" si="22">+C21-15018.5</f>
        <v>16196.885999999999</v>
      </c>
      <c r="N21" s="335">
        <f t="shared" ref="N21:N50" si="23">+(L21-G21)^2</f>
        <v>2.3224080933390293E-2</v>
      </c>
      <c r="O21" s="328">
        <v>0.1</v>
      </c>
      <c r="P21" s="335">
        <f t="shared" ref="P21:P50" si="24">+G21-L21</f>
        <v>-0.15239449115171549</v>
      </c>
      <c r="Q21" s="335"/>
      <c r="R21" s="327">
        <f t="shared" ref="R21:R50" si="25">O21*N21</f>
        <v>2.3224080933390294E-3</v>
      </c>
      <c r="T21" s="327">
        <f t="shared" ref="T21:T34" si="26">$AB21</f>
        <v>0.10129632853244815</v>
      </c>
      <c r="W21" s="376"/>
      <c r="Z21" s="327">
        <f t="shared" ref="Z21:Z84" si="27">F21</f>
        <v>-24759.5</v>
      </c>
      <c r="AA21" s="335">
        <f t="shared" ref="AA21:AA84" si="28">AB$3+AB$4*Z21+AB$5*Z21^2+AH21</f>
        <v>7.5358326265572012E-3</v>
      </c>
      <c r="AB21" s="335">
        <f t="shared" ref="AB21:AB37" si="29">IF(O21&lt;&gt;0,G21-AH21, -9999)</f>
        <v>0.10129632853244815</v>
      </c>
      <c r="AC21" s="335">
        <f t="shared" ref="AC21:AC37" si="30">+G21-L21</f>
        <v>-0.15239449115171549</v>
      </c>
      <c r="AD21" s="335">
        <f t="shared" ref="AD21:AD37" si="31">IF(O21&lt;&gt;0,G21-AA21, -9999)</f>
        <v>-2.9316997622912275E-2</v>
      </c>
      <c r="AE21" s="335">
        <f t="shared" ref="AE21:AE52" si="32">+(G21-AA21)^2*O21</f>
        <v>8.5948634962184405E-5</v>
      </c>
      <c r="AF21" s="327">
        <f t="shared" ref="AF21:AF37" si="33">IF(O21&lt;&gt;0,G21-L21, -9999)</f>
        <v>-0.15239449115171549</v>
      </c>
      <c r="AG21" s="415">
        <f t="shared" ref="AG21:AG37" si="34">+(G21-AA21)^2</f>
        <v>8.5948634962184397E-4</v>
      </c>
      <c r="AH21" s="327">
        <f t="shared" ref="AH21:AH84" si="35">$AB$6*($AB$11/AI21*AJ21+$AB$12)</f>
        <v>-0.12307749352880322</v>
      </c>
      <c r="AI21" s="327">
        <f t="shared" ref="AI21:AI84" si="36">1+$AB$7*COS(AL21)</f>
        <v>0.29323158611312083</v>
      </c>
      <c r="AJ21" s="327">
        <f t="shared" ref="AJ21:AJ84" si="37">SIN(AL21+RADIANS($AB$9))</f>
        <v>-0.99736632497681754</v>
      </c>
      <c r="AK21" s="327">
        <f t="shared" ref="AK21:AK84" si="38">$AB$7*SIN(AL21)</f>
        <v>-0.19926620777414286</v>
      </c>
      <c r="AL21" s="327">
        <f t="shared" ref="AL21:AL84" si="39">2*ATAN(AM21)</f>
        <v>-2.8667860000456939</v>
      </c>
      <c r="AM21" s="327">
        <f t="shared" ref="AM21:AM84" si="40">SQRT((1+$AB$7)/(1-$AB$7))*TAN(AN21/2)</f>
        <v>-7.2319853048952591</v>
      </c>
      <c r="AN21" s="335">
        <f t="shared" ref="AN21:AT30" si="41">$AU21+$AB$7*SIN(AO21)</f>
        <v>-2.462389914928544</v>
      </c>
      <c r="AO21" s="335">
        <f t="shared" si="41"/>
        <v>-2.4426489259631103</v>
      </c>
      <c r="AP21" s="335">
        <f t="shared" si="41"/>
        <v>-2.4772697728260349</v>
      </c>
      <c r="AQ21" s="335">
        <f t="shared" si="41"/>
        <v>-2.4158744501811293</v>
      </c>
      <c r="AR21" s="335">
        <f t="shared" si="41"/>
        <v>-2.5227845903002373</v>
      </c>
      <c r="AS21" s="335">
        <f t="shared" si="41"/>
        <v>-2.3296068494302249</v>
      </c>
      <c r="AT21" s="335">
        <f t="shared" si="41"/>
        <v>-2.6606835193795213</v>
      </c>
      <c r="AU21" s="335">
        <f t="shared" ref="AU21:AU84" si="42">RADIANS($AB$9)+$AB$18*(F21-AB$15)</f>
        <v>-1.9899202855129055</v>
      </c>
      <c r="AW21" s="327">
        <v>-11000</v>
      </c>
      <c r="AX21" s="327">
        <f t="shared" si="0"/>
        <v>-0.14092254323015477</v>
      </c>
      <c r="AY21" s="327">
        <f t="shared" si="1"/>
        <v>-4.4187107018469327E-2</v>
      </c>
      <c r="AZ21" s="327">
        <f t="shared" si="2"/>
        <v>-9.6735436211685441E-2</v>
      </c>
      <c r="BA21" s="327">
        <f t="shared" si="3"/>
        <v>0.32557814483914194</v>
      </c>
      <c r="BB21" s="327">
        <f t="shared" si="4"/>
        <v>-0.97916392860746382</v>
      </c>
      <c r="BC21" s="327">
        <f t="shared" si="5"/>
        <v>-2.7348847671024448</v>
      </c>
      <c r="BD21" s="327">
        <f t="shared" si="6"/>
        <v>-4.8495620853212831</v>
      </c>
      <c r="BE21" s="327">
        <f t="shared" si="14"/>
        <v>-2.1718051786729773</v>
      </c>
      <c r="BF21" s="327">
        <f t="shared" si="14"/>
        <v>-2.1694477572445989</v>
      </c>
      <c r="BG21" s="327">
        <f t="shared" si="14"/>
        <v>-2.1751210431306949</v>
      </c>
      <c r="BH21" s="327">
        <f t="shared" si="14"/>
        <v>-2.1613870654121765</v>
      </c>
      <c r="BI21" s="327">
        <f t="shared" si="14"/>
        <v>-2.1941780090279095</v>
      </c>
      <c r="BJ21" s="327">
        <f t="shared" si="14"/>
        <v>-2.1130192881613801</v>
      </c>
      <c r="BK21" s="327">
        <f t="shared" si="14"/>
        <v>-2.2994948892960574</v>
      </c>
      <c r="BL21" s="327">
        <f t="shared" si="8"/>
        <v>-1.5651845792935211</v>
      </c>
      <c r="BO21" s="327" t="s">
        <v>1054</v>
      </c>
      <c r="BP21" s="379">
        <f>SIN(RADIANS(BP20))</f>
        <v>0.93358042649720174</v>
      </c>
    </row>
    <row r="22" spans="1:90" ht="12.95" customHeight="1" x14ac:dyDescent="0.2">
      <c r="A22" s="48" t="s">
        <v>82</v>
      </c>
      <c r="B22" s="25"/>
      <c r="C22" s="26">
        <v>31216.34</v>
      </c>
      <c r="D22" s="26"/>
      <c r="E22" s="335">
        <f t="shared" si="17"/>
        <v>-24756.984246335276</v>
      </c>
      <c r="F22" s="417">
        <f t="shared" si="18"/>
        <v>-24757</v>
      </c>
      <c r="G22" s="416">
        <f t="shared" si="19"/>
        <v>5.8375600056024268E-3</v>
      </c>
      <c r="H22" s="335">
        <f t="shared" si="20"/>
        <v>5.8375600056024268E-3</v>
      </c>
      <c r="I22" s="419"/>
      <c r="J22" s="419"/>
      <c r="K22" s="419"/>
      <c r="L22" s="335">
        <f t="shared" si="21"/>
        <v>0.13057254951448916</v>
      </c>
      <c r="M22" s="418">
        <f t="shared" si="22"/>
        <v>16197.84</v>
      </c>
      <c r="N22" s="335">
        <f t="shared" si="23"/>
        <v>1.5558817607782082E-2</v>
      </c>
      <c r="O22" s="328">
        <v>0.1</v>
      </c>
      <c r="P22" s="335">
        <f t="shared" si="24"/>
        <v>-0.12473498950888673</v>
      </c>
      <c r="Q22" s="335"/>
      <c r="R22" s="327">
        <f t="shared" si="25"/>
        <v>1.5558817607782083E-3</v>
      </c>
      <c r="T22" s="327">
        <f t="shared" si="26"/>
        <v>0.12891127752335035</v>
      </c>
      <c r="Z22" s="327">
        <f t="shared" si="27"/>
        <v>-24757</v>
      </c>
      <c r="AA22" s="335">
        <f t="shared" si="28"/>
        <v>7.4988319967412426E-3</v>
      </c>
      <c r="AB22" s="335">
        <f t="shared" si="29"/>
        <v>0.12891127752335035</v>
      </c>
      <c r="AC22" s="335">
        <f t="shared" si="30"/>
        <v>-0.12473498950888673</v>
      </c>
      <c r="AD22" s="335">
        <f t="shared" si="31"/>
        <v>-1.6612719911388157E-3</v>
      </c>
      <c r="AE22" s="335">
        <f t="shared" si="32"/>
        <v>2.7598246285423257E-7</v>
      </c>
      <c r="AF22" s="327">
        <f t="shared" si="33"/>
        <v>-0.12473498950888673</v>
      </c>
      <c r="AG22" s="415">
        <f t="shared" si="34"/>
        <v>2.7598246285423253E-6</v>
      </c>
      <c r="AH22" s="327">
        <f t="shared" si="35"/>
        <v>-0.12307371751774791</v>
      </c>
      <c r="AI22" s="327">
        <f t="shared" si="36"/>
        <v>0.29323598263074702</v>
      </c>
      <c r="AJ22" s="327">
        <f t="shared" si="37"/>
        <v>-0.99736472455670511</v>
      </c>
      <c r="AK22" s="327">
        <f t="shared" si="38"/>
        <v>-0.19928180092757339</v>
      </c>
      <c r="AL22" s="327">
        <f t="shared" si="39"/>
        <v>-2.8667639373705334</v>
      </c>
      <c r="AM22" s="327">
        <f t="shared" si="40"/>
        <v>-7.2313973637308067</v>
      </c>
      <c r="AN22" s="335">
        <f t="shared" si="41"/>
        <v>-2.4623388424520791</v>
      </c>
      <c r="AO22" s="335">
        <f t="shared" si="41"/>
        <v>-2.4426024973130027</v>
      </c>
      <c r="AP22" s="335">
        <f t="shared" si="41"/>
        <v>-2.477216598080715</v>
      </c>
      <c r="AQ22" s="335">
        <f t="shared" si="41"/>
        <v>-2.4158307627087323</v>
      </c>
      <c r="AR22" s="335">
        <f t="shared" si="41"/>
        <v>-2.522728610755077</v>
      </c>
      <c r="AS22" s="335">
        <f t="shared" si="41"/>
        <v>-2.3295649058346597</v>
      </c>
      <c r="AT22" s="335">
        <f t="shared" si="41"/>
        <v>-2.6606294079082247</v>
      </c>
      <c r="AU22" s="335">
        <f t="shared" si="42"/>
        <v>-1.9898431141574386</v>
      </c>
      <c r="AW22" s="327">
        <v>-10000</v>
      </c>
      <c r="AX22" s="327">
        <f t="shared" si="0"/>
        <v>-0.14739036734500427</v>
      </c>
      <c r="AY22" s="327">
        <f t="shared" si="1"/>
        <v>-5.3021588046164143E-2</v>
      </c>
      <c r="AZ22" s="327">
        <f t="shared" si="2"/>
        <v>-9.4368779298840133E-2</v>
      </c>
      <c r="BA22" s="327">
        <f t="shared" si="3"/>
        <v>0.3287082756547417</v>
      </c>
      <c r="BB22" s="327">
        <f t="shared" si="4"/>
        <v>-0.97694699494125914</v>
      </c>
      <c r="BC22" s="327">
        <f t="shared" si="5"/>
        <v>-2.7242406932387033</v>
      </c>
      <c r="BD22" s="327">
        <f t="shared" si="6"/>
        <v>-4.7223569466475137</v>
      </c>
      <c r="BE22" s="327">
        <f t="shared" si="14"/>
        <v>-2.1497188023860447</v>
      </c>
      <c r="BF22" s="327">
        <f t="shared" si="14"/>
        <v>-2.1478826109282632</v>
      </c>
      <c r="BG22" s="327">
        <f t="shared" si="14"/>
        <v>-2.1524498139955646</v>
      </c>
      <c r="BH22" s="327">
        <f t="shared" si="14"/>
        <v>-2.1410297744321309</v>
      </c>
      <c r="BI22" s="327">
        <f t="shared" si="14"/>
        <v>-2.1692226468046725</v>
      </c>
      <c r="BJ22" s="327">
        <f t="shared" si="14"/>
        <v>-2.0972066062406163</v>
      </c>
      <c r="BK22" s="327">
        <f t="shared" si="14"/>
        <v>-2.2681493417814562</v>
      </c>
      <c r="BL22" s="327">
        <f t="shared" si="8"/>
        <v>-1.5343160371067128</v>
      </c>
      <c r="BO22" s="327" t="s">
        <v>1050</v>
      </c>
      <c r="BP22" s="387">
        <v>0.91200000000000003</v>
      </c>
      <c r="BQ22" s="387">
        <v>0.91200000000000003</v>
      </c>
      <c r="BR22" s="387">
        <v>0.91200000000000003</v>
      </c>
      <c r="BS22" s="387">
        <v>0.91200000000000003</v>
      </c>
      <c r="BT22" s="387">
        <v>0.91200000000000003</v>
      </c>
      <c r="BU22" s="387">
        <v>0.91200000000000003</v>
      </c>
      <c r="BV22" s="387">
        <v>0.91200000000000003</v>
      </c>
      <c r="BW22" s="387">
        <v>0.91200000000000003</v>
      </c>
      <c r="BX22" s="387">
        <v>0.91200000000000003</v>
      </c>
      <c r="BY22" s="387">
        <v>0.91200000000000003</v>
      </c>
      <c r="BZ22" s="387">
        <v>0.91200000000000003</v>
      </c>
      <c r="CA22" s="387">
        <v>0.91200000000000003</v>
      </c>
      <c r="CB22" s="387">
        <v>0.91200000000000003</v>
      </c>
      <c r="CC22" s="387">
        <v>0.91200000000000003</v>
      </c>
      <c r="CD22" s="387">
        <v>0.91200000000000003</v>
      </c>
      <c r="CE22" s="387">
        <v>0.91200000000000003</v>
      </c>
      <c r="CF22" s="387">
        <v>0.91200000000000003</v>
      </c>
      <c r="CG22" s="387">
        <v>0.91200000000000003</v>
      </c>
      <c r="CH22" s="387">
        <v>0.91200000000000003</v>
      </c>
      <c r="CI22" s="387">
        <v>0.91200000000000003</v>
      </c>
      <c r="CJ22" s="387">
        <v>0.91200000000000003</v>
      </c>
      <c r="CK22" s="387">
        <v>0.91200000000000003</v>
      </c>
      <c r="CL22" s="387">
        <v>0.91200000000000003</v>
      </c>
    </row>
    <row r="23" spans="1:90" ht="12.95" customHeight="1" x14ac:dyDescent="0.2">
      <c r="A23" s="48" t="s">
        <v>82</v>
      </c>
      <c r="B23" s="25"/>
      <c r="C23" s="26">
        <v>31219.26</v>
      </c>
      <c r="D23" s="26"/>
      <c r="E23" s="335">
        <f t="shared" si="17"/>
        <v>-24749.104121599383</v>
      </c>
      <c r="F23" s="417">
        <f t="shared" si="18"/>
        <v>-24749</v>
      </c>
      <c r="G23" s="416">
        <f t="shared" si="19"/>
        <v>-3.8582519995543407E-2</v>
      </c>
      <c r="H23" s="335">
        <f t="shared" si="20"/>
        <v>-3.8582519995543407E-2</v>
      </c>
      <c r="I23" s="419"/>
      <c r="J23" s="419"/>
      <c r="K23" s="419"/>
      <c r="L23" s="335">
        <f t="shared" si="21"/>
        <v>0.1304420862859943</v>
      </c>
      <c r="M23" s="418">
        <f t="shared" si="22"/>
        <v>16200.759999999998</v>
      </c>
      <c r="N23" s="335">
        <f t="shared" si="23"/>
        <v>2.8569317528628835E-2</v>
      </c>
      <c r="O23" s="328">
        <v>0.1</v>
      </c>
      <c r="P23" s="335">
        <f t="shared" si="24"/>
        <v>-0.1690246062815377</v>
      </c>
      <c r="Q23" s="335"/>
      <c r="R23" s="327">
        <f t="shared" si="25"/>
        <v>2.8569317528628836E-3</v>
      </c>
      <c r="T23" s="327">
        <f t="shared" si="26"/>
        <v>8.4479111856429687E-2</v>
      </c>
      <c r="W23" s="376"/>
      <c r="Z23" s="327">
        <f t="shared" si="27"/>
        <v>-24749</v>
      </c>
      <c r="AA23" s="335">
        <f t="shared" si="28"/>
        <v>7.3804544340212025E-3</v>
      </c>
      <c r="AB23" s="335">
        <f t="shared" si="29"/>
        <v>8.4479111856429687E-2</v>
      </c>
      <c r="AC23" s="335">
        <f t="shared" si="30"/>
        <v>-0.1690246062815377</v>
      </c>
      <c r="AD23" s="335">
        <f t="shared" si="31"/>
        <v>-4.596297442956461E-2</v>
      </c>
      <c r="AE23" s="335">
        <f t="shared" si="32"/>
        <v>2.1125950184128101E-4</v>
      </c>
      <c r="AF23" s="327">
        <f t="shared" si="33"/>
        <v>-0.1690246062815377</v>
      </c>
      <c r="AG23" s="415">
        <f t="shared" si="34"/>
        <v>2.11259501841281E-3</v>
      </c>
      <c r="AH23" s="327">
        <f t="shared" si="35"/>
        <v>-0.12306163185197309</v>
      </c>
      <c r="AI23" s="327">
        <f t="shared" si="36"/>
        <v>0.29325005456019404</v>
      </c>
      <c r="AJ23" s="327">
        <f t="shared" si="37"/>
        <v>-0.99735959967260746</v>
      </c>
      <c r="AK23" s="327">
        <f t="shared" si="38"/>
        <v>-0.19933170106557049</v>
      </c>
      <c r="AL23" s="327">
        <f t="shared" si="39"/>
        <v>-2.8666933329912498</v>
      </c>
      <c r="AM23" s="327">
        <f t="shared" si="40"/>
        <v>-7.2295164804904326</v>
      </c>
      <c r="AN23" s="335">
        <f t="shared" si="41"/>
        <v>-2.4621754068339654</v>
      </c>
      <c r="AO23" s="335">
        <f t="shared" si="41"/>
        <v>-2.4424539200258142</v>
      </c>
      <c r="AP23" s="335">
        <f t="shared" si="41"/>
        <v>-2.4770464337118687</v>
      </c>
      <c r="AQ23" s="335">
        <f t="shared" si="41"/>
        <v>-2.4156909608536203</v>
      </c>
      <c r="AR23" s="335">
        <f t="shared" si="41"/>
        <v>-2.5225494644595874</v>
      </c>
      <c r="AS23" s="335">
        <f t="shared" si="41"/>
        <v>-2.3294306971191978</v>
      </c>
      <c r="AT23" s="335">
        <f t="shared" si="41"/>
        <v>-2.660456224354256</v>
      </c>
      <c r="AU23" s="335">
        <f t="shared" si="42"/>
        <v>-1.9895961658199441</v>
      </c>
      <c r="AW23" s="327">
        <v>-9000</v>
      </c>
      <c r="AX23" s="327">
        <f t="shared" si="0"/>
        <v>-0.15326768797639861</v>
      </c>
      <c r="AY23" s="327">
        <f t="shared" si="1"/>
        <v>-6.133172875714249E-2</v>
      </c>
      <c r="AZ23" s="327">
        <f t="shared" si="2"/>
        <v>-9.1935959219256139E-2</v>
      </c>
      <c r="BA23" s="327">
        <f t="shared" si="3"/>
        <v>0.3319732551827258</v>
      </c>
      <c r="BB23" s="327">
        <f t="shared" si="4"/>
        <v>-0.97457618266051205</v>
      </c>
      <c r="BC23" s="327">
        <f t="shared" si="5"/>
        <v>-2.7134037514158078</v>
      </c>
      <c r="BD23" s="327">
        <f t="shared" si="6"/>
        <v>-4.599251827900269</v>
      </c>
      <c r="BE23" s="327">
        <f t="shared" si="14"/>
        <v>-2.1274498660115411</v>
      </c>
      <c r="BF23" s="327">
        <f t="shared" si="14"/>
        <v>-2.1260498288187071</v>
      </c>
      <c r="BG23" s="327">
        <f t="shared" si="14"/>
        <v>-2.1296560483915492</v>
      </c>
      <c r="BH23" s="327">
        <f t="shared" si="14"/>
        <v>-2.1203241795556425</v>
      </c>
      <c r="BI23" s="327">
        <f t="shared" si="14"/>
        <v>-2.144193186082243</v>
      </c>
      <c r="BJ23" s="327">
        <f t="shared" si="14"/>
        <v>-2.0811579878995934</v>
      </c>
      <c r="BK23" s="327">
        <f t="shared" si="14"/>
        <v>-2.2361046043253312</v>
      </c>
      <c r="BL23" s="327">
        <f t="shared" si="8"/>
        <v>-1.503447494919905</v>
      </c>
      <c r="BO23" s="327" t="s">
        <v>1051</v>
      </c>
      <c r="BP23" s="387">
        <v>0.16900000000000001</v>
      </c>
      <c r="BQ23" s="387">
        <v>0.16900000000000001</v>
      </c>
      <c r="BR23" s="387">
        <v>0.16900000000000001</v>
      </c>
      <c r="BS23" s="387">
        <v>0.16900000000000001</v>
      </c>
      <c r="BT23" s="387">
        <v>0.16900000000000001</v>
      </c>
      <c r="BU23" s="387">
        <v>0.16900000000000001</v>
      </c>
      <c r="BV23" s="387">
        <v>0.16900000000000001</v>
      </c>
      <c r="BW23" s="387">
        <v>0.16900000000000001</v>
      </c>
      <c r="BX23" s="387">
        <v>0.16900000000000001</v>
      </c>
      <c r="BY23" s="387">
        <v>0.16900000000000001</v>
      </c>
      <c r="BZ23" s="387">
        <v>0.16900000000000001</v>
      </c>
      <c r="CA23" s="387">
        <v>0.16900000000000001</v>
      </c>
      <c r="CB23" s="387">
        <v>0.16900000000000001</v>
      </c>
      <c r="CC23" s="387">
        <v>0.16900000000000001</v>
      </c>
      <c r="CD23" s="387">
        <v>0.16900000000000001</v>
      </c>
      <c r="CE23" s="387">
        <v>0.16900000000000001</v>
      </c>
      <c r="CF23" s="387">
        <v>0.16900000000000001</v>
      </c>
      <c r="CG23" s="387">
        <v>0.16900000000000001</v>
      </c>
      <c r="CH23" s="387">
        <v>0.16900000000000001</v>
      </c>
      <c r="CI23" s="387">
        <v>0.16900000000000001</v>
      </c>
      <c r="CJ23" s="387">
        <v>0.16900000000000001</v>
      </c>
      <c r="CK23" s="387">
        <v>0.16900000000000001</v>
      </c>
      <c r="CL23" s="387">
        <v>0.16900000000000001</v>
      </c>
    </row>
    <row r="24" spans="1:90" ht="12.95" customHeight="1" x14ac:dyDescent="0.2">
      <c r="A24" s="48" t="s">
        <v>82</v>
      </c>
      <c r="B24" s="25"/>
      <c r="C24" s="26">
        <v>31221.33</v>
      </c>
      <c r="D24" s="26"/>
      <c r="E24" s="335">
        <f t="shared" si="17"/>
        <v>-24743.517868790022</v>
      </c>
      <c r="F24" s="417">
        <f t="shared" si="18"/>
        <v>-24743.5</v>
      </c>
      <c r="G24" s="416">
        <f t="shared" si="19"/>
        <v>-6.6213249956490472E-3</v>
      </c>
      <c r="H24" s="335">
        <f t="shared" si="20"/>
        <v>-6.6213249956490472E-3</v>
      </c>
      <c r="I24" s="419"/>
      <c r="J24" s="419"/>
      <c r="K24" s="419"/>
      <c r="L24" s="335">
        <f t="shared" si="21"/>
        <v>0.13035241228253835</v>
      </c>
      <c r="M24" s="418">
        <f t="shared" si="22"/>
        <v>16202.830000000002</v>
      </c>
      <c r="N24" s="335">
        <f t="shared" si="23"/>
        <v>1.8761804703953906E-2</v>
      </c>
      <c r="O24" s="328">
        <v>0.1</v>
      </c>
      <c r="P24" s="335">
        <f t="shared" si="24"/>
        <v>-0.1369737372781874</v>
      </c>
      <c r="Q24" s="335"/>
      <c r="R24" s="327">
        <f t="shared" si="25"/>
        <v>1.8761804703953907E-3</v>
      </c>
      <c r="T24" s="327">
        <f t="shared" si="26"/>
        <v>0.11643199581280798</v>
      </c>
      <c r="W24" s="376"/>
      <c r="Z24" s="327">
        <f t="shared" si="27"/>
        <v>-24743.5</v>
      </c>
      <c r="AA24" s="335">
        <f t="shared" si="28"/>
        <v>7.2990914740813234E-3</v>
      </c>
      <c r="AB24" s="335">
        <f t="shared" si="29"/>
        <v>0.11643199581280798</v>
      </c>
      <c r="AC24" s="335">
        <f t="shared" si="30"/>
        <v>-0.1369737372781874</v>
      </c>
      <c r="AD24" s="335">
        <f t="shared" si="31"/>
        <v>-1.3920416469730371E-2</v>
      </c>
      <c r="AE24" s="335">
        <f t="shared" si="32"/>
        <v>1.9377799469074059E-5</v>
      </c>
      <c r="AF24" s="327">
        <f t="shared" si="33"/>
        <v>-0.1369737372781874</v>
      </c>
      <c r="AG24" s="415">
        <f t="shared" si="34"/>
        <v>1.9377799469074057E-4</v>
      </c>
      <c r="AH24" s="327">
        <f t="shared" si="35"/>
        <v>-0.12305332080845703</v>
      </c>
      <c r="AI24" s="327">
        <f t="shared" si="36"/>
        <v>0.29325973172844433</v>
      </c>
      <c r="AJ24" s="327">
        <f t="shared" si="37"/>
        <v>-0.99735607318541497</v>
      </c>
      <c r="AK24" s="327">
        <f t="shared" si="38"/>
        <v>-0.19936600922000799</v>
      </c>
      <c r="AL24" s="327">
        <f t="shared" si="39"/>
        <v>-2.8666447891044964</v>
      </c>
      <c r="AM24" s="327">
        <f t="shared" si="40"/>
        <v>-7.2282238401994467</v>
      </c>
      <c r="AN24" s="335">
        <f t="shared" si="41"/>
        <v>-2.4620630415819047</v>
      </c>
      <c r="AO24" s="335">
        <f t="shared" si="41"/>
        <v>-2.4423517681821076</v>
      </c>
      <c r="AP24" s="335">
        <f t="shared" si="41"/>
        <v>-2.4769294411277283</v>
      </c>
      <c r="AQ24" s="335">
        <f t="shared" si="41"/>
        <v>-2.4155948453560248</v>
      </c>
      <c r="AR24" s="335">
        <f t="shared" si="41"/>
        <v>-2.5224262909968047</v>
      </c>
      <c r="AS24" s="335">
        <f t="shared" si="41"/>
        <v>-2.329338438162246</v>
      </c>
      <c r="AT24" s="335">
        <f t="shared" si="41"/>
        <v>-2.6603371369293765</v>
      </c>
      <c r="AU24" s="335">
        <f t="shared" si="42"/>
        <v>-1.9894263888379164</v>
      </c>
      <c r="AW24" s="327">
        <v>-8000</v>
      </c>
      <c r="AX24" s="327">
        <f t="shared" si="0"/>
        <v>-0.15855312235597629</v>
      </c>
      <c r="AY24" s="327">
        <f t="shared" si="1"/>
        <v>-6.9117529151404358E-2</v>
      </c>
      <c r="AZ24" s="327">
        <f t="shared" si="2"/>
        <v>-8.9435593204571923E-2</v>
      </c>
      <c r="BA24" s="327">
        <f t="shared" si="3"/>
        <v>0.335380854291499</v>
      </c>
      <c r="BB24" s="327">
        <f t="shared" si="4"/>
        <v>-0.97204267782916909</v>
      </c>
      <c r="BC24" s="327">
        <f t="shared" si="5"/>
        <v>-2.7023612739099763</v>
      </c>
      <c r="BD24" s="327">
        <f t="shared" si="6"/>
        <v>-4.4799670321493146</v>
      </c>
      <c r="BE24" s="327">
        <f t="shared" si="14"/>
        <v>-2.1049854300689734</v>
      </c>
      <c r="BF24" s="327">
        <f t="shared" si="14"/>
        <v>-2.1039439921994214</v>
      </c>
      <c r="BG24" s="327">
        <f t="shared" si="14"/>
        <v>-2.1067278676766739</v>
      </c>
      <c r="BH24" s="327">
        <f t="shared" si="14"/>
        <v>-2.0992566574129294</v>
      </c>
      <c r="BI24" s="327">
        <f t="shared" si="14"/>
        <v>-2.1190996942470033</v>
      </c>
      <c r="BJ24" s="327">
        <f t="shared" si="14"/>
        <v>-2.0648193954637604</v>
      </c>
      <c r="BK24" s="327">
        <f t="shared" si="14"/>
        <v>-2.2033617975962252</v>
      </c>
      <c r="BL24" s="327">
        <f t="shared" si="8"/>
        <v>-1.4725789527330968</v>
      </c>
      <c r="BN24" s="327">
        <f>CL24</f>
        <v>1.4212595800564589</v>
      </c>
      <c r="BO24" s="327" t="s">
        <v>1052</v>
      </c>
      <c r="BP24" s="387">
        <v>1</v>
      </c>
      <c r="BQ24" s="327">
        <f>($BP19*BP25^2)^(1/3)/$BP21</f>
        <v>1.2568975649027148</v>
      </c>
      <c r="BR24" s="327">
        <f t="shared" ref="BR24:BX24" si="43">($BP19*BQ25^2)^(1/3)/$BP21</f>
        <v>1.3583201723756793</v>
      </c>
      <c r="BS24" s="327">
        <f t="shared" si="43"/>
        <v>1.3973258804547559</v>
      </c>
      <c r="BT24" s="327">
        <f t="shared" si="43"/>
        <v>1.4121823290719828</v>
      </c>
      <c r="BU24" s="327">
        <f t="shared" si="43"/>
        <v>1.4178203040367923</v>
      </c>
      <c r="BV24" s="327">
        <f t="shared" si="43"/>
        <v>1.4199569643646643</v>
      </c>
      <c r="BW24" s="327">
        <f t="shared" si="43"/>
        <v>1.4207662885347054</v>
      </c>
      <c r="BX24" s="327">
        <f t="shared" si="43"/>
        <v>1.4210727841430326</v>
      </c>
      <c r="BY24" s="327">
        <f>($BP19*BX25^2)^(1/3)/$BP21</f>
        <v>1.4211888471226304</v>
      </c>
      <c r="BZ24" s="327">
        <f>($BP19*BY25^2)^(1/3)/$BP21</f>
        <v>1.4212327963202747</v>
      </c>
      <c r="CA24" s="327">
        <f>($BP19*BZ25^2)^(1/3)/$BP21</f>
        <v>1.421249438245147</v>
      </c>
      <c r="CB24" s="327">
        <f>($BP19*CA25^2)^(1/3)/$BP21</f>
        <v>1.4212557398970669</v>
      </c>
      <c r="CC24" s="327">
        <f t="shared" ref="CC24:CL24" si="44">($BP19*CB25^2)^(1/3)/$BP21</f>
        <v>1.421258126084755</v>
      </c>
      <c r="CD24" s="327">
        <f t="shared" si="44"/>
        <v>1.4212590296396421</v>
      </c>
      <c r="CE24" s="327">
        <f t="shared" si="44"/>
        <v>1.4212593717800608</v>
      </c>
      <c r="CF24" s="327">
        <f t="shared" si="44"/>
        <v>1.4212595013350642</v>
      </c>
      <c r="CG24" s="327">
        <f t="shared" si="44"/>
        <v>1.4212595503924026</v>
      </c>
      <c r="CH24" s="327">
        <f t="shared" si="44"/>
        <v>1.4212595689684697</v>
      </c>
      <c r="CI24" s="327">
        <f t="shared" si="44"/>
        <v>1.4212595760024891</v>
      </c>
      <c r="CJ24" s="327">
        <f t="shared" si="44"/>
        <v>1.421259578665993</v>
      </c>
      <c r="CK24" s="327">
        <f t="shared" si="44"/>
        <v>1.4212595796745562</v>
      </c>
      <c r="CL24" s="327">
        <f t="shared" si="44"/>
        <v>1.4212595800564589</v>
      </c>
    </row>
    <row r="25" spans="1:90" ht="12.95" customHeight="1" x14ac:dyDescent="0.2">
      <c r="A25" s="48" t="s">
        <v>82</v>
      </c>
      <c r="B25" s="25"/>
      <c r="C25" s="26">
        <v>31225.4</v>
      </c>
      <c r="D25" s="26"/>
      <c r="E25" s="335">
        <f t="shared" si="17"/>
        <v>-24732.534270271153</v>
      </c>
      <c r="F25" s="417">
        <f t="shared" si="18"/>
        <v>-24732.5</v>
      </c>
      <c r="G25" s="416">
        <f t="shared" si="19"/>
        <v>-1.2698934995569289E-2</v>
      </c>
      <c r="H25" s="335">
        <f t="shared" si="20"/>
        <v>-1.2698934995569289E-2</v>
      </c>
      <c r="I25" s="419"/>
      <c r="J25" s="419"/>
      <c r="K25" s="419"/>
      <c r="L25" s="335">
        <f t="shared" si="21"/>
        <v>0.13017311185951019</v>
      </c>
      <c r="M25" s="418">
        <f t="shared" si="22"/>
        <v>16206.900000000001</v>
      </c>
      <c r="N25" s="335">
        <f t="shared" si="23"/>
        <v>2.0412421772560026E-2</v>
      </c>
      <c r="O25" s="328">
        <v>0.1</v>
      </c>
      <c r="P25" s="335">
        <f t="shared" si="24"/>
        <v>-0.14287204685507948</v>
      </c>
      <c r="Q25" s="335"/>
      <c r="R25" s="327">
        <f t="shared" si="25"/>
        <v>2.0412421772560028E-3</v>
      </c>
      <c r="T25" s="327">
        <f t="shared" si="26"/>
        <v>0.1103377584744735</v>
      </c>
      <c r="W25" s="376"/>
      <c r="Z25" s="327">
        <f t="shared" si="27"/>
        <v>-24732.5</v>
      </c>
      <c r="AA25" s="335">
        <f t="shared" si="28"/>
        <v>7.1364183894674083E-3</v>
      </c>
      <c r="AB25" s="335">
        <f t="shared" si="29"/>
        <v>0.1103377584744735</v>
      </c>
      <c r="AC25" s="335">
        <f t="shared" si="30"/>
        <v>-0.14287204685507948</v>
      </c>
      <c r="AD25" s="335">
        <f t="shared" si="31"/>
        <v>-1.9835353385036697E-2</v>
      </c>
      <c r="AE25" s="335">
        <f t="shared" si="32"/>
        <v>3.9344124390928677E-5</v>
      </c>
      <c r="AF25" s="327">
        <f t="shared" si="33"/>
        <v>-0.14287204685507948</v>
      </c>
      <c r="AG25" s="415">
        <f t="shared" si="34"/>
        <v>3.9344124390928677E-4</v>
      </c>
      <c r="AH25" s="327">
        <f t="shared" si="35"/>
        <v>-0.12303669347004279</v>
      </c>
      <c r="AI25" s="327">
        <f t="shared" si="36"/>
        <v>0.29327909270741792</v>
      </c>
      <c r="AJ25" s="327">
        <f t="shared" si="37"/>
        <v>-0.99734901255957342</v>
      </c>
      <c r="AK25" s="327">
        <f t="shared" si="38"/>
        <v>-0.19943462995280517</v>
      </c>
      <c r="AL25" s="327">
        <f t="shared" si="39"/>
        <v>-2.8665476930767744</v>
      </c>
      <c r="AM25" s="327">
        <f t="shared" si="40"/>
        <v>-7.225639700244245</v>
      </c>
      <c r="AN25" s="335">
        <f t="shared" si="41"/>
        <v>-2.4618383030980682</v>
      </c>
      <c r="AO25" s="335">
        <f t="shared" si="41"/>
        <v>-2.4421474523631064</v>
      </c>
      <c r="AP25" s="335">
        <f t="shared" si="41"/>
        <v>-2.4766954447684091</v>
      </c>
      <c r="AQ25" s="335">
        <f t="shared" si="41"/>
        <v>-2.415402610134727</v>
      </c>
      <c r="AR25" s="335">
        <f t="shared" si="41"/>
        <v>-2.5221799186955369</v>
      </c>
      <c r="AS25" s="335">
        <f t="shared" si="41"/>
        <v>-2.329153943544823</v>
      </c>
      <c r="AT25" s="335">
        <f t="shared" si="41"/>
        <v>-2.6600989040627132</v>
      </c>
      <c r="AU25" s="335">
        <f t="shared" si="42"/>
        <v>-1.989086834873862</v>
      </c>
      <c r="AW25" s="327">
        <v>-7000</v>
      </c>
      <c r="AX25" s="327">
        <f t="shared" si="0"/>
        <v>-0.1632451940177988</v>
      </c>
      <c r="AY25" s="327">
        <f t="shared" si="1"/>
        <v>-7.6378989228949742E-2</v>
      </c>
      <c r="AZ25" s="327">
        <f t="shared" si="2"/>
        <v>-8.6866204788849058E-2</v>
      </c>
      <c r="BA25" s="327">
        <f t="shared" si="3"/>
        <v>0.33893951972506442</v>
      </c>
      <c r="BB25" s="327">
        <f t="shared" si="4"/>
        <v>-0.96933683802998527</v>
      </c>
      <c r="BC25" s="327">
        <f t="shared" si="5"/>
        <v>-2.6910997313352198</v>
      </c>
      <c r="BD25" s="327">
        <f t="shared" si="6"/>
        <v>-4.3642440585817086</v>
      </c>
      <c r="BE25" s="327">
        <f t="shared" si="14"/>
        <v>-2.0823119906897727</v>
      </c>
      <c r="BF25" s="327">
        <f t="shared" si="14"/>
        <v>-2.0815595907412945</v>
      </c>
      <c r="BG25" s="327">
        <f t="shared" si="14"/>
        <v>-2.0836516936105296</v>
      </c>
      <c r="BH25" s="327">
        <f t="shared" si="14"/>
        <v>-2.0778149775804855</v>
      </c>
      <c r="BI25" s="327">
        <f t="shared" si="14"/>
        <v>-2.0939505187404341</v>
      </c>
      <c r="BJ25" s="327">
        <f t="shared" si="14"/>
        <v>-2.0481344016271317</v>
      </c>
      <c r="BK25" s="327">
        <f t="shared" si="14"/>
        <v>-2.16992270737697</v>
      </c>
      <c r="BL25" s="327">
        <f t="shared" si="8"/>
        <v>-1.441710410546289</v>
      </c>
      <c r="BO25" s="327" t="s">
        <v>1055</v>
      </c>
      <c r="BP25" s="379">
        <f t="shared" ref="BP25:CL25" si="45">SUM(BP22:BP24)</f>
        <v>2.081</v>
      </c>
      <c r="BQ25" s="379">
        <f t="shared" si="45"/>
        <v>2.3378975649027147</v>
      </c>
      <c r="BR25" s="379">
        <f t="shared" si="45"/>
        <v>2.4393201723756794</v>
      </c>
      <c r="BS25" s="379">
        <f t="shared" si="45"/>
        <v>2.4783258804547561</v>
      </c>
      <c r="BT25" s="379">
        <f t="shared" si="45"/>
        <v>2.493182329071983</v>
      </c>
      <c r="BU25" s="379">
        <f t="shared" si="45"/>
        <v>2.4988203040367925</v>
      </c>
      <c r="BV25" s="379">
        <f t="shared" si="45"/>
        <v>2.5009569643646641</v>
      </c>
      <c r="BW25" s="379">
        <f t="shared" si="45"/>
        <v>2.5017662885347054</v>
      </c>
      <c r="BX25" s="379">
        <f t="shared" si="45"/>
        <v>2.5020727841430324</v>
      </c>
      <c r="BY25" s="379">
        <f t="shared" si="45"/>
        <v>2.5021888471226301</v>
      </c>
      <c r="BZ25" s="379">
        <f t="shared" si="45"/>
        <v>2.5022327963202748</v>
      </c>
      <c r="CA25" s="379">
        <f t="shared" si="45"/>
        <v>2.5022494382451468</v>
      </c>
      <c r="CB25" s="379">
        <f t="shared" si="45"/>
        <v>2.5022557398970671</v>
      </c>
      <c r="CC25" s="379">
        <f t="shared" si="45"/>
        <v>2.502258126084755</v>
      </c>
      <c r="CD25" s="379">
        <f t="shared" si="45"/>
        <v>2.5022590296396423</v>
      </c>
      <c r="CE25" s="379">
        <f t="shared" si="45"/>
        <v>2.5022593717800605</v>
      </c>
      <c r="CF25" s="379">
        <f t="shared" si="45"/>
        <v>2.5022595013350641</v>
      </c>
      <c r="CG25" s="379">
        <f t="shared" si="45"/>
        <v>2.5022595503924023</v>
      </c>
      <c r="CH25" s="379">
        <f t="shared" si="45"/>
        <v>2.5022595689684697</v>
      </c>
      <c r="CI25" s="379">
        <f t="shared" si="45"/>
        <v>2.5022595760024888</v>
      </c>
      <c r="CJ25" s="379">
        <f t="shared" si="45"/>
        <v>2.5022595786659929</v>
      </c>
      <c r="CK25" s="379">
        <f t="shared" si="45"/>
        <v>2.5022595796745559</v>
      </c>
      <c r="CL25" s="379">
        <f t="shared" si="45"/>
        <v>2.5022595800564589</v>
      </c>
    </row>
    <row r="26" spans="1:90" ht="12.95" customHeight="1" x14ac:dyDescent="0.2">
      <c r="A26" s="48" t="s">
        <v>82</v>
      </c>
      <c r="B26" s="25"/>
      <c r="C26" s="26">
        <v>31241.33</v>
      </c>
      <c r="D26" s="26"/>
      <c r="E26" s="335">
        <f t="shared" si="17"/>
        <v>-24689.544411694831</v>
      </c>
      <c r="F26" s="417">
        <f t="shared" si="18"/>
        <v>-24689.5</v>
      </c>
      <c r="G26" s="416">
        <f t="shared" si="19"/>
        <v>-1.6456864992505871E-2</v>
      </c>
      <c r="H26" s="335">
        <f t="shared" si="20"/>
        <v>-1.6456864992505871E-2</v>
      </c>
      <c r="I26" s="419"/>
      <c r="J26" s="419"/>
      <c r="K26" s="419"/>
      <c r="L26" s="335">
        <f t="shared" si="21"/>
        <v>0.12947281896496243</v>
      </c>
      <c r="M26" s="418">
        <f t="shared" si="22"/>
        <v>16222.830000000002</v>
      </c>
      <c r="N26" s="335">
        <f t="shared" si="23"/>
        <v>2.1295472659926581E-2</v>
      </c>
      <c r="O26" s="328">
        <v>0.1</v>
      </c>
      <c r="P26" s="335">
        <f t="shared" si="24"/>
        <v>-0.1459296839574683</v>
      </c>
      <c r="Q26" s="335"/>
      <c r="R26" s="327">
        <f t="shared" si="25"/>
        <v>2.1295472659926583E-3</v>
      </c>
      <c r="T26" s="327">
        <f t="shared" si="26"/>
        <v>0.10651476351737475</v>
      </c>
      <c r="W26" s="376"/>
      <c r="Z26" s="327">
        <f t="shared" si="27"/>
        <v>-24689.5</v>
      </c>
      <c r="AA26" s="335">
        <f t="shared" si="28"/>
        <v>6.5011904550818095E-3</v>
      </c>
      <c r="AB26" s="335">
        <f t="shared" si="29"/>
        <v>0.10651476351737475</v>
      </c>
      <c r="AC26" s="335">
        <f t="shared" si="30"/>
        <v>-0.1459296839574683</v>
      </c>
      <c r="AD26" s="335">
        <f t="shared" si="31"/>
        <v>-2.295805544758768E-2</v>
      </c>
      <c r="AE26" s="335">
        <f t="shared" si="32"/>
        <v>5.2707230993451047E-5</v>
      </c>
      <c r="AF26" s="327">
        <f t="shared" si="33"/>
        <v>-0.1459296839574683</v>
      </c>
      <c r="AG26" s="415">
        <f t="shared" si="34"/>
        <v>5.2707230993451041E-4</v>
      </c>
      <c r="AH26" s="327">
        <f t="shared" si="35"/>
        <v>-0.12297162850988062</v>
      </c>
      <c r="AI26" s="327">
        <f t="shared" si="36"/>
        <v>0.29335486156118362</v>
      </c>
      <c r="AJ26" s="327">
        <f t="shared" si="37"/>
        <v>-0.99732131398499779</v>
      </c>
      <c r="AK26" s="327">
        <f t="shared" si="38"/>
        <v>-0.19970293124951555</v>
      </c>
      <c r="AL26" s="327">
        <f t="shared" si="39"/>
        <v>-2.8661680302225578</v>
      </c>
      <c r="AM26" s="327">
        <f t="shared" si="40"/>
        <v>-7.2155526307040052</v>
      </c>
      <c r="AN26" s="335">
        <f t="shared" si="41"/>
        <v>-2.4609596778595852</v>
      </c>
      <c r="AO26" s="335">
        <f t="shared" si="41"/>
        <v>-2.44134860773271</v>
      </c>
      <c r="AP26" s="335">
        <f t="shared" si="41"/>
        <v>-2.4757805887386515</v>
      </c>
      <c r="AQ26" s="335">
        <f t="shared" si="41"/>
        <v>-2.4146510906069127</v>
      </c>
      <c r="AR26" s="335">
        <f t="shared" si="41"/>
        <v>-2.5212165026096578</v>
      </c>
      <c r="AS26" s="335">
        <f t="shared" si="41"/>
        <v>-2.3284330350076279</v>
      </c>
      <c r="AT26" s="335">
        <f t="shared" si="41"/>
        <v>-2.6591668876946266</v>
      </c>
      <c r="AU26" s="335">
        <f t="shared" si="42"/>
        <v>-1.987759487559829</v>
      </c>
      <c r="AW26" s="327">
        <v>-6000</v>
      </c>
      <c r="AX26" s="327">
        <f t="shared" si="0"/>
        <v>-0.16734234007217985</v>
      </c>
      <c r="AY26" s="327">
        <f t="shared" si="1"/>
        <v>-8.3116108989778642E-2</v>
      </c>
      <c r="AZ26" s="327">
        <f t="shared" si="2"/>
        <v>-8.4226231082401223E-2</v>
      </c>
      <c r="BA26" s="327">
        <f t="shared" si="3"/>
        <v>0.34265842911076383</v>
      </c>
      <c r="BB26" s="327">
        <f t="shared" si="4"/>
        <v>-0.96644811579865331</v>
      </c>
      <c r="BC26" s="327">
        <f t="shared" si="5"/>
        <v>-2.6796046916601846</v>
      </c>
      <c r="BD26" s="327">
        <f t="shared" si="6"/>
        <v>-4.2518438389497639</v>
      </c>
      <c r="BE26" s="327">
        <f t="shared" si="14"/>
        <v>-2.0594155219760921</v>
      </c>
      <c r="BF26" s="327">
        <f t="shared" si="14"/>
        <v>-2.0588908559659052</v>
      </c>
      <c r="BG26" s="327">
        <f t="shared" si="14"/>
        <v>-2.0604122932658733</v>
      </c>
      <c r="BH26" s="327">
        <f t="shared" si="14"/>
        <v>-2.0559883200152642</v>
      </c>
      <c r="BI26" s="327">
        <f t="shared" si="14"/>
        <v>-2.0687519487550063</v>
      </c>
      <c r="BJ26" s="327">
        <f t="shared" si="14"/>
        <v>-2.0310443237610381</v>
      </c>
      <c r="BK26" s="327">
        <f t="shared" si="14"/>
        <v>-2.1357897828632026</v>
      </c>
      <c r="BL26" s="327">
        <f t="shared" si="8"/>
        <v>-1.4108418683594808</v>
      </c>
    </row>
    <row r="27" spans="1:90" ht="12.95" customHeight="1" x14ac:dyDescent="0.2">
      <c r="A27" s="48" t="s">
        <v>82</v>
      </c>
      <c r="B27" s="25"/>
      <c r="C27" s="26">
        <v>31244.31</v>
      </c>
      <c r="D27" s="26"/>
      <c r="E27" s="335">
        <f t="shared" si="17"/>
        <v>-24681.502366587651</v>
      </c>
      <c r="F27" s="417">
        <f t="shared" si="18"/>
        <v>-24681.5</v>
      </c>
      <c r="G27" s="416">
        <f t="shared" si="19"/>
        <v>-8.769449959800113E-4</v>
      </c>
      <c r="H27" s="335">
        <f t="shared" si="20"/>
        <v>-8.769449959800113E-4</v>
      </c>
      <c r="I27" s="419"/>
      <c r="J27" s="419"/>
      <c r="K27" s="419"/>
      <c r="L27" s="335">
        <f t="shared" si="21"/>
        <v>0.12934263888023861</v>
      </c>
      <c r="M27" s="418">
        <f t="shared" si="22"/>
        <v>16225.810000000001</v>
      </c>
      <c r="N27" s="335">
        <f t="shared" si="23"/>
        <v>1.6957140024895536E-2</v>
      </c>
      <c r="O27" s="328">
        <v>0.1</v>
      </c>
      <c r="P27" s="335">
        <f t="shared" si="24"/>
        <v>-0.13021958387621863</v>
      </c>
      <c r="Q27" s="335"/>
      <c r="R27" s="327">
        <f t="shared" si="25"/>
        <v>1.6957140024895538E-3</v>
      </c>
      <c r="T27" s="327">
        <f t="shared" si="26"/>
        <v>0.12208256660035993</v>
      </c>
      <c r="Z27" s="327">
        <f t="shared" si="27"/>
        <v>-24681.5</v>
      </c>
      <c r="AA27" s="335">
        <f t="shared" si="28"/>
        <v>6.3831272838986708E-3</v>
      </c>
      <c r="AB27" s="335">
        <f t="shared" si="29"/>
        <v>0.12208256660035993</v>
      </c>
      <c r="AC27" s="335">
        <f t="shared" si="30"/>
        <v>-0.13021958387621863</v>
      </c>
      <c r="AD27" s="335">
        <f t="shared" si="31"/>
        <v>-7.2600722798786821E-3</v>
      </c>
      <c r="AE27" s="335">
        <f t="shared" si="32"/>
        <v>5.2708649509062845E-6</v>
      </c>
      <c r="AF27" s="327">
        <f t="shared" si="33"/>
        <v>-0.13021958387621863</v>
      </c>
      <c r="AG27" s="415">
        <f t="shared" si="34"/>
        <v>5.2708649509062843E-5</v>
      </c>
      <c r="AH27" s="327">
        <f t="shared" si="35"/>
        <v>-0.12295951159633994</v>
      </c>
      <c r="AI27" s="327">
        <f t="shared" si="36"/>
        <v>0.29336897304087917</v>
      </c>
      <c r="AJ27" s="327">
        <f t="shared" si="37"/>
        <v>-0.99731614354095</v>
      </c>
      <c r="AK27" s="327">
        <f t="shared" si="38"/>
        <v>-0.19975285772063678</v>
      </c>
      <c r="AL27" s="327">
        <f t="shared" si="39"/>
        <v>-2.8660973766980411</v>
      </c>
      <c r="AM27" s="327">
        <f t="shared" si="40"/>
        <v>-7.2136785220479043</v>
      </c>
      <c r="AN27" s="335">
        <f t="shared" si="41"/>
        <v>-2.4607961947657411</v>
      </c>
      <c r="AO27" s="335">
        <f t="shared" si="41"/>
        <v>-2.4411999580916679</v>
      </c>
      <c r="AP27" s="335">
        <f t="shared" si="41"/>
        <v>-2.4756103578744142</v>
      </c>
      <c r="AQ27" s="335">
        <f t="shared" si="41"/>
        <v>-2.4145112633388868</v>
      </c>
      <c r="AR27" s="335">
        <f t="shared" si="41"/>
        <v>-2.5210372054647059</v>
      </c>
      <c r="AS27" s="335">
        <f t="shared" si="41"/>
        <v>-2.3282989647335923</v>
      </c>
      <c r="AT27" s="335">
        <f t="shared" si="41"/>
        <v>-2.6589933588099743</v>
      </c>
      <c r="AU27" s="335">
        <f t="shared" si="42"/>
        <v>-1.9875125392223345</v>
      </c>
      <c r="AW27" s="327">
        <v>-5000</v>
      </c>
      <c r="AX27" s="327">
        <f t="shared" si="0"/>
        <v>-0.17084291853070274</v>
      </c>
      <c r="AY27" s="327">
        <f t="shared" si="1"/>
        <v>-8.9328888433891071E-2</v>
      </c>
      <c r="AZ27" s="327">
        <f t="shared" si="2"/>
        <v>-8.1514030096811671E-2</v>
      </c>
      <c r="BA27" s="327">
        <f t="shared" si="3"/>
        <v>0.34654755297391149</v>
      </c>
      <c r="BB27" s="327">
        <f t="shared" si="4"/>
        <v>-0.96336497330424908</v>
      </c>
      <c r="BC27" s="327">
        <f t="shared" si="5"/>
        <v>-2.6678607686296987</v>
      </c>
      <c r="BD27" s="327">
        <f t="shared" si="6"/>
        <v>-4.1425450923245153</v>
      </c>
      <c r="BE27" s="327">
        <f t="shared" si="14"/>
        <v>-2.0362815072136384</v>
      </c>
      <c r="BF27" s="327">
        <f t="shared" si="14"/>
        <v>-2.0359315848982824</v>
      </c>
      <c r="BG27" s="327">
        <f t="shared" si="14"/>
        <v>-2.0369928443074046</v>
      </c>
      <c r="BH27" s="327">
        <f t="shared" si="14"/>
        <v>-2.0337672619952425</v>
      </c>
      <c r="BI27" s="327">
        <f t="shared" si="14"/>
        <v>-2.0435078425625286</v>
      </c>
      <c r="BJ27" s="327">
        <f t="shared" si="14"/>
        <v>-2.0134883839987898</v>
      </c>
      <c r="BK27" s="327">
        <f t="shared" si="14"/>
        <v>-2.1009661343297958</v>
      </c>
      <c r="BL27" s="327">
        <f t="shared" si="8"/>
        <v>-1.379973326172673</v>
      </c>
    </row>
    <row r="28" spans="1:90" ht="12.95" customHeight="1" x14ac:dyDescent="0.2">
      <c r="A28" s="48" t="s">
        <v>82</v>
      </c>
      <c r="B28" s="25"/>
      <c r="C28" s="26">
        <v>31247.279999999999</v>
      </c>
      <c r="D28" s="26"/>
      <c r="E28" s="335">
        <f t="shared" si="17"/>
        <v>-24673.48730820902</v>
      </c>
      <c r="F28" s="417">
        <f t="shared" si="18"/>
        <v>-24673.5</v>
      </c>
      <c r="G28" s="416">
        <f t="shared" si="19"/>
        <v>4.7029750057845376E-3</v>
      </c>
      <c r="H28" s="335">
        <f t="shared" si="20"/>
        <v>4.7029750057845376E-3</v>
      </c>
      <c r="I28" s="419"/>
      <c r="J28" s="419"/>
      <c r="K28" s="419"/>
      <c r="L28" s="335">
        <f t="shared" si="21"/>
        <v>0.1292124923532951</v>
      </c>
      <c r="M28" s="418">
        <f t="shared" si="22"/>
        <v>16228.779999999999</v>
      </c>
      <c r="N28" s="335">
        <f t="shared" si="23"/>
        <v>1.5502619910110033E-2</v>
      </c>
      <c r="O28" s="328">
        <v>0.1</v>
      </c>
      <c r="P28" s="335">
        <f t="shared" si="24"/>
        <v>-0.12450951734751056</v>
      </c>
      <c r="Q28" s="335"/>
      <c r="R28" s="327">
        <f t="shared" si="25"/>
        <v>1.5502619910110033E-3</v>
      </c>
      <c r="T28" s="327">
        <f t="shared" si="26"/>
        <v>0.12765036598516927</v>
      </c>
      <c r="Z28" s="327">
        <f t="shared" si="27"/>
        <v>-24673.5</v>
      </c>
      <c r="AA28" s="335">
        <f t="shared" si="28"/>
        <v>6.2651013739103562E-3</v>
      </c>
      <c r="AB28" s="335">
        <f t="shared" si="29"/>
        <v>0.12765036598516927</v>
      </c>
      <c r="AC28" s="335">
        <f t="shared" si="30"/>
        <v>-0.12450951734751056</v>
      </c>
      <c r="AD28" s="335">
        <f t="shared" si="31"/>
        <v>-1.5621263681258185E-3</v>
      </c>
      <c r="AE28" s="335">
        <f t="shared" si="32"/>
        <v>2.4402387899939604E-7</v>
      </c>
      <c r="AF28" s="327">
        <f t="shared" si="33"/>
        <v>-0.12450951734751056</v>
      </c>
      <c r="AG28" s="415">
        <f t="shared" si="34"/>
        <v>2.4402387899939601E-6</v>
      </c>
      <c r="AH28" s="327">
        <f t="shared" si="35"/>
        <v>-0.12294739097938474</v>
      </c>
      <c r="AI28" s="327">
        <f t="shared" si="36"/>
        <v>0.29338308921296552</v>
      </c>
      <c r="AJ28" s="327">
        <f t="shared" si="37"/>
        <v>-0.99731096769108729</v>
      </c>
      <c r="AK28" s="327">
        <f t="shared" si="38"/>
        <v>-0.19980278731451934</v>
      </c>
      <c r="AL28" s="327">
        <f t="shared" si="39"/>
        <v>-2.86602671734305</v>
      </c>
      <c r="AM28" s="327">
        <f t="shared" si="40"/>
        <v>-7.211805213791691</v>
      </c>
      <c r="AN28" s="335">
        <f t="shared" si="41"/>
        <v>-2.4606327060464803</v>
      </c>
      <c r="AO28" s="335">
        <f t="shared" si="41"/>
        <v>-2.4410512998422647</v>
      </c>
      <c r="AP28" s="335">
        <f t="shared" si="41"/>
        <v>-2.4754401191483648</v>
      </c>
      <c r="AQ28" s="335">
        <f t="shared" si="41"/>
        <v>-2.4143714330058836</v>
      </c>
      <c r="AR28" s="335">
        <f t="shared" si="41"/>
        <v>-2.5208578904705603</v>
      </c>
      <c r="AS28" s="335">
        <f t="shared" si="41"/>
        <v>-2.3281649108309646</v>
      </c>
      <c r="AT28" s="335">
        <f t="shared" si="41"/>
        <v>-2.6588197889760838</v>
      </c>
      <c r="AU28" s="335">
        <f t="shared" si="42"/>
        <v>-1.98726559088484</v>
      </c>
      <c r="AW28" s="327">
        <v>-4000</v>
      </c>
      <c r="AX28" s="327">
        <f t="shared" si="0"/>
        <v>-0.17374521521603187</v>
      </c>
      <c r="AY28" s="327">
        <f t="shared" si="1"/>
        <v>-9.5017327561287029E-2</v>
      </c>
      <c r="AZ28" s="327">
        <f t="shared" si="2"/>
        <v>-7.8727887654744852E-2</v>
      </c>
      <c r="BA28" s="327">
        <f t="shared" si="3"/>
        <v>0.35061772536835722</v>
      </c>
      <c r="BB28" s="327">
        <f t="shared" si="4"/>
        <v>-0.96007478634836052</v>
      </c>
      <c r="BC28" s="327">
        <f t="shared" si="5"/>
        <v>-2.6558515570462147</v>
      </c>
      <c r="BD28" s="327">
        <f t="shared" si="6"/>
        <v>-4.0361427785913877</v>
      </c>
      <c r="BE28" s="327">
        <f t="shared" si="14"/>
        <v>-2.0128949559262383</v>
      </c>
      <c r="BF28" s="327">
        <f t="shared" si="14"/>
        <v>-2.0126749564120416</v>
      </c>
      <c r="BG28" s="327">
        <f t="shared" si="14"/>
        <v>-2.0133750198139047</v>
      </c>
      <c r="BH28" s="327">
        <f t="shared" si="14"/>
        <v>-2.011143729833031</v>
      </c>
      <c r="BI28" s="327">
        <f t="shared" si="14"/>
        <v>-2.0182192194705388</v>
      </c>
      <c r="BJ28" s="327">
        <f t="shared" si="14"/>
        <v>-1.9954038959748726</v>
      </c>
      <c r="BK28" s="327">
        <f t="shared" si="14"/>
        <v>-2.0654555301674149</v>
      </c>
      <c r="BL28" s="327">
        <f t="shared" si="8"/>
        <v>-1.3491047839858648</v>
      </c>
    </row>
    <row r="29" spans="1:90" ht="12.95" customHeight="1" x14ac:dyDescent="0.2">
      <c r="A29" s="48" t="s">
        <v>82</v>
      </c>
      <c r="B29" s="25"/>
      <c r="C29" s="26">
        <v>31248.38</v>
      </c>
      <c r="D29" s="26"/>
      <c r="E29" s="335">
        <f t="shared" si="17"/>
        <v>-24670.518768068778</v>
      </c>
      <c r="F29" s="417">
        <f t="shared" si="18"/>
        <v>-24670.5</v>
      </c>
      <c r="G29" s="416">
        <f t="shared" si="19"/>
        <v>-6.9545549959002528E-3</v>
      </c>
      <c r="H29" s="335">
        <f t="shared" si="20"/>
        <v>-6.9545549959002528E-3</v>
      </c>
      <c r="I29" s="419"/>
      <c r="J29" s="419"/>
      <c r="K29" s="419"/>
      <c r="L29" s="335">
        <f t="shared" si="21"/>
        <v>0.12916369605730649</v>
      </c>
      <c r="M29" s="418">
        <f t="shared" si="22"/>
        <v>16229.880000000001</v>
      </c>
      <c r="N29" s="335">
        <f t="shared" si="23"/>
        <v>1.8528178269783816E-2</v>
      </c>
      <c r="O29" s="328">
        <v>0.1</v>
      </c>
      <c r="P29" s="335">
        <f t="shared" si="24"/>
        <v>-0.13611825105320674</v>
      </c>
      <c r="Q29" s="335"/>
      <c r="R29" s="327">
        <f t="shared" si="25"/>
        <v>1.8528178269783817E-3</v>
      </c>
      <c r="T29" s="327">
        <f t="shared" si="26"/>
        <v>0.1159882897973407</v>
      </c>
      <c r="W29" s="376"/>
      <c r="Z29" s="327">
        <f t="shared" si="27"/>
        <v>-24670.5</v>
      </c>
      <c r="AA29" s="335">
        <f t="shared" si="28"/>
        <v>6.2208512640655328E-3</v>
      </c>
      <c r="AB29" s="335">
        <f t="shared" si="29"/>
        <v>0.1159882897973407</v>
      </c>
      <c r="AC29" s="335">
        <f t="shared" si="30"/>
        <v>-0.13611825105320674</v>
      </c>
      <c r="AD29" s="335">
        <f t="shared" si="31"/>
        <v>-1.3175406259965786E-2</v>
      </c>
      <c r="AE29" s="335">
        <f t="shared" si="32"/>
        <v>1.7359133011514561E-5</v>
      </c>
      <c r="AF29" s="327">
        <f t="shared" si="33"/>
        <v>-0.13611825105320674</v>
      </c>
      <c r="AG29" s="415">
        <f t="shared" si="34"/>
        <v>1.735913301151456E-4</v>
      </c>
      <c r="AH29" s="327">
        <f t="shared" si="35"/>
        <v>-0.12294284479324095</v>
      </c>
      <c r="AI29" s="327">
        <f t="shared" si="36"/>
        <v>0.29338838398746969</v>
      </c>
      <c r="AJ29" s="327">
        <f t="shared" si="37"/>
        <v>-0.99730902535343724</v>
      </c>
      <c r="AK29" s="327">
        <f t="shared" si="38"/>
        <v>-0.19982151171739057</v>
      </c>
      <c r="AL29" s="327">
        <f t="shared" si="39"/>
        <v>-2.866000218581505</v>
      </c>
      <c r="AM29" s="327">
        <f t="shared" si="40"/>
        <v>-7.2111029294402655</v>
      </c>
      <c r="AN29" s="335">
        <f t="shared" si="41"/>
        <v>-2.4605713963265101</v>
      </c>
      <c r="AO29" s="335">
        <f t="shared" si="41"/>
        <v>-2.4409955507779655</v>
      </c>
      <c r="AP29" s="335">
        <f t="shared" si="41"/>
        <v>-2.475376277600049</v>
      </c>
      <c r="AQ29" s="335">
        <f t="shared" si="41"/>
        <v>-2.4143189958385212</v>
      </c>
      <c r="AR29" s="335">
        <f t="shared" si="41"/>
        <v>-2.5207906427472775</v>
      </c>
      <c r="AS29" s="335">
        <f t="shared" si="41"/>
        <v>-2.3281146448366501</v>
      </c>
      <c r="AT29" s="335">
        <f t="shared" si="41"/>
        <v>-2.6587546897302361</v>
      </c>
      <c r="AU29" s="335">
        <f t="shared" si="42"/>
        <v>-1.9871729852582796</v>
      </c>
      <c r="AW29" s="327">
        <v>-3000</v>
      </c>
      <c r="AX29" s="327">
        <f t="shared" si="0"/>
        <v>-0.17604744977702808</v>
      </c>
      <c r="AY29" s="327">
        <f t="shared" si="1"/>
        <v>-0.10018142637196649</v>
      </c>
      <c r="AZ29" s="327">
        <f t="shared" si="2"/>
        <v>-7.5866023405061572E-2</v>
      </c>
      <c r="BA29" s="327">
        <f t="shared" si="3"/>
        <v>0.35488072501549472</v>
      </c>
      <c r="BB29" s="327">
        <f t="shared" si="4"/>
        <v>-0.95656373536307104</v>
      </c>
      <c r="BC29" s="327">
        <f t="shared" si="5"/>
        <v>-2.643559552119656</v>
      </c>
      <c r="BD29" s="327">
        <f t="shared" si="6"/>
        <v>-3.9324466350981475</v>
      </c>
      <c r="BE29" s="327">
        <f t="shared" si="14"/>
        <v>-1.9892404038638243</v>
      </c>
      <c r="BF29" s="327">
        <f t="shared" si="14"/>
        <v>-1.9891133430809884</v>
      </c>
      <c r="BG29" s="327">
        <f t="shared" si="14"/>
        <v>-1.9895390909491188</v>
      </c>
      <c r="BH29" s="327">
        <f t="shared" si="14"/>
        <v>-1.9881109102212546</v>
      </c>
      <c r="BI29" s="327">
        <f t="shared" si="14"/>
        <v>-1.9928838161399354</v>
      </c>
      <c r="BJ29" s="327">
        <f t="shared" si="14"/>
        <v>-1.976726478888994</v>
      </c>
      <c r="BK29" s="327">
        <f t="shared" si="14"/>
        <v>-2.0292623932920284</v>
      </c>
      <c r="BL29" s="327">
        <f t="shared" si="8"/>
        <v>-1.318236241799057</v>
      </c>
    </row>
    <row r="30" spans="1:90" ht="12.95" customHeight="1" x14ac:dyDescent="0.2">
      <c r="A30" s="48" t="s">
        <v>82</v>
      </c>
      <c r="B30" s="25"/>
      <c r="C30" s="26">
        <v>31257.31</v>
      </c>
      <c r="D30" s="26"/>
      <c r="E30" s="335">
        <f t="shared" si="17"/>
        <v>-24646.419619475775</v>
      </c>
      <c r="F30" s="417">
        <f t="shared" si="18"/>
        <v>-24646.5</v>
      </c>
      <c r="G30" s="416">
        <f t="shared" si="19"/>
        <v>2.9785205006191973E-2</v>
      </c>
      <c r="H30" s="335">
        <f t="shared" si="20"/>
        <v>2.9785205006191973E-2</v>
      </c>
      <c r="I30" s="419"/>
      <c r="J30" s="419"/>
      <c r="K30" s="419"/>
      <c r="L30" s="335">
        <f t="shared" si="21"/>
        <v>0.12877349557566026</v>
      </c>
      <c r="M30" s="418">
        <f t="shared" si="22"/>
        <v>16238.810000000001</v>
      </c>
      <c r="N30" s="335">
        <f t="shared" si="23"/>
        <v>9.7986816698654843E-3</v>
      </c>
      <c r="O30" s="328">
        <v>0.1</v>
      </c>
      <c r="P30" s="335">
        <f t="shared" si="24"/>
        <v>-9.8988290569468285E-2</v>
      </c>
      <c r="Q30" s="335"/>
      <c r="R30" s="327">
        <f t="shared" si="25"/>
        <v>9.7986816698654856E-4</v>
      </c>
      <c r="T30" s="327">
        <f t="shared" si="26"/>
        <v>0.15269166156180014</v>
      </c>
      <c r="Z30" s="327">
        <f t="shared" si="27"/>
        <v>-24646.5</v>
      </c>
      <c r="AA30" s="335">
        <f t="shared" si="28"/>
        <v>5.8670390200520756E-3</v>
      </c>
      <c r="AB30" s="335">
        <f t="shared" si="29"/>
        <v>0.15269166156180014</v>
      </c>
      <c r="AC30" s="335">
        <f t="shared" si="30"/>
        <v>-9.8988290569468285E-2</v>
      </c>
      <c r="AD30" s="335">
        <f t="shared" si="31"/>
        <v>2.3918165986139897E-2</v>
      </c>
      <c r="AE30" s="335">
        <f t="shared" si="32"/>
        <v>5.7207866414053955E-5</v>
      </c>
      <c r="AF30" s="327">
        <f t="shared" si="33"/>
        <v>-9.8988290569468285E-2</v>
      </c>
      <c r="AG30" s="415">
        <f t="shared" si="34"/>
        <v>5.720786641405395E-4</v>
      </c>
      <c r="AH30" s="327">
        <f t="shared" si="35"/>
        <v>-0.12290645655560818</v>
      </c>
      <c r="AI30" s="327">
        <f t="shared" si="36"/>
        <v>0.29343076595072182</v>
      </c>
      <c r="AJ30" s="327">
        <f t="shared" si="37"/>
        <v>-0.99729345927050594</v>
      </c>
      <c r="AK30" s="327">
        <f t="shared" si="38"/>
        <v>-0.19997132275373641</v>
      </c>
      <c r="AL30" s="327">
        <f t="shared" si="39"/>
        <v>-2.8657881989581453</v>
      </c>
      <c r="AM30" s="327">
        <f t="shared" si="40"/>
        <v>-7.2054887006056081</v>
      </c>
      <c r="AN30" s="335">
        <f t="shared" si="41"/>
        <v>-2.4600808900911328</v>
      </c>
      <c r="AO30" s="335">
        <f t="shared" si="41"/>
        <v>-2.4405495146039593</v>
      </c>
      <c r="AP30" s="335">
        <f t="shared" si="41"/>
        <v>-2.4748655054591611</v>
      </c>
      <c r="AQ30" s="335">
        <f t="shared" si="41"/>
        <v>-2.4138994828549647</v>
      </c>
      <c r="AR30" s="335">
        <f t="shared" si="41"/>
        <v>-2.5202525706702459</v>
      </c>
      <c r="AS30" s="335">
        <f t="shared" si="41"/>
        <v>-2.3277125996739345</v>
      </c>
      <c r="AT30" s="335">
        <f t="shared" si="41"/>
        <v>-2.6582336884069866</v>
      </c>
      <c r="AU30" s="335">
        <f t="shared" si="42"/>
        <v>-1.9864321402457961</v>
      </c>
      <c r="AW30" s="327">
        <v>-2000</v>
      </c>
      <c r="AX30" s="327">
        <f t="shared" si="0"/>
        <v>-0.17774778033705707</v>
      </c>
      <c r="AY30" s="327">
        <f t="shared" si="1"/>
        <v>-0.10482118486592948</v>
      </c>
      <c r="AZ30" s="327">
        <f t="shared" si="2"/>
        <v>-7.2926595471127592E-2</v>
      </c>
      <c r="BA30" s="327">
        <f t="shared" si="3"/>
        <v>0.35934936915974314</v>
      </c>
      <c r="BB30" s="327">
        <f t="shared" si="4"/>
        <v>-0.95281668063992664</v>
      </c>
      <c r="BC30" s="327">
        <f t="shared" si="5"/>
        <v>-2.6309660498477609</v>
      </c>
      <c r="BD30" s="327">
        <f t="shared" si="6"/>
        <v>-3.8312797845033573</v>
      </c>
      <c r="BE30" s="327">
        <f t="shared" si="14"/>
        <v>-1.9653018932163955</v>
      </c>
      <c r="BF30" s="327">
        <f t="shared" si="14"/>
        <v>-1.9652381216006722</v>
      </c>
      <c r="BG30" s="327">
        <f t="shared" si="14"/>
        <v>-1.9654640447587268</v>
      </c>
      <c r="BH30" s="327">
        <f t="shared" si="14"/>
        <v>-1.9646631156496139</v>
      </c>
      <c r="BI30" s="327">
        <f t="shared" si="14"/>
        <v>-1.967495607931711</v>
      </c>
      <c r="BJ30" s="327">
        <f t="shared" si="14"/>
        <v>-1.9573902993280923</v>
      </c>
      <c r="BK30" s="327">
        <f t="shared" si="14"/>
        <v>-1.9923917969307907</v>
      </c>
      <c r="BL30" s="327">
        <f t="shared" si="8"/>
        <v>-1.2873676996122487</v>
      </c>
    </row>
    <row r="31" spans="1:90" ht="12.95" customHeight="1" x14ac:dyDescent="0.2">
      <c r="A31" s="48" t="s">
        <v>82</v>
      </c>
      <c r="B31" s="25"/>
      <c r="C31" s="26">
        <v>31269.32</v>
      </c>
      <c r="D31" s="26"/>
      <c r="E31" s="335">
        <f t="shared" si="17"/>
        <v>-24614.008558490117</v>
      </c>
      <c r="F31" s="417">
        <f t="shared" si="18"/>
        <v>-24614</v>
      </c>
      <c r="G31" s="416">
        <f t="shared" si="19"/>
        <v>-3.1713699936517514E-3</v>
      </c>
      <c r="H31" s="335">
        <f t="shared" si="20"/>
        <v>-3.1713699936517514E-3</v>
      </c>
      <c r="I31" s="419"/>
      <c r="J31" s="419"/>
      <c r="K31" s="419"/>
      <c r="L31" s="335">
        <f t="shared" si="21"/>
        <v>0.128245580500051</v>
      </c>
      <c r="M31" s="418">
        <f t="shared" si="22"/>
        <v>16250.82</v>
      </c>
      <c r="N31" s="335">
        <f t="shared" si="23"/>
        <v>1.7270414877064318E-2</v>
      </c>
      <c r="O31" s="328">
        <v>0.1</v>
      </c>
      <c r="P31" s="335">
        <f t="shared" si="24"/>
        <v>-0.13141695049370275</v>
      </c>
      <c r="Q31" s="335"/>
      <c r="R31" s="327">
        <f t="shared" si="25"/>
        <v>1.727041487706432E-3</v>
      </c>
      <c r="T31" s="327">
        <f t="shared" si="26"/>
        <v>0.11968575769572183</v>
      </c>
      <c r="W31" s="376"/>
      <c r="Z31" s="327">
        <f t="shared" si="27"/>
        <v>-24614</v>
      </c>
      <c r="AA31" s="335">
        <f t="shared" si="28"/>
        <v>5.388452810677416E-3</v>
      </c>
      <c r="AB31" s="335">
        <f t="shared" si="29"/>
        <v>0.11968575769572183</v>
      </c>
      <c r="AC31" s="335">
        <f t="shared" si="30"/>
        <v>-0.13141695049370275</v>
      </c>
      <c r="AD31" s="335">
        <f t="shared" si="31"/>
        <v>-8.5598228043291674E-3</v>
      </c>
      <c r="AE31" s="335">
        <f t="shared" si="32"/>
        <v>7.327056644151366E-6</v>
      </c>
      <c r="AF31" s="327">
        <f t="shared" si="33"/>
        <v>-0.13141695049370275</v>
      </c>
      <c r="AG31" s="415">
        <f t="shared" si="34"/>
        <v>7.3270566441513657E-5</v>
      </c>
      <c r="AH31" s="327">
        <f t="shared" si="35"/>
        <v>-0.12285712768937358</v>
      </c>
      <c r="AI31" s="327">
        <f t="shared" si="36"/>
        <v>0.29348822557974308</v>
      </c>
      <c r="AJ31" s="327">
        <f t="shared" si="37"/>
        <v>-0.99727230256149801</v>
      </c>
      <c r="AK31" s="327">
        <f t="shared" si="38"/>
        <v>-0.20017423668994677</v>
      </c>
      <c r="AL31" s="327">
        <f t="shared" si="39"/>
        <v>-2.865501005324377</v>
      </c>
      <c r="AM31" s="327">
        <f t="shared" si="40"/>
        <v>-7.1978975453765095</v>
      </c>
      <c r="AN31" s="335">
        <f t="shared" ref="AN31:AT40" si="46">$AU31+$AB$7*SIN(AO31)</f>
        <v>-2.4594165822147049</v>
      </c>
      <c r="AO31" s="335">
        <f t="shared" si="46"/>
        <v>-2.4399453833169886</v>
      </c>
      <c r="AP31" s="335">
        <f t="shared" si="46"/>
        <v>-2.4741737223426514</v>
      </c>
      <c r="AQ31" s="335">
        <f t="shared" si="46"/>
        <v>-2.4133313476233549</v>
      </c>
      <c r="AR31" s="335">
        <f t="shared" si="46"/>
        <v>-2.5195236757618158</v>
      </c>
      <c r="AS31" s="335">
        <f t="shared" si="46"/>
        <v>-2.3271683978478288</v>
      </c>
      <c r="AT31" s="335">
        <f t="shared" si="46"/>
        <v>-2.6575275780329046</v>
      </c>
      <c r="AU31" s="335">
        <f t="shared" si="42"/>
        <v>-1.9854289126247249</v>
      </c>
      <c r="AW31" s="327">
        <v>-1000</v>
      </c>
      <c r="AX31" s="327">
        <f t="shared" si="0"/>
        <v>-0.17884430633431572</v>
      </c>
      <c r="AY31" s="327">
        <f t="shared" si="1"/>
        <v>-0.108936603043176</v>
      </c>
      <c r="AZ31" s="327">
        <f t="shared" si="2"/>
        <v>-6.9907703291139725E-2</v>
      </c>
      <c r="BA31" s="327">
        <f t="shared" si="3"/>
        <v>0.36403762269981077</v>
      </c>
      <c r="BB31" s="327">
        <f t="shared" si="4"/>
        <v>-0.94881701851089351</v>
      </c>
      <c r="BC31" s="327">
        <f t="shared" si="5"/>
        <v>-2.6180510251408609</v>
      </c>
      <c r="BD31" s="327">
        <f t="shared" si="6"/>
        <v>-3.7324774051904117</v>
      </c>
      <c r="BE31" s="327">
        <f t="shared" si="14"/>
        <v>-1.9410629306480578</v>
      </c>
      <c r="BF31" s="327">
        <f t="shared" si="14"/>
        <v>-1.9410394849972703</v>
      </c>
      <c r="BG31" s="327">
        <f t="shared" si="14"/>
        <v>-1.9411277131827116</v>
      </c>
      <c r="BH31" s="327">
        <f t="shared" si="14"/>
        <v>-1.9407955979048588</v>
      </c>
      <c r="BI31" s="327">
        <f t="shared" si="14"/>
        <v>-1.9420442971032419</v>
      </c>
      <c r="BJ31" s="327">
        <f t="shared" si="14"/>
        <v>-1.9373283410140947</v>
      </c>
      <c r="BK31" s="327">
        <f t="shared" si="14"/>
        <v>-1.9548494597883201</v>
      </c>
      <c r="BL31" s="327">
        <f t="shared" si="8"/>
        <v>-1.2564991574254409</v>
      </c>
    </row>
    <row r="32" spans="1:90" ht="12.95" customHeight="1" x14ac:dyDescent="0.2">
      <c r="A32" s="48" t="s">
        <v>82</v>
      </c>
      <c r="B32" s="25"/>
      <c r="C32" s="26">
        <v>31272.29</v>
      </c>
      <c r="D32" s="26"/>
      <c r="E32" s="335">
        <f t="shared" si="17"/>
        <v>-24605.993500111479</v>
      </c>
      <c r="F32" s="417">
        <f t="shared" si="18"/>
        <v>-24606</v>
      </c>
      <c r="G32" s="416">
        <f t="shared" si="19"/>
        <v>2.4085500044748187E-3</v>
      </c>
      <c r="H32" s="335">
        <f t="shared" si="20"/>
        <v>2.4085500044748187E-3</v>
      </c>
      <c r="I32" s="419"/>
      <c r="J32" s="419"/>
      <c r="K32" s="419"/>
      <c r="L32" s="335">
        <f t="shared" si="21"/>
        <v>0.1281157171168785</v>
      </c>
      <c r="M32" s="418">
        <f t="shared" si="22"/>
        <v>16253.79</v>
      </c>
      <c r="N32" s="335">
        <f t="shared" si="23"/>
        <v>1.5802291863425785E-2</v>
      </c>
      <c r="O32" s="328">
        <v>0.1</v>
      </c>
      <c r="P32" s="335">
        <f t="shared" si="24"/>
        <v>-0.12570716711240368</v>
      </c>
      <c r="Q32" s="335"/>
      <c r="R32" s="327">
        <f t="shared" si="25"/>
        <v>1.5802291863425786E-3</v>
      </c>
      <c r="T32" s="327">
        <f t="shared" si="26"/>
        <v>0.12525352582951416</v>
      </c>
      <c r="Z32" s="327">
        <f t="shared" si="27"/>
        <v>-24606</v>
      </c>
      <c r="AA32" s="335">
        <f t="shared" si="28"/>
        <v>5.2707412918391455E-3</v>
      </c>
      <c r="AB32" s="335">
        <f t="shared" si="29"/>
        <v>0.12525352582951416</v>
      </c>
      <c r="AC32" s="335">
        <f t="shared" si="30"/>
        <v>-0.12570716711240368</v>
      </c>
      <c r="AD32" s="335">
        <f t="shared" si="31"/>
        <v>-2.8621912873643268E-3</v>
      </c>
      <c r="AE32" s="335">
        <f t="shared" si="32"/>
        <v>8.1921389654642618E-7</v>
      </c>
      <c r="AF32" s="327">
        <f t="shared" si="33"/>
        <v>-0.12570716711240368</v>
      </c>
      <c r="AG32" s="415">
        <f t="shared" si="34"/>
        <v>8.1921389654642618E-6</v>
      </c>
      <c r="AH32" s="327">
        <f t="shared" si="35"/>
        <v>-0.12284497582503935</v>
      </c>
      <c r="AI32" s="327">
        <f t="shared" si="36"/>
        <v>0.29350238138583185</v>
      </c>
      <c r="AJ32" s="327">
        <f t="shared" si="37"/>
        <v>-0.99726708104832762</v>
      </c>
      <c r="AK32" s="327">
        <f t="shared" si="38"/>
        <v>-0.2002241926475721</v>
      </c>
      <c r="AL32" s="327">
        <f t="shared" si="39"/>
        <v>-2.8654302967249143</v>
      </c>
      <c r="AM32" s="327">
        <f t="shared" si="40"/>
        <v>-7.1960309693852906</v>
      </c>
      <c r="AN32" s="335">
        <f t="shared" si="46"/>
        <v>-2.459253046041419</v>
      </c>
      <c r="AO32" s="335">
        <f t="shared" si="46"/>
        <v>-2.4397966521558052</v>
      </c>
      <c r="AP32" s="335">
        <f t="shared" si="46"/>
        <v>-2.4740034174434253</v>
      </c>
      <c r="AQ32" s="335">
        <f t="shared" si="46"/>
        <v>-2.4131914909813381</v>
      </c>
      <c r="AR32" s="335">
        <f t="shared" si="46"/>
        <v>-2.5193442104126733</v>
      </c>
      <c r="AS32" s="335">
        <f t="shared" si="46"/>
        <v>-2.3270344817691715</v>
      </c>
      <c r="AT32" s="335">
        <f t="shared" si="46"/>
        <v>-2.6573536625119014</v>
      </c>
      <c r="AU32" s="335">
        <f t="shared" si="42"/>
        <v>-1.9851819642872304</v>
      </c>
      <c r="AW32" s="327">
        <v>0</v>
      </c>
      <c r="AX32" s="327">
        <f t="shared" si="0"/>
        <v>-0.17933506916992115</v>
      </c>
      <c r="AY32" s="327">
        <f t="shared" si="1"/>
        <v>-0.11252768090370602</v>
      </c>
      <c r="AZ32" s="327">
        <f t="shared" si="2"/>
        <v>-6.6807388266215115E-2</v>
      </c>
      <c r="BA32" s="327">
        <f t="shared" si="3"/>
        <v>0.36896072554730763</v>
      </c>
      <c r="BB32" s="327">
        <f t="shared" si="4"/>
        <v>-0.94454651461873196</v>
      </c>
      <c r="BC32" s="327">
        <f t="shared" si="5"/>
        <v>-2.6047929841499093</v>
      </c>
      <c r="BD32" s="327">
        <f t="shared" si="6"/>
        <v>-3.6358854585984663</v>
      </c>
      <c r="BE32" s="327">
        <f t="shared" si="14"/>
        <v>-1.9165064211454221</v>
      </c>
      <c r="BF32" s="327">
        <f t="shared" si="14"/>
        <v>-1.9165062598586329</v>
      </c>
      <c r="BG32" s="327">
        <f t="shared" si="14"/>
        <v>-1.9165069080236994</v>
      </c>
      <c r="BH32" s="327">
        <f t="shared" si="14"/>
        <v>-1.9165043032282494</v>
      </c>
      <c r="BI32" s="327">
        <f t="shared" si="14"/>
        <v>-1.9165147710637223</v>
      </c>
      <c r="BJ32" s="327">
        <f t="shared" si="14"/>
        <v>-1.9164727023528685</v>
      </c>
      <c r="BK32" s="327">
        <f t="shared" si="14"/>
        <v>-1.916641740597961</v>
      </c>
      <c r="BL32" s="327">
        <f t="shared" si="8"/>
        <v>-1.2256306152386327</v>
      </c>
    </row>
    <row r="33" spans="1:73" ht="12.95" customHeight="1" x14ac:dyDescent="0.2">
      <c r="A33" s="48" t="s">
        <v>82</v>
      </c>
      <c r="B33" s="25"/>
      <c r="C33" s="26">
        <v>31274.3</v>
      </c>
      <c r="D33" s="26"/>
      <c r="E33" s="420">
        <f t="shared" si="17"/>
        <v>-24600.569167673417</v>
      </c>
      <c r="F33" s="421">
        <f t="shared" si="18"/>
        <v>-24600.5</v>
      </c>
      <c r="G33" s="416">
        <f t="shared" si="19"/>
        <v>-2.5630254993302515E-2</v>
      </c>
      <c r="H33" s="420">
        <f t="shared" si="20"/>
        <v>-2.5630254993302515E-2</v>
      </c>
      <c r="I33" s="419"/>
      <c r="J33" s="419"/>
      <c r="K33" s="419"/>
      <c r="L33" s="335">
        <f t="shared" si="21"/>
        <v>0.12802645550708164</v>
      </c>
      <c r="M33" s="418">
        <f t="shared" si="22"/>
        <v>16255.8</v>
      </c>
      <c r="N33" s="335">
        <f t="shared" si="23"/>
        <v>2.3610384681798866E-2</v>
      </c>
      <c r="O33" s="328">
        <v>0.1</v>
      </c>
      <c r="P33" s="335">
        <f t="shared" si="24"/>
        <v>-0.15365671050038415</v>
      </c>
      <c r="Q33" s="335"/>
      <c r="R33" s="327">
        <f t="shared" si="25"/>
        <v>2.3610384681798866E-3</v>
      </c>
      <c r="T33" s="327">
        <f t="shared" si="26"/>
        <v>9.7206364276761201E-2</v>
      </c>
      <c r="W33" s="376"/>
      <c r="Z33" s="327">
        <f t="shared" si="27"/>
        <v>-24600.5</v>
      </c>
      <c r="AA33" s="335">
        <f t="shared" si="28"/>
        <v>5.1898362370179224E-3</v>
      </c>
      <c r="AB33" s="335">
        <f t="shared" si="29"/>
        <v>9.7206364276761201E-2</v>
      </c>
      <c r="AC33" s="335">
        <f t="shared" si="30"/>
        <v>-0.15365671050038415</v>
      </c>
      <c r="AD33" s="335">
        <f t="shared" si="31"/>
        <v>-3.0820091230320437E-2</v>
      </c>
      <c r="AE33" s="335">
        <f t="shared" si="32"/>
        <v>9.4987802344527478E-5</v>
      </c>
      <c r="AF33" s="327">
        <f t="shared" si="33"/>
        <v>-0.15365671050038415</v>
      </c>
      <c r="AG33" s="415">
        <f t="shared" si="34"/>
        <v>9.4987802344527472E-4</v>
      </c>
      <c r="AH33" s="327">
        <f t="shared" si="35"/>
        <v>-0.12283661927006372</v>
      </c>
      <c r="AI33" s="327">
        <f t="shared" si="36"/>
        <v>0.29351211623018192</v>
      </c>
      <c r="AJ33" s="327">
        <f t="shared" si="37"/>
        <v>-0.99726348811518672</v>
      </c>
      <c r="AK33" s="327">
        <f t="shared" si="38"/>
        <v>-0.20025853918199543</v>
      </c>
      <c r="AL33" s="327">
        <f t="shared" si="39"/>
        <v>-2.8653816811738579</v>
      </c>
      <c r="AM33" s="327">
        <f t="shared" si="40"/>
        <v>-7.1947481598192136</v>
      </c>
      <c r="AN33" s="335">
        <f t="shared" si="46"/>
        <v>-2.4591406116604895</v>
      </c>
      <c r="AO33" s="335">
        <f t="shared" si="46"/>
        <v>-2.4396943944510854</v>
      </c>
      <c r="AP33" s="335">
        <f t="shared" si="46"/>
        <v>-2.4738863282865973</v>
      </c>
      <c r="AQ33" s="335">
        <f t="shared" si="46"/>
        <v>-2.4130953377010518</v>
      </c>
      <c r="AR33" s="335">
        <f t="shared" si="46"/>
        <v>-2.519220817664904</v>
      </c>
      <c r="AS33" s="335">
        <f t="shared" si="46"/>
        <v>-2.3269424239195833</v>
      </c>
      <c r="AT33" s="335">
        <f t="shared" si="46"/>
        <v>-2.6572340718132841</v>
      </c>
      <c r="AU33" s="335">
        <f t="shared" si="42"/>
        <v>-1.9850121873052031</v>
      </c>
      <c r="AW33" s="327">
        <v>1000</v>
      </c>
      <c r="AX33" s="327">
        <f t="shared" si="0"/>
        <v>-0.17921805036374838</v>
      </c>
      <c r="AY33" s="327">
        <f t="shared" si="1"/>
        <v>-0.11559441844751957</v>
      </c>
      <c r="AZ33" s="327">
        <f t="shared" si="2"/>
        <v>-6.3623631916228829E-2</v>
      </c>
      <c r="BA33" s="327">
        <f t="shared" si="3"/>
        <v>0.37413534160514239</v>
      </c>
      <c r="BB33" s="327">
        <f t="shared" si="4"/>
        <v>-0.93998510974566052</v>
      </c>
      <c r="BC33" s="327">
        <f t="shared" si="5"/>
        <v>-2.5911687869844378</v>
      </c>
      <c r="BD33" s="327">
        <f t="shared" si="6"/>
        <v>-3.5413594704482119</v>
      </c>
      <c r="BE33" s="327">
        <f t="shared" si="14"/>
        <v>-1.8916145761640761</v>
      </c>
      <c r="BF33" s="327">
        <f t="shared" si="14"/>
        <v>-1.8916257316551643</v>
      </c>
      <c r="BG33" s="327">
        <f t="shared" si="14"/>
        <v>-1.8915775551038745</v>
      </c>
      <c r="BH33" s="327">
        <f t="shared" si="14"/>
        <v>-1.8917855622653441</v>
      </c>
      <c r="BI33" s="327">
        <f t="shared" si="14"/>
        <v>-1.8908865355392077</v>
      </c>
      <c r="BJ33" s="327">
        <f t="shared" si="14"/>
        <v>-1.8947549213423911</v>
      </c>
      <c r="BK33" s="327">
        <f t="shared" si="14"/>
        <v>-1.8777756320632446</v>
      </c>
      <c r="BL33" s="327">
        <f t="shared" si="8"/>
        <v>-1.1947620730518249</v>
      </c>
      <c r="BP33" s="422"/>
    </row>
    <row r="34" spans="1:73" ht="12.95" customHeight="1" x14ac:dyDescent="0.2">
      <c r="A34" s="48" t="s">
        <v>82</v>
      </c>
      <c r="B34" s="25"/>
      <c r="C34" s="26">
        <v>31275.25</v>
      </c>
      <c r="D34" s="26"/>
      <c r="E34" s="420">
        <f t="shared" si="17"/>
        <v>-24598.005428461394</v>
      </c>
      <c r="F34" s="421">
        <f t="shared" si="18"/>
        <v>-24598</v>
      </c>
      <c r="G34" s="416">
        <f t="shared" si="19"/>
        <v>-2.0115299957979005E-3</v>
      </c>
      <c r="H34" s="420">
        <f t="shared" si="20"/>
        <v>-2.0115299957979005E-3</v>
      </c>
      <c r="I34" s="419"/>
      <c r="J34" s="419"/>
      <c r="K34" s="419"/>
      <c r="L34" s="335">
        <f t="shared" si="21"/>
        <v>0.12798588729148624</v>
      </c>
      <c r="M34" s="418">
        <f t="shared" si="22"/>
        <v>16256.75</v>
      </c>
      <c r="N34" s="335">
        <f t="shared" si="23"/>
        <v>1.6899328501364282E-2</v>
      </c>
      <c r="O34" s="328">
        <v>0.1</v>
      </c>
      <c r="P34" s="335">
        <f t="shared" si="24"/>
        <v>-0.12999741728728414</v>
      </c>
      <c r="Q34" s="335"/>
      <c r="R34" s="327">
        <f t="shared" si="25"/>
        <v>1.6899328501364282E-3</v>
      </c>
      <c r="T34" s="327">
        <f t="shared" si="26"/>
        <v>0.12082129026153413</v>
      </c>
      <c r="Z34" s="327">
        <f t="shared" si="27"/>
        <v>-24598</v>
      </c>
      <c r="AA34" s="335">
        <f t="shared" si="28"/>
        <v>5.1530670341542184E-3</v>
      </c>
      <c r="AB34" s="335">
        <f t="shared" si="29"/>
        <v>0.12082129026153413</v>
      </c>
      <c r="AC34" s="335">
        <f t="shared" si="30"/>
        <v>-0.12999741728728414</v>
      </c>
      <c r="AD34" s="335">
        <f t="shared" si="31"/>
        <v>-7.1645970299521189E-3</v>
      </c>
      <c r="AE34" s="335">
        <f t="shared" si="32"/>
        <v>5.1331450601598728E-6</v>
      </c>
      <c r="AF34" s="327">
        <f t="shared" si="33"/>
        <v>-0.12999741728728414</v>
      </c>
      <c r="AG34" s="415">
        <f t="shared" si="34"/>
        <v>5.1331450601598725E-5</v>
      </c>
      <c r="AH34" s="327">
        <f t="shared" si="35"/>
        <v>-0.12283282025733203</v>
      </c>
      <c r="AI34" s="327">
        <f t="shared" si="36"/>
        <v>0.29351654189426668</v>
      </c>
      <c r="AJ34" s="327">
        <f t="shared" si="37"/>
        <v>-0.99726185411706791</v>
      </c>
      <c r="AK34" s="327">
        <f t="shared" si="38"/>
        <v>-0.2002741517316384</v>
      </c>
      <c r="AL34" s="327">
        <f t="shared" si="39"/>
        <v>-2.8653595822831308</v>
      </c>
      <c r="AM34" s="327">
        <f t="shared" si="40"/>
        <v>-7.1941651887973004</v>
      </c>
      <c r="AN34" s="335">
        <f t="shared" si="46"/>
        <v>-2.4590895042451293</v>
      </c>
      <c r="AO34" s="335">
        <f t="shared" si="46"/>
        <v>-2.4396479123202242</v>
      </c>
      <c r="AP34" s="335">
        <f t="shared" si="46"/>
        <v>-2.473833104720482</v>
      </c>
      <c r="AQ34" s="335">
        <f t="shared" si="46"/>
        <v>-2.4130516311680577</v>
      </c>
      <c r="AR34" s="335">
        <f t="shared" si="46"/>
        <v>-2.5191647272730697</v>
      </c>
      <c r="AS34" s="335">
        <f t="shared" si="46"/>
        <v>-2.3269005819883448</v>
      </c>
      <c r="AT34" s="335">
        <f t="shared" si="46"/>
        <v>-2.6571797059995284</v>
      </c>
      <c r="AU34" s="335">
        <f t="shared" si="42"/>
        <v>-1.9849350159497359</v>
      </c>
      <c r="AW34" s="327">
        <v>2000</v>
      </c>
      <c r="AX34" s="327">
        <f t="shared" si="0"/>
        <v>-0.17849116702935941</v>
      </c>
      <c r="AY34" s="327">
        <f t="shared" si="1"/>
        <v>-0.11813681567461665</v>
      </c>
      <c r="AZ34" s="327">
        <f t="shared" si="2"/>
        <v>-6.0354351354742777E-2</v>
      </c>
      <c r="BA34" s="327">
        <f t="shared" si="3"/>
        <v>0.37957973325889327</v>
      </c>
      <c r="BB34" s="327">
        <f t="shared" si="4"/>
        <v>-0.93511069289830961</v>
      </c>
      <c r="BC34" s="327">
        <f t="shared" si="5"/>
        <v>-2.5771534367010531</v>
      </c>
      <c r="BD34" s="327">
        <f t="shared" si="6"/>
        <v>-3.4487633650598597</v>
      </c>
      <c r="BE34" s="327">
        <f t="shared" ref="BE34:BK70" si="47">$BL34+$AB$7*SIN(BF34)</f>
        <v>-1.8663687951163745</v>
      </c>
      <c r="BF34" s="327">
        <f t="shared" si="47"/>
        <v>-1.8663834808104975</v>
      </c>
      <c r="BG34" s="327">
        <f t="shared" si="47"/>
        <v>-1.8663148191779952</v>
      </c>
      <c r="BH34" s="327">
        <f t="shared" si="47"/>
        <v>-1.8666357075107607</v>
      </c>
      <c r="BI34" s="327">
        <f t="shared" si="47"/>
        <v>-1.8651331293998141</v>
      </c>
      <c r="BJ34" s="327">
        <f t="shared" si="47"/>
        <v>-1.8721063270580243</v>
      </c>
      <c r="BK34" s="327">
        <f t="shared" si="47"/>
        <v>-1.8382587541952975</v>
      </c>
      <c r="BL34" s="327">
        <f t="shared" si="8"/>
        <v>-1.1638935308650171</v>
      </c>
      <c r="BP34" s="387"/>
    </row>
    <row r="35" spans="1:73" ht="12.95" customHeight="1" x14ac:dyDescent="0.2">
      <c r="A35" s="48" t="s">
        <v>83</v>
      </c>
      <c r="B35" s="25"/>
      <c r="C35" s="26">
        <v>35270.622900000002</v>
      </c>
      <c r="D35" s="26"/>
      <c r="E35" s="420">
        <f t="shared" si="17"/>
        <v>-13815.801038589627</v>
      </c>
      <c r="F35" s="423">
        <f t="shared" ref="F35:F50" si="48">ROUND(2*E35,0)/2+0.5</f>
        <v>-13815.5</v>
      </c>
      <c r="G35" s="416">
        <f t="shared" si="19"/>
        <v>-0.11155060499004321</v>
      </c>
      <c r="H35" s="420"/>
      <c r="I35" s="419"/>
      <c r="J35" s="335">
        <f t="shared" ref="J35:J50" si="49">G35</f>
        <v>-0.11155060499004321</v>
      </c>
      <c r="K35" s="419"/>
      <c r="L35" s="335">
        <f t="shared" si="21"/>
        <v>-1.6497252206482273E-2</v>
      </c>
      <c r="M35" s="418">
        <f t="shared" si="22"/>
        <v>20252.122900000002</v>
      </c>
      <c r="N35" s="335">
        <f t="shared" si="23"/>
        <v>9.0351398753960935E-3</v>
      </c>
      <c r="O35" s="328">
        <v>1</v>
      </c>
      <c r="P35" s="335">
        <f t="shared" si="24"/>
        <v>-9.5053352783560946E-2</v>
      </c>
      <c r="Q35" s="335"/>
      <c r="R35" s="327">
        <f t="shared" si="25"/>
        <v>9.0351398753960935E-3</v>
      </c>
      <c r="V35" s="327">
        <f>$AB35</f>
        <v>-8.4965902504682972E-3</v>
      </c>
      <c r="Z35" s="327">
        <f t="shared" si="27"/>
        <v>-13815.5</v>
      </c>
      <c r="AA35" s="335">
        <f t="shared" si="28"/>
        <v>-0.11955126694605719</v>
      </c>
      <c r="AB35" s="335">
        <f t="shared" si="29"/>
        <v>-8.4965902504682972E-3</v>
      </c>
      <c r="AC35" s="335">
        <f t="shared" si="30"/>
        <v>-9.5053352783560946E-2</v>
      </c>
      <c r="AD35" s="335">
        <f t="shared" si="31"/>
        <v>8.0006619560139824E-3</v>
      </c>
      <c r="AE35" s="335">
        <f t="shared" si="32"/>
        <v>6.4010591734409484E-5</v>
      </c>
      <c r="AF35" s="327">
        <f t="shared" si="33"/>
        <v>-9.5053352783560946E-2</v>
      </c>
      <c r="AG35" s="415">
        <f t="shared" si="34"/>
        <v>6.4010591734409484E-5</v>
      </c>
      <c r="AH35" s="327">
        <f t="shared" si="35"/>
        <v>-0.10305401473957491</v>
      </c>
      <c r="AI35" s="327">
        <f t="shared" si="36"/>
        <v>0.31743022325540771</v>
      </c>
      <c r="AJ35" s="327">
        <f t="shared" si="37"/>
        <v>-0.98464594456181154</v>
      </c>
      <c r="AK35" s="327">
        <f t="shared" si="38"/>
        <v>-0.27078979357372418</v>
      </c>
      <c r="AL35" s="327">
        <f t="shared" si="39"/>
        <v>-2.7639161558976193</v>
      </c>
      <c r="AM35" s="327">
        <f t="shared" si="40"/>
        <v>-5.2324411143537555</v>
      </c>
      <c r="AN35" s="335">
        <f t="shared" si="46"/>
        <v>-2.2331123909211854</v>
      </c>
      <c r="AO35" s="335">
        <f t="shared" si="46"/>
        <v>-2.2287750221966545</v>
      </c>
      <c r="AP35" s="335">
        <f t="shared" si="46"/>
        <v>-2.2383745081554629</v>
      </c>
      <c r="AQ35" s="335">
        <f t="shared" si="46"/>
        <v>-2.2169662447508376</v>
      </c>
      <c r="AR35" s="335">
        <f t="shared" si="46"/>
        <v>-2.2639385319213701</v>
      </c>
      <c r="AS35" s="335">
        <f t="shared" si="46"/>
        <v>-2.156706811216881</v>
      </c>
      <c r="AT35" s="335">
        <f t="shared" si="46"/>
        <v>-2.383991430284178</v>
      </c>
      <c r="AU35" s="335">
        <f t="shared" si="42"/>
        <v>-1.6520949598204786</v>
      </c>
      <c r="AW35" s="327">
        <v>3000</v>
      </c>
      <c r="AX35" s="327">
        <f t="shared" si="0"/>
        <v>-0.17715226461550779</v>
      </c>
      <c r="AY35" s="327">
        <f t="shared" si="1"/>
        <v>-0.12015487258499723</v>
      </c>
      <c r="AZ35" s="327">
        <f t="shared" si="2"/>
        <v>-5.699739203051056E-2</v>
      </c>
      <c r="BA35" s="327">
        <f t="shared" si="3"/>
        <v>0.38531396585175848</v>
      </c>
      <c r="BB35" s="327">
        <f t="shared" si="4"/>
        <v>-0.92989883544925156</v>
      </c>
      <c r="BC35" s="327">
        <f t="shared" si="5"/>
        <v>-2.5627198300764134</v>
      </c>
      <c r="BD35" s="327">
        <f t="shared" si="6"/>
        <v>-3.3579683537077663</v>
      </c>
      <c r="BE35" s="327">
        <f t="shared" si="47"/>
        <v>-1.8407495198419461</v>
      </c>
      <c r="BF35" s="327">
        <f t="shared" si="47"/>
        <v>-1.8407632314704481</v>
      </c>
      <c r="BG35" s="327">
        <f t="shared" si="47"/>
        <v>-1.8406932093500599</v>
      </c>
      <c r="BH35" s="327">
        <f t="shared" si="47"/>
        <v>-1.841050610546842</v>
      </c>
      <c r="BI35" s="327">
        <f t="shared" si="47"/>
        <v>-1.8392215300665402</v>
      </c>
      <c r="BJ35" s="327">
        <f t="shared" si="47"/>
        <v>-1.8484584165730613</v>
      </c>
      <c r="BK35" s="327">
        <f t="shared" si="47"/>
        <v>-1.7980993470525637</v>
      </c>
      <c r="BL35" s="327">
        <f t="shared" si="8"/>
        <v>-1.1330249886782089</v>
      </c>
      <c r="BP35" s="379"/>
    </row>
    <row r="36" spans="1:73" ht="12.95" customHeight="1" x14ac:dyDescent="0.2">
      <c r="A36" s="48" t="s">
        <v>83</v>
      </c>
      <c r="B36" s="25"/>
      <c r="C36" s="26">
        <v>35277.481299999999</v>
      </c>
      <c r="D36" s="26"/>
      <c r="E36" s="420">
        <f t="shared" si="17"/>
        <v>-13797.292460682551</v>
      </c>
      <c r="F36" s="423">
        <f t="shared" si="48"/>
        <v>-13797</v>
      </c>
      <c r="G36" s="416">
        <f t="shared" si="19"/>
        <v>-0.10837203999835765</v>
      </c>
      <c r="H36" s="420"/>
      <c r="I36" s="419"/>
      <c r="J36" s="335">
        <f t="shared" si="49"/>
        <v>-0.10837203999835765</v>
      </c>
      <c r="K36" s="419"/>
      <c r="L36" s="335">
        <f t="shared" si="21"/>
        <v>-1.6692761708679296E-2</v>
      </c>
      <c r="M36" s="418">
        <f t="shared" si="22"/>
        <v>20258.981299999999</v>
      </c>
      <c r="N36" s="335">
        <f t="shared" si="23"/>
        <v>8.4050900677162879E-3</v>
      </c>
      <c r="O36" s="328">
        <v>1</v>
      </c>
      <c r="P36" s="335">
        <f t="shared" si="24"/>
        <v>-9.1679278289678354E-2</v>
      </c>
      <c r="Q36" s="335"/>
      <c r="R36" s="327">
        <f t="shared" si="25"/>
        <v>8.4050900677162879E-3</v>
      </c>
      <c r="V36" s="327">
        <f>$AB36</f>
        <v>-5.3579187450558674E-3</v>
      </c>
      <c r="Z36" s="327">
        <f t="shared" si="27"/>
        <v>-13797</v>
      </c>
      <c r="AA36" s="335">
        <f t="shared" si="28"/>
        <v>-0.11970688296198108</v>
      </c>
      <c r="AB36" s="335">
        <f t="shared" si="29"/>
        <v>-5.3579187450558674E-3</v>
      </c>
      <c r="AC36" s="335">
        <f t="shared" si="30"/>
        <v>-9.1679278289678354E-2</v>
      </c>
      <c r="AD36" s="335">
        <f t="shared" si="31"/>
        <v>1.1334842963623429E-2</v>
      </c>
      <c r="AE36" s="335">
        <f t="shared" si="32"/>
        <v>1.2847866501000357E-4</v>
      </c>
      <c r="AF36" s="327">
        <f t="shared" si="33"/>
        <v>-9.1679278289678354E-2</v>
      </c>
      <c r="AG36" s="415">
        <f t="shared" si="34"/>
        <v>1.2847866501000357E-4</v>
      </c>
      <c r="AH36" s="327">
        <f t="shared" si="35"/>
        <v>-0.10301412125330178</v>
      </c>
      <c r="AI36" s="327">
        <f t="shared" si="36"/>
        <v>0.31748076178883067</v>
      </c>
      <c r="AJ36" s="327">
        <f t="shared" si="37"/>
        <v>-0.98461335565582997</v>
      </c>
      <c r="AK36" s="327">
        <f t="shared" si="38"/>
        <v>-0.27091714951347734</v>
      </c>
      <c r="AL36" s="327">
        <f t="shared" si="39"/>
        <v>-2.7637295659566141</v>
      </c>
      <c r="AM36" s="327">
        <f t="shared" si="40"/>
        <v>-5.2297948404281938</v>
      </c>
      <c r="AN36" s="335">
        <f t="shared" si="46"/>
        <v>-2.2327134136671409</v>
      </c>
      <c r="AO36" s="335">
        <f t="shared" si="46"/>
        <v>-2.2283916955138809</v>
      </c>
      <c r="AP36" s="335">
        <f t="shared" si="46"/>
        <v>-2.2379614260600609</v>
      </c>
      <c r="AQ36" s="335">
        <f t="shared" si="46"/>
        <v>-2.2166088546486202</v>
      </c>
      <c r="AR36" s="335">
        <f t="shared" si="46"/>
        <v>-2.2634829983578131</v>
      </c>
      <c r="AS36" s="335">
        <f t="shared" si="46"/>
        <v>-2.156422217108156</v>
      </c>
      <c r="AT36" s="335">
        <f t="shared" si="46"/>
        <v>-2.383454297764755</v>
      </c>
      <c r="AU36" s="335">
        <f t="shared" si="42"/>
        <v>-1.6515238917900228</v>
      </c>
      <c r="AW36" s="327">
        <v>4000</v>
      </c>
      <c r="AX36" s="327">
        <f t="shared" si="0"/>
        <v>-0.1751991070175852</v>
      </c>
      <c r="AY36" s="327">
        <f t="shared" si="1"/>
        <v>-0.12164858917866135</v>
      </c>
      <c r="AZ36" s="327">
        <f t="shared" si="2"/>
        <v>-5.3550517838923853E-2</v>
      </c>
      <c r="BA36" s="327">
        <f t="shared" si="3"/>
        <v>0.39136014729265634</v>
      </c>
      <c r="BB36" s="327">
        <f t="shared" si="4"/>
        <v>-0.92432247907567711</v>
      </c>
      <c r="BC36" s="327">
        <f t="shared" si="5"/>
        <v>-2.5478384652111172</v>
      </c>
      <c r="BD36" s="327">
        <f t="shared" si="6"/>
        <v>-3.2688518791484982</v>
      </c>
      <c r="BE36" s="327">
        <f t="shared" si="47"/>
        <v>-1.814736062292253</v>
      </c>
      <c r="BF36" s="327">
        <f t="shared" si="47"/>
        <v>-1.8147467138326996</v>
      </c>
      <c r="BG36" s="327">
        <f t="shared" si="47"/>
        <v>-1.8146866527674748</v>
      </c>
      <c r="BH36" s="327">
        <f t="shared" si="47"/>
        <v>-1.8150251310368055</v>
      </c>
      <c r="BI36" s="327">
        <f t="shared" si="47"/>
        <v>-1.8131115608334736</v>
      </c>
      <c r="BJ36" s="327">
        <f t="shared" si="47"/>
        <v>-1.8237432557971005</v>
      </c>
      <c r="BK36" s="327">
        <f t="shared" si="47"/>
        <v>-1.7573062628897511</v>
      </c>
      <c r="BL36" s="327">
        <f t="shared" si="8"/>
        <v>-1.1021564464914011</v>
      </c>
      <c r="BP36" s="387"/>
      <c r="BQ36" s="387"/>
      <c r="BR36" s="387"/>
      <c r="BS36" s="387"/>
      <c r="BT36" s="387"/>
      <c r="BU36" s="387"/>
    </row>
    <row r="37" spans="1:73" ht="12.95" customHeight="1" x14ac:dyDescent="0.2">
      <c r="A37" s="48" t="s">
        <v>49</v>
      </c>
      <c r="B37" s="25"/>
      <c r="C37" s="26">
        <v>35622.457799999996</v>
      </c>
      <c r="D37" s="26" t="s">
        <v>203</v>
      </c>
      <c r="E37" s="420">
        <f t="shared" si="17"/>
        <v>-12866.313744602618</v>
      </c>
      <c r="F37" s="423">
        <f t="shared" si="48"/>
        <v>-12866</v>
      </c>
      <c r="G37" s="416">
        <f t="shared" si="19"/>
        <v>-0.11625885000103153</v>
      </c>
      <c r="H37" s="420"/>
      <c r="I37" s="335"/>
      <c r="J37" s="335">
        <f t="shared" si="49"/>
        <v>-0.11625885000103153</v>
      </c>
      <c r="K37" s="335"/>
      <c r="L37" s="335">
        <f t="shared" si="21"/>
        <v>-2.6299890949377881E-2</v>
      </c>
      <c r="M37" s="418">
        <f t="shared" si="22"/>
        <v>20603.957799999996</v>
      </c>
      <c r="N37" s="335">
        <f t="shared" si="23"/>
        <v>8.0926143136571E-3</v>
      </c>
      <c r="O37" s="328">
        <v>1</v>
      </c>
      <c r="P37" s="335">
        <f t="shared" si="24"/>
        <v>-8.9958959051653659E-2</v>
      </c>
      <c r="Q37" s="335"/>
      <c r="R37" s="327">
        <f t="shared" si="25"/>
        <v>8.0926143136571E-3</v>
      </c>
      <c r="V37" s="327">
        <f>$AB37</f>
        <v>-1.5279811532866144E-2</v>
      </c>
      <c r="Z37" s="327">
        <f t="shared" si="27"/>
        <v>-12866</v>
      </c>
      <c r="AA37" s="335">
        <f t="shared" si="28"/>
        <v>-0.12727892941754326</v>
      </c>
      <c r="AB37" s="335">
        <f t="shared" si="29"/>
        <v>-1.5279811532866144E-2</v>
      </c>
      <c r="AC37" s="335">
        <f t="shared" si="30"/>
        <v>-8.9958959051653659E-2</v>
      </c>
      <c r="AD37" s="335">
        <f t="shared" si="31"/>
        <v>1.102007941651173E-2</v>
      </c>
      <c r="AE37" s="335">
        <f t="shared" si="32"/>
        <v>1.2144215034622551E-4</v>
      </c>
      <c r="AF37" s="327">
        <f t="shared" si="33"/>
        <v>-8.9958959051653659E-2</v>
      </c>
      <c r="AG37" s="415">
        <f t="shared" si="34"/>
        <v>1.2144215034622551E-4</v>
      </c>
      <c r="AH37" s="327">
        <f t="shared" si="35"/>
        <v>-0.10097903846816539</v>
      </c>
      <c r="AI37" s="327">
        <f t="shared" si="36"/>
        <v>0.32007371955055119</v>
      </c>
      <c r="AJ37" s="327">
        <f t="shared" si="37"/>
        <v>-0.9829164946406368</v>
      </c>
      <c r="AK37" s="327">
        <f t="shared" si="38"/>
        <v>-0.27736053357145152</v>
      </c>
      <c r="AL37" s="327">
        <f t="shared" si="39"/>
        <v>-2.7542710798261458</v>
      </c>
      <c r="AM37" s="327">
        <f t="shared" si="40"/>
        <v>-5.0989523806315047</v>
      </c>
      <c r="AN37" s="335">
        <f t="shared" si="46"/>
        <v>-2.2125721650837171</v>
      </c>
      <c r="AO37" s="335">
        <f t="shared" si="46"/>
        <v>-2.2089917066001901</v>
      </c>
      <c r="AP37" s="335">
        <f t="shared" si="46"/>
        <v>-2.217131598557871</v>
      </c>
      <c r="AQ37" s="335">
        <f t="shared" si="46"/>
        <v>-2.1984949666380018</v>
      </c>
      <c r="AR37" s="335">
        <f t="shared" si="46"/>
        <v>-2.2405061570130109</v>
      </c>
      <c r="AS37" s="335">
        <f t="shared" si="46"/>
        <v>-2.1420705310890082</v>
      </c>
      <c r="AT37" s="335">
        <f t="shared" si="46"/>
        <v>-2.3561149936536645</v>
      </c>
      <c r="AU37" s="335">
        <f t="shared" si="42"/>
        <v>-1.6227852790141046</v>
      </c>
      <c r="AW37" s="327">
        <v>5000</v>
      </c>
      <c r="AX37" s="327">
        <f t="shared" si="0"/>
        <v>-0.17262936432960055</v>
      </c>
      <c r="AY37" s="327">
        <f t="shared" si="1"/>
        <v>-0.12261796545560898</v>
      </c>
      <c r="AZ37" s="327">
        <f t="shared" si="2"/>
        <v>-5.0011398873991579E-2</v>
      </c>
      <c r="BA37" s="327">
        <f t="shared" si="3"/>
        <v>0.39774270876418816</v>
      </c>
      <c r="BB37" s="327">
        <f t="shared" si="4"/>
        <v>-0.91835156896339698</v>
      </c>
      <c r="BC37" s="327">
        <f t="shared" si="5"/>
        <v>-2.5324771003836837</v>
      </c>
      <c r="BD37" s="327">
        <f t="shared" si="6"/>
        <v>-3.1812966189963601</v>
      </c>
      <c r="BE37" s="327">
        <f t="shared" si="47"/>
        <v>-1.7883064061764586</v>
      </c>
      <c r="BF37" s="327">
        <f t="shared" si="47"/>
        <v>-1.7883135393614227</v>
      </c>
      <c r="BG37" s="327">
        <f t="shared" si="47"/>
        <v>-1.7882685222397039</v>
      </c>
      <c r="BH37" s="327">
        <f t="shared" si="47"/>
        <v>-1.7885524692206269</v>
      </c>
      <c r="BI37" s="327">
        <f t="shared" si="47"/>
        <v>-1.7867553140891492</v>
      </c>
      <c r="BJ37" s="327">
        <f t="shared" si="47"/>
        <v>-1.7978939023276648</v>
      </c>
      <c r="BK37" s="327">
        <f t="shared" si="47"/>
        <v>-1.7158889577234766</v>
      </c>
      <c r="BL37" s="327">
        <f t="shared" si="8"/>
        <v>-1.0712879043045929</v>
      </c>
      <c r="BP37" s="387"/>
      <c r="BQ37" s="387"/>
      <c r="BR37" s="387"/>
      <c r="BS37" s="387"/>
      <c r="BT37" s="387"/>
      <c r="BU37" s="387"/>
    </row>
    <row r="38" spans="1:73" ht="12.95" customHeight="1" x14ac:dyDescent="0.2">
      <c r="A38" s="48" t="s">
        <v>83</v>
      </c>
      <c r="B38" s="25"/>
      <c r="C38" s="26">
        <v>35624.495699999999</v>
      </c>
      <c r="D38" s="26" t="s">
        <v>203</v>
      </c>
      <c r="E38" s="420">
        <f t="shared" si="17"/>
        <v>-12860.814119191895</v>
      </c>
      <c r="F38" s="423">
        <f t="shared" si="48"/>
        <v>-12860.5</v>
      </c>
      <c r="G38" s="416">
        <f t="shared" si="19"/>
        <v>-0.11639765499421628</v>
      </c>
      <c r="H38" s="424"/>
      <c r="I38" s="419"/>
      <c r="J38" s="335">
        <f t="shared" si="49"/>
        <v>-0.11639765499421628</v>
      </c>
      <c r="K38" s="419"/>
      <c r="L38" s="335">
        <f t="shared" si="21"/>
        <v>-2.6355295904924352E-2</v>
      </c>
      <c r="M38" s="418">
        <f t="shared" si="22"/>
        <v>20605.995699999999</v>
      </c>
      <c r="N38" s="335">
        <f t="shared" si="23"/>
        <v>8.1076264303649916E-3</v>
      </c>
      <c r="O38" s="328">
        <v>1</v>
      </c>
      <c r="P38" s="335">
        <f t="shared" si="24"/>
        <v>-9.0042359089291923E-2</v>
      </c>
      <c r="Q38" s="335"/>
      <c r="R38" s="327">
        <f t="shared" si="25"/>
        <v>8.1076264303649916E-3</v>
      </c>
      <c r="Z38" s="327">
        <f t="shared" si="27"/>
        <v>-12860.5</v>
      </c>
      <c r="AA38" s="335">
        <f t="shared" si="28"/>
        <v>-0.12732215100878327</v>
      </c>
      <c r="AB38" s="335"/>
      <c r="AC38" s="335"/>
      <c r="AD38" s="335"/>
      <c r="AE38" s="335">
        <f t="shared" si="32"/>
        <v>1.193446131722901E-4</v>
      </c>
      <c r="AG38" s="415"/>
      <c r="AH38" s="327">
        <f t="shared" si="35"/>
        <v>-0.10096685510385892</v>
      </c>
      <c r="AI38" s="327">
        <f t="shared" si="36"/>
        <v>0.32008933160495101</v>
      </c>
      <c r="AJ38" s="327">
        <f t="shared" si="37"/>
        <v>-0.98290613388563897</v>
      </c>
      <c r="AK38" s="327">
        <f t="shared" si="38"/>
        <v>-0.27739880214496326</v>
      </c>
      <c r="AL38" s="327">
        <f t="shared" si="39"/>
        <v>-2.7542147957642453</v>
      </c>
      <c r="AM38" s="327">
        <f t="shared" si="40"/>
        <v>-5.0981926740762447</v>
      </c>
      <c r="AN38" s="335">
        <f t="shared" si="46"/>
        <v>-2.2124528026746515</v>
      </c>
      <c r="AO38" s="335">
        <f t="shared" si="46"/>
        <v>-2.2088764564466179</v>
      </c>
      <c r="AP38" s="335">
        <f t="shared" si="46"/>
        <v>-2.2170082961096398</v>
      </c>
      <c r="AQ38" s="335">
        <f t="shared" si="46"/>
        <v>-2.1983871929034766</v>
      </c>
      <c r="AR38" s="335">
        <f t="shared" si="46"/>
        <v>-2.2403701245398531</v>
      </c>
      <c r="AS38" s="335">
        <f t="shared" si="46"/>
        <v>-2.1419855376333006</v>
      </c>
      <c r="AT38" s="335">
        <f t="shared" si="46"/>
        <v>-2.3559516846955431</v>
      </c>
      <c r="AU38" s="335">
        <f t="shared" si="42"/>
        <v>-1.6226155020320774</v>
      </c>
      <c r="AW38" s="327">
        <v>6000</v>
      </c>
      <c r="AX38" s="327">
        <f t="shared" si="0"/>
        <v>-0.16944059867338246</v>
      </c>
      <c r="AY38" s="327">
        <f t="shared" si="1"/>
        <v>-0.12306300141584012</v>
      </c>
      <c r="AZ38" s="327">
        <f t="shared" si="2"/>
        <v>-4.6377597257542341E-2</v>
      </c>
      <c r="BA38" s="327">
        <f t="shared" si="3"/>
        <v>0.4044887335061782</v>
      </c>
      <c r="BB38" s="327">
        <f t="shared" si="4"/>
        <v>-0.91195262218595285</v>
      </c>
      <c r="BC38" s="327">
        <f t="shared" si="5"/>
        <v>-2.516600357701932</v>
      </c>
      <c r="BD38" s="327">
        <f t="shared" si="6"/>
        <v>-3.0951895503830333</v>
      </c>
      <c r="BE38" s="327">
        <f t="shared" si="47"/>
        <v>-1.7614369836688952</v>
      </c>
      <c r="BF38" s="327">
        <f t="shared" si="47"/>
        <v>-1.7614410861362335</v>
      </c>
      <c r="BG38" s="327">
        <f t="shared" si="47"/>
        <v>-1.7614116011494216</v>
      </c>
      <c r="BH38" s="327">
        <f t="shared" si="47"/>
        <v>-1.7616234136691926</v>
      </c>
      <c r="BI38" s="327">
        <f t="shared" si="47"/>
        <v>-1.760096607256725</v>
      </c>
      <c r="BJ38" s="327">
        <f t="shared" si="47"/>
        <v>-1.7708448480167838</v>
      </c>
      <c r="BK38" s="327">
        <f t="shared" si="47"/>
        <v>-1.6738574823226613</v>
      </c>
      <c r="BL38" s="327">
        <f t="shared" si="8"/>
        <v>-1.0404193621177851</v>
      </c>
      <c r="BP38" s="387"/>
    </row>
    <row r="39" spans="1:73" ht="12.95" customHeight="1" thickBot="1" x14ac:dyDescent="0.25">
      <c r="A39" s="48" t="s">
        <v>49</v>
      </c>
      <c r="B39" s="25"/>
      <c r="C39" s="26">
        <v>35627.459600000002</v>
      </c>
      <c r="D39" s="26" t="s">
        <v>203</v>
      </c>
      <c r="E39" s="420">
        <f t="shared" si="17"/>
        <v>-12852.815522717667</v>
      </c>
      <c r="F39" s="425">
        <f t="shared" si="48"/>
        <v>-12852.5</v>
      </c>
      <c r="G39" s="416">
        <f t="shared" si="19"/>
        <v>-0.11691773499478586</v>
      </c>
      <c r="H39" s="420"/>
      <c r="I39" s="335"/>
      <c r="J39" s="335">
        <f t="shared" si="49"/>
        <v>-0.11691773499478586</v>
      </c>
      <c r="K39" s="335"/>
      <c r="L39" s="335">
        <f t="shared" si="21"/>
        <v>-2.6435856616796635E-2</v>
      </c>
      <c r="M39" s="418">
        <f t="shared" si="22"/>
        <v>20608.959600000002</v>
      </c>
      <c r="N39" s="335">
        <f t="shared" si="23"/>
        <v>8.1869703148092342E-3</v>
      </c>
      <c r="O39" s="328">
        <v>1</v>
      </c>
      <c r="P39" s="335">
        <f t="shared" si="24"/>
        <v>-9.0481878377989225E-2</v>
      </c>
      <c r="Q39" s="335"/>
      <c r="R39" s="327">
        <f t="shared" si="25"/>
        <v>8.1869703148092342E-3</v>
      </c>
      <c r="Z39" s="327">
        <f t="shared" si="27"/>
        <v>-12852.5</v>
      </c>
      <c r="AA39" s="335">
        <f t="shared" si="28"/>
        <v>-0.12738498707372697</v>
      </c>
      <c r="AB39" s="335"/>
      <c r="AC39" s="335"/>
      <c r="AD39" s="335"/>
      <c r="AE39" s="335">
        <f t="shared" si="32"/>
        <v>1.0956336608409707E-4</v>
      </c>
      <c r="AG39" s="415"/>
      <c r="AH39" s="327">
        <f t="shared" si="35"/>
        <v>-0.10094913045693035</v>
      </c>
      <c r="AI39" s="327">
        <f t="shared" si="36"/>
        <v>0.32011204630584056</v>
      </c>
      <c r="AJ39" s="327">
        <f t="shared" si="37"/>
        <v>-0.98289105653614994</v>
      </c>
      <c r="AK39" s="327">
        <f t="shared" si="38"/>
        <v>-0.27745446986925842</v>
      </c>
      <c r="AL39" s="327">
        <f t="shared" si="39"/>
        <v>-2.7541329193402517</v>
      </c>
      <c r="AM39" s="327">
        <f t="shared" si="40"/>
        <v>-5.0970879180951307</v>
      </c>
      <c r="AN39" s="335">
        <f t="shared" si="46"/>
        <v>-2.2122791765748921</v>
      </c>
      <c r="AO39" s="335">
        <f t="shared" si="46"/>
        <v>-2.2087088062862903</v>
      </c>
      <c r="AP39" s="335">
        <f t="shared" si="46"/>
        <v>-2.216828941805145</v>
      </c>
      <c r="AQ39" s="335">
        <f t="shared" si="46"/>
        <v>-2.1982304147873428</v>
      </c>
      <c r="AR39" s="335">
        <f t="shared" si="46"/>
        <v>-2.2401722531996437</v>
      </c>
      <c r="AS39" s="335">
        <f t="shared" si="46"/>
        <v>-2.1418619056449688</v>
      </c>
      <c r="AT39" s="335">
        <f t="shared" si="46"/>
        <v>-2.3557141066590952</v>
      </c>
      <c r="AU39" s="335">
        <f t="shared" si="42"/>
        <v>-1.6223685536945829</v>
      </c>
      <c r="AW39" s="327">
        <v>7000</v>
      </c>
      <c r="AX39" s="327">
        <f t="shared" si="0"/>
        <v>-0.16563024868954401</v>
      </c>
      <c r="AY39" s="327">
        <f t="shared" si="1"/>
        <v>-0.12298369705935479</v>
      </c>
      <c r="AZ39" s="327">
        <f t="shared" si="2"/>
        <v>-4.2646551630189232E-2</v>
      </c>
      <c r="BA39" s="327">
        <f t="shared" si="3"/>
        <v>0.41162834192926334</v>
      </c>
      <c r="BB39" s="327">
        <f t="shared" si="4"/>
        <v>-0.90508821921836158</v>
      </c>
      <c r="BC39" s="327">
        <f t="shared" si="5"/>
        <v>-2.5001692638625608</v>
      </c>
      <c r="BD39" s="327">
        <f t="shared" si="6"/>
        <v>-3.0104210771853057</v>
      </c>
      <c r="BE39" s="327">
        <f t="shared" si="47"/>
        <v>-1.7341024283518029</v>
      </c>
      <c r="BF39" s="327">
        <f t="shared" si="47"/>
        <v>-1.7341043888836634</v>
      </c>
      <c r="BG39" s="327">
        <f t="shared" si="47"/>
        <v>-1.7340879665988171</v>
      </c>
      <c r="BH39" s="327">
        <f t="shared" si="47"/>
        <v>-1.7342254764163503</v>
      </c>
      <c r="BI39" s="327">
        <f t="shared" si="47"/>
        <v>-1.7330704912324997</v>
      </c>
      <c r="BJ39" s="327">
        <f t="shared" si="47"/>
        <v>-1.742532478559496</v>
      </c>
      <c r="BK39" s="327">
        <f t="shared" si="47"/>
        <v>-1.6312224726322397</v>
      </c>
      <c r="BL39" s="327">
        <f t="shared" si="8"/>
        <v>-1.0095508199309768</v>
      </c>
      <c r="BP39" s="379"/>
      <c r="BQ39" s="379"/>
      <c r="BR39" s="379"/>
      <c r="BS39" s="379"/>
      <c r="BT39" s="379"/>
      <c r="BU39" s="379"/>
    </row>
    <row r="40" spans="1:73" ht="12.95" customHeight="1" x14ac:dyDescent="0.2">
      <c r="A40" s="48" t="s">
        <v>50</v>
      </c>
      <c r="B40" s="25"/>
      <c r="C40" s="26">
        <v>39950.812100000003</v>
      </c>
      <c r="D40" s="26" t="s">
        <v>203</v>
      </c>
      <c r="E40" s="420">
        <f t="shared" si="17"/>
        <v>-1185.5014894110211</v>
      </c>
      <c r="F40" s="426">
        <f t="shared" si="48"/>
        <v>-1185</v>
      </c>
      <c r="G40" s="416">
        <f t="shared" si="19"/>
        <v>-0.18582815999252489</v>
      </c>
      <c r="H40" s="420"/>
      <c r="I40" s="335"/>
      <c r="J40" s="335">
        <f t="shared" si="49"/>
        <v>-0.18582815999252489</v>
      </c>
      <c r="K40" s="335"/>
      <c r="L40" s="335">
        <f t="shared" si="21"/>
        <v>-0.10821477938601184</v>
      </c>
      <c r="M40" s="418">
        <f t="shared" si="22"/>
        <v>24932.312100000003</v>
      </c>
      <c r="N40" s="335">
        <f t="shared" si="23"/>
        <v>6.0238368491714548E-3</v>
      </c>
      <c r="O40" s="328">
        <v>1</v>
      </c>
      <c r="P40" s="335">
        <f t="shared" si="24"/>
        <v>-7.7613380606513044E-2</v>
      </c>
      <c r="Q40" s="335"/>
      <c r="R40" s="327">
        <f t="shared" si="25"/>
        <v>6.0238368491714548E-3</v>
      </c>
      <c r="V40" s="327">
        <f t="shared" ref="V40:V50" si="50">$AB40</f>
        <v>-0.11535588249759422</v>
      </c>
      <c r="Z40" s="327">
        <f t="shared" si="27"/>
        <v>-1185</v>
      </c>
      <c r="AA40" s="335">
        <f t="shared" si="28"/>
        <v>-0.1786870568809425</v>
      </c>
      <c r="AB40" s="335">
        <f t="shared" ref="AB40:AB71" si="51">IF(O40&lt;&gt;0,G40-AH40, -9999)</f>
        <v>-0.11535588249759422</v>
      </c>
      <c r="AC40" s="335">
        <f t="shared" ref="AC40:AC71" si="52">+G40-L40</f>
        <v>-7.7613380606513044E-2</v>
      </c>
      <c r="AD40" s="335">
        <f t="shared" ref="AD40:AD71" si="53">IF(O40&lt;&gt;0,G40-AA40, -9999)</f>
        <v>-7.141103111582392E-3</v>
      </c>
      <c r="AE40" s="335">
        <f t="shared" si="32"/>
        <v>5.0995353650251718E-5</v>
      </c>
      <c r="AF40" s="327">
        <f t="shared" ref="AF40:AF71" si="54">IF(O40&lt;&gt;0,G40-L40, -9999)</f>
        <v>-7.7613380606513044E-2</v>
      </c>
      <c r="AG40" s="415">
        <f t="shared" ref="AG40:AG71" si="55">+(G40-AA40)^2</f>
        <v>5.0995353650251718E-5</v>
      </c>
      <c r="AH40" s="327">
        <f t="shared" si="35"/>
        <v>-7.0472277494930666E-2</v>
      </c>
      <c r="AI40" s="327">
        <f t="shared" si="36"/>
        <v>0.36315306320334095</v>
      </c>
      <c r="AJ40" s="327">
        <f t="shared" si="37"/>
        <v>-0.94957680767725017</v>
      </c>
      <c r="AK40" s="327">
        <f t="shared" si="38"/>
        <v>-0.36558800790175666</v>
      </c>
      <c r="AL40" s="327">
        <f t="shared" si="39"/>
        <v>-2.6204655027004331</v>
      </c>
      <c r="AM40" s="327">
        <f t="shared" si="40"/>
        <v>-3.7505847556768224</v>
      </c>
      <c r="AN40" s="335">
        <f t="shared" si="46"/>
        <v>-1.9455705599808462</v>
      </c>
      <c r="AO40" s="335">
        <f t="shared" si="46"/>
        <v>-1.9455411040209292</v>
      </c>
      <c r="AP40" s="335">
        <f t="shared" si="46"/>
        <v>-1.945650677027513</v>
      </c>
      <c r="AQ40" s="335">
        <f t="shared" si="46"/>
        <v>-1.9452429226741452</v>
      </c>
      <c r="AR40" s="335">
        <f t="shared" si="46"/>
        <v>-1.9467581667233596</v>
      </c>
      <c r="AS40" s="335">
        <f t="shared" si="46"/>
        <v>-1.9410976053360369</v>
      </c>
      <c r="AT40" s="335">
        <f t="shared" si="46"/>
        <v>-1.9618451516031017</v>
      </c>
      <c r="AU40" s="335">
        <f t="shared" si="42"/>
        <v>-1.2622098377300004</v>
      </c>
      <c r="AW40" s="327">
        <v>8000</v>
      </c>
      <c r="AX40" s="327">
        <f t="shared" si="0"/>
        <v>-0.16119561338198959</v>
      </c>
      <c r="AY40" s="327">
        <f t="shared" si="1"/>
        <v>-0.12238005238615297</v>
      </c>
      <c r="AZ40" s="327">
        <f t="shared" si="2"/>
        <v>-3.8815560995836627E-2</v>
      </c>
      <c r="BA40" s="327">
        <f t="shared" si="3"/>
        <v>0.41919514297387861</v>
      </c>
      <c r="BB40" s="327">
        <f t="shared" si="4"/>
        <v>-0.89771640405017172</v>
      </c>
      <c r="BC40" s="327">
        <f t="shared" si="5"/>
        <v>-2.4831407185601537</v>
      </c>
      <c r="BD40" s="327">
        <f t="shared" si="6"/>
        <v>-2.9268842188740907</v>
      </c>
      <c r="BE40" s="327">
        <f t="shared" si="47"/>
        <v>-1.7062753052108188</v>
      </c>
      <c r="BF40" s="327">
        <f t="shared" si="47"/>
        <v>-1.7062760248178139</v>
      </c>
      <c r="BG40" s="327">
        <f t="shared" si="47"/>
        <v>-1.7062687691795042</v>
      </c>
      <c r="BH40" s="327">
        <f t="shared" si="47"/>
        <v>-1.7063419085019087</v>
      </c>
      <c r="BI40" s="327">
        <f t="shared" si="47"/>
        <v>-1.7056028340962599</v>
      </c>
      <c r="BJ40" s="327">
        <f t="shared" si="47"/>
        <v>-1.7128955470214748</v>
      </c>
      <c r="BK40" s="327">
        <f t="shared" si="47"/>
        <v>-1.5879951396393324</v>
      </c>
      <c r="BL40" s="327">
        <f t="shared" si="8"/>
        <v>-0.97868227774416905</v>
      </c>
    </row>
    <row r="41" spans="1:73" ht="12.95" customHeight="1" x14ac:dyDescent="0.2">
      <c r="A41" s="48" t="s">
        <v>50</v>
      </c>
      <c r="B41" s="25"/>
      <c r="C41" s="26">
        <v>39951.924299999999</v>
      </c>
      <c r="D41" s="26" t="s">
        <v>203</v>
      </c>
      <c r="E41" s="420">
        <f t="shared" si="17"/>
        <v>-1182.5000254619686</v>
      </c>
      <c r="F41" s="427">
        <f t="shared" si="48"/>
        <v>-1182</v>
      </c>
      <c r="G41" s="416">
        <f t="shared" si="19"/>
        <v>-0.1852856899931794</v>
      </c>
      <c r="H41" s="420"/>
      <c r="I41" s="335"/>
      <c r="J41" s="335">
        <f t="shared" si="49"/>
        <v>-0.1852856899931794</v>
      </c>
      <c r="K41" s="335"/>
      <c r="L41" s="335">
        <f t="shared" si="21"/>
        <v>-0.10822662777941286</v>
      </c>
      <c r="M41" s="418">
        <f t="shared" si="22"/>
        <v>24933.424299999999</v>
      </c>
      <c r="N41" s="335">
        <f t="shared" si="23"/>
        <v>5.9380990692651427E-3</v>
      </c>
      <c r="O41" s="328">
        <v>1</v>
      </c>
      <c r="P41" s="335">
        <f t="shared" si="24"/>
        <v>-7.7059062213766544E-2</v>
      </c>
      <c r="Q41" s="335"/>
      <c r="R41" s="327">
        <f t="shared" si="25"/>
        <v>5.9380990692651427E-3</v>
      </c>
      <c r="V41" s="327">
        <f t="shared" si="50"/>
        <v>-0.11482254559477359</v>
      </c>
      <c r="Z41" s="327">
        <f t="shared" si="27"/>
        <v>-1182</v>
      </c>
      <c r="AA41" s="335">
        <f t="shared" si="28"/>
        <v>-0.17868977217781867</v>
      </c>
      <c r="AB41" s="335">
        <f t="shared" si="51"/>
        <v>-0.11482254559477359</v>
      </c>
      <c r="AC41" s="335">
        <f t="shared" si="52"/>
        <v>-7.7059062213766544E-2</v>
      </c>
      <c r="AD41" s="335">
        <f t="shared" si="53"/>
        <v>-6.5959178153607301E-3</v>
      </c>
      <c r="AE41" s="335">
        <f t="shared" si="32"/>
        <v>4.3506131826993067E-5</v>
      </c>
      <c r="AF41" s="327">
        <f t="shared" si="54"/>
        <v>-7.7059062213766544E-2</v>
      </c>
      <c r="AG41" s="415">
        <f t="shared" si="55"/>
        <v>4.3506131826993067E-5</v>
      </c>
      <c r="AH41" s="327">
        <f t="shared" si="35"/>
        <v>-7.0463144398405814E-2</v>
      </c>
      <c r="AI41" s="327">
        <f t="shared" si="36"/>
        <v>0.3631673438580082</v>
      </c>
      <c r="AJ41" s="327">
        <f t="shared" si="37"/>
        <v>-0.94956456003669398</v>
      </c>
      <c r="AK41" s="327">
        <f t="shared" si="38"/>
        <v>-0.36561288338897258</v>
      </c>
      <c r="AL41" s="327">
        <f t="shared" si="39"/>
        <v>-2.6204264418764227</v>
      </c>
      <c r="AM41" s="327">
        <f t="shared" si="40"/>
        <v>-3.75029051473867</v>
      </c>
      <c r="AN41" s="335">
        <f t="shared" ref="AN41:AT50" si="56">$AU41+$AB$7*SIN(AO41)</f>
        <v>-1.9454975493835254</v>
      </c>
      <c r="AO41" s="335">
        <f t="shared" si="56"/>
        <v>-1.9454681957071474</v>
      </c>
      <c r="AP41" s="335">
        <f t="shared" si="56"/>
        <v>-1.945577408520764</v>
      </c>
      <c r="AQ41" s="335">
        <f t="shared" si="56"/>
        <v>-1.9451709194671327</v>
      </c>
      <c r="AR41" s="335">
        <f t="shared" si="56"/>
        <v>-1.9466817462472996</v>
      </c>
      <c r="AS41" s="335">
        <f t="shared" si="56"/>
        <v>-1.9410366965141639</v>
      </c>
      <c r="AT41" s="335">
        <f t="shared" si="56"/>
        <v>-1.9617318898373191</v>
      </c>
      <c r="AU41" s="335">
        <f t="shared" si="42"/>
        <v>-1.26211723210344</v>
      </c>
      <c r="AW41" s="327">
        <v>9000</v>
      </c>
      <c r="AX41" s="327">
        <f t="shared" si="0"/>
        <v>-0.15613383604648381</v>
      </c>
      <c r="AY41" s="327">
        <f t="shared" si="1"/>
        <v>-0.12125206739623469</v>
      </c>
      <c r="AZ41" s="327">
        <f t="shared" si="2"/>
        <v>-3.4881768650249126E-2</v>
      </c>
      <c r="BA41" s="327">
        <f t="shared" si="3"/>
        <v>0.42722676383391434</v>
      </c>
      <c r="BB41" s="327">
        <f t="shared" si="4"/>
        <v>-0.88978997510349889</v>
      </c>
      <c r="BC41" s="327">
        <f t="shared" si="5"/>
        <v>-2.4654668785502651</v>
      </c>
      <c r="BD41" s="327">
        <f t="shared" si="6"/>
        <v>-2.8444738565431553</v>
      </c>
      <c r="BE41" s="327">
        <f t="shared" si="47"/>
        <v>-1.6779258175261174</v>
      </c>
      <c r="BF41" s="327">
        <f t="shared" si="47"/>
        <v>-1.6779259821804995</v>
      </c>
      <c r="BG41" s="327">
        <f t="shared" si="47"/>
        <v>-1.6779238851130969</v>
      </c>
      <c r="BH41" s="327">
        <f t="shared" si="47"/>
        <v>-1.6779505906798173</v>
      </c>
      <c r="BI41" s="327">
        <f t="shared" si="47"/>
        <v>-1.6776100057753667</v>
      </c>
      <c r="BJ41" s="327">
        <f t="shared" si="47"/>
        <v>-1.6818756578446534</v>
      </c>
      <c r="BK41" s="327">
        <f t="shared" si="47"/>
        <v>-1.5441872586915077</v>
      </c>
      <c r="BL41" s="327">
        <f t="shared" si="8"/>
        <v>-0.94781373555736081</v>
      </c>
    </row>
    <row r="42" spans="1:73" ht="12.95" customHeight="1" x14ac:dyDescent="0.2">
      <c r="A42" s="48" t="s">
        <v>50</v>
      </c>
      <c r="B42" s="25"/>
      <c r="C42" s="26">
        <v>39953.776299999998</v>
      </c>
      <c r="D42" s="26" t="s">
        <v>203</v>
      </c>
      <c r="E42" s="420">
        <f t="shared" si="17"/>
        <v>-1177.5020833349568</v>
      </c>
      <c r="F42" s="427">
        <f t="shared" si="48"/>
        <v>-1177</v>
      </c>
      <c r="G42" s="416">
        <f t="shared" si="19"/>
        <v>-0.1860482400006731</v>
      </c>
      <c r="H42" s="420"/>
      <c r="I42" s="335"/>
      <c r="J42" s="335">
        <f t="shared" si="49"/>
        <v>-0.1860482400006731</v>
      </c>
      <c r="K42" s="335"/>
      <c r="L42" s="335">
        <f t="shared" si="21"/>
        <v>-0.10824636461494155</v>
      </c>
      <c r="M42" s="418">
        <f t="shared" si="22"/>
        <v>24935.276299999998</v>
      </c>
      <c r="N42" s="335">
        <f t="shared" si="23"/>
        <v>6.0531318135369008E-3</v>
      </c>
      <c r="O42" s="328">
        <v>1</v>
      </c>
      <c r="P42" s="335">
        <f t="shared" si="24"/>
        <v>-7.780187538573155E-2</v>
      </c>
      <c r="Q42" s="335"/>
      <c r="R42" s="327">
        <f t="shared" si="25"/>
        <v>6.0531318135369008E-3</v>
      </c>
      <c r="V42" s="327">
        <f t="shared" si="50"/>
        <v>-0.11560031905097704</v>
      </c>
      <c r="Z42" s="327">
        <f t="shared" si="27"/>
        <v>-1177</v>
      </c>
      <c r="AA42" s="335">
        <f t="shared" si="28"/>
        <v>-0.17869428556463762</v>
      </c>
      <c r="AB42" s="335">
        <f t="shared" si="51"/>
        <v>-0.11560031905097704</v>
      </c>
      <c r="AC42" s="335">
        <f t="shared" si="52"/>
        <v>-7.780187538573155E-2</v>
      </c>
      <c r="AD42" s="335">
        <f t="shared" si="53"/>
        <v>-7.3539544360354814E-3</v>
      </c>
      <c r="AE42" s="335">
        <f t="shared" si="32"/>
        <v>5.4080645847285934E-5</v>
      </c>
      <c r="AF42" s="327">
        <f t="shared" si="54"/>
        <v>-7.780187538573155E-2</v>
      </c>
      <c r="AG42" s="415">
        <f t="shared" si="55"/>
        <v>5.4080645847285934E-5</v>
      </c>
      <c r="AH42" s="327">
        <f t="shared" si="35"/>
        <v>-7.0447920949696069E-2</v>
      </c>
      <c r="AI42" s="327">
        <f t="shared" si="36"/>
        <v>0.36319114958649612</v>
      </c>
      <c r="AJ42" s="327">
        <f t="shared" si="37"/>
        <v>-0.94954414195728776</v>
      </c>
      <c r="AK42" s="327">
        <f t="shared" si="38"/>
        <v>-0.3656543456105702</v>
      </c>
      <c r="AL42" s="327">
        <f t="shared" si="39"/>
        <v>-2.6203613337257075</v>
      </c>
      <c r="AM42" s="327">
        <f t="shared" si="40"/>
        <v>-3.7498001579111957</v>
      </c>
      <c r="AN42" s="335">
        <f t="shared" si="56"/>
        <v>-1.9453758587678041</v>
      </c>
      <c r="AO42" s="335">
        <f t="shared" si="56"/>
        <v>-1.9453466752043034</v>
      </c>
      <c r="AP42" s="335">
        <f t="shared" si="56"/>
        <v>-1.9454552887403804</v>
      </c>
      <c r="AQ42" s="335">
        <f t="shared" si="56"/>
        <v>-1.945050905659746</v>
      </c>
      <c r="AR42" s="335">
        <f t="shared" si="56"/>
        <v>-1.9465543772941469</v>
      </c>
      <c r="AS42" s="335">
        <f t="shared" si="56"/>
        <v>-1.9409351661857623</v>
      </c>
      <c r="AT42" s="335">
        <f t="shared" si="56"/>
        <v>-1.9615431068949758</v>
      </c>
      <c r="AU42" s="335">
        <f t="shared" si="42"/>
        <v>-1.2619628893925059</v>
      </c>
      <c r="AW42" s="327">
        <v>10000</v>
      </c>
      <c r="AX42" s="327">
        <f t="shared" si="0"/>
        <v>-0.15044188895081137</v>
      </c>
      <c r="AY42" s="327">
        <f t="shared" si="1"/>
        <v>-0.11959974208959995</v>
      </c>
      <c r="AZ42" s="327">
        <f t="shared" si="2"/>
        <v>-3.0842146861211426E-2</v>
      </c>
      <c r="BA42" s="327">
        <f t="shared" si="3"/>
        <v>0.43576547314022951</v>
      </c>
      <c r="BB42" s="327">
        <f t="shared" si="4"/>
        <v>-0.88125564482381635</v>
      </c>
      <c r="BC42" s="327">
        <f t="shared" si="5"/>
        <v>-2.4470944417448828</v>
      </c>
      <c r="BD42" s="327">
        <f t="shared" si="6"/>
        <v>-2.7630860267113344</v>
      </c>
      <c r="BE42" s="327">
        <f t="shared" si="47"/>
        <v>-1.6490214886762302</v>
      </c>
      <c r="BF42" s="327">
        <f t="shared" si="47"/>
        <v>-1.649021493230499</v>
      </c>
      <c r="BG42" s="327">
        <f t="shared" si="47"/>
        <v>-1.649021413865515</v>
      </c>
      <c r="BH42" s="327">
        <f t="shared" si="47"/>
        <v>-1.6490227969082243</v>
      </c>
      <c r="BI42" s="327">
        <f t="shared" si="47"/>
        <v>-1.6489986920156428</v>
      </c>
      <c r="BJ42" s="327">
        <f t="shared" si="47"/>
        <v>-1.6494177575096765</v>
      </c>
      <c r="BK42" s="327">
        <f t="shared" si="47"/>
        <v>-1.4998111582773408</v>
      </c>
      <c r="BL42" s="327">
        <f t="shared" si="8"/>
        <v>-0.91694519337055302</v>
      </c>
    </row>
    <row r="43" spans="1:73" ht="12.95" customHeight="1" x14ac:dyDescent="0.2">
      <c r="A43" s="48" t="s">
        <v>22</v>
      </c>
      <c r="B43" s="25"/>
      <c r="C43" s="26">
        <v>39953.962099999997</v>
      </c>
      <c r="D43" s="26" t="s">
        <v>218</v>
      </c>
      <c r="E43" s="420">
        <f t="shared" si="17"/>
        <v>-1177.0006699185442</v>
      </c>
      <c r="F43" s="427">
        <f t="shared" si="48"/>
        <v>-1176.5</v>
      </c>
      <c r="G43" s="416">
        <f t="shared" si="19"/>
        <v>-0.18552449499838986</v>
      </c>
      <c r="H43" s="420"/>
      <c r="I43" s="335"/>
      <c r="J43" s="335">
        <f t="shared" si="49"/>
        <v>-0.18552449499838986</v>
      </c>
      <c r="K43" s="335"/>
      <c r="L43" s="335">
        <f t="shared" si="21"/>
        <v>-0.1082483375775265</v>
      </c>
      <c r="M43" s="418">
        <f t="shared" si="22"/>
        <v>24935.462099999997</v>
      </c>
      <c r="N43" s="335">
        <f t="shared" si="23"/>
        <v>5.9716045057340546E-3</v>
      </c>
      <c r="O43" s="328">
        <v>1</v>
      </c>
      <c r="P43" s="335">
        <f t="shared" si="24"/>
        <v>-7.7276157420863356E-2</v>
      </c>
      <c r="Q43" s="335"/>
      <c r="R43" s="327">
        <f t="shared" si="25"/>
        <v>5.9716045057340546E-3</v>
      </c>
      <c r="V43" s="327">
        <f t="shared" si="50"/>
        <v>-0.11507809650502775</v>
      </c>
      <c r="Z43" s="327">
        <f t="shared" si="27"/>
        <v>-1176.5</v>
      </c>
      <c r="AA43" s="335">
        <f t="shared" si="28"/>
        <v>-0.17869473607088859</v>
      </c>
      <c r="AB43" s="335">
        <f t="shared" si="51"/>
        <v>-0.11507809650502775</v>
      </c>
      <c r="AC43" s="335">
        <f t="shared" si="52"/>
        <v>-7.7276157420863356E-2</v>
      </c>
      <c r="AD43" s="335">
        <f t="shared" si="53"/>
        <v>-6.8297589275012616E-3</v>
      </c>
      <c r="AE43" s="335">
        <f t="shared" si="32"/>
        <v>4.6645607007783181E-5</v>
      </c>
      <c r="AF43" s="327">
        <f t="shared" si="54"/>
        <v>-7.7276157420863356E-2</v>
      </c>
      <c r="AG43" s="415">
        <f t="shared" si="55"/>
        <v>4.6645607007783181E-5</v>
      </c>
      <c r="AH43" s="327">
        <f t="shared" si="35"/>
        <v>-7.0446398493362108E-2</v>
      </c>
      <c r="AI43" s="327">
        <f t="shared" si="36"/>
        <v>0.36319353047822533</v>
      </c>
      <c r="AJ43" s="327">
        <f t="shared" si="37"/>
        <v>-0.94954209978179516</v>
      </c>
      <c r="AK43" s="327">
        <f t="shared" si="38"/>
        <v>-0.36565849204425149</v>
      </c>
      <c r="AL43" s="327">
        <f t="shared" si="39"/>
        <v>-2.6203548224446065</v>
      </c>
      <c r="AM43" s="327">
        <f t="shared" si="40"/>
        <v>-3.7497511253034697</v>
      </c>
      <c r="AN43" s="335">
        <f t="shared" si="56"/>
        <v>-1.9453636892739437</v>
      </c>
      <c r="AO43" s="335">
        <f t="shared" si="56"/>
        <v>-1.9453345226970242</v>
      </c>
      <c r="AP43" s="335">
        <f t="shared" si="56"/>
        <v>-1.9454430763770811</v>
      </c>
      <c r="AQ43" s="335">
        <f t="shared" si="56"/>
        <v>-1.9450389036972049</v>
      </c>
      <c r="AR43" s="335">
        <f t="shared" si="56"/>
        <v>-1.9465416402961195</v>
      </c>
      <c r="AS43" s="335">
        <f t="shared" si="56"/>
        <v>-1.9409250120784187</v>
      </c>
      <c r="AT43" s="335">
        <f t="shared" si="56"/>
        <v>-1.9615242276841438</v>
      </c>
      <c r="AU43" s="335">
        <f t="shared" si="42"/>
        <v>-1.2619474551214127</v>
      </c>
      <c r="AW43" s="327">
        <v>11000</v>
      </c>
      <c r="AX43" s="327">
        <f t="shared" si="0"/>
        <v>-0.14411655923166325</v>
      </c>
      <c r="AY43" s="327">
        <f t="shared" si="1"/>
        <v>-0.11742307646624867</v>
      </c>
      <c r="AZ43" s="327">
        <f t="shared" si="2"/>
        <v>-2.6693482765414576E-2</v>
      </c>
      <c r="BA43" s="327">
        <f t="shared" si="3"/>
        <v>0.44485891677084954</v>
      </c>
      <c r="BB43" s="327">
        <f t="shared" si="4"/>
        <v>-0.87205303994493721</v>
      </c>
      <c r="BC43" s="327">
        <f t="shared" si="5"/>
        <v>-2.4279638105596941</v>
      </c>
      <c r="BD43" s="327">
        <f t="shared" si="6"/>
        <v>-2.682617246837788</v>
      </c>
      <c r="BE43" s="327">
        <f t="shared" si="47"/>
        <v>-1.6195268139130543</v>
      </c>
      <c r="BF43" s="327">
        <f t="shared" si="47"/>
        <v>-1.6195268073123275</v>
      </c>
      <c r="BG43" s="327">
        <f t="shared" si="47"/>
        <v>-1.6195269918460218</v>
      </c>
      <c r="BH43" s="327">
        <f t="shared" si="47"/>
        <v>-1.6195218326533816</v>
      </c>
      <c r="BI43" s="327">
        <f t="shared" si="47"/>
        <v>-1.6196658682605651</v>
      </c>
      <c r="BJ43" s="327">
        <f t="shared" si="47"/>
        <v>-1.6154706276991995</v>
      </c>
      <c r="BK43" s="327">
        <f t="shared" si="47"/>
        <v>-1.4548797082799316</v>
      </c>
      <c r="BL43" s="327">
        <f t="shared" si="8"/>
        <v>-0.88607665118374479</v>
      </c>
    </row>
    <row r="44" spans="1:73" ht="12.95" customHeight="1" x14ac:dyDescent="0.2">
      <c r="A44" s="48" t="s">
        <v>50</v>
      </c>
      <c r="B44" s="25"/>
      <c r="C44" s="26">
        <v>39953.962599999999</v>
      </c>
      <c r="D44" s="26" t="s">
        <v>203</v>
      </c>
      <c r="E44" s="420">
        <f t="shared" si="17"/>
        <v>-1176.9993205821117</v>
      </c>
      <c r="F44" s="427">
        <f t="shared" si="48"/>
        <v>-1176.5</v>
      </c>
      <c r="G44" s="416">
        <f t="shared" si="19"/>
        <v>-0.185024494996469</v>
      </c>
      <c r="H44" s="420"/>
      <c r="I44" s="335"/>
      <c r="J44" s="335">
        <f t="shared" si="49"/>
        <v>-0.185024494996469</v>
      </c>
      <c r="K44" s="335"/>
      <c r="L44" s="335">
        <f t="shared" si="21"/>
        <v>-0.1082483375775265</v>
      </c>
      <c r="M44" s="418">
        <f t="shared" si="22"/>
        <v>24935.462599999999</v>
      </c>
      <c r="N44" s="335">
        <f t="shared" si="23"/>
        <v>5.8945783480182402E-3</v>
      </c>
      <c r="O44" s="328">
        <v>1</v>
      </c>
      <c r="P44" s="335">
        <f t="shared" si="24"/>
        <v>-7.6776157418942503E-2</v>
      </c>
      <c r="Q44" s="335"/>
      <c r="R44" s="327">
        <f t="shared" si="25"/>
        <v>5.8945783480182402E-3</v>
      </c>
      <c r="V44" s="327">
        <f t="shared" si="50"/>
        <v>-0.11457809650310689</v>
      </c>
      <c r="Z44" s="327">
        <f t="shared" si="27"/>
        <v>-1176.5</v>
      </c>
      <c r="AA44" s="335">
        <f t="shared" si="28"/>
        <v>-0.17869473607088859</v>
      </c>
      <c r="AB44" s="335">
        <f t="shared" si="51"/>
        <v>-0.11457809650310689</v>
      </c>
      <c r="AC44" s="335">
        <f t="shared" si="52"/>
        <v>-7.6776157418942503E-2</v>
      </c>
      <c r="AD44" s="335">
        <f t="shared" si="53"/>
        <v>-6.3297589255804088E-3</v>
      </c>
      <c r="AE44" s="335">
        <f t="shared" si="32"/>
        <v>4.0065848055964852E-5</v>
      </c>
      <c r="AF44" s="327">
        <f t="shared" si="54"/>
        <v>-7.6776157418942503E-2</v>
      </c>
      <c r="AG44" s="415">
        <f t="shared" si="55"/>
        <v>4.0065848055964852E-5</v>
      </c>
      <c r="AH44" s="327">
        <f t="shared" si="35"/>
        <v>-7.0446398493362108E-2</v>
      </c>
      <c r="AI44" s="327">
        <f t="shared" si="36"/>
        <v>0.36319353047822533</v>
      </c>
      <c r="AJ44" s="327">
        <f t="shared" si="37"/>
        <v>-0.94954209978179516</v>
      </c>
      <c r="AK44" s="327">
        <f t="shared" si="38"/>
        <v>-0.36565849204425149</v>
      </c>
      <c r="AL44" s="327">
        <f t="shared" si="39"/>
        <v>-2.6203548224446065</v>
      </c>
      <c r="AM44" s="327">
        <f t="shared" si="40"/>
        <v>-3.7497511253034697</v>
      </c>
      <c r="AN44" s="335">
        <f t="shared" si="56"/>
        <v>-1.9453636892739437</v>
      </c>
      <c r="AO44" s="335">
        <f t="shared" si="56"/>
        <v>-1.9453345226970242</v>
      </c>
      <c r="AP44" s="335">
        <f t="shared" si="56"/>
        <v>-1.9454430763770811</v>
      </c>
      <c r="AQ44" s="335">
        <f t="shared" si="56"/>
        <v>-1.9450389036972049</v>
      </c>
      <c r="AR44" s="335">
        <f t="shared" si="56"/>
        <v>-1.9465416402961195</v>
      </c>
      <c r="AS44" s="335">
        <f t="shared" si="56"/>
        <v>-1.9409250120784187</v>
      </c>
      <c r="AT44" s="335">
        <f t="shared" si="56"/>
        <v>-1.9615242276841438</v>
      </c>
      <c r="AU44" s="335">
        <f t="shared" si="42"/>
        <v>-1.2619474551214127</v>
      </c>
      <c r="AW44" s="327">
        <v>12000</v>
      </c>
      <c r="AX44" s="327">
        <f t="shared" si="0"/>
        <v>-0.13715443609190842</v>
      </c>
      <c r="AY44" s="327">
        <f t="shared" si="1"/>
        <v>-0.11472207052618097</v>
      </c>
      <c r="AZ44" s="327">
        <f t="shared" si="2"/>
        <v>-2.2432365565727447E-2</v>
      </c>
      <c r="BA44" s="327">
        <f t="shared" si="3"/>
        <v>0.45456099107650105</v>
      </c>
      <c r="BB44" s="327">
        <f t="shared" si="4"/>
        <v>-0.86211350639537909</v>
      </c>
      <c r="BC44" s="327">
        <f t="shared" si="5"/>
        <v>-2.4080081064378693</v>
      </c>
      <c r="BD44" s="327">
        <f t="shared" si="6"/>
        <v>-2.6029638479287378</v>
      </c>
      <c r="BE44" s="327">
        <f t="shared" si="47"/>
        <v>-1.5894028727450986</v>
      </c>
      <c r="BF44" s="327">
        <f t="shared" si="47"/>
        <v>-1.5894028724960574</v>
      </c>
      <c r="BG44" s="327">
        <f t="shared" si="47"/>
        <v>-1.5894028907242461</v>
      </c>
      <c r="BH44" s="327">
        <f t="shared" si="47"/>
        <v>-1.5894015564917887</v>
      </c>
      <c r="BI44" s="327">
        <f t="shared" si="47"/>
        <v>-1.5894989656481788</v>
      </c>
      <c r="BJ44" s="327">
        <f t="shared" si="47"/>
        <v>-1.5799873765037291</v>
      </c>
      <c r="BK44" s="327">
        <f t="shared" si="47"/>
        <v>-1.4094063077145988</v>
      </c>
      <c r="BL44" s="327">
        <f t="shared" si="8"/>
        <v>-0.855208108996937</v>
      </c>
    </row>
    <row r="45" spans="1:73" ht="12.95" customHeight="1" x14ac:dyDescent="0.2">
      <c r="A45" s="48" t="s">
        <v>50</v>
      </c>
      <c r="B45" s="25"/>
      <c r="C45" s="26">
        <v>40298.947</v>
      </c>
      <c r="D45" s="26" t="s">
        <v>203</v>
      </c>
      <c r="E45" s="420">
        <f t="shared" si="17"/>
        <v>-245.99928498661359</v>
      </c>
      <c r="F45" s="427">
        <f t="shared" si="48"/>
        <v>-245.5</v>
      </c>
      <c r="G45" s="416">
        <f t="shared" si="19"/>
        <v>-0.18501130499498686</v>
      </c>
      <c r="H45" s="420"/>
      <c r="I45" s="335"/>
      <c r="J45" s="335">
        <f t="shared" si="49"/>
        <v>-0.18501130499498686</v>
      </c>
      <c r="K45" s="335"/>
      <c r="L45" s="335">
        <f t="shared" si="21"/>
        <v>-0.11169463300183605</v>
      </c>
      <c r="M45" s="418">
        <f t="shared" si="22"/>
        <v>25280.447</v>
      </c>
      <c r="N45" s="335">
        <f t="shared" si="23"/>
        <v>5.3753343921512644E-3</v>
      </c>
      <c r="O45" s="328">
        <v>1</v>
      </c>
      <c r="P45" s="335">
        <f t="shared" si="24"/>
        <v>-7.3316671993150812E-2</v>
      </c>
      <c r="Q45" s="335"/>
      <c r="R45" s="327">
        <f t="shared" si="25"/>
        <v>5.3753343921512644E-3</v>
      </c>
      <c r="V45" s="327">
        <f t="shared" si="50"/>
        <v>-0.11743514013648423</v>
      </c>
      <c r="Z45" s="327">
        <f t="shared" si="27"/>
        <v>-245.5</v>
      </c>
      <c r="AA45" s="335">
        <f t="shared" si="28"/>
        <v>-0.17927079786033867</v>
      </c>
      <c r="AB45" s="335">
        <f t="shared" si="51"/>
        <v>-0.11743514013648423</v>
      </c>
      <c r="AC45" s="335">
        <f t="shared" si="52"/>
        <v>-7.3316671993150812E-2</v>
      </c>
      <c r="AD45" s="335">
        <f t="shared" si="53"/>
        <v>-5.7405071346481873E-3</v>
      </c>
      <c r="AE45" s="335">
        <f t="shared" si="32"/>
        <v>3.2953422162946739E-5</v>
      </c>
      <c r="AF45" s="327">
        <f t="shared" si="54"/>
        <v>-7.3316671993150812E-2</v>
      </c>
      <c r="AG45" s="415">
        <f t="shared" si="55"/>
        <v>3.2953422162946739E-5</v>
      </c>
      <c r="AH45" s="327">
        <f t="shared" si="35"/>
        <v>-6.7576164858502624E-2</v>
      </c>
      <c r="AI45" s="327">
        <f t="shared" si="36"/>
        <v>0.36772947621175101</v>
      </c>
      <c r="AJ45" s="327">
        <f t="shared" si="37"/>
        <v>-0.94562106103248489</v>
      </c>
      <c r="AK45" s="327">
        <f t="shared" si="38"/>
        <v>-0.37344691346615255</v>
      </c>
      <c r="AL45" s="327">
        <f t="shared" si="39"/>
        <v>-2.6080808253823009</v>
      </c>
      <c r="AM45" s="327">
        <f t="shared" si="40"/>
        <v>-3.6594020381695764</v>
      </c>
      <c r="AN45" s="335">
        <f t="shared" si="56"/>
        <v>-1.9225654045974323</v>
      </c>
      <c r="AO45" s="335">
        <f t="shared" si="56"/>
        <v>-1.9225608156223597</v>
      </c>
      <c r="AP45" s="335">
        <f t="shared" si="56"/>
        <v>-1.9225789524037373</v>
      </c>
      <c r="AQ45" s="335">
        <f t="shared" si="56"/>
        <v>-1.9225072660617637</v>
      </c>
      <c r="AR45" s="335">
        <f t="shared" si="56"/>
        <v>-1.9227905275034438</v>
      </c>
      <c r="AS45" s="335">
        <f t="shared" si="56"/>
        <v>-1.9216699701680762</v>
      </c>
      <c r="AT45" s="335">
        <f t="shared" si="56"/>
        <v>-1.9260829918120776</v>
      </c>
      <c r="AU45" s="335">
        <f t="shared" si="42"/>
        <v>-1.2332088423454941</v>
      </c>
      <c r="AW45" s="327">
        <v>13000</v>
      </c>
      <c r="AX45" s="327">
        <f t="shared" si="0"/>
        <v>-0.12955189878409371</v>
      </c>
      <c r="AY45" s="327">
        <f t="shared" si="1"/>
        <v>-0.11149672426939675</v>
      </c>
      <c r="AZ45" s="327">
        <f t="shared" si="2"/>
        <v>-1.8055174514696955E-2</v>
      </c>
      <c r="BA45" s="327">
        <f t="shared" si="3"/>
        <v>0.46493288611562422</v>
      </c>
      <c r="BB45" s="327">
        <f t="shared" si="4"/>
        <v>-0.85135867170559409</v>
      </c>
      <c r="BC45" s="327">
        <f t="shared" si="5"/>
        <v>-2.3871519972268898</v>
      </c>
      <c r="BD45" s="327">
        <f t="shared" si="6"/>
        <v>-2.524021278955793</v>
      </c>
      <c r="BE45" s="327">
        <f t="shared" si="47"/>
        <v>-1.5586068863071434</v>
      </c>
      <c r="BF45" s="327">
        <f t="shared" si="47"/>
        <v>-1.5586068861416789</v>
      </c>
      <c r="BG45" s="327">
        <f t="shared" si="47"/>
        <v>-1.5586068676555831</v>
      </c>
      <c r="BH45" s="327">
        <f t="shared" si="47"/>
        <v>-1.5586048025214327</v>
      </c>
      <c r="BI45" s="327">
        <f t="shared" si="47"/>
        <v>-1.5583762620558683</v>
      </c>
      <c r="BJ45" s="327">
        <f t="shared" si="47"/>
        <v>-1.5429259229488537</v>
      </c>
      <c r="BK45" s="327">
        <f t="shared" si="47"/>
        <v>-1.3634048719624108</v>
      </c>
      <c r="BL45" s="327">
        <f t="shared" si="8"/>
        <v>-0.82433956681012877</v>
      </c>
    </row>
    <row r="46" spans="1:73" ht="12.95" customHeight="1" x14ac:dyDescent="0.2">
      <c r="A46" s="48" t="s">
        <v>50</v>
      </c>
      <c r="B46" s="25"/>
      <c r="C46" s="26">
        <v>40389.731899999999</v>
      </c>
      <c r="D46" s="26" t="s">
        <v>203</v>
      </c>
      <c r="E46" s="420">
        <f t="shared" si="17"/>
        <v>-1.0005397345607963</v>
      </c>
      <c r="F46" s="427">
        <f t="shared" si="48"/>
        <v>-0.5</v>
      </c>
      <c r="G46" s="416">
        <f t="shared" si="19"/>
        <v>-0.18547625499923015</v>
      </c>
      <c r="H46" s="420"/>
      <c r="I46" s="335"/>
      <c r="J46" s="335">
        <f t="shared" si="49"/>
        <v>-0.18547625499923015</v>
      </c>
      <c r="K46" s="335"/>
      <c r="L46" s="335">
        <f t="shared" si="21"/>
        <v>-0.11252601638431239</v>
      </c>
      <c r="M46" s="418">
        <f t="shared" si="22"/>
        <v>25371.231899999999</v>
      </c>
      <c r="N46" s="335">
        <f t="shared" si="23"/>
        <v>5.3217373139734375E-3</v>
      </c>
      <c r="O46" s="328">
        <v>1</v>
      </c>
      <c r="P46" s="335">
        <f t="shared" si="24"/>
        <v>-7.2950238614917756E-2</v>
      </c>
      <c r="Q46" s="335"/>
      <c r="R46" s="327">
        <f t="shared" si="25"/>
        <v>5.3217373139734375E-3</v>
      </c>
      <c r="V46" s="327">
        <f t="shared" si="50"/>
        <v>-0.11866729589639269</v>
      </c>
      <c r="Z46" s="327">
        <f t="shared" si="27"/>
        <v>-0.5</v>
      </c>
      <c r="AA46" s="335">
        <f t="shared" si="28"/>
        <v>-0.17933497548714986</v>
      </c>
      <c r="AB46" s="335">
        <f t="shared" si="51"/>
        <v>-0.11866729589639269</v>
      </c>
      <c r="AC46" s="335">
        <f t="shared" si="52"/>
        <v>-7.2950238614917756E-2</v>
      </c>
      <c r="AD46" s="335">
        <f t="shared" si="53"/>
        <v>-6.1412795120802943E-3</v>
      </c>
      <c r="AE46" s="335">
        <f t="shared" si="32"/>
        <v>3.7715314045497175E-5</v>
      </c>
      <c r="AF46" s="327">
        <f t="shared" si="54"/>
        <v>-7.2950238614917756E-2</v>
      </c>
      <c r="AG46" s="415">
        <f t="shared" si="55"/>
        <v>3.7715314045497175E-5</v>
      </c>
      <c r="AH46" s="327">
        <f t="shared" si="35"/>
        <v>-6.6808959102837462E-2</v>
      </c>
      <c r="AI46" s="327">
        <f t="shared" si="36"/>
        <v>0.36895820260112444</v>
      </c>
      <c r="AJ46" s="327">
        <f t="shared" si="37"/>
        <v>-0.94454872080657293</v>
      </c>
      <c r="AK46" s="327">
        <f t="shared" si="38"/>
        <v>-0.37551945670558695</v>
      </c>
      <c r="AL46" s="327">
        <f t="shared" si="39"/>
        <v>-2.6047997026618162</v>
      </c>
      <c r="AM46" s="327">
        <f t="shared" si="40"/>
        <v>-3.6359332266697151</v>
      </c>
      <c r="AN46" s="335">
        <f t="shared" si="56"/>
        <v>-1.9165187816781215</v>
      </c>
      <c r="AO46" s="335">
        <f t="shared" si="56"/>
        <v>-1.9165186121256177</v>
      </c>
      <c r="AP46" s="335">
        <f t="shared" si="56"/>
        <v>-1.9165192934848072</v>
      </c>
      <c r="AQ46" s="335">
        <f t="shared" si="56"/>
        <v>-1.9165165553850421</v>
      </c>
      <c r="AR46" s="335">
        <f t="shared" si="56"/>
        <v>-1.9165275585452295</v>
      </c>
      <c r="AS46" s="335">
        <f t="shared" si="56"/>
        <v>-1.9164833398800756</v>
      </c>
      <c r="AT46" s="335">
        <f t="shared" si="56"/>
        <v>-1.9166610095815664</v>
      </c>
      <c r="AU46" s="335">
        <f t="shared" si="42"/>
        <v>-1.2256460495097263</v>
      </c>
      <c r="AW46" s="327">
        <v>14000</v>
      </c>
      <c r="AX46" s="327">
        <f t="shared" si="0"/>
        <v>-0.12130510402505168</v>
      </c>
      <c r="AY46" s="327">
        <f t="shared" si="1"/>
        <v>-0.10774703769589605</v>
      </c>
      <c r="AZ46" s="327">
        <f t="shared" si="2"/>
        <v>-1.3558066329155629E-2</v>
      </c>
      <c r="BA46" s="327">
        <f t="shared" si="3"/>
        <v>0.47604434235704729</v>
      </c>
      <c r="BB46" s="327">
        <f t="shared" si="4"/>
        <v>-0.83969870231933619</v>
      </c>
      <c r="BC46" s="327">
        <f t="shared" si="5"/>
        <v>-2.3653102847827112</v>
      </c>
      <c r="BD46" s="327">
        <f t="shared" si="6"/>
        <v>-2.4456833349331681</v>
      </c>
      <c r="BE46" s="327">
        <f t="shared" si="47"/>
        <v>-1.5270916955963485</v>
      </c>
      <c r="BF46" s="327">
        <f t="shared" si="47"/>
        <v>-1.5270916657333664</v>
      </c>
      <c r="BG46" s="327">
        <f t="shared" si="47"/>
        <v>-1.5270907349414544</v>
      </c>
      <c r="BH46" s="327">
        <f t="shared" si="47"/>
        <v>-1.5270617332434213</v>
      </c>
      <c r="BI46" s="327">
        <f t="shared" si="47"/>
        <v>-1.5261675306888913</v>
      </c>
      <c r="BJ46" s="327">
        <f t="shared" si="47"/>
        <v>-1.5042494699063791</v>
      </c>
      <c r="BK46" s="327">
        <f t="shared" si="47"/>
        <v>-1.3168898195117351</v>
      </c>
      <c r="BL46" s="327">
        <f t="shared" si="8"/>
        <v>-0.79347102462332098</v>
      </c>
    </row>
    <row r="47" spans="1:73" ht="12.95" customHeight="1" x14ac:dyDescent="0.2">
      <c r="A47" s="26" t="s">
        <v>75</v>
      </c>
      <c r="B47" s="25" t="s">
        <v>76</v>
      </c>
      <c r="C47" s="26">
        <v>42183.4</v>
      </c>
      <c r="D47" s="26" t="s">
        <v>203</v>
      </c>
      <c r="E47" s="420">
        <f t="shared" si="17"/>
        <v>4839.5228721835038</v>
      </c>
      <c r="F47" s="427">
        <f t="shared" si="48"/>
        <v>4840</v>
      </c>
      <c r="G47" s="416">
        <f t="shared" si="19"/>
        <v>-0.17680090999056119</v>
      </c>
      <c r="H47" s="420"/>
      <c r="I47" s="335"/>
      <c r="J47" s="335">
        <f t="shared" si="49"/>
        <v>-0.17680090999056119</v>
      </c>
      <c r="K47" s="335"/>
      <c r="L47" s="335">
        <f t="shared" si="21"/>
        <v>-0.12249810092058071</v>
      </c>
      <c r="M47" s="418">
        <f t="shared" si="22"/>
        <v>27164.9</v>
      </c>
      <c r="N47" s="335">
        <f t="shared" si="23"/>
        <v>2.9487950728907552E-3</v>
      </c>
      <c r="O47" s="328">
        <v>1</v>
      </c>
      <c r="P47" s="335">
        <f t="shared" si="24"/>
        <v>-5.4302809069980487E-2</v>
      </c>
      <c r="Q47" s="335"/>
      <c r="R47" s="327">
        <f t="shared" si="25"/>
        <v>2.9487950728907552E-3</v>
      </c>
      <c r="V47" s="327">
        <f t="shared" si="50"/>
        <v>-0.1262169541472857</v>
      </c>
      <c r="Z47" s="327">
        <f t="shared" si="27"/>
        <v>4840</v>
      </c>
      <c r="AA47" s="335">
        <f t="shared" si="28"/>
        <v>-0.17308205676385621</v>
      </c>
      <c r="AB47" s="335">
        <f t="shared" si="51"/>
        <v>-0.1262169541472857</v>
      </c>
      <c r="AC47" s="335">
        <f t="shared" si="52"/>
        <v>-5.4302809069980487E-2</v>
      </c>
      <c r="AD47" s="335">
        <f t="shared" si="53"/>
        <v>-3.7188532267049823E-3</v>
      </c>
      <c r="AE47" s="335">
        <f t="shared" si="32"/>
        <v>1.3829869321774059E-5</v>
      </c>
      <c r="AF47" s="327">
        <f t="shared" si="54"/>
        <v>-5.4302809069980487E-2</v>
      </c>
      <c r="AG47" s="415">
        <f t="shared" si="55"/>
        <v>1.3829869321774059E-5</v>
      </c>
      <c r="AH47" s="327">
        <f t="shared" si="35"/>
        <v>-5.0583955843275498E-2</v>
      </c>
      <c r="AI47" s="327">
        <f t="shared" si="36"/>
        <v>0.39669781209157418</v>
      </c>
      <c r="AJ47" s="327">
        <f t="shared" si="37"/>
        <v>-0.9193347644035893</v>
      </c>
      <c r="AK47" s="327">
        <f t="shared" si="38"/>
        <v>-0.41863478414217947</v>
      </c>
      <c r="AL47" s="327">
        <f t="shared" si="39"/>
        <v>-2.5349685924506558</v>
      </c>
      <c r="AM47" s="327">
        <f t="shared" si="40"/>
        <v>-3.1952052506751585</v>
      </c>
      <c r="AN47" s="335">
        <f t="shared" si="56"/>
        <v>-1.7925640709045436</v>
      </c>
      <c r="AO47" s="335">
        <f t="shared" si="56"/>
        <v>-1.7925717515581012</v>
      </c>
      <c r="AP47" s="335">
        <f t="shared" si="56"/>
        <v>-1.7925241950422564</v>
      </c>
      <c r="AQ47" s="335">
        <f t="shared" si="56"/>
        <v>-1.7928184910082403</v>
      </c>
      <c r="AR47" s="335">
        <f t="shared" si="56"/>
        <v>-1.7909910766358763</v>
      </c>
      <c r="AS47" s="335">
        <f t="shared" si="56"/>
        <v>-1.8021087368412489</v>
      </c>
      <c r="AT47" s="335">
        <f t="shared" si="56"/>
        <v>-1.7225572669942402</v>
      </c>
      <c r="AU47" s="335">
        <f t="shared" si="42"/>
        <v>-1.076226871054482</v>
      </c>
      <c r="AW47" s="327">
        <v>15000</v>
      </c>
      <c r="AX47" s="327">
        <f t="shared" si="0"/>
        <v>-0.11240997039909638</v>
      </c>
      <c r="AY47" s="327">
        <f t="shared" si="1"/>
        <v>-0.10347301080567889</v>
      </c>
      <c r="AZ47" s="327">
        <f t="shared" si="2"/>
        <v>-8.9369595934174952E-3</v>
      </c>
      <c r="BA47" s="327">
        <f t="shared" si="3"/>
        <v>0.48797517942614355</v>
      </c>
      <c r="BB47" s="327">
        <f t="shared" si="4"/>
        <v>-0.82703017162518178</v>
      </c>
      <c r="BC47" s="327">
        <f t="shared" si="5"/>
        <v>-2.3423861803490702</v>
      </c>
      <c r="BD47" s="327">
        <f t="shared" si="6"/>
        <v>-2.3678412454373663</v>
      </c>
      <c r="BE47" s="327">
        <f t="shared" si="47"/>
        <v>-1.4948051253225114</v>
      </c>
      <c r="BF47" s="327">
        <f t="shared" si="47"/>
        <v>-1.4948047817610348</v>
      </c>
      <c r="BG47" s="327">
        <f t="shared" si="47"/>
        <v>-1.4947986193137841</v>
      </c>
      <c r="BH47" s="327">
        <f t="shared" si="47"/>
        <v>-1.4946881683454505</v>
      </c>
      <c r="BI47" s="327">
        <f t="shared" si="47"/>
        <v>-1.4927349768421156</v>
      </c>
      <c r="BJ47" s="327">
        <f t="shared" si="47"/>
        <v>-1.4639269602885874</v>
      </c>
      <c r="BK47" s="327">
        <f t="shared" si="47"/>
        <v>-1.269876058220428</v>
      </c>
      <c r="BL47" s="327">
        <f t="shared" si="8"/>
        <v>-0.76260248243651274</v>
      </c>
    </row>
    <row r="48" spans="1:73" ht="12.95" customHeight="1" x14ac:dyDescent="0.2">
      <c r="A48" s="48" t="s">
        <v>52</v>
      </c>
      <c r="B48" s="25"/>
      <c r="C48" s="26">
        <v>42569.7091</v>
      </c>
      <c r="D48" s="26" t="s">
        <v>203</v>
      </c>
      <c r="E48" s="420">
        <f t="shared" si="17"/>
        <v>5882.0447539000743</v>
      </c>
      <c r="F48" s="427">
        <f t="shared" si="48"/>
        <v>5882.5</v>
      </c>
      <c r="G48" s="416">
        <f t="shared" si="19"/>
        <v>-0.16869258499355055</v>
      </c>
      <c r="H48" s="420"/>
      <c r="I48" s="335"/>
      <c r="J48" s="335">
        <f t="shared" si="49"/>
        <v>-0.16869258499355055</v>
      </c>
      <c r="K48" s="335"/>
      <c r="L48" s="335">
        <f t="shared" si="21"/>
        <v>-0.1230378950973712</v>
      </c>
      <c r="M48" s="418">
        <f t="shared" si="22"/>
        <v>27551.2091</v>
      </c>
      <c r="N48" s="335">
        <f t="shared" si="23"/>
        <v>2.0843507095163008E-3</v>
      </c>
      <c r="O48" s="328">
        <v>1</v>
      </c>
      <c r="P48" s="335">
        <f t="shared" si="24"/>
        <v>-4.5654689896179351E-2</v>
      </c>
      <c r="Q48" s="335"/>
      <c r="R48" s="327">
        <f t="shared" si="25"/>
        <v>2.0843507095163008E-3</v>
      </c>
      <c r="V48" s="327">
        <f t="shared" si="50"/>
        <v>-0.12188302492198247</v>
      </c>
      <c r="Z48" s="327">
        <f t="shared" si="27"/>
        <v>5882.5</v>
      </c>
      <c r="AA48" s="335">
        <f t="shared" si="28"/>
        <v>-0.16984745516893929</v>
      </c>
      <c r="AB48" s="335">
        <f t="shared" si="51"/>
        <v>-0.12188302492198247</v>
      </c>
      <c r="AC48" s="335">
        <f t="shared" si="52"/>
        <v>-4.5654689896179351E-2</v>
      </c>
      <c r="AD48" s="335">
        <f t="shared" si="53"/>
        <v>1.1548701753887336E-3</v>
      </c>
      <c r="AE48" s="335">
        <f t="shared" si="32"/>
        <v>1.3337251220024042E-6</v>
      </c>
      <c r="AF48" s="327">
        <f t="shared" si="54"/>
        <v>-4.5654689896179351E-2</v>
      </c>
      <c r="AG48" s="415">
        <f t="shared" si="55"/>
        <v>1.3337251220024042E-6</v>
      </c>
      <c r="AH48" s="327">
        <f t="shared" si="35"/>
        <v>-4.6809560071568092E-2</v>
      </c>
      <c r="AI48" s="327">
        <f t="shared" si="36"/>
        <v>0.40367628106589692</v>
      </c>
      <c r="AJ48" s="327">
        <f t="shared" si="37"/>
        <v>-0.91272786946142614</v>
      </c>
      <c r="AK48" s="327">
        <f t="shared" si="38"/>
        <v>-0.42851678457846154</v>
      </c>
      <c r="AL48" s="327">
        <f t="shared" si="39"/>
        <v>-2.5184938283324505</v>
      </c>
      <c r="AM48" s="327">
        <f t="shared" si="40"/>
        <v>-3.1052356391150617</v>
      </c>
      <c r="AN48" s="335">
        <f t="shared" si="56"/>
        <v>-1.7646177488750854</v>
      </c>
      <c r="AO48" s="335">
        <f t="shared" si="56"/>
        <v>-1.7646221649609131</v>
      </c>
      <c r="AP48" s="335">
        <f t="shared" si="56"/>
        <v>-1.7645909403796289</v>
      </c>
      <c r="AQ48" s="335">
        <f t="shared" si="56"/>
        <v>-1.7648116118558437</v>
      </c>
      <c r="AR48" s="335">
        <f t="shared" si="56"/>
        <v>-1.7632467179423599</v>
      </c>
      <c r="AS48" s="335">
        <f t="shared" si="56"/>
        <v>-1.7740874019325168</v>
      </c>
      <c r="AT48" s="335">
        <f t="shared" si="56"/>
        <v>-1.6788276827273982</v>
      </c>
      <c r="AU48" s="335">
        <f t="shared" si="42"/>
        <v>-1.0440464158247349</v>
      </c>
      <c r="AW48" s="327">
        <v>16000</v>
      </c>
      <c r="AX48" s="327">
        <f t="shared" si="0"/>
        <v>-0.10286215601451762</v>
      </c>
      <c r="AY48" s="327">
        <f t="shared" si="1"/>
        <v>-9.867464359874524E-2</v>
      </c>
      <c r="AZ48" s="327">
        <f t="shared" si="2"/>
        <v>-4.1875124157723844E-3</v>
      </c>
      <c r="BA48" s="327">
        <f t="shared" si="3"/>
        <v>0.50081717644949864</v>
      </c>
      <c r="BB48" s="327">
        <f t="shared" si="4"/>
        <v>-0.81323342433745016</v>
      </c>
      <c r="BC48" s="327">
        <f t="shared" si="5"/>
        <v>-2.3182691679637881</v>
      </c>
      <c r="BD48" s="327">
        <f t="shared" si="6"/>
        <v>-2.2903825433732186</v>
      </c>
      <c r="BE48" s="327">
        <f t="shared" si="47"/>
        <v>-1.4616891840317492</v>
      </c>
      <c r="BF48" s="327">
        <f t="shared" si="47"/>
        <v>-1.4616873849025196</v>
      </c>
      <c r="BG48" s="327">
        <f t="shared" si="47"/>
        <v>-1.4616648874680975</v>
      </c>
      <c r="BH48" s="327">
        <f t="shared" si="47"/>
        <v>-1.4613839545503933</v>
      </c>
      <c r="BI48" s="327">
        <f t="shared" si="47"/>
        <v>-1.4579344898956428</v>
      </c>
      <c r="BJ48" s="327">
        <f t="shared" si="47"/>
        <v>-1.4219335113207618</v>
      </c>
      <c r="BK48" s="327">
        <f t="shared" si="47"/>
        <v>-1.2223789711117596</v>
      </c>
      <c r="BL48" s="327">
        <f t="shared" si="8"/>
        <v>-0.73173394024970495</v>
      </c>
    </row>
    <row r="49" spans="1:64" ht="12.95" customHeight="1" x14ac:dyDescent="0.2">
      <c r="A49" s="48" t="s">
        <v>52</v>
      </c>
      <c r="B49" s="25"/>
      <c r="C49" s="26">
        <v>42577.674500000001</v>
      </c>
      <c r="D49" s="26" t="s">
        <v>203</v>
      </c>
      <c r="E49" s="420">
        <f t="shared" si="17"/>
        <v>5903.5407626573788</v>
      </c>
      <c r="F49" s="427">
        <f t="shared" si="48"/>
        <v>5904</v>
      </c>
      <c r="G49" s="416">
        <f t="shared" si="19"/>
        <v>-0.17017154999484774</v>
      </c>
      <c r="H49" s="420"/>
      <c r="I49" s="335"/>
      <c r="J49" s="335">
        <f t="shared" si="49"/>
        <v>-0.17017154999484774</v>
      </c>
      <c r="K49" s="335"/>
      <c r="L49" s="335">
        <f t="shared" si="21"/>
        <v>-0.12304303013868088</v>
      </c>
      <c r="M49" s="418">
        <f t="shared" si="22"/>
        <v>27559.174500000001</v>
      </c>
      <c r="N49" s="335">
        <f t="shared" si="23"/>
        <v>2.2210973838331133E-3</v>
      </c>
      <c r="O49" s="328">
        <v>1</v>
      </c>
      <c r="P49" s="335">
        <f t="shared" si="24"/>
        <v>-4.7128519856166853E-2</v>
      </c>
      <c r="Q49" s="335"/>
      <c r="R49" s="327">
        <f t="shared" si="25"/>
        <v>2.2210973838331133E-3</v>
      </c>
      <c r="V49" s="327">
        <f t="shared" si="50"/>
        <v>-0.12344092977627349</v>
      </c>
      <c r="Z49" s="327">
        <f t="shared" si="27"/>
        <v>5904</v>
      </c>
      <c r="AA49" s="335">
        <f t="shared" si="28"/>
        <v>-0.16977365035725514</v>
      </c>
      <c r="AB49" s="335">
        <f t="shared" si="51"/>
        <v>-0.12344092977627349</v>
      </c>
      <c r="AC49" s="335">
        <f t="shared" si="52"/>
        <v>-4.7128519856166853E-2</v>
      </c>
      <c r="AD49" s="335">
        <f t="shared" si="53"/>
        <v>-3.9789963759259694E-4</v>
      </c>
      <c r="AE49" s="335">
        <f t="shared" si="32"/>
        <v>1.5832412159631998E-7</v>
      </c>
      <c r="AF49" s="327">
        <f t="shared" si="54"/>
        <v>-4.7128519856166853E-2</v>
      </c>
      <c r="AG49" s="415">
        <f t="shared" si="55"/>
        <v>1.5832412159631998E-7</v>
      </c>
      <c r="AH49" s="327">
        <f t="shared" si="35"/>
        <v>-4.6730620218574249E-2</v>
      </c>
      <c r="AI49" s="327">
        <f t="shared" si="36"/>
        <v>0.40382453901811577</v>
      </c>
      <c r="AJ49" s="327">
        <f t="shared" si="37"/>
        <v>-0.91258649277691106</v>
      </c>
      <c r="AK49" s="327">
        <f t="shared" si="38"/>
        <v>-0.42872302498454706</v>
      </c>
      <c r="AL49" s="327">
        <f t="shared" si="39"/>
        <v>-2.518147932238763</v>
      </c>
      <c r="AM49" s="327">
        <f t="shared" si="40"/>
        <v>-3.1033960294709351</v>
      </c>
      <c r="AN49" s="335">
        <f t="shared" si="56"/>
        <v>-1.7640362144298889</v>
      </c>
      <c r="AO49" s="335">
        <f t="shared" si="56"/>
        <v>-1.7640405721928301</v>
      </c>
      <c r="AP49" s="335">
        <f t="shared" si="56"/>
        <v>-1.7640096684390469</v>
      </c>
      <c r="AQ49" s="335">
        <f t="shared" si="56"/>
        <v>-1.7642287219005832</v>
      </c>
      <c r="AR49" s="335">
        <f t="shared" si="56"/>
        <v>-1.7626706880125376</v>
      </c>
      <c r="AS49" s="335">
        <f t="shared" si="56"/>
        <v>-1.773495382900252</v>
      </c>
      <c r="AT49" s="335">
        <f t="shared" si="56"/>
        <v>-1.6779188654998798</v>
      </c>
      <c r="AU49" s="335">
        <f t="shared" si="42"/>
        <v>-1.0433827421677186</v>
      </c>
      <c r="AW49" s="327">
        <v>17000</v>
      </c>
      <c r="AX49" s="327">
        <f t="shared" si="0"/>
        <v>-9.2657024297333593E-2</v>
      </c>
      <c r="AY49" s="327">
        <f t="shared" si="1"/>
        <v>-9.3351936075095135E-2</v>
      </c>
      <c r="AZ49" s="327">
        <f t="shared" si="2"/>
        <v>6.9491177776154689E-4</v>
      </c>
      <c r="BA49" s="327">
        <f t="shared" si="3"/>
        <v>0.51467641251261198</v>
      </c>
      <c r="BB49" s="327">
        <f t="shared" si="4"/>
        <v>-0.79816928069561366</v>
      </c>
      <c r="BC49" s="327">
        <f t="shared" si="5"/>
        <v>-2.2928323188374939</v>
      </c>
      <c r="BD49" s="327">
        <f t="shared" si="6"/>
        <v>-2.2131896155869009</v>
      </c>
      <c r="BE49" s="327">
        <f t="shared" si="47"/>
        <v>-1.4276790339839167</v>
      </c>
      <c r="BF49" s="327">
        <f t="shared" si="47"/>
        <v>-1.4276726513443749</v>
      </c>
      <c r="BG49" s="327">
        <f t="shared" si="47"/>
        <v>-1.4276117265175277</v>
      </c>
      <c r="BH49" s="327">
        <f t="shared" si="47"/>
        <v>-1.4270314654370626</v>
      </c>
      <c r="BI49" s="327">
        <f t="shared" si="47"/>
        <v>-1.4216172320920859</v>
      </c>
      <c r="BJ49" s="327">
        <f t="shared" si="47"/>
        <v>-1.3782508216476126</v>
      </c>
      <c r="BK49" s="327">
        <f t="shared" si="47"/>
        <v>-1.1744144017176008</v>
      </c>
      <c r="BL49" s="327">
        <f t="shared" si="8"/>
        <v>-0.70086539806289672</v>
      </c>
    </row>
    <row r="50" spans="1:64" ht="12.95" customHeight="1" x14ac:dyDescent="0.2">
      <c r="A50" s="48" t="s">
        <v>52</v>
      </c>
      <c r="B50" s="25"/>
      <c r="C50" s="26">
        <v>42582.676899999999</v>
      </c>
      <c r="D50" s="26" t="s">
        <v>203</v>
      </c>
      <c r="E50" s="420">
        <f t="shared" si="17"/>
        <v>5917.0406037460207</v>
      </c>
      <c r="F50" s="427">
        <f t="shared" si="48"/>
        <v>5917.5</v>
      </c>
      <c r="G50" s="416">
        <f t="shared" si="19"/>
        <v>-0.17023043499648338</v>
      </c>
      <c r="H50" s="420"/>
      <c r="I50" s="335"/>
      <c r="J50" s="335">
        <f t="shared" si="49"/>
        <v>-0.17023043499648338</v>
      </c>
      <c r="K50" s="335"/>
      <c r="L50" s="335">
        <f t="shared" si="21"/>
        <v>-0.12304613059154529</v>
      </c>
      <c r="M50" s="418">
        <f t="shared" si="22"/>
        <v>27564.176899999999</v>
      </c>
      <c r="N50" s="335">
        <f t="shared" si="23"/>
        <v>2.2263585821778605E-3</v>
      </c>
      <c r="O50" s="328">
        <v>1</v>
      </c>
      <c r="P50" s="335">
        <f t="shared" si="24"/>
        <v>-4.7184304404938093E-2</v>
      </c>
      <c r="Q50" s="335"/>
      <c r="R50" s="327">
        <f t="shared" si="25"/>
        <v>2.2263585821778605E-3</v>
      </c>
      <c r="V50" s="327">
        <f t="shared" si="50"/>
        <v>-0.12354940457241825</v>
      </c>
      <c r="Z50" s="327">
        <f t="shared" si="27"/>
        <v>5917.5</v>
      </c>
      <c r="AA50" s="335">
        <f t="shared" si="28"/>
        <v>-0.16972716101561042</v>
      </c>
      <c r="AB50" s="335">
        <f t="shared" si="51"/>
        <v>-0.12354940457241825</v>
      </c>
      <c r="AC50" s="335">
        <f t="shared" si="52"/>
        <v>-4.7184304404938093E-2</v>
      </c>
      <c r="AD50" s="335">
        <f t="shared" si="53"/>
        <v>-5.0327398087296471E-4</v>
      </c>
      <c r="AE50" s="335">
        <f t="shared" si="32"/>
        <v>2.5328469982372123E-7</v>
      </c>
      <c r="AF50" s="327">
        <f t="shared" si="54"/>
        <v>-4.7184304404938093E-2</v>
      </c>
      <c r="AG50" s="415">
        <f t="shared" si="55"/>
        <v>2.5328469982372123E-7</v>
      </c>
      <c r="AH50" s="327">
        <f t="shared" si="35"/>
        <v>-4.6681030424065129E-2</v>
      </c>
      <c r="AI50" s="327">
        <f t="shared" si="36"/>
        <v>0.40391772340041465</v>
      </c>
      <c r="AJ50" s="327">
        <f t="shared" si="37"/>
        <v>-0.91249761241149319</v>
      </c>
      <c r="AK50" s="327">
        <f t="shared" si="38"/>
        <v>-0.42885257601268778</v>
      </c>
      <c r="AL50" s="327">
        <f t="shared" si="39"/>
        <v>-2.5179306117323872</v>
      </c>
      <c r="AM50" s="327">
        <f t="shared" si="40"/>
        <v>-3.1022412444554193</v>
      </c>
      <c r="AN50" s="335">
        <f t="shared" si="56"/>
        <v>-1.7636709556589572</v>
      </c>
      <c r="AO50" s="335">
        <f t="shared" si="56"/>
        <v>-1.7636752770138688</v>
      </c>
      <c r="AP50" s="335">
        <f t="shared" si="56"/>
        <v>-1.7636445741480462</v>
      </c>
      <c r="AQ50" s="335">
        <f t="shared" si="56"/>
        <v>-1.7638626108710578</v>
      </c>
      <c r="AR50" s="335">
        <f t="shared" si="56"/>
        <v>-1.762308909789617</v>
      </c>
      <c r="AS50" s="335">
        <f t="shared" si="56"/>
        <v>-1.7731233529755133</v>
      </c>
      <c r="AT50" s="335">
        <f t="shared" si="56"/>
        <v>-1.6773480699718153</v>
      </c>
      <c r="AU50" s="335">
        <f t="shared" si="42"/>
        <v>-1.0429660168481965</v>
      </c>
      <c r="AW50" s="327">
        <v>18000</v>
      </c>
      <c r="AX50" s="327">
        <f t="shared" si="0"/>
        <v>-8.1789591579307444E-2</v>
      </c>
      <c r="AY50" s="327">
        <f t="shared" si="1"/>
        <v>-8.7504888234728531E-2</v>
      </c>
      <c r="AZ50" s="327">
        <f t="shared" si="2"/>
        <v>5.7152966554210854E-3</v>
      </c>
      <c r="BA50" s="327">
        <f t="shared" si="3"/>
        <v>0.52967621539018483</v>
      </c>
      <c r="BB50" s="327">
        <f t="shared" si="4"/>
        <v>-0.7816748652925144</v>
      </c>
      <c r="BC50" s="327">
        <f t="shared" si="5"/>
        <v>-2.2659288690731016</v>
      </c>
      <c r="BD50" s="327">
        <f t="shared" si="6"/>
        <v>-2.1361378188680789</v>
      </c>
      <c r="BE50" s="327">
        <f t="shared" si="47"/>
        <v>-1.3927016442423112</v>
      </c>
      <c r="BF50" s="327">
        <f t="shared" si="47"/>
        <v>-1.3926837645435415</v>
      </c>
      <c r="BG50" s="327">
        <f t="shared" si="47"/>
        <v>-1.3925463881200995</v>
      </c>
      <c r="BH50" s="327">
        <f t="shared" si="47"/>
        <v>-1.3914943474785688</v>
      </c>
      <c r="BI50" s="327">
        <f t="shared" si="47"/>
        <v>-1.3836315779986239</v>
      </c>
      <c r="BJ50" s="327">
        <f t="shared" si="47"/>
        <v>-1.3328675460590773</v>
      </c>
      <c r="BK50" s="327">
        <f t="shared" si="47"/>
        <v>-1.1259986389828502</v>
      </c>
      <c r="BL50" s="327">
        <f t="shared" si="8"/>
        <v>-0.66999685587608893</v>
      </c>
    </row>
    <row r="51" spans="1:64" ht="12.95" customHeight="1" x14ac:dyDescent="0.2">
      <c r="A51" s="48" t="s">
        <v>39</v>
      </c>
      <c r="B51" s="25" t="s">
        <v>65</v>
      </c>
      <c r="C51" s="26">
        <v>44691.385999999999</v>
      </c>
      <c r="D51" s="26" t="s">
        <v>203</v>
      </c>
      <c r="E51" s="420">
        <f t="shared" si="17"/>
        <v>11607.756610500368</v>
      </c>
      <c r="F51" s="427">
        <f>ROUND(2*E51,0)/2</f>
        <v>11608</v>
      </c>
      <c r="G51" s="428"/>
      <c r="H51" s="420"/>
      <c r="J51" s="335"/>
      <c r="K51" s="335"/>
      <c r="L51" s="335">
        <f t="shared" si="21"/>
        <v>-0.11584334944154998</v>
      </c>
      <c r="M51" s="418">
        <f t="shared" si="22"/>
        <v>29672.885999999999</v>
      </c>
      <c r="N51" s="335"/>
      <c r="P51" s="335"/>
      <c r="Q51" s="398">
        <v>-9.0188590002071578E-2</v>
      </c>
      <c r="S51" s="327">
        <f ca="1">C$11+C$12*F51</f>
        <v>-0.20452448468458181</v>
      </c>
      <c r="Z51" s="327">
        <f t="shared" si="27"/>
        <v>11608</v>
      </c>
      <c r="AA51" s="335">
        <f t="shared" si="28"/>
        <v>-0.13995970022733473</v>
      </c>
      <c r="AB51" s="335">
        <f t="shared" si="51"/>
        <v>-9999</v>
      </c>
      <c r="AC51" s="335">
        <f t="shared" si="52"/>
        <v>0.11584334944154998</v>
      </c>
      <c r="AD51" s="335">
        <f t="shared" si="53"/>
        <v>-9999</v>
      </c>
      <c r="AE51" s="335">
        <f t="shared" si="32"/>
        <v>0</v>
      </c>
      <c r="AF51" s="327">
        <f t="shared" si="54"/>
        <v>-9999</v>
      </c>
      <c r="AG51" s="415">
        <f t="shared" si="55"/>
        <v>1.9588717687725399E-2</v>
      </c>
      <c r="AH51" s="327">
        <f t="shared" si="35"/>
        <v>-2.4116350785784738E-2</v>
      </c>
      <c r="AI51" s="327">
        <f t="shared" si="36"/>
        <v>0.45068151577955229</v>
      </c>
      <c r="AJ51" s="327">
        <f t="shared" si="37"/>
        <v>-0.8661023931874039</v>
      </c>
      <c r="AK51" s="327">
        <f t="shared" si="38"/>
        <v>-0.48731695571015432</v>
      </c>
      <c r="AL51" s="327">
        <f t="shared" si="39"/>
        <v>-2.4159336734888033</v>
      </c>
      <c r="AM51" s="327">
        <f t="shared" si="40"/>
        <v>-2.6340974630110296</v>
      </c>
      <c r="AN51" s="335">
        <f t="shared" ref="AN51:AT60" si="57">$AU51+$AB$7*SIN(AO51)</f>
        <v>-1.6012890871841727</v>
      </c>
      <c r="AO51" s="335">
        <f t="shared" si="57"/>
        <v>-1.6012890855481505</v>
      </c>
      <c r="AP51" s="335">
        <f t="shared" si="57"/>
        <v>-1.6012891586238198</v>
      </c>
      <c r="AQ51" s="335">
        <f t="shared" si="57"/>
        <v>-1.6012858944060684</v>
      </c>
      <c r="AR51" s="335">
        <f t="shared" si="57"/>
        <v>-1.6014313646597516</v>
      </c>
      <c r="AS51" s="335">
        <f t="shared" si="57"/>
        <v>-1.5940826678547575</v>
      </c>
      <c r="AT51" s="335">
        <f t="shared" si="57"/>
        <v>-1.4272955863961578</v>
      </c>
      <c r="AU51" s="335">
        <f t="shared" si="42"/>
        <v>-0.86730857753416579</v>
      </c>
      <c r="AW51" s="327">
        <v>19000</v>
      </c>
      <c r="AX51" s="327">
        <f t="shared" si="0"/>
        <v>-7.0254449500653918E-2</v>
      </c>
      <c r="AY51" s="327">
        <f t="shared" si="1"/>
        <v>-8.1133500077645443E-2</v>
      </c>
      <c r="AZ51" s="327">
        <f t="shared" si="2"/>
        <v>1.0879050576991527E-2</v>
      </c>
      <c r="BA51" s="327">
        <f t="shared" si="3"/>
        <v>0.5459609203225898</v>
      </c>
      <c r="BB51" s="327">
        <f t="shared" si="4"/>
        <v>-0.76355826428473261</v>
      </c>
      <c r="BC51" s="327">
        <f t="shared" si="5"/>
        <v>-2.2373878051732761</v>
      </c>
      <c r="BD51" s="327">
        <f t="shared" si="6"/>
        <v>-2.0590930294036451</v>
      </c>
      <c r="BE51" s="327">
        <f t="shared" si="47"/>
        <v>-1.3566740185172232</v>
      </c>
      <c r="BF51" s="327">
        <f t="shared" si="47"/>
        <v>-1.3566313518958246</v>
      </c>
      <c r="BG51" s="327">
        <f t="shared" si="47"/>
        <v>-1.356358136171361</v>
      </c>
      <c r="BH51" s="327">
        <f t="shared" si="47"/>
        <v>-1.3546166583840473</v>
      </c>
      <c r="BI51" s="327">
        <f t="shared" si="47"/>
        <v>-1.3438254086758716</v>
      </c>
      <c r="BJ51" s="327">
        <f t="shared" si="47"/>
        <v>-1.2857796327236612</v>
      </c>
      <c r="BK51" s="327">
        <f t="shared" si="47"/>
        <v>-1.0771484017454638</v>
      </c>
      <c r="BL51" s="327">
        <f t="shared" si="8"/>
        <v>-0.63912831368928069</v>
      </c>
    </row>
    <row r="52" spans="1:64" ht="12.95" customHeight="1" x14ac:dyDescent="0.2">
      <c r="A52" s="48" t="s">
        <v>41</v>
      </c>
      <c r="B52" s="25"/>
      <c r="C52" s="26">
        <v>44716.39</v>
      </c>
      <c r="D52" s="26" t="s">
        <v>203</v>
      </c>
      <c r="E52" s="420">
        <f t="shared" si="17"/>
        <v>11675.234226560777</v>
      </c>
      <c r="F52" s="427">
        <f>ROUND(2*E52,0)/2+0.5</f>
        <v>11675.5</v>
      </c>
      <c r="G52" s="428"/>
      <c r="H52" s="420"/>
      <c r="J52" s="335"/>
      <c r="K52" s="335"/>
      <c r="L52" s="335">
        <f t="shared" si="21"/>
        <v>-0.11565601458690253</v>
      </c>
      <c r="M52" s="418">
        <f t="shared" si="22"/>
        <v>29697.89</v>
      </c>
      <c r="N52" s="335"/>
      <c r="P52" s="335"/>
      <c r="Q52" s="398">
        <v>-9.8483015004603658E-2</v>
      </c>
      <c r="S52" s="327">
        <f ca="1">C$11+C$12*F52</f>
        <v>-0.20329829640607214</v>
      </c>
      <c r="Z52" s="327">
        <f t="shared" si="27"/>
        <v>11675.5</v>
      </c>
      <c r="AA52" s="335">
        <f t="shared" si="28"/>
        <v>-0.13948365477630831</v>
      </c>
      <c r="AB52" s="335">
        <f t="shared" si="51"/>
        <v>-9999</v>
      </c>
      <c r="AC52" s="335">
        <f t="shared" si="52"/>
        <v>0.11565601458690253</v>
      </c>
      <c r="AD52" s="335">
        <f t="shared" si="53"/>
        <v>-9999</v>
      </c>
      <c r="AE52" s="335">
        <f t="shared" si="32"/>
        <v>0</v>
      </c>
      <c r="AF52" s="327">
        <f t="shared" si="54"/>
        <v>-9999</v>
      </c>
      <c r="AG52" s="415">
        <f t="shared" si="55"/>
        <v>1.9455689949756355E-2</v>
      </c>
      <c r="AH52" s="327">
        <f t="shared" si="35"/>
        <v>-2.3827640189405776E-2</v>
      </c>
      <c r="AI52" s="327">
        <f t="shared" si="36"/>
        <v>0.45134237703502689</v>
      </c>
      <c r="AJ52" s="327">
        <f t="shared" si="37"/>
        <v>-0.86542423518581146</v>
      </c>
      <c r="AK52" s="327">
        <f t="shared" si="38"/>
        <v>-0.48806088266863601</v>
      </c>
      <c r="AL52" s="327">
        <f t="shared" si="39"/>
        <v>-2.4145785859968694</v>
      </c>
      <c r="AM52" s="327">
        <f t="shared" si="40"/>
        <v>-2.6287283841470384</v>
      </c>
      <c r="AN52" s="335">
        <f t="shared" si="57"/>
        <v>-1.5992495942689016</v>
      </c>
      <c r="AO52" s="335">
        <f t="shared" si="57"/>
        <v>-1.5992495929886577</v>
      </c>
      <c r="AP52" s="335">
        <f t="shared" si="57"/>
        <v>-1.599249654270573</v>
      </c>
      <c r="AQ52" s="335">
        <f t="shared" si="57"/>
        <v>-1.5992467207185934</v>
      </c>
      <c r="AR52" s="335">
        <f t="shared" si="57"/>
        <v>-1.5993868116396199</v>
      </c>
      <c r="AS52" s="335">
        <f t="shared" si="57"/>
        <v>-1.5916727287695429</v>
      </c>
      <c r="AT52" s="335">
        <f t="shared" si="57"/>
        <v>-1.4242209824550693</v>
      </c>
      <c r="AU52" s="335">
        <f t="shared" si="42"/>
        <v>-0.86522495093655616</v>
      </c>
      <c r="AW52" s="327">
        <v>20000</v>
      </c>
      <c r="AX52" s="327">
        <f t="shared" si="0"/>
        <v>-5.8045655933682362E-2</v>
      </c>
      <c r="AY52" s="327">
        <f t="shared" si="1"/>
        <v>-7.423777160384587E-2</v>
      </c>
      <c r="AZ52" s="327">
        <f t="shared" si="2"/>
        <v>1.6192115670163508E-2</v>
      </c>
      <c r="BA52" s="327">
        <f t="shared" si="3"/>
        <v>0.5637007118297257</v>
      </c>
      <c r="BB52" s="327">
        <f t="shared" si="4"/>
        <v>-0.74359160393666235</v>
      </c>
      <c r="BC52" s="327">
        <f t="shared" si="5"/>
        <v>-2.2070081116366844</v>
      </c>
      <c r="BD52" s="327">
        <f t="shared" si="6"/>
        <v>-1.9819084849287343</v>
      </c>
      <c r="BE52" s="327">
        <f t="shared" si="47"/>
        <v>-1.3195008676488413</v>
      </c>
      <c r="BF52" s="327">
        <f t="shared" si="47"/>
        <v>-1.3194103049667842</v>
      </c>
      <c r="BG52" s="327">
        <f t="shared" si="47"/>
        <v>-1.3189149837005978</v>
      </c>
      <c r="BH52" s="327">
        <f t="shared" si="47"/>
        <v>-1.3162225741827607</v>
      </c>
      <c r="BI52" s="327">
        <f t="shared" si="47"/>
        <v>-1.3020487524675106</v>
      </c>
      <c r="BJ52" s="327">
        <f t="shared" si="47"/>
        <v>-1.2369906179957724</v>
      </c>
      <c r="BK52" s="327">
        <f t="shared" si="47"/>
        <v>-1.0278808228068992</v>
      </c>
      <c r="BL52" s="327">
        <f t="shared" si="8"/>
        <v>-0.6082597715024729</v>
      </c>
    </row>
    <row r="53" spans="1:64" ht="12.95" customHeight="1" x14ac:dyDescent="0.2">
      <c r="A53" s="48" t="s">
        <v>53</v>
      </c>
      <c r="B53" s="25"/>
      <c r="C53" s="26">
        <v>45131.379300000001</v>
      </c>
      <c r="D53" s="26" t="s">
        <v>203</v>
      </c>
      <c r="E53" s="420">
        <f t="shared" si="17"/>
        <v>12795.154585486427</v>
      </c>
      <c r="F53" s="427">
        <f>ROUND(2*E53,0)/2+0.5</f>
        <v>12795.5</v>
      </c>
      <c r="G53" s="416">
        <f t="shared" ref="G53:G84" si="58">+C53-(C$7+F53*C$8)</f>
        <v>-0.12799421499221353</v>
      </c>
      <c r="H53" s="420"/>
      <c r="I53" s="335"/>
      <c r="J53" s="335">
        <f>G53</f>
        <v>-0.12799421499221353</v>
      </c>
      <c r="K53" s="335"/>
      <c r="L53" s="335">
        <f t="shared" si="21"/>
        <v>-0.11219895735472829</v>
      </c>
      <c r="M53" s="418">
        <f t="shared" si="22"/>
        <v>30112.879300000001</v>
      </c>
      <c r="N53" s="335">
        <f t="shared" ref="N53:N84" si="59">+(L53-G53)^2</f>
        <v>2.4949016383453573E-4</v>
      </c>
      <c r="O53" s="328">
        <v>1</v>
      </c>
      <c r="P53" s="335">
        <f t="shared" ref="P53:P84" si="60">+G53-L53</f>
        <v>-1.5795257637485238E-2</v>
      </c>
      <c r="Q53" s="335"/>
      <c r="R53" s="327">
        <f t="shared" ref="R53:R84" si="61">O53*N53</f>
        <v>2.4949016383453573E-4</v>
      </c>
      <c r="V53" s="327">
        <f>$AB53</f>
        <v>-0.1090342797524293</v>
      </c>
      <c r="Z53" s="327">
        <f t="shared" si="27"/>
        <v>12795.5</v>
      </c>
      <c r="AA53" s="335">
        <f t="shared" si="28"/>
        <v>-0.13115889259451252</v>
      </c>
      <c r="AB53" s="335">
        <f t="shared" si="51"/>
        <v>-0.1090342797524293</v>
      </c>
      <c r="AC53" s="335">
        <f t="shared" si="52"/>
        <v>-1.5795257637485238E-2</v>
      </c>
      <c r="AD53" s="335">
        <f t="shared" si="53"/>
        <v>3.1646776022989931E-3</v>
      </c>
      <c r="AE53" s="335">
        <f t="shared" ref="AE53:AE84" si="62">+(G53-AA53)^2*O53</f>
        <v>1.0015184326492903E-5</v>
      </c>
      <c r="AF53" s="327">
        <f t="shared" si="54"/>
        <v>-1.5795257637485238E-2</v>
      </c>
      <c r="AG53" s="415">
        <f t="shared" si="55"/>
        <v>1.0015184326492903E-5</v>
      </c>
      <c r="AH53" s="327">
        <f t="shared" si="35"/>
        <v>-1.8959935239784238E-2</v>
      </c>
      <c r="AI53" s="327">
        <f t="shared" si="36"/>
        <v>0.46275409228588071</v>
      </c>
      <c r="AJ53" s="327">
        <f t="shared" si="37"/>
        <v>-0.85362854101203978</v>
      </c>
      <c r="AK53" s="327">
        <f t="shared" si="38"/>
        <v>-0.50059509293769033</v>
      </c>
      <c r="AL53" s="327">
        <f t="shared" si="39"/>
        <v>-2.3914943003249345</v>
      </c>
      <c r="AM53" s="327">
        <f t="shared" si="40"/>
        <v>-2.5401123545777962</v>
      </c>
      <c r="AN53" s="335">
        <f t="shared" si="57"/>
        <v>-1.5649615563934245</v>
      </c>
      <c r="AO53" s="335">
        <f t="shared" si="57"/>
        <v>-1.5649615563825896</v>
      </c>
      <c r="AP53" s="335">
        <f t="shared" si="57"/>
        <v>-1.5649615538538075</v>
      </c>
      <c r="AQ53" s="335">
        <f t="shared" si="57"/>
        <v>-1.5649609636778461</v>
      </c>
      <c r="AR53" s="335">
        <f t="shared" si="57"/>
        <v>-1.5648248214523868</v>
      </c>
      <c r="AS53" s="335">
        <f t="shared" si="57"/>
        <v>-1.5506352335936242</v>
      </c>
      <c r="AT53" s="335">
        <f t="shared" si="57"/>
        <v>-1.3728544212342486</v>
      </c>
      <c r="AU53" s="335">
        <f t="shared" si="42"/>
        <v>-0.83065218368733129</v>
      </c>
      <c r="AW53" s="327">
        <v>21000</v>
      </c>
      <c r="AX53" s="327">
        <f t="shared" si="0"/>
        <v>-4.515659130757859E-2</v>
      </c>
      <c r="AY53" s="327">
        <f t="shared" si="1"/>
        <v>-6.6817702813329827E-2</v>
      </c>
      <c r="AZ53" s="327">
        <f t="shared" si="2"/>
        <v>2.1661111505751236E-2</v>
      </c>
      <c r="BA53" s="327">
        <f t="shared" si="3"/>
        <v>0.58309791363834729</v>
      </c>
      <c r="BB53" s="327">
        <f t="shared" si="4"/>
        <v>-0.72150199447498464</v>
      </c>
      <c r="BC53" s="327">
        <f t="shared" si="5"/>
        <v>-2.174551217125392</v>
      </c>
      <c r="BD53" s="327">
        <f t="shared" si="6"/>
        <v>-1.904420783241237</v>
      </c>
      <c r="BE53" s="327">
        <f t="shared" si="47"/>
        <v>-1.281071579373859</v>
      </c>
      <c r="BF53" s="327">
        <f t="shared" si="47"/>
        <v>-1.280895938549083</v>
      </c>
      <c r="BG53" s="327">
        <f t="shared" si="47"/>
        <v>-1.2800603687165788</v>
      </c>
      <c r="BH53" s="327">
        <f t="shared" si="47"/>
        <v>-1.2761168692678484</v>
      </c>
      <c r="BI53" s="327">
        <f t="shared" si="47"/>
        <v>-1.2581567501422595</v>
      </c>
      <c r="BJ53" s="327">
        <f t="shared" si="47"/>
        <v>-1.1865118741185525</v>
      </c>
      <c r="BK53" s="327">
        <f t="shared" si="47"/>
        <v>-0.97821343260812732</v>
      </c>
      <c r="BL53" s="327">
        <f t="shared" si="8"/>
        <v>-0.57739122931566489</v>
      </c>
    </row>
    <row r="54" spans="1:64" ht="12.95" customHeight="1" x14ac:dyDescent="0.2">
      <c r="A54" s="48" t="s">
        <v>53</v>
      </c>
      <c r="B54" s="25"/>
      <c r="C54" s="26">
        <v>45132.3056</v>
      </c>
      <c r="D54" s="26" t="s">
        <v>203</v>
      </c>
      <c r="E54" s="420">
        <f t="shared" si="17"/>
        <v>12797.65436615179</v>
      </c>
      <c r="F54" s="427">
        <f>ROUND(2*E54,0)/2+0.5</f>
        <v>12798</v>
      </c>
      <c r="G54" s="416">
        <f t="shared" si="58"/>
        <v>-0.12807548999262508</v>
      </c>
      <c r="H54" s="420"/>
      <c r="I54" s="335"/>
      <c r="J54" s="335">
        <f>G54</f>
        <v>-0.12807548999262508</v>
      </c>
      <c r="K54" s="335"/>
      <c r="L54" s="335">
        <f t="shared" si="21"/>
        <v>-0.11219050499411388</v>
      </c>
      <c r="M54" s="418">
        <f t="shared" si="22"/>
        <v>30113.8056</v>
      </c>
      <c r="N54" s="335">
        <f t="shared" si="59"/>
        <v>2.523327484029257E-4</v>
      </c>
      <c r="O54" s="328">
        <v>1</v>
      </c>
      <c r="P54" s="335">
        <f t="shared" si="60"/>
        <v>-1.5884984998511195E-2</v>
      </c>
      <c r="Q54" s="335"/>
      <c r="R54" s="327">
        <f t="shared" si="61"/>
        <v>2.523327484029257E-4</v>
      </c>
      <c r="V54" s="327">
        <f>$AB54</f>
        <v>-0.10912658525811547</v>
      </c>
      <c r="Z54" s="327">
        <f t="shared" si="27"/>
        <v>12798</v>
      </c>
      <c r="AA54" s="335">
        <f t="shared" si="28"/>
        <v>-0.13113940972862351</v>
      </c>
      <c r="AB54" s="335">
        <f t="shared" si="51"/>
        <v>-0.10912658525811547</v>
      </c>
      <c r="AC54" s="335">
        <f t="shared" si="52"/>
        <v>-1.5884984998511195E-2</v>
      </c>
      <c r="AD54" s="335">
        <f t="shared" si="53"/>
        <v>3.0639197359984272E-3</v>
      </c>
      <c r="AE54" s="335">
        <f t="shared" si="62"/>
        <v>9.3876041486406711E-6</v>
      </c>
      <c r="AF54" s="327">
        <f t="shared" si="54"/>
        <v>-1.5884984998511195E-2</v>
      </c>
      <c r="AG54" s="415">
        <f t="shared" si="55"/>
        <v>9.3876041486406711E-6</v>
      </c>
      <c r="AH54" s="327">
        <f t="shared" si="35"/>
        <v>-1.8948904734509615E-2</v>
      </c>
      <c r="AI54" s="327">
        <f t="shared" si="36"/>
        <v>0.4627805438973871</v>
      </c>
      <c r="AJ54" s="327">
        <f t="shared" si="37"/>
        <v>-0.85360101700935032</v>
      </c>
      <c r="AK54" s="327">
        <f t="shared" si="38"/>
        <v>-0.50062347968675569</v>
      </c>
      <c r="AL54" s="327">
        <f t="shared" si="39"/>
        <v>-2.391441461489892</v>
      </c>
      <c r="AM54" s="327">
        <f t="shared" si="40"/>
        <v>-2.5399154857781636</v>
      </c>
      <c r="AN54" s="335">
        <f t="shared" si="57"/>
        <v>-1.5648840507536677</v>
      </c>
      <c r="AO54" s="335">
        <f t="shared" si="57"/>
        <v>-1.5648840507423096</v>
      </c>
      <c r="AP54" s="335">
        <f t="shared" si="57"/>
        <v>-1.5648840481261224</v>
      </c>
      <c r="AQ54" s="335">
        <f t="shared" si="57"/>
        <v>-1.5648834455556304</v>
      </c>
      <c r="AR54" s="335">
        <f t="shared" si="57"/>
        <v>-1.5647462576955182</v>
      </c>
      <c r="AS54" s="335">
        <f t="shared" si="57"/>
        <v>-1.5505413944709259</v>
      </c>
      <c r="AT54" s="335">
        <f t="shared" si="57"/>
        <v>-1.3727390312710392</v>
      </c>
      <c r="AU54" s="335">
        <f t="shared" si="42"/>
        <v>-0.83057501233186404</v>
      </c>
      <c r="AW54" s="327">
        <v>22000</v>
      </c>
      <c r="AX54" s="327">
        <f t="shared" si="0"/>
        <v>-3.1579784654952342E-2</v>
      </c>
      <c r="AY54" s="327">
        <f t="shared" si="1"/>
        <v>-5.8873293706097313E-2</v>
      </c>
      <c r="AZ54" s="327">
        <f t="shared" si="2"/>
        <v>2.7293509051144974E-2</v>
      </c>
      <c r="BA54" s="327">
        <f t="shared" si="3"/>
        <v>0.60439520587373052</v>
      </c>
      <c r="BB54" s="327">
        <f t="shared" si="4"/>
        <v>-0.69695958799671232</v>
      </c>
      <c r="BC54" s="327">
        <f t="shared" si="5"/>
        <v>-2.1397310249296937</v>
      </c>
      <c r="BD54" s="327">
        <f t="shared" si="6"/>
        <v>-1.8264449286122952</v>
      </c>
      <c r="BE54" s="327">
        <f t="shared" si="47"/>
        <v>-1.2412563325265089</v>
      </c>
      <c r="BF54" s="327">
        <f t="shared" si="47"/>
        <v>-1.240939495888393</v>
      </c>
      <c r="BG54" s="327">
        <f t="shared" si="47"/>
        <v>-1.2396100045081582</v>
      </c>
      <c r="BH54" s="327">
        <f t="shared" si="47"/>
        <v>-1.2340863945029015</v>
      </c>
      <c r="BI54" s="327">
        <f t="shared" si="47"/>
        <v>-1.2120129061856733</v>
      </c>
      <c r="BJ54" s="327">
        <f t="shared" si="47"/>
        <v>-1.1343628054756996</v>
      </c>
      <c r="BK54" s="327">
        <f t="shared" si="47"/>
        <v>-0.92816414252678459</v>
      </c>
      <c r="BL54" s="327">
        <f t="shared" si="8"/>
        <v>-0.54652268712885688</v>
      </c>
    </row>
    <row r="55" spans="1:64" ht="12.95" customHeight="1" x14ac:dyDescent="0.2">
      <c r="A55" s="48" t="s">
        <v>42</v>
      </c>
      <c r="B55" s="25"/>
      <c r="C55" s="26">
        <v>46903.411500000002</v>
      </c>
      <c r="D55" s="26" t="s">
        <v>203</v>
      </c>
      <c r="E55" s="420">
        <f t="shared" si="17"/>
        <v>17577.289781386196</v>
      </c>
      <c r="F55" s="420">
        <f t="shared" ref="F55:F89" si="63">ROUND(2*E55,0)/2</f>
        <v>17577.5</v>
      </c>
      <c r="G55" s="416">
        <f t="shared" si="58"/>
        <v>-7.7897034992929548E-2</v>
      </c>
      <c r="H55" s="420"/>
      <c r="I55" s="335"/>
      <c r="J55" s="335">
        <f>G55</f>
        <v>-7.7897034992929548E-2</v>
      </c>
      <c r="K55" s="335"/>
      <c r="L55" s="335">
        <f t="shared" si="21"/>
        <v>-9.003923382735933E-2</v>
      </c>
      <c r="M55" s="418">
        <f t="shared" si="22"/>
        <v>31884.911500000002</v>
      </c>
      <c r="N55" s="335">
        <f t="shared" si="59"/>
        <v>1.4743299253482795E-4</v>
      </c>
      <c r="O55" s="328">
        <v>1</v>
      </c>
      <c r="P55" s="335">
        <f t="shared" si="60"/>
        <v>1.2142198834429782E-2</v>
      </c>
      <c r="Q55" s="335"/>
      <c r="R55" s="327">
        <f t="shared" si="61"/>
        <v>1.4743299253482795E-4</v>
      </c>
      <c r="V55" s="327">
        <f>$AB55</f>
        <v>-8.1474052128115815E-2</v>
      </c>
      <c r="Z55" s="327">
        <f t="shared" si="27"/>
        <v>17577.5</v>
      </c>
      <c r="AA55" s="335">
        <f t="shared" si="28"/>
        <v>-8.6462216692173063E-2</v>
      </c>
      <c r="AB55" s="335">
        <f t="shared" si="51"/>
        <v>-8.1474052128115815E-2</v>
      </c>
      <c r="AC55" s="335">
        <f t="shared" si="52"/>
        <v>1.2142198834429782E-2</v>
      </c>
      <c r="AD55" s="335">
        <f t="shared" si="53"/>
        <v>8.5651816992435154E-3</v>
      </c>
      <c r="AE55" s="335">
        <f t="shared" si="62"/>
        <v>7.3362337541056039E-5</v>
      </c>
      <c r="AF55" s="327">
        <f t="shared" si="54"/>
        <v>1.2142198834429782E-2</v>
      </c>
      <c r="AG55" s="415">
        <f t="shared" si="55"/>
        <v>7.3362337541056039E-5</v>
      </c>
      <c r="AH55" s="327">
        <f t="shared" si="35"/>
        <v>3.5770171351862633E-3</v>
      </c>
      <c r="AI55" s="327">
        <f t="shared" si="36"/>
        <v>0.52319092424903635</v>
      </c>
      <c r="AJ55" s="327">
        <f t="shared" si="37"/>
        <v>-0.78882982056854345</v>
      </c>
      <c r="AK55" s="327">
        <f t="shared" si="38"/>
        <v>-0.55846371208018031</v>
      </c>
      <c r="AL55" s="327">
        <f t="shared" si="39"/>
        <v>-2.2774848542874984</v>
      </c>
      <c r="AM55" s="327">
        <f t="shared" si="40"/>
        <v>-2.1686833397601415</v>
      </c>
      <c r="AN55" s="335">
        <f t="shared" si="57"/>
        <v>-1.4076026641073964</v>
      </c>
      <c r="AO55" s="335">
        <f t="shared" si="57"/>
        <v>-1.4075908253562437</v>
      </c>
      <c r="AP55" s="335">
        <f t="shared" si="57"/>
        <v>-1.407491631780845</v>
      </c>
      <c r="AQ55" s="335">
        <f t="shared" si="57"/>
        <v>-1.4066628510349251</v>
      </c>
      <c r="AR55" s="335">
        <f t="shared" si="57"/>
        <v>-1.3998938326106263</v>
      </c>
      <c r="AS55" s="335">
        <f t="shared" si="57"/>
        <v>-1.3522498761542023</v>
      </c>
      <c r="AT55" s="335">
        <f t="shared" si="57"/>
        <v>-1.1465082800238826</v>
      </c>
      <c r="AU55" s="335">
        <f t="shared" si="42"/>
        <v>-0.68303881495001528</v>
      </c>
      <c r="AW55" s="327">
        <v>23000</v>
      </c>
      <c r="AX55" s="327">
        <f t="shared" si="0"/>
        <v>-1.7306728004057817E-2</v>
      </c>
      <c r="AY55" s="327">
        <f t="shared" si="1"/>
        <v>-5.04045442821483E-2</v>
      </c>
      <c r="AZ55" s="327">
        <f t="shared" si="2"/>
        <v>3.3097816278090483E-2</v>
      </c>
      <c r="BA55" s="327">
        <f t="shared" si="3"/>
        <v>0.62788637980850937</v>
      </c>
      <c r="BB55" s="327">
        <f t="shared" si="4"/>
        <v>-0.6695617537100107</v>
      </c>
      <c r="BC55" s="327">
        <f t="shared" si="5"/>
        <v>-2.1022007264182476</v>
      </c>
      <c r="BD55" s="327">
        <f t="shared" si="6"/>
        <v>-1.7477683841762501</v>
      </c>
      <c r="BE55" s="327">
        <f t="shared" si="47"/>
        <v>-1.1999012212625377</v>
      </c>
      <c r="BF55" s="327">
        <f t="shared" si="47"/>
        <v>-1.1993630971024003</v>
      </c>
      <c r="BG55" s="327">
        <f t="shared" si="47"/>
        <v>-1.1973492489320168</v>
      </c>
      <c r="BH55" s="327">
        <f t="shared" si="47"/>
        <v>-1.1899027869514702</v>
      </c>
      <c r="BI55" s="327">
        <f t="shared" si="47"/>
        <v>-1.1634925708631352</v>
      </c>
      <c r="BJ55" s="327">
        <f t="shared" si="47"/>
        <v>-1.080570989453145</v>
      </c>
      <c r="BK55" s="327">
        <f t="shared" si="47"/>
        <v>-0.87775122781136861</v>
      </c>
      <c r="BL55" s="327">
        <f t="shared" si="8"/>
        <v>-0.51565414494204886</v>
      </c>
    </row>
    <row r="56" spans="1:64" ht="12.95" customHeight="1" x14ac:dyDescent="0.2">
      <c r="A56" s="48" t="s">
        <v>43</v>
      </c>
      <c r="B56" s="25"/>
      <c r="C56" s="26">
        <v>47288.425199999998</v>
      </c>
      <c r="D56" s="26" t="s">
        <v>203</v>
      </c>
      <c r="E56" s="420">
        <f t="shared" si="17"/>
        <v>18616.315802286706</v>
      </c>
      <c r="F56" s="420">
        <f t="shared" si="63"/>
        <v>18616.5</v>
      </c>
      <c r="G56" s="416">
        <f t="shared" si="58"/>
        <v>-6.8254924997745547E-2</v>
      </c>
      <c r="H56" s="420"/>
      <c r="I56" s="335"/>
      <c r="J56" s="335">
        <f>G56</f>
        <v>-6.8254924997745547E-2</v>
      </c>
      <c r="K56" s="335"/>
      <c r="L56" s="335">
        <f t="shared" si="21"/>
        <v>-8.3638911736544572E-2</v>
      </c>
      <c r="M56" s="418">
        <f t="shared" si="22"/>
        <v>32269.925199999998</v>
      </c>
      <c r="N56" s="335">
        <f t="shared" si="59"/>
        <v>2.3666704797954425E-4</v>
      </c>
      <c r="O56" s="328">
        <v>1</v>
      </c>
      <c r="P56" s="335">
        <f t="shared" si="60"/>
        <v>1.5383986738799024E-2</v>
      </c>
      <c r="Q56" s="335"/>
      <c r="R56" s="327">
        <f t="shared" si="61"/>
        <v>2.3666704797954425E-4</v>
      </c>
      <c r="V56" s="327">
        <f>$AB56</f>
        <v>-7.7136362494023308E-2</v>
      </c>
      <c r="Z56" s="327">
        <f t="shared" si="27"/>
        <v>18616.5</v>
      </c>
      <c r="AA56" s="335">
        <f t="shared" si="28"/>
        <v>-7.4757474240266811E-2</v>
      </c>
      <c r="AB56" s="335">
        <f t="shared" si="51"/>
        <v>-7.7136362494023308E-2</v>
      </c>
      <c r="AC56" s="335">
        <f t="shared" si="52"/>
        <v>1.5383986738799024E-2</v>
      </c>
      <c r="AD56" s="335">
        <f t="shared" si="53"/>
        <v>6.5025492425212633E-3</v>
      </c>
      <c r="AE56" s="335">
        <f t="shared" si="62"/>
        <v>4.2283146651413854E-5</v>
      </c>
      <c r="AF56" s="327">
        <f t="shared" si="54"/>
        <v>1.5383986738799024E-2</v>
      </c>
      <c r="AG56" s="415">
        <f t="shared" si="55"/>
        <v>4.2283146651413854E-5</v>
      </c>
      <c r="AH56" s="327">
        <f t="shared" si="35"/>
        <v>8.8814374962777661E-3</v>
      </c>
      <c r="AI56" s="327">
        <f t="shared" si="36"/>
        <v>0.53955363676034118</v>
      </c>
      <c r="AJ56" s="327">
        <f t="shared" si="37"/>
        <v>-0.77071137530002931</v>
      </c>
      <c r="AK56" s="327">
        <f t="shared" si="38"/>
        <v>-0.5720295088614179</v>
      </c>
      <c r="AL56" s="327">
        <f t="shared" si="39"/>
        <v>-2.2485389575520345</v>
      </c>
      <c r="AM56" s="327">
        <f t="shared" si="40"/>
        <v>-2.0886479057971745</v>
      </c>
      <c r="AN56" s="335">
        <f t="shared" si="57"/>
        <v>-1.3706205329552177</v>
      </c>
      <c r="AO56" s="335">
        <f t="shared" si="57"/>
        <v>-1.3705894829246277</v>
      </c>
      <c r="AP56" s="335">
        <f t="shared" si="57"/>
        <v>-1.3703769753154904</v>
      </c>
      <c r="AQ56" s="335">
        <f t="shared" si="57"/>
        <v>-1.3689284892776881</v>
      </c>
      <c r="AR56" s="335">
        <f t="shared" si="57"/>
        <v>-1.3593159176829555</v>
      </c>
      <c r="AS56" s="335">
        <f t="shared" si="57"/>
        <v>-1.3040393043246357</v>
      </c>
      <c r="AT56" s="335">
        <f t="shared" si="57"/>
        <v>-1.0959327462563841</v>
      </c>
      <c r="AU56" s="335">
        <f t="shared" si="42"/>
        <v>-0.6509663996179218</v>
      </c>
      <c r="AW56" s="327">
        <v>24000</v>
      </c>
      <c r="AX56" s="327">
        <f t="shared" si="0"/>
        <v>-2.3277224976918504E-3</v>
      </c>
      <c r="AY56" s="327">
        <f t="shared" si="1"/>
        <v>-4.1411454541482845E-2</v>
      </c>
      <c r="AZ56" s="327">
        <f t="shared" si="2"/>
        <v>3.9083732043790995E-2</v>
      </c>
      <c r="BA56" s="327">
        <f t="shared" si="3"/>
        <v>0.65393036955583783</v>
      </c>
      <c r="BB56" s="327">
        <f t="shared" si="4"/>
        <v>-0.6388120869813928</v>
      </c>
      <c r="BC56" s="327">
        <f t="shared" si="5"/>
        <v>-2.061535375043805</v>
      </c>
      <c r="BD56" s="327">
        <f t="shared" si="6"/>
        <v>-1.6681442152596671</v>
      </c>
      <c r="BE56" s="327">
        <f t="shared" si="47"/>
        <v>-1.156822316471938</v>
      </c>
      <c r="BF56" s="327">
        <f t="shared" si="47"/>
        <v>-1.1559543701732136</v>
      </c>
      <c r="BG56" s="327">
        <f t="shared" si="47"/>
        <v>-1.15303146755662</v>
      </c>
      <c r="BH56" s="327">
        <f t="shared" si="47"/>
        <v>-1.1433266343000479</v>
      </c>
      <c r="BI56" s="327">
        <f t="shared" si="47"/>
        <v>-1.1124865799608352</v>
      </c>
      <c r="BJ56" s="327">
        <f t="shared" si="47"/>
        <v>-1.0251722584514913</v>
      </c>
      <c r="BK56" s="327">
        <f t="shared" si="47"/>
        <v>-0.82699331016874189</v>
      </c>
      <c r="BL56" s="327">
        <f t="shared" si="8"/>
        <v>-0.48478560275524085</v>
      </c>
    </row>
    <row r="57" spans="1:64" ht="12.95" customHeight="1" x14ac:dyDescent="0.2">
      <c r="A57" s="141" t="s">
        <v>61</v>
      </c>
      <c r="B57" s="142" t="s">
        <v>71</v>
      </c>
      <c r="C57" s="141">
        <v>48132.203600000001</v>
      </c>
      <c r="D57" s="141" t="s">
        <v>238</v>
      </c>
      <c r="E57" s="420">
        <f t="shared" si="17"/>
        <v>20893.397665799122</v>
      </c>
      <c r="F57" s="420">
        <f t="shared" si="63"/>
        <v>20893.5</v>
      </c>
      <c r="G57" s="416">
        <f t="shared" si="58"/>
        <v>-3.7920194990874734E-2</v>
      </c>
      <c r="H57" s="424"/>
      <c r="I57" s="419"/>
      <c r="K57" s="335">
        <f>G57</f>
        <v>-3.7920194990874734E-2</v>
      </c>
      <c r="L57" s="335">
        <f t="shared" si="21"/>
        <v>-6.7632887661906296E-2</v>
      </c>
      <c r="M57" s="418">
        <f t="shared" si="22"/>
        <v>33113.703600000001</v>
      </c>
      <c r="N57" s="335">
        <f t="shared" si="59"/>
        <v>8.8284410576317278E-4</v>
      </c>
      <c r="O57" s="328">
        <v>1</v>
      </c>
      <c r="P57" s="335">
        <f t="shared" si="60"/>
        <v>2.9712692671031563E-2</v>
      </c>
      <c r="Q57" s="335"/>
      <c r="R57" s="327">
        <f t="shared" si="61"/>
        <v>8.8284410576317278E-4</v>
      </c>
      <c r="W57" s="327">
        <f>$AB57</f>
        <v>-5.8991223050566061E-2</v>
      </c>
      <c r="Z57" s="327">
        <f t="shared" si="27"/>
        <v>20893.5</v>
      </c>
      <c r="AA57" s="335">
        <f t="shared" si="28"/>
        <v>-4.6561859602214969E-2</v>
      </c>
      <c r="AB57" s="335">
        <f t="shared" si="51"/>
        <v>-5.8991223050566061E-2</v>
      </c>
      <c r="AC57" s="335">
        <f t="shared" si="52"/>
        <v>2.9712692671031563E-2</v>
      </c>
      <c r="AD57" s="335">
        <f t="shared" si="53"/>
        <v>8.6416646113402357E-3</v>
      </c>
      <c r="AE57" s="335">
        <f t="shared" si="62"/>
        <v>7.4678367254890187E-5</v>
      </c>
      <c r="AF57" s="327">
        <f t="shared" si="54"/>
        <v>2.9712692671031563E-2</v>
      </c>
      <c r="AG57" s="415">
        <f t="shared" si="55"/>
        <v>7.4678367254890187E-5</v>
      </c>
      <c r="AH57" s="327">
        <f t="shared" si="35"/>
        <v>2.1071028059691327E-2</v>
      </c>
      <c r="AI57" s="327">
        <f t="shared" si="36"/>
        <v>0.58094634820767255</v>
      </c>
      <c r="AJ57" s="327">
        <f t="shared" si="37"/>
        <v>-0.72396490922772194</v>
      </c>
      <c r="AK57" s="327">
        <f t="shared" si="38"/>
        <v>-0.60301131776143102</v>
      </c>
      <c r="AL57" s="327">
        <f t="shared" si="39"/>
        <v>-2.1781148469305474</v>
      </c>
      <c r="AM57" s="327">
        <f t="shared" si="40"/>
        <v>-1.9126929964962351</v>
      </c>
      <c r="AN57" s="335">
        <f t="shared" si="57"/>
        <v>-1.2852277814986883</v>
      </c>
      <c r="AO57" s="335">
        <f t="shared" si="57"/>
        <v>-1.2850634969838195</v>
      </c>
      <c r="AP57" s="335">
        <f t="shared" si="57"/>
        <v>-1.2842708309482402</v>
      </c>
      <c r="AQ57" s="335">
        <f t="shared" si="57"/>
        <v>-1.2804758265778673</v>
      </c>
      <c r="AR57" s="335">
        <f t="shared" si="57"/>
        <v>-1.2629360790562867</v>
      </c>
      <c r="AS57" s="335">
        <f t="shared" si="57"/>
        <v>-1.1919677405338509</v>
      </c>
      <c r="AT57" s="335">
        <f t="shared" si="57"/>
        <v>-0.98352149743505513</v>
      </c>
      <c r="AU57" s="335">
        <f t="shared" si="42"/>
        <v>-0.58067872905855999</v>
      </c>
      <c r="AW57" s="327">
        <v>25000</v>
      </c>
      <c r="AX57" s="327">
        <f t="shared" si="0"/>
        <v>1.3368160584546748E-2</v>
      </c>
      <c r="AY57" s="327">
        <f t="shared" si="1"/>
        <v>-3.1894024484100836E-2</v>
      </c>
      <c r="AZ57" s="327">
        <f t="shared" si="2"/>
        <v>4.5262185068647584E-2</v>
      </c>
      <c r="BA57" s="327">
        <f t="shared" si="3"/>
        <v>0.68296937740231911</v>
      </c>
      <c r="BB57" s="327">
        <f t="shared" si="4"/>
        <v>-0.60409268126739224</v>
      </c>
      <c r="BC57" s="327">
        <f t="shared" si="5"/>
        <v>-2.0172089581495771</v>
      </c>
      <c r="BD57" s="327">
        <f t="shared" si="6"/>
        <v>-1.5872836244179633</v>
      </c>
      <c r="BE57" s="327">
        <f t="shared" si="47"/>
        <v>-1.1117987248952517</v>
      </c>
      <c r="BF57" s="327">
        <f t="shared" si="47"/>
        <v>-1.1104612154491336</v>
      </c>
      <c r="BG57" s="327">
        <f t="shared" si="47"/>
        <v>-1.1063780089968325</v>
      </c>
      <c r="BH57" s="327">
        <f t="shared" si="47"/>
        <v>-1.0941132806639269</v>
      </c>
      <c r="BI57" s="327">
        <f t="shared" si="47"/>
        <v>-1.0589049617464237</v>
      </c>
      <c r="BJ57" s="327">
        <f t="shared" si="47"/>
        <v>-0.96821072013839149</v>
      </c>
      <c r="BK57" s="327">
        <f t="shared" si="47"/>
        <v>-0.775909340021532</v>
      </c>
      <c r="BL57" s="327">
        <f t="shared" si="8"/>
        <v>-0.45391706056843284</v>
      </c>
    </row>
    <row r="58" spans="1:64" ht="12.95" customHeight="1" x14ac:dyDescent="0.2">
      <c r="A58" s="141" t="s">
        <v>61</v>
      </c>
      <c r="B58" s="142" t="s">
        <v>71</v>
      </c>
      <c r="C58" s="141">
        <v>48132.394099999998</v>
      </c>
      <c r="D58" s="141" t="s">
        <v>238</v>
      </c>
      <c r="E58" s="420">
        <f t="shared" si="17"/>
        <v>20893.911762977947</v>
      </c>
      <c r="F58" s="420">
        <f t="shared" si="63"/>
        <v>20894</v>
      </c>
      <c r="G58" s="416">
        <f t="shared" si="58"/>
        <v>-3.2696449998184107E-2</v>
      </c>
      <c r="H58" s="424"/>
      <c r="I58" s="419"/>
      <c r="J58" s="335"/>
      <c r="K58" s="335">
        <f>G58</f>
        <v>-3.2696449998184107E-2</v>
      </c>
      <c r="L58" s="335">
        <f t="shared" si="21"/>
        <v>-6.7629074398011191E-2</v>
      </c>
      <c r="M58" s="418">
        <f t="shared" si="22"/>
        <v>33113.894099999998</v>
      </c>
      <c r="N58" s="335">
        <f t="shared" si="59"/>
        <v>1.2202882474593945E-3</v>
      </c>
      <c r="O58" s="328">
        <v>1</v>
      </c>
      <c r="P58" s="335">
        <f t="shared" si="60"/>
        <v>3.4932624399827084E-2</v>
      </c>
      <c r="Q58" s="335"/>
      <c r="R58" s="327">
        <f t="shared" si="61"/>
        <v>1.2202882474593945E-3</v>
      </c>
      <c r="W58" s="327">
        <f>$AB58</f>
        <v>-5.3770244089678176E-2</v>
      </c>
      <c r="Z58" s="327">
        <f t="shared" si="27"/>
        <v>20894</v>
      </c>
      <c r="AA58" s="335">
        <f t="shared" si="28"/>
        <v>-4.6555280306517122E-2</v>
      </c>
      <c r="AB58" s="335">
        <f t="shared" si="51"/>
        <v>-5.3770244089678176E-2</v>
      </c>
      <c r="AC58" s="335">
        <f t="shared" si="52"/>
        <v>3.4932624399827084E-2</v>
      </c>
      <c r="AD58" s="335">
        <f t="shared" si="53"/>
        <v>1.3858830308333014E-2</v>
      </c>
      <c r="AE58" s="335">
        <f t="shared" si="62"/>
        <v>1.9206717751516975E-4</v>
      </c>
      <c r="AF58" s="327">
        <f t="shared" si="54"/>
        <v>3.4932624399827084E-2</v>
      </c>
      <c r="AG58" s="415">
        <f t="shared" si="55"/>
        <v>1.9206717751516975E-4</v>
      </c>
      <c r="AH58" s="327">
        <f t="shared" si="35"/>
        <v>2.1073794091494069E-2</v>
      </c>
      <c r="AI58" s="327">
        <f t="shared" si="36"/>
        <v>0.58095639970735569</v>
      </c>
      <c r="AJ58" s="327">
        <f t="shared" si="37"/>
        <v>-0.72395341041392214</v>
      </c>
      <c r="AK58" s="327">
        <f t="shared" si="38"/>
        <v>-0.60301830277582902</v>
      </c>
      <c r="AL58" s="327">
        <f t="shared" si="39"/>
        <v>-2.1780981781862447</v>
      </c>
      <c r="AM58" s="327">
        <f t="shared" si="40"/>
        <v>-1.9126541723217536</v>
      </c>
      <c r="AN58" s="335">
        <f t="shared" si="57"/>
        <v>-1.2852083052257117</v>
      </c>
      <c r="AO58" s="335">
        <f t="shared" si="57"/>
        <v>-1.2850439688306701</v>
      </c>
      <c r="AP58" s="335">
        <f t="shared" si="57"/>
        <v>-1.2842511053688834</v>
      </c>
      <c r="AQ58" s="335">
        <f t="shared" si="57"/>
        <v>-1.280455412547127</v>
      </c>
      <c r="AR58" s="335">
        <f t="shared" si="57"/>
        <v>-1.2629137003446345</v>
      </c>
      <c r="AS58" s="335">
        <f t="shared" si="57"/>
        <v>-1.1919421704626374</v>
      </c>
      <c r="AT58" s="335">
        <f t="shared" si="57"/>
        <v>-0.98349658709800403</v>
      </c>
      <c r="AU58" s="335">
        <f t="shared" si="42"/>
        <v>-0.58066329478746659</v>
      </c>
      <c r="AW58" s="327">
        <v>26000</v>
      </c>
      <c r="AX58" s="327">
        <f t="shared" si="0"/>
        <v>2.9792860817897657E-2</v>
      </c>
      <c r="AY58" s="327">
        <f t="shared" si="1"/>
        <v>-2.1852254110002439E-2</v>
      </c>
      <c r="AZ58" s="327">
        <f t="shared" si="2"/>
        <v>5.1645114927900096E-2</v>
      </c>
      <c r="BA58" s="327">
        <f t="shared" si="3"/>
        <v>0.7155518222915046</v>
      </c>
      <c r="BB58" s="327">
        <f t="shared" si="4"/>
        <v>-0.56462791635082232</v>
      </c>
      <c r="BC58" s="327">
        <f t="shared" si="5"/>
        <v>-1.9685644853266502</v>
      </c>
      <c r="BD58" s="327">
        <f t="shared" si="6"/>
        <v>-1.5048485173512491</v>
      </c>
      <c r="BE58" s="327">
        <f t="shared" si="47"/>
        <v>-1.0645649513355919</v>
      </c>
      <c r="BF58" s="327">
        <f t="shared" si="47"/>
        <v>-1.0625874493455105</v>
      </c>
      <c r="BG58" s="327">
        <f t="shared" si="47"/>
        <v>-1.0570805497605775</v>
      </c>
      <c r="BH58" s="327">
        <f t="shared" si="47"/>
        <v>-1.0420203917567981</v>
      </c>
      <c r="BI58" s="327">
        <f t="shared" si="47"/>
        <v>-1.0026806047197363</v>
      </c>
      <c r="BJ58" s="327">
        <f t="shared" si="47"/>
        <v>-0.90973871364082592</v>
      </c>
      <c r="BK58" s="327">
        <f t="shared" si="47"/>
        <v>-0.72451857845233558</v>
      </c>
      <c r="BL58" s="327">
        <f t="shared" si="8"/>
        <v>-0.42304851838162483</v>
      </c>
    </row>
    <row r="59" spans="1:64" ht="12.95" customHeight="1" x14ac:dyDescent="0.2">
      <c r="A59" s="141" t="s">
        <v>61</v>
      </c>
      <c r="B59" s="142" t="s">
        <v>65</v>
      </c>
      <c r="C59" s="141">
        <v>48334.331899999997</v>
      </c>
      <c r="D59" s="141" t="s">
        <v>238</v>
      </c>
      <c r="E59" s="420">
        <f t="shared" si="17"/>
        <v>21438.875822187798</v>
      </c>
      <c r="F59" s="420">
        <f t="shared" si="63"/>
        <v>21439</v>
      </c>
      <c r="G59" s="416">
        <f t="shared" si="58"/>
        <v>-4.6014399995328858E-2</v>
      </c>
      <c r="H59" s="424"/>
      <c r="I59" s="419"/>
      <c r="J59" s="335"/>
      <c r="K59" s="335">
        <f>G59</f>
        <v>-4.6014399995328858E-2</v>
      </c>
      <c r="L59" s="335">
        <f t="shared" si="21"/>
        <v>-6.3394674219685074E-2</v>
      </c>
      <c r="M59" s="418">
        <f t="shared" si="22"/>
        <v>33315.831899999997</v>
      </c>
      <c r="N59" s="335">
        <f t="shared" si="59"/>
        <v>3.0207393211382106E-4</v>
      </c>
      <c r="O59" s="328">
        <v>1</v>
      </c>
      <c r="P59" s="335">
        <f t="shared" si="60"/>
        <v>1.7380274224356215E-2</v>
      </c>
      <c r="Q59" s="335"/>
      <c r="R59" s="327">
        <f t="shared" si="61"/>
        <v>3.0207393211382106E-4</v>
      </c>
      <c r="W59" s="327">
        <f>$AB59</f>
        <v>-7.0127536218623582E-2</v>
      </c>
      <c r="Z59" s="327">
        <f t="shared" si="27"/>
        <v>21439</v>
      </c>
      <c r="AA59" s="335">
        <f t="shared" si="28"/>
        <v>-3.928153799639035E-2</v>
      </c>
      <c r="AB59" s="335">
        <f t="shared" si="51"/>
        <v>-7.0127536218623582E-2</v>
      </c>
      <c r="AC59" s="335">
        <f t="shared" si="52"/>
        <v>1.7380274224356215E-2</v>
      </c>
      <c r="AD59" s="335">
        <f t="shared" si="53"/>
        <v>-6.732861998938508E-3</v>
      </c>
      <c r="AE59" s="335">
        <f t="shared" si="62"/>
        <v>4.5331430696750241E-5</v>
      </c>
      <c r="AF59" s="327">
        <f t="shared" si="54"/>
        <v>1.7380274224356215E-2</v>
      </c>
      <c r="AG59" s="415">
        <f t="shared" si="55"/>
        <v>4.5331430696750241E-5</v>
      </c>
      <c r="AH59" s="327">
        <f t="shared" si="35"/>
        <v>2.4113136223294727E-2</v>
      </c>
      <c r="AI59" s="327">
        <f t="shared" si="36"/>
        <v>0.59219741398346404</v>
      </c>
      <c r="AJ59" s="327">
        <f t="shared" si="37"/>
        <v>-0.71105181049805521</v>
      </c>
      <c r="AK59" s="327">
        <f t="shared" si="38"/>
        <v>-0.61067639815788577</v>
      </c>
      <c r="AL59" s="327">
        <f t="shared" si="39"/>
        <v>-2.1595750803075764</v>
      </c>
      <c r="AM59" s="327">
        <f t="shared" si="40"/>
        <v>-1.8702613396550105</v>
      </c>
      <c r="AN59" s="335">
        <f t="shared" si="57"/>
        <v>-1.2637718260509994</v>
      </c>
      <c r="AO59" s="335">
        <f t="shared" si="57"/>
        <v>-1.2635424124578685</v>
      </c>
      <c r="AP59" s="335">
        <f t="shared" si="57"/>
        <v>-1.2625111124390183</v>
      </c>
      <c r="AQ59" s="335">
        <f t="shared" si="57"/>
        <v>-1.2579156831727525</v>
      </c>
      <c r="AR59" s="335">
        <f t="shared" si="57"/>
        <v>-1.2381845692632423</v>
      </c>
      <c r="AS59" s="335">
        <f t="shared" si="57"/>
        <v>-1.1638226766609496</v>
      </c>
      <c r="AT59" s="335">
        <f t="shared" si="57"/>
        <v>-0.95628774997199462</v>
      </c>
      <c r="AU59" s="335">
        <f t="shared" si="42"/>
        <v>-0.56383993929565612</v>
      </c>
      <c r="AW59" s="327">
        <v>27000</v>
      </c>
      <c r="AX59" s="327">
        <f t="shared" si="0"/>
        <v>4.695862463332387E-2</v>
      </c>
      <c r="AY59" s="327">
        <f t="shared" si="1"/>
        <v>-1.1286143419187489E-2</v>
      </c>
      <c r="AZ59" s="327">
        <f t="shared" si="2"/>
        <v>5.8244768052511359E-2</v>
      </c>
      <c r="BA59" s="327">
        <f t="shared" si="3"/>
        <v>0.75236035135809365</v>
      </c>
      <c r="BB59" s="327">
        <f t="shared" si="4"/>
        <v>-0.51943821694946191</v>
      </c>
      <c r="BC59" s="327">
        <f t="shared" si="5"/>
        <v>-1.9147755076691093</v>
      </c>
      <c r="BD59" s="327">
        <f t="shared" si="6"/>
        <v>-1.420445231147335</v>
      </c>
      <c r="BE59" s="327">
        <f t="shared" si="47"/>
        <v>-1.0148032754358483</v>
      </c>
      <c r="BF59" s="327">
        <f t="shared" si="47"/>
        <v>-1.0119904542789055</v>
      </c>
      <c r="BG59" s="327">
        <f t="shared" si="47"/>
        <v>-1.0048066702985268</v>
      </c>
      <c r="BH59" s="327">
        <f t="shared" si="47"/>
        <v>-0.98681729177762334</v>
      </c>
      <c r="BI59" s="327">
        <f t="shared" si="47"/>
        <v>-0.94377276629907014</v>
      </c>
      <c r="BJ59" s="327">
        <f t="shared" si="47"/>
        <v>-0.84981670004329457</v>
      </c>
      <c r="BK59" s="327">
        <f t="shared" si="47"/>
        <v>-0.67284057885192783</v>
      </c>
      <c r="BL59" s="327">
        <f t="shared" si="8"/>
        <v>-0.39217997619481682</v>
      </c>
    </row>
    <row r="60" spans="1:64" ht="12.95" customHeight="1" x14ac:dyDescent="0.2">
      <c r="A60" s="48" t="s">
        <v>87</v>
      </c>
      <c r="B60" s="25" t="s">
        <v>65</v>
      </c>
      <c r="C60" s="26">
        <v>48334.332000000002</v>
      </c>
      <c r="D60" s="26"/>
      <c r="E60" s="420">
        <f t="shared" si="17"/>
        <v>21438.876092055096</v>
      </c>
      <c r="F60" s="420">
        <f t="shared" si="63"/>
        <v>21439</v>
      </c>
      <c r="G60" s="416">
        <f t="shared" si="58"/>
        <v>-4.5914399990579113E-2</v>
      </c>
      <c r="H60" s="424"/>
      <c r="I60" s="419"/>
      <c r="J60" s="335">
        <f t="shared" ref="J60:J66" si="64">G60</f>
        <v>-4.5914399990579113E-2</v>
      </c>
      <c r="K60" s="335"/>
      <c r="L60" s="335">
        <f t="shared" si="21"/>
        <v>-6.3394674219685074E-2</v>
      </c>
      <c r="M60" s="418">
        <f t="shared" si="22"/>
        <v>33315.832000000002</v>
      </c>
      <c r="N60" s="335">
        <f t="shared" si="59"/>
        <v>3.0555998712474599E-4</v>
      </c>
      <c r="O60" s="328">
        <v>1</v>
      </c>
      <c r="P60" s="335">
        <f t="shared" si="60"/>
        <v>1.748027422910596E-2</v>
      </c>
      <c r="Q60" s="335"/>
      <c r="R60" s="327">
        <f t="shared" si="61"/>
        <v>3.0555998712474599E-4</v>
      </c>
      <c r="V60" s="327">
        <f t="shared" ref="V60:V66" si="65">$AB60</f>
        <v>-7.0027536213873837E-2</v>
      </c>
      <c r="Z60" s="327">
        <f t="shared" si="27"/>
        <v>21439</v>
      </c>
      <c r="AA60" s="335">
        <f t="shared" si="28"/>
        <v>-3.928153799639035E-2</v>
      </c>
      <c r="AB60" s="335">
        <f t="shared" si="51"/>
        <v>-7.0027536213873837E-2</v>
      </c>
      <c r="AC60" s="335">
        <f t="shared" si="52"/>
        <v>1.748027422910596E-2</v>
      </c>
      <c r="AD60" s="335">
        <f t="shared" si="53"/>
        <v>-6.6328619941887629E-3</v>
      </c>
      <c r="AE60" s="335">
        <f t="shared" si="62"/>
        <v>4.3994858233953732E-5</v>
      </c>
      <c r="AF60" s="327">
        <f t="shared" si="54"/>
        <v>1.748027422910596E-2</v>
      </c>
      <c r="AG60" s="415">
        <f t="shared" si="55"/>
        <v>4.3994858233953732E-5</v>
      </c>
      <c r="AH60" s="327">
        <f t="shared" si="35"/>
        <v>2.4113136223294727E-2</v>
      </c>
      <c r="AI60" s="327">
        <f t="shared" si="36"/>
        <v>0.59219741398346404</v>
      </c>
      <c r="AJ60" s="327">
        <f t="shared" si="37"/>
        <v>-0.71105181049805521</v>
      </c>
      <c r="AK60" s="327">
        <f t="shared" si="38"/>
        <v>-0.61067639815788577</v>
      </c>
      <c r="AL60" s="327">
        <f t="shared" si="39"/>
        <v>-2.1595750803075764</v>
      </c>
      <c r="AM60" s="327">
        <f t="shared" si="40"/>
        <v>-1.8702613396550105</v>
      </c>
      <c r="AN60" s="335">
        <f t="shared" si="57"/>
        <v>-1.2637718260509994</v>
      </c>
      <c r="AO60" s="335">
        <f t="shared" si="57"/>
        <v>-1.2635424124578685</v>
      </c>
      <c r="AP60" s="335">
        <f t="shared" si="57"/>
        <v>-1.2625111124390183</v>
      </c>
      <c r="AQ60" s="335">
        <f t="shared" si="57"/>
        <v>-1.2579156831727525</v>
      </c>
      <c r="AR60" s="335">
        <f t="shared" si="57"/>
        <v>-1.2381845692632423</v>
      </c>
      <c r="AS60" s="335">
        <f t="shared" si="57"/>
        <v>-1.1638226766609496</v>
      </c>
      <c r="AT60" s="335">
        <f t="shared" si="57"/>
        <v>-0.95628774997199462</v>
      </c>
      <c r="AU60" s="335">
        <f t="shared" si="42"/>
        <v>-0.56383993929565612</v>
      </c>
      <c r="AW60" s="327">
        <v>28000</v>
      </c>
      <c r="AX60" s="327">
        <f t="shared" si="0"/>
        <v>6.487648253235688E-2</v>
      </c>
      <c r="AY60" s="327">
        <f t="shared" si="1"/>
        <v>-1.9569241165609541E-4</v>
      </c>
      <c r="AZ60" s="327">
        <f t="shared" si="2"/>
        <v>6.5072174944012975E-2</v>
      </c>
      <c r="BA60" s="327">
        <f t="shared" si="3"/>
        <v>0.79424378276162111</v>
      </c>
      <c r="BB60" s="327">
        <f t="shared" si="4"/>
        <v>-0.46728338876636283</v>
      </c>
      <c r="BC60" s="327">
        <f t="shared" si="5"/>
        <v>-1.8547976812876956</v>
      </c>
      <c r="BD60" s="327">
        <f t="shared" si="6"/>
        <v>-1.3336212137818173</v>
      </c>
      <c r="BE60" s="327">
        <f t="shared" si="47"/>
        <v>-0.9621374728776575</v>
      </c>
      <c r="BF60" s="327">
        <f t="shared" si="47"/>
        <v>-0.95828240887030836</v>
      </c>
      <c r="BG60" s="327">
        <f t="shared" si="47"/>
        <v>-0.94920954933199364</v>
      </c>
      <c r="BH60" s="327">
        <f t="shared" si="47"/>
        <v>-0.92829594073006305</v>
      </c>
      <c r="BI60" s="327">
        <f t="shared" si="47"/>
        <v>-0.88217029290205795</v>
      </c>
      <c r="BJ60" s="327">
        <f t="shared" si="47"/>
        <v>-0.7885130862707701</v>
      </c>
      <c r="BK60" s="327">
        <f t="shared" si="47"/>
        <v>-0.62089516828896207</v>
      </c>
      <c r="BL60" s="327">
        <f t="shared" si="8"/>
        <v>-0.3613114340080088</v>
      </c>
    </row>
    <row r="61" spans="1:64" ht="12.95" customHeight="1" x14ac:dyDescent="0.2">
      <c r="A61" s="48" t="s">
        <v>87</v>
      </c>
      <c r="B61" s="25" t="s">
        <v>71</v>
      </c>
      <c r="C61" s="26">
        <v>48335.262300000002</v>
      </c>
      <c r="D61" s="26"/>
      <c r="E61" s="420">
        <f t="shared" si="17"/>
        <v>21441.38666741188</v>
      </c>
      <c r="F61" s="420">
        <f t="shared" si="63"/>
        <v>21441.5</v>
      </c>
      <c r="G61" s="416">
        <f t="shared" si="58"/>
        <v>-4.1995674990175758E-2</v>
      </c>
      <c r="H61" s="424"/>
      <c r="I61" s="419"/>
      <c r="J61" s="335">
        <f t="shared" si="64"/>
        <v>-4.1995674990175758E-2</v>
      </c>
      <c r="K61" s="335"/>
      <c r="L61" s="335">
        <f t="shared" si="21"/>
        <v>-6.3374891520251775E-2</v>
      </c>
      <c r="M61" s="418">
        <f t="shared" si="22"/>
        <v>33316.762300000002</v>
      </c>
      <c r="N61" s="335">
        <f t="shared" si="59"/>
        <v>4.5707089943987562E-4</v>
      </c>
      <c r="O61" s="328">
        <v>1</v>
      </c>
      <c r="P61" s="335">
        <f t="shared" si="60"/>
        <v>2.1379216530076017E-2</v>
      </c>
      <c r="Q61" s="335"/>
      <c r="R61" s="327">
        <f t="shared" si="61"/>
        <v>4.5707089943987562E-4</v>
      </c>
      <c r="V61" s="327">
        <f t="shared" si="65"/>
        <v>-6.6122866352324935E-2</v>
      </c>
      <c r="Z61" s="327">
        <f t="shared" si="27"/>
        <v>21441.5</v>
      </c>
      <c r="AA61" s="335">
        <f t="shared" si="28"/>
        <v>-3.9247700158102597E-2</v>
      </c>
      <c r="AB61" s="335">
        <f t="shared" si="51"/>
        <v>-6.6122866352324935E-2</v>
      </c>
      <c r="AC61" s="335">
        <f t="shared" si="52"/>
        <v>2.1379216530076017E-2</v>
      </c>
      <c r="AD61" s="335">
        <f t="shared" si="53"/>
        <v>-2.7479748320731606E-3</v>
      </c>
      <c r="AE61" s="335">
        <f t="shared" si="62"/>
        <v>7.5513656777075149E-6</v>
      </c>
      <c r="AF61" s="327">
        <f t="shared" si="54"/>
        <v>2.1379216530076017E-2</v>
      </c>
      <c r="AG61" s="415">
        <f t="shared" si="55"/>
        <v>7.5513656777075149E-6</v>
      </c>
      <c r="AH61" s="327">
        <f t="shared" si="35"/>
        <v>2.4127191362149178E-2</v>
      </c>
      <c r="AI61" s="327">
        <f t="shared" si="36"/>
        <v>0.5922503240878586</v>
      </c>
      <c r="AJ61" s="327">
        <f t="shared" si="37"/>
        <v>-0.71099088830712043</v>
      </c>
      <c r="AK61" s="327">
        <f t="shared" si="38"/>
        <v>-0.61071172759527581</v>
      </c>
      <c r="AL61" s="327">
        <f t="shared" si="39"/>
        <v>-2.1594884410104589</v>
      </c>
      <c r="AM61" s="327">
        <f t="shared" si="40"/>
        <v>-1.8700665089682549</v>
      </c>
      <c r="AN61" s="335">
        <f t="shared" ref="AN61:AT70" si="66">$AU61+$AB$7*SIN(AO61)</f>
        <v>-1.2636725209025368</v>
      </c>
      <c r="AO61" s="335">
        <f t="shared" si="66"/>
        <v>-1.2634427667353112</v>
      </c>
      <c r="AP61" s="335">
        <f t="shared" si="66"/>
        <v>-1.2624102613300332</v>
      </c>
      <c r="AQ61" s="335">
        <f t="shared" si="66"/>
        <v>-1.25781093395101</v>
      </c>
      <c r="AR61" s="335">
        <f t="shared" si="66"/>
        <v>-1.2380695682240361</v>
      </c>
      <c r="AS61" s="335">
        <f t="shared" si="66"/>
        <v>-1.1636925489410705</v>
      </c>
      <c r="AT61" s="335">
        <f t="shared" si="66"/>
        <v>-0.95616268061687748</v>
      </c>
      <c r="AU61" s="335">
        <f t="shared" si="42"/>
        <v>-0.56376276794018909</v>
      </c>
      <c r="AW61" s="327">
        <v>29000</v>
      </c>
      <c r="AX61" s="327">
        <f t="shared" si="0"/>
        <v>8.3553457882983226E-2</v>
      </c>
      <c r="AY61" s="327">
        <f t="shared" si="1"/>
        <v>1.1419098912591769E-2</v>
      </c>
      <c r="AZ61" s="327">
        <f t="shared" si="2"/>
        <v>7.2134358970391457E-2</v>
      </c>
      <c r="BA61" s="327">
        <f t="shared" si="3"/>
        <v>0.84224866527326003</v>
      </c>
      <c r="BB61" s="327">
        <f t="shared" si="4"/>
        <v>-0.40659843402511947</v>
      </c>
      <c r="BC61" s="327">
        <f t="shared" si="5"/>
        <v>-1.7873098598792618</v>
      </c>
      <c r="BD61" s="327">
        <f t="shared" si="6"/>
        <v>-1.2438672250369232</v>
      </c>
      <c r="BE61" s="327">
        <f t="shared" si="47"/>
        <v>-0.90613007116171929</v>
      </c>
      <c r="BF61" s="327">
        <f t="shared" si="47"/>
        <v>-0.90103712014750714</v>
      </c>
      <c r="BG61" s="327">
        <f t="shared" si="47"/>
        <v>-0.88994255309980752</v>
      </c>
      <c r="BH61" s="327">
        <f t="shared" si="47"/>
        <v>-0.86628324341507379</v>
      </c>
      <c r="BI61" s="327">
        <f t="shared" si="47"/>
        <v>-0.81789441707764698</v>
      </c>
      <c r="BJ61" s="327">
        <f t="shared" si="47"/>
        <v>-0.72590398218512342</v>
      </c>
      <c r="BK61" s="327">
        <f t="shared" si="47"/>
        <v>-0.56870242861891418</v>
      </c>
      <c r="BL61" s="327">
        <f t="shared" si="8"/>
        <v>-0.33044289182120101</v>
      </c>
    </row>
    <row r="62" spans="1:64" ht="12.95" customHeight="1" x14ac:dyDescent="0.2">
      <c r="A62" s="48" t="s">
        <v>55</v>
      </c>
      <c r="B62" s="25"/>
      <c r="C62" s="26">
        <v>48335.262300000002</v>
      </c>
      <c r="D62" s="26"/>
      <c r="E62" s="420">
        <f t="shared" si="17"/>
        <v>21441.38666741188</v>
      </c>
      <c r="F62" s="420">
        <f t="shared" si="63"/>
        <v>21441.5</v>
      </c>
      <c r="G62" s="416">
        <f t="shared" si="58"/>
        <v>-4.1995674990175758E-2</v>
      </c>
      <c r="H62" s="420"/>
      <c r="I62" s="335"/>
      <c r="J62" s="335">
        <f t="shared" si="64"/>
        <v>-4.1995674990175758E-2</v>
      </c>
      <c r="K62" s="335"/>
      <c r="L62" s="335">
        <f t="shared" si="21"/>
        <v>-6.3374891520251775E-2</v>
      </c>
      <c r="M62" s="418">
        <f t="shared" si="22"/>
        <v>33316.762300000002</v>
      </c>
      <c r="N62" s="335">
        <f t="shared" si="59"/>
        <v>4.5707089943987562E-4</v>
      </c>
      <c r="O62" s="328">
        <v>1</v>
      </c>
      <c r="P62" s="335">
        <f t="shared" si="60"/>
        <v>2.1379216530076017E-2</v>
      </c>
      <c r="Q62" s="335"/>
      <c r="R62" s="327">
        <f t="shared" si="61"/>
        <v>4.5707089943987562E-4</v>
      </c>
      <c r="V62" s="327">
        <f t="shared" si="65"/>
        <v>-6.6122866352324935E-2</v>
      </c>
      <c r="Z62" s="327">
        <f t="shared" si="27"/>
        <v>21441.5</v>
      </c>
      <c r="AA62" s="335">
        <f t="shared" si="28"/>
        <v>-3.9247700158102597E-2</v>
      </c>
      <c r="AB62" s="335">
        <f t="shared" si="51"/>
        <v>-6.6122866352324935E-2</v>
      </c>
      <c r="AC62" s="335">
        <f t="shared" si="52"/>
        <v>2.1379216530076017E-2</v>
      </c>
      <c r="AD62" s="335">
        <f t="shared" si="53"/>
        <v>-2.7479748320731606E-3</v>
      </c>
      <c r="AE62" s="335">
        <f t="shared" si="62"/>
        <v>7.5513656777075149E-6</v>
      </c>
      <c r="AF62" s="327">
        <f t="shared" si="54"/>
        <v>2.1379216530076017E-2</v>
      </c>
      <c r="AG62" s="415">
        <f t="shared" si="55"/>
        <v>7.5513656777075149E-6</v>
      </c>
      <c r="AH62" s="327">
        <f t="shared" si="35"/>
        <v>2.4127191362149178E-2</v>
      </c>
      <c r="AI62" s="327">
        <f t="shared" si="36"/>
        <v>0.5922503240878586</v>
      </c>
      <c r="AJ62" s="327">
        <f t="shared" si="37"/>
        <v>-0.71099088830712043</v>
      </c>
      <c r="AK62" s="327">
        <f t="shared" si="38"/>
        <v>-0.61071172759527581</v>
      </c>
      <c r="AL62" s="327">
        <f t="shared" si="39"/>
        <v>-2.1594884410104589</v>
      </c>
      <c r="AM62" s="327">
        <f t="shared" si="40"/>
        <v>-1.8700665089682549</v>
      </c>
      <c r="AN62" s="335">
        <f t="shared" si="66"/>
        <v>-1.2636725209025368</v>
      </c>
      <c r="AO62" s="335">
        <f t="shared" si="66"/>
        <v>-1.2634427667353112</v>
      </c>
      <c r="AP62" s="335">
        <f t="shared" si="66"/>
        <v>-1.2624102613300332</v>
      </c>
      <c r="AQ62" s="335">
        <f t="shared" si="66"/>
        <v>-1.25781093395101</v>
      </c>
      <c r="AR62" s="335">
        <f t="shared" si="66"/>
        <v>-1.2380695682240361</v>
      </c>
      <c r="AS62" s="335">
        <f t="shared" si="66"/>
        <v>-1.1636925489410705</v>
      </c>
      <c r="AT62" s="335">
        <f t="shared" si="66"/>
        <v>-0.95616268061687748</v>
      </c>
      <c r="AU62" s="335">
        <f t="shared" si="42"/>
        <v>-0.56376276794018909</v>
      </c>
      <c r="AW62" s="327">
        <v>30000</v>
      </c>
      <c r="AX62" s="327">
        <f t="shared" si="0"/>
        <v>0.10298797191148247</v>
      </c>
      <c r="AY62" s="327">
        <f t="shared" si="1"/>
        <v>2.3558230553556159E-2</v>
      </c>
      <c r="AZ62" s="327">
        <f t="shared" si="2"/>
        <v>7.9429741357926312E-2</v>
      </c>
      <c r="BA62" s="327">
        <f t="shared" si="3"/>
        <v>0.89763942948847752</v>
      </c>
      <c r="BB62" s="327">
        <f t="shared" si="4"/>
        <v>-0.3354325230409248</v>
      </c>
      <c r="BC62" s="327">
        <f t="shared" si="5"/>
        <v>-1.710646438207305</v>
      </c>
      <c r="BD62" s="327">
        <f t="shared" si="6"/>
        <v>-1.1506283898717395</v>
      </c>
      <c r="BE62" s="327">
        <f t="shared" si="47"/>
        <v>-0.84628639375624204</v>
      </c>
      <c r="BF62" s="327">
        <f t="shared" si="47"/>
        <v>-0.8398047963553068</v>
      </c>
      <c r="BG62" s="327">
        <f t="shared" si="47"/>
        <v>-0.82667918836946885</v>
      </c>
      <c r="BH62" s="327">
        <f t="shared" si="47"/>
        <v>-0.80065418099109098</v>
      </c>
      <c r="BI62" s="327">
        <f t="shared" si="47"/>
        <v>-0.75100099842676105</v>
      </c>
      <c r="BJ62" s="327">
        <f t="shared" si="47"/>
        <v>-0.66207289149987136</v>
      </c>
      <c r="BK62" s="327">
        <f t="shared" si="47"/>
        <v>-0.51628267735026423</v>
      </c>
      <c r="BL62" s="327">
        <f t="shared" si="8"/>
        <v>-0.299574349634393</v>
      </c>
    </row>
    <row r="63" spans="1:64" ht="12.95" customHeight="1" x14ac:dyDescent="0.2">
      <c r="A63" s="48" t="s">
        <v>55</v>
      </c>
      <c r="B63" s="25"/>
      <c r="C63" s="26">
        <v>48335.2624</v>
      </c>
      <c r="D63" s="26"/>
      <c r="E63" s="420">
        <f t="shared" si="17"/>
        <v>21441.386937279156</v>
      </c>
      <c r="F63" s="420">
        <f t="shared" si="63"/>
        <v>21441.5</v>
      </c>
      <c r="G63" s="416">
        <f t="shared" si="58"/>
        <v>-4.189567499270197E-2</v>
      </c>
      <c r="H63" s="420"/>
      <c r="I63" s="335"/>
      <c r="J63" s="335">
        <f t="shared" si="64"/>
        <v>-4.189567499270197E-2</v>
      </c>
      <c r="K63" s="335"/>
      <c r="L63" s="335">
        <f t="shared" si="21"/>
        <v>-6.3374891520251775E-2</v>
      </c>
      <c r="M63" s="418">
        <f t="shared" si="22"/>
        <v>33316.7624</v>
      </c>
      <c r="N63" s="335">
        <f t="shared" si="59"/>
        <v>4.6135674263736871E-4</v>
      </c>
      <c r="O63" s="328">
        <v>1</v>
      </c>
      <c r="P63" s="335">
        <f t="shared" si="60"/>
        <v>2.1479216527549805E-2</v>
      </c>
      <c r="Q63" s="335"/>
      <c r="R63" s="327">
        <f t="shared" si="61"/>
        <v>4.6135674263736871E-4</v>
      </c>
      <c r="V63" s="327">
        <f t="shared" si="65"/>
        <v>-6.6022866354851148E-2</v>
      </c>
      <c r="Z63" s="327">
        <f t="shared" si="27"/>
        <v>21441.5</v>
      </c>
      <c r="AA63" s="335">
        <f t="shared" si="28"/>
        <v>-3.9247700158102597E-2</v>
      </c>
      <c r="AB63" s="335">
        <f t="shared" si="51"/>
        <v>-6.6022866354851148E-2</v>
      </c>
      <c r="AC63" s="335">
        <f t="shared" si="52"/>
        <v>2.1479216527549805E-2</v>
      </c>
      <c r="AD63" s="335">
        <f t="shared" si="53"/>
        <v>-2.6479748345993731E-3</v>
      </c>
      <c r="AE63" s="335">
        <f t="shared" si="62"/>
        <v>7.0117707246715773E-6</v>
      </c>
      <c r="AF63" s="327">
        <f t="shared" si="54"/>
        <v>2.1479216527549805E-2</v>
      </c>
      <c r="AG63" s="415">
        <f t="shared" si="55"/>
        <v>7.0117707246715773E-6</v>
      </c>
      <c r="AH63" s="327">
        <f t="shared" si="35"/>
        <v>2.4127191362149178E-2</v>
      </c>
      <c r="AI63" s="327">
        <f t="shared" si="36"/>
        <v>0.5922503240878586</v>
      </c>
      <c r="AJ63" s="327">
        <f t="shared" si="37"/>
        <v>-0.71099088830712043</v>
      </c>
      <c r="AK63" s="327">
        <f t="shared" si="38"/>
        <v>-0.61071172759527581</v>
      </c>
      <c r="AL63" s="327">
        <f t="shared" si="39"/>
        <v>-2.1594884410104589</v>
      </c>
      <c r="AM63" s="327">
        <f t="shared" si="40"/>
        <v>-1.8700665089682549</v>
      </c>
      <c r="AN63" s="335">
        <f t="shared" si="66"/>
        <v>-1.2636725209025368</v>
      </c>
      <c r="AO63" s="335">
        <f t="shared" si="66"/>
        <v>-1.2634427667353112</v>
      </c>
      <c r="AP63" s="335">
        <f t="shared" si="66"/>
        <v>-1.2624102613300332</v>
      </c>
      <c r="AQ63" s="335">
        <f t="shared" si="66"/>
        <v>-1.25781093395101</v>
      </c>
      <c r="AR63" s="335">
        <f t="shared" si="66"/>
        <v>-1.2380695682240361</v>
      </c>
      <c r="AS63" s="335">
        <f t="shared" si="66"/>
        <v>-1.1636925489410705</v>
      </c>
      <c r="AT63" s="335">
        <f t="shared" si="66"/>
        <v>-0.95616268061687748</v>
      </c>
      <c r="AU63" s="335">
        <f t="shared" si="42"/>
        <v>-0.56376276794018909</v>
      </c>
      <c r="AW63" s="327">
        <v>31000</v>
      </c>
      <c r="AX63" s="327">
        <f t="shared" si="0"/>
        <v>0.12316293486553671</v>
      </c>
      <c r="AY63" s="327">
        <f t="shared" si="1"/>
        <v>3.6221702511236964E-2</v>
      </c>
      <c r="AZ63" s="327">
        <f t="shared" si="2"/>
        <v>8.6941232354299749E-2</v>
      </c>
      <c r="BA63" s="327">
        <f t="shared" si="3"/>
        <v>0.96188292407218723</v>
      </c>
      <c r="BB63" s="327">
        <f t="shared" si="4"/>
        <v>-0.25141835260876488</v>
      </c>
      <c r="BC63" s="327">
        <f t="shared" si="5"/>
        <v>-1.6227275240204762</v>
      </c>
      <c r="BD63" s="327">
        <f t="shared" si="6"/>
        <v>-1.0533278726703623</v>
      </c>
      <c r="BE63" s="327">
        <f t="shared" si="47"/>
        <v>-0.7820697297058995</v>
      </c>
      <c r="BF63" s="327">
        <f t="shared" si="47"/>
        <v>-0.77413707163349066</v>
      </c>
      <c r="BG63" s="327">
        <f t="shared" si="47"/>
        <v>-0.7591383325561033</v>
      </c>
      <c r="BH63" s="327">
        <f t="shared" si="47"/>
        <v>-0.73134505133109373</v>
      </c>
      <c r="BI63" s="327">
        <f t="shared" si="47"/>
        <v>-0.68158208276405796</v>
      </c>
      <c r="BJ63" s="327">
        <f t="shared" si="47"/>
        <v>-0.59711033790889023</v>
      </c>
      <c r="BK63" s="327">
        <f t="shared" si="47"/>
        <v>-0.4636564482861556</v>
      </c>
      <c r="BL63" s="327">
        <f t="shared" si="8"/>
        <v>-0.26870580744758499</v>
      </c>
    </row>
    <row r="64" spans="1:64" ht="12.95" customHeight="1" x14ac:dyDescent="0.2">
      <c r="A64" s="48" t="s">
        <v>87</v>
      </c>
      <c r="B64" s="25" t="s">
        <v>71</v>
      </c>
      <c r="C64" s="26">
        <v>48336.370199999998</v>
      </c>
      <c r="D64" s="26"/>
      <c r="E64" s="420">
        <f t="shared" si="17"/>
        <v>21444.376527067656</v>
      </c>
      <c r="F64" s="420">
        <f t="shared" si="63"/>
        <v>21444.5</v>
      </c>
      <c r="G64" s="416">
        <f t="shared" si="58"/>
        <v>-4.5753204998618457E-2</v>
      </c>
      <c r="H64" s="424"/>
      <c r="I64" s="419"/>
      <c r="J64" s="335">
        <f t="shared" si="64"/>
        <v>-4.5753204998618457E-2</v>
      </c>
      <c r="K64" s="335"/>
      <c r="L64" s="335">
        <f t="shared" si="21"/>
        <v>-6.3351147955124254E-2</v>
      </c>
      <c r="M64" s="418">
        <f t="shared" si="22"/>
        <v>33317.870199999998</v>
      </c>
      <c r="N64" s="335">
        <f t="shared" si="59"/>
        <v>3.09687596300432E-4</v>
      </c>
      <c r="O64" s="328">
        <v>1</v>
      </c>
      <c r="P64" s="335">
        <f t="shared" si="60"/>
        <v>1.7597942956505797E-2</v>
      </c>
      <c r="Q64" s="335"/>
      <c r="R64" s="327">
        <f t="shared" si="61"/>
        <v>3.09687596300432E-4</v>
      </c>
      <c r="V64" s="327">
        <f t="shared" si="65"/>
        <v>-6.9897263904546064E-2</v>
      </c>
      <c r="Z64" s="327">
        <f t="shared" si="27"/>
        <v>21444.5</v>
      </c>
      <c r="AA64" s="335">
        <f t="shared" si="28"/>
        <v>-3.920708904919664E-2</v>
      </c>
      <c r="AB64" s="335">
        <f t="shared" si="51"/>
        <v>-6.9897263904546064E-2</v>
      </c>
      <c r="AC64" s="335">
        <f t="shared" si="52"/>
        <v>1.7597942956505797E-2</v>
      </c>
      <c r="AD64" s="335">
        <f t="shared" si="53"/>
        <v>-6.5461159494218171E-3</v>
      </c>
      <c r="AE64" s="335">
        <f t="shared" si="62"/>
        <v>4.2851634023274698E-5</v>
      </c>
      <c r="AF64" s="327">
        <f t="shared" si="54"/>
        <v>1.7597942956505797E-2</v>
      </c>
      <c r="AG64" s="415">
        <f t="shared" si="55"/>
        <v>4.2851634023274698E-5</v>
      </c>
      <c r="AH64" s="327">
        <f t="shared" si="35"/>
        <v>2.4144058905927614E-2</v>
      </c>
      <c r="AI64" s="327">
        <f t="shared" si="36"/>
        <v>0.59231383286247241</v>
      </c>
      <c r="AJ64" s="327">
        <f t="shared" si="37"/>
        <v>-0.71091776011389884</v>
      </c>
      <c r="AK64" s="327">
        <f t="shared" si="38"/>
        <v>-0.61075412528576067</v>
      </c>
      <c r="AL64" s="327">
        <f t="shared" si="39"/>
        <v>-2.1593844532085784</v>
      </c>
      <c r="AM64" s="327">
        <f t="shared" si="40"/>
        <v>-1.8698327073945351</v>
      </c>
      <c r="AN64" s="335">
        <f t="shared" si="66"/>
        <v>-1.2635533427747982</v>
      </c>
      <c r="AO64" s="335">
        <f t="shared" si="66"/>
        <v>-1.2633231793768067</v>
      </c>
      <c r="AP64" s="335">
        <f t="shared" si="66"/>
        <v>-1.2622892261057226</v>
      </c>
      <c r="AQ64" s="335">
        <f t="shared" si="66"/>
        <v>-1.2576852181966753</v>
      </c>
      <c r="AR64" s="335">
        <f t="shared" si="66"/>
        <v>-1.2379315479220678</v>
      </c>
      <c r="AS64" s="335">
        <f t="shared" si="66"/>
        <v>-1.1635363819835018</v>
      </c>
      <c r="AT64" s="335">
        <f t="shared" si="66"/>
        <v>-0.95601259430604668</v>
      </c>
      <c r="AU64" s="335">
        <f t="shared" si="42"/>
        <v>-0.56367016231362865</v>
      </c>
      <c r="AW64" s="327">
        <v>32000</v>
      </c>
      <c r="AX64" s="327">
        <f t="shared" si="0"/>
        <v>0.14403628516541653</v>
      </c>
      <c r="AY64" s="327">
        <f t="shared" si="1"/>
        <v>4.9409514785634323E-2</v>
      </c>
      <c r="AZ64" s="327">
        <f t="shared" si="2"/>
        <v>9.4626770379782205E-2</v>
      </c>
      <c r="BA64" s="327">
        <f t="shared" si="3"/>
        <v>1.0365491321150568</v>
      </c>
      <c r="BB64" s="327">
        <f t="shared" si="4"/>
        <v>-0.15183150576560492</v>
      </c>
      <c r="BC64" s="327">
        <f t="shared" si="5"/>
        <v>-1.5210031217300888</v>
      </c>
      <c r="BD64" s="327">
        <f t="shared" si="6"/>
        <v>-0.95140656587083539</v>
      </c>
      <c r="BE64" s="327">
        <f t="shared" si="47"/>
        <v>-0.71293264272871282</v>
      </c>
      <c r="BF64" s="327">
        <f t="shared" si="47"/>
        <v>-0.70362393815416824</v>
      </c>
      <c r="BG64" s="327">
        <f t="shared" si="47"/>
        <v>-0.6871138362038518</v>
      </c>
      <c r="BH64" s="327">
        <f t="shared" si="47"/>
        <v>-0.65836592110032388</v>
      </c>
      <c r="BI64" s="327">
        <f t="shared" si="47"/>
        <v>-0.60976666872330443</v>
      </c>
      <c r="BJ64" s="327">
        <f t="shared" si="47"/>
        <v>-0.53111342861785515</v>
      </c>
      <c r="BK64" s="327">
        <f t="shared" si="47"/>
        <v>-0.41084447195996465</v>
      </c>
      <c r="BL64" s="327">
        <f t="shared" si="8"/>
        <v>-0.23783726526077698</v>
      </c>
    </row>
    <row r="65" spans="1:64" ht="12.95" customHeight="1" x14ac:dyDescent="0.2">
      <c r="A65" s="141" t="s">
        <v>87</v>
      </c>
      <c r="B65" s="142" t="s">
        <v>65</v>
      </c>
      <c r="C65" s="141">
        <v>48363.235999999997</v>
      </c>
      <c r="D65" s="141" t="s">
        <v>238</v>
      </c>
      <c r="E65" s="420">
        <f t="shared" si="17"/>
        <v>21516.878532249051</v>
      </c>
      <c r="F65" s="420">
        <f t="shared" si="63"/>
        <v>21517</v>
      </c>
      <c r="G65" s="416">
        <f t="shared" si="58"/>
        <v>-4.5010180001554545E-2</v>
      </c>
      <c r="H65" s="424"/>
      <c r="I65" s="419"/>
      <c r="J65" s="335">
        <f t="shared" si="64"/>
        <v>-4.5010180001554545E-2</v>
      </c>
      <c r="K65" s="335"/>
      <c r="L65" s="335">
        <f t="shared" si="21"/>
        <v>-6.2775910077304417E-2</v>
      </c>
      <c r="M65" s="418">
        <f t="shared" si="22"/>
        <v>33344.735999999997</v>
      </c>
      <c r="N65" s="335">
        <f t="shared" si="59"/>
        <v>3.1562116512440355E-4</v>
      </c>
      <c r="O65" s="328">
        <v>1</v>
      </c>
      <c r="P65" s="335">
        <f t="shared" si="60"/>
        <v>1.7765730075749872E-2</v>
      </c>
      <c r="Q65" s="335"/>
      <c r="R65" s="327">
        <f t="shared" si="61"/>
        <v>3.1562116512440355E-4</v>
      </c>
      <c r="V65" s="327">
        <f t="shared" si="65"/>
        <v>-6.9562328676338617E-2</v>
      </c>
      <c r="Z65" s="327">
        <f t="shared" si="27"/>
        <v>21517</v>
      </c>
      <c r="AA65" s="335">
        <f t="shared" si="28"/>
        <v>-3.8223761402520345E-2</v>
      </c>
      <c r="AB65" s="335">
        <f t="shared" si="51"/>
        <v>-6.9562328676338617E-2</v>
      </c>
      <c r="AC65" s="335">
        <f t="shared" si="52"/>
        <v>1.7765730075749872E-2</v>
      </c>
      <c r="AD65" s="335">
        <f t="shared" si="53"/>
        <v>-6.7864185990341996E-3</v>
      </c>
      <c r="AE65" s="335">
        <f t="shared" si="62"/>
        <v>4.6055477401317309E-5</v>
      </c>
      <c r="AF65" s="327">
        <f t="shared" si="54"/>
        <v>1.7765730075749872E-2</v>
      </c>
      <c r="AG65" s="415">
        <f t="shared" si="55"/>
        <v>4.6055477401317309E-5</v>
      </c>
      <c r="AH65" s="327">
        <f t="shared" si="35"/>
        <v>2.4552148674784072E-2</v>
      </c>
      <c r="AI65" s="327">
        <f t="shared" si="36"/>
        <v>0.59385417216420477</v>
      </c>
      <c r="AJ65" s="327">
        <f t="shared" si="37"/>
        <v>-0.70914331347935444</v>
      </c>
      <c r="AK65" s="327">
        <f t="shared" si="38"/>
        <v>-0.61177951825836685</v>
      </c>
      <c r="AL65" s="327">
        <f t="shared" si="39"/>
        <v>-2.1568645413930208</v>
      </c>
      <c r="AM65" s="327">
        <f t="shared" si="40"/>
        <v>-1.8641809120717907</v>
      </c>
      <c r="AN65" s="335">
        <f t="shared" si="66"/>
        <v>-1.260669229680103</v>
      </c>
      <c r="AO65" s="335">
        <f t="shared" si="66"/>
        <v>-1.2604289950866636</v>
      </c>
      <c r="AP65" s="335">
        <f t="shared" si="66"/>
        <v>-1.2593595839422771</v>
      </c>
      <c r="AQ65" s="335">
        <f t="shared" si="66"/>
        <v>-1.2546415350202254</v>
      </c>
      <c r="AR65" s="335">
        <f t="shared" si="66"/>
        <v>-1.2345897270251651</v>
      </c>
      <c r="AS65" s="335">
        <f t="shared" si="66"/>
        <v>-1.1597578063282397</v>
      </c>
      <c r="AT65" s="335">
        <f t="shared" si="66"/>
        <v>-0.95238448643795826</v>
      </c>
      <c r="AU65" s="335">
        <f t="shared" si="42"/>
        <v>-0.56143219300508518</v>
      </c>
      <c r="AW65" s="327">
        <v>33000</v>
      </c>
      <c r="AX65" s="327">
        <f t="shared" si="0"/>
        <v>0.16552943268841858</v>
      </c>
      <c r="AY65" s="327">
        <f t="shared" si="1"/>
        <v>6.312166737674807E-2</v>
      </c>
      <c r="AZ65" s="327">
        <f t="shared" si="2"/>
        <v>0.10240776531167049</v>
      </c>
      <c r="BA65" s="327">
        <f t="shared" si="3"/>
        <v>1.1230408756924124</v>
      </c>
      <c r="BB65" s="327">
        <f t="shared" si="4"/>
        <v>-3.3856475372643614E-2</v>
      </c>
      <c r="BC65" s="327">
        <f t="shared" si="5"/>
        <v>-1.4024450697175697</v>
      </c>
      <c r="BD65" s="327">
        <f t="shared" si="6"/>
        <v>-0.84438039757861116</v>
      </c>
      <c r="BE65" s="327">
        <f t="shared" si="47"/>
        <v>-0.63836896716262492</v>
      </c>
      <c r="BF65" s="327">
        <f t="shared" si="47"/>
        <v>-0.62794266729656378</v>
      </c>
      <c r="BG65" s="327">
        <f t="shared" si="47"/>
        <v>-0.61050656184769703</v>
      </c>
      <c r="BH65" s="327">
        <f t="shared" si="47"/>
        <v>-0.58181126117148385</v>
      </c>
      <c r="BI65" s="327">
        <f t="shared" si="47"/>
        <v>-0.5357205927642279</v>
      </c>
      <c r="BJ65" s="327">
        <f t="shared" si="47"/>
        <v>-0.46418535824999313</v>
      </c>
      <c r="BK65" s="327">
        <f t="shared" si="47"/>
        <v>-0.35786765588343161</v>
      </c>
      <c r="BL65" s="327">
        <f t="shared" si="8"/>
        <v>-0.20696872307396896</v>
      </c>
    </row>
    <row r="66" spans="1:64" ht="12.95" customHeight="1" x14ac:dyDescent="0.2">
      <c r="A66" s="48" t="s">
        <v>87</v>
      </c>
      <c r="B66" s="25" t="s">
        <v>65</v>
      </c>
      <c r="C66" s="26">
        <v>48363.236199999999</v>
      </c>
      <c r="D66" s="26"/>
      <c r="E66" s="420">
        <f t="shared" si="17"/>
        <v>21516.879071983629</v>
      </c>
      <c r="F66" s="420">
        <f t="shared" si="63"/>
        <v>21517</v>
      </c>
      <c r="G66" s="416">
        <f t="shared" si="58"/>
        <v>-4.4810179999331012E-2</v>
      </c>
      <c r="H66" s="424"/>
      <c r="I66" s="419"/>
      <c r="J66" s="335">
        <f t="shared" si="64"/>
        <v>-4.4810179999331012E-2</v>
      </c>
      <c r="K66" s="335"/>
      <c r="L66" s="335">
        <f t="shared" si="21"/>
        <v>-6.2775910077304417E-2</v>
      </c>
      <c r="M66" s="418">
        <f t="shared" si="22"/>
        <v>33344.736199999999</v>
      </c>
      <c r="N66" s="335">
        <f t="shared" si="59"/>
        <v>3.2276745723459828E-4</v>
      </c>
      <c r="O66" s="328">
        <v>1</v>
      </c>
      <c r="P66" s="335">
        <f t="shared" si="60"/>
        <v>1.7965730077973405E-2</v>
      </c>
      <c r="Q66" s="335"/>
      <c r="R66" s="327">
        <f t="shared" si="61"/>
        <v>3.2276745723459828E-4</v>
      </c>
      <c r="V66" s="327">
        <f t="shared" si="65"/>
        <v>-6.9362328674115084E-2</v>
      </c>
      <c r="Z66" s="327">
        <f t="shared" si="27"/>
        <v>21517</v>
      </c>
      <c r="AA66" s="335">
        <f t="shared" si="28"/>
        <v>-3.8223761402520345E-2</v>
      </c>
      <c r="AB66" s="335">
        <f t="shared" si="51"/>
        <v>-6.9362328674115084E-2</v>
      </c>
      <c r="AC66" s="335">
        <f t="shared" si="52"/>
        <v>1.7965730077973405E-2</v>
      </c>
      <c r="AD66" s="335">
        <f t="shared" si="53"/>
        <v>-6.586418596810667E-3</v>
      </c>
      <c r="AE66" s="335">
        <f t="shared" si="62"/>
        <v>4.3380909932413395E-5</v>
      </c>
      <c r="AF66" s="327">
        <f t="shared" si="54"/>
        <v>1.7965730077973405E-2</v>
      </c>
      <c r="AG66" s="415">
        <f t="shared" si="55"/>
        <v>4.3380909932413395E-5</v>
      </c>
      <c r="AH66" s="327">
        <f t="shared" si="35"/>
        <v>2.4552148674784072E-2</v>
      </c>
      <c r="AI66" s="327">
        <f t="shared" si="36"/>
        <v>0.59385417216420477</v>
      </c>
      <c r="AJ66" s="327">
        <f t="shared" si="37"/>
        <v>-0.70914331347935444</v>
      </c>
      <c r="AK66" s="327">
        <f t="shared" si="38"/>
        <v>-0.61177951825836685</v>
      </c>
      <c r="AL66" s="327">
        <f t="shared" si="39"/>
        <v>-2.1568645413930208</v>
      </c>
      <c r="AM66" s="327">
        <f t="shared" si="40"/>
        <v>-1.8641809120717907</v>
      </c>
      <c r="AN66" s="335">
        <f t="shared" si="66"/>
        <v>-1.260669229680103</v>
      </c>
      <c r="AO66" s="335">
        <f t="shared" si="66"/>
        <v>-1.2604289950866636</v>
      </c>
      <c r="AP66" s="335">
        <f t="shared" si="66"/>
        <v>-1.2593595839422771</v>
      </c>
      <c r="AQ66" s="335">
        <f t="shared" si="66"/>
        <v>-1.2546415350202254</v>
      </c>
      <c r="AR66" s="335">
        <f t="shared" si="66"/>
        <v>-1.2345897270251651</v>
      </c>
      <c r="AS66" s="335">
        <f t="shared" si="66"/>
        <v>-1.1597578063282397</v>
      </c>
      <c r="AT66" s="335">
        <f t="shared" si="66"/>
        <v>-0.95238448643795826</v>
      </c>
      <c r="AU66" s="335">
        <f t="shared" si="42"/>
        <v>-0.56143219300508518</v>
      </c>
      <c r="AW66" s="327">
        <v>34000</v>
      </c>
      <c r="AX66" s="327">
        <f t="shared" ref="AX66:AX81" si="67">AB$3+AB$4*AW66+AB$5*AW66^2+AZ66</f>
        <v>0.18751531680735178</v>
      </c>
      <c r="AY66" s="327">
        <f t="shared" ref="AY66:AY81" si="68">AB$3+AB$4*AW66+AB$5*AW66^2</f>
        <v>7.7358160284578398E-2</v>
      </c>
      <c r="AZ66" s="327">
        <f t="shared" ref="AZ66:AZ81" si="69">$AB$6*($AB$11/BA66*BB66+$AB$12)</f>
        <v>0.11015715652277339</v>
      </c>
      <c r="BA66" s="327">
        <f t="shared" ref="BA66:BA81" si="70">1+$AB$7*COS(BC66)</f>
        <v>1.2220150930539153</v>
      </c>
      <c r="BB66" s="327">
        <f t="shared" ref="BB66:BB81" si="71">SIN(BC66+RADIANS($AB$9))</f>
        <v>0.10474023691128688</v>
      </c>
      <c r="BC66" s="327">
        <f t="shared" ref="BC66:BC81" si="72">2*ATAN(BD66)</f>
        <v>-1.2636494252908961</v>
      </c>
      <c r="BD66" s="327">
        <f t="shared" ref="BD66:BD81" si="73">SQRT((1+$AB$7)/(1-$AB$7))*TAN(BE66/2)</f>
        <v>-0.73191320051435715</v>
      </c>
      <c r="BE66" s="327">
        <f t="shared" si="47"/>
        <v>-0.55798845095009986</v>
      </c>
      <c r="BF66" s="327">
        <f t="shared" si="47"/>
        <v>-0.5469161532249025</v>
      </c>
      <c r="BG66" s="327">
        <f t="shared" si="47"/>
        <v>-0.52935581676828491</v>
      </c>
      <c r="BH66" s="327">
        <f t="shared" si="47"/>
        <v>-0.50186768924490055</v>
      </c>
      <c r="BI66" s="327">
        <f t="shared" si="47"/>
        <v>-0.45964547178166876</v>
      </c>
      <c r="BJ66" s="327">
        <f t="shared" si="47"/>
        <v>-0.39643485685733387</v>
      </c>
      <c r="BK66" s="327">
        <f t="shared" si="47"/>
        <v>-0.30474706462616596</v>
      </c>
      <c r="BL66" s="327">
        <f t="shared" ref="BL66:BL81" si="74">RADIANS($AB$9)+$AB$18*(AW66-AB$15)</f>
        <v>-0.17610018088716095</v>
      </c>
    </row>
    <row r="67" spans="1:64" ht="12.95" customHeight="1" x14ac:dyDescent="0.2">
      <c r="A67" s="141" t="s">
        <v>61</v>
      </c>
      <c r="B67" s="142" t="s">
        <v>71</v>
      </c>
      <c r="C67" s="143">
        <v>48363.236499999999</v>
      </c>
      <c r="D67" s="141" t="s">
        <v>238</v>
      </c>
      <c r="E67" s="420">
        <f t="shared" si="17"/>
        <v>21516.879881585483</v>
      </c>
      <c r="F67" s="420">
        <f t="shared" si="63"/>
        <v>21517</v>
      </c>
      <c r="G67" s="416">
        <f t="shared" si="58"/>
        <v>-4.4510179999633692E-2</v>
      </c>
      <c r="H67" s="424"/>
      <c r="I67" s="419"/>
      <c r="J67" s="335"/>
      <c r="K67" s="335">
        <f>G67</f>
        <v>-4.4510179999633692E-2</v>
      </c>
      <c r="L67" s="335">
        <f t="shared" si="21"/>
        <v>-6.2775910077304417E-2</v>
      </c>
      <c r="M67" s="418">
        <f t="shared" si="22"/>
        <v>33344.736499999999</v>
      </c>
      <c r="N67" s="335">
        <f t="shared" si="59"/>
        <v>3.33636895270325E-4</v>
      </c>
      <c r="O67" s="328">
        <v>1</v>
      </c>
      <c r="P67" s="335">
        <f t="shared" si="60"/>
        <v>1.8265730077670725E-2</v>
      </c>
      <c r="Q67" s="335"/>
      <c r="R67" s="327">
        <f t="shared" si="61"/>
        <v>3.33636895270325E-4</v>
      </c>
      <c r="W67" s="327">
        <f>$AB67</f>
        <v>-6.9062328674417764E-2</v>
      </c>
      <c r="Z67" s="327">
        <f t="shared" si="27"/>
        <v>21517</v>
      </c>
      <c r="AA67" s="335">
        <f t="shared" si="28"/>
        <v>-3.8223761402520345E-2</v>
      </c>
      <c r="AB67" s="335">
        <f t="shared" si="51"/>
        <v>-6.9062328674417764E-2</v>
      </c>
      <c r="AC67" s="335">
        <f t="shared" si="52"/>
        <v>1.8265730077670725E-2</v>
      </c>
      <c r="AD67" s="335">
        <f t="shared" si="53"/>
        <v>-6.2864185971133468E-3</v>
      </c>
      <c r="AE67" s="335">
        <f t="shared" si="62"/>
        <v>3.951905877813254E-5</v>
      </c>
      <c r="AF67" s="327">
        <f t="shared" si="54"/>
        <v>1.8265730077670725E-2</v>
      </c>
      <c r="AG67" s="415">
        <f t="shared" si="55"/>
        <v>3.951905877813254E-5</v>
      </c>
      <c r="AH67" s="327">
        <f t="shared" si="35"/>
        <v>2.4552148674784072E-2</v>
      </c>
      <c r="AI67" s="327">
        <f t="shared" si="36"/>
        <v>0.59385417216420477</v>
      </c>
      <c r="AJ67" s="327">
        <f t="shared" si="37"/>
        <v>-0.70914331347935444</v>
      </c>
      <c r="AK67" s="327">
        <f t="shared" si="38"/>
        <v>-0.61177951825836685</v>
      </c>
      <c r="AL67" s="327">
        <f t="shared" si="39"/>
        <v>-2.1568645413930208</v>
      </c>
      <c r="AM67" s="327">
        <f t="shared" si="40"/>
        <v>-1.8641809120717907</v>
      </c>
      <c r="AN67" s="335">
        <f t="shared" si="66"/>
        <v>-1.260669229680103</v>
      </c>
      <c r="AO67" s="335">
        <f t="shared" si="66"/>
        <v>-1.2604289950866636</v>
      </c>
      <c r="AP67" s="335">
        <f t="shared" si="66"/>
        <v>-1.2593595839422771</v>
      </c>
      <c r="AQ67" s="335">
        <f t="shared" si="66"/>
        <v>-1.2546415350202254</v>
      </c>
      <c r="AR67" s="335">
        <f t="shared" si="66"/>
        <v>-1.2345897270251651</v>
      </c>
      <c r="AS67" s="335">
        <f t="shared" si="66"/>
        <v>-1.1597578063282397</v>
      </c>
      <c r="AT67" s="335">
        <f t="shared" si="66"/>
        <v>-0.95238448643795826</v>
      </c>
      <c r="AU67" s="335">
        <f t="shared" si="42"/>
        <v>-0.56143219300508518</v>
      </c>
      <c r="AW67" s="327">
        <v>35000</v>
      </c>
      <c r="AX67" s="327">
        <f t="shared" si="67"/>
        <v>0.20980952119869722</v>
      </c>
      <c r="AY67" s="327">
        <f t="shared" si="68"/>
        <v>9.2118993509125113E-2</v>
      </c>
      <c r="AZ67" s="327">
        <f t="shared" si="69"/>
        <v>0.1176905276895721</v>
      </c>
      <c r="BA67" s="327">
        <f t="shared" si="70"/>
        <v>1.3323317370689733</v>
      </c>
      <c r="BB67" s="327">
        <f t="shared" si="71"/>
        <v>0.26425424480763626</v>
      </c>
      <c r="BC67" s="327">
        <f t="shared" si="72"/>
        <v>-1.1011515242010212</v>
      </c>
      <c r="BD67" s="327">
        <f t="shared" si="73"/>
        <v>-0.61389768304374637</v>
      </c>
      <c r="BE67" s="327">
        <f t="shared" si="47"/>
        <v>-0.47161045408713187</v>
      </c>
      <c r="BF67" s="327">
        <f t="shared" si="47"/>
        <v>-0.46057457328560536</v>
      </c>
      <c r="BG67" s="327">
        <f t="shared" si="47"/>
        <v>-0.44386618672729994</v>
      </c>
      <c r="BH67" s="327">
        <f t="shared" si="47"/>
        <v>-0.41881780619487774</v>
      </c>
      <c r="BI67" s="327">
        <f t="shared" si="47"/>
        <v>-0.38177667622480038</v>
      </c>
      <c r="BJ67" s="327">
        <f t="shared" si="47"/>
        <v>-0.32797558649232161</v>
      </c>
      <c r="BK67" s="327">
        <f t="shared" si="47"/>
        <v>-0.25150389974550957</v>
      </c>
      <c r="BL67" s="327">
        <f t="shared" si="74"/>
        <v>-0.14523163870035294</v>
      </c>
    </row>
    <row r="68" spans="1:64" ht="12.95" customHeight="1" x14ac:dyDescent="0.2">
      <c r="A68" s="141" t="s">
        <v>87</v>
      </c>
      <c r="B68" s="142" t="s">
        <v>65</v>
      </c>
      <c r="C68" s="141">
        <v>48363.236499999999</v>
      </c>
      <c r="D68" s="141" t="s">
        <v>238</v>
      </c>
      <c r="E68" s="420">
        <f t="shared" si="17"/>
        <v>21516.879881585483</v>
      </c>
      <c r="F68" s="420">
        <f t="shared" si="63"/>
        <v>21517</v>
      </c>
      <c r="G68" s="416">
        <f t="shared" si="58"/>
        <v>-4.4510179999633692E-2</v>
      </c>
      <c r="H68" s="424"/>
      <c r="I68" s="419"/>
      <c r="J68" s="335">
        <f>G68</f>
        <v>-4.4510179999633692E-2</v>
      </c>
      <c r="K68" s="335"/>
      <c r="L68" s="335">
        <f t="shared" si="21"/>
        <v>-6.2775910077304417E-2</v>
      </c>
      <c r="M68" s="418">
        <f t="shared" si="22"/>
        <v>33344.736499999999</v>
      </c>
      <c r="N68" s="335">
        <f t="shared" si="59"/>
        <v>3.33636895270325E-4</v>
      </c>
      <c r="O68" s="328">
        <v>1</v>
      </c>
      <c r="P68" s="335">
        <f t="shared" si="60"/>
        <v>1.8265730077670725E-2</v>
      </c>
      <c r="Q68" s="335"/>
      <c r="R68" s="327">
        <f t="shared" si="61"/>
        <v>3.33636895270325E-4</v>
      </c>
      <c r="V68" s="327">
        <f>$AB68</f>
        <v>-6.9062328674417764E-2</v>
      </c>
      <c r="Z68" s="327">
        <f t="shared" si="27"/>
        <v>21517</v>
      </c>
      <c r="AA68" s="335">
        <f t="shared" si="28"/>
        <v>-3.8223761402520345E-2</v>
      </c>
      <c r="AB68" s="335">
        <f t="shared" si="51"/>
        <v>-6.9062328674417764E-2</v>
      </c>
      <c r="AC68" s="335">
        <f t="shared" si="52"/>
        <v>1.8265730077670725E-2</v>
      </c>
      <c r="AD68" s="335">
        <f t="shared" si="53"/>
        <v>-6.2864185971133468E-3</v>
      </c>
      <c r="AE68" s="335">
        <f t="shared" si="62"/>
        <v>3.951905877813254E-5</v>
      </c>
      <c r="AF68" s="327">
        <f t="shared" si="54"/>
        <v>1.8265730077670725E-2</v>
      </c>
      <c r="AG68" s="415">
        <f t="shared" si="55"/>
        <v>3.951905877813254E-5</v>
      </c>
      <c r="AH68" s="327">
        <f t="shared" si="35"/>
        <v>2.4552148674784072E-2</v>
      </c>
      <c r="AI68" s="327">
        <f t="shared" si="36"/>
        <v>0.59385417216420477</v>
      </c>
      <c r="AJ68" s="327">
        <f t="shared" si="37"/>
        <v>-0.70914331347935444</v>
      </c>
      <c r="AK68" s="327">
        <f t="shared" si="38"/>
        <v>-0.61177951825836685</v>
      </c>
      <c r="AL68" s="327">
        <f t="shared" si="39"/>
        <v>-2.1568645413930208</v>
      </c>
      <c r="AM68" s="327">
        <f t="shared" si="40"/>
        <v>-1.8641809120717907</v>
      </c>
      <c r="AN68" s="335">
        <f t="shared" si="66"/>
        <v>-1.260669229680103</v>
      </c>
      <c r="AO68" s="335">
        <f t="shared" si="66"/>
        <v>-1.2604289950866636</v>
      </c>
      <c r="AP68" s="335">
        <f t="shared" si="66"/>
        <v>-1.2593595839422771</v>
      </c>
      <c r="AQ68" s="335">
        <f t="shared" si="66"/>
        <v>-1.2546415350202254</v>
      </c>
      <c r="AR68" s="335">
        <f t="shared" si="66"/>
        <v>-1.2345897270251651</v>
      </c>
      <c r="AS68" s="335">
        <f t="shared" si="66"/>
        <v>-1.1597578063282397</v>
      </c>
      <c r="AT68" s="335">
        <f t="shared" si="66"/>
        <v>-0.95238448643795826</v>
      </c>
      <c r="AU68" s="335">
        <f t="shared" si="42"/>
        <v>-0.56143219300508518</v>
      </c>
      <c r="AW68" s="327">
        <v>36000</v>
      </c>
      <c r="AX68" s="327">
        <f t="shared" si="67"/>
        <v>0.23216953212922004</v>
      </c>
      <c r="AY68" s="327">
        <f t="shared" si="68"/>
        <v>0.10740416705038835</v>
      </c>
      <c r="AZ68" s="327">
        <f t="shared" si="69"/>
        <v>0.12476536507883169</v>
      </c>
      <c r="BA68" s="327">
        <f t="shared" si="70"/>
        <v>1.4494756263431516</v>
      </c>
      <c r="BB68" s="327">
        <f t="shared" si="71"/>
        <v>0.44080424066127716</v>
      </c>
      <c r="BC68" s="327">
        <f t="shared" si="72"/>
        <v>-0.91208765968430461</v>
      </c>
      <c r="BD68" s="327">
        <f t="shared" si="73"/>
        <v>-0.49053109329932204</v>
      </c>
      <c r="BE68" s="327">
        <f t="shared" si="47"/>
        <v>-0.37936465314772672</v>
      </c>
      <c r="BF68" s="327">
        <f t="shared" si="47"/>
        <v>-0.36921054716867824</v>
      </c>
      <c r="BG68" s="327">
        <f t="shared" si="47"/>
        <v>-0.35442527908880445</v>
      </c>
      <c r="BH68" s="327">
        <f t="shared" si="47"/>
        <v>-0.33303930146517424</v>
      </c>
      <c r="BI68" s="327">
        <f t="shared" si="47"/>
        <v>-0.30238034430060728</v>
      </c>
      <c r="BJ68" s="327">
        <f t="shared" si="47"/>
        <v>-0.25892549147000021</v>
      </c>
      <c r="BK68" s="327">
        <f t="shared" si="47"/>
        <v>-0.1981594795858784</v>
      </c>
      <c r="BL68" s="327">
        <f t="shared" si="74"/>
        <v>-0.11436309651354493</v>
      </c>
    </row>
    <row r="69" spans="1:64" ht="12.95" customHeight="1" x14ac:dyDescent="0.2">
      <c r="A69" s="141" t="s">
        <v>87</v>
      </c>
      <c r="B69" s="142" t="s">
        <v>71</v>
      </c>
      <c r="C69" s="141">
        <v>48364.165500000003</v>
      </c>
      <c r="D69" s="141" t="s">
        <v>238</v>
      </c>
      <c r="E69" s="420">
        <f t="shared" si="17"/>
        <v>21519.386948667565</v>
      </c>
      <c r="F69" s="420">
        <f t="shared" si="63"/>
        <v>21519.5</v>
      </c>
      <c r="G69" s="416">
        <f t="shared" si="58"/>
        <v>-4.1891454995493405E-2</v>
      </c>
      <c r="H69" s="424"/>
      <c r="I69" s="419"/>
      <c r="J69" s="335">
        <f>G69</f>
        <v>-4.1891454995493405E-2</v>
      </c>
      <c r="K69" s="335"/>
      <c r="L69" s="335">
        <f t="shared" si="21"/>
        <v>-6.2756025131509366E-2</v>
      </c>
      <c r="M69" s="418">
        <f t="shared" si="22"/>
        <v>33345.665500000003</v>
      </c>
      <c r="N69" s="335">
        <f t="shared" si="59"/>
        <v>4.353302869607291E-4</v>
      </c>
      <c r="O69" s="328">
        <v>1</v>
      </c>
      <c r="P69" s="335">
        <f t="shared" si="60"/>
        <v>2.0864570136015961E-2</v>
      </c>
      <c r="Q69" s="335"/>
      <c r="R69" s="327">
        <f t="shared" si="61"/>
        <v>4.353302869607291E-4</v>
      </c>
      <c r="V69" s="327">
        <f>$AB69</f>
        <v>-6.645769142195275E-2</v>
      </c>
      <c r="Z69" s="327">
        <f t="shared" si="27"/>
        <v>21519.5</v>
      </c>
      <c r="AA69" s="335">
        <f t="shared" si="28"/>
        <v>-3.8189788705050021E-2</v>
      </c>
      <c r="AB69" s="335">
        <f t="shared" si="51"/>
        <v>-6.645769142195275E-2</v>
      </c>
      <c r="AC69" s="335">
        <f t="shared" si="52"/>
        <v>2.0864570136015961E-2</v>
      </c>
      <c r="AD69" s="335">
        <f t="shared" si="53"/>
        <v>-3.7016662904433839E-3</v>
      </c>
      <c r="AE69" s="335">
        <f t="shared" si="62"/>
        <v>1.3702333325804883E-5</v>
      </c>
      <c r="AF69" s="327">
        <f t="shared" si="54"/>
        <v>2.0864570136015961E-2</v>
      </c>
      <c r="AG69" s="415">
        <f t="shared" si="55"/>
        <v>1.3702333325804883E-5</v>
      </c>
      <c r="AH69" s="327">
        <f t="shared" si="35"/>
        <v>2.4566236426459349E-2</v>
      </c>
      <c r="AI69" s="327">
        <f t="shared" si="36"/>
        <v>0.59390747792520482</v>
      </c>
      <c r="AJ69" s="327">
        <f t="shared" si="37"/>
        <v>-0.70908187867924066</v>
      </c>
      <c r="AK69" s="327">
        <f t="shared" si="38"/>
        <v>-0.61181490333580035</v>
      </c>
      <c r="AL69" s="327">
        <f t="shared" si="39"/>
        <v>-2.1567774116055265</v>
      </c>
      <c r="AM69" s="327">
        <f t="shared" si="40"/>
        <v>-1.8639859675775106</v>
      </c>
      <c r="AN69" s="335">
        <f t="shared" si="66"/>
        <v>-1.2605696409708607</v>
      </c>
      <c r="AO69" s="335">
        <f t="shared" si="66"/>
        <v>-1.260329052820939</v>
      </c>
      <c r="AP69" s="335">
        <f t="shared" si="66"/>
        <v>-1.2592584028768985</v>
      </c>
      <c r="AQ69" s="335">
        <f t="shared" si="66"/>
        <v>-1.2545363896749766</v>
      </c>
      <c r="AR69" s="335">
        <f t="shared" si="66"/>
        <v>-1.2344742746767974</v>
      </c>
      <c r="AS69" s="335">
        <f t="shared" si="66"/>
        <v>-1.1596273551388121</v>
      </c>
      <c r="AT69" s="335">
        <f t="shared" si="66"/>
        <v>-0.95225934430584647</v>
      </c>
      <c r="AU69" s="335">
        <f t="shared" si="42"/>
        <v>-0.56135502164961815</v>
      </c>
      <c r="AW69" s="327">
        <v>37000</v>
      </c>
      <c r="AX69" s="327">
        <f t="shared" si="67"/>
        <v>0.2543075987796457</v>
      </c>
      <c r="AY69" s="327">
        <f t="shared" si="68"/>
        <v>0.1232136809083681</v>
      </c>
      <c r="AZ69" s="327">
        <f t="shared" si="69"/>
        <v>0.13109391787127761</v>
      </c>
      <c r="BA69" s="327">
        <f t="shared" si="70"/>
        <v>1.563857263773285</v>
      </c>
      <c r="BB69" s="327">
        <f t="shared" si="71"/>
        <v>0.62355479035349415</v>
      </c>
      <c r="BC69" s="327">
        <f t="shared" si="72"/>
        <v>-0.69530057101784515</v>
      </c>
      <c r="BD69" s="327">
        <f t="shared" si="73"/>
        <v>-0.36236796781894759</v>
      </c>
      <c r="BE69" s="327">
        <f t="shared" si="47"/>
        <v>-0.28177725751248212</v>
      </c>
      <c r="BF69" s="327">
        <f t="shared" si="47"/>
        <v>-0.27341537454691378</v>
      </c>
      <c r="BG69" s="327">
        <f t="shared" si="47"/>
        <v>-0.26160812591565613</v>
      </c>
      <c r="BH69" s="327">
        <f t="shared" si="47"/>
        <v>-0.24499881664215076</v>
      </c>
      <c r="BI69" s="327">
        <f t="shared" si="47"/>
        <v>-0.22174948754889753</v>
      </c>
      <c r="BJ69" s="327">
        <f t="shared" si="47"/>
        <v>-0.18940610806628194</v>
      </c>
      <c r="BK69" s="327">
        <f t="shared" si="47"/>
        <v>-0.14473521896683078</v>
      </c>
      <c r="BL69" s="327">
        <f t="shared" si="74"/>
        <v>-8.3494554326736914E-2</v>
      </c>
    </row>
    <row r="70" spans="1:64" ht="12.95" customHeight="1" x14ac:dyDescent="0.2">
      <c r="A70" s="141" t="s">
        <v>61</v>
      </c>
      <c r="B70" s="142" t="s">
        <v>65</v>
      </c>
      <c r="C70" s="141">
        <v>48364.165500000003</v>
      </c>
      <c r="D70" s="141" t="s">
        <v>238</v>
      </c>
      <c r="E70" s="420">
        <f t="shared" si="17"/>
        <v>21519.386948667565</v>
      </c>
      <c r="F70" s="420">
        <f t="shared" si="63"/>
        <v>21519.5</v>
      </c>
      <c r="G70" s="416">
        <f t="shared" si="58"/>
        <v>-4.1891454995493405E-2</v>
      </c>
      <c r="H70" s="424"/>
      <c r="I70" s="419"/>
      <c r="J70" s="335"/>
      <c r="K70" s="335">
        <f>G70</f>
        <v>-4.1891454995493405E-2</v>
      </c>
      <c r="L70" s="335">
        <f t="shared" si="21"/>
        <v>-6.2756025131509366E-2</v>
      </c>
      <c r="M70" s="418">
        <f t="shared" si="22"/>
        <v>33345.665500000003</v>
      </c>
      <c r="N70" s="335">
        <f t="shared" si="59"/>
        <v>4.353302869607291E-4</v>
      </c>
      <c r="O70" s="328">
        <v>1</v>
      </c>
      <c r="P70" s="335">
        <f t="shared" si="60"/>
        <v>2.0864570136015961E-2</v>
      </c>
      <c r="Q70" s="335"/>
      <c r="R70" s="327">
        <f t="shared" si="61"/>
        <v>4.353302869607291E-4</v>
      </c>
      <c r="W70" s="327">
        <f>$AB70</f>
        <v>-6.645769142195275E-2</v>
      </c>
      <c r="Z70" s="327">
        <f t="shared" si="27"/>
        <v>21519.5</v>
      </c>
      <c r="AA70" s="335">
        <f t="shared" si="28"/>
        <v>-3.8189788705050021E-2</v>
      </c>
      <c r="AB70" s="335">
        <f t="shared" si="51"/>
        <v>-6.645769142195275E-2</v>
      </c>
      <c r="AC70" s="335">
        <f t="shared" si="52"/>
        <v>2.0864570136015961E-2</v>
      </c>
      <c r="AD70" s="335">
        <f t="shared" si="53"/>
        <v>-3.7016662904433839E-3</v>
      </c>
      <c r="AE70" s="335">
        <f t="shared" si="62"/>
        <v>1.3702333325804883E-5</v>
      </c>
      <c r="AF70" s="327">
        <f t="shared" si="54"/>
        <v>2.0864570136015961E-2</v>
      </c>
      <c r="AG70" s="415">
        <f t="shared" si="55"/>
        <v>1.3702333325804883E-5</v>
      </c>
      <c r="AH70" s="327">
        <f t="shared" si="35"/>
        <v>2.4566236426459349E-2</v>
      </c>
      <c r="AI70" s="327">
        <f t="shared" si="36"/>
        <v>0.59390747792520482</v>
      </c>
      <c r="AJ70" s="327">
        <f t="shared" si="37"/>
        <v>-0.70908187867924066</v>
      </c>
      <c r="AK70" s="327">
        <f t="shared" si="38"/>
        <v>-0.61181490333580035</v>
      </c>
      <c r="AL70" s="327">
        <f t="shared" si="39"/>
        <v>-2.1567774116055265</v>
      </c>
      <c r="AM70" s="327">
        <f t="shared" si="40"/>
        <v>-1.8639859675775106</v>
      </c>
      <c r="AN70" s="335">
        <f t="shared" si="66"/>
        <v>-1.2605696409708607</v>
      </c>
      <c r="AO70" s="335">
        <f t="shared" si="66"/>
        <v>-1.260329052820939</v>
      </c>
      <c r="AP70" s="335">
        <f t="shared" si="66"/>
        <v>-1.2592584028768985</v>
      </c>
      <c r="AQ70" s="335">
        <f t="shared" si="66"/>
        <v>-1.2545363896749766</v>
      </c>
      <c r="AR70" s="335">
        <f t="shared" si="66"/>
        <v>-1.2344742746767974</v>
      </c>
      <c r="AS70" s="335">
        <f t="shared" si="66"/>
        <v>-1.1596273551388121</v>
      </c>
      <c r="AT70" s="335">
        <f t="shared" si="66"/>
        <v>-0.95225934430584647</v>
      </c>
      <c r="AU70" s="335">
        <f t="shared" si="42"/>
        <v>-0.56135502164961815</v>
      </c>
      <c r="AW70" s="327">
        <v>38000</v>
      </c>
      <c r="AX70" s="327">
        <f t="shared" si="67"/>
        <v>0.27592030241320697</v>
      </c>
      <c r="AY70" s="327">
        <f t="shared" si="68"/>
        <v>0.13954753508306428</v>
      </c>
      <c r="AZ70" s="327">
        <f t="shared" si="69"/>
        <v>0.13637276733014272</v>
      </c>
      <c r="BA70" s="327">
        <f t="shared" si="70"/>
        <v>1.660331239369321</v>
      </c>
      <c r="BB70" s="327">
        <f t="shared" si="71"/>
        <v>0.79305854347838467</v>
      </c>
      <c r="BC70" s="327">
        <f t="shared" si="72"/>
        <v>-0.45276836967922635</v>
      </c>
      <c r="BD70" s="327">
        <f t="shared" si="73"/>
        <v>-0.23033252666242274</v>
      </c>
      <c r="BE70" s="327">
        <f t="shared" si="47"/>
        <v>-0.17981500084877627</v>
      </c>
      <c r="BF70" s="327">
        <f t="shared" si="47"/>
        <v>-0.17408399163568669</v>
      </c>
      <c r="BG70" s="327">
        <f t="shared" si="47"/>
        <v>-0.16616516044204527</v>
      </c>
      <c r="BH70" s="327">
        <f t="shared" ref="BH70:BK81" si="75">$BL70+$AB$7*SIN(BI70)</f>
        <v>-0.1552404735360447</v>
      </c>
      <c r="BI70" s="327">
        <f t="shared" si="75"/>
        <v>-0.14019927763162612</v>
      </c>
      <c r="BJ70" s="327">
        <f t="shared" si="75"/>
        <v>-0.11954183994220915</v>
      </c>
      <c r="BK70" s="327">
        <f t="shared" si="75"/>
        <v>-9.1252608779215122E-2</v>
      </c>
      <c r="BL70" s="327">
        <f t="shared" si="74"/>
        <v>-5.2626012139928902E-2</v>
      </c>
    </row>
    <row r="71" spans="1:64" ht="12.95" customHeight="1" x14ac:dyDescent="0.2">
      <c r="A71" s="48" t="s">
        <v>87</v>
      </c>
      <c r="B71" s="25" t="s">
        <v>71</v>
      </c>
      <c r="C71" s="26">
        <v>48364.165699999998</v>
      </c>
      <c r="D71" s="26"/>
      <c r="E71" s="420">
        <f t="shared" si="17"/>
        <v>21519.387488402124</v>
      </c>
      <c r="F71" s="420">
        <f t="shared" si="63"/>
        <v>21519.5</v>
      </c>
      <c r="G71" s="416">
        <f t="shared" si="58"/>
        <v>-4.169145500054583E-2</v>
      </c>
      <c r="H71" s="424"/>
      <c r="I71" s="419"/>
      <c r="J71" s="335">
        <f>G71</f>
        <v>-4.169145500054583E-2</v>
      </c>
      <c r="K71" s="335"/>
      <c r="L71" s="335">
        <f t="shared" si="21"/>
        <v>-6.2756025131509366E-2</v>
      </c>
      <c r="M71" s="418">
        <f t="shared" si="22"/>
        <v>33345.665699999998</v>
      </c>
      <c r="N71" s="335">
        <f t="shared" si="59"/>
        <v>4.4371611480228116E-4</v>
      </c>
      <c r="O71" s="328">
        <v>1</v>
      </c>
      <c r="P71" s="335">
        <f t="shared" si="60"/>
        <v>2.1064570130963536E-2</v>
      </c>
      <c r="Q71" s="335"/>
      <c r="R71" s="327">
        <f t="shared" si="61"/>
        <v>4.4371611480228116E-4</v>
      </c>
      <c r="V71" s="327">
        <f>$AB71</f>
        <v>-6.6257691427005175E-2</v>
      </c>
      <c r="Z71" s="327">
        <f t="shared" si="27"/>
        <v>21519.5</v>
      </c>
      <c r="AA71" s="335">
        <f t="shared" si="28"/>
        <v>-3.8189788705050021E-2</v>
      </c>
      <c r="AB71" s="335">
        <f t="shared" si="51"/>
        <v>-6.6257691427005175E-2</v>
      </c>
      <c r="AC71" s="335">
        <f t="shared" si="52"/>
        <v>2.1064570130963536E-2</v>
      </c>
      <c r="AD71" s="335">
        <f t="shared" si="53"/>
        <v>-3.5016662954958089E-3</v>
      </c>
      <c r="AE71" s="335">
        <f t="shared" si="62"/>
        <v>1.2261666845011341E-5</v>
      </c>
      <c r="AF71" s="327">
        <f t="shared" si="54"/>
        <v>2.1064570130963536E-2</v>
      </c>
      <c r="AG71" s="415">
        <f t="shared" si="55"/>
        <v>1.2261666845011341E-5</v>
      </c>
      <c r="AH71" s="327">
        <f t="shared" si="35"/>
        <v>2.4566236426459349E-2</v>
      </c>
      <c r="AI71" s="327">
        <f t="shared" si="36"/>
        <v>0.59390747792520482</v>
      </c>
      <c r="AJ71" s="327">
        <f t="shared" si="37"/>
        <v>-0.70908187867924066</v>
      </c>
      <c r="AK71" s="327">
        <f t="shared" si="38"/>
        <v>-0.61181490333580035</v>
      </c>
      <c r="AL71" s="327">
        <f t="shared" si="39"/>
        <v>-2.1567774116055265</v>
      </c>
      <c r="AM71" s="327">
        <f t="shared" si="40"/>
        <v>-1.8639859675775106</v>
      </c>
      <c r="AN71" s="335">
        <f t="shared" ref="AN71:AT80" si="76">$AU71+$AB$7*SIN(AO71)</f>
        <v>-1.2605696409708607</v>
      </c>
      <c r="AO71" s="335">
        <f t="shared" si="76"/>
        <v>-1.260329052820939</v>
      </c>
      <c r="AP71" s="335">
        <f t="shared" si="76"/>
        <v>-1.2592584028768985</v>
      </c>
      <c r="AQ71" s="335">
        <f t="shared" si="76"/>
        <v>-1.2545363896749766</v>
      </c>
      <c r="AR71" s="335">
        <f t="shared" si="76"/>
        <v>-1.2344742746767974</v>
      </c>
      <c r="AS71" s="335">
        <f t="shared" si="76"/>
        <v>-1.1596273551388121</v>
      </c>
      <c r="AT71" s="335">
        <f t="shared" si="76"/>
        <v>-0.95225934430584647</v>
      </c>
      <c r="AU71" s="335">
        <f t="shared" si="42"/>
        <v>-0.56135502164961815</v>
      </c>
      <c r="AW71" s="327">
        <v>39000</v>
      </c>
      <c r="AX71" s="327">
        <f t="shared" si="67"/>
        <v>0.29673227726156265</v>
      </c>
      <c r="AY71" s="327">
        <f t="shared" si="68"/>
        <v>0.15640572957447693</v>
      </c>
      <c r="AZ71" s="327">
        <f t="shared" si="69"/>
        <v>0.14032654768708572</v>
      </c>
      <c r="BA71" s="327">
        <f t="shared" si="70"/>
        <v>1.7209991048051039</v>
      </c>
      <c r="BB71" s="327">
        <f t="shared" si="71"/>
        <v>0.92376740190645912</v>
      </c>
      <c r="BC71" s="327">
        <f t="shared" si="72"/>
        <v>-0.19077778568246964</v>
      </c>
      <c r="BD71" s="327">
        <f t="shared" si="73"/>
        <v>-9.5679265544021966E-2</v>
      </c>
      <c r="BE71" s="327">
        <f t="shared" ref="BE71:BG81" si="77">$BL71+$AB$7*SIN(BF71)</f>
        <v>-7.4861407569073626E-2</v>
      </c>
      <c r="BF71" s="327">
        <f t="shared" si="77"/>
        <v>-7.238015855641472E-2</v>
      </c>
      <c r="BG71" s="327">
        <f t="shared" si="77"/>
        <v>-6.8992731191981155E-2</v>
      </c>
      <c r="BH71" s="327">
        <f t="shared" si="75"/>
        <v>-6.4369451719027082E-2</v>
      </c>
      <c r="BI71" s="327">
        <f t="shared" si="75"/>
        <v>-5.8061641235572378E-2</v>
      </c>
      <c r="BJ71" s="327">
        <f t="shared" si="75"/>
        <v>-4.9459206047928056E-2</v>
      </c>
      <c r="BK71" s="327">
        <f t="shared" si="75"/>
        <v>-3.7733195508837358E-2</v>
      </c>
      <c r="BL71" s="327">
        <f t="shared" si="74"/>
        <v>-2.1757469953120889E-2</v>
      </c>
    </row>
    <row r="72" spans="1:64" ht="12.95" customHeight="1" x14ac:dyDescent="0.2">
      <c r="A72" s="48" t="s">
        <v>55</v>
      </c>
      <c r="B72" s="25"/>
      <c r="C72" s="26">
        <v>48364.165999999997</v>
      </c>
      <c r="D72" s="26"/>
      <c r="E72" s="420">
        <f t="shared" si="17"/>
        <v>21519.388298003978</v>
      </c>
      <c r="F72" s="420">
        <f t="shared" si="63"/>
        <v>21519.5</v>
      </c>
      <c r="G72" s="416">
        <f t="shared" si="58"/>
        <v>-4.1391455000848509E-2</v>
      </c>
      <c r="H72" s="420"/>
      <c r="I72" s="335"/>
      <c r="J72" s="335">
        <f>G72</f>
        <v>-4.1391455000848509E-2</v>
      </c>
      <c r="K72" s="335"/>
      <c r="L72" s="335">
        <f t="shared" si="21"/>
        <v>-6.2756025131509366E-2</v>
      </c>
      <c r="M72" s="418">
        <f t="shared" si="22"/>
        <v>33345.665999999997</v>
      </c>
      <c r="N72" s="335">
        <f t="shared" si="59"/>
        <v>4.5644485686792603E-4</v>
      </c>
      <c r="O72" s="328">
        <v>1</v>
      </c>
      <c r="P72" s="335">
        <f t="shared" si="60"/>
        <v>2.1364570130660857E-2</v>
      </c>
      <c r="Q72" s="335"/>
      <c r="R72" s="327">
        <f t="shared" si="61"/>
        <v>4.5644485686792603E-4</v>
      </c>
      <c r="V72" s="327">
        <f>$AB72</f>
        <v>-6.5957691427307855E-2</v>
      </c>
      <c r="Z72" s="327">
        <f t="shared" si="27"/>
        <v>21519.5</v>
      </c>
      <c r="AA72" s="335">
        <f t="shared" si="28"/>
        <v>-3.8189788705050021E-2</v>
      </c>
      <c r="AB72" s="335">
        <f t="shared" ref="AB72:AB103" si="78">IF(O72&lt;&gt;0,G72-AH72, -9999)</f>
        <v>-6.5957691427307855E-2</v>
      </c>
      <c r="AC72" s="335">
        <f t="shared" ref="AC72:AC103" si="79">+G72-L72</f>
        <v>2.1364570130660857E-2</v>
      </c>
      <c r="AD72" s="335">
        <f t="shared" ref="AD72:AD103" si="80">IF(O72&lt;&gt;0,G72-AA72, -9999)</f>
        <v>-3.2016662957984887E-3</v>
      </c>
      <c r="AE72" s="335">
        <f t="shared" si="62"/>
        <v>1.0250667069652015E-5</v>
      </c>
      <c r="AF72" s="327">
        <f t="shared" ref="AF72:AF103" si="81">IF(O72&lt;&gt;0,G72-L72, -9999)</f>
        <v>2.1364570130660857E-2</v>
      </c>
      <c r="AG72" s="415">
        <f t="shared" ref="AG72:AG103" si="82">+(G72-AA72)^2</f>
        <v>1.0250667069652015E-5</v>
      </c>
      <c r="AH72" s="327">
        <f t="shared" si="35"/>
        <v>2.4566236426459349E-2</v>
      </c>
      <c r="AI72" s="327">
        <f t="shared" si="36"/>
        <v>0.59390747792520482</v>
      </c>
      <c r="AJ72" s="327">
        <f t="shared" si="37"/>
        <v>-0.70908187867924066</v>
      </c>
      <c r="AK72" s="327">
        <f t="shared" si="38"/>
        <v>-0.61181490333580035</v>
      </c>
      <c r="AL72" s="327">
        <f t="shared" si="39"/>
        <v>-2.1567774116055265</v>
      </c>
      <c r="AM72" s="327">
        <f t="shared" si="40"/>
        <v>-1.8639859675775106</v>
      </c>
      <c r="AN72" s="335">
        <f t="shared" si="76"/>
        <v>-1.2605696409708607</v>
      </c>
      <c r="AO72" s="335">
        <f t="shared" si="76"/>
        <v>-1.260329052820939</v>
      </c>
      <c r="AP72" s="335">
        <f t="shared" si="76"/>
        <v>-1.2592584028768985</v>
      </c>
      <c r="AQ72" s="335">
        <f t="shared" si="76"/>
        <v>-1.2545363896749766</v>
      </c>
      <c r="AR72" s="335">
        <f t="shared" si="76"/>
        <v>-1.2344742746767974</v>
      </c>
      <c r="AS72" s="335">
        <f t="shared" si="76"/>
        <v>-1.1596273551388121</v>
      </c>
      <c r="AT72" s="335">
        <f t="shared" si="76"/>
        <v>-0.95225934430584647</v>
      </c>
      <c r="AU72" s="335">
        <f t="shared" si="42"/>
        <v>-0.56135502164961815</v>
      </c>
      <c r="AW72" s="327">
        <v>40000</v>
      </c>
      <c r="AX72" s="327">
        <f t="shared" si="67"/>
        <v>0.31654421948618794</v>
      </c>
      <c r="AY72" s="327">
        <f t="shared" si="68"/>
        <v>0.17378826438260614</v>
      </c>
      <c r="AZ72" s="327">
        <f t="shared" si="69"/>
        <v>0.1427559551035818</v>
      </c>
      <c r="BA72" s="327">
        <f t="shared" si="70"/>
        <v>1.7319642035291967</v>
      </c>
      <c r="BB72" s="327">
        <f t="shared" si="71"/>
        <v>0.99255999293182784</v>
      </c>
      <c r="BC72" s="327">
        <f t="shared" si="72"/>
        <v>8.0154783619434858E-2</v>
      </c>
      <c r="BD72" s="327">
        <f t="shared" si="73"/>
        <v>4.0098863004576407E-2</v>
      </c>
      <c r="BE72" s="327">
        <f t="shared" si="77"/>
        <v>3.1386251499865375E-2</v>
      </c>
      <c r="BF72" s="327">
        <f t="shared" si="77"/>
        <v>3.0339007573740921E-2</v>
      </c>
      <c r="BG72" s="327">
        <f t="shared" si="77"/>
        <v>2.8912243924619087E-2</v>
      </c>
      <c r="BH72" s="327">
        <f t="shared" si="75"/>
        <v>2.6968517310168815E-2</v>
      </c>
      <c r="BI72" s="327">
        <f t="shared" si="75"/>
        <v>2.4320677756596999E-2</v>
      </c>
      <c r="BJ72" s="327">
        <f t="shared" si="75"/>
        <v>2.0713931865033477E-2</v>
      </c>
      <c r="BK72" s="327">
        <f t="shared" si="75"/>
        <v>1.5801439292841779E-2</v>
      </c>
      <c r="BL72" s="327">
        <f t="shared" si="74"/>
        <v>9.111072233687123E-3</v>
      </c>
    </row>
    <row r="73" spans="1:64" ht="12.95" customHeight="1" x14ac:dyDescent="0.2">
      <c r="A73" s="141" t="s">
        <v>61</v>
      </c>
      <c r="B73" s="142" t="s">
        <v>71</v>
      </c>
      <c r="C73" s="141">
        <v>48500.173000000003</v>
      </c>
      <c r="D73" s="141" t="s">
        <v>238</v>
      </c>
      <c r="E73" s="420">
        <f t="shared" si="17"/>
        <v>21886.426696961269</v>
      </c>
      <c r="F73" s="420">
        <f t="shared" si="63"/>
        <v>21886.5</v>
      </c>
      <c r="G73" s="416">
        <f t="shared" si="58"/>
        <v>-2.7162624995980877E-2</v>
      </c>
      <c r="H73" s="424"/>
      <c r="I73" s="419"/>
      <c r="J73" s="335"/>
      <c r="K73" s="335">
        <f>G73</f>
        <v>-2.7162624995980877E-2</v>
      </c>
      <c r="L73" s="335">
        <f t="shared" si="21"/>
        <v>-5.9801363111219336E-2</v>
      </c>
      <c r="M73" s="418">
        <f t="shared" si="22"/>
        <v>33481.673000000003</v>
      </c>
      <c r="N73" s="335">
        <f t="shared" si="59"/>
        <v>1.0652872257551197E-3</v>
      </c>
      <c r="O73" s="328">
        <v>1</v>
      </c>
      <c r="P73" s="335">
        <f t="shared" si="60"/>
        <v>3.2638738115238458E-2</v>
      </c>
      <c r="Q73" s="335"/>
      <c r="R73" s="327">
        <f t="shared" si="61"/>
        <v>1.0652872257551197E-3</v>
      </c>
      <c r="W73" s="327">
        <f>$AB73</f>
        <v>-5.3808377247408723E-2</v>
      </c>
      <c r="Z73" s="327">
        <f t="shared" si="27"/>
        <v>21886.5</v>
      </c>
      <c r="AA73" s="335">
        <f t="shared" si="28"/>
        <v>-3.315561085979149E-2</v>
      </c>
      <c r="AB73" s="335">
        <f t="shared" si="78"/>
        <v>-5.3808377247408723E-2</v>
      </c>
      <c r="AC73" s="335">
        <f t="shared" si="79"/>
        <v>3.2638738115238458E-2</v>
      </c>
      <c r="AD73" s="335">
        <f t="shared" si="80"/>
        <v>5.9929858638106126E-3</v>
      </c>
      <c r="AE73" s="335">
        <f t="shared" si="62"/>
        <v>3.5915879563833833E-5</v>
      </c>
      <c r="AF73" s="327">
        <f t="shared" si="81"/>
        <v>3.2638738115238458E-2</v>
      </c>
      <c r="AG73" s="415">
        <f t="shared" si="82"/>
        <v>3.5915879563833833E-5</v>
      </c>
      <c r="AH73" s="327">
        <f t="shared" si="35"/>
        <v>2.6645752251427842E-2</v>
      </c>
      <c r="AI73" s="327">
        <f t="shared" si="36"/>
        <v>0.60187359222706616</v>
      </c>
      <c r="AJ73" s="327">
        <f t="shared" si="37"/>
        <v>-0.69988054919613885</v>
      </c>
      <c r="AK73" s="327">
        <f t="shared" si="38"/>
        <v>-0.617028342835791</v>
      </c>
      <c r="AL73" s="327">
        <f t="shared" si="39"/>
        <v>-2.1438123686849289</v>
      </c>
      <c r="AM73" s="327">
        <f t="shared" si="40"/>
        <v>-1.8353261943629042</v>
      </c>
      <c r="AN73" s="335">
        <f t="shared" si="76"/>
        <v>-1.2458497176266392</v>
      </c>
      <c r="AO73" s="335">
        <f t="shared" si="76"/>
        <v>-1.2455524451986497</v>
      </c>
      <c r="AP73" s="335">
        <f t="shared" si="76"/>
        <v>-1.2442879136015239</v>
      </c>
      <c r="AQ73" s="335">
        <f t="shared" si="76"/>
        <v>-1.2389607952395525</v>
      </c>
      <c r="AR73" s="335">
        <f t="shared" si="76"/>
        <v>-1.2173675861274424</v>
      </c>
      <c r="AS73" s="335">
        <f t="shared" si="76"/>
        <v>-1.1403649569933321</v>
      </c>
      <c r="AT73" s="335">
        <f t="shared" si="76"/>
        <v>-0.93386337486714122</v>
      </c>
      <c r="AU73" s="335">
        <f t="shared" si="42"/>
        <v>-0.55002626666705967</v>
      </c>
      <c r="AW73" s="327">
        <v>41000</v>
      </c>
      <c r="AX73" s="327">
        <f t="shared" si="67"/>
        <v>0.33527043568736109</v>
      </c>
      <c r="AY73" s="327">
        <f t="shared" si="68"/>
        <v>0.19169513950745173</v>
      </c>
      <c r="AZ73" s="327">
        <f t="shared" si="69"/>
        <v>0.14357529617990936</v>
      </c>
      <c r="BA73" s="327">
        <f t="shared" si="70"/>
        <v>1.6904860117389842</v>
      </c>
      <c r="BB73" s="327">
        <f t="shared" si="71"/>
        <v>0.9894974065862242</v>
      </c>
      <c r="BC73" s="327">
        <f t="shared" si="72"/>
        <v>0.34727301367631119</v>
      </c>
      <c r="BD73" s="327">
        <f t="shared" si="73"/>
        <v>0.17540283744601745</v>
      </c>
      <c r="BE73" s="327">
        <f t="shared" si="77"/>
        <v>0.13708778843825445</v>
      </c>
      <c r="BF73" s="327">
        <f t="shared" si="77"/>
        <v>0.13263047921213811</v>
      </c>
      <c r="BG73" s="327">
        <f t="shared" si="77"/>
        <v>0.12650919186653853</v>
      </c>
      <c r="BH73" s="327">
        <f t="shared" si="75"/>
        <v>0.11811045129589703</v>
      </c>
      <c r="BI73" s="327">
        <f t="shared" si="75"/>
        <v>0.10660040429101021</v>
      </c>
      <c r="BJ73" s="327">
        <f t="shared" si="75"/>
        <v>9.084915471543864E-2</v>
      </c>
      <c r="BK73" s="327">
        <f t="shared" si="75"/>
        <v>6.9329699571420017E-2</v>
      </c>
      <c r="BL73" s="327">
        <f t="shared" si="74"/>
        <v>3.9979614420495135E-2</v>
      </c>
    </row>
    <row r="74" spans="1:64" ht="12.95" customHeight="1" x14ac:dyDescent="0.2">
      <c r="A74" s="141" t="s">
        <v>61</v>
      </c>
      <c r="B74" s="142" t="s">
        <v>71</v>
      </c>
      <c r="C74" s="141">
        <v>48774.391199999998</v>
      </c>
      <c r="D74" s="141" t="s">
        <v>238</v>
      </c>
      <c r="E74" s="420">
        <f t="shared" si="17"/>
        <v>22626.451909582269</v>
      </c>
      <c r="F74" s="420">
        <f t="shared" si="63"/>
        <v>22626.5</v>
      </c>
      <c r="G74" s="416">
        <f t="shared" si="58"/>
        <v>-1.7820024993852712E-2</v>
      </c>
      <c r="H74" s="424"/>
      <c r="I74" s="419"/>
      <c r="J74" s="335"/>
      <c r="K74" s="335">
        <f>G74</f>
        <v>-1.7820024993852712E-2</v>
      </c>
      <c r="L74" s="335">
        <f t="shared" si="21"/>
        <v>-5.3628969419166228E-2</v>
      </c>
      <c r="M74" s="418">
        <f t="shared" si="22"/>
        <v>33755.891199999998</v>
      </c>
      <c r="N74" s="335">
        <f t="shared" si="59"/>
        <v>1.282280500855192E-3</v>
      </c>
      <c r="O74" s="328">
        <v>1</v>
      </c>
      <c r="P74" s="335">
        <f t="shared" si="60"/>
        <v>3.5808944425313516E-2</v>
      </c>
      <c r="Q74" s="335"/>
      <c r="R74" s="327">
        <f t="shared" si="61"/>
        <v>1.282280500855192E-3</v>
      </c>
      <c r="W74" s="327">
        <f>$AB74</f>
        <v>-4.8729231226466843E-2</v>
      </c>
      <c r="Z74" s="327">
        <f t="shared" si="27"/>
        <v>22626.5</v>
      </c>
      <c r="AA74" s="335">
        <f t="shared" si="28"/>
        <v>-2.2719763186552097E-2</v>
      </c>
      <c r="AB74" s="335">
        <f t="shared" si="78"/>
        <v>-4.8729231226466843E-2</v>
      </c>
      <c r="AC74" s="335">
        <f t="shared" si="79"/>
        <v>3.5808944425313516E-2</v>
      </c>
      <c r="AD74" s="335">
        <f t="shared" si="80"/>
        <v>4.8997381926993849E-3</v>
      </c>
      <c r="AE74" s="335">
        <f t="shared" si="62"/>
        <v>2.4007434356997034E-5</v>
      </c>
      <c r="AF74" s="327">
        <f t="shared" si="81"/>
        <v>3.5808944425313516E-2</v>
      </c>
      <c r="AG74" s="415">
        <f t="shared" si="82"/>
        <v>2.4007434356997034E-5</v>
      </c>
      <c r="AH74" s="327">
        <f t="shared" si="35"/>
        <v>3.0909206232614131E-2</v>
      </c>
      <c r="AI74" s="327">
        <f t="shared" si="36"/>
        <v>0.61883458224616805</v>
      </c>
      <c r="AJ74" s="327">
        <f t="shared" si="37"/>
        <v>-0.68015808979126613</v>
      </c>
      <c r="AK74" s="327">
        <f t="shared" si="38"/>
        <v>-0.62764762147036735</v>
      </c>
      <c r="AL74" s="327">
        <f t="shared" si="39"/>
        <v>-2.116560391800038</v>
      </c>
      <c r="AM74" s="327">
        <f t="shared" si="40"/>
        <v>-1.7772508842438504</v>
      </c>
      <c r="AN74" s="335">
        <f t="shared" si="76"/>
        <v>-1.2155384556513134</v>
      </c>
      <c r="AO74" s="335">
        <f t="shared" si="76"/>
        <v>-1.2150940732623585</v>
      </c>
      <c r="AP74" s="335">
        <f t="shared" si="76"/>
        <v>-1.2133603935682815</v>
      </c>
      <c r="AQ74" s="335">
        <f t="shared" si="76"/>
        <v>-1.2066722830676984</v>
      </c>
      <c r="AR74" s="335">
        <f t="shared" si="76"/>
        <v>-1.1819002671627161</v>
      </c>
      <c r="AS74" s="335">
        <f t="shared" si="76"/>
        <v>-1.100852339702151</v>
      </c>
      <c r="AT74" s="335">
        <f t="shared" si="76"/>
        <v>-0.89662182124675305</v>
      </c>
      <c r="AU74" s="335">
        <f t="shared" si="42"/>
        <v>-0.52718354544882162</v>
      </c>
      <c r="AW74" s="327">
        <v>42000</v>
      </c>
      <c r="AX74" s="327">
        <f t="shared" si="67"/>
        <v>0.35295278988947953</v>
      </c>
      <c r="AY74" s="327">
        <f t="shared" si="68"/>
        <v>0.21012635494901388</v>
      </c>
      <c r="AZ74" s="327">
        <f t="shared" si="69"/>
        <v>0.14282643494046565</v>
      </c>
      <c r="BA74" s="327">
        <f t="shared" si="70"/>
        <v>1.6065593792671162</v>
      </c>
      <c r="BB74" s="327">
        <f t="shared" si="71"/>
        <v>0.92238542532765999</v>
      </c>
      <c r="BC74" s="327">
        <f t="shared" si="72"/>
        <v>0.59879935639433357</v>
      </c>
      <c r="BD74" s="327">
        <f t="shared" si="73"/>
        <v>0.30867860571095418</v>
      </c>
      <c r="BE74" s="327">
        <f t="shared" si="77"/>
        <v>0.2404638571023672</v>
      </c>
      <c r="BF74" s="327">
        <f t="shared" si="77"/>
        <v>0.23308764727122663</v>
      </c>
      <c r="BG74" s="327">
        <f t="shared" si="77"/>
        <v>0.22277597237170146</v>
      </c>
      <c r="BH74" s="327">
        <f t="shared" si="75"/>
        <v>0.20840062692618636</v>
      </c>
      <c r="BI74" s="327">
        <f t="shared" si="75"/>
        <v>0.18843216499576643</v>
      </c>
      <c r="BJ74" s="327">
        <f t="shared" si="75"/>
        <v>0.16081827696187254</v>
      </c>
      <c r="BK74" s="327">
        <f t="shared" si="75"/>
        <v>0.12282999534608477</v>
      </c>
      <c r="BL74" s="327">
        <f t="shared" si="74"/>
        <v>7.0848156607303148E-2</v>
      </c>
    </row>
    <row r="75" spans="1:64" ht="12.95" customHeight="1" x14ac:dyDescent="0.2">
      <c r="A75" s="141" t="s">
        <v>61</v>
      </c>
      <c r="B75" s="142" t="s">
        <v>71</v>
      </c>
      <c r="C75" s="141">
        <v>48774.580699999999</v>
      </c>
      <c r="D75" s="141" t="s">
        <v>238</v>
      </c>
      <c r="E75" s="420">
        <f t="shared" si="17"/>
        <v>22626.963308088249</v>
      </c>
      <c r="F75" s="420">
        <f t="shared" si="63"/>
        <v>22627</v>
      </c>
      <c r="G75" s="416">
        <f t="shared" si="58"/>
        <v>-1.3596279997727834E-2</v>
      </c>
      <c r="H75" s="424"/>
      <c r="I75" s="419"/>
      <c r="J75" s="335"/>
      <c r="K75" s="335">
        <f>G75</f>
        <v>-1.3596279997727834E-2</v>
      </c>
      <c r="L75" s="335">
        <f t="shared" si="21"/>
        <v>-5.3624701814386666E-2</v>
      </c>
      <c r="M75" s="418">
        <f t="shared" si="22"/>
        <v>33756.080699999999</v>
      </c>
      <c r="N75" s="335">
        <f t="shared" si="59"/>
        <v>1.6022745531323688E-3</v>
      </c>
      <c r="O75" s="328">
        <v>1</v>
      </c>
      <c r="P75" s="335">
        <f t="shared" si="60"/>
        <v>4.0028421816658832E-2</v>
      </c>
      <c r="Q75" s="335"/>
      <c r="R75" s="327">
        <f t="shared" si="61"/>
        <v>1.6022745531323688E-3</v>
      </c>
      <c r="W75" s="327">
        <f>$AB75</f>
        <v>-4.4508399406815682E-2</v>
      </c>
      <c r="Z75" s="327">
        <f t="shared" si="27"/>
        <v>22627</v>
      </c>
      <c r="AA75" s="335">
        <f t="shared" si="28"/>
        <v>-2.2712582405298821E-2</v>
      </c>
      <c r="AB75" s="335">
        <f t="shared" si="78"/>
        <v>-4.4508399406815682E-2</v>
      </c>
      <c r="AC75" s="335">
        <f t="shared" si="79"/>
        <v>4.0028421816658832E-2</v>
      </c>
      <c r="AD75" s="335">
        <f t="shared" si="80"/>
        <v>9.1163024075709871E-3</v>
      </c>
      <c r="AE75" s="335">
        <f t="shared" si="62"/>
        <v>8.3106969586284579E-5</v>
      </c>
      <c r="AF75" s="327">
        <f t="shared" si="81"/>
        <v>4.0028421816658832E-2</v>
      </c>
      <c r="AG75" s="415">
        <f t="shared" si="82"/>
        <v>8.3106969586284579E-5</v>
      </c>
      <c r="AH75" s="327">
        <f t="shared" si="35"/>
        <v>3.0912119409087845E-2</v>
      </c>
      <c r="AI75" s="327">
        <f t="shared" si="36"/>
        <v>0.6188464712866697</v>
      </c>
      <c r="AJ75" s="327">
        <f t="shared" si="37"/>
        <v>-0.68014420386046848</v>
      </c>
      <c r="AK75" s="327">
        <f t="shared" si="38"/>
        <v>-0.62765484143615058</v>
      </c>
      <c r="AL75" s="327">
        <f t="shared" si="39"/>
        <v>-2.1165414496871167</v>
      </c>
      <c r="AM75" s="327">
        <f t="shared" si="40"/>
        <v>-1.7772114983753085</v>
      </c>
      <c r="AN75" s="335">
        <f t="shared" si="76"/>
        <v>-1.2155176781927124</v>
      </c>
      <c r="AO75" s="335">
        <f t="shared" si="76"/>
        <v>-1.2150731797151617</v>
      </c>
      <c r="AP75" s="335">
        <f t="shared" si="76"/>
        <v>-1.2133391452117186</v>
      </c>
      <c r="AQ75" s="335">
        <f t="shared" si="76"/>
        <v>-1.2066500513706182</v>
      </c>
      <c r="AR75" s="335">
        <f t="shared" si="76"/>
        <v>-1.1818758545425192</v>
      </c>
      <c r="AS75" s="335">
        <f t="shared" si="76"/>
        <v>-1.1008253401100108</v>
      </c>
      <c r="AT75" s="335">
        <f t="shared" si="76"/>
        <v>-0.89659659201716591</v>
      </c>
      <c r="AU75" s="335">
        <f t="shared" si="42"/>
        <v>-0.52716811117772822</v>
      </c>
      <c r="AW75" s="327">
        <v>43000</v>
      </c>
      <c r="AX75" s="327">
        <f t="shared" si="67"/>
        <v>0.36974642604121644</v>
      </c>
      <c r="AY75" s="327">
        <f t="shared" si="68"/>
        <v>0.2290819107072925</v>
      </c>
      <c r="AZ75" s="327">
        <f t="shared" si="69"/>
        <v>0.14066451533392393</v>
      </c>
      <c r="BA75" s="327">
        <f t="shared" si="70"/>
        <v>1.4974156105488512</v>
      </c>
      <c r="BB75" s="327">
        <f t="shared" si="71"/>
        <v>0.81132239783591187</v>
      </c>
      <c r="BC75" s="327">
        <f t="shared" si="72"/>
        <v>0.82659989339119655</v>
      </c>
      <c r="BD75" s="327">
        <f t="shared" si="73"/>
        <v>0.43856017478903564</v>
      </c>
      <c r="BE75" s="327">
        <f t="shared" si="77"/>
        <v>0.33998554352669813</v>
      </c>
      <c r="BF75" s="327">
        <f t="shared" si="77"/>
        <v>0.33045629238976859</v>
      </c>
      <c r="BG75" s="327">
        <f t="shared" si="77"/>
        <v>0.31676877041498736</v>
      </c>
      <c r="BH75" s="327">
        <f t="shared" si="75"/>
        <v>0.29721457960708741</v>
      </c>
      <c r="BI75" s="327">
        <f t="shared" si="75"/>
        <v>0.26947885934234117</v>
      </c>
      <c r="BJ75" s="327">
        <f t="shared" si="75"/>
        <v>0.23049413520975812</v>
      </c>
      <c r="BK75" s="327">
        <f t="shared" si="75"/>
        <v>0.17628076328035774</v>
      </c>
      <c r="BL75" s="327">
        <f t="shared" si="74"/>
        <v>0.10171669879411116</v>
      </c>
    </row>
    <row r="76" spans="1:64" ht="12.95" customHeight="1" x14ac:dyDescent="0.2">
      <c r="A76" s="48" t="s">
        <v>57</v>
      </c>
      <c r="B76" s="25"/>
      <c r="C76" s="26">
        <v>49130.507799999999</v>
      </c>
      <c r="D76" s="26"/>
      <c r="E76" s="420">
        <f t="shared" si="17"/>
        <v>23587.49411113152</v>
      </c>
      <c r="F76" s="420">
        <f t="shared" si="63"/>
        <v>23587.5</v>
      </c>
      <c r="G76" s="416">
        <f t="shared" si="58"/>
        <v>-2.1821349946549162E-3</v>
      </c>
      <c r="H76" s="420"/>
      <c r="I76" s="335"/>
      <c r="J76" s="335">
        <f t="shared" ref="J76:J83" si="83">G76</f>
        <v>-2.1821349946549162E-3</v>
      </c>
      <c r="K76" s="335"/>
      <c r="L76" s="335">
        <f t="shared" si="21"/>
        <v>-4.5184639358821971E-2</v>
      </c>
      <c r="M76" s="418">
        <f t="shared" si="22"/>
        <v>34112.007799999999</v>
      </c>
      <c r="N76" s="335">
        <f t="shared" si="59"/>
        <v>1.8492153815902067E-3</v>
      </c>
      <c r="O76" s="328">
        <v>1</v>
      </c>
      <c r="P76" s="335">
        <f t="shared" si="60"/>
        <v>4.3002504364167055E-2</v>
      </c>
      <c r="Q76" s="335"/>
      <c r="R76" s="327">
        <f t="shared" si="61"/>
        <v>1.8492153815902067E-3</v>
      </c>
      <c r="V76" s="327">
        <f t="shared" ref="V76:V83" si="84">$AB76</f>
        <v>-3.8773997131884445E-2</v>
      </c>
      <c r="Z76" s="327">
        <f t="shared" si="27"/>
        <v>23587.5</v>
      </c>
      <c r="AA76" s="335">
        <f t="shared" si="28"/>
        <v>-8.5927772215924417E-3</v>
      </c>
      <c r="AB76" s="335">
        <f t="shared" si="78"/>
        <v>-3.8773997131884445E-2</v>
      </c>
      <c r="AC76" s="335">
        <f t="shared" si="79"/>
        <v>4.3002504364167055E-2</v>
      </c>
      <c r="AD76" s="335">
        <f t="shared" si="80"/>
        <v>6.4106422269375254E-3</v>
      </c>
      <c r="AE76" s="335">
        <f t="shared" si="62"/>
        <v>4.1096333761794516E-5</v>
      </c>
      <c r="AF76" s="327">
        <f t="shared" si="81"/>
        <v>4.3002504364167055E-2</v>
      </c>
      <c r="AG76" s="415">
        <f t="shared" si="82"/>
        <v>4.1096333761794516E-5</v>
      </c>
      <c r="AH76" s="327">
        <f t="shared" si="35"/>
        <v>3.6591862137229529E-2</v>
      </c>
      <c r="AI76" s="327">
        <f t="shared" si="36"/>
        <v>0.64285167041396218</v>
      </c>
      <c r="AJ76" s="327">
        <f t="shared" si="37"/>
        <v>-0.65193896138709306</v>
      </c>
      <c r="AK76" s="327">
        <f t="shared" si="38"/>
        <v>-0.64161801962130527</v>
      </c>
      <c r="AL76" s="327">
        <f t="shared" si="39"/>
        <v>-2.0787208385663671</v>
      </c>
      <c r="AM76" s="327">
        <f t="shared" si="40"/>
        <v>-1.7011214908337065</v>
      </c>
      <c r="AN76" s="335">
        <f t="shared" si="76"/>
        <v>-1.1748144793245603</v>
      </c>
      <c r="AO76" s="335">
        <f t="shared" si="76"/>
        <v>-1.1740977043256011</v>
      </c>
      <c r="AP76" s="335">
        <f t="shared" si="76"/>
        <v>-1.1715789625745598</v>
      </c>
      <c r="AQ76" s="335">
        <f t="shared" si="76"/>
        <v>-1.1628448552780202</v>
      </c>
      <c r="AR76" s="335">
        <f t="shared" si="76"/>
        <v>-1.1338339897560963</v>
      </c>
      <c r="AS76" s="335">
        <f t="shared" si="76"/>
        <v>-1.0482163068670354</v>
      </c>
      <c r="AT76" s="335">
        <f t="shared" si="76"/>
        <v>-0.84797154797736229</v>
      </c>
      <c r="AU76" s="335">
        <f t="shared" si="42"/>
        <v>-0.4975188764072993</v>
      </c>
      <c r="AW76" s="327">
        <v>44000</v>
      </c>
      <c r="AX76" s="327">
        <f t="shared" si="67"/>
        <v>0.38588357362532477</v>
      </c>
      <c r="AY76" s="327">
        <f t="shared" si="68"/>
        <v>0.24856180678228751</v>
      </c>
      <c r="AZ76" s="327">
        <f t="shared" si="69"/>
        <v>0.13732176684303726</v>
      </c>
      <c r="BA76" s="327">
        <f t="shared" si="70"/>
        <v>1.379913126321537</v>
      </c>
      <c r="BB76" s="327">
        <f t="shared" si="71"/>
        <v>0.67869500005255001</v>
      </c>
      <c r="BC76" s="327">
        <f t="shared" si="72"/>
        <v>1.0270262699707298</v>
      </c>
      <c r="BD76" s="327">
        <f t="shared" si="73"/>
        <v>0.56398014854066747</v>
      </c>
      <c r="BE76" s="327">
        <f t="shared" si="77"/>
        <v>0.43450802304876224</v>
      </c>
      <c r="BF76" s="327">
        <f t="shared" si="77"/>
        <v>0.42372474438243285</v>
      </c>
      <c r="BG76" s="327">
        <f t="shared" si="77"/>
        <v>0.40767284002762172</v>
      </c>
      <c r="BH76" s="327">
        <f t="shared" si="75"/>
        <v>0.38398093058104071</v>
      </c>
      <c r="BI76" s="327">
        <f t="shared" si="75"/>
        <v>0.34941776360433524</v>
      </c>
      <c r="BJ76" s="327">
        <f t="shared" si="75"/>
        <v>0.29975136692662818</v>
      </c>
      <c r="BK76" s="327">
        <f t="shared" si="75"/>
        <v>0.22966048722745289</v>
      </c>
      <c r="BL76" s="327">
        <f t="shared" si="74"/>
        <v>0.13258524098091917</v>
      </c>
    </row>
    <row r="77" spans="1:64" ht="12.95" customHeight="1" x14ac:dyDescent="0.2">
      <c r="A77" s="48" t="s">
        <v>57</v>
      </c>
      <c r="B77" s="25"/>
      <c r="C77" s="26">
        <v>49130.507799999999</v>
      </c>
      <c r="D77" s="26"/>
      <c r="E77" s="420">
        <f t="shared" si="17"/>
        <v>23587.49411113152</v>
      </c>
      <c r="F77" s="420">
        <f t="shared" si="63"/>
        <v>23587.5</v>
      </c>
      <c r="G77" s="416">
        <f t="shared" si="58"/>
        <v>-2.1821349946549162E-3</v>
      </c>
      <c r="H77" s="420"/>
      <c r="I77" s="335"/>
      <c r="J77" s="335">
        <f t="shared" si="83"/>
        <v>-2.1821349946549162E-3</v>
      </c>
      <c r="K77" s="335"/>
      <c r="L77" s="335">
        <f t="shared" si="21"/>
        <v>-4.5184639358821971E-2</v>
      </c>
      <c r="M77" s="418">
        <f t="shared" si="22"/>
        <v>34112.007799999999</v>
      </c>
      <c r="N77" s="335">
        <f t="shared" si="59"/>
        <v>1.8492153815902067E-3</v>
      </c>
      <c r="O77" s="328">
        <v>1</v>
      </c>
      <c r="P77" s="335">
        <f t="shared" si="60"/>
        <v>4.3002504364167055E-2</v>
      </c>
      <c r="Q77" s="335"/>
      <c r="R77" s="327">
        <f t="shared" si="61"/>
        <v>1.8492153815902067E-3</v>
      </c>
      <c r="V77" s="327">
        <f t="shared" si="84"/>
        <v>-3.8773997131884445E-2</v>
      </c>
      <c r="Z77" s="327">
        <f t="shared" si="27"/>
        <v>23587.5</v>
      </c>
      <c r="AA77" s="335">
        <f t="shared" si="28"/>
        <v>-8.5927772215924417E-3</v>
      </c>
      <c r="AB77" s="335">
        <f t="shared" si="78"/>
        <v>-3.8773997131884445E-2</v>
      </c>
      <c r="AC77" s="335">
        <f t="shared" si="79"/>
        <v>4.3002504364167055E-2</v>
      </c>
      <c r="AD77" s="335">
        <f t="shared" si="80"/>
        <v>6.4106422269375254E-3</v>
      </c>
      <c r="AE77" s="335">
        <f t="shared" si="62"/>
        <v>4.1096333761794516E-5</v>
      </c>
      <c r="AF77" s="327">
        <f t="shared" si="81"/>
        <v>4.3002504364167055E-2</v>
      </c>
      <c r="AG77" s="415">
        <f t="shared" si="82"/>
        <v>4.1096333761794516E-5</v>
      </c>
      <c r="AH77" s="327">
        <f t="shared" si="35"/>
        <v>3.6591862137229529E-2</v>
      </c>
      <c r="AI77" s="327">
        <f t="shared" si="36"/>
        <v>0.64285167041396218</v>
      </c>
      <c r="AJ77" s="327">
        <f t="shared" si="37"/>
        <v>-0.65193896138709306</v>
      </c>
      <c r="AK77" s="327">
        <f t="shared" si="38"/>
        <v>-0.64161801962130527</v>
      </c>
      <c r="AL77" s="327">
        <f t="shared" si="39"/>
        <v>-2.0787208385663671</v>
      </c>
      <c r="AM77" s="327">
        <f t="shared" si="40"/>
        <v>-1.7011214908337065</v>
      </c>
      <c r="AN77" s="335">
        <f t="shared" si="76"/>
        <v>-1.1748144793245603</v>
      </c>
      <c r="AO77" s="335">
        <f t="shared" si="76"/>
        <v>-1.1740977043256011</v>
      </c>
      <c r="AP77" s="335">
        <f t="shared" si="76"/>
        <v>-1.1715789625745598</v>
      </c>
      <c r="AQ77" s="335">
        <f t="shared" si="76"/>
        <v>-1.1628448552780202</v>
      </c>
      <c r="AR77" s="335">
        <f t="shared" si="76"/>
        <v>-1.1338339897560963</v>
      </c>
      <c r="AS77" s="335">
        <f t="shared" si="76"/>
        <v>-1.0482163068670354</v>
      </c>
      <c r="AT77" s="335">
        <f t="shared" si="76"/>
        <v>-0.84797154797736229</v>
      </c>
      <c r="AU77" s="335">
        <f t="shared" si="42"/>
        <v>-0.4975188764072993</v>
      </c>
      <c r="AW77" s="327">
        <v>45000</v>
      </c>
      <c r="AX77" s="327">
        <f t="shared" si="67"/>
        <v>0.40162883635681046</v>
      </c>
      <c r="AY77" s="327">
        <f t="shared" si="68"/>
        <v>0.26856604317399912</v>
      </c>
      <c r="AZ77" s="327">
        <f t="shared" si="69"/>
        <v>0.13306279318281131</v>
      </c>
      <c r="BA77" s="327">
        <f t="shared" si="70"/>
        <v>1.2659991675336961</v>
      </c>
      <c r="BB77" s="327">
        <f t="shared" si="71"/>
        <v>0.54205605667317325</v>
      </c>
      <c r="BC77" s="327">
        <f t="shared" si="72"/>
        <v>1.2001286570702774</v>
      </c>
      <c r="BD77" s="327">
        <f t="shared" si="73"/>
        <v>0.68423124956494441</v>
      </c>
      <c r="BE77" s="327">
        <f t="shared" si="77"/>
        <v>0.52332656226454355</v>
      </c>
      <c r="BF77" s="327">
        <f t="shared" si="77"/>
        <v>0.51217577194147301</v>
      </c>
      <c r="BG77" s="327">
        <f t="shared" si="77"/>
        <v>0.49483884009069845</v>
      </c>
      <c r="BH77" s="327">
        <f t="shared" si="75"/>
        <v>0.46819961315658859</v>
      </c>
      <c r="BI77" s="327">
        <f t="shared" si="75"/>
        <v>0.42794617507051474</v>
      </c>
      <c r="BJ77" s="327">
        <f t="shared" si="75"/>
        <v>0.36846717177242527</v>
      </c>
      <c r="BK77" s="327">
        <f t="shared" si="75"/>
        <v>0.28294771873067254</v>
      </c>
      <c r="BL77" s="327">
        <f t="shared" si="74"/>
        <v>0.16345378316772718</v>
      </c>
    </row>
    <row r="78" spans="1:64" ht="12.95" customHeight="1" x14ac:dyDescent="0.2">
      <c r="A78" s="48" t="s">
        <v>58</v>
      </c>
      <c r="B78" s="25"/>
      <c r="C78" s="26">
        <v>49154.405899999998</v>
      </c>
      <c r="D78" s="26"/>
      <c r="E78" s="420">
        <f t="shared" si="17"/>
        <v>23651.987264881845</v>
      </c>
      <c r="F78" s="420">
        <f t="shared" si="63"/>
        <v>23652</v>
      </c>
      <c r="G78" s="416">
        <f t="shared" si="58"/>
        <v>-4.7190299956128001E-3</v>
      </c>
      <c r="H78" s="420"/>
      <c r="I78" s="335"/>
      <c r="J78" s="335">
        <f t="shared" si="83"/>
        <v>-4.7190299956128001E-3</v>
      </c>
      <c r="K78" s="335"/>
      <c r="L78" s="335">
        <f t="shared" si="21"/>
        <v>-4.4600535131485264E-2</v>
      </c>
      <c r="M78" s="418">
        <f t="shared" si="22"/>
        <v>34135.905899999998</v>
      </c>
      <c r="N78" s="335">
        <f t="shared" si="59"/>
        <v>1.5905344519026217E-3</v>
      </c>
      <c r="O78" s="328">
        <v>1</v>
      </c>
      <c r="P78" s="335">
        <f t="shared" si="60"/>
        <v>3.9881505135872464E-2</v>
      </c>
      <c r="Q78" s="335"/>
      <c r="R78" s="327">
        <f t="shared" si="61"/>
        <v>1.5905344519026217E-3</v>
      </c>
      <c r="V78" s="327">
        <f t="shared" si="84"/>
        <v>-4.169840248728534E-2</v>
      </c>
      <c r="Z78" s="327">
        <f t="shared" si="27"/>
        <v>23652</v>
      </c>
      <c r="AA78" s="335">
        <f t="shared" si="28"/>
        <v>-7.6211626398127244E-3</v>
      </c>
      <c r="AB78" s="335">
        <f t="shared" si="78"/>
        <v>-4.169840248728534E-2</v>
      </c>
      <c r="AC78" s="335">
        <f t="shared" si="79"/>
        <v>3.9881505135872464E-2</v>
      </c>
      <c r="AD78" s="335">
        <f t="shared" si="80"/>
        <v>2.9021326441999243E-3</v>
      </c>
      <c r="AE78" s="335">
        <f t="shared" si="62"/>
        <v>8.4223738845308438E-6</v>
      </c>
      <c r="AF78" s="327">
        <f t="shared" si="81"/>
        <v>3.9881505135872464E-2</v>
      </c>
      <c r="AG78" s="415">
        <f t="shared" si="82"/>
        <v>8.4223738845308438E-6</v>
      </c>
      <c r="AH78" s="327">
        <f t="shared" si="35"/>
        <v>3.6979372491672539E-2</v>
      </c>
      <c r="AI78" s="327">
        <f t="shared" si="36"/>
        <v>0.64455181092034675</v>
      </c>
      <c r="AJ78" s="327">
        <f t="shared" si="37"/>
        <v>-0.64992891030427191</v>
      </c>
      <c r="AK78" s="327">
        <f t="shared" si="38"/>
        <v>-0.64256143465730797</v>
      </c>
      <c r="AL78" s="327">
        <f t="shared" si="39"/>
        <v>-2.0760730162430647</v>
      </c>
      <c r="AM78" s="327">
        <f t="shared" si="40"/>
        <v>-1.6959780073928321</v>
      </c>
      <c r="AN78" s="335">
        <f t="shared" si="76"/>
        <v>-1.1720222743263857</v>
      </c>
      <c r="AO78" s="335">
        <f t="shared" si="76"/>
        <v>-1.1712833392446567</v>
      </c>
      <c r="AP78" s="335">
        <f t="shared" si="76"/>
        <v>-1.1687041687377446</v>
      </c>
      <c r="AQ78" s="335">
        <f t="shared" si="76"/>
        <v>-1.1598218152769666</v>
      </c>
      <c r="AR78" s="335">
        <f t="shared" si="76"/>
        <v>-1.1305247236162301</v>
      </c>
      <c r="AS78" s="335">
        <f t="shared" si="76"/>
        <v>-1.0446307366499439</v>
      </c>
      <c r="AT78" s="335">
        <f t="shared" si="76"/>
        <v>-0.84469502824923981</v>
      </c>
      <c r="AU78" s="335">
        <f t="shared" si="42"/>
        <v>-0.49552785543625011</v>
      </c>
      <c r="AW78" s="327">
        <v>46000</v>
      </c>
      <c r="AX78" s="327">
        <f t="shared" si="67"/>
        <v>0.4172394218053519</v>
      </c>
      <c r="AY78" s="327">
        <f t="shared" si="68"/>
        <v>0.28909461988242713</v>
      </c>
      <c r="AZ78" s="327">
        <f t="shared" si="69"/>
        <v>0.12814480192292479</v>
      </c>
      <c r="BA78" s="327">
        <f t="shared" si="70"/>
        <v>1.1620890576752463</v>
      </c>
      <c r="BB78" s="327">
        <f t="shared" si="71"/>
        <v>0.41212046231412369</v>
      </c>
      <c r="BC78" s="327">
        <f t="shared" si="72"/>
        <v>1.3482303999602996</v>
      </c>
      <c r="BD78" s="327">
        <f t="shared" si="73"/>
        <v>0.79897429604798031</v>
      </c>
      <c r="BE78" s="327">
        <f t="shared" si="77"/>
        <v>0.60615771056774825</v>
      </c>
      <c r="BF78" s="327">
        <f t="shared" si="77"/>
        <v>0.5953972514295387</v>
      </c>
      <c r="BG78" s="327">
        <f t="shared" si="77"/>
        <v>0.5778020282658064</v>
      </c>
      <c r="BH78" s="327">
        <f t="shared" si="75"/>
        <v>0.54945544735865837</v>
      </c>
      <c r="BI78" s="327">
        <f t="shared" si="75"/>
        <v>0.50478642602165213</v>
      </c>
      <c r="BJ78" s="327">
        <f t="shared" si="75"/>
        <v>0.4365220482899671</v>
      </c>
      <c r="BK78" s="327">
        <f t="shared" si="75"/>
        <v>0.33612109745930857</v>
      </c>
      <c r="BL78" s="327">
        <f t="shared" si="74"/>
        <v>0.19432232535453497</v>
      </c>
    </row>
    <row r="79" spans="1:64" ht="12.95" customHeight="1" x14ac:dyDescent="0.2">
      <c r="A79" s="48" t="s">
        <v>58</v>
      </c>
      <c r="B79" s="25"/>
      <c r="C79" s="26">
        <v>49154.409099999997</v>
      </c>
      <c r="D79" s="26"/>
      <c r="E79" s="420">
        <f t="shared" si="17"/>
        <v>23651.995900634978</v>
      </c>
      <c r="F79" s="420">
        <f t="shared" si="63"/>
        <v>23652</v>
      </c>
      <c r="G79" s="416">
        <f t="shared" si="58"/>
        <v>-1.5190299964160658E-3</v>
      </c>
      <c r="H79" s="420"/>
      <c r="I79" s="335"/>
      <c r="J79" s="335">
        <f t="shared" si="83"/>
        <v>-1.5190299964160658E-3</v>
      </c>
      <c r="K79" s="335"/>
      <c r="L79" s="335">
        <f t="shared" si="21"/>
        <v>-4.4600535131485264E-2</v>
      </c>
      <c r="M79" s="418">
        <f t="shared" si="22"/>
        <v>34135.909099999997</v>
      </c>
      <c r="N79" s="335">
        <f t="shared" si="59"/>
        <v>1.8560160847029936E-3</v>
      </c>
      <c r="O79" s="328">
        <v>1</v>
      </c>
      <c r="P79" s="335">
        <f t="shared" si="60"/>
        <v>4.3081505135069198E-2</v>
      </c>
      <c r="Q79" s="335"/>
      <c r="R79" s="327">
        <f t="shared" si="61"/>
        <v>1.8560160847029936E-3</v>
      </c>
      <c r="V79" s="327">
        <f t="shared" si="84"/>
        <v>-3.8498402488088605E-2</v>
      </c>
      <c r="Z79" s="327">
        <f t="shared" si="27"/>
        <v>23652</v>
      </c>
      <c r="AA79" s="335">
        <f t="shared" si="28"/>
        <v>-7.6211626398127244E-3</v>
      </c>
      <c r="AB79" s="335">
        <f t="shared" si="78"/>
        <v>-3.8498402488088605E-2</v>
      </c>
      <c r="AC79" s="335">
        <f t="shared" si="79"/>
        <v>4.3081505135069198E-2</v>
      </c>
      <c r="AD79" s="335">
        <f t="shared" si="80"/>
        <v>6.1021326433966586E-3</v>
      </c>
      <c r="AE79" s="335">
        <f t="shared" si="62"/>
        <v>3.7236022797607092E-5</v>
      </c>
      <c r="AF79" s="327">
        <f t="shared" si="81"/>
        <v>4.3081505135069198E-2</v>
      </c>
      <c r="AG79" s="415">
        <f t="shared" si="82"/>
        <v>3.7236022797607092E-5</v>
      </c>
      <c r="AH79" s="327">
        <f t="shared" si="35"/>
        <v>3.6979372491672539E-2</v>
      </c>
      <c r="AI79" s="327">
        <f t="shared" si="36"/>
        <v>0.64455181092034675</v>
      </c>
      <c r="AJ79" s="327">
        <f t="shared" si="37"/>
        <v>-0.64992891030427191</v>
      </c>
      <c r="AK79" s="327">
        <f t="shared" si="38"/>
        <v>-0.64256143465730797</v>
      </c>
      <c r="AL79" s="327">
        <f t="shared" si="39"/>
        <v>-2.0760730162430647</v>
      </c>
      <c r="AM79" s="327">
        <f t="shared" si="40"/>
        <v>-1.6959780073928321</v>
      </c>
      <c r="AN79" s="335">
        <f t="shared" si="76"/>
        <v>-1.1720222743263857</v>
      </c>
      <c r="AO79" s="335">
        <f t="shared" si="76"/>
        <v>-1.1712833392446567</v>
      </c>
      <c r="AP79" s="335">
        <f t="shared" si="76"/>
        <v>-1.1687041687377446</v>
      </c>
      <c r="AQ79" s="335">
        <f t="shared" si="76"/>
        <v>-1.1598218152769666</v>
      </c>
      <c r="AR79" s="335">
        <f t="shared" si="76"/>
        <v>-1.1305247236162301</v>
      </c>
      <c r="AS79" s="335">
        <f t="shared" si="76"/>
        <v>-1.0446307366499439</v>
      </c>
      <c r="AT79" s="335">
        <f t="shared" si="76"/>
        <v>-0.84469502824923981</v>
      </c>
      <c r="AU79" s="335">
        <f t="shared" si="42"/>
        <v>-0.49552785543625011</v>
      </c>
      <c r="AW79" s="327">
        <v>47000</v>
      </c>
      <c r="AX79" s="327">
        <f t="shared" si="67"/>
        <v>0.4329384293150369</v>
      </c>
      <c r="AY79" s="327">
        <f t="shared" si="68"/>
        <v>0.31014753690757163</v>
      </c>
      <c r="AZ79" s="327">
        <f t="shared" si="69"/>
        <v>0.1227908924074653</v>
      </c>
      <c r="BA79" s="327">
        <f t="shared" si="70"/>
        <v>1.0704905454129929</v>
      </c>
      <c r="BB79" s="327">
        <f t="shared" si="71"/>
        <v>0.29394953828581727</v>
      </c>
      <c r="BC79" s="327">
        <f t="shared" si="72"/>
        <v>1.474654213154722</v>
      </c>
      <c r="BD79" s="327">
        <f t="shared" si="73"/>
        <v>0.90820008325122215</v>
      </c>
      <c r="BE79" s="327">
        <f t="shared" si="77"/>
        <v>0.68306691057936497</v>
      </c>
      <c r="BF79" s="327">
        <f t="shared" si="77"/>
        <v>0.67325737736056934</v>
      </c>
      <c r="BG79" s="327">
        <f t="shared" si="77"/>
        <v>0.65628431286654432</v>
      </c>
      <c r="BH79" s="327">
        <f t="shared" si="75"/>
        <v>0.62742647728203882</v>
      </c>
      <c r="BI79" s="327">
        <f t="shared" si="75"/>
        <v>0.57969012665185748</v>
      </c>
      <c r="BJ79" s="327">
        <f t="shared" si="75"/>
        <v>0.50380049903710666</v>
      </c>
      <c r="BK79" s="327">
        <f t="shared" si="75"/>
        <v>0.38915937156057989</v>
      </c>
      <c r="BL79" s="327">
        <f t="shared" si="74"/>
        <v>0.22519086754134299</v>
      </c>
    </row>
    <row r="80" spans="1:64" ht="12.95" customHeight="1" x14ac:dyDescent="0.2">
      <c r="A80" s="48" t="s">
        <v>58</v>
      </c>
      <c r="B80" s="25"/>
      <c r="C80" s="26">
        <v>49166.448100000001</v>
      </c>
      <c r="D80" s="26"/>
      <c r="E80" s="420">
        <f t="shared" si="17"/>
        <v>23684.485223133441</v>
      </c>
      <c r="F80" s="420">
        <f t="shared" si="63"/>
        <v>23684.5</v>
      </c>
      <c r="G80" s="416">
        <f t="shared" si="58"/>
        <v>-5.4756049939896911E-3</v>
      </c>
      <c r="H80" s="420"/>
      <c r="I80" s="335"/>
      <c r="J80" s="335">
        <f t="shared" si="83"/>
        <v>-5.4756049939896911E-3</v>
      </c>
      <c r="K80" s="335"/>
      <c r="L80" s="335">
        <f t="shared" si="21"/>
        <v>-4.4305392556519274E-2</v>
      </c>
      <c r="M80" s="418">
        <f t="shared" si="22"/>
        <v>34147.948100000001</v>
      </c>
      <c r="N80" s="335">
        <f t="shared" si="59"/>
        <v>1.5077524021511772E-3</v>
      </c>
      <c r="O80" s="328">
        <v>1</v>
      </c>
      <c r="P80" s="335">
        <f t="shared" si="60"/>
        <v>3.8829787562529583E-2</v>
      </c>
      <c r="Q80" s="335"/>
      <c r="R80" s="327">
        <f t="shared" si="61"/>
        <v>1.5077524021511772E-3</v>
      </c>
      <c r="V80" s="327">
        <f t="shared" si="84"/>
        <v>-4.2650531581226329E-2</v>
      </c>
      <c r="Z80" s="327">
        <f t="shared" si="27"/>
        <v>23684.5</v>
      </c>
      <c r="AA80" s="335">
        <f t="shared" si="28"/>
        <v>-7.1304659692826358E-3</v>
      </c>
      <c r="AB80" s="335">
        <f t="shared" si="78"/>
        <v>-4.2650531581226329E-2</v>
      </c>
      <c r="AC80" s="335">
        <f t="shared" si="79"/>
        <v>3.8829787562529583E-2</v>
      </c>
      <c r="AD80" s="335">
        <f t="shared" si="80"/>
        <v>1.6548609752929447E-3</v>
      </c>
      <c r="AE80" s="335">
        <f t="shared" si="62"/>
        <v>2.7385648475475162E-6</v>
      </c>
      <c r="AF80" s="327">
        <f t="shared" si="81"/>
        <v>3.8829787562529583E-2</v>
      </c>
      <c r="AG80" s="415">
        <f t="shared" si="82"/>
        <v>2.7385648475475162E-6</v>
      </c>
      <c r="AH80" s="327">
        <f t="shared" si="35"/>
        <v>3.7174926587236638E-2</v>
      </c>
      <c r="AI80" s="327">
        <f t="shared" si="36"/>
        <v>0.6454129118935692</v>
      </c>
      <c r="AJ80" s="327">
        <f t="shared" si="37"/>
        <v>-0.64891022985385993</v>
      </c>
      <c r="AK80" s="327">
        <f t="shared" si="38"/>
        <v>-0.64303702022283682</v>
      </c>
      <c r="AL80" s="327">
        <f t="shared" si="39"/>
        <v>-2.0747334053541762</v>
      </c>
      <c r="AM80" s="327">
        <f t="shared" si="40"/>
        <v>-1.6933845585235665</v>
      </c>
      <c r="AN80" s="335">
        <f t="shared" si="76"/>
        <v>-1.1706124218134024</v>
      </c>
      <c r="AO80" s="335">
        <f t="shared" si="76"/>
        <v>-1.1698621185571658</v>
      </c>
      <c r="AP80" s="335">
        <f t="shared" si="76"/>
        <v>-1.1672521148894202</v>
      </c>
      <c r="AQ80" s="335">
        <f t="shared" si="76"/>
        <v>-1.1582945598652761</v>
      </c>
      <c r="AR80" s="335">
        <f t="shared" si="76"/>
        <v>-1.1288532482930269</v>
      </c>
      <c r="AS80" s="335">
        <f t="shared" si="76"/>
        <v>-1.0428215630903588</v>
      </c>
      <c r="AT80" s="335">
        <f t="shared" si="76"/>
        <v>-0.84304354394308267</v>
      </c>
      <c r="AU80" s="335">
        <f t="shared" si="42"/>
        <v>-0.49452462781517892</v>
      </c>
      <c r="AW80" s="327">
        <v>48000</v>
      </c>
      <c r="AX80" s="327">
        <f t="shared" si="67"/>
        <v>0.44890272105415663</v>
      </c>
      <c r="AY80" s="327">
        <f t="shared" si="68"/>
        <v>0.33172479424943258</v>
      </c>
      <c r="AZ80" s="327">
        <f t="shared" si="69"/>
        <v>0.11717792680472407</v>
      </c>
      <c r="BA80" s="327">
        <f t="shared" si="70"/>
        <v>0.99112430565658849</v>
      </c>
      <c r="BB80" s="327">
        <f t="shared" si="71"/>
        <v>0.18898359153079725</v>
      </c>
      <c r="BC80" s="327">
        <f t="shared" si="72"/>
        <v>1.5828835474048373</v>
      </c>
      <c r="BD80" s="327">
        <f t="shared" si="73"/>
        <v>1.0121608641938964</v>
      </c>
      <c r="BE80" s="327">
        <f t="shared" si="77"/>
        <v>0.75437064533932308</v>
      </c>
      <c r="BF80" s="327">
        <f t="shared" si="77"/>
        <v>0.74585568019075854</v>
      </c>
      <c r="BG80" s="327">
        <f t="shared" si="77"/>
        <v>0.7301815055364651</v>
      </c>
      <c r="BH80" s="327">
        <f t="shared" si="75"/>
        <v>0.70188697315650428</v>
      </c>
      <c r="BI80" s="327">
        <f t="shared" si="75"/>
        <v>0.65244153147429218</v>
      </c>
      <c r="BJ80" s="327">
        <f t="shared" si="75"/>
        <v>0.57019169767039912</v>
      </c>
      <c r="BK80" s="327">
        <f t="shared" si="75"/>
        <v>0.44204141790820911</v>
      </c>
      <c r="BL80" s="327">
        <f t="shared" si="74"/>
        <v>0.256059409728151</v>
      </c>
    </row>
    <row r="81" spans="1:64" ht="12.95" customHeight="1" x14ac:dyDescent="0.2">
      <c r="A81" s="48" t="s">
        <v>58</v>
      </c>
      <c r="B81" s="25"/>
      <c r="C81" s="26">
        <v>49166.4499</v>
      </c>
      <c r="D81" s="26"/>
      <c r="E81" s="420">
        <f t="shared" si="17"/>
        <v>23684.490080744574</v>
      </c>
      <c r="F81" s="420">
        <f t="shared" si="63"/>
        <v>23684.5</v>
      </c>
      <c r="G81" s="416">
        <f t="shared" si="58"/>
        <v>-3.6756049958057702E-3</v>
      </c>
      <c r="H81" s="420"/>
      <c r="I81" s="335"/>
      <c r="J81" s="335">
        <f t="shared" si="83"/>
        <v>-3.6756049958057702E-3</v>
      </c>
      <c r="K81" s="335"/>
      <c r="L81" s="335">
        <f t="shared" si="21"/>
        <v>-4.4305392556519274E-2</v>
      </c>
      <c r="M81" s="418">
        <f t="shared" si="22"/>
        <v>34147.9499</v>
      </c>
      <c r="N81" s="335">
        <f t="shared" si="59"/>
        <v>1.6507796372287097E-3</v>
      </c>
      <c r="O81" s="328">
        <v>1</v>
      </c>
      <c r="P81" s="335">
        <f t="shared" si="60"/>
        <v>4.0629787560713504E-2</v>
      </c>
      <c r="Q81" s="335"/>
      <c r="R81" s="327">
        <f t="shared" si="61"/>
        <v>1.6507796372287097E-3</v>
      </c>
      <c r="V81" s="327">
        <f t="shared" si="84"/>
        <v>-4.0850531583042408E-2</v>
      </c>
      <c r="Z81" s="327">
        <f t="shared" si="27"/>
        <v>23684.5</v>
      </c>
      <c r="AA81" s="335">
        <f t="shared" si="28"/>
        <v>-7.1304659692826358E-3</v>
      </c>
      <c r="AB81" s="335">
        <f t="shared" si="78"/>
        <v>-4.0850531583042408E-2</v>
      </c>
      <c r="AC81" s="335">
        <f t="shared" si="79"/>
        <v>4.0629787560713504E-2</v>
      </c>
      <c r="AD81" s="335">
        <f t="shared" si="80"/>
        <v>3.4548609734768657E-3</v>
      </c>
      <c r="AE81" s="335">
        <f t="shared" si="62"/>
        <v>1.1936064346053516E-5</v>
      </c>
      <c r="AF81" s="327">
        <f t="shared" si="81"/>
        <v>4.0629787560713504E-2</v>
      </c>
      <c r="AG81" s="415">
        <f t="shared" si="82"/>
        <v>1.1936064346053516E-5</v>
      </c>
      <c r="AH81" s="327">
        <f t="shared" si="35"/>
        <v>3.7174926587236638E-2</v>
      </c>
      <c r="AI81" s="327">
        <f t="shared" si="36"/>
        <v>0.6454129118935692</v>
      </c>
      <c r="AJ81" s="327">
        <f t="shared" si="37"/>
        <v>-0.64891022985385993</v>
      </c>
      <c r="AK81" s="327">
        <f t="shared" si="38"/>
        <v>-0.64303702022283682</v>
      </c>
      <c r="AL81" s="327">
        <f t="shared" si="39"/>
        <v>-2.0747334053541762</v>
      </c>
      <c r="AM81" s="327">
        <f t="shared" si="40"/>
        <v>-1.6933845585235665</v>
      </c>
      <c r="AN81" s="335">
        <f t="shared" ref="AN81:AT90" si="85">$AU81+$AB$7*SIN(AO81)</f>
        <v>-1.1706124218134024</v>
      </c>
      <c r="AO81" s="335">
        <f t="shared" si="85"/>
        <v>-1.1698621185571658</v>
      </c>
      <c r="AP81" s="335">
        <f t="shared" si="85"/>
        <v>-1.1672521148894202</v>
      </c>
      <c r="AQ81" s="335">
        <f t="shared" si="85"/>
        <v>-1.1582945598652761</v>
      </c>
      <c r="AR81" s="335">
        <f t="shared" si="85"/>
        <v>-1.1288532482930269</v>
      </c>
      <c r="AS81" s="335">
        <f t="shared" si="85"/>
        <v>-1.0428215630903588</v>
      </c>
      <c r="AT81" s="335">
        <f t="shared" si="85"/>
        <v>-0.84304354394308267</v>
      </c>
      <c r="AU81" s="335">
        <f t="shared" si="42"/>
        <v>-0.49452462781517892</v>
      </c>
      <c r="AW81" s="327">
        <v>49000</v>
      </c>
      <c r="AX81" s="327">
        <f t="shared" si="67"/>
        <v>0.46526233071115719</v>
      </c>
      <c r="AY81" s="327">
        <f t="shared" si="68"/>
        <v>0.35382639190801013</v>
      </c>
      <c r="AZ81" s="327">
        <f t="shared" si="69"/>
        <v>0.11143593880314705</v>
      </c>
      <c r="BA81" s="327">
        <f t="shared" si="70"/>
        <v>0.92279982308670061</v>
      </c>
      <c r="BB81" s="327">
        <f t="shared" si="71"/>
        <v>9.6736805327412689E-2</v>
      </c>
      <c r="BC81" s="327">
        <f t="shared" si="72"/>
        <v>1.6761222090692918</v>
      </c>
      <c r="BD81" s="327">
        <f t="shared" si="73"/>
        <v>1.1112896231806719</v>
      </c>
      <c r="BE81" s="327">
        <f t="shared" si="77"/>
        <v>0.82053786265714368</v>
      </c>
      <c r="BF81" s="327">
        <f t="shared" si="77"/>
        <v>0.81346265239199156</v>
      </c>
      <c r="BG81" s="327">
        <f t="shared" si="77"/>
        <v>0.79953966297225099</v>
      </c>
      <c r="BH81" s="327">
        <f t="shared" si="75"/>
        <v>0.77270544862325019</v>
      </c>
      <c r="BI81" s="327">
        <f t="shared" si="75"/>
        <v>0.72285996256781671</v>
      </c>
      <c r="BJ81" s="327">
        <f t="shared" si="75"/>
        <v>0.6355901120025933</v>
      </c>
      <c r="BK81" s="327">
        <f t="shared" si="75"/>
        <v>0.49474626222835377</v>
      </c>
      <c r="BL81" s="327">
        <f t="shared" si="74"/>
        <v>0.28692795191495901</v>
      </c>
    </row>
    <row r="82" spans="1:64" ht="12.95" customHeight="1" x14ac:dyDescent="0.2">
      <c r="A82" s="48" t="s">
        <v>58</v>
      </c>
      <c r="B82" s="25"/>
      <c r="C82" s="26">
        <v>49504.408199999998</v>
      </c>
      <c r="D82" s="26"/>
      <c r="E82" s="420">
        <f t="shared" si="17"/>
        <v>24596.528970995238</v>
      </c>
      <c r="F82" s="420">
        <f t="shared" si="63"/>
        <v>24596.5</v>
      </c>
      <c r="G82" s="416">
        <f t="shared" si="58"/>
        <v>1.0735275005572475E-2</v>
      </c>
      <c r="H82" s="420"/>
      <c r="I82" s="335"/>
      <c r="J82" s="335">
        <f t="shared" si="83"/>
        <v>1.0735275005572475E-2</v>
      </c>
      <c r="K82" s="335"/>
      <c r="L82" s="335">
        <f t="shared" si="21"/>
        <v>-3.5797408657786883E-2</v>
      </c>
      <c r="M82" s="418">
        <f t="shared" si="22"/>
        <v>34485.908199999998</v>
      </c>
      <c r="N82" s="335">
        <f t="shared" si="59"/>
        <v>2.1652906489142711E-3</v>
      </c>
      <c r="O82" s="328">
        <v>1</v>
      </c>
      <c r="P82" s="335">
        <f t="shared" si="60"/>
        <v>4.6532683663359359E-2</v>
      </c>
      <c r="Q82" s="335"/>
      <c r="R82" s="327">
        <f t="shared" si="61"/>
        <v>2.1652906489142711E-3</v>
      </c>
      <c r="V82" s="327">
        <f t="shared" si="84"/>
        <v>-3.2009986390970441E-2</v>
      </c>
      <c r="Z82" s="327">
        <f t="shared" si="27"/>
        <v>24596.5</v>
      </c>
      <c r="AA82" s="335">
        <f t="shared" si="28"/>
        <v>6.9478527387560329E-3</v>
      </c>
      <c r="AB82" s="335">
        <f t="shared" si="78"/>
        <v>-3.2009986390970441E-2</v>
      </c>
      <c r="AC82" s="335">
        <f t="shared" si="79"/>
        <v>4.6532683663359359E-2</v>
      </c>
      <c r="AD82" s="335">
        <f t="shared" si="80"/>
        <v>3.7874222668164426E-3</v>
      </c>
      <c r="AE82" s="335">
        <f t="shared" si="62"/>
        <v>1.4344567427177001E-5</v>
      </c>
      <c r="AF82" s="327">
        <f t="shared" si="81"/>
        <v>4.6532683663359359E-2</v>
      </c>
      <c r="AG82" s="415">
        <f t="shared" si="82"/>
        <v>1.4344567427177001E-5</v>
      </c>
      <c r="AH82" s="327">
        <f t="shared" si="35"/>
        <v>4.2745261396542916E-2</v>
      </c>
      <c r="AI82" s="327">
        <f t="shared" si="36"/>
        <v>0.6708592739238286</v>
      </c>
      <c r="AJ82" s="327">
        <f t="shared" si="37"/>
        <v>-0.6186253344417203</v>
      </c>
      <c r="AK82" s="327">
        <f t="shared" si="38"/>
        <v>-0.6564259248894071</v>
      </c>
      <c r="AL82" s="327">
        <f t="shared" si="39"/>
        <v>-2.0355739813881022</v>
      </c>
      <c r="AM82" s="327">
        <f t="shared" si="40"/>
        <v>-1.6200801312855957</v>
      </c>
      <c r="AN82" s="335">
        <f t="shared" si="85"/>
        <v>-1.1302156846313522</v>
      </c>
      <c r="AO82" s="335">
        <f t="shared" si="85"/>
        <v>-1.1290864892660251</v>
      </c>
      <c r="AP82" s="335">
        <f t="shared" si="85"/>
        <v>-1.1255028909681308</v>
      </c>
      <c r="AQ82" s="335">
        <f t="shared" si="85"/>
        <v>-1.1143039126466396</v>
      </c>
      <c r="AR82" s="335">
        <f t="shared" si="85"/>
        <v>-1.0808399593739815</v>
      </c>
      <c r="AS82" s="335">
        <f t="shared" si="85"/>
        <v>-0.99137960718290563</v>
      </c>
      <c r="AT82" s="335">
        <f t="shared" si="85"/>
        <v>-0.79655973362835431</v>
      </c>
      <c r="AU82" s="335">
        <f t="shared" si="42"/>
        <v>-0.46637251734080998</v>
      </c>
      <c r="AW82" s="327">
        <v>50000</v>
      </c>
      <c r="AX82" s="327">
        <f t="shared" ref="AX82:AX90" si="86">AB$3+AB$4*AW82+AB$5*AW82^2+AZ82</f>
        <v>0.48210673792105929</v>
      </c>
      <c r="AY82" s="327">
        <f t="shared" ref="AY82:AY90" si="87">AB$3+AB$4*AW82+AB$5*AW82^2</f>
        <v>0.37645232988330413</v>
      </c>
      <c r="AZ82" s="327">
        <f t="shared" ref="AZ82:AZ90" si="88">$AB$6*($AB$11/BA82*BB82+$AB$12)</f>
        <v>0.10565440803775514</v>
      </c>
      <c r="BA82" s="327">
        <f t="shared" ref="BA82:BA90" si="89">1+$AB$7*COS(BC82)</f>
        <v>0.8639690415983069</v>
      </c>
      <c r="BB82" s="327">
        <f t="shared" ref="BB82:BB90" si="90">SIN(BC82+RADIANS($AB$9))</f>
        <v>1.5890280507688152E-2</v>
      </c>
      <c r="BC82" s="327">
        <f t="shared" ref="BC82:BC90" si="91">2*ATAN(BD82)</f>
        <v>1.7571195813402694</v>
      </c>
      <c r="BD82" s="327">
        <f t="shared" ref="BD82:BD90" si="92">SQRT((1+$AB$7)/(1-$AB$7))*TAN(BE82/2)</f>
        <v>1.2061226392511557</v>
      </c>
      <c r="BE82" s="327">
        <f t="shared" ref="BE82:BE90" si="93">$BL82+$AB$7*SIN(BF82)</f>
        <v>0.88210666603009635</v>
      </c>
      <c r="BF82" s="327">
        <f t="shared" ref="BF82:BF90" si="94">$BL82+$AB$7*SIN(BG82)</f>
        <v>0.87645908911501724</v>
      </c>
      <c r="BG82" s="327">
        <f t="shared" ref="BG82:BG90" si="95">$BL82+$AB$7*SIN(BH82)</f>
        <v>0.8645250135589323</v>
      </c>
      <c r="BH82" s="327">
        <f t="shared" ref="BH82:BH90" si="96">$BL82+$AB$7*SIN(BI82)</f>
        <v>0.83983840370722695</v>
      </c>
      <c r="BI82" s="327">
        <f t="shared" ref="BI82:BI90" si="97">$BL82+$AB$7*SIN(BJ82)</f>
        <v>0.79080126294778963</v>
      </c>
      <c r="BJ82" s="327">
        <f t="shared" ref="BJ82:BJ90" si="98">$BL82+$AB$7*SIN(BK82)</f>
        <v>0.69989607764374639</v>
      </c>
      <c r="BK82" s="327">
        <f t="shared" ref="BK82:BK90" si="99">$BL82+$AB$7*SIN(BL82)</f>
        <v>0.54725309908371034</v>
      </c>
      <c r="BL82" s="327">
        <f t="shared" ref="BL82:BL90" si="100">RADIANS($AB$9)+$AB$18*(AW82-AB$15)</f>
        <v>0.31779649410176702</v>
      </c>
    </row>
    <row r="83" spans="1:64" ht="12.95" customHeight="1" x14ac:dyDescent="0.2">
      <c r="A83" s="48" t="s">
        <v>58</v>
      </c>
      <c r="B83" s="25"/>
      <c r="C83" s="26">
        <v>49504.409599999999</v>
      </c>
      <c r="D83" s="26"/>
      <c r="E83" s="420">
        <f t="shared" si="17"/>
        <v>24596.532749137237</v>
      </c>
      <c r="F83" s="420">
        <f t="shared" si="63"/>
        <v>24596.5</v>
      </c>
      <c r="G83" s="416">
        <f t="shared" si="58"/>
        <v>1.2135275006585289E-2</v>
      </c>
      <c r="H83" s="420"/>
      <c r="I83" s="335"/>
      <c r="J83" s="335">
        <f t="shared" si="83"/>
        <v>1.2135275006585289E-2</v>
      </c>
      <c r="K83" s="335"/>
      <c r="L83" s="335">
        <f t="shared" si="21"/>
        <v>-3.5797408657786883E-2</v>
      </c>
      <c r="M83" s="418">
        <f t="shared" si="22"/>
        <v>34485.909599999999</v>
      </c>
      <c r="N83" s="335">
        <f t="shared" si="59"/>
        <v>2.297542163268771E-3</v>
      </c>
      <c r="O83" s="328">
        <v>1</v>
      </c>
      <c r="P83" s="335">
        <f t="shared" si="60"/>
        <v>4.7932683664372172E-2</v>
      </c>
      <c r="Q83" s="335"/>
      <c r="R83" s="327">
        <f t="shared" si="61"/>
        <v>2.297542163268771E-3</v>
      </c>
      <c r="V83" s="327">
        <f t="shared" si="84"/>
        <v>-3.0609986389957627E-2</v>
      </c>
      <c r="Z83" s="327">
        <f t="shared" si="27"/>
        <v>24596.5</v>
      </c>
      <c r="AA83" s="335">
        <f t="shared" si="28"/>
        <v>6.9478527387560329E-3</v>
      </c>
      <c r="AB83" s="335">
        <f t="shared" si="78"/>
        <v>-3.0609986389957627E-2</v>
      </c>
      <c r="AC83" s="335">
        <f t="shared" si="79"/>
        <v>4.7932683664372172E-2</v>
      </c>
      <c r="AD83" s="335">
        <f t="shared" si="80"/>
        <v>5.1874222678292559E-3</v>
      </c>
      <c r="AE83" s="335">
        <f t="shared" si="62"/>
        <v>2.6909349784770819E-5</v>
      </c>
      <c r="AF83" s="327">
        <f t="shared" si="81"/>
        <v>4.7932683664372172E-2</v>
      </c>
      <c r="AG83" s="415">
        <f t="shared" si="82"/>
        <v>2.6909349784770819E-5</v>
      </c>
      <c r="AH83" s="327">
        <f t="shared" si="35"/>
        <v>4.2745261396542916E-2</v>
      </c>
      <c r="AI83" s="327">
        <f t="shared" si="36"/>
        <v>0.6708592739238286</v>
      </c>
      <c r="AJ83" s="327">
        <f t="shared" si="37"/>
        <v>-0.6186253344417203</v>
      </c>
      <c r="AK83" s="327">
        <f t="shared" si="38"/>
        <v>-0.6564259248894071</v>
      </c>
      <c r="AL83" s="327">
        <f t="shared" si="39"/>
        <v>-2.0355739813881022</v>
      </c>
      <c r="AM83" s="327">
        <f t="shared" si="40"/>
        <v>-1.6200801312855957</v>
      </c>
      <c r="AN83" s="335">
        <f t="shared" si="85"/>
        <v>-1.1302156846313522</v>
      </c>
      <c r="AO83" s="335">
        <f t="shared" si="85"/>
        <v>-1.1290864892660251</v>
      </c>
      <c r="AP83" s="335">
        <f t="shared" si="85"/>
        <v>-1.1255028909681308</v>
      </c>
      <c r="AQ83" s="335">
        <f t="shared" si="85"/>
        <v>-1.1143039126466396</v>
      </c>
      <c r="AR83" s="335">
        <f t="shared" si="85"/>
        <v>-1.0808399593739815</v>
      </c>
      <c r="AS83" s="335">
        <f t="shared" si="85"/>
        <v>-0.99137960718290563</v>
      </c>
      <c r="AT83" s="335">
        <f t="shared" si="85"/>
        <v>-0.79655973362835431</v>
      </c>
      <c r="AU83" s="335">
        <f t="shared" si="42"/>
        <v>-0.46637251734080998</v>
      </c>
      <c r="AW83" s="327">
        <v>51000</v>
      </c>
      <c r="AX83" s="327">
        <f t="shared" si="86"/>
        <v>0.49949384938624786</v>
      </c>
      <c r="AY83" s="327">
        <f t="shared" si="87"/>
        <v>0.39960260817531451</v>
      </c>
      <c r="AZ83" s="327">
        <f t="shared" si="88"/>
        <v>9.9891241210933346E-2</v>
      </c>
      <c r="BA83" s="327">
        <f t="shared" si="89"/>
        <v>0.81310363104653882</v>
      </c>
      <c r="BB83" s="327">
        <f t="shared" si="90"/>
        <v>-5.5104641010416809E-2</v>
      </c>
      <c r="BC83" s="327">
        <f t="shared" si="91"/>
        <v>1.8281430975663211</v>
      </c>
      <c r="BD83" s="327">
        <f t="shared" si="92"/>
        <v>1.2972352796739377</v>
      </c>
      <c r="BE83" s="327">
        <f t="shared" si="93"/>
        <v>0.93962303491876842</v>
      </c>
      <c r="BF83" s="327">
        <f t="shared" si="94"/>
        <v>0.93528281050166739</v>
      </c>
      <c r="BG83" s="327">
        <f t="shared" si="95"/>
        <v>0.92539173835322808</v>
      </c>
      <c r="BH83" s="327">
        <f t="shared" si="96"/>
        <v>0.9033207452384211</v>
      </c>
      <c r="BI83" s="327">
        <f t="shared" si="97"/>
        <v>0.85615829210010885</v>
      </c>
      <c r="BJ83" s="327">
        <f t="shared" si="98"/>
        <v>0.763016317487895</v>
      </c>
      <c r="BK83" s="327">
        <f t="shared" si="99"/>
        <v>0.59954131169675229</v>
      </c>
      <c r="BL83" s="327">
        <f t="shared" si="100"/>
        <v>0.34866503628857504</v>
      </c>
    </row>
    <row r="84" spans="1:64" ht="12.95" customHeight="1" x14ac:dyDescent="0.2">
      <c r="A84" s="48" t="s">
        <v>44</v>
      </c>
      <c r="B84" s="25"/>
      <c r="C84" s="26">
        <v>49511.449699999997</v>
      </c>
      <c r="D84" s="26">
        <v>1E-3</v>
      </c>
      <c r="E84" s="420">
        <f t="shared" si="17"/>
        <v>24615.531675902024</v>
      </c>
      <c r="F84" s="420">
        <f t="shared" si="63"/>
        <v>24615.5</v>
      </c>
      <c r="G84" s="416">
        <f t="shared" si="58"/>
        <v>1.1737585002265405E-2</v>
      </c>
      <c r="H84" s="420"/>
      <c r="I84" s="335"/>
      <c r="J84" s="335"/>
      <c r="K84" s="419">
        <f>G84</f>
        <v>1.1737585002265405E-2</v>
      </c>
      <c r="L84" s="335">
        <f t="shared" si="21"/>
        <v>-3.5615521465298755E-2</v>
      </c>
      <c r="M84" s="418">
        <f t="shared" si="22"/>
        <v>34492.949699999997</v>
      </c>
      <c r="N84" s="335">
        <f t="shared" si="59"/>
        <v>2.2423166921284668E-3</v>
      </c>
      <c r="O84" s="328">
        <v>1</v>
      </c>
      <c r="P84" s="335">
        <f t="shared" si="60"/>
        <v>4.735310646756416E-2</v>
      </c>
      <c r="Q84" s="335"/>
      <c r="R84" s="327">
        <f t="shared" si="61"/>
        <v>2.2423166921284668E-3</v>
      </c>
      <c r="W84" s="327">
        <f>$AB84</f>
        <v>-3.1125458241071879E-2</v>
      </c>
      <c r="Z84" s="327">
        <f t="shared" si="27"/>
        <v>24615.5</v>
      </c>
      <c r="AA84" s="335">
        <f t="shared" si="28"/>
        <v>7.2475217780385293E-3</v>
      </c>
      <c r="AB84" s="335">
        <f t="shared" si="78"/>
        <v>-3.1125458241071879E-2</v>
      </c>
      <c r="AC84" s="335">
        <f t="shared" si="79"/>
        <v>4.735310646756416E-2</v>
      </c>
      <c r="AD84" s="335">
        <f t="shared" si="80"/>
        <v>4.4900632242268756E-3</v>
      </c>
      <c r="AE84" s="335">
        <f t="shared" si="62"/>
        <v>2.0160667757554645E-5</v>
      </c>
      <c r="AF84" s="327">
        <f t="shared" si="81"/>
        <v>4.735310646756416E-2</v>
      </c>
      <c r="AG84" s="415">
        <f t="shared" si="82"/>
        <v>2.0160667757554645E-5</v>
      </c>
      <c r="AH84" s="327">
        <f t="shared" si="35"/>
        <v>4.2863043243337284E-2</v>
      </c>
      <c r="AI84" s="327">
        <f t="shared" si="36"/>
        <v>0.6714171764164516</v>
      </c>
      <c r="AJ84" s="327">
        <f t="shared" si="37"/>
        <v>-0.61795749138856748</v>
      </c>
      <c r="AK84" s="327">
        <f t="shared" si="38"/>
        <v>-0.65670536808733759</v>
      </c>
      <c r="AL84" s="327">
        <f t="shared" si="39"/>
        <v>-2.034724253014347</v>
      </c>
      <c r="AM84" s="327">
        <f t="shared" si="40"/>
        <v>-1.6185412023921761</v>
      </c>
      <c r="AN84" s="335">
        <f t="shared" si="85"/>
        <v>-1.1293562537903019</v>
      </c>
      <c r="AO84" s="335">
        <f t="shared" si="85"/>
        <v>-1.1282178446732813</v>
      </c>
      <c r="AP84" s="335">
        <f t="shared" si="85"/>
        <v>-1.1246116837297078</v>
      </c>
      <c r="AQ84" s="335">
        <f t="shared" si="85"/>
        <v>-1.1133634674441328</v>
      </c>
      <c r="AR84" s="335">
        <f t="shared" si="85"/>
        <v>-1.0798166896935733</v>
      </c>
      <c r="AS84" s="335">
        <f t="shared" si="85"/>
        <v>-0.99029420391918654</v>
      </c>
      <c r="AT84" s="335">
        <f t="shared" si="85"/>
        <v>-0.79558848760806899</v>
      </c>
      <c r="AU84" s="335">
        <f t="shared" si="42"/>
        <v>-0.46578601503926054</v>
      </c>
      <c r="AW84" s="327">
        <v>52000</v>
      </c>
      <c r="AX84" s="327">
        <f t="shared" si="86"/>
        <v>0.51745892398504356</v>
      </c>
      <c r="AY84" s="327">
        <f t="shared" si="87"/>
        <v>0.42327722678404134</v>
      </c>
      <c r="AZ84" s="327">
        <f t="shared" si="88"/>
        <v>9.4181697201002279E-2</v>
      </c>
      <c r="BA84" s="327">
        <f t="shared" si="89"/>
        <v>0.76885103717522973</v>
      </c>
      <c r="BB84" s="327">
        <f t="shared" si="90"/>
        <v>-0.11773568795466985</v>
      </c>
      <c r="BC84" s="327">
        <f t="shared" si="91"/>
        <v>1.8910199320626362</v>
      </c>
      <c r="BD84" s="327">
        <f t="shared" si="92"/>
        <v>1.3851951238783513</v>
      </c>
      <c r="BE84" s="327">
        <f t="shared" si="93"/>
        <v>0.99360150248821666</v>
      </c>
      <c r="BF84" s="327">
        <f t="shared" si="94"/>
        <v>0.99038670158398656</v>
      </c>
      <c r="BG84" s="327">
        <f t="shared" si="95"/>
        <v>0.9824510730737871</v>
      </c>
      <c r="BH84" s="327">
        <f t="shared" si="96"/>
        <v>0.96325394975122647</v>
      </c>
      <c r="BI84" s="327">
        <f t="shared" si="97"/>
        <v>0.91886051125394264</v>
      </c>
      <c r="BJ84" s="327">
        <f t="shared" si="98"/>
        <v>0.82486440301255404</v>
      </c>
      <c r="BK84" s="327">
        <f t="shared" si="99"/>
        <v>0.65159049159321514</v>
      </c>
      <c r="BL84" s="327">
        <f t="shared" si="100"/>
        <v>0.37953357847538305</v>
      </c>
    </row>
    <row r="85" spans="1:64" ht="12.95" customHeight="1" x14ac:dyDescent="0.2">
      <c r="A85" s="48" t="s">
        <v>45</v>
      </c>
      <c r="B85" s="25" t="s">
        <v>65</v>
      </c>
      <c r="C85" s="26">
        <v>49844.399599999997</v>
      </c>
      <c r="D85" s="26">
        <v>1.1999999999999999E-3</v>
      </c>
      <c r="E85" s="420">
        <f t="shared" ref="E85:E148" si="101">+(C85-C$7)/C$8</f>
        <v>25514.054533026916</v>
      </c>
      <c r="F85" s="420">
        <f t="shared" si="63"/>
        <v>25514</v>
      </c>
      <c r="G85" s="416">
        <f t="shared" ref="G85:G116" si="102">+C85-(C$7+F85*C$8)</f>
        <v>2.0207350004056934E-2</v>
      </c>
      <c r="H85" s="420"/>
      <c r="I85" s="335"/>
      <c r="J85" s="335"/>
      <c r="K85" s="419">
        <f>G85</f>
        <v>2.0207350004056934E-2</v>
      </c>
      <c r="L85" s="335">
        <f t="shared" ref="L85:L148" si="103">+D$11+D$12*F85+D$13*F85^2</f>
        <v>-2.6798045666052789E-2</v>
      </c>
      <c r="M85" s="418">
        <f t="shared" ref="M85:M148" si="104">+C85-15018.5</f>
        <v>34825.899599999997</v>
      </c>
      <c r="N85" s="335">
        <f t="shared" ref="N85:N116" si="105">+(L85-G85)^2</f>
        <v>2.2095072221035698E-3</v>
      </c>
      <c r="O85" s="328">
        <v>1</v>
      </c>
      <c r="P85" s="335">
        <f t="shared" ref="P85:P107" si="106">+G85-L85</f>
        <v>4.7005395670109723E-2</v>
      </c>
      <c r="Q85" s="335"/>
      <c r="R85" s="327">
        <f t="shared" ref="R85:R116" si="107">O85*N85</f>
        <v>2.2095072221035698E-3</v>
      </c>
      <c r="W85" s="327">
        <f>$AB85</f>
        <v>-2.8309343737414679E-2</v>
      </c>
      <c r="Z85" s="327">
        <f t="shared" ref="Z85:Z148" si="108">F85</f>
        <v>25514</v>
      </c>
      <c r="AA85" s="335">
        <f t="shared" ref="AA85:AA148" si="109">AB$3+AB$4*Z85+AB$5*Z85^2+AH85</f>
        <v>2.1718648075418824E-2</v>
      </c>
      <c r="AB85" s="335">
        <f t="shared" si="78"/>
        <v>-2.8309343737414679E-2</v>
      </c>
      <c r="AC85" s="335">
        <f t="shared" si="79"/>
        <v>4.7005395670109723E-2</v>
      </c>
      <c r="AD85" s="335">
        <f t="shared" si="80"/>
        <v>-1.5112980713618898E-3</v>
      </c>
      <c r="AE85" s="335">
        <f t="shared" ref="AE85:AE116" si="110">+(G85-AA85)^2*O85</f>
        <v>2.2840218605021679E-6</v>
      </c>
      <c r="AF85" s="327">
        <f t="shared" si="81"/>
        <v>4.7005395670109723E-2</v>
      </c>
      <c r="AG85" s="415">
        <f t="shared" si="82"/>
        <v>2.2840218605021679E-6</v>
      </c>
      <c r="AH85" s="327">
        <f t="shared" ref="AH85:AH148" si="111">$AB$6*($AB$11/AI85*AJ85+$AB$12)</f>
        <v>4.8516693741471613E-2</v>
      </c>
      <c r="AI85" s="327">
        <f t="shared" ref="AI85:AI148" si="112">1+$AB$7*COS(AL85)</f>
        <v>0.69923464777601096</v>
      </c>
      <c r="AJ85" s="327">
        <f t="shared" ref="AJ85:AJ148" si="113">SIN(AL85+RADIANS($AB$9))</f>
        <v>-0.58445684908852791</v>
      </c>
      <c r="AK85" s="327">
        <f t="shared" ref="AK85:AK148" si="114">$AB$7*SIN(AL85)</f>
        <v>-0.66990209383942267</v>
      </c>
      <c r="AL85" s="327">
        <f t="shared" ref="AL85:AL148" si="115">2*ATAN(AM85)</f>
        <v>-1.9927926399702716</v>
      </c>
      <c r="AM85" s="327">
        <f t="shared" ref="AM85:AM148" si="116">SQRT((1+$AB$7)/(1-$AB$7))*TAN(AN85/2)</f>
        <v>-1.5451320935414632</v>
      </c>
      <c r="AN85" s="335">
        <f t="shared" si="85"/>
        <v>-1.0878153408191813</v>
      </c>
      <c r="AO85" s="335">
        <f t="shared" si="85"/>
        <v>-1.0861719444759217</v>
      </c>
      <c r="AP85" s="335">
        <f t="shared" si="85"/>
        <v>-1.0813898372956814</v>
      </c>
      <c r="AQ85" s="335">
        <f t="shared" si="85"/>
        <v>-1.0677121306741124</v>
      </c>
      <c r="AR85" s="335">
        <f t="shared" si="85"/>
        <v>-1.0303389508922156</v>
      </c>
      <c r="AS85" s="335">
        <f t="shared" si="85"/>
        <v>-0.93834114664447599</v>
      </c>
      <c r="AT85" s="335">
        <f t="shared" si="85"/>
        <v>-0.74953158153811028</v>
      </c>
      <c r="AU85" s="335">
        <f t="shared" ref="AU85:AU148" si="117">RADIANS($AB$9)+$AB$18*(F85-AB$15)</f>
        <v>-0.43805062988441357</v>
      </c>
      <c r="AW85" s="327">
        <v>53000</v>
      </c>
      <c r="AX85" s="327">
        <f t="shared" si="86"/>
        <v>0.53602205638696032</v>
      </c>
      <c r="AY85" s="327">
        <f t="shared" si="87"/>
        <v>0.44747618570948478</v>
      </c>
      <c r="AZ85" s="327">
        <f t="shared" si="88"/>
        <v>8.8545870677475519E-2</v>
      </c>
      <c r="BA85" s="327">
        <f t="shared" si="89"/>
        <v>0.730076607060264</v>
      </c>
      <c r="BB85" s="327">
        <f t="shared" si="90"/>
        <v>-0.17331369349224923</v>
      </c>
      <c r="BC85" s="327">
        <f t="shared" si="91"/>
        <v>1.9472038218730556</v>
      </c>
      <c r="BD85" s="327">
        <f t="shared" si="92"/>
        <v>1.4705320755224813</v>
      </c>
      <c r="BE85" s="327">
        <f t="shared" si="93"/>
        <v>1.0445039894741246</v>
      </c>
      <c r="BF85" s="327">
        <f t="shared" si="94"/>
        <v>1.0422089435479136</v>
      </c>
      <c r="BG85" s="327">
        <f t="shared" si="95"/>
        <v>1.0360441224585624</v>
      </c>
      <c r="BH85" s="327">
        <f t="shared" si="96"/>
        <v>1.0197930286117218</v>
      </c>
      <c r="BI85" s="327">
        <f t="shared" si="97"/>
        <v>0.97887273660226404</v>
      </c>
      <c r="BJ85" s="327">
        <f t="shared" si="98"/>
        <v>0.88536115410472993</v>
      </c>
      <c r="BK85" s="327">
        <f t="shared" si="99"/>
        <v>0.70338045804711224</v>
      </c>
      <c r="BL85" s="327">
        <f t="shared" si="100"/>
        <v>0.41040212066219106</v>
      </c>
    </row>
    <row r="86" spans="1:64" ht="12.95" customHeight="1" x14ac:dyDescent="0.2">
      <c r="A86" s="28" t="s">
        <v>77</v>
      </c>
      <c r="B86" s="27"/>
      <c r="C86" s="28">
        <v>49859.410100000001</v>
      </c>
      <c r="D86" s="28"/>
      <c r="E86" s="420">
        <f t="shared" si="101"/>
        <v>25554.562961913296</v>
      </c>
      <c r="F86" s="420">
        <f t="shared" si="63"/>
        <v>25554.5</v>
      </c>
      <c r="G86" s="416">
        <f t="shared" si="102"/>
        <v>2.333069500309648E-2</v>
      </c>
      <c r="H86" s="420"/>
      <c r="I86" s="335"/>
      <c r="J86" s="335">
        <f>G86</f>
        <v>2.333069500309648E-2</v>
      </c>
      <c r="K86" s="335"/>
      <c r="L86" s="335">
        <f t="shared" si="103"/>
        <v>-2.6390626640339976E-2</v>
      </c>
      <c r="M86" s="418">
        <f t="shared" si="104"/>
        <v>34840.910100000001</v>
      </c>
      <c r="N86" s="335">
        <f t="shared" si="105"/>
        <v>2.4722098259700627E-3</v>
      </c>
      <c r="O86" s="328">
        <v>1</v>
      </c>
      <c r="P86" s="335">
        <f t="shared" si="106"/>
        <v>4.9721321643436456E-2</v>
      </c>
      <c r="Q86" s="335"/>
      <c r="R86" s="327">
        <f t="shared" si="107"/>
        <v>2.4722098259700627E-3</v>
      </c>
      <c r="V86" s="327">
        <f>$AB86</f>
        <v>-2.5444778981531829E-2</v>
      </c>
      <c r="Z86" s="327">
        <f t="shared" si="108"/>
        <v>25554.5</v>
      </c>
      <c r="AA86" s="335">
        <f t="shared" si="109"/>
        <v>2.2384847344288333E-2</v>
      </c>
      <c r="AB86" s="335">
        <f t="shared" si="78"/>
        <v>-2.5444778981531829E-2</v>
      </c>
      <c r="AC86" s="335">
        <f t="shared" si="79"/>
        <v>4.9721321643436456E-2</v>
      </c>
      <c r="AD86" s="335">
        <f t="shared" si="80"/>
        <v>9.4584765880814659E-4</v>
      </c>
      <c r="AE86" s="335">
        <f t="shared" si="110"/>
        <v>8.9462779367285206E-7</v>
      </c>
      <c r="AF86" s="327">
        <f t="shared" si="81"/>
        <v>4.9721321643436456E-2</v>
      </c>
      <c r="AG86" s="415">
        <f t="shared" si="82"/>
        <v>8.9462779367285206E-7</v>
      </c>
      <c r="AH86" s="327">
        <f t="shared" si="111"/>
        <v>4.8775473984628309E-2</v>
      </c>
      <c r="AI86" s="327">
        <f t="shared" si="112"/>
        <v>0.70055845446514908</v>
      </c>
      <c r="AJ86" s="327">
        <f t="shared" si="113"/>
        <v>-0.58285294714495017</v>
      </c>
      <c r="AK86" s="327">
        <f t="shared" si="114"/>
        <v>-0.67049487189430657</v>
      </c>
      <c r="AL86" s="327">
        <f t="shared" si="115"/>
        <v>-1.9908173948860655</v>
      </c>
      <c r="AM86" s="327">
        <f t="shared" si="116"/>
        <v>-1.5417916845689699</v>
      </c>
      <c r="AN86" s="335">
        <f t="shared" si="85"/>
        <v>-1.0858996294454282</v>
      </c>
      <c r="AO86" s="335">
        <f t="shared" si="85"/>
        <v>-1.0842300998736341</v>
      </c>
      <c r="AP86" s="335">
        <f t="shared" si="85"/>
        <v>-1.0793899518495751</v>
      </c>
      <c r="AQ86" s="335">
        <f t="shared" si="85"/>
        <v>-1.0655985947595454</v>
      </c>
      <c r="AR86" s="335">
        <f t="shared" si="85"/>
        <v>-1.0280582305455854</v>
      </c>
      <c r="AS86" s="335">
        <f t="shared" si="85"/>
        <v>-0.93597087432643911</v>
      </c>
      <c r="AT86" s="335">
        <f t="shared" si="85"/>
        <v>-0.74744981113509246</v>
      </c>
      <c r="AU86" s="335">
        <f t="shared" si="117"/>
        <v>-0.43680045392584788</v>
      </c>
      <c r="AW86" s="327">
        <v>54000</v>
      </c>
      <c r="AX86" s="327">
        <f t="shared" si="86"/>
        <v>0.55519380737509938</v>
      </c>
      <c r="AY86" s="327">
        <f t="shared" si="87"/>
        <v>0.47219948495164471</v>
      </c>
      <c r="AZ86" s="327">
        <f t="shared" si="88"/>
        <v>8.2994322423454711E-2</v>
      </c>
      <c r="BA86" s="327">
        <f t="shared" si="89"/>
        <v>0.69585403670799917</v>
      </c>
      <c r="BB86" s="327">
        <f t="shared" si="90"/>
        <v>-0.22294482228252921</v>
      </c>
      <c r="BC86" s="327">
        <f t="shared" si="91"/>
        <v>1.9978448168929921</v>
      </c>
      <c r="BD86" s="327">
        <f t="shared" si="92"/>
        <v>1.5537225976430604</v>
      </c>
      <c r="BE86" s="327">
        <f t="shared" si="93"/>
        <v>1.0927317806935446</v>
      </c>
      <c r="BF86" s="327">
        <f t="shared" si="94"/>
        <v>1.0911543006672826</v>
      </c>
      <c r="BG86" s="327">
        <f t="shared" si="95"/>
        <v>1.086519694098097</v>
      </c>
      <c r="BH86" s="327">
        <f t="shared" si="96"/>
        <v>1.0731332543589955</v>
      </c>
      <c r="BI86" s="327">
        <f t="shared" si="97"/>
        <v>1.0361931631838983</v>
      </c>
      <c r="BJ86" s="327">
        <f t="shared" si="98"/>
        <v>0.94443497490199113</v>
      </c>
      <c r="BK86" s="327">
        <f t="shared" si="99"/>
        <v>0.75489127730875305</v>
      </c>
      <c r="BL86" s="327">
        <f t="shared" si="100"/>
        <v>0.44127066284899907</v>
      </c>
    </row>
    <row r="87" spans="1:64" ht="12.95" customHeight="1" x14ac:dyDescent="0.2">
      <c r="A87" s="26" t="s">
        <v>47</v>
      </c>
      <c r="B87" s="25" t="s">
        <v>65</v>
      </c>
      <c r="C87" s="26">
        <v>50547.367899999997</v>
      </c>
      <c r="D87" s="26">
        <v>5.9999999999999995E-4</v>
      </c>
      <c r="E87" s="420">
        <f t="shared" si="101"/>
        <v>27411.136001993353</v>
      </c>
      <c r="F87" s="420">
        <f t="shared" si="63"/>
        <v>27411</v>
      </c>
      <c r="G87" s="416">
        <f t="shared" si="102"/>
        <v>5.0395880003634375E-2</v>
      </c>
      <c r="H87" s="420"/>
      <c r="I87" s="335"/>
      <c r="J87" s="335">
        <f>G87</f>
        <v>5.0395880003634375E-2</v>
      </c>
      <c r="L87" s="335">
        <f t="shared" si="103"/>
        <v>-6.7914339448573169E-3</v>
      </c>
      <c r="M87" s="418">
        <f t="shared" si="104"/>
        <v>35528.867899999997</v>
      </c>
      <c r="N87" s="335">
        <f t="shared" si="105"/>
        <v>3.2703888766433525E-3</v>
      </c>
      <c r="O87" s="328">
        <v>1</v>
      </c>
      <c r="P87" s="335">
        <f t="shared" si="106"/>
        <v>5.7187313948491691E-2</v>
      </c>
      <c r="Q87" s="335"/>
      <c r="R87" s="327">
        <f t="shared" si="107"/>
        <v>3.2703888766433525E-3</v>
      </c>
      <c r="V87" s="327">
        <f>$AB87</f>
        <v>-1.0626854286564784E-2</v>
      </c>
      <c r="Z87" s="327">
        <f t="shared" si="108"/>
        <v>27411</v>
      </c>
      <c r="AA87" s="335">
        <f t="shared" si="109"/>
        <v>5.4231300345341842E-2</v>
      </c>
      <c r="AB87" s="335">
        <f t="shared" si="78"/>
        <v>-1.0626854286564784E-2</v>
      </c>
      <c r="AC87" s="335">
        <f t="shared" si="79"/>
        <v>5.7187313948491691E-2</v>
      </c>
      <c r="AD87" s="335">
        <f t="shared" si="80"/>
        <v>-3.835420341707467E-3</v>
      </c>
      <c r="AE87" s="335">
        <f t="shared" si="110"/>
        <v>1.4710449197583423E-5</v>
      </c>
      <c r="AF87" s="327">
        <f t="shared" si="81"/>
        <v>5.7187313948491691E-2</v>
      </c>
      <c r="AG87" s="415">
        <f t="shared" si="82"/>
        <v>1.4710449197583423E-5</v>
      </c>
      <c r="AH87" s="327">
        <f t="shared" si="111"/>
        <v>6.1022734290199158E-2</v>
      </c>
      <c r="AI87" s="327">
        <f t="shared" si="112"/>
        <v>0.76890538189257707</v>
      </c>
      <c r="AJ87" s="327">
        <f t="shared" si="113"/>
        <v>-0.49892666669121677</v>
      </c>
      <c r="AK87" s="327">
        <f t="shared" si="114"/>
        <v>-0.69701068134616639</v>
      </c>
      <c r="AL87" s="327">
        <f t="shared" si="115"/>
        <v>-1.8909419627842694</v>
      </c>
      <c r="AM87" s="327">
        <f t="shared" si="116"/>
        <v>-1.3850813430015172</v>
      </c>
      <c r="AN87" s="335">
        <f t="shared" si="85"/>
        <v>-0.99353266758383063</v>
      </c>
      <c r="AO87" s="335">
        <f t="shared" si="85"/>
        <v>-0.99031652068149778</v>
      </c>
      <c r="AP87" s="335">
        <f t="shared" si="85"/>
        <v>-0.98237842663496522</v>
      </c>
      <c r="AQ87" s="335">
        <f t="shared" si="85"/>
        <v>-0.96317744110419257</v>
      </c>
      <c r="AR87" s="335">
        <f t="shared" si="85"/>
        <v>-0.91877985802360185</v>
      </c>
      <c r="AS87" s="335">
        <f t="shared" si="85"/>
        <v>-0.82478398126604624</v>
      </c>
      <c r="AT87" s="335">
        <f t="shared" si="85"/>
        <v>-0.65152224471603215</v>
      </c>
      <c r="AU87" s="335">
        <f t="shared" si="117"/>
        <v>-0.3794930053560388</v>
      </c>
      <c r="AW87" s="327">
        <v>55000</v>
      </c>
      <c r="AX87" s="327">
        <f t="shared" si="86"/>
        <v>0.57497910783941564</v>
      </c>
      <c r="AY87" s="327">
        <f t="shared" si="87"/>
        <v>0.49744712451052098</v>
      </c>
      <c r="AZ87" s="327">
        <f t="shared" si="88"/>
        <v>7.7531983328894619E-2</v>
      </c>
      <c r="BA87" s="327">
        <f t="shared" si="89"/>
        <v>0.66543659060523974</v>
      </c>
      <c r="BB87" s="327">
        <f t="shared" si="90"/>
        <v>-0.26754249766931654</v>
      </c>
      <c r="BC87" s="327">
        <f t="shared" si="91"/>
        <v>2.0438521783326271</v>
      </c>
      <c r="BD87" s="327">
        <f t="shared" si="92"/>
        <v>1.6351843244387616</v>
      </c>
      <c r="BE87" s="327">
        <f t="shared" si="93"/>
        <v>1.1386259460029244</v>
      </c>
      <c r="BF87" s="327">
        <f t="shared" si="94"/>
        <v>1.1375843267989385</v>
      </c>
      <c r="BG87" s="327">
        <f t="shared" si="95"/>
        <v>1.1342175428504335</v>
      </c>
      <c r="BH87" s="327">
        <f t="shared" si="96"/>
        <v>1.1234974413758279</v>
      </c>
      <c r="BI87" s="327">
        <f t="shared" si="97"/>
        <v>1.0908507797912845</v>
      </c>
      <c r="BJ87" s="327">
        <f t="shared" si="98"/>
        <v>1.0020221239275968</v>
      </c>
      <c r="BK87" s="327">
        <f t="shared" si="99"/>
        <v>0.80610328159744538</v>
      </c>
      <c r="BL87" s="327">
        <f t="shared" si="100"/>
        <v>0.47213920503580709</v>
      </c>
    </row>
    <row r="88" spans="1:64" ht="12.95" customHeight="1" x14ac:dyDescent="0.2">
      <c r="A88" s="48" t="s">
        <v>47</v>
      </c>
      <c r="B88" s="25"/>
      <c r="C88" s="26">
        <v>50547.553200000002</v>
      </c>
      <c r="D88" s="26">
        <v>8.0000000000000004E-4</v>
      </c>
      <c r="E88" s="420">
        <f t="shared" si="101"/>
        <v>27411.636066073352</v>
      </c>
      <c r="F88" s="420">
        <f t="shared" si="63"/>
        <v>27411.5</v>
      </c>
      <c r="G88" s="416">
        <f t="shared" si="102"/>
        <v>5.0419625003996771E-2</v>
      </c>
      <c r="H88" s="424"/>
      <c r="I88" s="419"/>
      <c r="J88" s="335">
        <f>G88</f>
        <v>5.0419625003996771E-2</v>
      </c>
      <c r="K88" s="335"/>
      <c r="L88" s="335">
        <f t="shared" si="103"/>
        <v>-6.7859119869550788E-3</v>
      </c>
      <c r="M88" s="418">
        <f t="shared" si="104"/>
        <v>35529.053200000002</v>
      </c>
      <c r="N88" s="335">
        <f t="shared" si="105"/>
        <v>3.2724734624231602E-3</v>
      </c>
      <c r="O88" s="328">
        <v>1</v>
      </c>
      <c r="P88" s="335">
        <f t="shared" si="106"/>
        <v>5.720553699095185E-2</v>
      </c>
      <c r="Q88" s="335"/>
      <c r="R88" s="327">
        <f t="shared" si="107"/>
        <v>3.2724734624231602E-3</v>
      </c>
      <c r="V88" s="327">
        <f>$AB88</f>
        <v>-1.0606512531484653E-2</v>
      </c>
      <c r="Z88" s="327">
        <f t="shared" si="108"/>
        <v>27411.5</v>
      </c>
      <c r="AA88" s="335">
        <f t="shared" si="109"/>
        <v>5.4240225548526345E-2</v>
      </c>
      <c r="AB88" s="335">
        <f t="shared" si="78"/>
        <v>-1.0606512531484653E-2</v>
      </c>
      <c r="AC88" s="335">
        <f t="shared" si="79"/>
        <v>5.720553699095185E-2</v>
      </c>
      <c r="AD88" s="335">
        <f t="shared" si="80"/>
        <v>-3.8206005445295746E-3</v>
      </c>
      <c r="AE88" s="335">
        <f t="shared" si="110"/>
        <v>1.4596988520859682E-5</v>
      </c>
      <c r="AF88" s="327">
        <f t="shared" si="81"/>
        <v>5.720553699095185E-2</v>
      </c>
      <c r="AG88" s="415">
        <f t="shared" si="82"/>
        <v>1.4596988520859682E-5</v>
      </c>
      <c r="AH88" s="327">
        <f t="shared" si="111"/>
        <v>6.1026137535481424E-2</v>
      </c>
      <c r="AI88" s="327">
        <f t="shared" si="112"/>
        <v>0.76892605744401066</v>
      </c>
      <c r="AJ88" s="327">
        <f t="shared" si="113"/>
        <v>-0.49890095917734845</v>
      </c>
      <c r="AK88" s="327">
        <f t="shared" si="114"/>
        <v>-0.69701753600644378</v>
      </c>
      <c r="AL88" s="327">
        <f t="shared" si="115"/>
        <v>-1.8909122997528116</v>
      </c>
      <c r="AM88" s="327">
        <f t="shared" si="116"/>
        <v>-1.3850380588487692</v>
      </c>
      <c r="AN88" s="335">
        <f t="shared" si="85"/>
        <v>-0.99350648095791871</v>
      </c>
      <c r="AO88" s="335">
        <f t="shared" si="85"/>
        <v>-0.99028982193508619</v>
      </c>
      <c r="AP88" s="335">
        <f t="shared" si="85"/>
        <v>-0.98235078989765956</v>
      </c>
      <c r="AQ88" s="335">
        <f t="shared" si="85"/>
        <v>-0.96314833519002374</v>
      </c>
      <c r="AR88" s="335">
        <f t="shared" si="85"/>
        <v>-0.91874917580348037</v>
      </c>
      <c r="AS88" s="335">
        <f t="shared" si="85"/>
        <v>-0.82475338771205386</v>
      </c>
      <c r="AT88" s="335">
        <f t="shared" si="85"/>
        <v>-0.65149628305493112</v>
      </c>
      <c r="AU88" s="335">
        <f t="shared" si="117"/>
        <v>-0.3794775710849454</v>
      </c>
      <c r="AW88" s="327">
        <v>56000</v>
      </c>
      <c r="AX88" s="327">
        <f t="shared" si="86"/>
        <v>0.59537978304807682</v>
      </c>
      <c r="AY88" s="327">
        <f t="shared" si="87"/>
        <v>0.52321910438611385</v>
      </c>
      <c r="AZ88" s="327">
        <f t="shared" si="88"/>
        <v>7.2160678661962963E-2</v>
      </c>
      <c r="BA88" s="327">
        <f t="shared" si="89"/>
        <v>0.63822451782373246</v>
      </c>
      <c r="BB88" s="327">
        <f t="shared" si="90"/>
        <v>-0.30785393790833093</v>
      </c>
      <c r="BC88" s="327">
        <f t="shared" si="91"/>
        <v>2.0859471286213744</v>
      </c>
      <c r="BD88" s="327">
        <f t="shared" si="92"/>
        <v>1.7152774766392462</v>
      </c>
      <c r="BE88" s="327">
        <f t="shared" si="93"/>
        <v>1.1824724928157235</v>
      </c>
      <c r="BF88" s="327">
        <f t="shared" si="94"/>
        <v>1.1818141074767694</v>
      </c>
      <c r="BG88" s="327">
        <f t="shared" si="95"/>
        <v>1.1794567526658866</v>
      </c>
      <c r="BH88" s="327">
        <f t="shared" si="96"/>
        <v>1.1711243746333126</v>
      </c>
      <c r="BI88" s="327">
        <f t="shared" si="97"/>
        <v>1.142902305839578</v>
      </c>
      <c r="BJ88" s="327">
        <f t="shared" si="98"/>
        <v>1.0580669175919426</v>
      </c>
      <c r="BK88" s="327">
        <f t="shared" si="99"/>
        <v>0.85699708784078465</v>
      </c>
      <c r="BL88" s="327">
        <f t="shared" si="100"/>
        <v>0.5030077472226151</v>
      </c>
    </row>
    <row r="89" spans="1:64" ht="12.95" customHeight="1" x14ac:dyDescent="0.2">
      <c r="A89" s="48" t="s">
        <v>61</v>
      </c>
      <c r="B89" s="25"/>
      <c r="C89" s="26">
        <v>50942.3992</v>
      </c>
      <c r="D89" s="26"/>
      <c r="E89" s="420">
        <f t="shared" si="101"/>
        <v>28477.196248083717</v>
      </c>
      <c r="F89" s="420">
        <f t="shared" si="63"/>
        <v>28477</v>
      </c>
      <c r="G89" s="416">
        <f t="shared" si="102"/>
        <v>7.2720220006885938E-2</v>
      </c>
      <c r="H89" s="420"/>
      <c r="I89" s="335"/>
      <c r="J89" s="335"/>
      <c r="K89" s="335">
        <f>G89</f>
        <v>7.2720220006885938E-2</v>
      </c>
      <c r="L89" s="335">
        <f t="shared" si="103"/>
        <v>5.2791591984343578E-3</v>
      </c>
      <c r="M89" s="418">
        <f t="shared" si="104"/>
        <v>35923.8992</v>
      </c>
      <c r="N89" s="335">
        <f t="shared" si="105"/>
        <v>4.5482966829692639E-3</v>
      </c>
      <c r="O89" s="328">
        <v>1</v>
      </c>
      <c r="P89" s="335">
        <f t="shared" si="106"/>
        <v>6.7441060808451581E-2</v>
      </c>
      <c r="Q89" s="335"/>
      <c r="R89" s="327">
        <f t="shared" si="107"/>
        <v>4.5482966829692639E-3</v>
      </c>
      <c r="W89" s="327">
        <f>$AB89</f>
        <v>4.3088402232367845E-3</v>
      </c>
      <c r="Z89" s="327">
        <f t="shared" si="108"/>
        <v>28477</v>
      </c>
      <c r="AA89" s="335">
        <f t="shared" si="109"/>
        <v>7.3690538982083512E-2</v>
      </c>
      <c r="AB89" s="335">
        <f t="shared" si="78"/>
        <v>4.3088402232367845E-3</v>
      </c>
      <c r="AC89" s="335">
        <f t="shared" si="79"/>
        <v>6.7441060808451581E-2</v>
      </c>
      <c r="AD89" s="335">
        <f t="shared" si="80"/>
        <v>-9.7031897519757326E-4</v>
      </c>
      <c r="AE89" s="335">
        <f t="shared" si="110"/>
        <v>9.415189136284688E-7</v>
      </c>
      <c r="AF89" s="327">
        <f t="shared" si="81"/>
        <v>6.7441060808451581E-2</v>
      </c>
      <c r="AG89" s="415">
        <f t="shared" si="82"/>
        <v>9.415189136284688E-7</v>
      </c>
      <c r="AH89" s="327">
        <f t="shared" si="111"/>
        <v>6.8411379783649154E-2</v>
      </c>
      <c r="AI89" s="327">
        <f t="shared" si="112"/>
        <v>0.8163060717647822</v>
      </c>
      <c r="AJ89" s="327">
        <f t="shared" si="113"/>
        <v>-0.43951085480717078</v>
      </c>
      <c r="AK89" s="327">
        <f t="shared" si="114"/>
        <v>-0.71097479080370873</v>
      </c>
      <c r="AL89" s="327">
        <f t="shared" si="115"/>
        <v>-1.8236361625208632</v>
      </c>
      <c r="AM89" s="327">
        <f t="shared" si="116"/>
        <v>-1.291207244767977</v>
      </c>
      <c r="AN89" s="335">
        <f t="shared" si="85"/>
        <v>-0.93586790926061181</v>
      </c>
      <c r="AO89" s="335">
        <f t="shared" si="85"/>
        <v>-0.93144493134140749</v>
      </c>
      <c r="AP89" s="335">
        <f t="shared" si="85"/>
        <v>-0.92141774494584072</v>
      </c>
      <c r="AQ89" s="335">
        <f t="shared" si="85"/>
        <v>-0.89916033549839969</v>
      </c>
      <c r="AR89" s="335">
        <f t="shared" si="85"/>
        <v>-0.8518415692364868</v>
      </c>
      <c r="AS89" s="335">
        <f t="shared" si="85"/>
        <v>-0.75880642539157583</v>
      </c>
      <c r="AT89" s="335">
        <f t="shared" si="85"/>
        <v>-0.59602883974558507</v>
      </c>
      <c r="AU89" s="335">
        <f t="shared" si="117"/>
        <v>-0.3465871393849016</v>
      </c>
      <c r="AW89" s="327">
        <v>57000</v>
      </c>
      <c r="AX89" s="327">
        <f t="shared" si="86"/>
        <v>0.61639607780074546</v>
      </c>
      <c r="AY89" s="327">
        <f t="shared" si="87"/>
        <v>0.54951542457842317</v>
      </c>
      <c r="AZ89" s="327">
        <f t="shared" si="88"/>
        <v>6.6880653222322242E-2</v>
      </c>
      <c r="BA89" s="327">
        <f t="shared" si="89"/>
        <v>0.61373516713355736</v>
      </c>
      <c r="BB89" s="327">
        <f t="shared" si="90"/>
        <v>-0.34448930799368227</v>
      </c>
      <c r="BC89" s="327">
        <f t="shared" si="91"/>
        <v>2.1247052719365067</v>
      </c>
      <c r="BD89" s="327">
        <f t="shared" si="92"/>
        <v>1.7943101830428343</v>
      </c>
      <c r="BE89" s="327">
        <f t="shared" si="93"/>
        <v>1.2245096427168689</v>
      </c>
      <c r="BF89" s="327">
        <f t="shared" si="94"/>
        <v>1.2241133600194405</v>
      </c>
      <c r="BG89" s="327">
        <f t="shared" si="95"/>
        <v>1.2225285780730544</v>
      </c>
      <c r="BH89" s="327">
        <f t="shared" si="96"/>
        <v>1.2162587754627616</v>
      </c>
      <c r="BI89" s="327">
        <f t="shared" si="97"/>
        <v>1.1924287848585293</v>
      </c>
      <c r="BJ89" s="327">
        <f t="shared" si="98"/>
        <v>1.1125218669161674</v>
      </c>
      <c r="BK89" s="327">
        <f t="shared" si="99"/>
        <v>0.90755361614267538</v>
      </c>
      <c r="BL89" s="327">
        <f t="shared" si="100"/>
        <v>0.53387628940942311</v>
      </c>
    </row>
    <row r="90" spans="1:64" ht="12.95" customHeight="1" x14ac:dyDescent="0.2">
      <c r="A90" s="26" t="s">
        <v>69</v>
      </c>
      <c r="B90" s="25" t="s">
        <v>65</v>
      </c>
      <c r="C90" s="26">
        <v>51671.493199999997</v>
      </c>
      <c r="D90" s="26">
        <v>6.9999999999999999E-4</v>
      </c>
      <c r="E90" s="420">
        <f t="shared" si="101"/>
        <v>30444.782434451739</v>
      </c>
      <c r="F90" s="429">
        <f t="shared" ref="F90:F121" si="118">ROUND(2*E90,0)/2-0.5</f>
        <v>30444.5</v>
      </c>
      <c r="G90" s="416">
        <f t="shared" si="102"/>
        <v>0.1046567950033932</v>
      </c>
      <c r="H90" s="420"/>
      <c r="I90" s="335"/>
      <c r="J90" s="335">
        <f>G90</f>
        <v>0.1046567950033932</v>
      </c>
      <c r="K90" s="335"/>
      <c r="L90" s="335">
        <f t="shared" si="103"/>
        <v>2.9122408848786002E-2</v>
      </c>
      <c r="M90" s="418">
        <f t="shared" si="104"/>
        <v>36652.993199999997</v>
      </c>
      <c r="N90" s="335">
        <f t="shared" si="105"/>
        <v>5.7054434917533153E-3</v>
      </c>
      <c r="O90" s="328">
        <v>1</v>
      </c>
      <c r="P90" s="335">
        <f t="shared" si="106"/>
        <v>7.5534386154607197E-2</v>
      </c>
      <c r="Q90" s="335"/>
      <c r="R90" s="327">
        <f t="shared" si="107"/>
        <v>5.7054434917533153E-3</v>
      </c>
      <c r="V90" s="327">
        <f>$AB90</f>
        <v>2.191307647066261E-2</v>
      </c>
      <c r="Z90" s="327">
        <f t="shared" si="108"/>
        <v>30444.5</v>
      </c>
      <c r="AA90" s="335">
        <f t="shared" si="109"/>
        <v>0.11186612738151659</v>
      </c>
      <c r="AB90" s="335">
        <f t="shared" si="78"/>
        <v>2.191307647066261E-2</v>
      </c>
      <c r="AC90" s="335">
        <f t="shared" si="79"/>
        <v>7.5534386154607197E-2</v>
      </c>
      <c r="AD90" s="335">
        <f t="shared" si="80"/>
        <v>-7.2093323781233926E-3</v>
      </c>
      <c r="AE90" s="335">
        <f t="shared" si="110"/>
        <v>5.1974473338258292E-5</v>
      </c>
      <c r="AF90" s="327">
        <f t="shared" si="81"/>
        <v>7.5534386154607197E-2</v>
      </c>
      <c r="AG90" s="415">
        <f t="shared" si="82"/>
        <v>5.1974473338258292E-5</v>
      </c>
      <c r="AH90" s="327">
        <f t="shared" si="111"/>
        <v>8.274371853273059E-2</v>
      </c>
      <c r="AI90" s="327">
        <f t="shared" si="112"/>
        <v>0.9250097999574457</v>
      </c>
      <c r="AJ90" s="327">
        <f t="shared" si="113"/>
        <v>-0.29982980554124683</v>
      </c>
      <c r="AK90" s="327">
        <f t="shared" si="114"/>
        <v>-0.73048277346316692</v>
      </c>
      <c r="AL90" s="327">
        <f t="shared" si="115"/>
        <v>-1.6730963696961314</v>
      </c>
      <c r="AM90" s="327">
        <f t="shared" si="116"/>
        <v>-1.1079139740744206</v>
      </c>
      <c r="AN90" s="335">
        <f t="shared" si="85"/>
        <v>-0.8183147492042655</v>
      </c>
      <c r="AO90" s="335">
        <f t="shared" si="85"/>
        <v>-0.81118884470429298</v>
      </c>
      <c r="AP90" s="335">
        <f t="shared" si="85"/>
        <v>-0.79719972080805734</v>
      </c>
      <c r="AQ90" s="335">
        <f t="shared" si="85"/>
        <v>-0.77030185188787037</v>
      </c>
      <c r="AR90" s="335">
        <f t="shared" si="85"/>
        <v>-0.72044927687697391</v>
      </c>
      <c r="AS90" s="335">
        <f t="shared" si="85"/>
        <v>-0.63333110093288247</v>
      </c>
      <c r="AT90" s="335">
        <f t="shared" si="85"/>
        <v>-0.49291458223369711</v>
      </c>
      <c r="AU90" s="335">
        <f t="shared" si="117"/>
        <v>-0.28585328263235676</v>
      </c>
      <c r="AW90" s="327">
        <v>58000</v>
      </c>
      <c r="AX90" s="327">
        <f t="shared" si="86"/>
        <v>0.63802751122730028</v>
      </c>
      <c r="AY90" s="327">
        <f t="shared" si="87"/>
        <v>0.57633608508744893</v>
      </c>
      <c r="AZ90" s="327">
        <f t="shared" si="88"/>
        <v>6.1691426139851381E-2</v>
      </c>
      <c r="BA90" s="327">
        <f t="shared" si="89"/>
        <v>0.59157794263546315</v>
      </c>
      <c r="BB90" s="327">
        <f t="shared" si="90"/>
        <v>-0.37794837199509218</v>
      </c>
      <c r="BC90" s="327">
        <f t="shared" si="91"/>
        <v>2.1605898262765955</v>
      </c>
      <c r="BD90" s="327">
        <f t="shared" si="92"/>
        <v>1.8725456089603079</v>
      </c>
      <c r="BE90" s="327">
        <f t="shared" si="93"/>
        <v>1.2649355791554555</v>
      </c>
      <c r="BF90" s="327">
        <f t="shared" si="94"/>
        <v>1.2647101285517048</v>
      </c>
      <c r="BG90" s="327">
        <f t="shared" si="95"/>
        <v>1.2636928835489869</v>
      </c>
      <c r="BH90" s="327">
        <f t="shared" si="96"/>
        <v>1.2591430047131877</v>
      </c>
      <c r="BI90" s="327">
        <f t="shared" si="97"/>
        <v>1.2395319667674205</v>
      </c>
      <c r="BJ90" s="327">
        <f t="shared" si="98"/>
        <v>1.1653477480957628</v>
      </c>
      <c r="BK90" s="327">
        <f t="shared" si="99"/>
        <v>0.95775410796248872</v>
      </c>
      <c r="BL90" s="327">
        <f t="shared" si="100"/>
        <v>0.56474483159623112</v>
      </c>
    </row>
    <row r="91" spans="1:64" ht="12.95" customHeight="1" x14ac:dyDescent="0.2">
      <c r="A91" s="26" t="s">
        <v>78</v>
      </c>
      <c r="B91" s="25" t="s">
        <v>65</v>
      </c>
      <c r="C91" s="26">
        <v>52044.480799999998</v>
      </c>
      <c r="D91" s="26">
        <v>4.0000000000000002E-4</v>
      </c>
      <c r="E91" s="420">
        <f t="shared" si="101"/>
        <v>31451.353945733634</v>
      </c>
      <c r="F91" s="429">
        <f t="shared" si="118"/>
        <v>31451</v>
      </c>
      <c r="G91" s="416">
        <f t="shared" si="102"/>
        <v>0.13115548000496347</v>
      </c>
      <c r="H91" s="420"/>
      <c r="I91" s="335"/>
      <c r="J91" s="335">
        <f>G91</f>
        <v>0.13115548000496347</v>
      </c>
      <c r="K91" s="335"/>
      <c r="L91" s="335">
        <f t="shared" si="103"/>
        <v>4.2104492777950808E-2</v>
      </c>
      <c r="M91" s="418">
        <f t="shared" si="104"/>
        <v>37025.980799999998</v>
      </c>
      <c r="N91" s="335">
        <f t="shared" si="105"/>
        <v>7.9300783261055715E-3</v>
      </c>
      <c r="O91" s="328">
        <v>1</v>
      </c>
      <c r="P91" s="335">
        <f t="shared" si="106"/>
        <v>8.9050987227012657E-2</v>
      </c>
      <c r="Q91" s="335"/>
      <c r="R91" s="327">
        <f t="shared" si="107"/>
        <v>7.9300783261055715E-3</v>
      </c>
      <c r="V91" s="327">
        <f>$AB91</f>
        <v>4.0765898234400924E-2</v>
      </c>
      <c r="Z91" s="327">
        <f t="shared" si="108"/>
        <v>31451</v>
      </c>
      <c r="AA91" s="335">
        <f t="shared" si="109"/>
        <v>0.13249407454851336</v>
      </c>
      <c r="AB91" s="335">
        <f t="shared" si="78"/>
        <v>4.0765898234400924E-2</v>
      </c>
      <c r="AC91" s="335">
        <f t="shared" si="79"/>
        <v>8.9050987227012657E-2</v>
      </c>
      <c r="AD91" s="335">
        <f t="shared" si="80"/>
        <v>-1.338594543549898E-3</v>
      </c>
      <c r="AE91" s="335">
        <f t="shared" si="110"/>
        <v>1.7918353520215598E-6</v>
      </c>
      <c r="AF91" s="327">
        <f t="shared" si="81"/>
        <v>8.9050987227012657E-2</v>
      </c>
      <c r="AG91" s="415">
        <f t="shared" si="82"/>
        <v>1.7918353520215598E-6</v>
      </c>
      <c r="AH91" s="327">
        <f t="shared" si="111"/>
        <v>9.0389581770562541E-2</v>
      </c>
      <c r="AI91" s="327">
        <f t="shared" si="112"/>
        <v>0.99417448846763046</v>
      </c>
      <c r="AJ91" s="327">
        <f t="shared" si="113"/>
        <v>-0.20860413017292379</v>
      </c>
      <c r="AK91" s="327">
        <f t="shared" si="114"/>
        <v>-0.73429876470292998</v>
      </c>
      <c r="AL91" s="327">
        <f t="shared" si="115"/>
        <v>-1.5787295953756926</v>
      </c>
      <c r="AM91" s="327">
        <f t="shared" si="116"/>
        <v>-1.0079649042167915</v>
      </c>
      <c r="AN91" s="335">
        <f t="shared" ref="AN91:AT100" si="119">$AU91+$AB$7*SIN(AO91)</f>
        <v>-0.75153005443834331</v>
      </c>
      <c r="AO91" s="335">
        <f t="shared" si="119"/>
        <v>-0.74295748379082083</v>
      </c>
      <c r="AP91" s="335">
        <f t="shared" si="119"/>
        <v>-0.72721914350895189</v>
      </c>
      <c r="AQ91" s="335">
        <f t="shared" si="119"/>
        <v>-0.69888221278784235</v>
      </c>
      <c r="AR91" s="335">
        <f t="shared" si="119"/>
        <v>-0.64948093324476042</v>
      </c>
      <c r="AS91" s="335">
        <f t="shared" si="119"/>
        <v>-0.5674677406199522</v>
      </c>
      <c r="AT91" s="335">
        <f t="shared" si="119"/>
        <v>-0.4398599943657287</v>
      </c>
      <c r="AU91" s="335">
        <f t="shared" si="117"/>
        <v>-0.25478409492133447</v>
      </c>
    </row>
    <row r="92" spans="1:64" ht="12.95" customHeight="1" x14ac:dyDescent="0.2">
      <c r="A92" s="26" t="s">
        <v>78</v>
      </c>
      <c r="B92" s="25" t="s">
        <v>71</v>
      </c>
      <c r="C92" s="26">
        <v>52046.518400000001</v>
      </c>
      <c r="D92" s="26">
        <v>8.9999999999999998E-4</v>
      </c>
      <c r="E92" s="420">
        <f t="shared" si="101"/>
        <v>31456.852761542501</v>
      </c>
      <c r="F92" s="429">
        <f t="shared" si="118"/>
        <v>31456.5</v>
      </c>
      <c r="G92" s="416">
        <f t="shared" si="102"/>
        <v>0.13071667500480544</v>
      </c>
      <c r="H92" s="420"/>
      <c r="I92" s="335"/>
      <c r="J92" s="335">
        <f>G92</f>
        <v>0.13071667500480544</v>
      </c>
      <c r="K92" s="335"/>
      <c r="L92" s="335">
        <f t="shared" si="103"/>
        <v>4.2176892366391938E-2</v>
      </c>
      <c r="M92" s="418">
        <f t="shared" si="104"/>
        <v>37028.018400000001</v>
      </c>
      <c r="N92" s="335">
        <f t="shared" si="105"/>
        <v>7.8392931096575094E-3</v>
      </c>
      <c r="O92" s="328">
        <v>1</v>
      </c>
      <c r="P92" s="335">
        <f t="shared" si="106"/>
        <v>8.85397826384135E-2</v>
      </c>
      <c r="Q92" s="335"/>
      <c r="R92" s="327">
        <f t="shared" si="107"/>
        <v>7.8392931096575094E-3</v>
      </c>
      <c r="V92" s="327">
        <f>$AB92</f>
        <v>4.0284842075965582E-2</v>
      </c>
      <c r="Z92" s="327">
        <f t="shared" si="108"/>
        <v>31456.5</v>
      </c>
      <c r="AA92" s="335">
        <f t="shared" si="109"/>
        <v>0.13260872529523179</v>
      </c>
      <c r="AB92" s="335">
        <f t="shared" si="78"/>
        <v>4.0284842075965582E-2</v>
      </c>
      <c r="AC92" s="335">
        <f t="shared" si="79"/>
        <v>8.85397826384135E-2</v>
      </c>
      <c r="AD92" s="335">
        <f t="shared" si="80"/>
        <v>-1.8920502904263559E-3</v>
      </c>
      <c r="AE92" s="335">
        <f t="shared" si="110"/>
        <v>3.5798543015024578E-6</v>
      </c>
      <c r="AF92" s="327">
        <f t="shared" si="81"/>
        <v>8.85397826384135E-2</v>
      </c>
      <c r="AG92" s="415">
        <f t="shared" si="82"/>
        <v>3.5798543015024578E-6</v>
      </c>
      <c r="AH92" s="327">
        <f t="shared" si="111"/>
        <v>9.0431832928839856E-2</v>
      </c>
      <c r="AI92" s="327">
        <f t="shared" si="112"/>
        <v>0.99458197619256372</v>
      </c>
      <c r="AJ92" s="327">
        <f t="shared" si="113"/>
        <v>-0.20806137320733523</v>
      </c>
      <c r="AK92" s="327">
        <f t="shared" si="114"/>
        <v>-0.7343018844091882</v>
      </c>
      <c r="AL92" s="327">
        <f t="shared" si="115"/>
        <v>-1.5781746620591066</v>
      </c>
      <c r="AM92" s="327">
        <f t="shared" si="116"/>
        <v>-1.007405689691987</v>
      </c>
      <c r="AN92" s="335">
        <f t="shared" si="119"/>
        <v>-0.75115123526826622</v>
      </c>
      <c r="AO92" s="335">
        <f t="shared" si="119"/>
        <v>-0.74257101477460496</v>
      </c>
      <c r="AP92" s="335">
        <f t="shared" si="119"/>
        <v>-0.72682419137216425</v>
      </c>
      <c r="AQ92" s="335">
        <f t="shared" si="119"/>
        <v>-0.69848173292624671</v>
      </c>
      <c r="AR92" s="335">
        <f t="shared" si="119"/>
        <v>-0.64908650186247796</v>
      </c>
      <c r="AS92" s="335">
        <f t="shared" si="119"/>
        <v>-0.56710498486121708</v>
      </c>
      <c r="AT92" s="335">
        <f t="shared" si="119"/>
        <v>-0.43956956842638595</v>
      </c>
      <c r="AU92" s="335">
        <f t="shared" si="117"/>
        <v>-0.254614317939307</v>
      </c>
    </row>
    <row r="93" spans="1:64" ht="12.95" customHeight="1" x14ac:dyDescent="0.2">
      <c r="A93" s="26" t="s">
        <v>235</v>
      </c>
      <c r="B93" s="27"/>
      <c r="C93" s="26">
        <v>52049.479800000001</v>
      </c>
      <c r="D93" s="26">
        <v>1.2999999999999999E-3</v>
      </c>
      <c r="E93" s="420">
        <f t="shared" si="101"/>
        <v>31464.844611334589</v>
      </c>
      <c r="F93" s="429">
        <f t="shared" si="118"/>
        <v>31464.5</v>
      </c>
      <c r="G93" s="416">
        <f t="shared" si="102"/>
        <v>0.12769659500918351</v>
      </c>
      <c r="H93" s="420"/>
      <c r="I93" s="335"/>
      <c r="J93" s="335"/>
      <c r="K93" s="335">
        <f>G93</f>
        <v>0.12769659500918351</v>
      </c>
      <c r="L93" s="335">
        <f t="shared" si="103"/>
        <v>4.2282229173047026E-2</v>
      </c>
      <c r="M93" s="418">
        <f t="shared" si="104"/>
        <v>37030.979800000001</v>
      </c>
      <c r="N93" s="335">
        <f t="shared" si="105"/>
        <v>7.2956138911893596E-3</v>
      </c>
      <c r="O93" s="328">
        <v>1</v>
      </c>
      <c r="P93" s="335">
        <f t="shared" si="106"/>
        <v>8.5414365836136485E-2</v>
      </c>
      <c r="Q93" s="335"/>
      <c r="R93" s="327">
        <f t="shared" si="107"/>
        <v>7.2956138911893596E-3</v>
      </c>
      <c r="W93" s="327">
        <f>$AB93</f>
        <v>3.7203297917794184E-2</v>
      </c>
      <c r="Z93" s="327">
        <f t="shared" si="108"/>
        <v>31464.5</v>
      </c>
      <c r="AA93" s="335">
        <f t="shared" si="109"/>
        <v>0.13277552626443634</v>
      </c>
      <c r="AB93" s="335">
        <f t="shared" si="78"/>
        <v>3.7203297917794184E-2</v>
      </c>
      <c r="AC93" s="335">
        <f t="shared" si="79"/>
        <v>8.5414365836136485E-2</v>
      </c>
      <c r="AD93" s="335">
        <f t="shared" si="80"/>
        <v>-5.0789312552528276E-3</v>
      </c>
      <c r="AE93" s="335">
        <f t="shared" si="110"/>
        <v>2.5795542695584065E-5</v>
      </c>
      <c r="AF93" s="327">
        <f t="shared" si="81"/>
        <v>8.5414365836136485E-2</v>
      </c>
      <c r="AG93" s="415">
        <f t="shared" si="82"/>
        <v>2.5795542695584065E-5</v>
      </c>
      <c r="AH93" s="327">
        <f t="shared" si="111"/>
        <v>9.0493297091389327E-2</v>
      </c>
      <c r="AI93" s="327">
        <f t="shared" si="112"/>
        <v>0.99517528709220426</v>
      </c>
      <c r="AJ93" s="327">
        <f t="shared" si="113"/>
        <v>-0.20727099679314143</v>
      </c>
      <c r="AK93" s="327">
        <f t="shared" si="114"/>
        <v>-0.73430602242812915</v>
      </c>
      <c r="AL93" s="327">
        <f t="shared" si="115"/>
        <v>-1.5773666712201635</v>
      </c>
      <c r="AM93" s="327">
        <f t="shared" si="116"/>
        <v>-1.0065920240740884</v>
      </c>
      <c r="AN93" s="335">
        <f t="shared" si="119"/>
        <v>-0.75059994655871221</v>
      </c>
      <c r="AO93" s="335">
        <f t="shared" si="119"/>
        <v>-0.74200860713171668</v>
      </c>
      <c r="AP93" s="335">
        <f t="shared" si="119"/>
        <v>-0.72624946960066827</v>
      </c>
      <c r="AQ93" s="335">
        <f t="shared" si="119"/>
        <v>-0.69789901992220349</v>
      </c>
      <c r="AR93" s="335">
        <f t="shared" si="119"/>
        <v>-0.64851265776351896</v>
      </c>
      <c r="AS93" s="335">
        <f t="shared" si="119"/>
        <v>-0.56657728674914498</v>
      </c>
      <c r="AT93" s="335">
        <f t="shared" si="119"/>
        <v>-0.43914712118053578</v>
      </c>
      <c r="AU93" s="335">
        <f t="shared" si="117"/>
        <v>-0.2543673696018125</v>
      </c>
    </row>
    <row r="94" spans="1:64" ht="12.95" customHeight="1" x14ac:dyDescent="0.2">
      <c r="A94" s="26" t="s">
        <v>69</v>
      </c>
      <c r="B94" s="27"/>
      <c r="C94" s="26">
        <v>52050.409299999999</v>
      </c>
      <c r="D94" s="26">
        <v>5.9999999999999995E-4</v>
      </c>
      <c r="E94" s="420">
        <f t="shared" si="101"/>
        <v>31467.353027753081</v>
      </c>
      <c r="F94" s="429">
        <f t="shared" si="118"/>
        <v>31467</v>
      </c>
      <c r="G94" s="416">
        <f t="shared" si="102"/>
        <v>0.13081532000796869</v>
      </c>
      <c r="H94" s="420"/>
      <c r="I94" s="335"/>
      <c r="J94" s="335">
        <f>G94</f>
        <v>0.13081532000796869</v>
      </c>
      <c r="K94" s="335"/>
      <c r="L94" s="335">
        <f t="shared" si="103"/>
        <v>4.2315153807093442E-2</v>
      </c>
      <c r="M94" s="418">
        <f t="shared" si="104"/>
        <v>37031.909299999999</v>
      </c>
      <c r="N94" s="335">
        <f t="shared" si="105"/>
        <v>7.8322794175825425E-3</v>
      </c>
      <c r="O94" s="328">
        <v>1</v>
      </c>
      <c r="P94" s="335">
        <f t="shared" si="106"/>
        <v>8.8500166200875252E-2</v>
      </c>
      <c r="Q94" s="335"/>
      <c r="R94" s="327">
        <f t="shared" si="107"/>
        <v>7.8322794175825425E-3</v>
      </c>
      <c r="V94" s="327">
        <f>$AB94</f>
        <v>4.0302813443058708E-2</v>
      </c>
      <c r="Z94" s="327">
        <f t="shared" si="108"/>
        <v>31467</v>
      </c>
      <c r="AA94" s="335">
        <f t="shared" si="109"/>
        <v>0.13282766037200344</v>
      </c>
      <c r="AB94" s="335">
        <f t="shared" si="78"/>
        <v>4.0302813443058708E-2</v>
      </c>
      <c r="AC94" s="335">
        <f t="shared" si="79"/>
        <v>8.8500166200875252E-2</v>
      </c>
      <c r="AD94" s="335">
        <f t="shared" si="80"/>
        <v>-2.0123403640347481E-3</v>
      </c>
      <c r="AE94" s="335">
        <f t="shared" si="110"/>
        <v>4.0495137407235027E-6</v>
      </c>
      <c r="AF94" s="327">
        <f t="shared" si="81"/>
        <v>8.8500166200875252E-2</v>
      </c>
      <c r="AG94" s="415">
        <f t="shared" si="82"/>
        <v>4.0495137407235027E-6</v>
      </c>
      <c r="AH94" s="327">
        <f t="shared" si="111"/>
        <v>9.0512506564909986E-2</v>
      </c>
      <c r="AI94" s="327">
        <f t="shared" si="112"/>
        <v>0.99536084304572503</v>
      </c>
      <c r="AJ94" s="327">
        <f t="shared" si="113"/>
        <v>-0.20702378235817115</v>
      </c>
      <c r="AK94" s="327">
        <f t="shared" si="114"/>
        <v>-0.73430721816663114</v>
      </c>
      <c r="AL94" s="327">
        <f t="shared" si="115"/>
        <v>-1.5771139757556201</v>
      </c>
      <c r="AM94" s="327">
        <f t="shared" si="116"/>
        <v>-1.0063376896895975</v>
      </c>
      <c r="AN94" s="335">
        <f t="shared" si="119"/>
        <v>-0.75042760098633621</v>
      </c>
      <c r="AO94" s="335">
        <f t="shared" si="119"/>
        <v>-0.74183278887807313</v>
      </c>
      <c r="AP94" s="335">
        <f t="shared" si="119"/>
        <v>-0.72606980926335762</v>
      </c>
      <c r="AQ94" s="335">
        <f t="shared" si="119"/>
        <v>-0.6977168742712585</v>
      </c>
      <c r="AR94" s="335">
        <f t="shared" si="119"/>
        <v>-0.64833330093601482</v>
      </c>
      <c r="AS94" s="335">
        <f t="shared" si="119"/>
        <v>-0.56641236812395057</v>
      </c>
      <c r="AT94" s="335">
        <f t="shared" si="119"/>
        <v>-0.43901510410477912</v>
      </c>
      <c r="AU94" s="335">
        <f t="shared" si="117"/>
        <v>-0.25429019824634547</v>
      </c>
    </row>
    <row r="95" spans="1:64" ht="12.95" customHeight="1" x14ac:dyDescent="0.2">
      <c r="A95" s="26" t="s">
        <v>235</v>
      </c>
      <c r="B95" s="25"/>
      <c r="C95" s="26">
        <v>52051.521999999997</v>
      </c>
      <c r="D95" s="26">
        <v>3.0000000000000001E-3</v>
      </c>
      <c r="E95" s="420">
        <f t="shared" si="101"/>
        <v>31470.355841038567</v>
      </c>
      <c r="F95" s="429">
        <f t="shared" si="118"/>
        <v>31470</v>
      </c>
      <c r="G95" s="416">
        <f t="shared" si="102"/>
        <v>0.13185779000195907</v>
      </c>
      <c r="H95" s="424"/>
      <c r="I95" s="419">
        <f>G95</f>
        <v>0.13185779000195907</v>
      </c>
      <c r="J95" s="419"/>
      <c r="K95" s="419"/>
      <c r="L95" s="335">
        <f t="shared" si="103"/>
        <v>4.2354667693756676E-2</v>
      </c>
      <c r="M95" s="418">
        <f t="shared" si="104"/>
        <v>37033.021999999997</v>
      </c>
      <c r="N95" s="335">
        <f t="shared" si="105"/>
        <v>8.0108089029170375E-3</v>
      </c>
      <c r="O95" s="328">
        <v>0.1</v>
      </c>
      <c r="P95" s="335">
        <f t="shared" si="106"/>
        <v>8.9503122308202399E-2</v>
      </c>
      <c r="Q95" s="335"/>
      <c r="R95" s="327">
        <f t="shared" si="107"/>
        <v>8.0108089029170377E-4</v>
      </c>
      <c r="U95" s="327">
        <f>$AB95</f>
        <v>4.1322230863058779E-2</v>
      </c>
      <c r="W95" s="430"/>
      <c r="Z95" s="327">
        <f t="shared" si="108"/>
        <v>31470</v>
      </c>
      <c r="AA95" s="335">
        <f t="shared" si="109"/>
        <v>0.13289022683265697</v>
      </c>
      <c r="AB95" s="335">
        <f t="shared" si="78"/>
        <v>4.1322230863058779E-2</v>
      </c>
      <c r="AC95" s="335">
        <f t="shared" si="79"/>
        <v>8.9503122308202399E-2</v>
      </c>
      <c r="AD95" s="335">
        <f t="shared" si="80"/>
        <v>-1.032436830697897E-3</v>
      </c>
      <c r="AE95" s="335">
        <f t="shared" si="110"/>
        <v>1.0659258093815182E-7</v>
      </c>
      <c r="AF95" s="327">
        <f t="shared" si="81"/>
        <v>8.9503122308202399E-2</v>
      </c>
      <c r="AG95" s="415">
        <f t="shared" si="82"/>
        <v>1.0659258093815182E-6</v>
      </c>
      <c r="AH95" s="327">
        <f t="shared" si="111"/>
        <v>9.0535559138900296E-2</v>
      </c>
      <c r="AI95" s="327">
        <f t="shared" si="112"/>
        <v>0.99558360220337749</v>
      </c>
      <c r="AJ95" s="327">
        <f t="shared" si="113"/>
        <v>-0.20672698550804283</v>
      </c>
      <c r="AK95" s="327">
        <f t="shared" si="114"/>
        <v>-0.73430859171016427</v>
      </c>
      <c r="AL95" s="327">
        <f t="shared" si="115"/>
        <v>-1.5768106164230484</v>
      </c>
      <c r="AM95" s="327">
        <f t="shared" si="116"/>
        <v>-1.0060324482573049</v>
      </c>
      <c r="AN95" s="335">
        <f t="shared" si="119"/>
        <v>-0.75022074363127844</v>
      </c>
      <c r="AO95" s="335">
        <f t="shared" si="119"/>
        <v>-0.74162176556028725</v>
      </c>
      <c r="AP95" s="335">
        <f t="shared" si="119"/>
        <v>-0.72585417927625717</v>
      </c>
      <c r="AQ95" s="335">
        <f t="shared" si="119"/>
        <v>-0.69749826942439264</v>
      </c>
      <c r="AR95" s="335">
        <f t="shared" si="119"/>
        <v>-0.64811805354841656</v>
      </c>
      <c r="AS95" s="335">
        <f t="shared" si="119"/>
        <v>-0.56621445762800704</v>
      </c>
      <c r="AT95" s="335">
        <f t="shared" si="119"/>
        <v>-0.43885668216174978</v>
      </c>
      <c r="AU95" s="335">
        <f t="shared" si="117"/>
        <v>-0.25419759261978525</v>
      </c>
    </row>
    <row r="96" spans="1:64" ht="12.95" customHeight="1" x14ac:dyDescent="0.2">
      <c r="A96" s="26" t="s">
        <v>78</v>
      </c>
      <c r="B96" s="25" t="s">
        <v>71</v>
      </c>
      <c r="C96" s="26">
        <v>52055.409399999997</v>
      </c>
      <c r="D96" s="26">
        <v>5.0000000000000001E-4</v>
      </c>
      <c r="E96" s="420">
        <f t="shared" si="101"/>
        <v>31480.846661894157</v>
      </c>
      <c r="F96" s="429">
        <f t="shared" si="118"/>
        <v>31480.5</v>
      </c>
      <c r="G96" s="416">
        <f t="shared" si="102"/>
        <v>0.12845643499895232</v>
      </c>
      <c r="H96" s="420"/>
      <c r="I96" s="335"/>
      <c r="J96" s="335">
        <f>G96</f>
        <v>0.12845643499895232</v>
      </c>
      <c r="K96" s="335"/>
      <c r="L96" s="335">
        <f t="shared" si="103"/>
        <v>4.2493003459698031E-2</v>
      </c>
      <c r="M96" s="418">
        <f t="shared" si="104"/>
        <v>37036.909399999997</v>
      </c>
      <c r="N96" s="335">
        <f t="shared" si="105"/>
        <v>7.3897115620040589E-3</v>
      </c>
      <c r="O96" s="328">
        <v>1</v>
      </c>
      <c r="P96" s="335">
        <f t="shared" si="106"/>
        <v>8.5963431539254287E-2</v>
      </c>
      <c r="Q96" s="335"/>
      <c r="R96" s="327">
        <f t="shared" si="107"/>
        <v>7.3897115620040589E-3</v>
      </c>
      <c r="V96" s="327">
        <f>$AB96</f>
        <v>3.7840181521106561E-2</v>
      </c>
      <c r="Z96" s="327">
        <f t="shared" si="108"/>
        <v>31480.5</v>
      </c>
      <c r="AA96" s="335">
        <f t="shared" si="109"/>
        <v>0.13310925693754377</v>
      </c>
      <c r="AB96" s="335">
        <f t="shared" si="78"/>
        <v>3.7840181521106561E-2</v>
      </c>
      <c r="AC96" s="335">
        <f t="shared" si="79"/>
        <v>8.5963431539254287E-2</v>
      </c>
      <c r="AD96" s="335">
        <f t="shared" si="80"/>
        <v>-4.652821938591456E-3</v>
      </c>
      <c r="AE96" s="335">
        <f t="shared" si="110"/>
        <v>2.1648751992237953E-5</v>
      </c>
      <c r="AF96" s="327">
        <f t="shared" si="81"/>
        <v>8.5963431539254287E-2</v>
      </c>
      <c r="AG96" s="415">
        <f t="shared" si="82"/>
        <v>2.1648751992237953E-5</v>
      </c>
      <c r="AH96" s="327">
        <f t="shared" si="111"/>
        <v>9.0616253477845757E-2</v>
      </c>
      <c r="AI96" s="327">
        <f t="shared" si="112"/>
        <v>0.99636405029416875</v>
      </c>
      <c r="AJ96" s="327">
        <f t="shared" si="113"/>
        <v>-0.20568699676398702</v>
      </c>
      <c r="AK96" s="327">
        <f t="shared" si="114"/>
        <v>-0.7343128708517912</v>
      </c>
      <c r="AL96" s="327">
        <f t="shared" si="115"/>
        <v>-1.5757477856838558</v>
      </c>
      <c r="AM96" s="327">
        <f t="shared" si="116"/>
        <v>-1.0049637579520287</v>
      </c>
      <c r="AN96" s="335">
        <f t="shared" si="119"/>
        <v>-0.74949637613421793</v>
      </c>
      <c r="AO96" s="335">
        <f t="shared" si="119"/>
        <v>-0.74088282804310102</v>
      </c>
      <c r="AP96" s="335">
        <f t="shared" si="119"/>
        <v>-0.72509915141467851</v>
      </c>
      <c r="AQ96" s="335">
        <f t="shared" si="119"/>
        <v>-0.69673289420272932</v>
      </c>
      <c r="AR96" s="335">
        <f t="shared" si="119"/>
        <v>-0.64736452285513812</v>
      </c>
      <c r="AS96" s="335">
        <f t="shared" si="119"/>
        <v>-0.56552170095211218</v>
      </c>
      <c r="AT96" s="335">
        <f t="shared" si="119"/>
        <v>-0.43830219289400146</v>
      </c>
      <c r="AU96" s="335">
        <f t="shared" si="117"/>
        <v>-0.25387347292682372</v>
      </c>
    </row>
    <row r="97" spans="1:47" ht="12.95" customHeight="1" x14ac:dyDescent="0.2">
      <c r="A97" s="48" t="s">
        <v>236</v>
      </c>
      <c r="B97" s="25"/>
      <c r="C97" s="26">
        <v>52285.538999999997</v>
      </c>
      <c r="D97" s="26">
        <v>7.0000000000000001E-3</v>
      </c>
      <c r="E97" s="420">
        <f t="shared" si="101"/>
        <v>32101.891166490823</v>
      </c>
      <c r="F97" s="429">
        <f t="shared" si="118"/>
        <v>32101.5</v>
      </c>
      <c r="G97" s="416">
        <f t="shared" si="102"/>
        <v>0.14494772500620456</v>
      </c>
      <c r="H97" s="424"/>
      <c r="I97" s="419">
        <f>G97</f>
        <v>0.14494772500620456</v>
      </c>
      <c r="J97" s="419"/>
      <c r="K97" s="419"/>
      <c r="L97" s="335">
        <f t="shared" si="103"/>
        <v>5.0777388945072943E-2</v>
      </c>
      <c r="M97" s="418">
        <f t="shared" si="104"/>
        <v>37267.038999999997</v>
      </c>
      <c r="N97" s="335">
        <f t="shared" si="105"/>
        <v>8.8680521938664658E-3</v>
      </c>
      <c r="O97" s="431">
        <v>0.1</v>
      </c>
      <c r="P97" s="335">
        <f t="shared" si="106"/>
        <v>9.4170336061131621E-2</v>
      </c>
      <c r="Q97" s="335"/>
      <c r="R97" s="327">
        <f t="shared" si="107"/>
        <v>8.868052193866466E-4</v>
      </c>
      <c r="U97" s="327">
        <f>$AB97</f>
        <v>4.9533831992396943E-2</v>
      </c>
      <c r="W97" s="430"/>
      <c r="Z97" s="327">
        <f t="shared" si="108"/>
        <v>32101.5</v>
      </c>
      <c r="AA97" s="335">
        <f t="shared" si="109"/>
        <v>0.14619128195888056</v>
      </c>
      <c r="AB97" s="335">
        <f t="shared" si="78"/>
        <v>4.9533831992396943E-2</v>
      </c>
      <c r="AC97" s="335">
        <f t="shared" si="79"/>
        <v>9.4170336061131621E-2</v>
      </c>
      <c r="AD97" s="335">
        <f t="shared" si="80"/>
        <v>-1.2435569526760004E-3</v>
      </c>
      <c r="AE97" s="335">
        <f t="shared" si="110"/>
        <v>1.5464338945488205E-7</v>
      </c>
      <c r="AF97" s="327">
        <f t="shared" si="81"/>
        <v>9.4170336061131621E-2</v>
      </c>
      <c r="AG97" s="415">
        <f t="shared" si="82"/>
        <v>1.5464338945488204E-6</v>
      </c>
      <c r="AH97" s="327">
        <f t="shared" si="111"/>
        <v>9.5413893013807621E-2</v>
      </c>
      <c r="AI97" s="327">
        <f t="shared" si="112"/>
        <v>1.0447692516213958</v>
      </c>
      <c r="AJ97" s="327">
        <f t="shared" si="113"/>
        <v>-0.14074075412458789</v>
      </c>
      <c r="AK97" s="327">
        <f t="shared" si="114"/>
        <v>-0.73295588307763981</v>
      </c>
      <c r="AL97" s="327">
        <f t="shared" si="115"/>
        <v>-1.5097916993002232</v>
      </c>
      <c r="AM97" s="327">
        <f t="shared" si="116"/>
        <v>-0.9407832542132547</v>
      </c>
      <c r="AN97" s="335">
        <f t="shared" si="119"/>
        <v>-0.70561961830735176</v>
      </c>
      <c r="AO97" s="335">
        <f t="shared" si="119"/>
        <v>-0.69618227912585573</v>
      </c>
      <c r="AP97" s="335">
        <f t="shared" si="119"/>
        <v>-0.67954770958666066</v>
      </c>
      <c r="AQ97" s="335">
        <f t="shared" si="119"/>
        <v>-0.65075629084626052</v>
      </c>
      <c r="AR97" s="335">
        <f t="shared" si="119"/>
        <v>-0.60234961126419273</v>
      </c>
      <c r="AS97" s="335">
        <f t="shared" si="119"/>
        <v>-0.52436091102313709</v>
      </c>
      <c r="AT97" s="335">
        <f t="shared" si="119"/>
        <v>-0.40547449014542647</v>
      </c>
      <c r="AU97" s="335">
        <f t="shared" si="117"/>
        <v>-0.23470410822881593</v>
      </c>
    </row>
    <row r="98" spans="1:47" ht="12.95" customHeight="1" x14ac:dyDescent="0.2">
      <c r="A98" s="48" t="s">
        <v>236</v>
      </c>
      <c r="B98" s="25"/>
      <c r="C98" s="26">
        <v>52296.655899999998</v>
      </c>
      <c r="D98" s="26">
        <v>5.9999999999999995E-4</v>
      </c>
      <c r="E98" s="420">
        <f t="shared" si="101"/>
        <v>32131.8920427499</v>
      </c>
      <c r="F98" s="429">
        <f t="shared" si="118"/>
        <v>32131.5</v>
      </c>
      <c r="G98" s="416">
        <f t="shared" si="102"/>
        <v>0.14527242500480497</v>
      </c>
      <c r="H98" s="420"/>
      <c r="I98" s="419"/>
      <c r="J98" s="419"/>
      <c r="K98" s="419">
        <f>G98</f>
        <v>0.14527242500480497</v>
      </c>
      <c r="L98" s="335">
        <f t="shared" si="103"/>
        <v>5.1182720987462543E-2</v>
      </c>
      <c r="M98" s="418">
        <f t="shared" si="104"/>
        <v>37278.155899999998</v>
      </c>
      <c r="N98" s="335">
        <f t="shared" si="105"/>
        <v>8.8528724020711033E-3</v>
      </c>
      <c r="O98" s="431">
        <v>1</v>
      </c>
      <c r="P98" s="335">
        <f t="shared" si="106"/>
        <v>9.4089704017342429E-2</v>
      </c>
      <c r="Q98" s="335"/>
      <c r="R98" s="327">
        <f t="shared" si="107"/>
        <v>8.8528724020711033E-3</v>
      </c>
      <c r="W98" s="327">
        <f>$AB98</f>
        <v>4.9625704236825274E-2</v>
      </c>
      <c r="Z98" s="327">
        <f t="shared" si="108"/>
        <v>32131.5</v>
      </c>
      <c r="AA98" s="335">
        <f t="shared" si="109"/>
        <v>0.14682944175544224</v>
      </c>
      <c r="AB98" s="335">
        <f t="shared" si="78"/>
        <v>4.9625704236825274E-2</v>
      </c>
      <c r="AC98" s="335">
        <f t="shared" si="79"/>
        <v>9.4089704017342429E-2</v>
      </c>
      <c r="AD98" s="335">
        <f t="shared" si="80"/>
        <v>-1.557016750637269E-3</v>
      </c>
      <c r="AE98" s="335">
        <f t="shared" si="110"/>
        <v>2.4243011617650394E-6</v>
      </c>
      <c r="AF98" s="327">
        <f t="shared" si="81"/>
        <v>9.4089704017342429E-2</v>
      </c>
      <c r="AG98" s="415">
        <f t="shared" si="82"/>
        <v>2.4243011617650394E-6</v>
      </c>
      <c r="AH98" s="327">
        <f t="shared" si="111"/>
        <v>9.5646720767979698E-2</v>
      </c>
      <c r="AI98" s="327">
        <f t="shared" si="112"/>
        <v>1.0472224643864072</v>
      </c>
      <c r="AJ98" s="327">
        <f t="shared" si="113"/>
        <v>-0.13742592853460536</v>
      </c>
      <c r="AK98" s="327">
        <f t="shared" si="114"/>
        <v>-0.73280191817853291</v>
      </c>
      <c r="AL98" s="327">
        <f t="shared" si="115"/>
        <v>-1.5064443379936603</v>
      </c>
      <c r="AM98" s="327">
        <f t="shared" si="116"/>
        <v>-0.93763320082374857</v>
      </c>
      <c r="AN98" s="335">
        <f t="shared" si="119"/>
        <v>-0.70344733952845673</v>
      </c>
      <c r="AO98" s="335">
        <f t="shared" si="119"/>
        <v>-0.69397251632539581</v>
      </c>
      <c r="AP98" s="335">
        <f t="shared" si="119"/>
        <v>-0.67730234882523388</v>
      </c>
      <c r="AQ98" s="335">
        <f t="shared" si="119"/>
        <v>-0.64850009300842226</v>
      </c>
      <c r="AR98" s="335">
        <f t="shared" si="119"/>
        <v>-0.60015300009602024</v>
      </c>
      <c r="AS98" s="335">
        <f t="shared" si="119"/>
        <v>-0.52236327168112728</v>
      </c>
      <c r="AT98" s="335">
        <f t="shared" si="119"/>
        <v>-0.40388698144681356</v>
      </c>
      <c r="AU98" s="335">
        <f t="shared" si="117"/>
        <v>-0.23377805196321155</v>
      </c>
    </row>
    <row r="99" spans="1:47" ht="12.95" customHeight="1" x14ac:dyDescent="0.2">
      <c r="A99" s="48" t="s">
        <v>67</v>
      </c>
      <c r="B99" s="25"/>
      <c r="C99" s="26">
        <v>52395.414199999897</v>
      </c>
      <c r="D99" s="26">
        <v>5.0000000000000001E-4</v>
      </c>
      <c r="E99" s="420">
        <f t="shared" si="101"/>
        <v>32398.408386141826</v>
      </c>
      <c r="F99" s="429">
        <f t="shared" si="118"/>
        <v>32398</v>
      </c>
      <c r="G99" s="416">
        <f t="shared" si="102"/>
        <v>0.15132850990630686</v>
      </c>
      <c r="H99" s="428"/>
      <c r="I99" s="415"/>
      <c r="J99" s="335">
        <f>G99</f>
        <v>0.15132850990630686</v>
      </c>
      <c r="K99" s="335"/>
      <c r="L99" s="335">
        <f t="shared" si="103"/>
        <v>5.4804136595635572E-2</v>
      </c>
      <c r="M99" s="418">
        <f t="shared" si="104"/>
        <v>37376.914199999897</v>
      </c>
      <c r="N99" s="335">
        <f t="shared" si="105"/>
        <v>9.3169546430178322E-3</v>
      </c>
      <c r="O99" s="412">
        <v>1</v>
      </c>
      <c r="P99" s="335">
        <f t="shared" si="106"/>
        <v>9.6524373310671291E-2</v>
      </c>
      <c r="Q99" s="335"/>
      <c r="R99" s="327">
        <f t="shared" si="107"/>
        <v>9.3169546430178322E-3</v>
      </c>
      <c r="V99" s="327">
        <f>$AB99</f>
        <v>5.3610449131702903E-2</v>
      </c>
      <c r="Z99" s="327">
        <f t="shared" si="108"/>
        <v>32398</v>
      </c>
      <c r="AA99" s="335">
        <f t="shared" si="109"/>
        <v>0.15252219737023953</v>
      </c>
      <c r="AB99" s="335">
        <f t="shared" si="78"/>
        <v>5.3610449131702903E-2</v>
      </c>
      <c r="AC99" s="335">
        <f t="shared" si="79"/>
        <v>9.6524373310671291E-2</v>
      </c>
      <c r="AD99" s="335">
        <f t="shared" si="80"/>
        <v>-1.1936874639326689E-3</v>
      </c>
      <c r="AE99" s="335">
        <f t="shared" si="110"/>
        <v>1.4248897615500068E-6</v>
      </c>
      <c r="AF99" s="327">
        <f t="shared" si="81"/>
        <v>9.6524373310671291E-2</v>
      </c>
      <c r="AG99" s="415">
        <f t="shared" si="82"/>
        <v>1.4248897615500068E-6</v>
      </c>
      <c r="AH99" s="327">
        <f t="shared" si="111"/>
        <v>9.771806077460396E-2</v>
      </c>
      <c r="AI99" s="327">
        <f t="shared" si="112"/>
        <v>1.0694940949906087</v>
      </c>
      <c r="AJ99" s="327">
        <f t="shared" si="113"/>
        <v>-0.10722870712316444</v>
      </c>
      <c r="AK99" s="327">
        <f t="shared" si="114"/>
        <v>-0.73102611662669004</v>
      </c>
      <c r="AL99" s="327">
        <f t="shared" si="115"/>
        <v>-1.4760173864760888</v>
      </c>
      <c r="AM99" s="327">
        <f t="shared" si="116"/>
        <v>-0.90944463184866475</v>
      </c>
      <c r="AN99" s="335">
        <f t="shared" si="119"/>
        <v>-0.68393170563082428</v>
      </c>
      <c r="AO99" s="335">
        <f t="shared" si="119"/>
        <v>-0.67413573218677114</v>
      </c>
      <c r="AP99" s="335">
        <f t="shared" si="119"/>
        <v>-0.65717436873563873</v>
      </c>
      <c r="AQ99" s="335">
        <f t="shared" si="119"/>
        <v>-0.6283172113233082</v>
      </c>
      <c r="AR99" s="335">
        <f t="shared" si="119"/>
        <v>-0.5805530866681603</v>
      </c>
      <c r="AS99" s="335">
        <f t="shared" si="119"/>
        <v>-0.50458165541686084</v>
      </c>
      <c r="AT99" s="335">
        <f t="shared" si="119"/>
        <v>-0.38977827398301435</v>
      </c>
      <c r="AU99" s="335">
        <f t="shared" si="117"/>
        <v>-0.22555158547042731</v>
      </c>
    </row>
    <row r="100" spans="1:47" ht="12.95" customHeight="1" x14ac:dyDescent="0.2">
      <c r="A100" s="26" t="s">
        <v>78</v>
      </c>
      <c r="B100" s="25" t="s">
        <v>71</v>
      </c>
      <c r="C100" s="26">
        <v>52417.462099999997</v>
      </c>
      <c r="D100" s="26">
        <v>8.0000000000000004E-4</v>
      </c>
      <c r="E100" s="420">
        <f t="shared" si="101"/>
        <v>32457.908455376546</v>
      </c>
      <c r="F100" s="429">
        <f t="shared" si="118"/>
        <v>32457.5</v>
      </c>
      <c r="G100" s="416">
        <f t="shared" si="102"/>
        <v>0.15135416499833809</v>
      </c>
      <c r="H100" s="420"/>
      <c r="I100" s="335"/>
      <c r="J100" s="335">
        <f>G100</f>
        <v>0.15135416499833809</v>
      </c>
      <c r="K100" s="335"/>
      <c r="L100" s="335">
        <f t="shared" si="103"/>
        <v>5.5617755601327812E-2</v>
      </c>
      <c r="M100" s="418">
        <f t="shared" si="104"/>
        <v>37398.962099999997</v>
      </c>
      <c r="N100" s="335">
        <f t="shared" si="105"/>
        <v>9.1654600842319585E-3</v>
      </c>
      <c r="O100" s="412">
        <v>1</v>
      </c>
      <c r="P100" s="335">
        <f t="shared" si="106"/>
        <v>9.573640939701028E-2</v>
      </c>
      <c r="Q100" s="335"/>
      <c r="R100" s="327">
        <f t="shared" si="107"/>
        <v>9.1654600842319585E-3</v>
      </c>
      <c r="V100" s="327">
        <f>$AB100</f>
        <v>5.317302879150565E-2</v>
      </c>
      <c r="Z100" s="327">
        <f t="shared" si="108"/>
        <v>32457.5</v>
      </c>
      <c r="AA100" s="335">
        <f t="shared" si="109"/>
        <v>0.15379889180816025</v>
      </c>
      <c r="AB100" s="335">
        <f t="shared" si="78"/>
        <v>5.317302879150565E-2</v>
      </c>
      <c r="AC100" s="335">
        <f t="shared" si="79"/>
        <v>9.573640939701028E-2</v>
      </c>
      <c r="AD100" s="335">
        <f t="shared" si="80"/>
        <v>-2.444726809822162E-3</v>
      </c>
      <c r="AE100" s="335">
        <f t="shared" si="110"/>
        <v>5.9766891746632452E-6</v>
      </c>
      <c r="AF100" s="327">
        <f t="shared" si="81"/>
        <v>9.573640939701028E-2</v>
      </c>
      <c r="AG100" s="415">
        <f t="shared" si="82"/>
        <v>5.9766891746632452E-6</v>
      </c>
      <c r="AH100" s="327">
        <f t="shared" si="111"/>
        <v>9.8181136206832442E-2</v>
      </c>
      <c r="AI100" s="327">
        <f t="shared" si="112"/>
        <v>1.0745852894361498</v>
      </c>
      <c r="AJ100" s="327">
        <f t="shared" si="113"/>
        <v>-0.100299516060949</v>
      </c>
      <c r="AK100" s="327">
        <f t="shared" si="114"/>
        <v>-0.73052422754388402</v>
      </c>
      <c r="AL100" s="327">
        <f t="shared" si="115"/>
        <v>-1.4690505736345849</v>
      </c>
      <c r="AM100" s="327">
        <f t="shared" si="116"/>
        <v>-0.90310020966709992</v>
      </c>
      <c r="AN100" s="335">
        <f t="shared" si="119"/>
        <v>-0.67952040426914007</v>
      </c>
      <c r="AO100" s="335">
        <f t="shared" si="119"/>
        <v>-0.66965587817888328</v>
      </c>
      <c r="AP100" s="335">
        <f t="shared" si="119"/>
        <v>-0.65263590497535029</v>
      </c>
      <c r="AQ100" s="335">
        <f t="shared" si="119"/>
        <v>-0.6237768323496774</v>
      </c>
      <c r="AR100" s="335">
        <f t="shared" si="119"/>
        <v>-0.57615606500830097</v>
      </c>
      <c r="AS100" s="335">
        <f t="shared" si="119"/>
        <v>-0.50060295726407311</v>
      </c>
      <c r="AT100" s="335">
        <f t="shared" si="119"/>
        <v>-0.38662676813439878</v>
      </c>
      <c r="AU100" s="335">
        <f t="shared" si="117"/>
        <v>-0.22371490721031217</v>
      </c>
    </row>
    <row r="101" spans="1:47" ht="12.95" customHeight="1" x14ac:dyDescent="0.2">
      <c r="A101" s="26" t="s">
        <v>70</v>
      </c>
      <c r="B101" s="27" t="s">
        <v>71</v>
      </c>
      <c r="C101" s="28">
        <v>52684.836300000003</v>
      </c>
      <c r="D101" s="26">
        <v>2.9999999999999997E-4</v>
      </c>
      <c r="E101" s="420">
        <f t="shared" si="101"/>
        <v>33179.463950979596</v>
      </c>
      <c r="F101" s="429">
        <f t="shared" si="118"/>
        <v>33179</v>
      </c>
      <c r="G101" s="416">
        <f t="shared" si="102"/>
        <v>0.17191820000880398</v>
      </c>
      <c r="H101" s="420"/>
      <c r="I101" s="335"/>
      <c r="J101" s="335"/>
      <c r="K101" s="335">
        <f>G101</f>
        <v>0.17191820000880398</v>
      </c>
      <c r="L101" s="335">
        <f t="shared" si="103"/>
        <v>6.5631471342947556E-2</v>
      </c>
      <c r="M101" s="418">
        <f t="shared" si="104"/>
        <v>37666.336300000003</v>
      </c>
      <c r="N101" s="335">
        <f t="shared" si="105"/>
        <v>1.1296868690489386E-2</v>
      </c>
      <c r="O101" s="412">
        <v>1</v>
      </c>
      <c r="P101" s="335">
        <f t="shared" si="106"/>
        <v>0.10628672866585642</v>
      </c>
      <c r="Q101" s="335"/>
      <c r="R101" s="327">
        <f t="shared" si="107"/>
        <v>1.1296868690489386E-2</v>
      </c>
      <c r="W101" s="327">
        <f>$AB101</f>
        <v>6.8116433200203913E-2</v>
      </c>
      <c r="Z101" s="327">
        <f t="shared" si="108"/>
        <v>33179</v>
      </c>
      <c r="AA101" s="335">
        <f t="shared" si="109"/>
        <v>0.16943323815154762</v>
      </c>
      <c r="AB101" s="335">
        <f t="shared" si="78"/>
        <v>6.8116433200203913E-2</v>
      </c>
      <c r="AC101" s="335">
        <f t="shared" si="79"/>
        <v>0.10628672866585642</v>
      </c>
      <c r="AD101" s="335">
        <f t="shared" si="80"/>
        <v>2.484961857256357E-3</v>
      </c>
      <c r="AE101" s="335">
        <f t="shared" si="110"/>
        <v>6.1750354320189633E-6</v>
      </c>
      <c r="AF101" s="327">
        <f t="shared" si="81"/>
        <v>0.10628672866585642</v>
      </c>
      <c r="AG101" s="415">
        <f t="shared" si="82"/>
        <v>6.1750354320189633E-6</v>
      </c>
      <c r="AH101" s="327">
        <f t="shared" si="111"/>
        <v>0.10380176680860007</v>
      </c>
      <c r="AI101" s="327">
        <f t="shared" si="112"/>
        <v>1.1398416349250542</v>
      </c>
      <c r="AJ101" s="327">
        <f t="shared" si="113"/>
        <v>-1.0607313093474744E-2</v>
      </c>
      <c r="AK101" s="327">
        <f t="shared" si="114"/>
        <v>-0.72088343688168521</v>
      </c>
      <c r="AL101" s="327">
        <f t="shared" si="115"/>
        <v>-1.3791896349645292</v>
      </c>
      <c r="AM101" s="327">
        <f t="shared" si="116"/>
        <v>-0.82465514833356135</v>
      </c>
      <c r="AN101" s="335">
        <f t="shared" ref="AN101:AT110" si="120">$AU101+$AB$7*SIN(AO101)</f>
        <v>-0.62441682443130031</v>
      </c>
      <c r="AO101" s="335">
        <f t="shared" si="120"/>
        <v>-0.61383388839567798</v>
      </c>
      <c r="AP101" s="335">
        <f t="shared" si="120"/>
        <v>-0.59631082706614125</v>
      </c>
      <c r="AQ101" s="335">
        <f t="shared" si="120"/>
        <v>-0.56774348686240805</v>
      </c>
      <c r="AR101" s="335">
        <f t="shared" si="120"/>
        <v>-0.52224587160359359</v>
      </c>
      <c r="AS101" s="335">
        <f t="shared" si="120"/>
        <v>-0.45211522928558529</v>
      </c>
      <c r="AT101" s="335">
        <f t="shared" si="120"/>
        <v>-0.34836902401549674</v>
      </c>
      <c r="AU101" s="335">
        <f t="shared" si="117"/>
        <v>-0.20144325402253038</v>
      </c>
    </row>
    <row r="102" spans="1:47" ht="12.95" customHeight="1" x14ac:dyDescent="0.2">
      <c r="A102" s="48" t="s">
        <v>80</v>
      </c>
      <c r="B102" s="27"/>
      <c r="C102" s="26">
        <v>52685.574000000001</v>
      </c>
      <c r="D102" s="26">
        <v>2.9999999999999997E-4</v>
      </c>
      <c r="E102" s="420">
        <f t="shared" si="101"/>
        <v>33181.454761944551</v>
      </c>
      <c r="F102" s="429">
        <f t="shared" si="118"/>
        <v>33181</v>
      </c>
      <c r="G102" s="416">
        <f t="shared" si="102"/>
        <v>0.16851318000408355</v>
      </c>
      <c r="H102" s="420"/>
      <c r="I102" s="335"/>
      <c r="J102" s="335">
        <f>G102</f>
        <v>0.16851318000408355</v>
      </c>
      <c r="K102" s="335"/>
      <c r="L102" s="335">
        <f t="shared" si="103"/>
        <v>6.5659608750960552E-2</v>
      </c>
      <c r="M102" s="418">
        <f t="shared" si="104"/>
        <v>37667.074000000001</v>
      </c>
      <c r="N102" s="335">
        <f t="shared" si="105"/>
        <v>1.0578857119521249E-2</v>
      </c>
      <c r="O102" s="412">
        <v>1</v>
      </c>
      <c r="P102" s="335">
        <f t="shared" si="106"/>
        <v>0.102853571253123</v>
      </c>
      <c r="Q102" s="335"/>
      <c r="R102" s="327">
        <f t="shared" si="107"/>
        <v>1.0578857119521249E-2</v>
      </c>
      <c r="V102" s="327">
        <f>$AB102</f>
        <v>6.4695846034491536E-2</v>
      </c>
      <c r="Z102" s="327">
        <f t="shared" si="108"/>
        <v>33181</v>
      </c>
      <c r="AA102" s="335">
        <f t="shared" si="109"/>
        <v>0.16947694272055258</v>
      </c>
      <c r="AB102" s="335">
        <f t="shared" si="78"/>
        <v>6.4695846034491536E-2</v>
      </c>
      <c r="AC102" s="335">
        <f t="shared" si="79"/>
        <v>0.102853571253123</v>
      </c>
      <c r="AD102" s="335">
        <f t="shared" si="80"/>
        <v>-9.6376271646902989E-4</v>
      </c>
      <c r="AE102" s="335">
        <f t="shared" si="110"/>
        <v>9.2883857365576365E-7</v>
      </c>
      <c r="AF102" s="327">
        <f t="shared" si="81"/>
        <v>0.102853571253123</v>
      </c>
      <c r="AG102" s="415">
        <f t="shared" si="82"/>
        <v>9.2883857365576365E-7</v>
      </c>
      <c r="AH102" s="327">
        <f t="shared" si="111"/>
        <v>0.10381733396959202</v>
      </c>
      <c r="AI102" s="327">
        <f t="shared" si="112"/>
        <v>1.1400316375325092</v>
      </c>
      <c r="AJ102" s="327">
        <f t="shared" si="113"/>
        <v>-1.0343751703033687E-2</v>
      </c>
      <c r="AK102" s="327">
        <f t="shared" si="114"/>
        <v>-0.72084655296313005</v>
      </c>
      <c r="AL102" s="327">
        <f t="shared" si="115"/>
        <v>-1.3789260591109456</v>
      </c>
      <c r="AM102" s="327">
        <f t="shared" si="116"/>
        <v>-0.82443376128041945</v>
      </c>
      <c r="AN102" s="335">
        <f t="shared" si="120"/>
        <v>-0.62425987213927736</v>
      </c>
      <c r="AO102" s="335">
        <f t="shared" si="120"/>
        <v>-0.61367527616255968</v>
      </c>
      <c r="AP102" s="335">
        <f t="shared" si="120"/>
        <v>-0.59615139339289414</v>
      </c>
      <c r="AQ102" s="335">
        <f t="shared" si="120"/>
        <v>-0.5675856954049624</v>
      </c>
      <c r="AR102" s="335">
        <f t="shared" si="120"/>
        <v>-0.52209495310056586</v>
      </c>
      <c r="AS102" s="335">
        <f t="shared" si="120"/>
        <v>-0.45198022100073215</v>
      </c>
      <c r="AT102" s="335">
        <f t="shared" si="120"/>
        <v>-0.34826286848443655</v>
      </c>
      <c r="AU102" s="335">
        <f t="shared" si="117"/>
        <v>-0.20138151693815676</v>
      </c>
    </row>
    <row r="103" spans="1:47" ht="12.95" customHeight="1" x14ac:dyDescent="0.2">
      <c r="A103" s="48" t="s">
        <v>90</v>
      </c>
      <c r="B103" s="27" t="s">
        <v>65</v>
      </c>
      <c r="C103" s="28">
        <v>52688.538399999998</v>
      </c>
      <c r="D103" s="28">
        <v>1E-4</v>
      </c>
      <c r="E103" s="420">
        <f t="shared" si="101"/>
        <v>33189.454707755191</v>
      </c>
      <c r="F103" s="429">
        <f t="shared" si="118"/>
        <v>33189</v>
      </c>
      <c r="G103" s="416">
        <f t="shared" si="102"/>
        <v>0.16849309999815887</v>
      </c>
      <c r="H103" s="424"/>
      <c r="I103" s="419"/>
      <c r="J103" s="335"/>
      <c r="K103" s="335">
        <f>G103</f>
        <v>0.16849309999815887</v>
      </c>
      <c r="L103" s="335">
        <f t="shared" si="103"/>
        <v>6.5772179356625049E-2</v>
      </c>
      <c r="M103" s="418">
        <f t="shared" si="104"/>
        <v>37670.038399999998</v>
      </c>
      <c r="N103" s="335">
        <f t="shared" si="105"/>
        <v>1.0551587537444288E-2</v>
      </c>
      <c r="O103" s="412">
        <v>1</v>
      </c>
      <c r="P103" s="335">
        <f t="shared" si="106"/>
        <v>0.10272092064153382</v>
      </c>
      <c r="Q103" s="335"/>
      <c r="R103" s="327">
        <f t="shared" si="107"/>
        <v>1.0551587537444288E-2</v>
      </c>
      <c r="W103" s="327">
        <f>$AB103</f>
        <v>6.4613499622313136E-2</v>
      </c>
      <c r="Z103" s="327">
        <f t="shared" si="108"/>
        <v>33189</v>
      </c>
      <c r="AA103" s="335">
        <f t="shared" si="109"/>
        <v>0.16965177973247078</v>
      </c>
      <c r="AB103" s="335">
        <f t="shared" si="78"/>
        <v>6.4613499622313136E-2</v>
      </c>
      <c r="AC103" s="335">
        <f t="shared" si="79"/>
        <v>0.10272092064153382</v>
      </c>
      <c r="AD103" s="335">
        <f t="shared" si="80"/>
        <v>-1.1586797343119126E-3</v>
      </c>
      <c r="AE103" s="335">
        <f t="shared" si="110"/>
        <v>1.3425387267051244E-6</v>
      </c>
      <c r="AF103" s="327">
        <f t="shared" si="81"/>
        <v>0.10272092064153382</v>
      </c>
      <c r="AG103" s="415">
        <f t="shared" si="82"/>
        <v>1.3425387267051244E-6</v>
      </c>
      <c r="AH103" s="327">
        <f t="shared" si="111"/>
        <v>0.10387960037584573</v>
      </c>
      <c r="AI103" s="327">
        <f t="shared" si="112"/>
        <v>1.1407921524596831</v>
      </c>
      <c r="AJ103" s="327">
        <f t="shared" si="113"/>
        <v>-9.2886639950566039E-3</v>
      </c>
      <c r="AK103" s="327">
        <f t="shared" si="114"/>
        <v>-0.72069839893996723</v>
      </c>
      <c r="AL103" s="327">
        <f t="shared" si="115"/>
        <v>-1.3778709205172972</v>
      </c>
      <c r="AM103" s="327">
        <f t="shared" si="116"/>
        <v>-0.8235479930456796</v>
      </c>
      <c r="AN103" s="335">
        <f t="shared" si="120"/>
        <v>-0.62363182747178381</v>
      </c>
      <c r="AO103" s="335">
        <f t="shared" si="120"/>
        <v>-0.61304061221920558</v>
      </c>
      <c r="AP103" s="335">
        <f t="shared" si="120"/>
        <v>-0.59551347736869231</v>
      </c>
      <c r="AQ103" s="335">
        <f t="shared" si="120"/>
        <v>-0.56695439547587334</v>
      </c>
      <c r="AR103" s="335">
        <f t="shared" si="120"/>
        <v>-0.52149119944029942</v>
      </c>
      <c r="AS103" s="335">
        <f t="shared" si="120"/>
        <v>-0.45144015576600544</v>
      </c>
      <c r="AT103" s="335">
        <f t="shared" si="120"/>
        <v>-0.34783824076355396</v>
      </c>
      <c r="AU103" s="335">
        <f t="shared" si="117"/>
        <v>-0.20113456860066226</v>
      </c>
    </row>
    <row r="104" spans="1:47" ht="12.95" customHeight="1" x14ac:dyDescent="0.2">
      <c r="A104" s="48" t="s">
        <v>66</v>
      </c>
      <c r="B104" s="25" t="s">
        <v>65</v>
      </c>
      <c r="C104" s="26">
        <v>52717.4421</v>
      </c>
      <c r="D104" s="26">
        <v>8.0000000000000004E-4</v>
      </c>
      <c r="E104" s="420">
        <f t="shared" si="101"/>
        <v>33267.456338347307</v>
      </c>
      <c r="F104" s="429">
        <f t="shared" si="118"/>
        <v>33267</v>
      </c>
      <c r="G104" s="416">
        <f t="shared" si="102"/>
        <v>0.16909732000203803</v>
      </c>
      <c r="H104" s="420"/>
      <c r="I104" s="335"/>
      <c r="K104" s="335">
        <f>G104</f>
        <v>0.16909732000203803</v>
      </c>
      <c r="L104" s="335">
        <f t="shared" si="103"/>
        <v>6.6871501399276334E-2</v>
      </c>
      <c r="M104" s="418">
        <f t="shared" si="104"/>
        <v>37698.9421</v>
      </c>
      <c r="N104" s="335">
        <f t="shared" si="105"/>
        <v>1.0450117989004739E-2</v>
      </c>
      <c r="O104" s="412">
        <v>1</v>
      </c>
      <c r="P104" s="335">
        <f t="shared" si="106"/>
        <v>0.1022258186027617</v>
      </c>
      <c r="Q104" s="335"/>
      <c r="R104" s="327">
        <f t="shared" si="107"/>
        <v>1.0450117989004739E-2</v>
      </c>
      <c r="W104" s="327">
        <f>$AB104</f>
        <v>6.4610826159084894E-2</v>
      </c>
      <c r="Z104" s="327">
        <f t="shared" si="108"/>
        <v>33267</v>
      </c>
      <c r="AA104" s="335">
        <f t="shared" si="109"/>
        <v>0.17135799524222947</v>
      </c>
      <c r="AB104" s="335">
        <f t="shared" ref="AB104:AB135" si="121">IF(O104&lt;&gt;0,G104-AH104, -9999)</f>
        <v>6.4610826159084894E-2</v>
      </c>
      <c r="AC104" s="335">
        <f t="shared" ref="AC104:AC135" si="122">+G104-L104</f>
        <v>0.1022258186027617</v>
      </c>
      <c r="AD104" s="335">
        <f t="shared" ref="AD104:AD135" si="123">IF(O104&lt;&gt;0,G104-AA104, -9999)</f>
        <v>-2.2606752401914398E-3</v>
      </c>
      <c r="AE104" s="335">
        <f t="shared" si="110"/>
        <v>5.1106525416146246E-6</v>
      </c>
      <c r="AF104" s="327">
        <f t="shared" ref="AF104:AF135" si="124">IF(O104&lt;&gt;0,G104-L104, -9999)</f>
        <v>0.1022258186027617</v>
      </c>
      <c r="AG104" s="415">
        <f t="shared" ref="AG104:AG135" si="125">+(G104-AA104)^2</f>
        <v>5.1106525416146246E-6</v>
      </c>
      <c r="AH104" s="327">
        <f t="shared" si="111"/>
        <v>0.10448649384295314</v>
      </c>
      <c r="AI104" s="327">
        <f t="shared" si="112"/>
        <v>1.1482494471461115</v>
      </c>
      <c r="AJ104" s="327">
        <f t="shared" si="113"/>
        <v>1.0691838057317199E-3</v>
      </c>
      <c r="AK104" s="327">
        <f t="shared" si="114"/>
        <v>-0.71920144177395462</v>
      </c>
      <c r="AL104" s="327">
        <f t="shared" si="115"/>
        <v>-1.3675129389377438</v>
      </c>
      <c r="AM104" s="327">
        <f t="shared" si="116"/>
        <v>-0.81489328484413559</v>
      </c>
      <c r="AN104" s="335">
        <f t="shared" si="120"/>
        <v>-0.61748861915836795</v>
      </c>
      <c r="AO104" s="335">
        <f t="shared" si="120"/>
        <v>-0.60683460568615499</v>
      </c>
      <c r="AP104" s="335">
        <f t="shared" si="120"/>
        <v>-0.58927860632912332</v>
      </c>
      <c r="AQ104" s="335">
        <f t="shared" si="120"/>
        <v>-0.5607880019273076</v>
      </c>
      <c r="AR104" s="335">
        <f t="shared" si="120"/>
        <v>-0.51559794498837186</v>
      </c>
      <c r="AS104" s="335">
        <f t="shared" si="120"/>
        <v>-0.44617183958851125</v>
      </c>
      <c r="AT104" s="335">
        <f t="shared" si="120"/>
        <v>-0.34369765328886986</v>
      </c>
      <c r="AU104" s="335">
        <f t="shared" si="117"/>
        <v>-0.19872682231009109</v>
      </c>
    </row>
    <row r="105" spans="1:47" ht="12.95" customHeight="1" x14ac:dyDescent="0.2">
      <c r="A105" s="48" t="s">
        <v>67</v>
      </c>
      <c r="B105" s="27"/>
      <c r="C105" s="26">
        <v>52717.443899999998</v>
      </c>
      <c r="D105" s="26">
        <v>1.9E-3</v>
      </c>
      <c r="E105" s="420">
        <f t="shared" si="101"/>
        <v>33267.461195958444</v>
      </c>
      <c r="F105" s="429">
        <f t="shared" si="118"/>
        <v>33267</v>
      </c>
      <c r="G105" s="416">
        <f t="shared" si="102"/>
        <v>0.17089732000022195</v>
      </c>
      <c r="H105" s="428"/>
      <c r="I105" s="432"/>
      <c r="J105" s="335">
        <f>G105</f>
        <v>0.17089732000022195</v>
      </c>
      <c r="K105" s="335"/>
      <c r="L105" s="335">
        <f t="shared" si="103"/>
        <v>6.6871501399276334E-2</v>
      </c>
      <c r="M105" s="418">
        <f t="shared" si="104"/>
        <v>37698.943899999998</v>
      </c>
      <c r="N105" s="335">
        <f t="shared" si="105"/>
        <v>1.0821370935596843E-2</v>
      </c>
      <c r="O105" s="412">
        <v>1</v>
      </c>
      <c r="P105" s="335">
        <f t="shared" si="106"/>
        <v>0.10402581860094562</v>
      </c>
      <c r="Q105" s="335"/>
      <c r="R105" s="327">
        <f t="shared" si="107"/>
        <v>1.0821370935596843E-2</v>
      </c>
      <c r="V105" s="327">
        <f>$AB105</f>
        <v>6.6410826157268815E-2</v>
      </c>
      <c r="Z105" s="327">
        <f t="shared" si="108"/>
        <v>33267</v>
      </c>
      <c r="AA105" s="335">
        <f t="shared" si="109"/>
        <v>0.17135799524222947</v>
      </c>
      <c r="AB105" s="335">
        <f t="shared" si="121"/>
        <v>6.6410826157268815E-2</v>
      </c>
      <c r="AC105" s="335">
        <f t="shared" si="122"/>
        <v>0.10402581860094562</v>
      </c>
      <c r="AD105" s="335">
        <f t="shared" si="123"/>
        <v>-4.6067524200751886E-4</v>
      </c>
      <c r="AE105" s="335">
        <f t="shared" si="110"/>
        <v>2.1222167859868607E-7</v>
      </c>
      <c r="AF105" s="327">
        <f t="shared" si="124"/>
        <v>0.10402581860094562</v>
      </c>
      <c r="AG105" s="415">
        <f t="shared" si="125"/>
        <v>2.1222167859868607E-7</v>
      </c>
      <c r="AH105" s="327">
        <f t="shared" si="111"/>
        <v>0.10448649384295314</v>
      </c>
      <c r="AI105" s="327">
        <f t="shared" si="112"/>
        <v>1.1482494471461115</v>
      </c>
      <c r="AJ105" s="327">
        <f t="shared" si="113"/>
        <v>1.0691838057317199E-3</v>
      </c>
      <c r="AK105" s="327">
        <f t="shared" si="114"/>
        <v>-0.71920144177395462</v>
      </c>
      <c r="AL105" s="327">
        <f t="shared" si="115"/>
        <v>-1.3675129389377438</v>
      </c>
      <c r="AM105" s="327">
        <f t="shared" si="116"/>
        <v>-0.81489328484413559</v>
      </c>
      <c r="AN105" s="335">
        <f t="shared" si="120"/>
        <v>-0.61748861915836795</v>
      </c>
      <c r="AO105" s="335">
        <f t="shared" si="120"/>
        <v>-0.60683460568615499</v>
      </c>
      <c r="AP105" s="335">
        <f t="shared" si="120"/>
        <v>-0.58927860632912332</v>
      </c>
      <c r="AQ105" s="335">
        <f t="shared" si="120"/>
        <v>-0.5607880019273076</v>
      </c>
      <c r="AR105" s="335">
        <f t="shared" si="120"/>
        <v>-0.51559794498837186</v>
      </c>
      <c r="AS105" s="335">
        <f t="shared" si="120"/>
        <v>-0.44617183958851125</v>
      </c>
      <c r="AT105" s="335">
        <f t="shared" si="120"/>
        <v>-0.34369765328886986</v>
      </c>
      <c r="AU105" s="335">
        <f t="shared" si="117"/>
        <v>-0.19872682231009109</v>
      </c>
    </row>
    <row r="106" spans="1:47" ht="12.95" customHeight="1" x14ac:dyDescent="0.2">
      <c r="A106" s="48" t="s">
        <v>96</v>
      </c>
      <c r="B106" s="25" t="s">
        <v>71</v>
      </c>
      <c r="C106" s="26">
        <v>52720.593000000001</v>
      </c>
      <c r="D106" s="26">
        <v>5.0000000000000001E-3</v>
      </c>
      <c r="E106" s="420">
        <f t="shared" si="101"/>
        <v>33275.959586645375</v>
      </c>
      <c r="F106" s="429">
        <f t="shared" si="118"/>
        <v>33275.5</v>
      </c>
      <c r="G106" s="416">
        <f t="shared" si="102"/>
        <v>0.17030098500981694</v>
      </c>
      <c r="H106" s="424"/>
      <c r="I106" s="335">
        <f>G106</f>
        <v>0.17030098500981694</v>
      </c>
      <c r="J106" s="335"/>
      <c r="L106" s="335">
        <f t="shared" si="103"/>
        <v>6.6991492074789549E-2</v>
      </c>
      <c r="M106" s="418">
        <f t="shared" si="104"/>
        <v>37702.093000000001</v>
      </c>
      <c r="N106" s="335">
        <f t="shared" si="105"/>
        <v>1.0672851330492474E-2</v>
      </c>
      <c r="O106" s="412">
        <v>0.1</v>
      </c>
      <c r="P106" s="335">
        <f t="shared" si="106"/>
        <v>0.10330949293502739</v>
      </c>
      <c r="Q106" s="335"/>
      <c r="R106" s="327">
        <f t="shared" si="107"/>
        <v>1.0672851330492475E-3</v>
      </c>
      <c r="U106" s="327">
        <f>$AB106</f>
        <v>6.5748379642237648E-2</v>
      </c>
      <c r="Z106" s="327">
        <f t="shared" si="108"/>
        <v>33275.5</v>
      </c>
      <c r="AA106" s="335">
        <f t="shared" si="109"/>
        <v>0.17154409744236884</v>
      </c>
      <c r="AB106" s="335">
        <f t="shared" si="121"/>
        <v>6.5748379642237648E-2</v>
      </c>
      <c r="AC106" s="335">
        <f t="shared" si="122"/>
        <v>0.10330949293502739</v>
      </c>
      <c r="AD106" s="335">
        <f t="shared" si="123"/>
        <v>-1.2431124325519016E-3</v>
      </c>
      <c r="AE106" s="335">
        <f t="shared" si="110"/>
        <v>1.5453285199651064E-7</v>
      </c>
      <c r="AF106" s="327">
        <f t="shared" si="124"/>
        <v>0.10330949293502739</v>
      </c>
      <c r="AG106" s="415">
        <f t="shared" si="125"/>
        <v>1.5453285199651062E-6</v>
      </c>
      <c r="AH106" s="327">
        <f t="shared" si="111"/>
        <v>0.10455260536757929</v>
      </c>
      <c r="AI106" s="327">
        <f t="shared" si="112"/>
        <v>1.1490667307859588</v>
      </c>
      <c r="AJ106" s="327">
        <f t="shared" si="113"/>
        <v>2.2056921219033103E-3</v>
      </c>
      <c r="AK106" s="327">
        <f t="shared" si="114"/>
        <v>-0.71903249036580352</v>
      </c>
      <c r="AL106" s="327">
        <f t="shared" si="115"/>
        <v>-1.3663764290367981</v>
      </c>
      <c r="AM106" s="327">
        <f t="shared" si="116"/>
        <v>-0.81394811716258331</v>
      </c>
      <c r="AN106" s="335">
        <f t="shared" si="120"/>
        <v>-0.61681699669701739</v>
      </c>
      <c r="AO106" s="335">
        <f t="shared" si="120"/>
        <v>-0.60615633307459449</v>
      </c>
      <c r="AP106" s="335">
        <f t="shared" si="120"/>
        <v>-0.58859750212355455</v>
      </c>
      <c r="AQ106" s="335">
        <f t="shared" si="120"/>
        <v>-0.56011479639365747</v>
      </c>
      <c r="AR106" s="335">
        <f t="shared" si="120"/>
        <v>-0.51495500440912112</v>
      </c>
      <c r="AS106" s="335">
        <f t="shared" si="120"/>
        <v>-0.44559743574806132</v>
      </c>
      <c r="AT106" s="335">
        <f t="shared" si="120"/>
        <v>-0.34324638445978267</v>
      </c>
      <c r="AU106" s="335">
        <f t="shared" si="117"/>
        <v>-0.1984644397015034</v>
      </c>
    </row>
    <row r="107" spans="1:47" ht="12.95" customHeight="1" x14ac:dyDescent="0.2">
      <c r="A107" s="48" t="s">
        <v>96</v>
      </c>
      <c r="B107" s="25" t="s">
        <v>65</v>
      </c>
      <c r="C107" s="26">
        <v>52723.373200000002</v>
      </c>
      <c r="D107" s="26">
        <v>1.9E-3</v>
      </c>
      <c r="E107" s="420">
        <f t="shared" si="101"/>
        <v>33283.462436916176</v>
      </c>
      <c r="F107" s="429">
        <f t="shared" si="118"/>
        <v>33283</v>
      </c>
      <c r="G107" s="416">
        <f t="shared" si="102"/>
        <v>0.17135716000484535</v>
      </c>
      <c r="H107" s="424"/>
      <c r="I107" s="419"/>
      <c r="J107" s="335"/>
      <c r="K107" s="335">
        <f t="shared" ref="K107:K118" si="126">G107</f>
        <v>0.17135716000484535</v>
      </c>
      <c r="L107" s="335">
        <f t="shared" si="103"/>
        <v>6.7097397660661445E-2</v>
      </c>
      <c r="M107" s="418">
        <f t="shared" si="104"/>
        <v>37704.873200000002</v>
      </c>
      <c r="N107" s="335">
        <f t="shared" si="105"/>
        <v>1.0870098044065709E-2</v>
      </c>
      <c r="O107" s="412">
        <v>1</v>
      </c>
      <c r="P107" s="335">
        <f t="shared" si="106"/>
        <v>0.10425976234418391</v>
      </c>
      <c r="Q107" s="335"/>
      <c r="R107" s="327">
        <f t="shared" si="107"/>
        <v>1.0870098044065709E-2</v>
      </c>
      <c r="W107" s="327">
        <f t="shared" ref="W107:W118" si="127">$AB107</f>
        <v>6.6746225223626221E-2</v>
      </c>
      <c r="Z107" s="327">
        <f t="shared" si="108"/>
        <v>33283</v>
      </c>
      <c r="AA107" s="335">
        <f t="shared" si="109"/>
        <v>0.17170833244188058</v>
      </c>
      <c r="AB107" s="335">
        <f t="shared" si="121"/>
        <v>6.6746225223626221E-2</v>
      </c>
      <c r="AC107" s="335">
        <f t="shared" si="122"/>
        <v>0.10425976234418391</v>
      </c>
      <c r="AD107" s="335">
        <f t="shared" si="123"/>
        <v>-3.5117243703522427E-4</v>
      </c>
      <c r="AE107" s="335">
        <f t="shared" si="110"/>
        <v>1.2332208053325856E-7</v>
      </c>
      <c r="AF107" s="327">
        <f t="shared" si="124"/>
        <v>0.10425976234418391</v>
      </c>
      <c r="AG107" s="415">
        <f t="shared" si="125"/>
        <v>1.2332208053325856E-7</v>
      </c>
      <c r="AH107" s="327">
        <f t="shared" si="111"/>
        <v>0.10461093478121913</v>
      </c>
      <c r="AI107" s="327">
        <f t="shared" si="112"/>
        <v>1.1497886183044075</v>
      </c>
      <c r="AJ107" s="327">
        <f t="shared" si="113"/>
        <v>3.2097637244411226E-3</v>
      </c>
      <c r="AK107" s="327">
        <f t="shared" si="114"/>
        <v>-0.71888245371223192</v>
      </c>
      <c r="AL107" s="327">
        <f t="shared" si="115"/>
        <v>-1.3653723537112397</v>
      </c>
      <c r="AM107" s="327">
        <f t="shared" si="116"/>
        <v>-0.81311381460912435</v>
      </c>
      <c r="AN107" s="335">
        <f t="shared" si="120"/>
        <v>-0.61622403395437975</v>
      </c>
      <c r="AO107" s="335">
        <f t="shared" si="120"/>
        <v>-0.60555753450679028</v>
      </c>
      <c r="AP107" s="335">
        <f t="shared" si="120"/>
        <v>-0.58799625668451228</v>
      </c>
      <c r="AQ107" s="335">
        <f t="shared" si="120"/>
        <v>-0.55952059178001412</v>
      </c>
      <c r="AR107" s="335">
        <f t="shared" si="120"/>
        <v>-0.51438758568011833</v>
      </c>
      <c r="AS107" s="335">
        <f t="shared" si="120"/>
        <v>-0.44509056130899322</v>
      </c>
      <c r="AT107" s="335">
        <f t="shared" si="120"/>
        <v>-0.34284819780327719</v>
      </c>
      <c r="AU107" s="335">
        <f t="shared" si="117"/>
        <v>-0.19823292563510231</v>
      </c>
    </row>
    <row r="108" spans="1:47" ht="12.95" customHeight="1" x14ac:dyDescent="0.2">
      <c r="A108" s="433" t="s">
        <v>539</v>
      </c>
      <c r="B108" s="434" t="s">
        <v>65</v>
      </c>
      <c r="C108" s="433">
        <v>52747.099399999999</v>
      </c>
      <c r="D108" s="433" t="s">
        <v>257</v>
      </c>
      <c r="E108" s="420">
        <f t="shared" si="101"/>
        <v>33347.491688802766</v>
      </c>
      <c r="F108" s="429">
        <f t="shared" si="118"/>
        <v>33347</v>
      </c>
      <c r="G108" s="416">
        <f t="shared" si="102"/>
        <v>0.18219651999970665</v>
      </c>
      <c r="H108" s="424"/>
      <c r="I108" s="419"/>
      <c r="J108" s="335"/>
      <c r="K108" s="335">
        <f t="shared" si="126"/>
        <v>0.18219651999970665</v>
      </c>
      <c r="L108" s="335">
        <f t="shared" si="103"/>
        <v>6.8002325017412685E-2</v>
      </c>
      <c r="M108" s="418">
        <f t="shared" si="104"/>
        <v>37728.599399999999</v>
      </c>
      <c r="N108" s="335">
        <f t="shared" si="105"/>
        <v>1.3040314167654173E-2</v>
      </c>
      <c r="O108" s="412">
        <v>1</v>
      </c>
      <c r="P108" s="327">
        <f>O108*N108</f>
        <v>1.3040314167654173E-2</v>
      </c>
      <c r="R108" s="327">
        <f t="shared" si="107"/>
        <v>1.3040314167654173E-2</v>
      </c>
      <c r="S108" s="327">
        <f ca="1">C$11+C$12*F108</f>
        <v>0.19038080400463042</v>
      </c>
      <c r="W108" s="327">
        <f t="shared" si="127"/>
        <v>7.7088014746835617E-2</v>
      </c>
      <c r="Z108" s="327">
        <f t="shared" si="108"/>
        <v>33347</v>
      </c>
      <c r="AA108" s="335">
        <f t="shared" si="109"/>
        <v>0.17311083027028373</v>
      </c>
      <c r="AB108" s="335">
        <f t="shared" si="121"/>
        <v>7.7088014746835617E-2</v>
      </c>
      <c r="AC108" s="335">
        <f t="shared" si="122"/>
        <v>0.11419419498229397</v>
      </c>
      <c r="AD108" s="335">
        <f t="shared" si="123"/>
        <v>9.0856897294229189E-3</v>
      </c>
      <c r="AE108" s="335">
        <f t="shared" si="110"/>
        <v>8.2549757859341118E-5</v>
      </c>
      <c r="AF108" s="327">
        <f t="shared" si="124"/>
        <v>0.11419419498229397</v>
      </c>
      <c r="AG108" s="415">
        <f t="shared" si="125"/>
        <v>8.2549757859341118E-5</v>
      </c>
      <c r="AH108" s="327">
        <f t="shared" si="111"/>
        <v>0.10510850525287103</v>
      </c>
      <c r="AI108" s="327">
        <f t="shared" si="112"/>
        <v>1.1559774833264702</v>
      </c>
      <c r="AJ108" s="327">
        <f t="shared" si="113"/>
        <v>1.1826343936723034E-2</v>
      </c>
      <c r="AK108" s="327">
        <f t="shared" si="114"/>
        <v>-0.71756507518412815</v>
      </c>
      <c r="AL108" s="327">
        <f t="shared" si="115"/>
        <v>-1.3567555033162784</v>
      </c>
      <c r="AM108" s="327">
        <f t="shared" si="116"/>
        <v>-0.80598179757153521</v>
      </c>
      <c r="AN108" s="335">
        <f t="shared" si="120"/>
        <v>-0.61115054479829178</v>
      </c>
      <c r="AO108" s="335">
        <f t="shared" si="120"/>
        <v>-0.60043547827473875</v>
      </c>
      <c r="AP108" s="335">
        <f t="shared" si="120"/>
        <v>-0.58285529959299709</v>
      </c>
      <c r="AQ108" s="335">
        <f t="shared" si="120"/>
        <v>-0.55444244535787568</v>
      </c>
      <c r="AR108" s="335">
        <f t="shared" si="120"/>
        <v>-0.5095411184524683</v>
      </c>
      <c r="AS108" s="335">
        <f t="shared" si="120"/>
        <v>-0.44076342750794756</v>
      </c>
      <c r="AT108" s="335">
        <f t="shared" si="120"/>
        <v>-0.33945002396265966</v>
      </c>
      <c r="AU108" s="335">
        <f t="shared" si="117"/>
        <v>-0.19625733893514652</v>
      </c>
    </row>
    <row r="109" spans="1:47" ht="12.95" customHeight="1" x14ac:dyDescent="0.2">
      <c r="A109" s="417" t="s">
        <v>74</v>
      </c>
      <c r="B109" s="25"/>
      <c r="C109" s="435">
        <v>52750.794500000004</v>
      </c>
      <c r="D109" s="26">
        <v>1E-4</v>
      </c>
      <c r="E109" s="420">
        <f t="shared" si="101"/>
        <v>33357.463554868402</v>
      </c>
      <c r="F109" s="429">
        <f t="shared" si="118"/>
        <v>33357</v>
      </c>
      <c r="G109" s="416">
        <f t="shared" si="102"/>
        <v>0.17177142000582535</v>
      </c>
      <c r="H109" s="420"/>
      <c r="I109" s="335"/>
      <c r="J109" s="335"/>
      <c r="K109" s="335">
        <f t="shared" si="126"/>
        <v>0.17177142000582535</v>
      </c>
      <c r="L109" s="335">
        <f t="shared" si="103"/>
        <v>6.8143913922822208E-2</v>
      </c>
      <c r="M109" s="418">
        <f t="shared" si="104"/>
        <v>37732.294500000004</v>
      </c>
      <c r="N109" s="335">
        <f t="shared" si="105"/>
        <v>1.0738660016982853E-2</v>
      </c>
      <c r="O109" s="412">
        <v>1</v>
      </c>
      <c r="P109" s="335">
        <f t="shared" ref="P109:P116" si="128">+G109-L109</f>
        <v>0.10362750608300314</v>
      </c>
      <c r="Q109" s="335"/>
      <c r="R109" s="327">
        <f t="shared" si="107"/>
        <v>1.0738660016982853E-2</v>
      </c>
      <c r="W109" s="327">
        <f t="shared" si="127"/>
        <v>6.6585199221035979E-2</v>
      </c>
      <c r="Z109" s="327">
        <f t="shared" si="108"/>
        <v>33357</v>
      </c>
      <c r="AA109" s="335">
        <f t="shared" si="109"/>
        <v>0.17333013470761158</v>
      </c>
      <c r="AB109" s="335">
        <f t="shared" si="121"/>
        <v>6.6585199221035979E-2</v>
      </c>
      <c r="AC109" s="335">
        <f t="shared" si="122"/>
        <v>0.10362750608300314</v>
      </c>
      <c r="AD109" s="335">
        <f t="shared" si="123"/>
        <v>-1.5587147017862291E-3</v>
      </c>
      <c r="AE109" s="335">
        <f t="shared" si="110"/>
        <v>2.4295915215645331E-6</v>
      </c>
      <c r="AF109" s="327">
        <f t="shared" si="124"/>
        <v>0.10362750608300314</v>
      </c>
      <c r="AG109" s="415">
        <f t="shared" si="125"/>
        <v>2.4295915215645331E-6</v>
      </c>
      <c r="AH109" s="327">
        <f t="shared" si="111"/>
        <v>0.10518622078478937</v>
      </c>
      <c r="AI109" s="327">
        <f t="shared" si="112"/>
        <v>1.1569491388966622</v>
      </c>
      <c r="AJ109" s="327">
        <f t="shared" si="113"/>
        <v>1.3180538701083157E-2</v>
      </c>
      <c r="AK109" s="327">
        <f t="shared" si="114"/>
        <v>-0.71735317677449439</v>
      </c>
      <c r="AL109" s="327">
        <f t="shared" si="115"/>
        <v>-1.3554012025812312</v>
      </c>
      <c r="AM109" s="327">
        <f t="shared" si="116"/>
        <v>-0.8048653749570932</v>
      </c>
      <c r="AN109" s="335">
        <f t="shared" si="120"/>
        <v>-0.61035562004103994</v>
      </c>
      <c r="AO109" s="335">
        <f t="shared" si="120"/>
        <v>-0.59963316634772212</v>
      </c>
      <c r="AP109" s="335">
        <f t="shared" si="120"/>
        <v>-0.58205035636282676</v>
      </c>
      <c r="AQ109" s="335">
        <f t="shared" si="120"/>
        <v>-0.55364775855781301</v>
      </c>
      <c r="AR109" s="335">
        <f t="shared" si="120"/>
        <v>-0.50878313350557558</v>
      </c>
      <c r="AS109" s="335">
        <f t="shared" si="120"/>
        <v>-0.4400870220525599</v>
      </c>
      <c r="AT109" s="335">
        <f t="shared" si="120"/>
        <v>-0.33891900867486846</v>
      </c>
      <c r="AU109" s="335">
        <f t="shared" si="117"/>
        <v>-0.19594865351327839</v>
      </c>
    </row>
    <row r="110" spans="1:47" ht="12.95" customHeight="1" x14ac:dyDescent="0.2">
      <c r="A110" s="26" t="s">
        <v>72</v>
      </c>
      <c r="B110" s="27" t="s">
        <v>65</v>
      </c>
      <c r="C110" s="28">
        <v>52753.577100000002</v>
      </c>
      <c r="D110" s="28">
        <v>1.1999999999999999E-3</v>
      </c>
      <c r="E110" s="420">
        <f t="shared" si="101"/>
        <v>33364.972881954047</v>
      </c>
      <c r="F110" s="429">
        <f t="shared" si="118"/>
        <v>33364.5</v>
      </c>
      <c r="G110" s="416">
        <f t="shared" si="102"/>
        <v>0.17522759500570828</v>
      </c>
      <c r="H110" s="420"/>
      <c r="I110" s="335"/>
      <c r="J110" s="335"/>
      <c r="K110" s="335">
        <f t="shared" si="126"/>
        <v>0.17522759500570828</v>
      </c>
      <c r="L110" s="335">
        <f t="shared" si="103"/>
        <v>6.8250140011712701E-2</v>
      </c>
      <c r="M110" s="418">
        <f t="shared" si="104"/>
        <v>37735.077100000002</v>
      </c>
      <c r="N110" s="335">
        <f t="shared" si="105"/>
        <v>1.1444175876992349E-2</v>
      </c>
      <c r="O110" s="412">
        <v>1</v>
      </c>
      <c r="P110" s="335">
        <f t="shared" si="128"/>
        <v>0.10697745499399558</v>
      </c>
      <c r="Q110" s="335"/>
      <c r="R110" s="327">
        <f t="shared" si="107"/>
        <v>1.1444175876992349E-2</v>
      </c>
      <c r="W110" s="327">
        <f t="shared" si="127"/>
        <v>6.9983093177935385E-2</v>
      </c>
      <c r="Z110" s="327">
        <f t="shared" si="108"/>
        <v>33364.5</v>
      </c>
      <c r="AA110" s="335">
        <f t="shared" si="109"/>
        <v>0.1734946418394856</v>
      </c>
      <c r="AB110" s="335">
        <f t="shared" si="121"/>
        <v>6.9983093177935385E-2</v>
      </c>
      <c r="AC110" s="335">
        <f t="shared" si="122"/>
        <v>0.10697745499399558</v>
      </c>
      <c r="AD110" s="335">
        <f t="shared" si="123"/>
        <v>1.7329531662226838E-3</v>
      </c>
      <c r="AE110" s="335">
        <f t="shared" si="110"/>
        <v>3.0031266763212248E-6</v>
      </c>
      <c r="AF110" s="327">
        <f t="shared" si="124"/>
        <v>0.10697745499399558</v>
      </c>
      <c r="AG110" s="415">
        <f t="shared" si="125"/>
        <v>3.0031266763212248E-6</v>
      </c>
      <c r="AH110" s="327">
        <f t="shared" si="111"/>
        <v>0.1052445018277729</v>
      </c>
      <c r="AI110" s="327">
        <f t="shared" si="112"/>
        <v>1.1576787035037417</v>
      </c>
      <c r="AJ110" s="327">
        <f t="shared" si="113"/>
        <v>1.4197579601812269E-2</v>
      </c>
      <c r="AK110" s="327">
        <f t="shared" si="114"/>
        <v>-0.71719316706884617</v>
      </c>
      <c r="AL110" s="327">
        <f t="shared" si="115"/>
        <v>-1.3543840663314168</v>
      </c>
      <c r="AM110" s="327">
        <f t="shared" si="116"/>
        <v>-0.80402769500846594</v>
      </c>
      <c r="AN110" s="335">
        <f t="shared" si="120"/>
        <v>-0.60975903725770819</v>
      </c>
      <c r="AO110" s="335">
        <f t="shared" si="120"/>
        <v>-0.5990310793062561</v>
      </c>
      <c r="AP110" s="335">
        <f t="shared" si="120"/>
        <v>-0.58144635328396843</v>
      </c>
      <c r="AQ110" s="335">
        <f t="shared" si="120"/>
        <v>-0.55305152640961586</v>
      </c>
      <c r="AR110" s="335">
        <f t="shared" si="120"/>
        <v>-0.50821451671556184</v>
      </c>
      <c r="AS110" s="335">
        <f t="shared" si="120"/>
        <v>-0.43957966658493081</v>
      </c>
      <c r="AT110" s="335">
        <f t="shared" si="120"/>
        <v>-0.33852073826765994</v>
      </c>
      <c r="AU110" s="335">
        <f t="shared" si="117"/>
        <v>-0.1957171394468773</v>
      </c>
    </row>
    <row r="111" spans="1:47" ht="12.95" customHeight="1" x14ac:dyDescent="0.2">
      <c r="A111" s="26" t="s">
        <v>72</v>
      </c>
      <c r="B111" s="27" t="s">
        <v>71</v>
      </c>
      <c r="C111" s="28">
        <v>52753.758099999999</v>
      </c>
      <c r="D111" s="28">
        <v>1.6000000000000001E-3</v>
      </c>
      <c r="E111" s="420">
        <f t="shared" si="101"/>
        <v>33365.461341740753</v>
      </c>
      <c r="F111" s="429">
        <f t="shared" si="118"/>
        <v>33365</v>
      </c>
      <c r="G111" s="416">
        <f t="shared" si="102"/>
        <v>0.17095134000555845</v>
      </c>
      <c r="H111" s="420"/>
      <c r="I111" s="335"/>
      <c r="J111" s="335"/>
      <c r="K111" s="335">
        <f t="shared" si="126"/>
        <v>0.17095134000555845</v>
      </c>
      <c r="L111" s="335">
        <f t="shared" si="103"/>
        <v>6.8257222799652684E-2</v>
      </c>
      <c r="M111" s="418">
        <f t="shared" si="104"/>
        <v>37735.258099999999</v>
      </c>
      <c r="N111" s="335">
        <f t="shared" si="105"/>
        <v>1.0546081708700311E-2</v>
      </c>
      <c r="O111" s="412">
        <v>1</v>
      </c>
      <c r="P111" s="335">
        <f t="shared" si="128"/>
        <v>0.10269411720590577</v>
      </c>
      <c r="Q111" s="335"/>
      <c r="R111" s="327">
        <f t="shared" si="107"/>
        <v>1.0546081708700311E-2</v>
      </c>
      <c r="W111" s="327">
        <f t="shared" si="127"/>
        <v>6.570295294787537E-2</v>
      </c>
      <c r="Z111" s="327">
        <f t="shared" si="108"/>
        <v>33365</v>
      </c>
      <c r="AA111" s="335">
        <f t="shared" si="109"/>
        <v>0.17350560985733576</v>
      </c>
      <c r="AB111" s="335">
        <f t="shared" si="121"/>
        <v>6.570295294787537E-2</v>
      </c>
      <c r="AC111" s="335">
        <f t="shared" si="122"/>
        <v>0.10269411720590577</v>
      </c>
      <c r="AD111" s="335">
        <f t="shared" si="123"/>
        <v>-2.5542698517773132E-3</v>
      </c>
      <c r="AE111" s="335">
        <f t="shared" si="110"/>
        <v>6.524294475698498E-6</v>
      </c>
      <c r="AF111" s="327">
        <f t="shared" si="124"/>
        <v>0.10269411720590577</v>
      </c>
      <c r="AG111" s="415">
        <f t="shared" si="125"/>
        <v>6.524294475698498E-6</v>
      </c>
      <c r="AH111" s="327">
        <f t="shared" si="111"/>
        <v>0.10524838705768308</v>
      </c>
      <c r="AI111" s="327">
        <f t="shared" si="112"/>
        <v>1.1577273662166769</v>
      </c>
      <c r="AJ111" s="327">
        <f t="shared" si="113"/>
        <v>1.42654248489691E-2</v>
      </c>
      <c r="AK111" s="327">
        <f t="shared" si="114"/>
        <v>-0.71718246658379281</v>
      </c>
      <c r="AL111" s="327">
        <f t="shared" si="115"/>
        <v>-1.3543162142126624</v>
      </c>
      <c r="AM111" s="327">
        <f t="shared" si="116"/>
        <v>-0.80397183861421651</v>
      </c>
      <c r="AN111" s="335">
        <f t="shared" ref="AN111:AT120" si="129">$AU111+$AB$7*SIN(AO111)</f>
        <v>-0.60971925320759657</v>
      </c>
      <c r="AO111" s="335">
        <f t="shared" si="129"/>
        <v>-0.59899092940900944</v>
      </c>
      <c r="AP111" s="335">
        <f t="shared" si="129"/>
        <v>-0.5814060774036971</v>
      </c>
      <c r="AQ111" s="335">
        <f t="shared" si="129"/>
        <v>-0.55301177098816279</v>
      </c>
      <c r="AR111" s="335">
        <f t="shared" si="129"/>
        <v>-0.50817660502894846</v>
      </c>
      <c r="AS111" s="335">
        <f t="shared" si="129"/>
        <v>-0.43954584132269847</v>
      </c>
      <c r="AT111" s="335">
        <f t="shared" si="129"/>
        <v>-0.33849418663493491</v>
      </c>
      <c r="AU111" s="335">
        <f t="shared" si="117"/>
        <v>-0.19570170517578389</v>
      </c>
    </row>
    <row r="112" spans="1:47" ht="12.95" customHeight="1" x14ac:dyDescent="0.2">
      <c r="A112" s="26" t="s">
        <v>72</v>
      </c>
      <c r="B112" s="27" t="s">
        <v>65</v>
      </c>
      <c r="C112" s="28">
        <v>52753.947800000002</v>
      </c>
      <c r="D112" s="28">
        <v>1.1999999999999999E-3</v>
      </c>
      <c r="E112" s="420">
        <f t="shared" si="101"/>
        <v>33365.973279981306</v>
      </c>
      <c r="F112" s="429">
        <f t="shared" si="118"/>
        <v>33365.5</v>
      </c>
      <c r="G112" s="416">
        <f t="shared" si="102"/>
        <v>0.17537508500390686</v>
      </c>
      <c r="H112" s="420"/>
      <c r="I112" s="335"/>
      <c r="J112" s="335"/>
      <c r="K112" s="335">
        <f t="shared" si="126"/>
        <v>0.17537508500390686</v>
      </c>
      <c r="L112" s="335">
        <f t="shared" si="103"/>
        <v>6.8264305718677726E-2</v>
      </c>
      <c r="M112" s="418">
        <f t="shared" si="104"/>
        <v>37735.447800000002</v>
      </c>
      <c r="N112" s="335">
        <f t="shared" si="105"/>
        <v>1.1472719039089072E-2</v>
      </c>
      <c r="O112" s="412">
        <v>1</v>
      </c>
      <c r="P112" s="335">
        <f t="shared" si="128"/>
        <v>0.10711077928522914</v>
      </c>
      <c r="Q112" s="335"/>
      <c r="R112" s="327">
        <f t="shared" si="107"/>
        <v>1.1472719039089072E-2</v>
      </c>
      <c r="W112" s="327">
        <f t="shared" si="127"/>
        <v>7.0122812738057622E-2</v>
      </c>
      <c r="Z112" s="327">
        <f t="shared" si="108"/>
        <v>33365.5</v>
      </c>
      <c r="AA112" s="335">
        <f t="shared" si="109"/>
        <v>0.17351657798452697</v>
      </c>
      <c r="AB112" s="335">
        <f t="shared" si="121"/>
        <v>7.0122812738057622E-2</v>
      </c>
      <c r="AC112" s="335">
        <f t="shared" si="122"/>
        <v>0.10711077928522914</v>
      </c>
      <c r="AD112" s="335">
        <f t="shared" si="123"/>
        <v>1.8585070193798958E-3</v>
      </c>
      <c r="AE112" s="335">
        <f t="shared" si="110"/>
        <v>3.4540483410843444E-6</v>
      </c>
      <c r="AF112" s="327">
        <f t="shared" si="124"/>
        <v>0.10711077928522914</v>
      </c>
      <c r="AG112" s="415">
        <f t="shared" si="125"/>
        <v>3.4540483410843444E-6</v>
      </c>
      <c r="AH112" s="327">
        <f t="shared" si="111"/>
        <v>0.10525227226584924</v>
      </c>
      <c r="AI112" s="327">
        <f t="shared" si="112"/>
        <v>1.157776032063232</v>
      </c>
      <c r="AJ112" s="327">
        <f t="shared" si="113"/>
        <v>1.4333275411846105E-2</v>
      </c>
      <c r="AK112" s="327">
        <f t="shared" si="114"/>
        <v>-0.71717176194775323</v>
      </c>
      <c r="AL112" s="327">
        <f t="shared" si="115"/>
        <v>-1.3542483567119581</v>
      </c>
      <c r="AM112" s="327">
        <f t="shared" si="116"/>
        <v>-0.80391598083681626</v>
      </c>
      <c r="AN112" s="335">
        <f t="shared" si="129"/>
        <v>-0.60967946767425385</v>
      </c>
      <c r="AO112" s="335">
        <f t="shared" si="129"/>
        <v>-0.5989507781666128</v>
      </c>
      <c r="AP112" s="335">
        <f t="shared" si="129"/>
        <v>-0.58136580039750863</v>
      </c>
      <c r="AQ112" s="335">
        <f t="shared" si="129"/>
        <v>-0.55297201474045399</v>
      </c>
      <c r="AR112" s="335">
        <f t="shared" si="129"/>
        <v>-0.50813869285492241</v>
      </c>
      <c r="AS112" s="335">
        <f t="shared" si="129"/>
        <v>-0.43951201586499733</v>
      </c>
      <c r="AT112" s="335">
        <f t="shared" si="129"/>
        <v>-0.33846763496819426</v>
      </c>
      <c r="AU112" s="335">
        <f t="shared" si="117"/>
        <v>-0.19568627090469048</v>
      </c>
    </row>
    <row r="113" spans="1:47" ht="12.95" customHeight="1" x14ac:dyDescent="0.2">
      <c r="A113" s="26" t="s">
        <v>72</v>
      </c>
      <c r="B113" s="27" t="s">
        <v>71</v>
      </c>
      <c r="C113" s="28">
        <v>52754.130799999999</v>
      </c>
      <c r="D113" s="28">
        <v>6.9999999999999999E-4</v>
      </c>
      <c r="E113" s="420">
        <f t="shared" si="101"/>
        <v>33366.467137113723</v>
      </c>
      <c r="F113" s="429">
        <f t="shared" si="118"/>
        <v>33366</v>
      </c>
      <c r="G113" s="416">
        <f t="shared" si="102"/>
        <v>0.17309883000416448</v>
      </c>
      <c r="H113" s="420"/>
      <c r="I113" s="335"/>
      <c r="J113" s="335"/>
      <c r="K113" s="335">
        <f t="shared" si="126"/>
        <v>0.17309883000416448</v>
      </c>
      <c r="L113" s="335">
        <f t="shared" si="103"/>
        <v>6.8271388768787883E-2</v>
      </c>
      <c r="M113" s="418">
        <f t="shared" si="104"/>
        <v>37735.630799999999</v>
      </c>
      <c r="N113" s="335">
        <f t="shared" si="105"/>
        <v>1.0988792435956334E-2</v>
      </c>
      <c r="O113" s="412">
        <v>1</v>
      </c>
      <c r="P113" s="335">
        <f t="shared" si="128"/>
        <v>0.1048274412353766</v>
      </c>
      <c r="Q113" s="335"/>
      <c r="R113" s="327">
        <f t="shared" si="107"/>
        <v>1.0988792435956334E-2</v>
      </c>
      <c r="W113" s="327">
        <f t="shared" si="127"/>
        <v>6.784267255191509E-2</v>
      </c>
      <c r="Z113" s="327">
        <f t="shared" si="108"/>
        <v>33366</v>
      </c>
      <c r="AA113" s="335">
        <f t="shared" si="109"/>
        <v>0.17352754622103728</v>
      </c>
      <c r="AB113" s="335">
        <f t="shared" si="121"/>
        <v>6.784267255191509E-2</v>
      </c>
      <c r="AC113" s="335">
        <f t="shared" si="122"/>
        <v>0.1048274412353766</v>
      </c>
      <c r="AD113" s="335">
        <f t="shared" si="123"/>
        <v>-4.2871621687279315E-4</v>
      </c>
      <c r="AE113" s="335">
        <f t="shared" si="110"/>
        <v>1.837975946097198E-7</v>
      </c>
      <c r="AF113" s="327">
        <f t="shared" si="124"/>
        <v>0.1048274412353766</v>
      </c>
      <c r="AG113" s="415">
        <f t="shared" si="125"/>
        <v>1.837975946097198E-7</v>
      </c>
      <c r="AH113" s="327">
        <f t="shared" si="111"/>
        <v>0.10525615745224939</v>
      </c>
      <c r="AI113" s="327">
        <f t="shared" si="112"/>
        <v>1.1578247010433298</v>
      </c>
      <c r="AJ113" s="327">
        <f t="shared" si="113"/>
        <v>1.4401131290561231E-2</v>
      </c>
      <c r="AK113" s="327">
        <f t="shared" si="114"/>
        <v>-0.71716105315992051</v>
      </c>
      <c r="AL113" s="327">
        <f t="shared" si="115"/>
        <v>-1.354180493828858</v>
      </c>
      <c r="AM113" s="327">
        <f t="shared" si="116"/>
        <v>-0.80386012167624521</v>
      </c>
      <c r="AN113" s="335">
        <f t="shared" si="129"/>
        <v>-0.60963968065765117</v>
      </c>
      <c r="AO113" s="335">
        <f t="shared" si="129"/>
        <v>-0.59891062557906471</v>
      </c>
      <c r="AP113" s="335">
        <f t="shared" si="129"/>
        <v>-0.58132552226542489</v>
      </c>
      <c r="AQ113" s="335">
        <f t="shared" si="129"/>
        <v>-0.55293225766652276</v>
      </c>
      <c r="AR113" s="335">
        <f t="shared" si="129"/>
        <v>-0.50810078019351246</v>
      </c>
      <c r="AS113" s="335">
        <f t="shared" si="129"/>
        <v>-0.4394781902118417</v>
      </c>
      <c r="AT113" s="335">
        <f t="shared" si="129"/>
        <v>-0.33844108326744071</v>
      </c>
      <c r="AU113" s="335">
        <f t="shared" si="117"/>
        <v>-0.19567083663359708</v>
      </c>
    </row>
    <row r="114" spans="1:47" ht="12.95" customHeight="1" x14ac:dyDescent="0.2">
      <c r="A114" s="26" t="s">
        <v>72</v>
      </c>
      <c r="B114" s="27" t="s">
        <v>65</v>
      </c>
      <c r="C114" s="436">
        <v>52774.698799999998</v>
      </c>
      <c r="D114" s="28">
        <v>4.0000000000000002E-4</v>
      </c>
      <c r="E114" s="420">
        <f t="shared" si="101"/>
        <v>33421.973440390415</v>
      </c>
      <c r="F114" s="429">
        <f t="shared" si="118"/>
        <v>33421.5</v>
      </c>
      <c r="G114" s="416">
        <f t="shared" si="102"/>
        <v>0.1754345250010374</v>
      </c>
      <c r="H114" s="420"/>
      <c r="I114" s="335"/>
      <c r="J114" s="335"/>
      <c r="K114" s="335">
        <f t="shared" si="126"/>
        <v>0.1754345250010374</v>
      </c>
      <c r="L114" s="335">
        <f t="shared" si="103"/>
        <v>6.9058422155867327E-2</v>
      </c>
      <c r="M114" s="418">
        <f t="shared" si="104"/>
        <v>37756.198799999998</v>
      </c>
      <c r="N114" s="335">
        <f t="shared" si="105"/>
        <v>1.1315875256526201E-2</v>
      </c>
      <c r="O114" s="412">
        <v>1</v>
      </c>
      <c r="P114" s="335">
        <f t="shared" si="128"/>
        <v>0.10637610284517007</v>
      </c>
      <c r="Q114" s="335"/>
      <c r="R114" s="327">
        <f t="shared" si="107"/>
        <v>1.1315875256526201E-2</v>
      </c>
      <c r="W114" s="327">
        <f t="shared" si="127"/>
        <v>6.9747252332715268E-2</v>
      </c>
      <c r="Z114" s="327">
        <f t="shared" si="108"/>
        <v>33421.5</v>
      </c>
      <c r="AA114" s="335">
        <f t="shared" si="109"/>
        <v>0.17474569482418945</v>
      </c>
      <c r="AB114" s="335">
        <f t="shared" si="121"/>
        <v>6.9747252332715268E-2</v>
      </c>
      <c r="AC114" s="335">
        <f t="shared" si="122"/>
        <v>0.10637610284517007</v>
      </c>
      <c r="AD114" s="335">
        <f t="shared" si="123"/>
        <v>6.8883017684795433E-4</v>
      </c>
      <c r="AE114" s="335">
        <f t="shared" si="110"/>
        <v>4.7448701253638406E-7</v>
      </c>
      <c r="AF114" s="327">
        <f t="shared" si="124"/>
        <v>0.10637610284517007</v>
      </c>
      <c r="AG114" s="415">
        <f t="shared" si="125"/>
        <v>4.7448701253638406E-7</v>
      </c>
      <c r="AH114" s="327">
        <f t="shared" si="111"/>
        <v>0.10568727266832213</v>
      </c>
      <c r="AI114" s="327">
        <f t="shared" si="112"/>
        <v>1.1632464167699244</v>
      </c>
      <c r="AJ114" s="327">
        <f t="shared" si="113"/>
        <v>2.1966203365530197E-2</v>
      </c>
      <c r="AK114" s="327">
        <f t="shared" si="114"/>
        <v>-0.71594638056256898</v>
      </c>
      <c r="AL114" s="327">
        <f t="shared" si="115"/>
        <v>-1.3466141526975406</v>
      </c>
      <c r="AM114" s="327">
        <f t="shared" si="116"/>
        <v>-0.79765115270122522</v>
      </c>
      <c r="AN114" s="335">
        <f t="shared" si="129"/>
        <v>-0.60521409530894998</v>
      </c>
      <c r="AO114" s="335">
        <f t="shared" si="129"/>
        <v>-0.59444532674754935</v>
      </c>
      <c r="AP114" s="335">
        <f t="shared" si="129"/>
        <v>-0.5768476563396836</v>
      </c>
      <c r="AQ114" s="335">
        <f t="shared" si="129"/>
        <v>-0.54851409459500933</v>
      </c>
      <c r="AR114" s="335">
        <f t="shared" si="129"/>
        <v>-0.50388945198328794</v>
      </c>
      <c r="AS114" s="335">
        <f t="shared" si="129"/>
        <v>-0.43572233107856251</v>
      </c>
      <c r="AT114" s="335">
        <f t="shared" si="129"/>
        <v>-0.33549363367968454</v>
      </c>
      <c r="AU114" s="335">
        <f t="shared" si="117"/>
        <v>-0.19395763254222942</v>
      </c>
    </row>
    <row r="115" spans="1:47" ht="12.95" customHeight="1" x14ac:dyDescent="0.2">
      <c r="A115" s="26" t="s">
        <v>72</v>
      </c>
      <c r="B115" s="27" t="s">
        <v>71</v>
      </c>
      <c r="C115" s="28">
        <v>52774.886299999998</v>
      </c>
      <c r="D115" s="28">
        <v>2.9999999999999997E-4</v>
      </c>
      <c r="E115" s="420">
        <f t="shared" si="101"/>
        <v>33422.479441550684</v>
      </c>
      <c r="F115" s="429">
        <f t="shared" si="118"/>
        <v>33422</v>
      </c>
      <c r="G115" s="416">
        <f t="shared" si="102"/>
        <v>0.17765827000403078</v>
      </c>
      <c r="H115" s="420"/>
      <c r="I115" s="335"/>
      <c r="J115" s="335"/>
      <c r="K115" s="335">
        <f t="shared" si="126"/>
        <v>0.17765827000403078</v>
      </c>
      <c r="L115" s="335">
        <f t="shared" si="103"/>
        <v>6.9065519887506366E-2</v>
      </c>
      <c r="M115" s="418">
        <f t="shared" si="104"/>
        <v>37756.386299999998</v>
      </c>
      <c r="N115" s="335">
        <f t="shared" si="105"/>
        <v>1.1792385377869913E-2</v>
      </c>
      <c r="O115" s="412">
        <v>1</v>
      </c>
      <c r="P115" s="335">
        <f t="shared" si="128"/>
        <v>0.10859275011652442</v>
      </c>
      <c r="Q115" s="335"/>
      <c r="R115" s="327">
        <f t="shared" si="107"/>
        <v>1.1792385377869913E-2</v>
      </c>
      <c r="S115" s="327">
        <f ca="1">C$11+C$12*F115</f>
        <v>0.19174323542519678</v>
      </c>
      <c r="W115" s="327">
        <f t="shared" si="127"/>
        <v>7.1967114727243764E-2</v>
      </c>
      <c r="Z115" s="327">
        <f t="shared" si="108"/>
        <v>33422</v>
      </c>
      <c r="AA115" s="335">
        <f t="shared" si="109"/>
        <v>0.17475667516429338</v>
      </c>
      <c r="AB115" s="335">
        <f t="shared" si="121"/>
        <v>7.1967114727243764E-2</v>
      </c>
      <c r="AC115" s="335">
        <f t="shared" si="122"/>
        <v>0.10859275011652442</v>
      </c>
      <c r="AD115" s="335">
        <f t="shared" si="123"/>
        <v>2.9015948397373981E-3</v>
      </c>
      <c r="AE115" s="335">
        <f t="shared" si="110"/>
        <v>8.4192526139906965E-6</v>
      </c>
      <c r="AF115" s="327">
        <f t="shared" si="124"/>
        <v>0.10859275011652442</v>
      </c>
      <c r="AG115" s="415">
        <f t="shared" si="125"/>
        <v>8.4192526139906965E-6</v>
      </c>
      <c r="AH115" s="327">
        <f t="shared" si="111"/>
        <v>0.10569115527678702</v>
      </c>
      <c r="AI115" s="327">
        <f t="shared" si="112"/>
        <v>1.1632954361803389</v>
      </c>
      <c r="AJ115" s="327">
        <f t="shared" si="113"/>
        <v>2.2034655319097603E-2</v>
      </c>
      <c r="AK115" s="327">
        <f t="shared" si="114"/>
        <v>-0.71593520164295288</v>
      </c>
      <c r="AL115" s="327">
        <f t="shared" si="115"/>
        <v>-1.3465456841719243</v>
      </c>
      <c r="AM115" s="327">
        <f t="shared" si="116"/>
        <v>-0.79759513850859343</v>
      </c>
      <c r="AN115" s="335">
        <f t="shared" si="129"/>
        <v>-0.6051741419908041</v>
      </c>
      <c r="AO115" s="335">
        <f t="shared" si="129"/>
        <v>-0.59440502349977642</v>
      </c>
      <c r="AP115" s="335">
        <f t="shared" si="129"/>
        <v>-0.5768072522512272</v>
      </c>
      <c r="AQ115" s="335">
        <f t="shared" si="129"/>
        <v>-0.54847424519893173</v>
      </c>
      <c r="AR115" s="335">
        <f t="shared" si="129"/>
        <v>-0.5038514849183684</v>
      </c>
      <c r="AS115" s="335">
        <f t="shared" si="129"/>
        <v>-0.4356884836240415</v>
      </c>
      <c r="AT115" s="335">
        <f t="shared" si="129"/>
        <v>-0.33546707818624588</v>
      </c>
      <c r="AU115" s="335">
        <f t="shared" si="117"/>
        <v>-0.19394219827113601</v>
      </c>
    </row>
    <row r="116" spans="1:47" ht="12.95" customHeight="1" x14ac:dyDescent="0.2">
      <c r="A116" s="48" t="s">
        <v>66</v>
      </c>
      <c r="B116" s="25" t="s">
        <v>65</v>
      </c>
      <c r="C116" s="26">
        <v>52777.476699999999</v>
      </c>
      <c r="D116" s="26">
        <v>1.1999999999999999E-3</v>
      </c>
      <c r="E116" s="420">
        <f t="shared" si="101"/>
        <v>33429.470083713655</v>
      </c>
      <c r="F116" s="429">
        <f t="shared" si="118"/>
        <v>33429</v>
      </c>
      <c r="G116" s="416">
        <f t="shared" si="102"/>
        <v>0.174190700003237</v>
      </c>
      <c r="H116" s="420"/>
      <c r="I116" s="335"/>
      <c r="J116" s="335"/>
      <c r="K116" s="335">
        <f t="shared" si="126"/>
        <v>0.174190700003237</v>
      </c>
      <c r="L116" s="335">
        <f t="shared" si="103"/>
        <v>6.9164901894386038E-2</v>
      </c>
      <c r="M116" s="418">
        <f t="shared" si="104"/>
        <v>37758.976699999999</v>
      </c>
      <c r="N116" s="335">
        <f t="shared" si="105"/>
        <v>1.1030418268401121E-2</v>
      </c>
      <c r="O116" s="412">
        <v>1</v>
      </c>
      <c r="P116" s="335">
        <f t="shared" si="128"/>
        <v>0.10502579810885096</v>
      </c>
      <c r="Q116" s="335"/>
      <c r="R116" s="327">
        <f t="shared" si="107"/>
        <v>1.1030418268401121E-2</v>
      </c>
      <c r="W116" s="327">
        <f t="shared" si="127"/>
        <v>6.8445190767206704E-2</v>
      </c>
      <c r="Z116" s="327">
        <f t="shared" si="108"/>
        <v>33429</v>
      </c>
      <c r="AA116" s="335">
        <f t="shared" si="109"/>
        <v>0.17491041113041633</v>
      </c>
      <c r="AB116" s="335">
        <f t="shared" si="121"/>
        <v>6.8445190767206704E-2</v>
      </c>
      <c r="AC116" s="335">
        <f t="shared" si="122"/>
        <v>0.10502579810885096</v>
      </c>
      <c r="AD116" s="335">
        <f t="shared" si="123"/>
        <v>-7.1971112717933439E-4</v>
      </c>
      <c r="AE116" s="335">
        <f t="shared" si="110"/>
        <v>5.1798410658574806E-7</v>
      </c>
      <c r="AF116" s="327">
        <f t="shared" si="124"/>
        <v>0.10502579810885096</v>
      </c>
      <c r="AG116" s="415">
        <f t="shared" si="125"/>
        <v>5.1798410658574806E-7</v>
      </c>
      <c r="AH116" s="327">
        <f t="shared" si="111"/>
        <v>0.10574550923603029</v>
      </c>
      <c r="AI116" s="327">
        <f t="shared" si="112"/>
        <v>1.1639820358860846</v>
      </c>
      <c r="AJ116" s="327">
        <f t="shared" si="113"/>
        <v>2.2993542155169411E-2</v>
      </c>
      <c r="AK116" s="327">
        <f t="shared" si="114"/>
        <v>-0.71577825081202173</v>
      </c>
      <c r="AL116" s="327">
        <f t="shared" si="115"/>
        <v>-1.3455865541841001</v>
      </c>
      <c r="AM116" s="327">
        <f t="shared" si="116"/>
        <v>-0.79681079435539603</v>
      </c>
      <c r="AN116" s="335">
        <f t="shared" si="129"/>
        <v>-0.60461463945502425</v>
      </c>
      <c r="AO116" s="335">
        <f t="shared" si="129"/>
        <v>-0.5938406367874578</v>
      </c>
      <c r="AP116" s="335">
        <f t="shared" si="129"/>
        <v>-0.57624147707681483</v>
      </c>
      <c r="AQ116" s="335">
        <f t="shared" si="129"/>
        <v>-0.54791626732016918</v>
      </c>
      <c r="AR116" s="335">
        <f t="shared" si="129"/>
        <v>-0.50331989519194387</v>
      </c>
      <c r="AS116" s="335">
        <f t="shared" si="129"/>
        <v>-0.43521459891243058</v>
      </c>
      <c r="AT116" s="335">
        <f t="shared" si="129"/>
        <v>-0.33509529773938318</v>
      </c>
      <c r="AU116" s="335">
        <f t="shared" si="117"/>
        <v>-0.19372611847582832</v>
      </c>
    </row>
    <row r="117" spans="1:47" ht="12.95" customHeight="1" x14ac:dyDescent="0.2">
      <c r="A117" s="433" t="s">
        <v>575</v>
      </c>
      <c r="B117" s="434" t="s">
        <v>71</v>
      </c>
      <c r="C117" s="433">
        <v>53068.193500000001</v>
      </c>
      <c r="D117" s="433" t="s">
        <v>257</v>
      </c>
      <c r="E117" s="420">
        <f t="shared" si="101"/>
        <v>34214.019620296203</v>
      </c>
      <c r="F117" s="429">
        <f t="shared" si="118"/>
        <v>34213.5</v>
      </c>
      <c r="G117" s="416">
        <f t="shared" ref="G117:G148" si="130">+C117-(C$7+F117*C$8)</f>
        <v>0.19254660500882892</v>
      </c>
      <c r="H117" s="420"/>
      <c r="I117" s="335"/>
      <c r="J117" s="335"/>
      <c r="K117" s="335">
        <f t="shared" si="126"/>
        <v>0.19254660500882892</v>
      </c>
      <c r="L117" s="335">
        <f t="shared" si="103"/>
        <v>8.0465575154910457E-2</v>
      </c>
      <c r="M117" s="418">
        <f t="shared" si="104"/>
        <v>38049.693500000001</v>
      </c>
      <c r="N117" s="335">
        <f t="shared" ref="N117:N148" si="131">+(L117-G117)^2</f>
        <v>1.2562157253114962E-2</v>
      </c>
      <c r="O117" s="412">
        <v>1</v>
      </c>
      <c r="P117" s="327">
        <f>O117*N117</f>
        <v>1.2562157253114962E-2</v>
      </c>
      <c r="R117" s="327">
        <f t="shared" ref="R117:R148" si="132">O117*N117</f>
        <v>1.2562157253114962E-2</v>
      </c>
      <c r="S117" s="327">
        <f ca="1">C$11+C$12*F117</f>
        <v>0.20612142835023983</v>
      </c>
      <c r="W117" s="327">
        <f t="shared" si="127"/>
        <v>8.0755545250422001E-2</v>
      </c>
      <c r="Z117" s="327">
        <f t="shared" si="108"/>
        <v>34213.5</v>
      </c>
      <c r="AA117" s="335">
        <f t="shared" si="109"/>
        <v>0.19225663491331738</v>
      </c>
      <c r="AB117" s="335">
        <f t="shared" si="121"/>
        <v>8.0755545250422001E-2</v>
      </c>
      <c r="AC117" s="335">
        <f t="shared" si="122"/>
        <v>0.11208102985391846</v>
      </c>
      <c r="AD117" s="335">
        <f t="shared" si="123"/>
        <v>2.8997009551154362E-4</v>
      </c>
      <c r="AE117" s="335">
        <f t="shared" ref="AE117:AE148" si="133">+(G117-AA117)^2*O117</f>
        <v>8.4082656290973733E-8</v>
      </c>
      <c r="AF117" s="327">
        <f t="shared" si="124"/>
        <v>0.11208102985391846</v>
      </c>
      <c r="AG117" s="415">
        <f t="shared" si="125"/>
        <v>8.4082656290973733E-8</v>
      </c>
      <c r="AH117" s="327">
        <f t="shared" si="111"/>
        <v>0.11179105975840692</v>
      </c>
      <c r="AI117" s="327">
        <f t="shared" si="112"/>
        <v>1.2447053630700142</v>
      </c>
      <c r="AJ117" s="327">
        <f t="shared" si="113"/>
        <v>0.13709054712495677</v>
      </c>
      <c r="AK117" s="327">
        <f t="shared" si="114"/>
        <v>-0.69234954879282995</v>
      </c>
      <c r="AL117" s="327">
        <f t="shared" si="115"/>
        <v>-1.2310584939279718</v>
      </c>
      <c r="AM117" s="327">
        <f t="shared" si="116"/>
        <v>-0.7071810912300025</v>
      </c>
      <c r="AN117" s="335">
        <f t="shared" si="129"/>
        <v>-0.54005125472492943</v>
      </c>
      <c r="AO117" s="335">
        <f t="shared" si="129"/>
        <v>-0.52892283698712728</v>
      </c>
      <c r="AP117" s="335">
        <f t="shared" si="129"/>
        <v>-0.51145775772924729</v>
      </c>
      <c r="AQ117" s="335">
        <f t="shared" si="129"/>
        <v>-0.48438593264024343</v>
      </c>
      <c r="AR117" s="335">
        <f t="shared" si="129"/>
        <v>-0.44316248367880862</v>
      </c>
      <c r="AS117" s="335">
        <f t="shared" si="129"/>
        <v>-0.38187436496591898</v>
      </c>
      <c r="AT117" s="335">
        <f t="shared" si="129"/>
        <v>-0.29338921770294868</v>
      </c>
      <c r="AU117" s="335">
        <f t="shared" si="117"/>
        <v>-0.16950974713027733</v>
      </c>
    </row>
    <row r="118" spans="1:47" ht="12.95" customHeight="1" x14ac:dyDescent="0.2">
      <c r="A118" s="26" t="s">
        <v>79</v>
      </c>
      <c r="B118" s="25"/>
      <c r="C118" s="26">
        <v>53105.251900000003</v>
      </c>
      <c r="D118" s="26">
        <v>5.0000000000000001E-4</v>
      </c>
      <c r="E118" s="420">
        <f t="shared" si="101"/>
        <v>34314.028118417031</v>
      </c>
      <c r="F118" s="429">
        <f t="shared" si="118"/>
        <v>34313.5</v>
      </c>
      <c r="G118" s="416">
        <f t="shared" si="130"/>
        <v>0.19569560500531225</v>
      </c>
      <c r="H118" s="420"/>
      <c r="I118" s="335"/>
      <c r="J118" s="335"/>
      <c r="K118" s="335">
        <f t="shared" si="126"/>
        <v>0.19569560500531225</v>
      </c>
      <c r="L118" s="335">
        <f t="shared" si="103"/>
        <v>8.192925782887478E-2</v>
      </c>
      <c r="M118" s="418">
        <f t="shared" si="104"/>
        <v>38086.751900000003</v>
      </c>
      <c r="N118" s="335">
        <f t="shared" si="131"/>
        <v>1.2942781749869701E-2</v>
      </c>
      <c r="O118" s="412">
        <v>1</v>
      </c>
      <c r="P118" s="335">
        <f t="shared" ref="P118:P161" si="134">+G118-L118</f>
        <v>0.11376634717643747</v>
      </c>
      <c r="Q118" s="335"/>
      <c r="R118" s="327">
        <f t="shared" si="132"/>
        <v>1.2942781749869701E-2</v>
      </c>
      <c r="S118" s="327">
        <f ca="1">C$11+C$12*F118</f>
        <v>0.20793800357766157</v>
      </c>
      <c r="W118" s="327">
        <f t="shared" si="127"/>
        <v>8.3143166471114346E-2</v>
      </c>
      <c r="Z118" s="327">
        <f t="shared" si="108"/>
        <v>34313.5</v>
      </c>
      <c r="AA118" s="335">
        <f t="shared" si="109"/>
        <v>0.19448169636307266</v>
      </c>
      <c r="AB118" s="335">
        <f t="shared" si="121"/>
        <v>8.3143166471114346E-2</v>
      </c>
      <c r="AC118" s="335">
        <f t="shared" si="122"/>
        <v>0.11376634717643747</v>
      </c>
      <c r="AD118" s="335">
        <f t="shared" si="123"/>
        <v>1.2139086422395806E-3</v>
      </c>
      <c r="AE118" s="335">
        <f t="shared" si="133"/>
        <v>1.473574191703942E-6</v>
      </c>
      <c r="AF118" s="327">
        <f t="shared" si="124"/>
        <v>0.11376634717643747</v>
      </c>
      <c r="AG118" s="415">
        <f t="shared" si="125"/>
        <v>1.473574191703942E-6</v>
      </c>
      <c r="AH118" s="327">
        <f t="shared" si="111"/>
        <v>0.1125524385341979</v>
      </c>
      <c r="AI118" s="327">
        <f t="shared" si="112"/>
        <v>1.2555077883963508</v>
      </c>
      <c r="AJ118" s="327">
        <f t="shared" si="113"/>
        <v>0.15257186947548027</v>
      </c>
      <c r="AK118" s="327">
        <f t="shared" si="114"/>
        <v>-0.68843618622038483</v>
      </c>
      <c r="AL118" s="327">
        <f t="shared" si="115"/>
        <v>-1.2154120331173195</v>
      </c>
      <c r="AM118" s="327">
        <f t="shared" si="116"/>
        <v>-0.69550975629322453</v>
      </c>
      <c r="AN118" s="335">
        <f t="shared" si="129"/>
        <v>-0.53155528886974579</v>
      </c>
      <c r="AO118" s="335">
        <f t="shared" si="129"/>
        <v>-0.52041187939116051</v>
      </c>
      <c r="AP118" s="335">
        <f t="shared" si="129"/>
        <v>-0.5030071967763643</v>
      </c>
      <c r="AQ118" s="335">
        <f t="shared" si="129"/>
        <v>-0.47614987748459714</v>
      </c>
      <c r="AR118" s="335">
        <f t="shared" si="129"/>
        <v>-0.43541465963996379</v>
      </c>
      <c r="AS118" s="335">
        <f t="shared" si="129"/>
        <v>-0.37504366738884176</v>
      </c>
      <c r="AT118" s="335">
        <f t="shared" si="129"/>
        <v>-0.28806752017094983</v>
      </c>
      <c r="AU118" s="335">
        <f t="shared" si="117"/>
        <v>-0.16642289291159651</v>
      </c>
    </row>
    <row r="119" spans="1:47" ht="12.95" customHeight="1" x14ac:dyDescent="0.2">
      <c r="A119" s="48" t="s">
        <v>80</v>
      </c>
      <c r="B119" s="27"/>
      <c r="C119" s="26">
        <v>53106.5478</v>
      </c>
      <c r="D119" s="26">
        <v>2.5999999999999999E-3</v>
      </c>
      <c r="E119" s="420">
        <f t="shared" si="101"/>
        <v>34317.525328569507</v>
      </c>
      <c r="F119" s="429">
        <f t="shared" si="118"/>
        <v>34317</v>
      </c>
      <c r="G119" s="416">
        <f t="shared" si="130"/>
        <v>0.19466182000178378</v>
      </c>
      <c r="H119" s="420"/>
      <c r="I119" s="335"/>
      <c r="J119" s="335">
        <f>G119</f>
        <v>0.19466182000178378</v>
      </c>
      <c r="K119" s="335"/>
      <c r="L119" s="335">
        <f t="shared" si="103"/>
        <v>8.1980581693603394E-2</v>
      </c>
      <c r="M119" s="418">
        <f t="shared" si="104"/>
        <v>38088.0478</v>
      </c>
      <c r="N119" s="335">
        <f t="shared" si="131"/>
        <v>1.2697061466664938E-2</v>
      </c>
      <c r="O119" s="412">
        <v>1</v>
      </c>
      <c r="P119" s="335">
        <f t="shared" si="134"/>
        <v>0.11268123830818039</v>
      </c>
      <c r="Q119" s="335"/>
      <c r="R119" s="327">
        <f t="shared" si="132"/>
        <v>1.2697061466664938E-2</v>
      </c>
      <c r="V119" s="327">
        <f>$AB119</f>
        <v>8.2082782804227705E-2</v>
      </c>
      <c r="Z119" s="327">
        <f t="shared" si="108"/>
        <v>34317</v>
      </c>
      <c r="AA119" s="335">
        <f t="shared" si="109"/>
        <v>0.19455961889115947</v>
      </c>
      <c r="AB119" s="335">
        <f t="shared" si="121"/>
        <v>8.2082782804227705E-2</v>
      </c>
      <c r="AC119" s="335">
        <f t="shared" si="122"/>
        <v>0.11268123830818039</v>
      </c>
      <c r="AD119" s="335">
        <f t="shared" si="123"/>
        <v>1.0220111062431148E-4</v>
      </c>
      <c r="AE119" s="335">
        <f t="shared" si="133"/>
        <v>1.0445067012842752E-8</v>
      </c>
      <c r="AF119" s="327">
        <f t="shared" si="124"/>
        <v>0.11268123830818039</v>
      </c>
      <c r="AG119" s="415">
        <f t="shared" si="125"/>
        <v>1.0445067012842752E-8</v>
      </c>
      <c r="AH119" s="327">
        <f t="shared" si="111"/>
        <v>0.11257903719755608</v>
      </c>
      <c r="AI119" s="327">
        <f t="shared" si="112"/>
        <v>1.2558878318103508</v>
      </c>
      <c r="AJ119" s="327">
        <f t="shared" si="113"/>
        <v>0.15311747775932688</v>
      </c>
      <c r="AK119" s="327">
        <f t="shared" si="114"/>
        <v>-0.68829501666092308</v>
      </c>
      <c r="AL119" s="327">
        <f t="shared" si="115"/>
        <v>-1.2148599378302349</v>
      </c>
      <c r="AM119" s="327">
        <f t="shared" si="116"/>
        <v>-0.69510025367983941</v>
      </c>
      <c r="AN119" s="335">
        <f t="shared" si="129"/>
        <v>-0.53125683882006192</v>
      </c>
      <c r="AO119" s="335">
        <f t="shared" si="129"/>
        <v>-0.52011303873870762</v>
      </c>
      <c r="AP119" s="335">
        <f t="shared" si="129"/>
        <v>-0.50271065475371901</v>
      </c>
      <c r="AQ119" s="335">
        <f t="shared" si="129"/>
        <v>-0.47586106903482062</v>
      </c>
      <c r="AR119" s="335">
        <f t="shared" si="129"/>
        <v>-0.43514317349547349</v>
      </c>
      <c r="AS119" s="335">
        <f t="shared" si="129"/>
        <v>-0.37480447047312904</v>
      </c>
      <c r="AT119" s="335">
        <f t="shared" si="129"/>
        <v>-0.28788123963883994</v>
      </c>
      <c r="AU119" s="335">
        <f t="shared" si="117"/>
        <v>-0.16631485301394289</v>
      </c>
    </row>
    <row r="120" spans="1:47" ht="12.95" customHeight="1" x14ac:dyDescent="0.2">
      <c r="A120" s="48" t="s">
        <v>73</v>
      </c>
      <c r="B120" s="25" t="s">
        <v>71</v>
      </c>
      <c r="C120" s="26">
        <v>53117.477400000003</v>
      </c>
      <c r="D120" s="26">
        <v>1.1999999999999999E-3</v>
      </c>
      <c r="E120" s="420">
        <f t="shared" si="101"/>
        <v>34347.020743402893</v>
      </c>
      <c r="F120" s="429">
        <f t="shared" si="118"/>
        <v>34346.5</v>
      </c>
      <c r="G120" s="416">
        <f t="shared" si="130"/>
        <v>0.1929627750068903</v>
      </c>
      <c r="H120" s="420"/>
      <c r="I120" s="335"/>
      <c r="J120" s="335"/>
      <c r="K120" s="335">
        <f t="shared" ref="K120:K127" si="135">G120</f>
        <v>0.1929627750068903</v>
      </c>
      <c r="L120" s="335">
        <f t="shared" si="103"/>
        <v>8.2413423776108052E-2</v>
      </c>
      <c r="M120" s="418">
        <f t="shared" si="104"/>
        <v>38098.977400000003</v>
      </c>
      <c r="N120" s="335">
        <f t="shared" si="131"/>
        <v>1.2221159057546855E-2</v>
      </c>
      <c r="O120" s="412">
        <v>1</v>
      </c>
      <c r="P120" s="335">
        <f t="shared" si="134"/>
        <v>0.11054935123078224</v>
      </c>
      <c r="Q120" s="335"/>
      <c r="R120" s="327">
        <f t="shared" si="132"/>
        <v>1.2221159057546855E-2</v>
      </c>
      <c r="S120" s="327">
        <f t="shared" ref="S120:S127" ca="1" si="136">C$11+C$12*F120</f>
        <v>0.20853747340271078</v>
      </c>
      <c r="W120" s="327">
        <f t="shared" ref="W120:W127" si="137">$AB120</f>
        <v>8.0159687367480872E-2</v>
      </c>
      <c r="Z120" s="327">
        <f t="shared" si="108"/>
        <v>34346.5</v>
      </c>
      <c r="AA120" s="335">
        <f t="shared" si="109"/>
        <v>0.19521651141551749</v>
      </c>
      <c r="AB120" s="335">
        <f t="shared" si="121"/>
        <v>8.0159687367480872E-2</v>
      </c>
      <c r="AC120" s="335">
        <f t="shared" si="122"/>
        <v>0.11054935123078224</v>
      </c>
      <c r="AD120" s="335">
        <f t="shared" si="123"/>
        <v>-2.2537364086271938E-3</v>
      </c>
      <c r="AE120" s="335">
        <f t="shared" si="133"/>
        <v>5.0793277995718018E-6</v>
      </c>
      <c r="AF120" s="327">
        <f t="shared" si="124"/>
        <v>0.11054935123078224</v>
      </c>
      <c r="AG120" s="415">
        <f t="shared" si="125"/>
        <v>5.0793277995718018E-6</v>
      </c>
      <c r="AH120" s="327">
        <f t="shared" si="111"/>
        <v>0.11280308763940942</v>
      </c>
      <c r="AI120" s="327">
        <f t="shared" si="112"/>
        <v>1.2590962437507325</v>
      </c>
      <c r="AJ120" s="327">
        <f t="shared" si="113"/>
        <v>0.15772623317455176</v>
      </c>
      <c r="AK120" s="327">
        <f t="shared" si="114"/>
        <v>-0.6870936973245525</v>
      </c>
      <c r="AL120" s="327">
        <f t="shared" si="115"/>
        <v>-1.2101944842197632</v>
      </c>
      <c r="AM120" s="327">
        <f t="shared" si="116"/>
        <v>-0.69164603109831713</v>
      </c>
      <c r="AN120" s="335">
        <f t="shared" si="129"/>
        <v>-0.52873839969655156</v>
      </c>
      <c r="AO120" s="335">
        <f t="shared" si="129"/>
        <v>-0.51759167174475751</v>
      </c>
      <c r="AP120" s="335">
        <f t="shared" si="129"/>
        <v>-0.5002091609634135</v>
      </c>
      <c r="AQ120" s="335">
        <f t="shared" si="129"/>
        <v>-0.47342536544217101</v>
      </c>
      <c r="AR120" s="335">
        <f t="shared" si="129"/>
        <v>-0.43285409948541831</v>
      </c>
      <c r="AS120" s="335">
        <f t="shared" si="129"/>
        <v>-0.37278805550872707</v>
      </c>
      <c r="AT120" s="335">
        <f t="shared" si="129"/>
        <v>-0.28631110457459991</v>
      </c>
      <c r="AU120" s="335">
        <f t="shared" si="117"/>
        <v>-0.16540423101943191</v>
      </c>
    </row>
    <row r="121" spans="1:47" ht="12.95" customHeight="1" x14ac:dyDescent="0.2">
      <c r="A121" s="109" t="s">
        <v>102</v>
      </c>
      <c r="B121" s="110" t="s">
        <v>65</v>
      </c>
      <c r="C121" s="109">
        <v>53431.545120000002</v>
      </c>
      <c r="D121" s="109">
        <v>5.0000000000000001E-4</v>
      </c>
      <c r="E121" s="420">
        <f t="shared" si="101"/>
        <v>35194.586773923103</v>
      </c>
      <c r="F121" s="429">
        <f t="shared" si="118"/>
        <v>35194</v>
      </c>
      <c r="G121" s="416">
        <f t="shared" si="130"/>
        <v>0.21743055000843015</v>
      </c>
      <c r="H121" s="424"/>
      <c r="I121" s="419"/>
      <c r="J121" s="335"/>
      <c r="K121" s="335">
        <f t="shared" si="135"/>
        <v>0.21743055000843015</v>
      </c>
      <c r="L121" s="335">
        <f t="shared" si="103"/>
        <v>9.5043323201488672E-2</v>
      </c>
      <c r="M121" s="418">
        <f t="shared" si="104"/>
        <v>38413.045120000002</v>
      </c>
      <c r="N121" s="335">
        <f t="shared" si="131"/>
        <v>1.4978633285493734E-2</v>
      </c>
      <c r="O121" s="412">
        <v>1</v>
      </c>
      <c r="P121" s="335">
        <f t="shared" si="134"/>
        <v>0.12238722680694147</v>
      </c>
      <c r="Q121" s="335"/>
      <c r="R121" s="327">
        <f t="shared" si="132"/>
        <v>1.4978633285493734E-2</v>
      </c>
      <c r="S121" s="327">
        <f t="shared" ca="1" si="136"/>
        <v>0.22393294845511003</v>
      </c>
      <c r="W121" s="327">
        <f t="shared" si="137"/>
        <v>9.8323203505327361E-2</v>
      </c>
      <c r="Z121" s="327">
        <f t="shared" si="108"/>
        <v>35194</v>
      </c>
      <c r="AA121" s="335">
        <f t="shared" si="109"/>
        <v>0.21415066970459146</v>
      </c>
      <c r="AB121" s="335">
        <f t="shared" si="121"/>
        <v>9.8323203505327361E-2</v>
      </c>
      <c r="AC121" s="335">
        <f t="shared" si="122"/>
        <v>0.12238722680694147</v>
      </c>
      <c r="AD121" s="335">
        <f t="shared" si="123"/>
        <v>3.2798803038386892E-3</v>
      </c>
      <c r="AE121" s="335">
        <f t="shared" si="133"/>
        <v>1.0757614807508972E-5</v>
      </c>
      <c r="AF121" s="327">
        <f t="shared" si="124"/>
        <v>0.12238722680694147</v>
      </c>
      <c r="AG121" s="415">
        <f t="shared" si="125"/>
        <v>1.0757614807508972E-5</v>
      </c>
      <c r="AH121" s="327">
        <f t="shared" si="111"/>
        <v>0.11910734650310278</v>
      </c>
      <c r="AI121" s="327">
        <f t="shared" si="112"/>
        <v>1.3547419607033575</v>
      </c>
      <c r="AJ121" s="327">
        <f t="shared" si="113"/>
        <v>0.29739566454609989</v>
      </c>
      <c r="AK121" s="327">
        <f t="shared" si="114"/>
        <v>-0.64295159518053946</v>
      </c>
      <c r="AL121" s="327">
        <f t="shared" si="115"/>
        <v>-1.0666183867002612</v>
      </c>
      <c r="AM121" s="327">
        <f t="shared" si="116"/>
        <v>-0.59037089983109048</v>
      </c>
      <c r="AN121" s="335">
        <f t="shared" ref="AN121:AT130" si="138">$AU121+$AB$7*SIN(AO121)</f>
        <v>-0.45416315362969994</v>
      </c>
      <c r="AO121" s="335">
        <f t="shared" si="138"/>
        <v>-0.44322854967988656</v>
      </c>
      <c r="AP121" s="335">
        <f t="shared" si="138"/>
        <v>-0.42680828573949686</v>
      </c>
      <c r="AQ121" s="335">
        <f t="shared" si="138"/>
        <v>-0.40237677931360594</v>
      </c>
      <c r="AR121" s="335">
        <f t="shared" si="138"/>
        <v>-0.36648444691038851</v>
      </c>
      <c r="AS121" s="335">
        <f t="shared" si="138"/>
        <v>-0.31462232422268943</v>
      </c>
      <c r="AT121" s="335">
        <f t="shared" si="138"/>
        <v>-0.24116233345174098</v>
      </c>
      <c r="AU121" s="335">
        <f t="shared" si="117"/>
        <v>-0.13924314151611217</v>
      </c>
    </row>
    <row r="122" spans="1:47" ht="12.95" customHeight="1" x14ac:dyDescent="0.2">
      <c r="A122" s="48" t="s">
        <v>92</v>
      </c>
      <c r="B122" s="27" t="s">
        <v>65</v>
      </c>
      <c r="C122" s="28">
        <v>53483.053200000002</v>
      </c>
      <c r="D122" s="26">
        <v>1E-4</v>
      </c>
      <c r="E122" s="420">
        <f t="shared" si="101"/>
        <v>35333.590231219881</v>
      </c>
      <c r="F122" s="429">
        <f t="shared" ref="F122:F138" si="139">ROUND(2*E122,0)/2-0.5</f>
        <v>35333</v>
      </c>
      <c r="G122" s="416">
        <f t="shared" si="130"/>
        <v>0.2187116600034642</v>
      </c>
      <c r="H122" s="424"/>
      <c r="I122" s="419"/>
      <c r="J122" s="335"/>
      <c r="K122" s="335">
        <f t="shared" si="135"/>
        <v>0.2187116600034642</v>
      </c>
      <c r="L122" s="335">
        <f t="shared" si="103"/>
        <v>9.715072542232267E-2</v>
      </c>
      <c r="M122" s="418">
        <f t="shared" si="104"/>
        <v>38464.553200000002</v>
      </c>
      <c r="N122" s="335">
        <f t="shared" si="131"/>
        <v>1.4777060816240572E-2</v>
      </c>
      <c r="O122" s="412">
        <v>1</v>
      </c>
      <c r="P122" s="335">
        <f t="shared" si="134"/>
        <v>0.12156093458114153</v>
      </c>
      <c r="Q122" s="335"/>
      <c r="R122" s="327">
        <f t="shared" si="132"/>
        <v>1.4777060816240572E-2</v>
      </c>
      <c r="S122" s="327">
        <f t="shared" ca="1" si="136"/>
        <v>0.22645798802122619</v>
      </c>
      <c r="W122" s="327">
        <f t="shared" si="137"/>
        <v>9.8600808791755382E-2</v>
      </c>
      <c r="Z122" s="327">
        <f t="shared" si="108"/>
        <v>35333</v>
      </c>
      <c r="AA122" s="335">
        <f t="shared" si="109"/>
        <v>0.21726157663403151</v>
      </c>
      <c r="AB122" s="335">
        <f t="shared" si="121"/>
        <v>9.8600808791755382E-2</v>
      </c>
      <c r="AC122" s="335">
        <f t="shared" si="122"/>
        <v>0.12156093458114153</v>
      </c>
      <c r="AD122" s="335">
        <f t="shared" si="123"/>
        <v>1.4500833694326976E-3</v>
      </c>
      <c r="AE122" s="335">
        <f t="shared" si="133"/>
        <v>2.1027417783052854E-6</v>
      </c>
      <c r="AF122" s="327">
        <f t="shared" si="124"/>
        <v>0.12156093458114153</v>
      </c>
      <c r="AG122" s="415">
        <f t="shared" si="125"/>
        <v>2.1027417783052854E-6</v>
      </c>
      <c r="AH122" s="327">
        <f t="shared" si="111"/>
        <v>0.12011085121170882</v>
      </c>
      <c r="AI122" s="327">
        <f t="shared" si="112"/>
        <v>1.3709375139992339</v>
      </c>
      <c r="AJ122" s="327">
        <f t="shared" si="113"/>
        <v>0.32151914865680009</v>
      </c>
      <c r="AK122" s="327">
        <f t="shared" si="114"/>
        <v>-0.63374598471069699</v>
      </c>
      <c r="AL122" s="327">
        <f t="shared" si="115"/>
        <v>-1.0412487378587942</v>
      </c>
      <c r="AM122" s="327">
        <f t="shared" si="116"/>
        <v>-0.57339118079711004</v>
      </c>
      <c r="AN122" s="335">
        <f t="shared" si="138"/>
        <v>-0.44152710384097071</v>
      </c>
      <c r="AO122" s="335">
        <f t="shared" si="138"/>
        <v>-0.43068529075998491</v>
      </c>
      <c r="AP122" s="335">
        <f t="shared" si="138"/>
        <v>-0.41449661366558405</v>
      </c>
      <c r="AQ122" s="335">
        <f t="shared" si="138"/>
        <v>-0.39053530746741877</v>
      </c>
      <c r="AR122" s="335">
        <f t="shared" si="138"/>
        <v>-0.35549339084754839</v>
      </c>
      <c r="AS122" s="335">
        <f t="shared" si="138"/>
        <v>-0.30504158893795008</v>
      </c>
      <c r="AT122" s="335">
        <f t="shared" si="138"/>
        <v>-0.23375039784813012</v>
      </c>
      <c r="AU122" s="335">
        <f t="shared" si="117"/>
        <v>-0.13495241415214587</v>
      </c>
    </row>
    <row r="123" spans="1:47" ht="12.95" customHeight="1" x14ac:dyDescent="0.2">
      <c r="A123" s="48" t="s">
        <v>92</v>
      </c>
      <c r="B123" s="27" t="s">
        <v>65</v>
      </c>
      <c r="C123" s="28">
        <v>53483.053200000002</v>
      </c>
      <c r="D123" s="28">
        <v>1E-4</v>
      </c>
      <c r="E123" s="420">
        <f t="shared" si="101"/>
        <v>35333.590231219881</v>
      </c>
      <c r="F123" s="429">
        <f t="shared" si="139"/>
        <v>35333</v>
      </c>
      <c r="G123" s="416">
        <f t="shared" si="130"/>
        <v>0.2187116600034642</v>
      </c>
      <c r="H123" s="424"/>
      <c r="I123" s="419"/>
      <c r="J123" s="335"/>
      <c r="K123" s="335">
        <f t="shared" si="135"/>
        <v>0.2187116600034642</v>
      </c>
      <c r="L123" s="335">
        <f t="shared" si="103"/>
        <v>9.715072542232267E-2</v>
      </c>
      <c r="M123" s="418">
        <f t="shared" si="104"/>
        <v>38464.553200000002</v>
      </c>
      <c r="N123" s="335">
        <f t="shared" si="131"/>
        <v>1.4777060816240572E-2</v>
      </c>
      <c r="O123" s="412">
        <v>1</v>
      </c>
      <c r="P123" s="335">
        <f t="shared" si="134"/>
        <v>0.12156093458114153</v>
      </c>
      <c r="Q123" s="335"/>
      <c r="R123" s="327">
        <f t="shared" si="132"/>
        <v>1.4777060816240572E-2</v>
      </c>
      <c r="S123" s="327">
        <f t="shared" ca="1" si="136"/>
        <v>0.22645798802122619</v>
      </c>
      <c r="W123" s="327">
        <f t="shared" si="137"/>
        <v>9.8600808791755382E-2</v>
      </c>
      <c r="Z123" s="327">
        <f t="shared" si="108"/>
        <v>35333</v>
      </c>
      <c r="AA123" s="335">
        <f t="shared" si="109"/>
        <v>0.21726157663403151</v>
      </c>
      <c r="AB123" s="335">
        <f t="shared" si="121"/>
        <v>9.8600808791755382E-2</v>
      </c>
      <c r="AC123" s="335">
        <f t="shared" si="122"/>
        <v>0.12156093458114153</v>
      </c>
      <c r="AD123" s="335">
        <f t="shared" si="123"/>
        <v>1.4500833694326976E-3</v>
      </c>
      <c r="AE123" s="335">
        <f t="shared" si="133"/>
        <v>2.1027417783052854E-6</v>
      </c>
      <c r="AF123" s="327">
        <f t="shared" si="124"/>
        <v>0.12156093458114153</v>
      </c>
      <c r="AG123" s="415">
        <f t="shared" si="125"/>
        <v>2.1027417783052854E-6</v>
      </c>
      <c r="AH123" s="327">
        <f t="shared" si="111"/>
        <v>0.12011085121170882</v>
      </c>
      <c r="AI123" s="327">
        <f t="shared" si="112"/>
        <v>1.3709375139992339</v>
      </c>
      <c r="AJ123" s="327">
        <f t="shared" si="113"/>
        <v>0.32151914865680009</v>
      </c>
      <c r="AK123" s="327">
        <f t="shared" si="114"/>
        <v>-0.63374598471069699</v>
      </c>
      <c r="AL123" s="327">
        <f t="shared" si="115"/>
        <v>-1.0412487378587942</v>
      </c>
      <c r="AM123" s="327">
        <f t="shared" si="116"/>
        <v>-0.57339118079711004</v>
      </c>
      <c r="AN123" s="335">
        <f t="shared" si="138"/>
        <v>-0.44152710384097071</v>
      </c>
      <c r="AO123" s="335">
        <f t="shared" si="138"/>
        <v>-0.43068529075998491</v>
      </c>
      <c r="AP123" s="335">
        <f t="shared" si="138"/>
        <v>-0.41449661366558405</v>
      </c>
      <c r="AQ123" s="335">
        <f t="shared" si="138"/>
        <v>-0.39053530746741877</v>
      </c>
      <c r="AR123" s="335">
        <f t="shared" si="138"/>
        <v>-0.35549339084754839</v>
      </c>
      <c r="AS123" s="335">
        <f t="shared" si="138"/>
        <v>-0.30504158893795008</v>
      </c>
      <c r="AT123" s="335">
        <f t="shared" si="138"/>
        <v>-0.23375039784813012</v>
      </c>
      <c r="AU123" s="335">
        <f t="shared" si="117"/>
        <v>-0.13495241415214587</v>
      </c>
    </row>
    <row r="124" spans="1:47" ht="12.95" customHeight="1" x14ac:dyDescent="0.2">
      <c r="A124" s="48" t="s">
        <v>91</v>
      </c>
      <c r="B124" s="27" t="s">
        <v>71</v>
      </c>
      <c r="C124" s="28">
        <v>53483.606899999999</v>
      </c>
      <c r="D124" s="28">
        <v>5.9999999999999995E-4</v>
      </c>
      <c r="E124" s="420">
        <f t="shared" si="101"/>
        <v>35335.08448637955</v>
      </c>
      <c r="F124" s="429">
        <f t="shared" si="139"/>
        <v>35334.5</v>
      </c>
      <c r="G124" s="416">
        <f t="shared" si="130"/>
        <v>0.21658289500192041</v>
      </c>
      <c r="H124" s="424"/>
      <c r="I124" s="419"/>
      <c r="J124" s="335"/>
      <c r="K124" s="335">
        <f t="shared" si="135"/>
        <v>0.21658289500192041</v>
      </c>
      <c r="L124" s="335">
        <f t="shared" si="103"/>
        <v>9.7173522425268111E-2</v>
      </c>
      <c r="M124" s="418">
        <f t="shared" si="104"/>
        <v>38465.106899999999</v>
      </c>
      <c r="N124" s="335">
        <f t="shared" si="131"/>
        <v>1.4258598259149761E-2</v>
      </c>
      <c r="O124" s="412">
        <v>1</v>
      </c>
      <c r="P124" s="335">
        <f t="shared" si="134"/>
        <v>0.1194093725766523</v>
      </c>
      <c r="Q124" s="335"/>
      <c r="R124" s="327">
        <f t="shared" si="132"/>
        <v>1.4258598259149761E-2</v>
      </c>
      <c r="S124" s="327">
        <f t="shared" ca="1" si="136"/>
        <v>0.2264852366496376</v>
      </c>
      <c r="W124" s="327">
        <f t="shared" si="137"/>
        <v>9.6461270887025344E-2</v>
      </c>
      <c r="Z124" s="327">
        <f t="shared" si="108"/>
        <v>35334.5</v>
      </c>
      <c r="AA124" s="335">
        <f t="shared" si="109"/>
        <v>0.21729514654016319</v>
      </c>
      <c r="AB124" s="335">
        <f t="shared" si="121"/>
        <v>9.6461270887025344E-2</v>
      </c>
      <c r="AC124" s="335">
        <f t="shared" si="122"/>
        <v>0.1194093725766523</v>
      </c>
      <c r="AD124" s="335">
        <f t="shared" si="123"/>
        <v>-7.1225153824278076E-4</v>
      </c>
      <c r="AE124" s="335">
        <f t="shared" si="133"/>
        <v>5.073022537292074E-7</v>
      </c>
      <c r="AF124" s="327">
        <f t="shared" si="124"/>
        <v>0.1194093725766523</v>
      </c>
      <c r="AG124" s="415">
        <f t="shared" si="125"/>
        <v>5.073022537292074E-7</v>
      </c>
      <c r="AH124" s="327">
        <f t="shared" si="111"/>
        <v>0.12012162411489506</v>
      </c>
      <c r="AI124" s="327">
        <f t="shared" si="112"/>
        <v>1.3711128257722232</v>
      </c>
      <c r="AJ124" s="327">
        <f t="shared" si="113"/>
        <v>0.32178109730025956</v>
      </c>
      <c r="AK124" s="327">
        <f t="shared" si="114"/>
        <v>-0.63364334051279836</v>
      </c>
      <c r="AL124" s="327">
        <f t="shared" si="115"/>
        <v>-1.040972087632408</v>
      </c>
      <c r="AM124" s="327">
        <f t="shared" si="116"/>
        <v>-0.57320739208237326</v>
      </c>
      <c r="AN124" s="335">
        <f t="shared" si="138"/>
        <v>-0.44139013292708745</v>
      </c>
      <c r="AO124" s="335">
        <f t="shared" si="138"/>
        <v>-0.43054941449598477</v>
      </c>
      <c r="AP124" s="335">
        <f t="shared" si="138"/>
        <v>-0.41436335128885976</v>
      </c>
      <c r="AQ124" s="335">
        <f t="shared" si="138"/>
        <v>-0.39040724671725813</v>
      </c>
      <c r="AR124" s="335">
        <f t="shared" si="138"/>
        <v>-0.35537462973753375</v>
      </c>
      <c r="AS124" s="335">
        <f t="shared" si="138"/>
        <v>-0.30493814106278494</v>
      </c>
      <c r="AT124" s="335">
        <f t="shared" si="138"/>
        <v>-0.23367040290804883</v>
      </c>
      <c r="AU124" s="335">
        <f t="shared" si="117"/>
        <v>-0.13490611133886565</v>
      </c>
    </row>
    <row r="125" spans="1:47" ht="12.95" customHeight="1" x14ac:dyDescent="0.2">
      <c r="A125" s="48" t="s">
        <v>97</v>
      </c>
      <c r="B125" s="25" t="s">
        <v>71</v>
      </c>
      <c r="C125" s="26">
        <v>53515.477400000003</v>
      </c>
      <c r="D125" s="26">
        <v>8.0000000000000004E-4</v>
      </c>
      <c r="E125" s="420">
        <f t="shared" si="101"/>
        <v>35421.092539597179</v>
      </c>
      <c r="F125" s="429">
        <f t="shared" si="139"/>
        <v>35420.5</v>
      </c>
      <c r="G125" s="416">
        <f t="shared" si="130"/>
        <v>0.21956703500472941</v>
      </c>
      <c r="H125" s="424"/>
      <c r="I125" s="419"/>
      <c r="J125" s="335"/>
      <c r="K125" s="335">
        <f t="shared" si="135"/>
        <v>0.21956703500472941</v>
      </c>
      <c r="L125" s="335">
        <f t="shared" si="103"/>
        <v>9.8482523424580137E-2</v>
      </c>
      <c r="M125" s="418">
        <f t="shared" si="104"/>
        <v>38496.977400000003</v>
      </c>
      <c r="N125" s="335">
        <f t="shared" si="131"/>
        <v>1.4661458944603302E-2</v>
      </c>
      <c r="O125" s="412">
        <v>1</v>
      </c>
      <c r="P125" s="335">
        <f t="shared" si="134"/>
        <v>0.12108451158014927</v>
      </c>
      <c r="Q125" s="335"/>
      <c r="R125" s="327">
        <f t="shared" si="132"/>
        <v>1.4661458944603302E-2</v>
      </c>
      <c r="S125" s="327">
        <f t="shared" ca="1" si="136"/>
        <v>0.22804749134522029</v>
      </c>
      <c r="W125" s="327">
        <f t="shared" si="137"/>
        <v>9.8829854973937953E-2</v>
      </c>
      <c r="Z125" s="327">
        <f t="shared" si="108"/>
        <v>35420.5</v>
      </c>
      <c r="AA125" s="335">
        <f t="shared" si="109"/>
        <v>0.21921970345537159</v>
      </c>
      <c r="AB125" s="335">
        <f t="shared" si="121"/>
        <v>9.8829854973937953E-2</v>
      </c>
      <c r="AC125" s="335">
        <f t="shared" si="122"/>
        <v>0.12108451158014927</v>
      </c>
      <c r="AD125" s="335">
        <f t="shared" si="123"/>
        <v>3.4733154935781552E-4</v>
      </c>
      <c r="AE125" s="335">
        <f t="shared" si="133"/>
        <v>1.2063920517930062E-7</v>
      </c>
      <c r="AF125" s="327">
        <f t="shared" si="124"/>
        <v>0.12108451158014927</v>
      </c>
      <c r="AG125" s="415">
        <f t="shared" si="125"/>
        <v>1.2063920517930062E-7</v>
      </c>
      <c r="AH125" s="327">
        <f t="shared" si="111"/>
        <v>0.12073718003079145</v>
      </c>
      <c r="AI125" s="327">
        <f t="shared" si="112"/>
        <v>1.3811809060054148</v>
      </c>
      <c r="AJ125" s="327">
        <f t="shared" si="113"/>
        <v>0.33685486681646171</v>
      </c>
      <c r="AK125" s="327">
        <f t="shared" si="114"/>
        <v>-0.62763821531655795</v>
      </c>
      <c r="AL125" s="327">
        <f t="shared" si="115"/>
        <v>-1.0250075849374751</v>
      </c>
      <c r="AM125" s="327">
        <f t="shared" si="116"/>
        <v>-0.56265051724806392</v>
      </c>
      <c r="AN125" s="335">
        <f t="shared" si="138"/>
        <v>-0.43351545542991421</v>
      </c>
      <c r="AO125" s="335">
        <f t="shared" si="138"/>
        <v>-0.42274085466767353</v>
      </c>
      <c r="AP125" s="335">
        <f t="shared" si="138"/>
        <v>-0.40670875385105776</v>
      </c>
      <c r="AQ125" s="335">
        <f t="shared" si="138"/>
        <v>-0.38305540358086621</v>
      </c>
      <c r="AR125" s="335">
        <f t="shared" si="138"/>
        <v>-0.34856029315151338</v>
      </c>
      <c r="AS125" s="335">
        <f t="shared" si="138"/>
        <v>-0.29900506995085357</v>
      </c>
      <c r="AT125" s="335">
        <f t="shared" si="138"/>
        <v>-0.22908367452584566</v>
      </c>
      <c r="AU125" s="335">
        <f t="shared" si="117"/>
        <v>-0.13225141671080021</v>
      </c>
    </row>
    <row r="126" spans="1:47" ht="12.95" customHeight="1" x14ac:dyDescent="0.2">
      <c r="A126" s="26" t="s">
        <v>102</v>
      </c>
      <c r="B126" s="25" t="s">
        <v>65</v>
      </c>
      <c r="C126" s="26">
        <v>53760.614009999998</v>
      </c>
      <c r="D126" s="26" t="s">
        <v>103</v>
      </c>
      <c r="E126" s="420">
        <f t="shared" si="101"/>
        <v>36082.636054711926</v>
      </c>
      <c r="F126" s="429">
        <f t="shared" si="139"/>
        <v>36082</v>
      </c>
      <c r="G126" s="416">
        <f t="shared" si="130"/>
        <v>0.23569167000096058</v>
      </c>
      <c r="H126" s="424"/>
      <c r="I126" s="419"/>
      <c r="J126" s="335"/>
      <c r="K126" s="335">
        <f t="shared" si="135"/>
        <v>0.23569167000096058</v>
      </c>
      <c r="L126" s="335">
        <f t="shared" si="103"/>
        <v>0.10868081206590216</v>
      </c>
      <c r="M126" s="418">
        <f t="shared" si="104"/>
        <v>38742.114009999998</v>
      </c>
      <c r="N126" s="335">
        <f t="shared" si="131"/>
        <v>1.6131758033399595E-2</v>
      </c>
      <c r="O126" s="412">
        <v>1</v>
      </c>
      <c r="P126" s="335">
        <f t="shared" si="134"/>
        <v>0.12701085793505842</v>
      </c>
      <c r="Q126" s="335"/>
      <c r="R126" s="327">
        <f t="shared" si="132"/>
        <v>1.6131758033399595E-2</v>
      </c>
      <c r="S126" s="327">
        <f t="shared" ca="1" si="136"/>
        <v>0.24006413647461511</v>
      </c>
      <c r="W126" s="327">
        <f t="shared" si="137"/>
        <v>0.11037515458162434</v>
      </c>
      <c r="Z126" s="327">
        <f t="shared" si="108"/>
        <v>36082</v>
      </c>
      <c r="AA126" s="335">
        <f t="shared" si="109"/>
        <v>0.23399732748523841</v>
      </c>
      <c r="AB126" s="335">
        <f t="shared" si="121"/>
        <v>0.11037515458162434</v>
      </c>
      <c r="AC126" s="335">
        <f t="shared" si="122"/>
        <v>0.12701085793505842</v>
      </c>
      <c r="AD126" s="335">
        <f t="shared" si="123"/>
        <v>1.6943425157221748E-3</v>
      </c>
      <c r="AE126" s="335">
        <f t="shared" si="133"/>
        <v>2.8707965605837479E-6</v>
      </c>
      <c r="AF126" s="327">
        <f t="shared" si="124"/>
        <v>0.12701085793505842</v>
      </c>
      <c r="AG126" s="415">
        <f t="shared" si="125"/>
        <v>2.8707965605837479E-6</v>
      </c>
      <c r="AH126" s="327">
        <f t="shared" si="111"/>
        <v>0.12531651541933625</v>
      </c>
      <c r="AI126" s="327">
        <f t="shared" si="112"/>
        <v>1.4591303693341111</v>
      </c>
      <c r="AJ126" s="327">
        <f t="shared" si="113"/>
        <v>0.45576366666157248</v>
      </c>
      <c r="AK126" s="327">
        <f t="shared" si="114"/>
        <v>-0.57308630797113402</v>
      </c>
      <c r="AL126" s="327">
        <f t="shared" si="115"/>
        <v>-0.89535214184883416</v>
      </c>
      <c r="AM126" s="327">
        <f t="shared" si="116"/>
        <v>-0.48019207462495822</v>
      </c>
      <c r="AN126" s="335">
        <f t="shared" si="138"/>
        <v>-0.37155331505210543</v>
      </c>
      <c r="AO126" s="335">
        <f t="shared" si="138"/>
        <v>-0.36151191150887896</v>
      </c>
      <c r="AP126" s="335">
        <f t="shared" si="138"/>
        <v>-0.34693224536812273</v>
      </c>
      <c r="AQ126" s="335">
        <f t="shared" si="138"/>
        <v>-0.32589819775803436</v>
      </c>
      <c r="AR126" s="335">
        <f t="shared" si="138"/>
        <v>-0.29581093112961898</v>
      </c>
      <c r="AS126" s="335">
        <f t="shared" si="138"/>
        <v>-0.25324089301352493</v>
      </c>
      <c r="AT126" s="335">
        <f t="shared" si="138"/>
        <v>-0.19378140395612603</v>
      </c>
      <c r="AU126" s="335">
        <f t="shared" si="117"/>
        <v>-0.11183187605422673</v>
      </c>
    </row>
    <row r="127" spans="1:47" ht="12.95" customHeight="1" x14ac:dyDescent="0.2">
      <c r="A127" s="26" t="s">
        <v>102</v>
      </c>
      <c r="B127" s="25" t="s">
        <v>71</v>
      </c>
      <c r="C127" s="26">
        <v>53794.521979999998</v>
      </c>
      <c r="D127" s="26" t="s">
        <v>103</v>
      </c>
      <c r="E127" s="420">
        <f t="shared" si="101"/>
        <v>36174.142572910925</v>
      </c>
      <c r="F127" s="429">
        <f t="shared" si="139"/>
        <v>36173.5</v>
      </c>
      <c r="G127" s="416">
        <f t="shared" si="130"/>
        <v>0.23810700500325765</v>
      </c>
      <c r="H127" s="424"/>
      <c r="I127" s="419"/>
      <c r="J127" s="335"/>
      <c r="K127" s="335">
        <f t="shared" si="135"/>
        <v>0.23810700500325765</v>
      </c>
      <c r="L127" s="335">
        <f t="shared" si="103"/>
        <v>0.11010952309392216</v>
      </c>
      <c r="M127" s="418">
        <f t="shared" si="104"/>
        <v>38776.021979999998</v>
      </c>
      <c r="N127" s="335">
        <f t="shared" si="131"/>
        <v>1.6383355375130665E-2</v>
      </c>
      <c r="O127" s="412">
        <v>1</v>
      </c>
      <c r="P127" s="335">
        <f t="shared" si="134"/>
        <v>0.12799748190933549</v>
      </c>
      <c r="Q127" s="335"/>
      <c r="R127" s="327">
        <f t="shared" si="132"/>
        <v>1.6383355375130665E-2</v>
      </c>
      <c r="S127" s="327">
        <f t="shared" ca="1" si="136"/>
        <v>0.24172630280770602</v>
      </c>
      <c r="W127" s="327">
        <f t="shared" si="137"/>
        <v>0.11218160528760773</v>
      </c>
      <c r="Z127" s="327">
        <f t="shared" si="108"/>
        <v>36173.5</v>
      </c>
      <c r="AA127" s="335">
        <f t="shared" si="109"/>
        <v>0.23603492280957208</v>
      </c>
      <c r="AB127" s="335">
        <f t="shared" si="121"/>
        <v>0.11218160528760773</v>
      </c>
      <c r="AC127" s="335">
        <f t="shared" si="122"/>
        <v>0.12799748190933549</v>
      </c>
      <c r="AD127" s="335">
        <f t="shared" si="123"/>
        <v>2.0720821936855705E-3</v>
      </c>
      <c r="AE127" s="335">
        <f t="shared" si="133"/>
        <v>4.2935246173888062E-6</v>
      </c>
      <c r="AF127" s="327">
        <f t="shared" si="124"/>
        <v>0.12799748190933549</v>
      </c>
      <c r="AG127" s="415">
        <f t="shared" si="125"/>
        <v>4.2935246173888062E-6</v>
      </c>
      <c r="AH127" s="327">
        <f t="shared" si="111"/>
        <v>0.12592539971564992</v>
      </c>
      <c r="AI127" s="327">
        <f t="shared" si="112"/>
        <v>1.4698770245204678</v>
      </c>
      <c r="AJ127" s="327">
        <f t="shared" si="113"/>
        <v>0.47250100002221757</v>
      </c>
      <c r="AK127" s="327">
        <f t="shared" si="114"/>
        <v>-0.56430859842523617</v>
      </c>
      <c r="AL127" s="327">
        <f t="shared" si="115"/>
        <v>-0.8764557403531601</v>
      </c>
      <c r="AM127" s="327">
        <f t="shared" si="116"/>
        <v>-0.46861743506198855</v>
      </c>
      <c r="AN127" s="335">
        <f t="shared" si="138"/>
        <v>-0.36279482508276112</v>
      </c>
      <c r="AO127" s="335">
        <f t="shared" si="138"/>
        <v>-0.3528864986362652</v>
      </c>
      <c r="AP127" s="335">
        <f t="shared" si="138"/>
        <v>-0.3385446568395345</v>
      </c>
      <c r="AQ127" s="335">
        <f t="shared" si="138"/>
        <v>-0.3179121112741532</v>
      </c>
      <c r="AR127" s="335">
        <f t="shared" si="138"/>
        <v>-0.28847082067242519</v>
      </c>
      <c r="AS127" s="335">
        <f t="shared" si="138"/>
        <v>-0.24689406944565911</v>
      </c>
      <c r="AT127" s="335">
        <f t="shared" si="138"/>
        <v>-0.18889549296194613</v>
      </c>
      <c r="AU127" s="335">
        <f t="shared" si="117"/>
        <v>-0.10900740444413382</v>
      </c>
    </row>
    <row r="128" spans="1:47" ht="12.95" customHeight="1" x14ac:dyDescent="0.2">
      <c r="A128" s="26" t="s">
        <v>100</v>
      </c>
      <c r="B128" s="25" t="s">
        <v>65</v>
      </c>
      <c r="C128" s="26">
        <v>53813.419199999997</v>
      </c>
      <c r="D128" s="26">
        <v>4.0000000000000002E-4</v>
      </c>
      <c r="E128" s="420">
        <f t="shared" si="101"/>
        <v>36225.139987555347</v>
      </c>
      <c r="F128" s="429">
        <f t="shared" si="139"/>
        <v>36224.5</v>
      </c>
      <c r="G128" s="416">
        <f t="shared" si="130"/>
        <v>0.23714899500191677</v>
      </c>
      <c r="H128" s="424"/>
      <c r="I128" s="419"/>
      <c r="J128" s="335">
        <f>G128</f>
        <v>0.23714899500191677</v>
      </c>
      <c r="K128" s="335"/>
      <c r="L128" s="335">
        <f t="shared" si="103"/>
        <v>0.11090775915247719</v>
      </c>
      <c r="M128" s="418">
        <f t="shared" si="104"/>
        <v>38794.919199999997</v>
      </c>
      <c r="N128" s="335">
        <f t="shared" si="131"/>
        <v>1.5936849628793829E-2</v>
      </c>
      <c r="O128" s="412">
        <v>1</v>
      </c>
      <c r="P128" s="335">
        <f t="shared" si="134"/>
        <v>0.12624123584943958</v>
      </c>
      <c r="Q128" s="335"/>
      <c r="R128" s="327">
        <f t="shared" si="132"/>
        <v>1.5936849628793829E-2</v>
      </c>
      <c r="V128" s="327">
        <f>$AB128</f>
        <v>0.11088710175751645</v>
      </c>
      <c r="Z128" s="327">
        <f t="shared" si="108"/>
        <v>36224.5</v>
      </c>
      <c r="AA128" s="335">
        <f t="shared" si="109"/>
        <v>0.23716965239687751</v>
      </c>
      <c r="AB128" s="335">
        <f t="shared" si="121"/>
        <v>0.11088710175751645</v>
      </c>
      <c r="AC128" s="335">
        <f t="shared" si="122"/>
        <v>0.12624123584943958</v>
      </c>
      <c r="AD128" s="335">
        <f t="shared" si="123"/>
        <v>-2.065739496073804E-5</v>
      </c>
      <c r="AE128" s="335">
        <f t="shared" si="133"/>
        <v>4.2672796656392538E-10</v>
      </c>
      <c r="AF128" s="327">
        <f t="shared" si="124"/>
        <v>0.12624123584943958</v>
      </c>
      <c r="AG128" s="415">
        <f t="shared" si="125"/>
        <v>4.2672796656392538E-10</v>
      </c>
      <c r="AH128" s="327">
        <f t="shared" si="111"/>
        <v>0.12626189324440032</v>
      </c>
      <c r="AI128" s="327">
        <f t="shared" si="112"/>
        <v>1.4758511680289876</v>
      </c>
      <c r="AJ128" s="327">
        <f t="shared" si="113"/>
        <v>0.48184611938711963</v>
      </c>
      <c r="AK128" s="327">
        <f t="shared" si="114"/>
        <v>-0.55928014296442785</v>
      </c>
      <c r="AL128" s="327">
        <f t="shared" si="115"/>
        <v>-0.8658218010982176</v>
      </c>
      <c r="AM128" s="327">
        <f t="shared" si="116"/>
        <v>-0.46214890287170385</v>
      </c>
      <c r="AN128" s="335">
        <f t="shared" si="138"/>
        <v>-0.35789395113402767</v>
      </c>
      <c r="AO128" s="335">
        <f t="shared" si="138"/>
        <v>-0.34806314510596026</v>
      </c>
      <c r="AP128" s="335">
        <f t="shared" si="138"/>
        <v>-0.33385768208323685</v>
      </c>
      <c r="AQ128" s="335">
        <f t="shared" si="138"/>
        <v>-0.31345290642484497</v>
      </c>
      <c r="AR128" s="335">
        <f t="shared" si="138"/>
        <v>-0.28437529746840273</v>
      </c>
      <c r="AS128" s="335">
        <f t="shared" si="138"/>
        <v>-0.24335486124606812</v>
      </c>
      <c r="AT128" s="335">
        <f t="shared" si="138"/>
        <v>-0.18617192064540944</v>
      </c>
      <c r="AU128" s="335">
        <f t="shared" si="117"/>
        <v>-0.10743310879260659</v>
      </c>
    </row>
    <row r="129" spans="1:47" ht="12.95" customHeight="1" x14ac:dyDescent="0.2">
      <c r="A129" s="26" t="s">
        <v>102</v>
      </c>
      <c r="B129" s="25" t="s">
        <v>65</v>
      </c>
      <c r="C129" s="26">
        <v>53845.477149999999</v>
      </c>
      <c r="D129" s="26" t="s">
        <v>103</v>
      </c>
      <c r="E129" s="420">
        <f t="shared" si="101"/>
        <v>36311.653906999585</v>
      </c>
      <c r="F129" s="429">
        <f t="shared" si="139"/>
        <v>36311</v>
      </c>
      <c r="G129" s="416">
        <f t="shared" si="130"/>
        <v>0.24230688000534428</v>
      </c>
      <c r="H129" s="424"/>
      <c r="I129" s="419"/>
      <c r="J129" s="335"/>
      <c r="K129" s="335">
        <f t="shared" ref="K129:K136" si="140">G129</f>
        <v>0.24230688000534428</v>
      </c>
      <c r="L129" s="335">
        <f t="shared" si="103"/>
        <v>0.1122647483008572</v>
      </c>
      <c r="M129" s="418">
        <f t="shared" si="104"/>
        <v>38826.977149999999</v>
      </c>
      <c r="N129" s="335">
        <f t="shared" si="131"/>
        <v>1.6910956018247165E-2</v>
      </c>
      <c r="O129" s="412">
        <v>1</v>
      </c>
      <c r="P129" s="335">
        <f t="shared" si="134"/>
        <v>0.13004213170448709</v>
      </c>
      <c r="Q129" s="335"/>
      <c r="R129" s="327">
        <f t="shared" si="132"/>
        <v>1.6910956018247165E-2</v>
      </c>
      <c r="S129" s="327">
        <f t="shared" ref="S129:S136" ca="1" si="141">C$11+C$12*F129</f>
        <v>0.24422409374541088</v>
      </c>
      <c r="W129" s="327">
        <f t="shared" ref="W129:W136" si="142">$AB129</f>
        <v>0.11547912796707813</v>
      </c>
      <c r="Z129" s="327">
        <f t="shared" si="108"/>
        <v>36311</v>
      </c>
      <c r="AA129" s="335">
        <f t="shared" si="109"/>
        <v>0.23909250033912335</v>
      </c>
      <c r="AB129" s="335">
        <f t="shared" si="121"/>
        <v>0.11547912796707813</v>
      </c>
      <c r="AC129" s="335">
        <f t="shared" si="122"/>
        <v>0.13004213170448709</v>
      </c>
      <c r="AD129" s="335">
        <f t="shared" si="123"/>
        <v>3.214379666220929E-3</v>
      </c>
      <c r="AE129" s="335">
        <f t="shared" si="133"/>
        <v>1.0332236638614571E-5</v>
      </c>
      <c r="AF129" s="327">
        <f t="shared" si="124"/>
        <v>0.13004213170448709</v>
      </c>
      <c r="AG129" s="415">
        <f t="shared" si="125"/>
        <v>1.0332236638614571E-5</v>
      </c>
      <c r="AH129" s="327">
        <f t="shared" si="111"/>
        <v>0.12682775203826616</v>
      </c>
      <c r="AI129" s="327">
        <f t="shared" si="112"/>
        <v>1.4859517001186213</v>
      </c>
      <c r="AJ129" s="327">
        <f t="shared" si="113"/>
        <v>0.49771487564831629</v>
      </c>
      <c r="AK129" s="327">
        <f t="shared" si="114"/>
        <v>-0.5505266184124834</v>
      </c>
      <c r="AL129" s="327">
        <f t="shared" si="115"/>
        <v>-0.84761997790631993</v>
      </c>
      <c r="AM129" s="327">
        <f t="shared" si="116"/>
        <v>-0.45115016072340802</v>
      </c>
      <c r="AN129" s="335">
        <f t="shared" si="138"/>
        <v>-0.34955081597887616</v>
      </c>
      <c r="AO129" s="335">
        <f t="shared" si="138"/>
        <v>-0.33985695586191045</v>
      </c>
      <c r="AP129" s="335">
        <f t="shared" si="138"/>
        <v>-0.32588900757070494</v>
      </c>
      <c r="AQ129" s="335">
        <f t="shared" si="138"/>
        <v>-0.30587698305202327</v>
      </c>
      <c r="AR129" s="335">
        <f t="shared" si="138"/>
        <v>-0.27742204916001267</v>
      </c>
      <c r="AS129" s="335">
        <f t="shared" si="138"/>
        <v>-0.23734946789364575</v>
      </c>
      <c r="AT129" s="335">
        <f t="shared" si="138"/>
        <v>-0.18155208371463788</v>
      </c>
      <c r="AU129" s="335">
        <f t="shared" si="117"/>
        <v>-0.10476297989344752</v>
      </c>
    </row>
    <row r="130" spans="1:47" ht="12.95" customHeight="1" x14ac:dyDescent="0.2">
      <c r="A130" s="417" t="s">
        <v>99</v>
      </c>
      <c r="B130" s="25"/>
      <c r="C130" s="26">
        <v>53857.8897</v>
      </c>
      <c r="D130" s="26">
        <v>1E-4</v>
      </c>
      <c r="E130" s="420">
        <f t="shared" si="101"/>
        <v>36345.151318742937</v>
      </c>
      <c r="F130" s="429">
        <f t="shared" si="139"/>
        <v>36344.5</v>
      </c>
      <c r="G130" s="416">
        <f t="shared" si="130"/>
        <v>0.24134779500309378</v>
      </c>
      <c r="H130" s="424"/>
      <c r="I130" s="419"/>
      <c r="J130" s="335"/>
      <c r="K130" s="335">
        <f t="shared" si="140"/>
        <v>0.24134779500309378</v>
      </c>
      <c r="L130" s="335">
        <f t="shared" si="103"/>
        <v>0.11279134137484448</v>
      </c>
      <c r="M130" s="418">
        <f t="shared" si="104"/>
        <v>38839.3897</v>
      </c>
      <c r="N130" s="335">
        <f t="shared" si="131"/>
        <v>1.6526761769472213E-2</v>
      </c>
      <c r="O130" s="412">
        <v>1</v>
      </c>
      <c r="P130" s="335">
        <f t="shared" si="134"/>
        <v>0.1285564536282493</v>
      </c>
      <c r="Q130" s="335"/>
      <c r="R130" s="327">
        <f t="shared" si="132"/>
        <v>1.6526761769472213E-2</v>
      </c>
      <c r="S130" s="327">
        <f t="shared" ca="1" si="141"/>
        <v>0.24483264644659719</v>
      </c>
      <c r="W130" s="327">
        <f t="shared" si="142"/>
        <v>0.11430257353986659</v>
      </c>
      <c r="Z130" s="327">
        <f t="shared" si="108"/>
        <v>36344.5</v>
      </c>
      <c r="AA130" s="335">
        <f t="shared" si="109"/>
        <v>0.23983656283807167</v>
      </c>
      <c r="AB130" s="335">
        <f t="shared" si="121"/>
        <v>0.11430257353986659</v>
      </c>
      <c r="AC130" s="335">
        <f t="shared" si="122"/>
        <v>0.1285564536282493</v>
      </c>
      <c r="AD130" s="335">
        <f t="shared" si="123"/>
        <v>1.5112321650221083E-3</v>
      </c>
      <c r="AE130" s="335">
        <f t="shared" si="133"/>
        <v>2.283822656597409E-6</v>
      </c>
      <c r="AF130" s="327">
        <f t="shared" si="124"/>
        <v>0.1285564536282493</v>
      </c>
      <c r="AG130" s="415">
        <f t="shared" si="125"/>
        <v>2.283822656597409E-6</v>
      </c>
      <c r="AH130" s="327">
        <f t="shared" si="111"/>
        <v>0.12704522146322719</v>
      </c>
      <c r="AI130" s="327">
        <f t="shared" si="112"/>
        <v>1.4898510048150289</v>
      </c>
      <c r="AJ130" s="327">
        <f t="shared" si="113"/>
        <v>0.50386489321194639</v>
      </c>
      <c r="AK130" s="327">
        <f t="shared" si="114"/>
        <v>-0.54705996518715316</v>
      </c>
      <c r="AL130" s="327">
        <f t="shared" si="115"/>
        <v>-0.84051477390636664</v>
      </c>
      <c r="AM130" s="327">
        <f t="shared" si="116"/>
        <v>-0.44688129865116971</v>
      </c>
      <c r="AN130" s="335">
        <f t="shared" si="138"/>
        <v>-0.3463093250245779</v>
      </c>
      <c r="AO130" s="335">
        <f t="shared" si="138"/>
        <v>-0.33667034501269033</v>
      </c>
      <c r="AP130" s="335">
        <f t="shared" si="138"/>
        <v>-0.32279646664044237</v>
      </c>
      <c r="AQ130" s="335">
        <f t="shared" si="138"/>
        <v>-0.30293870200270251</v>
      </c>
      <c r="AR130" s="335">
        <f t="shared" si="138"/>
        <v>-0.27472686946438196</v>
      </c>
      <c r="AS130" s="335">
        <f t="shared" si="138"/>
        <v>-0.23502280882209042</v>
      </c>
      <c r="AT130" s="335">
        <f t="shared" si="138"/>
        <v>-0.17976275047970483</v>
      </c>
      <c r="AU130" s="335">
        <f t="shared" si="117"/>
        <v>-0.10372888373018951</v>
      </c>
    </row>
    <row r="131" spans="1:47" ht="12.95" customHeight="1" x14ac:dyDescent="0.2">
      <c r="A131" s="26" t="s">
        <v>102</v>
      </c>
      <c r="B131" s="25" t="s">
        <v>71</v>
      </c>
      <c r="C131" s="26">
        <v>54175.472990000002</v>
      </c>
      <c r="D131" s="26">
        <v>2.0000000000000001E-4</v>
      </c>
      <c r="E131" s="420">
        <f t="shared" si="101"/>
        <v>37202.204722591159</v>
      </c>
      <c r="F131" s="429">
        <f t="shared" si="139"/>
        <v>37201.5</v>
      </c>
      <c r="G131" s="416">
        <f t="shared" si="130"/>
        <v>0.26113672500650864</v>
      </c>
      <c r="H131" s="424"/>
      <c r="I131" s="419"/>
      <c r="J131" s="335"/>
      <c r="K131" s="335">
        <f t="shared" si="140"/>
        <v>0.26113672500650864</v>
      </c>
      <c r="L131" s="335">
        <f t="shared" si="103"/>
        <v>0.12646276993597239</v>
      </c>
      <c r="M131" s="418">
        <f t="shared" si="104"/>
        <v>39156.972990000002</v>
      </c>
      <c r="N131" s="335">
        <f t="shared" si="131"/>
        <v>1.8137074174340819E-2</v>
      </c>
      <c r="O131" s="412">
        <v>1</v>
      </c>
      <c r="P131" s="335">
        <f t="shared" si="134"/>
        <v>0.13467395507053626</v>
      </c>
      <c r="Q131" s="335"/>
      <c r="R131" s="327">
        <f t="shared" si="132"/>
        <v>1.8137074174340819E-2</v>
      </c>
      <c r="S131" s="327">
        <f t="shared" ca="1" si="141"/>
        <v>0.26040069614560146</v>
      </c>
      <c r="W131" s="327">
        <f t="shared" si="142"/>
        <v>0.12888508101020726</v>
      </c>
      <c r="Z131" s="327">
        <f t="shared" si="108"/>
        <v>37201.5</v>
      </c>
      <c r="AA131" s="335">
        <f t="shared" si="109"/>
        <v>0.25871441393227379</v>
      </c>
      <c r="AB131" s="335">
        <f t="shared" si="121"/>
        <v>0.12888508101020726</v>
      </c>
      <c r="AC131" s="335">
        <f t="shared" si="122"/>
        <v>0.13467395507053626</v>
      </c>
      <c r="AD131" s="335">
        <f t="shared" si="123"/>
        <v>2.4223110742348508E-3</v>
      </c>
      <c r="AE131" s="335">
        <f t="shared" si="133"/>
        <v>5.8675909403607972E-6</v>
      </c>
      <c r="AF131" s="327">
        <f t="shared" si="124"/>
        <v>0.13467395507053626</v>
      </c>
      <c r="AG131" s="415">
        <f t="shared" si="125"/>
        <v>5.8675909403607972E-6</v>
      </c>
      <c r="AH131" s="327">
        <f t="shared" si="111"/>
        <v>0.13225164399630138</v>
      </c>
      <c r="AI131" s="327">
        <f t="shared" si="112"/>
        <v>1.5853070949949533</v>
      </c>
      <c r="AJ131" s="327">
        <f t="shared" si="113"/>
        <v>0.6595471015247526</v>
      </c>
      <c r="AK131" s="327">
        <f t="shared" si="114"/>
        <v>-0.44344584446968444</v>
      </c>
      <c r="AL131" s="327">
        <f t="shared" si="115"/>
        <v>-0.64836604991025748</v>
      </c>
      <c r="AM131" s="327">
        <f t="shared" si="116"/>
        <v>-0.33603827696520816</v>
      </c>
      <c r="AN131" s="335">
        <f t="shared" ref="AN131:AT140" si="143">$AU131+$AB$7*SIN(AO131)</f>
        <v>-0.2615448562433188</v>
      </c>
      <c r="AO131" s="335">
        <f t="shared" si="143"/>
        <v>-0.2536506174580051</v>
      </c>
      <c r="AP131" s="335">
        <f t="shared" si="143"/>
        <v>-0.24256059947645381</v>
      </c>
      <c r="AQ131" s="335">
        <f t="shared" si="143"/>
        <v>-0.22703197589726279</v>
      </c>
      <c r="AR131" s="335">
        <f t="shared" si="143"/>
        <v>-0.2053805927755849</v>
      </c>
      <c r="AS131" s="335">
        <f t="shared" si="143"/>
        <v>-0.17535215298219661</v>
      </c>
      <c r="AT131" s="335">
        <f t="shared" si="143"/>
        <v>-0.13396247362283942</v>
      </c>
      <c r="AU131" s="335">
        <f t="shared" si="117"/>
        <v>-7.7274543076095048E-2</v>
      </c>
    </row>
    <row r="132" spans="1:47" ht="12.95" customHeight="1" x14ac:dyDescent="0.2">
      <c r="A132" s="26" t="s">
        <v>102</v>
      </c>
      <c r="B132" s="25" t="s">
        <v>71</v>
      </c>
      <c r="C132" s="26">
        <v>54175.473290000002</v>
      </c>
      <c r="D132" s="26">
        <v>2.9999999999999997E-4</v>
      </c>
      <c r="E132" s="420">
        <f t="shared" si="101"/>
        <v>37202.205532193009</v>
      </c>
      <c r="F132" s="429">
        <f t="shared" si="139"/>
        <v>37201.5</v>
      </c>
      <c r="G132" s="416">
        <f t="shared" si="130"/>
        <v>0.26143672500620596</v>
      </c>
      <c r="H132" s="424"/>
      <c r="I132" s="419"/>
      <c r="J132" s="335"/>
      <c r="K132" s="335">
        <f t="shared" si="140"/>
        <v>0.26143672500620596</v>
      </c>
      <c r="L132" s="335">
        <f t="shared" si="103"/>
        <v>0.12646276993597239</v>
      </c>
      <c r="M132" s="418">
        <f t="shared" si="104"/>
        <v>39156.973290000002</v>
      </c>
      <c r="N132" s="335">
        <f t="shared" si="131"/>
        <v>1.8217968547301431E-2</v>
      </c>
      <c r="O132" s="412">
        <v>1</v>
      </c>
      <c r="P132" s="335">
        <f t="shared" si="134"/>
        <v>0.13497395507023358</v>
      </c>
      <c r="Q132" s="335"/>
      <c r="R132" s="327">
        <f t="shared" si="132"/>
        <v>1.8217968547301431E-2</v>
      </c>
      <c r="S132" s="327">
        <f t="shared" ca="1" si="141"/>
        <v>0.26040069614560146</v>
      </c>
      <c r="W132" s="327">
        <f t="shared" si="142"/>
        <v>0.12918508100990458</v>
      </c>
      <c r="Z132" s="327">
        <f t="shared" si="108"/>
        <v>37201.5</v>
      </c>
      <c r="AA132" s="335">
        <f t="shared" si="109"/>
        <v>0.25871441393227379</v>
      </c>
      <c r="AB132" s="335">
        <f t="shared" si="121"/>
        <v>0.12918508100990458</v>
      </c>
      <c r="AC132" s="335">
        <f t="shared" si="122"/>
        <v>0.13497395507023358</v>
      </c>
      <c r="AD132" s="335">
        <f t="shared" si="123"/>
        <v>2.722311073932171E-3</v>
      </c>
      <c r="AE132" s="335">
        <f t="shared" si="133"/>
        <v>7.4109775832537299E-6</v>
      </c>
      <c r="AF132" s="327">
        <f t="shared" si="124"/>
        <v>0.13497395507023358</v>
      </c>
      <c r="AG132" s="415">
        <f t="shared" si="125"/>
        <v>7.4109775832537299E-6</v>
      </c>
      <c r="AH132" s="327">
        <f t="shared" si="111"/>
        <v>0.13225164399630138</v>
      </c>
      <c r="AI132" s="327">
        <f t="shared" si="112"/>
        <v>1.5853070949949533</v>
      </c>
      <c r="AJ132" s="327">
        <f t="shared" si="113"/>
        <v>0.6595471015247526</v>
      </c>
      <c r="AK132" s="327">
        <f t="shared" si="114"/>
        <v>-0.44344584446968444</v>
      </c>
      <c r="AL132" s="327">
        <f t="shared" si="115"/>
        <v>-0.64836604991025748</v>
      </c>
      <c r="AM132" s="327">
        <f t="shared" si="116"/>
        <v>-0.33603827696520816</v>
      </c>
      <c r="AN132" s="335">
        <f t="shared" si="143"/>
        <v>-0.2615448562433188</v>
      </c>
      <c r="AO132" s="335">
        <f t="shared" si="143"/>
        <v>-0.2536506174580051</v>
      </c>
      <c r="AP132" s="335">
        <f t="shared" si="143"/>
        <v>-0.24256059947645381</v>
      </c>
      <c r="AQ132" s="335">
        <f t="shared" si="143"/>
        <v>-0.22703197589726279</v>
      </c>
      <c r="AR132" s="335">
        <f t="shared" si="143"/>
        <v>-0.2053805927755849</v>
      </c>
      <c r="AS132" s="335">
        <f t="shared" si="143"/>
        <v>-0.17535215298219661</v>
      </c>
      <c r="AT132" s="335">
        <f t="shared" si="143"/>
        <v>-0.13396247362283942</v>
      </c>
      <c r="AU132" s="335">
        <f t="shared" si="117"/>
        <v>-7.7274543076095048E-2</v>
      </c>
    </row>
    <row r="133" spans="1:47" ht="12.95" customHeight="1" x14ac:dyDescent="0.2">
      <c r="A133" s="26" t="s">
        <v>102</v>
      </c>
      <c r="B133" s="25" t="s">
        <v>71</v>
      </c>
      <c r="C133" s="26">
        <v>54175.473290000002</v>
      </c>
      <c r="D133" s="26">
        <v>5.0000000000000001E-4</v>
      </c>
      <c r="E133" s="420">
        <f t="shared" si="101"/>
        <v>37202.205532193009</v>
      </c>
      <c r="F133" s="429">
        <f t="shared" si="139"/>
        <v>37201.5</v>
      </c>
      <c r="G133" s="416">
        <f t="shared" si="130"/>
        <v>0.26143672500620596</v>
      </c>
      <c r="H133" s="424"/>
      <c r="I133" s="419"/>
      <c r="J133" s="335"/>
      <c r="K133" s="335">
        <f t="shared" si="140"/>
        <v>0.26143672500620596</v>
      </c>
      <c r="L133" s="335">
        <f t="shared" si="103"/>
        <v>0.12646276993597239</v>
      </c>
      <c r="M133" s="418">
        <f t="shared" si="104"/>
        <v>39156.973290000002</v>
      </c>
      <c r="N133" s="335">
        <f t="shared" si="131"/>
        <v>1.8217968547301431E-2</v>
      </c>
      <c r="O133" s="412">
        <v>1</v>
      </c>
      <c r="P133" s="335">
        <f t="shared" si="134"/>
        <v>0.13497395507023358</v>
      </c>
      <c r="Q133" s="335"/>
      <c r="R133" s="327">
        <f t="shared" si="132"/>
        <v>1.8217968547301431E-2</v>
      </c>
      <c r="S133" s="327">
        <f t="shared" ca="1" si="141"/>
        <v>0.26040069614560146</v>
      </c>
      <c r="W133" s="327">
        <f t="shared" si="142"/>
        <v>0.12918508100990458</v>
      </c>
      <c r="Z133" s="327">
        <f t="shared" si="108"/>
        <v>37201.5</v>
      </c>
      <c r="AA133" s="335">
        <f t="shared" si="109"/>
        <v>0.25871441393227379</v>
      </c>
      <c r="AB133" s="335">
        <f t="shared" si="121"/>
        <v>0.12918508100990458</v>
      </c>
      <c r="AC133" s="335">
        <f t="shared" si="122"/>
        <v>0.13497395507023358</v>
      </c>
      <c r="AD133" s="335">
        <f t="shared" si="123"/>
        <v>2.722311073932171E-3</v>
      </c>
      <c r="AE133" s="335">
        <f t="shared" si="133"/>
        <v>7.4109775832537299E-6</v>
      </c>
      <c r="AF133" s="327">
        <f t="shared" si="124"/>
        <v>0.13497395507023358</v>
      </c>
      <c r="AG133" s="415">
        <f t="shared" si="125"/>
        <v>7.4109775832537299E-6</v>
      </c>
      <c r="AH133" s="327">
        <f t="shared" si="111"/>
        <v>0.13225164399630138</v>
      </c>
      <c r="AI133" s="327">
        <f t="shared" si="112"/>
        <v>1.5853070949949533</v>
      </c>
      <c r="AJ133" s="327">
        <f t="shared" si="113"/>
        <v>0.6595471015247526</v>
      </c>
      <c r="AK133" s="327">
        <f t="shared" si="114"/>
        <v>-0.44344584446968444</v>
      </c>
      <c r="AL133" s="327">
        <f t="shared" si="115"/>
        <v>-0.64836604991025748</v>
      </c>
      <c r="AM133" s="327">
        <f t="shared" si="116"/>
        <v>-0.33603827696520816</v>
      </c>
      <c r="AN133" s="335">
        <f t="shared" si="143"/>
        <v>-0.2615448562433188</v>
      </c>
      <c r="AO133" s="335">
        <f t="shared" si="143"/>
        <v>-0.2536506174580051</v>
      </c>
      <c r="AP133" s="335">
        <f t="shared" si="143"/>
        <v>-0.24256059947645381</v>
      </c>
      <c r="AQ133" s="335">
        <f t="shared" si="143"/>
        <v>-0.22703197589726279</v>
      </c>
      <c r="AR133" s="335">
        <f t="shared" si="143"/>
        <v>-0.2053805927755849</v>
      </c>
      <c r="AS133" s="335">
        <f t="shared" si="143"/>
        <v>-0.17535215298219661</v>
      </c>
      <c r="AT133" s="335">
        <f t="shared" si="143"/>
        <v>-0.13396247362283942</v>
      </c>
      <c r="AU133" s="335">
        <f t="shared" si="117"/>
        <v>-7.7274543076095048E-2</v>
      </c>
    </row>
    <row r="134" spans="1:47" ht="12.95" customHeight="1" x14ac:dyDescent="0.2">
      <c r="A134" s="26" t="s">
        <v>102</v>
      </c>
      <c r="B134" s="25" t="s">
        <v>65</v>
      </c>
      <c r="C134" s="26">
        <v>54210.491929999997</v>
      </c>
      <c r="D134" s="26">
        <v>4.0000000000000002E-4</v>
      </c>
      <c r="E134" s="420">
        <f t="shared" si="101"/>
        <v>37296.709385371592</v>
      </c>
      <c r="F134" s="429">
        <f t="shared" si="139"/>
        <v>37296</v>
      </c>
      <c r="G134" s="416">
        <f t="shared" si="130"/>
        <v>0.26286452999920584</v>
      </c>
      <c r="H134" s="424"/>
      <c r="I134" s="419"/>
      <c r="J134" s="335"/>
      <c r="K134" s="335">
        <f t="shared" si="140"/>
        <v>0.26286452999920584</v>
      </c>
      <c r="L134" s="335">
        <f t="shared" si="103"/>
        <v>0.12799386967779885</v>
      </c>
      <c r="M134" s="418">
        <f t="shared" si="104"/>
        <v>39191.991929999997</v>
      </c>
      <c r="N134" s="335">
        <f t="shared" si="131"/>
        <v>1.8190095015532346E-2</v>
      </c>
      <c r="O134" s="412">
        <v>1</v>
      </c>
      <c r="P134" s="335">
        <f t="shared" si="134"/>
        <v>0.13487066032140699</v>
      </c>
      <c r="Q134" s="335"/>
      <c r="R134" s="327">
        <f t="shared" si="132"/>
        <v>1.8190095015532346E-2</v>
      </c>
      <c r="S134" s="327">
        <f t="shared" ca="1" si="141"/>
        <v>0.26211735973551498</v>
      </c>
      <c r="W134" s="327">
        <f t="shared" si="142"/>
        <v>0.13008533850713028</v>
      </c>
      <c r="Z134" s="327">
        <f t="shared" si="108"/>
        <v>37296</v>
      </c>
      <c r="AA134" s="335">
        <f t="shared" si="109"/>
        <v>0.26077306116987442</v>
      </c>
      <c r="AB134" s="335">
        <f t="shared" si="121"/>
        <v>0.13008533850713028</v>
      </c>
      <c r="AC134" s="335">
        <f t="shared" si="122"/>
        <v>0.13487066032140699</v>
      </c>
      <c r="AD134" s="335">
        <f t="shared" si="123"/>
        <v>2.0914688293314221E-3</v>
      </c>
      <c r="AE134" s="335">
        <f t="shared" si="133"/>
        <v>4.3742418640649494E-6</v>
      </c>
      <c r="AF134" s="327">
        <f t="shared" si="124"/>
        <v>0.13487066032140699</v>
      </c>
      <c r="AG134" s="415">
        <f t="shared" si="125"/>
        <v>4.3742418640649494E-6</v>
      </c>
      <c r="AH134" s="327">
        <f t="shared" si="111"/>
        <v>0.13277919149207557</v>
      </c>
      <c r="AI134" s="327">
        <f t="shared" si="112"/>
        <v>1.5950782657772864</v>
      </c>
      <c r="AJ134" s="327">
        <f t="shared" si="113"/>
        <v>0.67619291789267844</v>
      </c>
      <c r="AK134" s="327">
        <f t="shared" si="114"/>
        <v>-0.43024466298649205</v>
      </c>
      <c r="AL134" s="327">
        <f t="shared" si="115"/>
        <v>-0.62599940326336534</v>
      </c>
      <c r="AM134" s="327">
        <f t="shared" si="116"/>
        <v>-0.32363819635576291</v>
      </c>
      <c r="AN134" s="335">
        <f t="shared" si="143"/>
        <v>-0.25199738135775474</v>
      </c>
      <c r="AO134" s="335">
        <f t="shared" si="143"/>
        <v>-0.24433399179821544</v>
      </c>
      <c r="AP134" s="335">
        <f t="shared" si="143"/>
        <v>-0.23359270700753157</v>
      </c>
      <c r="AQ134" s="335">
        <f t="shared" si="143"/>
        <v>-0.21858309879832402</v>
      </c>
      <c r="AR134" s="335">
        <f t="shared" si="143"/>
        <v>-0.19769174510208792</v>
      </c>
      <c r="AS134" s="335">
        <f t="shared" si="143"/>
        <v>-0.16875655801843192</v>
      </c>
      <c r="AT134" s="335">
        <f t="shared" si="143"/>
        <v>-0.12890947696730629</v>
      </c>
      <c r="AU134" s="335">
        <f t="shared" si="117"/>
        <v>-7.4357465839441694E-2</v>
      </c>
    </row>
    <row r="135" spans="1:47" ht="12.95" customHeight="1" x14ac:dyDescent="0.2">
      <c r="A135" s="26" t="s">
        <v>102</v>
      </c>
      <c r="B135" s="25" t="s">
        <v>65</v>
      </c>
      <c r="C135" s="26">
        <v>54210.492129999999</v>
      </c>
      <c r="D135" s="26">
        <v>2.9999999999999997E-4</v>
      </c>
      <c r="E135" s="420">
        <f t="shared" si="101"/>
        <v>37296.709925106174</v>
      </c>
      <c r="F135" s="429">
        <f t="shared" si="139"/>
        <v>37296</v>
      </c>
      <c r="G135" s="416">
        <f t="shared" si="130"/>
        <v>0.26306453000142938</v>
      </c>
      <c r="H135" s="424"/>
      <c r="I135" s="419"/>
      <c r="J135" s="335"/>
      <c r="K135" s="335">
        <f t="shared" si="140"/>
        <v>0.26306453000142938</v>
      </c>
      <c r="L135" s="335">
        <f t="shared" si="103"/>
        <v>0.12799386967779885</v>
      </c>
      <c r="M135" s="418">
        <f t="shared" si="104"/>
        <v>39191.992129999999</v>
      </c>
      <c r="N135" s="335">
        <f t="shared" si="131"/>
        <v>1.8244083280261576E-2</v>
      </c>
      <c r="O135" s="412">
        <v>1</v>
      </c>
      <c r="P135" s="335">
        <f t="shared" si="134"/>
        <v>0.13507066032363052</v>
      </c>
      <c r="Q135" s="335"/>
      <c r="R135" s="327">
        <f t="shared" si="132"/>
        <v>1.8244083280261576E-2</v>
      </c>
      <c r="S135" s="327">
        <f t="shared" ca="1" si="141"/>
        <v>0.26211735973551498</v>
      </c>
      <c r="W135" s="327">
        <f t="shared" si="142"/>
        <v>0.13028533850935381</v>
      </c>
      <c r="Z135" s="327">
        <f t="shared" si="108"/>
        <v>37296</v>
      </c>
      <c r="AA135" s="335">
        <f t="shared" si="109"/>
        <v>0.26077306116987442</v>
      </c>
      <c r="AB135" s="335">
        <f t="shared" si="121"/>
        <v>0.13028533850935381</v>
      </c>
      <c r="AC135" s="335">
        <f t="shared" si="122"/>
        <v>0.13507066032363052</v>
      </c>
      <c r="AD135" s="335">
        <f t="shared" si="123"/>
        <v>2.2914688315549547E-3</v>
      </c>
      <c r="AE135" s="335">
        <f t="shared" si="133"/>
        <v>5.2508294059878298E-6</v>
      </c>
      <c r="AF135" s="327">
        <f t="shared" si="124"/>
        <v>0.13507066032363052</v>
      </c>
      <c r="AG135" s="415">
        <f t="shared" si="125"/>
        <v>5.2508294059878298E-6</v>
      </c>
      <c r="AH135" s="327">
        <f t="shared" si="111"/>
        <v>0.13277919149207557</v>
      </c>
      <c r="AI135" s="327">
        <f t="shared" si="112"/>
        <v>1.5950782657772864</v>
      </c>
      <c r="AJ135" s="327">
        <f t="shared" si="113"/>
        <v>0.67619291789267844</v>
      </c>
      <c r="AK135" s="327">
        <f t="shared" si="114"/>
        <v>-0.43024466298649205</v>
      </c>
      <c r="AL135" s="327">
        <f t="shared" si="115"/>
        <v>-0.62599940326336534</v>
      </c>
      <c r="AM135" s="327">
        <f t="shared" si="116"/>
        <v>-0.32363819635576291</v>
      </c>
      <c r="AN135" s="335">
        <f t="shared" si="143"/>
        <v>-0.25199738135775474</v>
      </c>
      <c r="AO135" s="335">
        <f t="shared" si="143"/>
        <v>-0.24433399179821544</v>
      </c>
      <c r="AP135" s="335">
        <f t="shared" si="143"/>
        <v>-0.23359270700753157</v>
      </c>
      <c r="AQ135" s="335">
        <f t="shared" si="143"/>
        <v>-0.21858309879832402</v>
      </c>
      <c r="AR135" s="335">
        <f t="shared" si="143"/>
        <v>-0.19769174510208792</v>
      </c>
      <c r="AS135" s="335">
        <f t="shared" si="143"/>
        <v>-0.16875655801843192</v>
      </c>
      <c r="AT135" s="335">
        <f t="shared" si="143"/>
        <v>-0.12890947696730629</v>
      </c>
      <c r="AU135" s="335">
        <f t="shared" si="117"/>
        <v>-7.4357465839441694E-2</v>
      </c>
    </row>
    <row r="136" spans="1:47" ht="12.95" customHeight="1" x14ac:dyDescent="0.2">
      <c r="A136" s="26" t="s">
        <v>102</v>
      </c>
      <c r="B136" s="25" t="s">
        <v>65</v>
      </c>
      <c r="C136" s="26">
        <v>54210.493029999998</v>
      </c>
      <c r="D136" s="26">
        <v>5.9999999999999995E-4</v>
      </c>
      <c r="E136" s="420">
        <f t="shared" si="101"/>
        <v>37296.712353911738</v>
      </c>
      <c r="F136" s="429">
        <f t="shared" si="139"/>
        <v>37296</v>
      </c>
      <c r="G136" s="416">
        <f t="shared" si="130"/>
        <v>0.26396453000052134</v>
      </c>
      <c r="H136" s="424"/>
      <c r="I136" s="419"/>
      <c r="J136" s="335"/>
      <c r="K136" s="335">
        <f t="shared" si="140"/>
        <v>0.26396453000052134</v>
      </c>
      <c r="L136" s="335">
        <f t="shared" si="103"/>
        <v>0.12799386967779885</v>
      </c>
      <c r="M136" s="418">
        <f t="shared" si="104"/>
        <v>39191.993029999998</v>
      </c>
      <c r="N136" s="335">
        <f t="shared" si="131"/>
        <v>1.8488020468597179E-2</v>
      </c>
      <c r="O136" s="412">
        <v>1</v>
      </c>
      <c r="P136" s="335">
        <f t="shared" si="134"/>
        <v>0.13597066032272248</v>
      </c>
      <c r="Q136" s="335"/>
      <c r="R136" s="327">
        <f t="shared" si="132"/>
        <v>1.8488020468597179E-2</v>
      </c>
      <c r="S136" s="327">
        <f t="shared" ca="1" si="141"/>
        <v>0.26211735973551498</v>
      </c>
      <c r="W136" s="327">
        <f t="shared" si="142"/>
        <v>0.13118533850844577</v>
      </c>
      <c r="Z136" s="327">
        <f t="shared" si="108"/>
        <v>37296</v>
      </c>
      <c r="AA136" s="335">
        <f t="shared" si="109"/>
        <v>0.26077306116987442</v>
      </c>
      <c r="AB136" s="335">
        <f t="shared" ref="AB136:AB167" si="144">IF(O136&lt;&gt;0,G136-AH136, -9999)</f>
        <v>0.13118533850844577</v>
      </c>
      <c r="AC136" s="335">
        <f t="shared" ref="AC136:AC167" si="145">+G136-L136</f>
        <v>0.13597066032272248</v>
      </c>
      <c r="AD136" s="335">
        <f t="shared" ref="AD136:AD167" si="146">IF(O136&lt;&gt;0,G136-AA136, -9999)</f>
        <v>3.1914688306469152E-3</v>
      </c>
      <c r="AE136" s="335">
        <f t="shared" si="133"/>
        <v>1.0185473296990789E-5</v>
      </c>
      <c r="AF136" s="327">
        <f t="shared" ref="AF136:AF167" si="147">IF(O136&lt;&gt;0,G136-L136, -9999)</f>
        <v>0.13597066032272248</v>
      </c>
      <c r="AG136" s="415">
        <f t="shared" ref="AG136:AG167" si="148">+(G136-AA136)^2</f>
        <v>1.0185473296990789E-5</v>
      </c>
      <c r="AH136" s="327">
        <f t="shared" si="111"/>
        <v>0.13277919149207557</v>
      </c>
      <c r="AI136" s="327">
        <f t="shared" si="112"/>
        <v>1.5950782657772864</v>
      </c>
      <c r="AJ136" s="327">
        <f t="shared" si="113"/>
        <v>0.67619291789267844</v>
      </c>
      <c r="AK136" s="327">
        <f t="shared" si="114"/>
        <v>-0.43024466298649205</v>
      </c>
      <c r="AL136" s="327">
        <f t="shared" si="115"/>
        <v>-0.62599940326336534</v>
      </c>
      <c r="AM136" s="327">
        <f t="shared" si="116"/>
        <v>-0.32363819635576291</v>
      </c>
      <c r="AN136" s="335">
        <f t="shared" si="143"/>
        <v>-0.25199738135775474</v>
      </c>
      <c r="AO136" s="335">
        <f t="shared" si="143"/>
        <v>-0.24433399179821544</v>
      </c>
      <c r="AP136" s="335">
        <f t="shared" si="143"/>
        <v>-0.23359270700753157</v>
      </c>
      <c r="AQ136" s="335">
        <f t="shared" si="143"/>
        <v>-0.21858309879832402</v>
      </c>
      <c r="AR136" s="335">
        <f t="shared" si="143"/>
        <v>-0.19769174510208792</v>
      </c>
      <c r="AS136" s="335">
        <f t="shared" si="143"/>
        <v>-0.16875655801843192</v>
      </c>
      <c r="AT136" s="335">
        <f t="shared" si="143"/>
        <v>-0.12890947696730629</v>
      </c>
      <c r="AU136" s="335">
        <f t="shared" si="117"/>
        <v>-7.4357465839441694E-2</v>
      </c>
    </row>
    <row r="137" spans="1:47" ht="12.95" customHeight="1" x14ac:dyDescent="0.2">
      <c r="A137" s="26" t="s">
        <v>100</v>
      </c>
      <c r="B137" s="25" t="s">
        <v>65</v>
      </c>
      <c r="C137" s="26">
        <v>54239.395700000001</v>
      </c>
      <c r="D137" s="26">
        <v>2.0000000000000001E-4</v>
      </c>
      <c r="E137" s="420">
        <f t="shared" si="101"/>
        <v>37374.711204870815</v>
      </c>
      <c r="F137" s="429">
        <f t="shared" si="139"/>
        <v>37374</v>
      </c>
      <c r="G137" s="416">
        <f t="shared" si="130"/>
        <v>0.26353875000495464</v>
      </c>
      <c r="H137" s="424"/>
      <c r="I137" s="419"/>
      <c r="J137" s="335">
        <f>G137</f>
        <v>0.26353875000495464</v>
      </c>
      <c r="K137" s="335"/>
      <c r="L137" s="335">
        <f t="shared" si="103"/>
        <v>0.12926116204354901</v>
      </c>
      <c r="M137" s="418">
        <f t="shared" si="104"/>
        <v>39220.895700000001</v>
      </c>
      <c r="N137" s="335">
        <f t="shared" si="131"/>
        <v>1.8030470628733024E-2</v>
      </c>
      <c r="O137" s="412">
        <v>1</v>
      </c>
      <c r="P137" s="335">
        <f t="shared" si="134"/>
        <v>0.13427758796140563</v>
      </c>
      <c r="Q137" s="335"/>
      <c r="R137" s="327">
        <f t="shared" si="132"/>
        <v>1.8030470628733024E-2</v>
      </c>
      <c r="V137" s="327">
        <f>$AB137</f>
        <v>0.13033177992996683</v>
      </c>
      <c r="Z137" s="327">
        <f t="shared" si="108"/>
        <v>37374</v>
      </c>
      <c r="AA137" s="335">
        <f t="shared" si="109"/>
        <v>0.26246813211853681</v>
      </c>
      <c r="AB137" s="335">
        <f t="shared" si="144"/>
        <v>0.13033177992996683</v>
      </c>
      <c r="AC137" s="335">
        <f t="shared" si="145"/>
        <v>0.13427758796140563</v>
      </c>
      <c r="AD137" s="335">
        <f t="shared" si="146"/>
        <v>1.070617886417824E-3</v>
      </c>
      <c r="AE137" s="335">
        <f t="shared" si="133"/>
        <v>1.1462226587177687E-6</v>
      </c>
      <c r="AF137" s="327">
        <f t="shared" si="147"/>
        <v>0.13427758796140563</v>
      </c>
      <c r="AG137" s="415">
        <f t="shared" si="148"/>
        <v>1.1462226587177687E-6</v>
      </c>
      <c r="AH137" s="327">
        <f t="shared" si="111"/>
        <v>0.1332069700749878</v>
      </c>
      <c r="AI137" s="327">
        <f t="shared" si="112"/>
        <v>1.6029891816385415</v>
      </c>
      <c r="AJ137" s="327">
        <f t="shared" si="113"/>
        <v>0.68979855740223062</v>
      </c>
      <c r="AK137" s="327">
        <f t="shared" si="114"/>
        <v>-0.41908550351419305</v>
      </c>
      <c r="AL137" s="327">
        <f t="shared" si="115"/>
        <v>-0.60737134220641109</v>
      </c>
      <c r="AM137" s="327">
        <f t="shared" si="116"/>
        <v>-0.31337922633474802</v>
      </c>
      <c r="AN137" s="335">
        <f t="shared" si="143"/>
        <v>-0.24408970362164831</v>
      </c>
      <c r="AO137" s="335">
        <f t="shared" si="143"/>
        <v>-0.2366222516543697</v>
      </c>
      <c r="AP137" s="335">
        <f t="shared" si="143"/>
        <v>-0.22617455834428363</v>
      </c>
      <c r="AQ137" s="335">
        <f t="shared" si="143"/>
        <v>-0.21159898047693562</v>
      </c>
      <c r="AR137" s="335">
        <f t="shared" si="143"/>
        <v>-0.19133984006158161</v>
      </c>
      <c r="AS137" s="335">
        <f t="shared" si="143"/>
        <v>-0.16331049962983857</v>
      </c>
      <c r="AT137" s="335">
        <f t="shared" si="143"/>
        <v>-0.12473839907144824</v>
      </c>
      <c r="AU137" s="335">
        <f t="shared" si="117"/>
        <v>-7.194971954887075E-2</v>
      </c>
    </row>
    <row r="138" spans="1:47" ht="12.95" customHeight="1" x14ac:dyDescent="0.2">
      <c r="A138" s="141" t="s">
        <v>239</v>
      </c>
      <c r="B138" s="142" t="s">
        <v>65</v>
      </c>
      <c r="C138" s="141">
        <v>54509.541599999997</v>
      </c>
      <c r="D138" s="141">
        <v>4.0000000000000002E-4</v>
      </c>
      <c r="E138" s="420">
        <f t="shared" si="101"/>
        <v>38103.746612025381</v>
      </c>
      <c r="F138" s="429">
        <f t="shared" si="139"/>
        <v>38103</v>
      </c>
      <c r="G138" s="416">
        <f t="shared" si="130"/>
        <v>0.27665895999962231</v>
      </c>
      <c r="H138" s="424"/>
      <c r="I138" s="419"/>
      <c r="J138" s="335">
        <f>G138</f>
        <v>0.27665895999962231</v>
      </c>
      <c r="L138" s="335">
        <f t="shared" si="103"/>
        <v>0.14125970695257895</v>
      </c>
      <c r="M138" s="418">
        <f t="shared" si="104"/>
        <v>39491.041599999997</v>
      </c>
      <c r="N138" s="335">
        <f t="shared" si="131"/>
        <v>1.8332957725697284E-2</v>
      </c>
      <c r="O138" s="412">
        <v>1</v>
      </c>
      <c r="P138" s="335">
        <f t="shared" si="134"/>
        <v>0.13539925304704337</v>
      </c>
      <c r="Q138" s="335"/>
      <c r="R138" s="327">
        <f t="shared" si="132"/>
        <v>1.8332957725697284E-2</v>
      </c>
      <c r="V138" s="327">
        <f>$AB138</f>
        <v>0.13981358761212512</v>
      </c>
      <c r="Z138" s="327">
        <f t="shared" si="108"/>
        <v>38103</v>
      </c>
      <c r="AA138" s="335">
        <f t="shared" si="109"/>
        <v>0.27810507934007611</v>
      </c>
      <c r="AB138" s="335">
        <f t="shared" si="144"/>
        <v>0.13981358761212512</v>
      </c>
      <c r="AC138" s="335">
        <f t="shared" si="145"/>
        <v>0.13539925304704337</v>
      </c>
      <c r="AD138" s="335">
        <f t="shared" si="146"/>
        <v>-1.4461193404537998E-3</v>
      </c>
      <c r="AE138" s="335">
        <f t="shared" si="133"/>
        <v>2.0912611468345329E-6</v>
      </c>
      <c r="AF138" s="327">
        <f t="shared" si="147"/>
        <v>0.13539925304704337</v>
      </c>
      <c r="AG138" s="415">
        <f t="shared" si="148"/>
        <v>2.0912611468345329E-6</v>
      </c>
      <c r="AH138" s="327">
        <f t="shared" si="111"/>
        <v>0.13684537238749719</v>
      </c>
      <c r="AI138" s="327">
        <f t="shared" si="112"/>
        <v>1.6685303731513381</v>
      </c>
      <c r="AJ138" s="327">
        <f t="shared" si="113"/>
        <v>0.80876426822279335</v>
      </c>
      <c r="AK138" s="327">
        <f t="shared" si="114"/>
        <v>-0.30380216030007984</v>
      </c>
      <c r="AL138" s="327">
        <f t="shared" si="115"/>
        <v>-0.42653416314509845</v>
      </c>
      <c r="AM138" s="327">
        <f t="shared" si="116"/>
        <v>-0.21656034072175193</v>
      </c>
      <c r="AN138" s="335">
        <f t="shared" si="143"/>
        <v>-0.16911618101886325</v>
      </c>
      <c r="AO138" s="335">
        <f t="shared" si="143"/>
        <v>-0.16369627920935714</v>
      </c>
      <c r="AP138" s="335">
        <f t="shared" si="143"/>
        <v>-0.15621999361713568</v>
      </c>
      <c r="AQ138" s="335">
        <f t="shared" si="143"/>
        <v>-0.14592144278613778</v>
      </c>
      <c r="AR138" s="335">
        <f t="shared" si="143"/>
        <v>-0.13176048245691035</v>
      </c>
      <c r="AS138" s="335">
        <f t="shared" si="143"/>
        <v>-0.1123312526641433</v>
      </c>
      <c r="AT138" s="335">
        <f t="shared" si="143"/>
        <v>-8.5741443009160256E-2</v>
      </c>
      <c r="AU138" s="335">
        <f t="shared" si="117"/>
        <v>-4.944655229468764E-2</v>
      </c>
    </row>
    <row r="139" spans="1:47" ht="12.95" customHeight="1" x14ac:dyDescent="0.2">
      <c r="A139" s="417" t="s">
        <v>101</v>
      </c>
      <c r="B139" s="27"/>
      <c r="C139" s="26">
        <v>54544.932000000001</v>
      </c>
      <c r="D139" s="28">
        <v>1E-3</v>
      </c>
      <c r="E139" s="420">
        <f t="shared" si="101"/>
        <v>38199.253723824477</v>
      </c>
      <c r="F139" s="437">
        <f t="shared" ref="F139:F170" si="149">ROUND(2*E139,0)/2-1</f>
        <v>38198.5</v>
      </c>
      <c r="G139" s="416">
        <f t="shared" si="130"/>
        <v>0.27929425500769867</v>
      </c>
      <c r="H139" s="424"/>
      <c r="I139" s="419"/>
      <c r="J139" s="335"/>
      <c r="K139" s="335">
        <f>G139</f>
        <v>0.27929425500769867</v>
      </c>
      <c r="L139" s="335">
        <f t="shared" si="103"/>
        <v>0.14285217600729777</v>
      </c>
      <c r="M139" s="418">
        <f t="shared" si="104"/>
        <v>39526.432000000001</v>
      </c>
      <c r="N139" s="335">
        <f t="shared" si="131"/>
        <v>1.8616440921951638E-2</v>
      </c>
      <c r="O139" s="412">
        <v>1</v>
      </c>
      <c r="P139" s="335">
        <f t="shared" si="134"/>
        <v>0.1364420790004009</v>
      </c>
      <c r="Q139" s="335"/>
      <c r="R139" s="327">
        <f t="shared" si="132"/>
        <v>1.8616440921951638E-2</v>
      </c>
      <c r="S139" s="327">
        <f ca="1">C$11+C$12*F139</f>
        <v>0.27851195116299621</v>
      </c>
      <c r="W139" s="327">
        <f>$AB139</f>
        <v>0.1420235439579588</v>
      </c>
      <c r="Z139" s="327">
        <f t="shared" si="108"/>
        <v>38198.5</v>
      </c>
      <c r="AA139" s="335">
        <f t="shared" si="109"/>
        <v>0.28012288705703764</v>
      </c>
      <c r="AB139" s="335">
        <f t="shared" si="144"/>
        <v>0.1420235439579588</v>
      </c>
      <c r="AC139" s="335">
        <f t="shared" si="145"/>
        <v>0.1364420790004009</v>
      </c>
      <c r="AD139" s="335">
        <f t="shared" si="146"/>
        <v>-8.2863204933897316E-4</v>
      </c>
      <c r="AE139" s="335">
        <f t="shared" si="133"/>
        <v>6.8663107319170651E-7</v>
      </c>
      <c r="AF139" s="327">
        <f t="shared" si="147"/>
        <v>0.1364420790004009</v>
      </c>
      <c r="AG139" s="415">
        <f t="shared" si="148"/>
        <v>6.8663107319170651E-7</v>
      </c>
      <c r="AH139" s="327">
        <f t="shared" si="111"/>
        <v>0.13727071104973987</v>
      </c>
      <c r="AI139" s="327">
        <f t="shared" si="112"/>
        <v>1.6757731425697659</v>
      </c>
      <c r="AJ139" s="327">
        <f t="shared" si="113"/>
        <v>0.82293133051875722</v>
      </c>
      <c r="AK139" s="327">
        <f t="shared" si="114"/>
        <v>-0.28733129347539843</v>
      </c>
      <c r="AL139" s="327">
        <f t="shared" si="115"/>
        <v>-0.40203070465567459</v>
      </c>
      <c r="AM139" s="327">
        <f t="shared" si="116"/>
        <v>-0.20376732802051972</v>
      </c>
      <c r="AN139" s="335">
        <f t="shared" si="143"/>
        <v>-0.15916931216670621</v>
      </c>
      <c r="AO139" s="335">
        <f t="shared" si="143"/>
        <v>-0.15404354442911875</v>
      </c>
      <c r="AP139" s="335">
        <f t="shared" si="143"/>
        <v>-0.14698343603317118</v>
      </c>
      <c r="AQ139" s="335">
        <f t="shared" si="143"/>
        <v>-0.13727100684224403</v>
      </c>
      <c r="AR139" s="335">
        <f t="shared" si="143"/>
        <v>-0.12393090962406023</v>
      </c>
      <c r="AS139" s="335">
        <f t="shared" si="143"/>
        <v>-0.10564375875186185</v>
      </c>
      <c r="AT139" s="335">
        <f t="shared" si="143"/>
        <v>-8.0631247404565509E-2</v>
      </c>
      <c r="AU139" s="335">
        <f t="shared" si="117"/>
        <v>-4.6498606515847474E-2</v>
      </c>
    </row>
    <row r="140" spans="1:47" ht="12.95" customHeight="1" x14ac:dyDescent="0.2">
      <c r="A140" s="26" t="s">
        <v>104</v>
      </c>
      <c r="B140" s="25" t="s">
        <v>65</v>
      </c>
      <c r="C140" s="26">
        <v>54555.4948</v>
      </c>
      <c r="D140" s="26">
        <v>8.0000000000000004E-4</v>
      </c>
      <c r="E140" s="420">
        <f t="shared" si="101"/>
        <v>38227.759265454726</v>
      </c>
      <c r="F140" s="437">
        <f t="shared" si="149"/>
        <v>38227</v>
      </c>
      <c r="G140" s="416">
        <f t="shared" si="130"/>
        <v>0.28134772000339581</v>
      </c>
      <c r="H140" s="424"/>
      <c r="I140" s="419"/>
      <c r="J140" s="335">
        <f>G140</f>
        <v>0.28134772000339581</v>
      </c>
      <c r="K140" s="335"/>
      <c r="L140" s="335">
        <f t="shared" si="103"/>
        <v>0.14332834197275771</v>
      </c>
      <c r="M140" s="418">
        <f t="shared" si="104"/>
        <v>39536.9948</v>
      </c>
      <c r="N140" s="335">
        <f t="shared" si="131"/>
        <v>1.9049348711964186E-2</v>
      </c>
      <c r="O140" s="412">
        <v>1</v>
      </c>
      <c r="P140" s="335">
        <f t="shared" si="134"/>
        <v>0.1380193780306381</v>
      </c>
      <c r="Q140" s="335"/>
      <c r="R140" s="327">
        <f t="shared" si="132"/>
        <v>1.9049348711964186E-2</v>
      </c>
      <c r="V140" s="327">
        <f>$AB140</f>
        <v>0.14395250346375668</v>
      </c>
      <c r="Z140" s="327">
        <f t="shared" si="108"/>
        <v>38227</v>
      </c>
      <c r="AA140" s="335">
        <f t="shared" si="109"/>
        <v>0.28072355851239683</v>
      </c>
      <c r="AB140" s="335">
        <f t="shared" si="144"/>
        <v>0.14395250346375668</v>
      </c>
      <c r="AC140" s="335">
        <f t="shared" si="145"/>
        <v>0.1380193780306381</v>
      </c>
      <c r="AD140" s="335">
        <f t="shared" si="146"/>
        <v>6.2416149099897567E-4</v>
      </c>
      <c r="AE140" s="335">
        <f t="shared" si="133"/>
        <v>3.895775668460644E-7</v>
      </c>
      <c r="AF140" s="327">
        <f t="shared" si="147"/>
        <v>0.1380193780306381</v>
      </c>
      <c r="AG140" s="415">
        <f t="shared" si="148"/>
        <v>3.895775668460644E-7</v>
      </c>
      <c r="AH140" s="327">
        <f t="shared" si="111"/>
        <v>0.13739521653963913</v>
      </c>
      <c r="AI140" s="327">
        <f t="shared" si="112"/>
        <v>1.6778652809773491</v>
      </c>
      <c r="AJ140" s="327">
        <f t="shared" si="113"/>
        <v>0.82708196525528976</v>
      </c>
      <c r="AK140" s="327">
        <f t="shared" si="114"/>
        <v>-0.28236018358536752</v>
      </c>
      <c r="AL140" s="327">
        <f t="shared" si="115"/>
        <v>-0.3946859256423077</v>
      </c>
      <c r="AM140" s="327">
        <f t="shared" si="116"/>
        <v>-0.19994529966548857</v>
      </c>
      <c r="AN140" s="335">
        <f t="shared" si="143"/>
        <v>-0.1561960410495731</v>
      </c>
      <c r="AO140" s="335">
        <f t="shared" si="143"/>
        <v>-0.15115906924301697</v>
      </c>
      <c r="AP140" s="335">
        <f t="shared" si="143"/>
        <v>-0.14422420697255187</v>
      </c>
      <c r="AQ140" s="335">
        <f t="shared" si="143"/>
        <v>-0.1346876885397183</v>
      </c>
      <c r="AR140" s="335">
        <f t="shared" si="143"/>
        <v>-0.12159340173169846</v>
      </c>
      <c r="AS140" s="335">
        <f t="shared" si="143"/>
        <v>-0.10364766813478601</v>
      </c>
      <c r="AT140" s="335">
        <f t="shared" si="143"/>
        <v>-7.9106156887354034E-2</v>
      </c>
      <c r="AU140" s="335">
        <f t="shared" si="117"/>
        <v>-4.5618853063523535E-2</v>
      </c>
    </row>
    <row r="141" spans="1:47" ht="12.95" customHeight="1" x14ac:dyDescent="0.2">
      <c r="A141" s="26" t="s">
        <v>106</v>
      </c>
      <c r="B141" s="25" t="s">
        <v>71</v>
      </c>
      <c r="C141" s="26">
        <v>54570.499409999997</v>
      </c>
      <c r="D141" s="26">
        <v>2.0000000000000001E-4</v>
      </c>
      <c r="E141" s="420">
        <f t="shared" si="101"/>
        <v>38268.251799157966</v>
      </c>
      <c r="F141" s="437">
        <f t="shared" si="149"/>
        <v>38267.5</v>
      </c>
      <c r="G141" s="416">
        <f t="shared" si="130"/>
        <v>0.27858106500207214</v>
      </c>
      <c r="H141" s="424"/>
      <c r="I141" s="419"/>
      <c r="J141" s="335"/>
      <c r="K141" s="335">
        <f>G141</f>
        <v>0.27858106500207214</v>
      </c>
      <c r="L141" s="335">
        <f t="shared" si="103"/>
        <v>0.14400573150555035</v>
      </c>
      <c r="M141" s="418">
        <f t="shared" si="104"/>
        <v>39551.999409999997</v>
      </c>
      <c r="N141" s="335">
        <f t="shared" si="131"/>
        <v>1.811052038570006E-2</v>
      </c>
      <c r="O141" s="412">
        <v>1</v>
      </c>
      <c r="P141" s="335">
        <f t="shared" si="134"/>
        <v>0.13457533349652179</v>
      </c>
      <c r="Q141" s="335"/>
      <c r="R141" s="327">
        <f t="shared" si="132"/>
        <v>1.811052038570006E-2</v>
      </c>
      <c r="S141" s="327">
        <f ca="1">C$11+C$12*F141</f>
        <v>0.27976538806991724</v>
      </c>
      <c r="W141" s="327">
        <f>$AB141</f>
        <v>0.14101085738536046</v>
      </c>
      <c r="Z141" s="327">
        <f t="shared" si="108"/>
        <v>38267.5</v>
      </c>
      <c r="AA141" s="335">
        <f t="shared" si="109"/>
        <v>0.28157593912226203</v>
      </c>
      <c r="AB141" s="335">
        <f t="shared" si="144"/>
        <v>0.14101085738536046</v>
      </c>
      <c r="AC141" s="335">
        <f t="shared" si="145"/>
        <v>0.13457533349652179</v>
      </c>
      <c r="AD141" s="335">
        <f t="shared" si="146"/>
        <v>-2.9948741201898943E-3</v>
      </c>
      <c r="AE141" s="335">
        <f t="shared" si="133"/>
        <v>8.9692709957831935E-6</v>
      </c>
      <c r="AF141" s="327">
        <f t="shared" si="147"/>
        <v>0.13457533349652179</v>
      </c>
      <c r="AG141" s="415">
        <f t="shared" si="148"/>
        <v>8.9692709957831935E-6</v>
      </c>
      <c r="AH141" s="327">
        <f t="shared" si="111"/>
        <v>0.13757020761671168</v>
      </c>
      <c r="AI141" s="327">
        <f t="shared" si="112"/>
        <v>1.6807822018929435</v>
      </c>
      <c r="AJ141" s="327">
        <f t="shared" si="113"/>
        <v>0.83291712914105953</v>
      </c>
      <c r="AK141" s="327">
        <f t="shared" si="114"/>
        <v>-0.27525298547819321</v>
      </c>
      <c r="AL141" s="327">
        <f t="shared" si="115"/>
        <v>-0.38422385454561497</v>
      </c>
      <c r="AM141" s="327">
        <f t="shared" si="116"/>
        <v>-0.19451077165237854</v>
      </c>
      <c r="AN141" s="335">
        <f t="shared" ref="AN141:AT150" si="150">$AU141+$AB$7*SIN(AO141)</f>
        <v>-0.15196716946529748</v>
      </c>
      <c r="AO141" s="335">
        <f t="shared" si="150"/>
        <v>-0.14705716187041068</v>
      </c>
      <c r="AP141" s="335">
        <f t="shared" si="150"/>
        <v>-0.14030108231850705</v>
      </c>
      <c r="AQ141" s="335">
        <f t="shared" si="150"/>
        <v>-0.13101530295129163</v>
      </c>
      <c r="AR141" s="335">
        <f t="shared" si="150"/>
        <v>-0.11827096770906106</v>
      </c>
      <c r="AS141" s="335">
        <f t="shared" si="150"/>
        <v>-0.10081085420601052</v>
      </c>
      <c r="AT141" s="335">
        <f t="shared" si="150"/>
        <v>-7.6938878530299543E-2</v>
      </c>
      <c r="AU141" s="335">
        <f t="shared" si="117"/>
        <v>-4.4368677104957843E-2</v>
      </c>
    </row>
    <row r="142" spans="1:47" ht="12.95" customHeight="1" x14ac:dyDescent="0.2">
      <c r="A142" s="26" t="s">
        <v>106</v>
      </c>
      <c r="B142" s="25" t="s">
        <v>71</v>
      </c>
      <c r="C142" s="26">
        <v>54570.499709999996</v>
      </c>
      <c r="D142" s="26">
        <v>2.9999999999999997E-4</v>
      </c>
      <c r="E142" s="420">
        <f t="shared" si="101"/>
        <v>38268.252608759823</v>
      </c>
      <c r="F142" s="437">
        <f t="shared" si="149"/>
        <v>38267.5</v>
      </c>
      <c r="G142" s="416">
        <f t="shared" si="130"/>
        <v>0.27888106500176946</v>
      </c>
      <c r="H142" s="424"/>
      <c r="I142" s="419"/>
      <c r="J142" s="335"/>
      <c r="K142" s="335">
        <f>G142</f>
        <v>0.27888106500176946</v>
      </c>
      <c r="L142" s="335">
        <f t="shared" si="103"/>
        <v>0.14400573150555035</v>
      </c>
      <c r="M142" s="418">
        <f t="shared" si="104"/>
        <v>39551.999709999996</v>
      </c>
      <c r="N142" s="335">
        <f t="shared" si="131"/>
        <v>1.8191355585716325E-2</v>
      </c>
      <c r="O142" s="412">
        <v>1</v>
      </c>
      <c r="P142" s="335">
        <f t="shared" si="134"/>
        <v>0.13487533349621911</v>
      </c>
      <c r="Q142" s="335"/>
      <c r="R142" s="327">
        <f t="shared" si="132"/>
        <v>1.8191355585716325E-2</v>
      </c>
      <c r="S142" s="327">
        <f ca="1">C$11+C$12*F142</f>
        <v>0.27976538806991724</v>
      </c>
      <c r="W142" s="327">
        <f>$AB142</f>
        <v>0.14131085738505778</v>
      </c>
      <c r="Z142" s="327">
        <f t="shared" si="108"/>
        <v>38267.5</v>
      </c>
      <c r="AA142" s="335">
        <f t="shared" si="109"/>
        <v>0.28157593912226203</v>
      </c>
      <c r="AB142" s="335">
        <f t="shared" si="144"/>
        <v>0.14131085738505778</v>
      </c>
      <c r="AC142" s="335">
        <f t="shared" si="145"/>
        <v>0.13487533349621911</v>
      </c>
      <c r="AD142" s="335">
        <f t="shared" si="146"/>
        <v>-2.6948741204925741E-3</v>
      </c>
      <c r="AE142" s="335">
        <f t="shared" si="133"/>
        <v>7.2623465253006247E-6</v>
      </c>
      <c r="AF142" s="327">
        <f t="shared" si="147"/>
        <v>0.13487533349621911</v>
      </c>
      <c r="AG142" s="415">
        <f t="shared" si="148"/>
        <v>7.2623465253006247E-6</v>
      </c>
      <c r="AH142" s="327">
        <f t="shared" si="111"/>
        <v>0.13757020761671168</v>
      </c>
      <c r="AI142" s="327">
        <f t="shared" si="112"/>
        <v>1.6807822018929435</v>
      </c>
      <c r="AJ142" s="327">
        <f t="shared" si="113"/>
        <v>0.83291712914105953</v>
      </c>
      <c r="AK142" s="327">
        <f t="shared" si="114"/>
        <v>-0.27525298547819321</v>
      </c>
      <c r="AL142" s="327">
        <f t="shared" si="115"/>
        <v>-0.38422385454561497</v>
      </c>
      <c r="AM142" s="327">
        <f t="shared" si="116"/>
        <v>-0.19451077165237854</v>
      </c>
      <c r="AN142" s="335">
        <f t="shared" si="150"/>
        <v>-0.15196716946529748</v>
      </c>
      <c r="AO142" s="335">
        <f t="shared" si="150"/>
        <v>-0.14705716187041068</v>
      </c>
      <c r="AP142" s="335">
        <f t="shared" si="150"/>
        <v>-0.14030108231850705</v>
      </c>
      <c r="AQ142" s="335">
        <f t="shared" si="150"/>
        <v>-0.13101530295129163</v>
      </c>
      <c r="AR142" s="335">
        <f t="shared" si="150"/>
        <v>-0.11827096770906106</v>
      </c>
      <c r="AS142" s="335">
        <f t="shared" si="150"/>
        <v>-0.10081085420601052</v>
      </c>
      <c r="AT142" s="335">
        <f t="shared" si="150"/>
        <v>-7.6938878530299543E-2</v>
      </c>
      <c r="AU142" s="335">
        <f t="shared" si="117"/>
        <v>-4.4368677104957843E-2</v>
      </c>
    </row>
    <row r="143" spans="1:47" ht="12.95" customHeight="1" x14ac:dyDescent="0.2">
      <c r="A143" s="26" t="s">
        <v>106</v>
      </c>
      <c r="B143" s="25" t="s">
        <v>71</v>
      </c>
      <c r="C143" s="26">
        <v>54570.500410000001</v>
      </c>
      <c r="D143" s="26">
        <v>5.9999999999999995E-4</v>
      </c>
      <c r="E143" s="420">
        <f t="shared" si="101"/>
        <v>38268.254497830836</v>
      </c>
      <c r="F143" s="437">
        <f t="shared" si="149"/>
        <v>38267.5</v>
      </c>
      <c r="G143" s="416">
        <f t="shared" si="130"/>
        <v>0.27958106500591384</v>
      </c>
      <c r="H143" s="424"/>
      <c r="I143" s="419"/>
      <c r="J143" s="335"/>
      <c r="K143" s="335">
        <f>G143</f>
        <v>0.27958106500591384</v>
      </c>
      <c r="L143" s="335">
        <f t="shared" si="103"/>
        <v>0.14400573150555035</v>
      </c>
      <c r="M143" s="418">
        <f t="shared" si="104"/>
        <v>39552.000410000001</v>
      </c>
      <c r="N143" s="335">
        <f t="shared" si="131"/>
        <v>1.8380671053734785E-2</v>
      </c>
      <c r="O143" s="412">
        <v>1</v>
      </c>
      <c r="P143" s="335">
        <f t="shared" si="134"/>
        <v>0.13557533350036349</v>
      </c>
      <c r="Q143" s="335"/>
      <c r="R143" s="327">
        <f t="shared" si="132"/>
        <v>1.8380671053734785E-2</v>
      </c>
      <c r="S143" s="327">
        <f ca="1">C$11+C$12*F143</f>
        <v>0.27976538806991724</v>
      </c>
      <c r="W143" s="327">
        <f>$AB143</f>
        <v>0.14201085738920216</v>
      </c>
      <c r="Z143" s="327">
        <f t="shared" si="108"/>
        <v>38267.5</v>
      </c>
      <c r="AA143" s="335">
        <f t="shared" si="109"/>
        <v>0.28157593912226203</v>
      </c>
      <c r="AB143" s="335">
        <f t="shared" si="144"/>
        <v>0.14201085738920216</v>
      </c>
      <c r="AC143" s="335">
        <f t="shared" si="145"/>
        <v>0.13557533350036349</v>
      </c>
      <c r="AD143" s="335">
        <f t="shared" si="146"/>
        <v>-1.9948741163481887E-3</v>
      </c>
      <c r="AE143" s="335">
        <f t="shared" si="133"/>
        <v>3.9795227400759667E-6</v>
      </c>
      <c r="AF143" s="327">
        <f t="shared" si="147"/>
        <v>0.13557533350036349</v>
      </c>
      <c r="AG143" s="415">
        <f t="shared" si="148"/>
        <v>3.9795227400759667E-6</v>
      </c>
      <c r="AH143" s="327">
        <f t="shared" si="111"/>
        <v>0.13757020761671168</v>
      </c>
      <c r="AI143" s="327">
        <f t="shared" si="112"/>
        <v>1.6807822018929435</v>
      </c>
      <c r="AJ143" s="327">
        <f t="shared" si="113"/>
        <v>0.83291712914105953</v>
      </c>
      <c r="AK143" s="327">
        <f t="shared" si="114"/>
        <v>-0.27525298547819321</v>
      </c>
      <c r="AL143" s="327">
        <f t="shared" si="115"/>
        <v>-0.38422385454561497</v>
      </c>
      <c r="AM143" s="327">
        <f t="shared" si="116"/>
        <v>-0.19451077165237854</v>
      </c>
      <c r="AN143" s="335">
        <f t="shared" si="150"/>
        <v>-0.15196716946529748</v>
      </c>
      <c r="AO143" s="335">
        <f t="shared" si="150"/>
        <v>-0.14705716187041068</v>
      </c>
      <c r="AP143" s="335">
        <f t="shared" si="150"/>
        <v>-0.14030108231850705</v>
      </c>
      <c r="AQ143" s="335">
        <f t="shared" si="150"/>
        <v>-0.13101530295129163</v>
      </c>
      <c r="AR143" s="335">
        <f t="shared" si="150"/>
        <v>-0.11827096770906106</v>
      </c>
      <c r="AS143" s="335">
        <f t="shared" si="150"/>
        <v>-0.10081085420601052</v>
      </c>
      <c r="AT143" s="335">
        <f t="shared" si="150"/>
        <v>-7.6938878530299543E-2</v>
      </c>
      <c r="AU143" s="335">
        <f t="shared" si="117"/>
        <v>-4.4368677104957843E-2</v>
      </c>
    </row>
    <row r="144" spans="1:47" ht="12.95" customHeight="1" x14ac:dyDescent="0.2">
      <c r="A144" s="26" t="s">
        <v>104</v>
      </c>
      <c r="B144" s="25" t="s">
        <v>65</v>
      </c>
      <c r="C144" s="26">
        <v>54598.480199999998</v>
      </c>
      <c r="D144" s="26">
        <v>4.0000000000000002E-4</v>
      </c>
      <c r="E144" s="420">
        <f t="shared" si="101"/>
        <v>38343.762797585703</v>
      </c>
      <c r="F144" s="437">
        <f t="shared" si="149"/>
        <v>38343</v>
      </c>
      <c r="G144" s="416">
        <f t="shared" si="130"/>
        <v>0.28265656000439776</v>
      </c>
      <c r="H144" s="424"/>
      <c r="I144" s="419"/>
      <c r="J144" s="335">
        <f>G144</f>
        <v>0.28265656000439776</v>
      </c>
      <c r="K144" s="335"/>
      <c r="L144" s="335">
        <f t="shared" si="103"/>
        <v>0.14527081548626267</v>
      </c>
      <c r="M144" s="418">
        <f t="shared" si="104"/>
        <v>39579.980199999998</v>
      </c>
      <c r="N144" s="335">
        <f t="shared" si="131"/>
        <v>1.8874842796802287E-2</v>
      </c>
      <c r="O144" s="412">
        <v>1</v>
      </c>
      <c r="P144" s="335">
        <f t="shared" si="134"/>
        <v>0.13738574451813509</v>
      </c>
      <c r="Q144" s="335"/>
      <c r="R144" s="327">
        <f t="shared" si="132"/>
        <v>1.8874842796802287E-2</v>
      </c>
      <c r="V144" s="327">
        <f>$AB144</f>
        <v>0.14476625539287077</v>
      </c>
      <c r="Z144" s="327">
        <f t="shared" si="108"/>
        <v>38343</v>
      </c>
      <c r="AA144" s="335">
        <f t="shared" si="109"/>
        <v>0.28316112009778965</v>
      </c>
      <c r="AB144" s="335">
        <f t="shared" si="144"/>
        <v>0.14476625539287077</v>
      </c>
      <c r="AC144" s="335">
        <f t="shared" si="145"/>
        <v>0.13738574451813509</v>
      </c>
      <c r="AD144" s="335">
        <f t="shared" si="146"/>
        <v>-5.0456009339189256E-4</v>
      </c>
      <c r="AE144" s="335">
        <f t="shared" si="133"/>
        <v>2.5458088784363532E-7</v>
      </c>
      <c r="AF144" s="327">
        <f t="shared" si="147"/>
        <v>0.13738574451813509</v>
      </c>
      <c r="AG144" s="415">
        <f t="shared" si="148"/>
        <v>2.5458088784363532E-7</v>
      </c>
      <c r="AH144" s="327">
        <f t="shared" si="111"/>
        <v>0.13789030461152699</v>
      </c>
      <c r="AI144" s="327">
        <f t="shared" si="112"/>
        <v>1.6860405233663243</v>
      </c>
      <c r="AJ144" s="327">
        <f t="shared" si="113"/>
        <v>0.84359170660852811</v>
      </c>
      <c r="AK144" s="327">
        <f t="shared" si="114"/>
        <v>-0.26187213049143371</v>
      </c>
      <c r="AL144" s="327">
        <f t="shared" si="115"/>
        <v>-0.36464497676760449</v>
      </c>
      <c r="AM144" s="327">
        <f t="shared" si="116"/>
        <v>-0.18436994055456643</v>
      </c>
      <c r="AN144" s="335">
        <f t="shared" si="150"/>
        <v>-0.14407248069955947</v>
      </c>
      <c r="AO144" s="335">
        <f t="shared" si="150"/>
        <v>-0.1394015374989821</v>
      </c>
      <c r="AP144" s="335">
        <f t="shared" si="150"/>
        <v>-0.1329811824340546</v>
      </c>
      <c r="AQ144" s="335">
        <f t="shared" si="150"/>
        <v>-0.1241651415343771</v>
      </c>
      <c r="AR144" s="335">
        <f t="shared" si="150"/>
        <v>-0.11207513413584749</v>
      </c>
      <c r="AS144" s="335">
        <f t="shared" si="150"/>
        <v>-9.5521671913715217E-2</v>
      </c>
      <c r="AT144" s="335">
        <f t="shared" si="150"/>
        <v>-7.2898508768245274E-2</v>
      </c>
      <c r="AU144" s="335">
        <f t="shared" si="117"/>
        <v>-4.2038102169853708E-2</v>
      </c>
    </row>
    <row r="145" spans="1:47" ht="12.95" customHeight="1" x14ac:dyDescent="0.2">
      <c r="A145" s="141" t="s">
        <v>109</v>
      </c>
      <c r="B145" s="142" t="s">
        <v>71</v>
      </c>
      <c r="C145" s="141">
        <v>54872.887300000002</v>
      </c>
      <c r="D145" s="141">
        <v>2.9999999999999997E-4</v>
      </c>
      <c r="E145" s="420">
        <f t="shared" si="101"/>
        <v>39084.297789508986</v>
      </c>
      <c r="F145" s="437">
        <f t="shared" si="149"/>
        <v>39083.5</v>
      </c>
      <c r="G145" s="416">
        <f t="shared" si="130"/>
        <v>0.29562290500325616</v>
      </c>
      <c r="H145" s="424"/>
      <c r="I145" s="419"/>
      <c r="J145" s="335"/>
      <c r="K145" s="335">
        <f t="shared" ref="K145:K151" si="151">G145</f>
        <v>0.29562290500325616</v>
      </c>
      <c r="L145" s="335">
        <f t="shared" si="103"/>
        <v>0.15783710793861946</v>
      </c>
      <c r="M145" s="418">
        <f t="shared" si="104"/>
        <v>39854.387300000002</v>
      </c>
      <c r="N145" s="335">
        <f t="shared" si="131"/>
        <v>1.8984925872737247E-2</v>
      </c>
      <c r="O145" s="412">
        <v>1</v>
      </c>
      <c r="P145" s="335">
        <f t="shared" si="134"/>
        <v>0.1377857970646367</v>
      </c>
      <c r="Q145" s="335"/>
      <c r="R145" s="327">
        <f t="shared" si="132"/>
        <v>1.8984925872737247E-2</v>
      </c>
      <c r="S145" s="327">
        <f t="shared" ref="S145:S151" ca="1" si="152">C$11+C$12*F145</f>
        <v>0.29458864192567868</v>
      </c>
      <c r="W145" s="327">
        <f t="shared" ref="W145:W151" si="153">$AB145</f>
        <v>0.15503316081336743</v>
      </c>
      <c r="Z145" s="327">
        <f t="shared" si="108"/>
        <v>39083.5</v>
      </c>
      <c r="AA145" s="335">
        <f t="shared" si="109"/>
        <v>0.29842685212850817</v>
      </c>
      <c r="AB145" s="335">
        <f t="shared" si="144"/>
        <v>0.15503316081336743</v>
      </c>
      <c r="AC145" s="335">
        <f t="shared" si="145"/>
        <v>0.1377857970646367</v>
      </c>
      <c r="AD145" s="335">
        <f t="shared" si="146"/>
        <v>-2.8039471252520043E-3</v>
      </c>
      <c r="AE145" s="335">
        <f t="shared" si="133"/>
        <v>7.8621194812089795E-6</v>
      </c>
      <c r="AF145" s="327">
        <f t="shared" si="147"/>
        <v>0.1377857970646367</v>
      </c>
      <c r="AG145" s="415">
        <f t="shared" si="148"/>
        <v>7.8621194812089795E-6</v>
      </c>
      <c r="AH145" s="327">
        <f t="shared" si="111"/>
        <v>0.14058974418988873</v>
      </c>
      <c r="AI145" s="327">
        <f t="shared" si="112"/>
        <v>1.7239432233388219</v>
      </c>
      <c r="AJ145" s="327">
        <f t="shared" si="113"/>
        <v>0.93213132702064994</v>
      </c>
      <c r="AK145" s="327">
        <f t="shared" si="114"/>
        <v>-0.12302366362070016</v>
      </c>
      <c r="AL145" s="327">
        <f t="shared" si="115"/>
        <v>-0.16832748158509228</v>
      </c>
      <c r="AM145" s="327">
        <f t="shared" si="116"/>
        <v>-8.436303109216875E-2</v>
      </c>
      <c r="AN145" s="335">
        <f t="shared" si="150"/>
        <v>-6.6014215129940157E-2</v>
      </c>
      <c r="AO145" s="335">
        <f t="shared" si="150"/>
        <v>-6.3822255840934303E-2</v>
      </c>
      <c r="AP145" s="335">
        <f t="shared" si="150"/>
        <v>-6.0831435910957105E-2</v>
      </c>
      <c r="AQ145" s="335">
        <f t="shared" si="150"/>
        <v>-5.6751483558892923E-2</v>
      </c>
      <c r="AR145" s="335">
        <f t="shared" si="150"/>
        <v>-5.1187293217021756E-2</v>
      </c>
      <c r="AS145" s="335">
        <f t="shared" si="150"/>
        <v>-4.3601438872562959E-2</v>
      </c>
      <c r="AT145" s="335">
        <f t="shared" si="150"/>
        <v>-3.3263337527316209E-2</v>
      </c>
      <c r="AU145" s="335">
        <f t="shared" si="117"/>
        <v>-1.9179946680522475E-2</v>
      </c>
    </row>
    <row r="146" spans="1:47" ht="12.95" customHeight="1" x14ac:dyDescent="0.2">
      <c r="A146" s="149" t="s">
        <v>109</v>
      </c>
      <c r="B146" s="25"/>
      <c r="C146" s="28">
        <v>54872.8874</v>
      </c>
      <c r="D146" s="28">
        <v>5.0000000000000001E-4</v>
      </c>
      <c r="E146" s="420">
        <f t="shared" si="101"/>
        <v>39084.29805937627</v>
      </c>
      <c r="F146" s="437">
        <f t="shared" si="149"/>
        <v>39083.5</v>
      </c>
      <c r="G146" s="416">
        <f t="shared" si="130"/>
        <v>0.29572290500072995</v>
      </c>
      <c r="H146" s="424"/>
      <c r="I146" s="419"/>
      <c r="J146" s="335"/>
      <c r="K146" s="335">
        <f t="shared" si="151"/>
        <v>0.29572290500072995</v>
      </c>
      <c r="L146" s="335">
        <f t="shared" si="103"/>
        <v>0.15783710793861946</v>
      </c>
      <c r="M146" s="418">
        <f t="shared" si="104"/>
        <v>39854.3874</v>
      </c>
      <c r="N146" s="335">
        <f t="shared" si="131"/>
        <v>1.9012493031453519E-2</v>
      </c>
      <c r="O146" s="412">
        <v>1</v>
      </c>
      <c r="P146" s="335">
        <f t="shared" si="134"/>
        <v>0.13788579706211049</v>
      </c>
      <c r="Q146" s="335"/>
      <c r="R146" s="327">
        <f t="shared" si="132"/>
        <v>1.9012493031453519E-2</v>
      </c>
      <c r="S146" s="327">
        <f t="shared" ca="1" si="152"/>
        <v>0.29458864192567868</v>
      </c>
      <c r="W146" s="327">
        <f t="shared" si="153"/>
        <v>0.15513316081084122</v>
      </c>
      <c r="Z146" s="327">
        <f t="shared" si="108"/>
        <v>39083.5</v>
      </c>
      <c r="AA146" s="335">
        <f t="shared" si="109"/>
        <v>0.29842685212850817</v>
      </c>
      <c r="AB146" s="335">
        <f t="shared" si="144"/>
        <v>0.15513316081084122</v>
      </c>
      <c r="AC146" s="335">
        <f t="shared" si="145"/>
        <v>0.13788579706211049</v>
      </c>
      <c r="AD146" s="335">
        <f t="shared" si="146"/>
        <v>-2.7039471277782168E-3</v>
      </c>
      <c r="AE146" s="335">
        <f t="shared" si="133"/>
        <v>7.311330069820068E-6</v>
      </c>
      <c r="AF146" s="327">
        <f t="shared" si="147"/>
        <v>0.13788579706211049</v>
      </c>
      <c r="AG146" s="415">
        <f t="shared" si="148"/>
        <v>7.311330069820068E-6</v>
      </c>
      <c r="AH146" s="327">
        <f t="shared" si="111"/>
        <v>0.14058974418988873</v>
      </c>
      <c r="AI146" s="327">
        <f t="shared" si="112"/>
        <v>1.7239432233388219</v>
      </c>
      <c r="AJ146" s="327">
        <f t="shared" si="113"/>
        <v>0.93213132702064994</v>
      </c>
      <c r="AK146" s="327">
        <f t="shared" si="114"/>
        <v>-0.12302366362070016</v>
      </c>
      <c r="AL146" s="327">
        <f t="shared" si="115"/>
        <v>-0.16832748158509228</v>
      </c>
      <c r="AM146" s="327">
        <f t="shared" si="116"/>
        <v>-8.436303109216875E-2</v>
      </c>
      <c r="AN146" s="335">
        <f t="shared" si="150"/>
        <v>-6.6014215129940157E-2</v>
      </c>
      <c r="AO146" s="335">
        <f t="shared" si="150"/>
        <v>-6.3822255840934303E-2</v>
      </c>
      <c r="AP146" s="335">
        <f t="shared" si="150"/>
        <v>-6.0831435910957105E-2</v>
      </c>
      <c r="AQ146" s="335">
        <f t="shared" si="150"/>
        <v>-5.6751483558892923E-2</v>
      </c>
      <c r="AR146" s="335">
        <f t="shared" si="150"/>
        <v>-5.1187293217021756E-2</v>
      </c>
      <c r="AS146" s="335">
        <f t="shared" si="150"/>
        <v>-4.3601438872562959E-2</v>
      </c>
      <c r="AT146" s="335">
        <f t="shared" si="150"/>
        <v>-3.3263337527316209E-2</v>
      </c>
      <c r="AU146" s="335">
        <f t="shared" si="117"/>
        <v>-1.9179946680522475E-2</v>
      </c>
    </row>
    <row r="147" spans="1:47" ht="12.95" customHeight="1" x14ac:dyDescent="0.2">
      <c r="A147" s="48" t="s">
        <v>107</v>
      </c>
      <c r="B147" s="25" t="s">
        <v>71</v>
      </c>
      <c r="C147" s="26">
        <v>54947.373489999998</v>
      </c>
      <c r="D147" s="26">
        <v>6.9999999999999999E-4</v>
      </c>
      <c r="E147" s="420">
        <f t="shared" si="101"/>
        <v>39285.311648516436</v>
      </c>
      <c r="F147" s="437">
        <f t="shared" si="149"/>
        <v>39284.5</v>
      </c>
      <c r="G147" s="416">
        <f t="shared" si="130"/>
        <v>0.30075839500204893</v>
      </c>
      <c r="H147" s="424"/>
      <c r="I147" s="419"/>
      <c r="J147" s="335"/>
      <c r="K147" s="335">
        <f t="shared" si="151"/>
        <v>0.30075839500204893</v>
      </c>
      <c r="L147" s="335">
        <f t="shared" si="103"/>
        <v>0.16129769343549683</v>
      </c>
      <c r="M147" s="418">
        <f t="shared" si="104"/>
        <v>39928.873489999998</v>
      </c>
      <c r="N147" s="335">
        <f t="shared" si="131"/>
        <v>1.9449287281434909E-2</v>
      </c>
      <c r="O147" s="412">
        <v>1</v>
      </c>
      <c r="P147" s="335">
        <f t="shared" si="134"/>
        <v>0.1394607015665521</v>
      </c>
      <c r="Q147" s="335"/>
      <c r="R147" s="327">
        <f t="shared" si="132"/>
        <v>1.9449287281434909E-2</v>
      </c>
      <c r="S147" s="327">
        <f t="shared" ca="1" si="152"/>
        <v>0.29823995813279636</v>
      </c>
      <c r="W147" s="327">
        <f t="shared" si="153"/>
        <v>0.15957944457500342</v>
      </c>
      <c r="Z147" s="327">
        <f t="shared" si="108"/>
        <v>39284.5</v>
      </c>
      <c r="AA147" s="335">
        <f t="shared" si="109"/>
        <v>0.30247664386254236</v>
      </c>
      <c r="AB147" s="335">
        <f t="shared" si="144"/>
        <v>0.15957944457500342</v>
      </c>
      <c r="AC147" s="335">
        <f t="shared" si="145"/>
        <v>0.1394607015665521</v>
      </c>
      <c r="AD147" s="335">
        <f t="shared" si="146"/>
        <v>-1.7182488604934321E-3</v>
      </c>
      <c r="AE147" s="335">
        <f t="shared" si="133"/>
        <v>2.9523791465869776E-6</v>
      </c>
      <c r="AF147" s="327">
        <f t="shared" si="147"/>
        <v>0.1394607015665521</v>
      </c>
      <c r="AG147" s="415">
        <f t="shared" si="148"/>
        <v>2.9523791465869776E-6</v>
      </c>
      <c r="AH147" s="327">
        <f t="shared" si="111"/>
        <v>0.14117895042704551</v>
      </c>
      <c r="AI147" s="327">
        <f t="shared" si="112"/>
        <v>1.7295497343723916</v>
      </c>
      <c r="AJ147" s="327">
        <f t="shared" si="113"/>
        <v>0.95039835627241875</v>
      </c>
      <c r="AK147" s="327">
        <f t="shared" si="114"/>
        <v>-8.3581083422241007E-2</v>
      </c>
      <c r="AL147" s="327">
        <f t="shared" si="115"/>
        <v>-0.11406797846633454</v>
      </c>
      <c r="AM147" s="327">
        <f t="shared" si="116"/>
        <v>-5.7095911301219222E-2</v>
      </c>
      <c r="AN147" s="335">
        <f t="shared" si="150"/>
        <v>-4.4686442023858859E-2</v>
      </c>
      <c r="AO147" s="335">
        <f t="shared" si="150"/>
        <v>-4.3197592187917688E-2</v>
      </c>
      <c r="AP147" s="335">
        <f t="shared" si="150"/>
        <v>-4.1168269952369843E-2</v>
      </c>
      <c r="AQ147" s="335">
        <f t="shared" si="150"/>
        <v>-3.8402548128743691E-2</v>
      </c>
      <c r="AR147" s="335">
        <f t="shared" si="150"/>
        <v>-3.4633671379195929E-2</v>
      </c>
      <c r="AS147" s="335">
        <f t="shared" si="150"/>
        <v>-2.9498567126237624E-2</v>
      </c>
      <c r="AT147" s="335">
        <f t="shared" si="150"/>
        <v>-2.2503200119625599E-2</v>
      </c>
      <c r="AU147" s="335">
        <f t="shared" si="117"/>
        <v>-1.2975369700974015E-2</v>
      </c>
    </row>
    <row r="148" spans="1:47" ht="12.95" customHeight="1" x14ac:dyDescent="0.2">
      <c r="A148" s="48" t="s">
        <v>107</v>
      </c>
      <c r="B148" s="25" t="s">
        <v>71</v>
      </c>
      <c r="C148" s="26">
        <v>54947.374790000002</v>
      </c>
      <c r="D148" s="26">
        <v>6.9999999999999999E-4</v>
      </c>
      <c r="E148" s="420">
        <f t="shared" si="101"/>
        <v>39285.315156791155</v>
      </c>
      <c r="F148" s="437">
        <f t="shared" si="149"/>
        <v>39284.5</v>
      </c>
      <c r="G148" s="416">
        <f t="shared" si="130"/>
        <v>0.30205839500558795</v>
      </c>
      <c r="H148" s="424"/>
      <c r="I148" s="419"/>
      <c r="J148" s="335"/>
      <c r="K148" s="335">
        <f t="shared" si="151"/>
        <v>0.30205839500558795</v>
      </c>
      <c r="L148" s="335">
        <f t="shared" si="103"/>
        <v>0.16129769343549683</v>
      </c>
      <c r="M148" s="418">
        <f t="shared" si="104"/>
        <v>39928.874790000002</v>
      </c>
      <c r="N148" s="335">
        <f t="shared" si="131"/>
        <v>1.9813575106504257E-2</v>
      </c>
      <c r="O148" s="412">
        <v>1</v>
      </c>
      <c r="P148" s="335">
        <f t="shared" si="134"/>
        <v>0.14076070157009113</v>
      </c>
      <c r="Q148" s="335"/>
      <c r="R148" s="327">
        <f t="shared" si="132"/>
        <v>1.9813575106504257E-2</v>
      </c>
      <c r="S148" s="327">
        <f t="shared" ca="1" si="152"/>
        <v>0.29823995813279636</v>
      </c>
      <c r="W148" s="327">
        <f t="shared" si="153"/>
        <v>0.16087944457854245</v>
      </c>
      <c r="Z148" s="327">
        <f t="shared" si="108"/>
        <v>39284.5</v>
      </c>
      <c r="AA148" s="335">
        <f t="shared" si="109"/>
        <v>0.30247664386254236</v>
      </c>
      <c r="AB148" s="335">
        <f t="shared" si="144"/>
        <v>0.16087944457854245</v>
      </c>
      <c r="AC148" s="335">
        <f t="shared" si="145"/>
        <v>0.14076070157009113</v>
      </c>
      <c r="AD148" s="335">
        <f t="shared" si="146"/>
        <v>-4.1824885695440628E-4</v>
      </c>
      <c r="AE148" s="335">
        <f t="shared" si="133"/>
        <v>1.749321063436674E-7</v>
      </c>
      <c r="AF148" s="327">
        <f t="shared" si="147"/>
        <v>0.14076070157009113</v>
      </c>
      <c r="AG148" s="415">
        <f t="shared" si="148"/>
        <v>1.749321063436674E-7</v>
      </c>
      <c r="AH148" s="327">
        <f t="shared" si="111"/>
        <v>0.14117895042704551</v>
      </c>
      <c r="AI148" s="327">
        <f t="shared" si="112"/>
        <v>1.7295497343723916</v>
      </c>
      <c r="AJ148" s="327">
        <f t="shared" si="113"/>
        <v>0.95039835627241875</v>
      </c>
      <c r="AK148" s="327">
        <f t="shared" si="114"/>
        <v>-8.3581083422241007E-2</v>
      </c>
      <c r="AL148" s="327">
        <f t="shared" si="115"/>
        <v>-0.11406797846633454</v>
      </c>
      <c r="AM148" s="327">
        <f t="shared" si="116"/>
        <v>-5.7095911301219222E-2</v>
      </c>
      <c r="AN148" s="335">
        <f t="shared" si="150"/>
        <v>-4.4686442023858859E-2</v>
      </c>
      <c r="AO148" s="335">
        <f t="shared" si="150"/>
        <v>-4.3197592187917688E-2</v>
      </c>
      <c r="AP148" s="335">
        <f t="shared" si="150"/>
        <v>-4.1168269952369843E-2</v>
      </c>
      <c r="AQ148" s="335">
        <f t="shared" si="150"/>
        <v>-3.8402548128743691E-2</v>
      </c>
      <c r="AR148" s="335">
        <f t="shared" si="150"/>
        <v>-3.4633671379195929E-2</v>
      </c>
      <c r="AS148" s="335">
        <f t="shared" si="150"/>
        <v>-2.9498567126237624E-2</v>
      </c>
      <c r="AT148" s="335">
        <f t="shared" si="150"/>
        <v>-2.2503200119625599E-2</v>
      </c>
      <c r="AU148" s="335">
        <f t="shared" si="117"/>
        <v>-1.2975369700974015E-2</v>
      </c>
    </row>
    <row r="149" spans="1:47" ht="12.95" customHeight="1" x14ac:dyDescent="0.2">
      <c r="A149" s="48" t="s">
        <v>107</v>
      </c>
      <c r="B149" s="25" t="s">
        <v>71</v>
      </c>
      <c r="C149" s="26">
        <v>54947.375789999998</v>
      </c>
      <c r="D149" s="26">
        <v>2.9999999999999997E-4</v>
      </c>
      <c r="E149" s="420">
        <f t="shared" ref="E149:E212" si="154">+(C149-C$7)/C$8</f>
        <v>39285.317855464004</v>
      </c>
      <c r="F149" s="437">
        <f t="shared" si="149"/>
        <v>39284.5</v>
      </c>
      <c r="G149" s="416">
        <f t="shared" ref="G149:G180" si="155">+C149-(C$7+F149*C$8)</f>
        <v>0.3030583950021537</v>
      </c>
      <c r="H149" s="424"/>
      <c r="I149" s="419"/>
      <c r="J149" s="335"/>
      <c r="K149" s="335">
        <f t="shared" si="151"/>
        <v>0.3030583950021537</v>
      </c>
      <c r="L149" s="335">
        <f t="shared" ref="L149:L212" si="156">+D$11+D$12*F149+D$13*F149^2</f>
        <v>0.16129769343549683</v>
      </c>
      <c r="M149" s="418">
        <f t="shared" ref="M149:M212" si="157">+C149-15018.5</f>
        <v>39928.875789999998</v>
      </c>
      <c r="N149" s="335">
        <f t="shared" ref="N149:N183" si="158">+(L149-G149)^2</f>
        <v>2.0096096508670752E-2</v>
      </c>
      <c r="O149" s="412">
        <v>1</v>
      </c>
      <c r="P149" s="335">
        <f t="shared" si="134"/>
        <v>0.14176070156665688</v>
      </c>
      <c r="Q149" s="335"/>
      <c r="R149" s="327">
        <f t="shared" ref="R149:R180" si="159">O149*N149</f>
        <v>2.0096096508670752E-2</v>
      </c>
      <c r="S149" s="327">
        <f t="shared" ca="1" si="152"/>
        <v>0.29823995813279636</v>
      </c>
      <c r="W149" s="327">
        <f t="shared" si="153"/>
        <v>0.16187944457510819</v>
      </c>
      <c r="Z149" s="327">
        <f t="shared" ref="Z149:Z212" si="160">F149</f>
        <v>39284.5</v>
      </c>
      <c r="AA149" s="335">
        <f t="shared" ref="AA149:AA212" si="161">AB$3+AB$4*Z149+AB$5*Z149^2+AH149</f>
        <v>0.30247664386254236</v>
      </c>
      <c r="AB149" s="335">
        <f t="shared" si="144"/>
        <v>0.16187944457510819</v>
      </c>
      <c r="AC149" s="335">
        <f t="shared" si="145"/>
        <v>0.14176070156665688</v>
      </c>
      <c r="AD149" s="335">
        <f t="shared" si="146"/>
        <v>5.8175113961134173E-4</v>
      </c>
      <c r="AE149" s="335">
        <f t="shared" ref="AE149:AE180" si="162">+(G149-AA149)^2*O149</f>
        <v>3.3843438843909482E-7</v>
      </c>
      <c r="AF149" s="327">
        <f t="shared" si="147"/>
        <v>0.14176070156665688</v>
      </c>
      <c r="AG149" s="415">
        <f t="shared" si="148"/>
        <v>3.3843438843909482E-7</v>
      </c>
      <c r="AH149" s="327">
        <f t="shared" ref="AH149:AH212" si="163">$AB$6*($AB$11/AI149*AJ149+$AB$12)</f>
        <v>0.14117895042704551</v>
      </c>
      <c r="AI149" s="327">
        <f t="shared" ref="AI149:AI212" si="164">1+$AB$7*COS(AL149)</f>
        <v>1.7295497343723916</v>
      </c>
      <c r="AJ149" s="327">
        <f t="shared" ref="AJ149:AJ212" si="165">SIN(AL149+RADIANS($AB$9))</f>
        <v>0.95039835627241875</v>
      </c>
      <c r="AK149" s="327">
        <f t="shared" ref="AK149:AK212" si="166">$AB$7*SIN(AL149)</f>
        <v>-8.3581083422241007E-2</v>
      </c>
      <c r="AL149" s="327">
        <f t="shared" ref="AL149:AL212" si="167">2*ATAN(AM149)</f>
        <v>-0.11406797846633454</v>
      </c>
      <c r="AM149" s="327">
        <f t="shared" ref="AM149:AM212" si="168">SQRT((1+$AB$7)/(1-$AB$7))*TAN(AN149/2)</f>
        <v>-5.7095911301219222E-2</v>
      </c>
      <c r="AN149" s="335">
        <f t="shared" si="150"/>
        <v>-4.4686442023858859E-2</v>
      </c>
      <c r="AO149" s="335">
        <f t="shared" si="150"/>
        <v>-4.3197592187917688E-2</v>
      </c>
      <c r="AP149" s="335">
        <f t="shared" si="150"/>
        <v>-4.1168269952369843E-2</v>
      </c>
      <c r="AQ149" s="335">
        <f t="shared" si="150"/>
        <v>-3.8402548128743691E-2</v>
      </c>
      <c r="AR149" s="335">
        <f t="shared" si="150"/>
        <v>-3.4633671379195929E-2</v>
      </c>
      <c r="AS149" s="335">
        <f t="shared" si="150"/>
        <v>-2.9498567126237624E-2</v>
      </c>
      <c r="AT149" s="335">
        <f t="shared" si="150"/>
        <v>-2.2503200119625599E-2</v>
      </c>
      <c r="AU149" s="335">
        <f t="shared" ref="AU149:AU212" si="169">RADIANS($AB$9)+$AB$18*(F149-AB$15)</f>
        <v>-1.2975369700974015E-2</v>
      </c>
    </row>
    <row r="150" spans="1:47" ht="12.95" customHeight="1" x14ac:dyDescent="0.2">
      <c r="A150" s="28" t="s">
        <v>105</v>
      </c>
      <c r="B150" s="27" t="s">
        <v>71</v>
      </c>
      <c r="C150" s="28">
        <v>54964.4156</v>
      </c>
      <c r="D150" s="28">
        <v>2.0000000000000001E-4</v>
      </c>
      <c r="E150" s="420">
        <f t="shared" si="154"/>
        <v>39331.302728161267</v>
      </c>
      <c r="F150" s="437">
        <f t="shared" si="149"/>
        <v>39330.5</v>
      </c>
      <c r="G150" s="416">
        <f t="shared" si="155"/>
        <v>0.29745293500309344</v>
      </c>
      <c r="H150" s="424"/>
      <c r="I150" s="419"/>
      <c r="J150" s="335"/>
      <c r="K150" s="335">
        <f t="shared" si="151"/>
        <v>0.29745293500309344</v>
      </c>
      <c r="L150" s="335">
        <f t="shared" si="156"/>
        <v>0.16209264700316625</v>
      </c>
      <c r="M150" s="418">
        <f t="shared" si="157"/>
        <v>39945.9156</v>
      </c>
      <c r="N150" s="335">
        <f t="shared" si="158"/>
        <v>1.8322407567423232E-2</v>
      </c>
      <c r="O150" s="412">
        <v>1</v>
      </c>
      <c r="P150" s="335">
        <f t="shared" si="134"/>
        <v>0.13536028799992719</v>
      </c>
      <c r="Q150" s="335"/>
      <c r="R150" s="327">
        <f t="shared" si="159"/>
        <v>1.8322407567423232E-2</v>
      </c>
      <c r="S150" s="327">
        <f t="shared" ca="1" si="152"/>
        <v>0.29907558273741031</v>
      </c>
      <c r="W150" s="327">
        <f t="shared" si="153"/>
        <v>0.15614803499486982</v>
      </c>
      <c r="Z150" s="327">
        <f t="shared" si="160"/>
        <v>39330.5</v>
      </c>
      <c r="AA150" s="335">
        <f t="shared" si="161"/>
        <v>0.30339754701138988</v>
      </c>
      <c r="AB150" s="335">
        <f t="shared" si="144"/>
        <v>0.15614803499486982</v>
      </c>
      <c r="AC150" s="335">
        <f t="shared" si="145"/>
        <v>0.13536028799992719</v>
      </c>
      <c r="AD150" s="335">
        <f t="shared" si="146"/>
        <v>-5.9446120082964349E-3</v>
      </c>
      <c r="AE150" s="335">
        <f t="shared" si="162"/>
        <v>3.533841192918217E-5</v>
      </c>
      <c r="AF150" s="327">
        <f t="shared" si="147"/>
        <v>0.13536028799992719</v>
      </c>
      <c r="AG150" s="415">
        <f t="shared" si="148"/>
        <v>3.533841192918217E-5</v>
      </c>
      <c r="AH150" s="327">
        <f t="shared" si="163"/>
        <v>0.14130490000822363</v>
      </c>
      <c r="AI150" s="327">
        <f t="shared" si="164"/>
        <v>1.73053396180189</v>
      </c>
      <c r="AJ150" s="327">
        <f t="shared" si="165"/>
        <v>0.95419783360165622</v>
      </c>
      <c r="AK150" s="327">
        <f t="shared" si="166"/>
        <v>-7.4489885775837289E-2</v>
      </c>
      <c r="AL150" s="327">
        <f t="shared" si="167"/>
        <v>-0.10161515786866261</v>
      </c>
      <c r="AM150" s="327">
        <f t="shared" si="168"/>
        <v>-5.085134252234623E-2</v>
      </c>
      <c r="AN150" s="335">
        <f t="shared" si="150"/>
        <v>-3.9800463902684671E-2</v>
      </c>
      <c r="AO150" s="335">
        <f t="shared" si="150"/>
        <v>-3.8473614291629737E-2</v>
      </c>
      <c r="AP150" s="335">
        <f t="shared" si="150"/>
        <v>-3.6665433442980941E-2</v>
      </c>
      <c r="AQ150" s="335">
        <f t="shared" si="150"/>
        <v>-3.4201504365673235E-2</v>
      </c>
      <c r="AR150" s="335">
        <f t="shared" si="150"/>
        <v>-3.0844347237561551E-2</v>
      </c>
      <c r="AS150" s="335">
        <f t="shared" si="150"/>
        <v>-2.6270699657021987E-2</v>
      </c>
      <c r="AT150" s="335">
        <f t="shared" si="150"/>
        <v>-2.0040623195460863E-2</v>
      </c>
      <c r="AU150" s="335">
        <f t="shared" si="169"/>
        <v>-1.1555416760380854E-2</v>
      </c>
    </row>
    <row r="151" spans="1:47" ht="12.95" customHeight="1" x14ac:dyDescent="0.2">
      <c r="A151" s="417" t="s">
        <v>214</v>
      </c>
      <c r="B151" s="25"/>
      <c r="C151" s="26">
        <v>55274.032800000001</v>
      </c>
      <c r="D151" s="26">
        <v>2.0000000000000001E-4</v>
      </c>
      <c r="E151" s="420">
        <f t="shared" si="154"/>
        <v>40166.858261167916</v>
      </c>
      <c r="F151" s="437">
        <f t="shared" si="149"/>
        <v>40166</v>
      </c>
      <c r="G151" s="416">
        <f t="shared" si="155"/>
        <v>0.31803083000704646</v>
      </c>
      <c r="H151" s="424"/>
      <c r="I151" s="419"/>
      <c r="J151" s="335"/>
      <c r="K151" s="335">
        <f t="shared" si="151"/>
        <v>0.31803083000704646</v>
      </c>
      <c r="L151" s="335">
        <f t="shared" si="156"/>
        <v>0.17672450976792675</v>
      </c>
      <c r="M151" s="418">
        <f t="shared" si="157"/>
        <v>40255.532800000001</v>
      </c>
      <c r="N151" s="335">
        <f t="shared" si="158"/>
        <v>1.9967476139520653E-2</v>
      </c>
      <c r="O151" s="412">
        <v>1</v>
      </c>
      <c r="P151" s="335">
        <f t="shared" si="134"/>
        <v>0.14130632023911971</v>
      </c>
      <c r="Q151" s="335"/>
      <c r="R151" s="327">
        <f t="shared" si="159"/>
        <v>1.9967476139520653E-2</v>
      </c>
      <c r="S151" s="327">
        <f t="shared" ca="1" si="152"/>
        <v>0.31425306876251902</v>
      </c>
      <c r="W151" s="327">
        <f t="shared" si="153"/>
        <v>0.17502697163383027</v>
      </c>
      <c r="Z151" s="327">
        <f t="shared" si="160"/>
        <v>40166</v>
      </c>
      <c r="AA151" s="335">
        <f t="shared" si="161"/>
        <v>0.31972836814114292</v>
      </c>
      <c r="AB151" s="335">
        <f t="shared" si="144"/>
        <v>0.17502697163383027</v>
      </c>
      <c r="AC151" s="335">
        <f t="shared" si="145"/>
        <v>0.14130632023911971</v>
      </c>
      <c r="AD151" s="335">
        <f t="shared" si="146"/>
        <v>-1.6975381340964546E-3</v>
      </c>
      <c r="AE151" s="335">
        <f t="shared" si="162"/>
        <v>2.8816357167116729E-6</v>
      </c>
      <c r="AF151" s="327">
        <f t="shared" si="147"/>
        <v>0.14130632023911971</v>
      </c>
      <c r="AG151" s="415">
        <f t="shared" si="148"/>
        <v>2.8816357167116729E-6</v>
      </c>
      <c r="AH151" s="327">
        <f t="shared" si="163"/>
        <v>0.14300385837321619</v>
      </c>
      <c r="AI151" s="327">
        <f t="shared" si="164"/>
        <v>1.7285826289362702</v>
      </c>
      <c r="AJ151" s="327">
        <f t="shared" si="165"/>
        <v>0.99702872878055515</v>
      </c>
      <c r="AK151" s="327">
        <f t="shared" si="166"/>
        <v>9.162949984134984E-2</v>
      </c>
      <c r="AL151" s="327">
        <f t="shared" si="167"/>
        <v>0.12510721589991966</v>
      </c>
      <c r="AM151" s="327">
        <f t="shared" si="168"/>
        <v>6.2635325649431237E-2</v>
      </c>
      <c r="AN151" s="335">
        <f t="shared" ref="AN151:AT160" si="170">$AU151+$AB$7*SIN(AO151)</f>
        <v>4.9020236990020193E-2</v>
      </c>
      <c r="AO151" s="335">
        <f t="shared" si="170"/>
        <v>4.7387951296564139E-2</v>
      </c>
      <c r="AP151" s="335">
        <f t="shared" si="170"/>
        <v>4.5162720990455478E-2</v>
      </c>
      <c r="AQ151" s="335">
        <f t="shared" si="170"/>
        <v>4.2129511112767776E-2</v>
      </c>
      <c r="AR151" s="335">
        <f t="shared" si="170"/>
        <v>3.7995563938811011E-2</v>
      </c>
      <c r="AS151" s="335">
        <f t="shared" si="170"/>
        <v>3.2362459264341517E-2</v>
      </c>
      <c r="AT151" s="335">
        <f t="shared" si="170"/>
        <v>2.4688152804183142E-2</v>
      </c>
      <c r="AU151" s="335">
        <f t="shared" si="169"/>
        <v>1.4235250236697139E-2</v>
      </c>
    </row>
    <row r="152" spans="1:47" ht="12.95" customHeight="1" x14ac:dyDescent="0.2">
      <c r="A152" s="141" t="s">
        <v>241</v>
      </c>
      <c r="B152" s="142" t="s">
        <v>65</v>
      </c>
      <c r="C152" s="141">
        <v>55294.414599999996</v>
      </c>
      <c r="D152" s="141">
        <v>1.4E-3</v>
      </c>
      <c r="E152" s="420">
        <f t="shared" si="154"/>
        <v>40221.862071559037</v>
      </c>
      <c r="F152" s="437">
        <f t="shared" si="149"/>
        <v>40221</v>
      </c>
      <c r="G152" s="416">
        <f t="shared" si="155"/>
        <v>0.31944277999718906</v>
      </c>
      <c r="H152" s="424"/>
      <c r="I152" s="419"/>
      <c r="J152" s="335">
        <f>G152</f>
        <v>0.31944277999718906</v>
      </c>
      <c r="K152" s="335"/>
      <c r="L152" s="335">
        <f t="shared" si="156"/>
        <v>0.17770054883290423</v>
      </c>
      <c r="M152" s="418">
        <f t="shared" si="157"/>
        <v>40275.914599999996</v>
      </c>
      <c r="N152" s="335">
        <f t="shared" si="158"/>
        <v>2.0090860095429559E-2</v>
      </c>
      <c r="O152" s="412">
        <v>1</v>
      </c>
      <c r="P152" s="335">
        <f t="shared" si="134"/>
        <v>0.14174223116428483</v>
      </c>
      <c r="Q152" s="335"/>
      <c r="R152" s="327">
        <f t="shared" si="159"/>
        <v>2.0090860095429559E-2</v>
      </c>
      <c r="V152" s="327">
        <f>$AB152</f>
        <v>0.17636664632841159</v>
      </c>
      <c r="Z152" s="327">
        <f t="shared" si="160"/>
        <v>40221</v>
      </c>
      <c r="AA152" s="335">
        <f t="shared" si="161"/>
        <v>0.32077668250168168</v>
      </c>
      <c r="AB152" s="335">
        <f t="shared" si="144"/>
        <v>0.17636664632841159</v>
      </c>
      <c r="AC152" s="335">
        <f t="shared" si="145"/>
        <v>0.14174223116428483</v>
      </c>
      <c r="AD152" s="335">
        <f t="shared" si="146"/>
        <v>-1.3339025044926123E-3</v>
      </c>
      <c r="AE152" s="335">
        <f t="shared" si="162"/>
        <v>1.7792958914916635E-6</v>
      </c>
      <c r="AF152" s="327">
        <f t="shared" si="147"/>
        <v>0.14174223116428483</v>
      </c>
      <c r="AG152" s="415">
        <f t="shared" si="148"/>
        <v>1.7792958914916635E-6</v>
      </c>
      <c r="AH152" s="327">
        <f t="shared" si="163"/>
        <v>0.14307613366877747</v>
      </c>
      <c r="AI152" s="327">
        <f t="shared" si="164"/>
        <v>1.7271406290613631</v>
      </c>
      <c r="AJ152" s="327">
        <f t="shared" si="165"/>
        <v>0.99806327833680131</v>
      </c>
      <c r="AK152" s="327">
        <f t="shared" si="166"/>
        <v>0.10244568315506458</v>
      </c>
      <c r="AL152" s="327">
        <f t="shared" si="167"/>
        <v>0.13996716159299752</v>
      </c>
      <c r="AM152" s="327">
        <f t="shared" si="168"/>
        <v>7.0098057969849595E-2</v>
      </c>
      <c r="AN152" s="335">
        <f t="shared" si="170"/>
        <v>5.4858016288368422E-2</v>
      </c>
      <c r="AO152" s="335">
        <f t="shared" si="170"/>
        <v>5.303294062709487E-2</v>
      </c>
      <c r="AP152" s="335">
        <f t="shared" si="170"/>
        <v>5.0544214064945366E-2</v>
      </c>
      <c r="AQ152" s="335">
        <f t="shared" si="170"/>
        <v>4.7151015567410574E-2</v>
      </c>
      <c r="AR152" s="335">
        <f t="shared" si="170"/>
        <v>4.2525502596288595E-2</v>
      </c>
      <c r="AS152" s="335">
        <f t="shared" si="170"/>
        <v>3.6221579838225063E-2</v>
      </c>
      <c r="AT152" s="335">
        <f t="shared" si="170"/>
        <v>2.7632490158313223E-2</v>
      </c>
      <c r="AU152" s="335">
        <f t="shared" si="169"/>
        <v>1.5933020056971614E-2</v>
      </c>
    </row>
    <row r="153" spans="1:47" ht="12.95" customHeight="1" x14ac:dyDescent="0.2">
      <c r="A153" s="141" t="s">
        <v>241</v>
      </c>
      <c r="B153" s="142" t="s">
        <v>71</v>
      </c>
      <c r="C153" s="141">
        <v>55294.599699999999</v>
      </c>
      <c r="D153" s="141">
        <v>2.3E-3</v>
      </c>
      <c r="E153" s="420">
        <f t="shared" si="154"/>
        <v>40222.361595904462</v>
      </c>
      <c r="F153" s="437">
        <f t="shared" si="149"/>
        <v>40221.5</v>
      </c>
      <c r="G153" s="416">
        <f t="shared" si="155"/>
        <v>0.31926652500260388</v>
      </c>
      <c r="H153" s="424"/>
      <c r="I153" s="419"/>
      <c r="J153" s="335">
        <f>G153</f>
        <v>0.31926652500260388</v>
      </c>
      <c r="K153" s="335"/>
      <c r="L153" s="335">
        <f t="shared" si="156"/>
        <v>0.17770942919053498</v>
      </c>
      <c r="M153" s="418">
        <f t="shared" si="157"/>
        <v>40276.099699999999</v>
      </c>
      <c r="N153" s="335">
        <f t="shared" si="158"/>
        <v>2.0038411374747257E-2</v>
      </c>
      <c r="O153" s="412">
        <v>1</v>
      </c>
      <c r="P153" s="335">
        <f t="shared" si="134"/>
        <v>0.14155709581206891</v>
      </c>
      <c r="Q153" s="335"/>
      <c r="R153" s="327">
        <f t="shared" si="159"/>
        <v>2.0038411374747257E-2</v>
      </c>
      <c r="V153" s="327">
        <f>$AB153</f>
        <v>0.17618975680091684</v>
      </c>
      <c r="Z153" s="327">
        <f t="shared" si="160"/>
        <v>40221.5</v>
      </c>
      <c r="AA153" s="335">
        <f t="shared" si="161"/>
        <v>0.32078619739222203</v>
      </c>
      <c r="AB153" s="335">
        <f t="shared" si="144"/>
        <v>0.17618975680091684</v>
      </c>
      <c r="AC153" s="335">
        <f t="shared" si="145"/>
        <v>0.14155709581206891</v>
      </c>
      <c r="AD153" s="335">
        <f t="shared" si="146"/>
        <v>-1.519672389618143E-3</v>
      </c>
      <c r="AE153" s="335">
        <f t="shared" si="162"/>
        <v>2.3094041717677171E-6</v>
      </c>
      <c r="AF153" s="327">
        <f t="shared" si="147"/>
        <v>0.14155709581206891</v>
      </c>
      <c r="AG153" s="415">
        <f t="shared" si="148"/>
        <v>2.3094041717677171E-6</v>
      </c>
      <c r="AH153" s="327">
        <f t="shared" si="163"/>
        <v>0.14307676820168705</v>
      </c>
      <c r="AI153" s="327">
        <f t="shared" si="164"/>
        <v>1.7271267922962525</v>
      </c>
      <c r="AJ153" s="327">
        <f t="shared" si="165"/>
        <v>0.9980716671499088</v>
      </c>
      <c r="AK153" s="327">
        <f t="shared" si="166"/>
        <v>0.1025438460065992</v>
      </c>
      <c r="AL153" s="327">
        <f t="shared" si="167"/>
        <v>0.14010216131855543</v>
      </c>
      <c r="AM153" s="327">
        <f t="shared" si="168"/>
        <v>7.0165889830308026E-2</v>
      </c>
      <c r="AN153" s="335">
        <f t="shared" si="170"/>
        <v>5.4911074141822537E-2</v>
      </c>
      <c r="AO153" s="335">
        <f t="shared" si="170"/>
        <v>5.3084248650449826E-2</v>
      </c>
      <c r="AP153" s="335">
        <f t="shared" si="170"/>
        <v>5.0593129493647526E-2</v>
      </c>
      <c r="AQ153" s="335">
        <f t="shared" si="170"/>
        <v>4.7196661009062973E-2</v>
      </c>
      <c r="AR153" s="335">
        <f t="shared" si="170"/>
        <v>4.256668145260345E-2</v>
      </c>
      <c r="AS153" s="335">
        <f t="shared" si="170"/>
        <v>3.6256661864634041E-2</v>
      </c>
      <c r="AT153" s="335">
        <f t="shared" si="170"/>
        <v>2.7659256712297221E-2</v>
      </c>
      <c r="AU153" s="335">
        <f t="shared" si="169"/>
        <v>1.594845432806502E-2</v>
      </c>
    </row>
    <row r="154" spans="1:47" ht="12.95" customHeight="1" x14ac:dyDescent="0.2">
      <c r="A154" s="141" t="s">
        <v>241</v>
      </c>
      <c r="B154" s="142" t="s">
        <v>71</v>
      </c>
      <c r="C154" s="141">
        <v>55310.536099999998</v>
      </c>
      <c r="D154" s="141">
        <v>3.5000000000000001E-3</v>
      </c>
      <c r="E154" s="420">
        <f t="shared" si="154"/>
        <v>40265.368725987049</v>
      </c>
      <c r="F154" s="437">
        <f t="shared" si="149"/>
        <v>40264.5</v>
      </c>
      <c r="G154" s="416">
        <f t="shared" si="155"/>
        <v>0.32190859500406077</v>
      </c>
      <c r="H154" s="424"/>
      <c r="I154" s="419"/>
      <c r="J154" s="335">
        <f>G154</f>
        <v>0.32190859500406077</v>
      </c>
      <c r="K154" s="335"/>
      <c r="L154" s="335">
        <f t="shared" si="156"/>
        <v>0.17847363033606331</v>
      </c>
      <c r="M154" s="418">
        <f t="shared" si="157"/>
        <v>40292.036099999998</v>
      </c>
      <c r="N154" s="335">
        <f t="shared" si="158"/>
        <v>2.0573589089309681E-2</v>
      </c>
      <c r="O154" s="412">
        <v>1</v>
      </c>
      <c r="P154" s="335">
        <f t="shared" si="134"/>
        <v>0.14343496466799746</v>
      </c>
      <c r="Q154" s="335"/>
      <c r="R154" s="327">
        <f t="shared" si="159"/>
        <v>2.0573589089309681E-2</v>
      </c>
      <c r="V154" s="327">
        <f>$AB154</f>
        <v>0.17877877440353573</v>
      </c>
      <c r="Z154" s="327">
        <f t="shared" si="160"/>
        <v>40264.5</v>
      </c>
      <c r="AA154" s="335">
        <f t="shared" si="161"/>
        <v>0.32160345093658838</v>
      </c>
      <c r="AB154" s="335">
        <f t="shared" si="144"/>
        <v>0.17877877440353573</v>
      </c>
      <c r="AC154" s="335">
        <f t="shared" si="145"/>
        <v>0.14343496466799746</v>
      </c>
      <c r="AD154" s="335">
        <f t="shared" si="146"/>
        <v>3.0514406747239597E-4</v>
      </c>
      <c r="AE154" s="335">
        <f t="shared" si="162"/>
        <v>9.3112901913598149E-8</v>
      </c>
      <c r="AF154" s="327">
        <f t="shared" si="147"/>
        <v>0.14343496466799746</v>
      </c>
      <c r="AG154" s="415">
        <f t="shared" si="148"/>
        <v>9.3112901913598149E-8</v>
      </c>
      <c r="AH154" s="327">
        <f t="shared" si="163"/>
        <v>0.14312982060052504</v>
      </c>
      <c r="AI154" s="327">
        <f t="shared" si="164"/>
        <v>1.7258880046786129</v>
      </c>
      <c r="AJ154" s="327">
        <f t="shared" si="165"/>
        <v>0.99872471323093015</v>
      </c>
      <c r="AK154" s="327">
        <f t="shared" si="166"/>
        <v>0.11097394781012684</v>
      </c>
      <c r="AL154" s="327">
        <f t="shared" si="167"/>
        <v>0.15170563188850747</v>
      </c>
      <c r="AM154" s="327">
        <f t="shared" si="168"/>
        <v>7.599862837848069E-2</v>
      </c>
      <c r="AN154" s="335">
        <f t="shared" si="170"/>
        <v>5.9473125613993739E-2</v>
      </c>
      <c r="AO154" s="335">
        <f t="shared" si="170"/>
        <v>5.7496016099605279E-2</v>
      </c>
      <c r="AP154" s="335">
        <f t="shared" si="170"/>
        <v>5.4799336663433472E-2</v>
      </c>
      <c r="AQ154" s="335">
        <f t="shared" si="170"/>
        <v>5.1121838635352038E-2</v>
      </c>
      <c r="AR154" s="335">
        <f t="shared" si="170"/>
        <v>4.6107890372425228E-2</v>
      </c>
      <c r="AS154" s="335">
        <f t="shared" si="170"/>
        <v>3.9273652342855771E-2</v>
      </c>
      <c r="AT154" s="335">
        <f t="shared" si="170"/>
        <v>2.9961169632483575E-2</v>
      </c>
      <c r="AU154" s="335">
        <f t="shared" si="169"/>
        <v>1.7275801642097743E-2</v>
      </c>
    </row>
    <row r="155" spans="1:47" ht="12.95" customHeight="1" x14ac:dyDescent="0.2">
      <c r="A155" s="438" t="s">
        <v>215</v>
      </c>
      <c r="B155" s="439" t="s">
        <v>71</v>
      </c>
      <c r="C155" s="440">
        <v>55342.400520000003</v>
      </c>
      <c r="D155" s="440">
        <v>2.9999999999999997E-4</v>
      </c>
      <c r="E155" s="420">
        <f t="shared" si="154"/>
        <v>40351.360371273717</v>
      </c>
      <c r="F155" s="437">
        <f t="shared" si="149"/>
        <v>40350.5</v>
      </c>
      <c r="G155" s="416">
        <f t="shared" si="155"/>
        <v>0.31881273500766838</v>
      </c>
      <c r="H155" s="424"/>
      <c r="I155" s="419"/>
      <c r="J155" s="335"/>
      <c r="K155" s="335">
        <f t="shared" ref="K155:K168" si="171">G155</f>
        <v>0.31881273500766838</v>
      </c>
      <c r="L155" s="335">
        <f t="shared" si="156"/>
        <v>0.18000494114285678</v>
      </c>
      <c r="M155" s="418">
        <f t="shared" si="157"/>
        <v>40323.900520000003</v>
      </c>
      <c r="N155" s="335">
        <f t="shared" si="158"/>
        <v>1.9267603637616027E-2</v>
      </c>
      <c r="O155" s="412">
        <v>1</v>
      </c>
      <c r="P155" s="335">
        <f t="shared" si="134"/>
        <v>0.1388077938648116</v>
      </c>
      <c r="Q155" s="335"/>
      <c r="R155" s="327">
        <f t="shared" si="159"/>
        <v>1.9267603637616027E-2</v>
      </c>
      <c r="S155" s="327">
        <f t="shared" ref="S155:S168" ca="1" si="172">C$11+C$12*F155</f>
        <v>0.31760465005711214</v>
      </c>
      <c r="W155" s="327">
        <f t="shared" ref="W155:W168" si="173">$AB155</f>
        <v>0.17558580640280441</v>
      </c>
      <c r="Z155" s="327">
        <f t="shared" si="160"/>
        <v>40350.5</v>
      </c>
      <c r="AA155" s="335">
        <f t="shared" si="161"/>
        <v>0.32323186974772078</v>
      </c>
      <c r="AB155" s="335">
        <f t="shared" si="144"/>
        <v>0.17558580640280441</v>
      </c>
      <c r="AC155" s="335">
        <f t="shared" si="145"/>
        <v>0.1388077938648116</v>
      </c>
      <c r="AD155" s="335">
        <f t="shared" si="146"/>
        <v>-4.4191347400523995E-3</v>
      </c>
      <c r="AE155" s="335">
        <f t="shared" si="162"/>
        <v>1.9528751850737989E-5</v>
      </c>
      <c r="AF155" s="327">
        <f t="shared" si="147"/>
        <v>0.1388077938648116</v>
      </c>
      <c r="AG155" s="415">
        <f t="shared" si="148"/>
        <v>1.9528751850737989E-5</v>
      </c>
      <c r="AH155" s="327">
        <f t="shared" si="163"/>
        <v>0.14322692860486397</v>
      </c>
      <c r="AI155" s="327">
        <f t="shared" si="164"/>
        <v>1.7231227297860889</v>
      </c>
      <c r="AJ155" s="327">
        <f t="shared" si="165"/>
        <v>0.99962619638902983</v>
      </c>
      <c r="AK155" s="327">
        <f t="shared" si="166"/>
        <v>0.1277580920943075</v>
      </c>
      <c r="AL155" s="327">
        <f t="shared" si="167"/>
        <v>0.17487094502650638</v>
      </c>
      <c r="AM155" s="327">
        <f t="shared" si="168"/>
        <v>8.765896960618122E-2</v>
      </c>
      <c r="AN155" s="335">
        <f t="shared" si="170"/>
        <v>6.8591308729107237E-2</v>
      </c>
      <c r="AO155" s="335">
        <f t="shared" si="170"/>
        <v>6.6314920307019132E-2</v>
      </c>
      <c r="AP155" s="335">
        <f t="shared" si="170"/>
        <v>6.3208419667722962E-2</v>
      </c>
      <c r="AQ155" s="335">
        <f t="shared" si="170"/>
        <v>5.897007585497329E-2</v>
      </c>
      <c r="AR155" s="335">
        <f t="shared" si="170"/>
        <v>5.318920064812506E-2</v>
      </c>
      <c r="AS155" s="335">
        <f t="shared" si="170"/>
        <v>4.5307224193809753E-2</v>
      </c>
      <c r="AT155" s="335">
        <f t="shared" si="170"/>
        <v>3.4564926706685734E-2</v>
      </c>
      <c r="AU155" s="335">
        <f t="shared" si="169"/>
        <v>1.9930496270163189E-2</v>
      </c>
    </row>
    <row r="156" spans="1:47" ht="12.95" customHeight="1" x14ac:dyDescent="0.2">
      <c r="A156" s="26" t="s">
        <v>190</v>
      </c>
      <c r="B156" s="25" t="s">
        <v>71</v>
      </c>
      <c r="C156" s="26">
        <v>55352.781000000003</v>
      </c>
      <c r="D156" s="26">
        <v>5.0000000000000001E-4</v>
      </c>
      <c r="E156" s="420">
        <f t="shared" si="154"/>
        <v>40379.373890869094</v>
      </c>
      <c r="F156" s="437">
        <f t="shared" si="149"/>
        <v>40378.5</v>
      </c>
      <c r="G156" s="416">
        <f t="shared" si="155"/>
        <v>0.32382245500775753</v>
      </c>
      <c r="H156" s="424"/>
      <c r="I156" s="419"/>
      <c r="J156" s="335"/>
      <c r="K156" s="335">
        <f t="shared" si="171"/>
        <v>0.32382245500775753</v>
      </c>
      <c r="L156" s="335">
        <f t="shared" si="156"/>
        <v>0.18050434429919088</v>
      </c>
      <c r="M156" s="418">
        <f t="shared" si="157"/>
        <v>40334.281000000003</v>
      </c>
      <c r="N156" s="335">
        <f t="shared" si="158"/>
        <v>2.0540080857072967E-2</v>
      </c>
      <c r="O156" s="412">
        <v>1</v>
      </c>
      <c r="P156" s="335">
        <f t="shared" si="134"/>
        <v>0.14331811070856665</v>
      </c>
      <c r="Q156" s="335"/>
      <c r="R156" s="327">
        <f t="shared" si="159"/>
        <v>2.0540080857072967E-2</v>
      </c>
      <c r="S156" s="327">
        <f t="shared" ca="1" si="172"/>
        <v>0.31811329112079023</v>
      </c>
      <c r="W156" s="327">
        <f t="shared" si="173"/>
        <v>0.18056649690027243</v>
      </c>
      <c r="Z156" s="327">
        <f t="shared" si="160"/>
        <v>40378.5</v>
      </c>
      <c r="AA156" s="335">
        <f t="shared" si="161"/>
        <v>0.32376030240667597</v>
      </c>
      <c r="AB156" s="335">
        <f t="shared" si="144"/>
        <v>0.18056649690027243</v>
      </c>
      <c r="AC156" s="335">
        <f t="shared" si="145"/>
        <v>0.14331811070856665</v>
      </c>
      <c r="AD156" s="335">
        <f t="shared" si="146"/>
        <v>6.2152601081555403E-5</v>
      </c>
      <c r="AE156" s="335">
        <f t="shared" si="162"/>
        <v>3.8629458212029615E-9</v>
      </c>
      <c r="AF156" s="327">
        <f t="shared" si="147"/>
        <v>0.14331811070856665</v>
      </c>
      <c r="AG156" s="415">
        <f t="shared" si="148"/>
        <v>3.8629458212029615E-9</v>
      </c>
      <c r="AH156" s="327">
        <f t="shared" si="163"/>
        <v>0.14325595810748509</v>
      </c>
      <c r="AI156" s="327">
        <f t="shared" si="164"/>
        <v>1.7221403311067516</v>
      </c>
      <c r="AJ156" s="327">
        <f t="shared" si="165"/>
        <v>0.99980370723548861</v>
      </c>
      <c r="AK156" s="327">
        <f t="shared" si="166"/>
        <v>0.13319892874154027</v>
      </c>
      <c r="AL156" s="327">
        <f t="shared" si="167"/>
        <v>0.18240010852868238</v>
      </c>
      <c r="AM156" s="327">
        <f t="shared" si="168"/>
        <v>9.1453748962299769E-2</v>
      </c>
      <c r="AN156" s="335">
        <f t="shared" si="170"/>
        <v>7.1558163164582897E-2</v>
      </c>
      <c r="AO156" s="335">
        <f t="shared" si="170"/>
        <v>6.9184738927461048E-2</v>
      </c>
      <c r="AP156" s="335">
        <f t="shared" si="170"/>
        <v>6.5945215413620362E-2</v>
      </c>
      <c r="AQ156" s="335">
        <f t="shared" si="170"/>
        <v>6.1524651168899186E-2</v>
      </c>
      <c r="AR156" s="335">
        <f t="shared" si="170"/>
        <v>5.5494395869410081E-2</v>
      </c>
      <c r="AS156" s="335">
        <f t="shared" si="170"/>
        <v>4.7271514503046855E-2</v>
      </c>
      <c r="AT156" s="335">
        <f t="shared" si="170"/>
        <v>3.6063802769405691E-2</v>
      </c>
      <c r="AU156" s="335">
        <f t="shared" si="169"/>
        <v>2.0794815451393944E-2</v>
      </c>
    </row>
    <row r="157" spans="1:47" ht="12.95" customHeight="1" x14ac:dyDescent="0.2">
      <c r="A157" s="438" t="s">
        <v>215</v>
      </c>
      <c r="B157" s="439" t="s">
        <v>71</v>
      </c>
      <c r="C157" s="440">
        <v>55385.387580000002</v>
      </c>
      <c r="D157" s="440">
        <v>5.9999999999999995E-4</v>
      </c>
      <c r="E157" s="420">
        <f t="shared" si="154"/>
        <v>40467.368383201632</v>
      </c>
      <c r="F157" s="437">
        <f t="shared" si="149"/>
        <v>40466.5</v>
      </c>
      <c r="G157" s="416">
        <f t="shared" si="155"/>
        <v>0.32178157500311499</v>
      </c>
      <c r="H157" s="424"/>
      <c r="I157" s="419"/>
      <c r="J157" s="335"/>
      <c r="K157" s="335">
        <f t="shared" si="171"/>
        <v>0.32178157500311499</v>
      </c>
      <c r="L157" s="335">
        <f t="shared" si="156"/>
        <v>0.18207657330921725</v>
      </c>
      <c r="M157" s="418">
        <f t="shared" si="157"/>
        <v>40366.887580000002</v>
      </c>
      <c r="N157" s="335">
        <f t="shared" si="158"/>
        <v>1.951748749829197E-2</v>
      </c>
      <c r="O157" s="412">
        <v>1</v>
      </c>
      <c r="P157" s="335">
        <f t="shared" si="134"/>
        <v>0.13970500169389774</v>
      </c>
      <c r="Q157" s="335"/>
      <c r="R157" s="327">
        <f t="shared" si="159"/>
        <v>1.951748749829197E-2</v>
      </c>
      <c r="S157" s="327">
        <f t="shared" ca="1" si="172"/>
        <v>0.31971187732092132</v>
      </c>
      <c r="W157" s="327">
        <f t="shared" si="173"/>
        <v>0.17844264567231527</v>
      </c>
      <c r="Z157" s="327">
        <f t="shared" si="160"/>
        <v>40466.5</v>
      </c>
      <c r="AA157" s="335">
        <f t="shared" si="161"/>
        <v>0.32541550264001695</v>
      </c>
      <c r="AB157" s="335">
        <f t="shared" si="144"/>
        <v>0.17844264567231527</v>
      </c>
      <c r="AC157" s="335">
        <f t="shared" si="145"/>
        <v>0.13970500169389774</v>
      </c>
      <c r="AD157" s="335">
        <f t="shared" si="146"/>
        <v>-3.6339276369019569E-3</v>
      </c>
      <c r="AE157" s="335">
        <f t="shared" si="162"/>
        <v>1.3205430070239841E-5</v>
      </c>
      <c r="AF157" s="327">
        <f t="shared" si="147"/>
        <v>0.13970500169389774</v>
      </c>
      <c r="AG157" s="415">
        <f t="shared" si="148"/>
        <v>1.3205430070239841E-5</v>
      </c>
      <c r="AH157" s="327">
        <f t="shared" si="163"/>
        <v>0.14333892933079972</v>
      </c>
      <c r="AI157" s="327">
        <f t="shared" si="164"/>
        <v>1.7187934641815019</v>
      </c>
      <c r="AJ157" s="327">
        <f t="shared" si="165"/>
        <v>0.99999276850740515</v>
      </c>
      <c r="AK157" s="327">
        <f t="shared" si="166"/>
        <v>0.1502150734074941</v>
      </c>
      <c r="AL157" s="327">
        <f t="shared" si="167"/>
        <v>0.20601722930402083</v>
      </c>
      <c r="AM157" s="327">
        <f t="shared" si="168"/>
        <v>0.10337450140107696</v>
      </c>
      <c r="AN157" s="335">
        <f t="shared" si="170"/>
        <v>8.0875999206739546E-2</v>
      </c>
      <c r="AO157" s="335">
        <f t="shared" si="170"/>
        <v>7.8199030996883134E-2</v>
      </c>
      <c r="AP157" s="335">
        <f t="shared" si="170"/>
        <v>7.4542874804962078E-2</v>
      </c>
      <c r="AQ157" s="335">
        <f t="shared" si="170"/>
        <v>6.9550963473014232E-2</v>
      </c>
      <c r="AR157" s="335">
        <f t="shared" si="170"/>
        <v>6.2738064137679336E-2</v>
      </c>
      <c r="AS157" s="335">
        <f t="shared" si="170"/>
        <v>5.3444543490234142E-2</v>
      </c>
      <c r="AT157" s="335">
        <f t="shared" si="170"/>
        <v>4.077447964537205E-2</v>
      </c>
      <c r="AU157" s="335">
        <f t="shared" si="169"/>
        <v>2.3511247163833016E-2</v>
      </c>
    </row>
    <row r="158" spans="1:47" ht="12.95" customHeight="1" x14ac:dyDescent="0.2">
      <c r="A158" s="438" t="s">
        <v>215</v>
      </c>
      <c r="B158" s="439" t="s">
        <v>71</v>
      </c>
      <c r="C158" s="440">
        <v>55385.388579999999</v>
      </c>
      <c r="D158" s="440">
        <v>8.9999999999999998E-4</v>
      </c>
      <c r="E158" s="420">
        <f t="shared" si="154"/>
        <v>40467.37108187448</v>
      </c>
      <c r="F158" s="437">
        <f t="shared" si="149"/>
        <v>40466.5</v>
      </c>
      <c r="G158" s="416">
        <f t="shared" si="155"/>
        <v>0.32278157499968074</v>
      </c>
      <c r="H158" s="424"/>
      <c r="I158" s="419"/>
      <c r="J158" s="335"/>
      <c r="K158" s="335">
        <f t="shared" si="171"/>
        <v>0.32278157499968074</v>
      </c>
      <c r="L158" s="335">
        <f t="shared" si="156"/>
        <v>0.18207657330921725</v>
      </c>
      <c r="M158" s="418">
        <f t="shared" si="157"/>
        <v>40366.888579999999</v>
      </c>
      <c r="N158" s="335">
        <f t="shared" si="158"/>
        <v>1.9797897500713334E-2</v>
      </c>
      <c r="O158" s="412">
        <v>1</v>
      </c>
      <c r="P158" s="335">
        <f t="shared" si="134"/>
        <v>0.14070500169046349</v>
      </c>
      <c r="Q158" s="335"/>
      <c r="R158" s="327">
        <f t="shared" si="159"/>
        <v>1.9797897500713334E-2</v>
      </c>
      <c r="S158" s="327">
        <f t="shared" ca="1" si="172"/>
        <v>0.31971187732092132</v>
      </c>
      <c r="W158" s="327">
        <f t="shared" si="173"/>
        <v>0.17944264566888102</v>
      </c>
      <c r="Z158" s="327">
        <f t="shared" si="160"/>
        <v>40466.5</v>
      </c>
      <c r="AA158" s="335">
        <f t="shared" si="161"/>
        <v>0.32541550264001695</v>
      </c>
      <c r="AB158" s="335">
        <f t="shared" si="144"/>
        <v>0.17944264566888102</v>
      </c>
      <c r="AC158" s="335">
        <f t="shared" si="145"/>
        <v>0.14070500169046349</v>
      </c>
      <c r="AD158" s="335">
        <f t="shared" si="146"/>
        <v>-2.6339276403362089E-3</v>
      </c>
      <c r="AE158" s="335">
        <f t="shared" si="162"/>
        <v>6.9375748145270694E-6</v>
      </c>
      <c r="AF158" s="327">
        <f t="shared" si="147"/>
        <v>0.14070500169046349</v>
      </c>
      <c r="AG158" s="415">
        <f t="shared" si="148"/>
        <v>6.9375748145270694E-6</v>
      </c>
      <c r="AH158" s="327">
        <f t="shared" si="163"/>
        <v>0.14333892933079972</v>
      </c>
      <c r="AI158" s="327">
        <f t="shared" si="164"/>
        <v>1.7187934641815019</v>
      </c>
      <c r="AJ158" s="327">
        <f t="shared" si="165"/>
        <v>0.99999276850740515</v>
      </c>
      <c r="AK158" s="327">
        <f t="shared" si="166"/>
        <v>0.1502150734074941</v>
      </c>
      <c r="AL158" s="327">
        <f t="shared" si="167"/>
        <v>0.20601722930402083</v>
      </c>
      <c r="AM158" s="327">
        <f t="shared" si="168"/>
        <v>0.10337450140107696</v>
      </c>
      <c r="AN158" s="335">
        <f t="shared" si="170"/>
        <v>8.0875999206739546E-2</v>
      </c>
      <c r="AO158" s="335">
        <f t="shared" si="170"/>
        <v>7.8199030996883134E-2</v>
      </c>
      <c r="AP158" s="335">
        <f t="shared" si="170"/>
        <v>7.4542874804962078E-2</v>
      </c>
      <c r="AQ158" s="335">
        <f t="shared" si="170"/>
        <v>6.9550963473014232E-2</v>
      </c>
      <c r="AR158" s="335">
        <f t="shared" si="170"/>
        <v>6.2738064137679336E-2</v>
      </c>
      <c r="AS158" s="335">
        <f t="shared" si="170"/>
        <v>5.3444543490234142E-2</v>
      </c>
      <c r="AT158" s="335">
        <f t="shared" si="170"/>
        <v>4.077447964537205E-2</v>
      </c>
      <c r="AU158" s="335">
        <f t="shared" si="169"/>
        <v>2.3511247163833016E-2</v>
      </c>
    </row>
    <row r="159" spans="1:47" ht="12.95" customHeight="1" x14ac:dyDescent="0.2">
      <c r="A159" s="438" t="s">
        <v>215</v>
      </c>
      <c r="B159" s="439" t="s">
        <v>71</v>
      </c>
      <c r="C159" s="440">
        <v>55385.389179999998</v>
      </c>
      <c r="D159" s="440">
        <v>4.0000000000000002E-4</v>
      </c>
      <c r="E159" s="420">
        <f t="shared" si="154"/>
        <v>40467.372701078188</v>
      </c>
      <c r="F159" s="437">
        <f t="shared" si="149"/>
        <v>40466.5</v>
      </c>
      <c r="G159" s="416">
        <f t="shared" si="155"/>
        <v>0.32338157499907538</v>
      </c>
      <c r="H159" s="424"/>
      <c r="I159" s="419"/>
      <c r="J159" s="335"/>
      <c r="K159" s="335">
        <f t="shared" si="171"/>
        <v>0.32338157499907538</v>
      </c>
      <c r="L159" s="335">
        <f t="shared" si="156"/>
        <v>0.18207657330921725</v>
      </c>
      <c r="M159" s="418">
        <f t="shared" si="157"/>
        <v>40366.889179999998</v>
      </c>
      <c r="N159" s="335">
        <f t="shared" si="158"/>
        <v>1.9967103502570808E-2</v>
      </c>
      <c r="O159" s="412">
        <v>1</v>
      </c>
      <c r="P159" s="335">
        <f t="shared" si="134"/>
        <v>0.14130500168985813</v>
      </c>
      <c r="Q159" s="335"/>
      <c r="R159" s="327">
        <f t="shared" si="159"/>
        <v>1.9967103502570808E-2</v>
      </c>
      <c r="S159" s="327">
        <f t="shared" ca="1" si="172"/>
        <v>0.31971187732092132</v>
      </c>
      <c r="W159" s="327">
        <f t="shared" si="173"/>
        <v>0.18004264566827566</v>
      </c>
      <c r="Z159" s="327">
        <f t="shared" si="160"/>
        <v>40466.5</v>
      </c>
      <c r="AA159" s="335">
        <f t="shared" si="161"/>
        <v>0.32541550264001695</v>
      </c>
      <c r="AB159" s="335">
        <f t="shared" si="144"/>
        <v>0.18004264566827566</v>
      </c>
      <c r="AC159" s="335">
        <f t="shared" si="145"/>
        <v>0.14130500168985813</v>
      </c>
      <c r="AD159" s="335">
        <f t="shared" si="146"/>
        <v>-2.0339276409415685E-3</v>
      </c>
      <c r="AE159" s="335">
        <f t="shared" si="162"/>
        <v>4.136861648586134E-6</v>
      </c>
      <c r="AF159" s="327">
        <f t="shared" si="147"/>
        <v>0.14130500168985813</v>
      </c>
      <c r="AG159" s="415">
        <f t="shared" si="148"/>
        <v>4.136861648586134E-6</v>
      </c>
      <c r="AH159" s="327">
        <f t="shared" si="163"/>
        <v>0.14333892933079972</v>
      </c>
      <c r="AI159" s="327">
        <f t="shared" si="164"/>
        <v>1.7187934641815019</v>
      </c>
      <c r="AJ159" s="327">
        <f t="shared" si="165"/>
        <v>0.99999276850740515</v>
      </c>
      <c r="AK159" s="327">
        <f t="shared" si="166"/>
        <v>0.1502150734074941</v>
      </c>
      <c r="AL159" s="327">
        <f t="shared" si="167"/>
        <v>0.20601722930402083</v>
      </c>
      <c r="AM159" s="327">
        <f t="shared" si="168"/>
        <v>0.10337450140107696</v>
      </c>
      <c r="AN159" s="335">
        <f t="shared" si="170"/>
        <v>8.0875999206739546E-2</v>
      </c>
      <c r="AO159" s="335">
        <f t="shared" si="170"/>
        <v>7.8199030996883134E-2</v>
      </c>
      <c r="AP159" s="335">
        <f t="shared" si="170"/>
        <v>7.4542874804962078E-2</v>
      </c>
      <c r="AQ159" s="335">
        <f t="shared" si="170"/>
        <v>6.9550963473014232E-2</v>
      </c>
      <c r="AR159" s="335">
        <f t="shared" si="170"/>
        <v>6.2738064137679336E-2</v>
      </c>
      <c r="AS159" s="335">
        <f t="shared" si="170"/>
        <v>5.3444543490234142E-2</v>
      </c>
      <c r="AT159" s="335">
        <f t="shared" si="170"/>
        <v>4.077447964537205E-2</v>
      </c>
      <c r="AU159" s="335">
        <f t="shared" si="169"/>
        <v>2.3511247163833016E-2</v>
      </c>
    </row>
    <row r="160" spans="1:47" ht="12.95" customHeight="1" x14ac:dyDescent="0.2">
      <c r="A160" s="141" t="s">
        <v>242</v>
      </c>
      <c r="B160" s="142" t="s">
        <v>71</v>
      </c>
      <c r="C160" s="141">
        <v>55632.932999999997</v>
      </c>
      <c r="D160" s="141">
        <v>2.9999999999999997E-4</v>
      </c>
      <c r="E160" s="420">
        <f t="shared" si="154"/>
        <v>41135.41248847566</v>
      </c>
      <c r="F160" s="437">
        <f t="shared" si="149"/>
        <v>41134.5</v>
      </c>
      <c r="G160" s="416">
        <f t="shared" si="155"/>
        <v>0.33812489500269294</v>
      </c>
      <c r="H160" s="424"/>
      <c r="I160" s="419"/>
      <c r="J160" s="335"/>
      <c r="K160" s="335">
        <f t="shared" si="171"/>
        <v>0.33812489500269294</v>
      </c>
      <c r="L160" s="335">
        <f t="shared" si="156"/>
        <v>0.19414361882174988</v>
      </c>
      <c r="M160" s="418">
        <f t="shared" si="157"/>
        <v>40614.432999999997</v>
      </c>
      <c r="N160" s="335">
        <f t="shared" si="158"/>
        <v>2.0730607890693E-2</v>
      </c>
      <c r="O160" s="412">
        <v>1</v>
      </c>
      <c r="P160" s="335">
        <f t="shared" si="134"/>
        <v>0.14398127618094306</v>
      </c>
      <c r="Q160" s="335"/>
      <c r="R160" s="327">
        <f t="shared" si="159"/>
        <v>2.0730607890693E-2</v>
      </c>
      <c r="S160" s="327">
        <f t="shared" ca="1" si="172"/>
        <v>0.33184659984009857</v>
      </c>
      <c r="W160" s="327">
        <f t="shared" si="173"/>
        <v>0.19456141913831365</v>
      </c>
      <c r="Z160" s="327">
        <f t="shared" si="160"/>
        <v>41134.5</v>
      </c>
      <c r="AA160" s="335">
        <f t="shared" si="161"/>
        <v>0.33770709468612914</v>
      </c>
      <c r="AB160" s="335">
        <f t="shared" si="144"/>
        <v>0.19456141913831365</v>
      </c>
      <c r="AC160" s="335">
        <f t="shared" si="145"/>
        <v>0.14398127618094306</v>
      </c>
      <c r="AD160" s="335">
        <f t="shared" si="146"/>
        <v>4.178003165637989E-4</v>
      </c>
      <c r="AE160" s="335">
        <f t="shared" si="162"/>
        <v>1.7455710452081057E-7</v>
      </c>
      <c r="AF160" s="327">
        <f t="shared" si="147"/>
        <v>0.14398127618094306</v>
      </c>
      <c r="AG160" s="415">
        <f t="shared" si="148"/>
        <v>1.7455710452081057E-7</v>
      </c>
      <c r="AH160" s="327">
        <f t="shared" si="163"/>
        <v>0.14356347586437929</v>
      </c>
      <c r="AI160" s="327">
        <f t="shared" si="164"/>
        <v>1.6813282245645045</v>
      </c>
      <c r="AJ160" s="327">
        <f t="shared" si="165"/>
        <v>0.98383992454714575</v>
      </c>
      <c r="AK160" s="327">
        <f t="shared" si="166"/>
        <v>0.27389863606933695</v>
      </c>
      <c r="AL160" s="327">
        <f t="shared" si="167"/>
        <v>0.38223525077865173</v>
      </c>
      <c r="AM160" s="327">
        <f t="shared" si="168"/>
        <v>0.19347905011110783</v>
      </c>
      <c r="AN160" s="335">
        <f t="shared" si="170"/>
        <v>0.15116418160932166</v>
      </c>
      <c r="AO160" s="335">
        <f t="shared" si="170"/>
        <v>0.14627836971349151</v>
      </c>
      <c r="AP160" s="335">
        <f t="shared" si="170"/>
        <v>0.13955632201562002</v>
      </c>
      <c r="AQ160" s="335">
        <f t="shared" si="170"/>
        <v>0.13031822415115873</v>
      </c>
      <c r="AR160" s="335">
        <f t="shared" si="170"/>
        <v>0.1176403822905432</v>
      </c>
      <c r="AS160" s="335">
        <f t="shared" si="170"/>
        <v>0.10027248246739107</v>
      </c>
      <c r="AT160" s="335">
        <f t="shared" si="170"/>
        <v>7.6527592020885798E-2</v>
      </c>
      <c r="AU160" s="335">
        <f t="shared" si="169"/>
        <v>4.4131433344620774E-2</v>
      </c>
    </row>
    <row r="161" spans="1:48" ht="12.95" customHeight="1" x14ac:dyDescent="0.2">
      <c r="A161" s="141" t="s">
        <v>242</v>
      </c>
      <c r="B161" s="142" t="s">
        <v>71</v>
      </c>
      <c r="C161" s="141">
        <v>55687.775699999998</v>
      </c>
      <c r="D161" s="141">
        <v>2.0000000000000001E-4</v>
      </c>
      <c r="E161" s="420">
        <f t="shared" si="154"/>
        <v>41283.414994247381</v>
      </c>
      <c r="F161" s="437">
        <f t="shared" si="149"/>
        <v>41282.5</v>
      </c>
      <c r="G161" s="416">
        <f t="shared" si="155"/>
        <v>0.33905341500212671</v>
      </c>
      <c r="H161" s="424"/>
      <c r="I161" s="419"/>
      <c r="J161" s="335"/>
      <c r="K161" s="335">
        <f t="shared" si="171"/>
        <v>0.33905341500212671</v>
      </c>
      <c r="L161" s="335">
        <f t="shared" si="156"/>
        <v>0.19684881761715733</v>
      </c>
      <c r="M161" s="418">
        <f t="shared" si="157"/>
        <v>40669.275699999998</v>
      </c>
      <c r="N161" s="335">
        <f t="shared" si="158"/>
        <v>2.0222147517421241E-2</v>
      </c>
      <c r="O161" s="412">
        <v>1</v>
      </c>
      <c r="P161" s="335">
        <f t="shared" si="134"/>
        <v>0.14220459738496938</v>
      </c>
      <c r="Q161" s="335"/>
      <c r="R161" s="327">
        <f t="shared" si="159"/>
        <v>2.0222147517421241E-2</v>
      </c>
      <c r="S161" s="327">
        <f t="shared" ca="1" si="172"/>
        <v>0.33453513117668277</v>
      </c>
      <c r="W161" s="327">
        <f t="shared" si="173"/>
        <v>0.19553559806899443</v>
      </c>
      <c r="Z161" s="327">
        <f t="shared" si="160"/>
        <v>41282.5</v>
      </c>
      <c r="AA161" s="335">
        <f t="shared" si="161"/>
        <v>0.34036663455028959</v>
      </c>
      <c r="AB161" s="335">
        <f t="shared" si="144"/>
        <v>0.19553559806899443</v>
      </c>
      <c r="AC161" s="335">
        <f t="shared" si="145"/>
        <v>0.14220459738496938</v>
      </c>
      <c r="AD161" s="335">
        <f t="shared" si="146"/>
        <v>-1.3132195481628806E-3</v>
      </c>
      <c r="AE161" s="335">
        <f t="shared" si="162"/>
        <v>1.7245455816771201E-6</v>
      </c>
      <c r="AF161" s="327">
        <f t="shared" si="147"/>
        <v>0.14220459738496938</v>
      </c>
      <c r="AG161" s="415">
        <f t="shared" si="148"/>
        <v>1.7245455816771201E-6</v>
      </c>
      <c r="AH161" s="327">
        <f t="shared" si="163"/>
        <v>0.14351781693313229</v>
      </c>
      <c r="AI161" s="327">
        <f t="shared" si="164"/>
        <v>1.6703979581698527</v>
      </c>
      <c r="AJ161" s="327">
        <f t="shared" si="165"/>
        <v>0.97630374663914121</v>
      </c>
      <c r="AK161" s="327">
        <f t="shared" si="166"/>
        <v>0.29965845576348316</v>
      </c>
      <c r="AL161" s="327">
        <f t="shared" si="167"/>
        <v>0.4203445991323928</v>
      </c>
      <c r="AM161" s="327">
        <f t="shared" si="168"/>
        <v>0.21332257808379523</v>
      </c>
      <c r="AN161" s="335">
        <f t="shared" ref="AN161:AT170" si="174">$AU161+$AB$7*SIN(AO161)</f>
        <v>0.16659951724323049</v>
      </c>
      <c r="AO161" s="335">
        <f t="shared" si="174"/>
        <v>0.16125359998324554</v>
      </c>
      <c r="AP161" s="335">
        <f t="shared" si="174"/>
        <v>0.15388219175275103</v>
      </c>
      <c r="AQ161" s="335">
        <f t="shared" si="174"/>
        <v>0.14373158244364753</v>
      </c>
      <c r="AR161" s="335">
        <f t="shared" si="174"/>
        <v>0.12977808889945561</v>
      </c>
      <c r="AS161" s="335">
        <f t="shared" si="174"/>
        <v>0.11063780066140352</v>
      </c>
      <c r="AT161" s="335">
        <f t="shared" si="174"/>
        <v>8.4447302161687721E-2</v>
      </c>
      <c r="AU161" s="335">
        <f t="shared" si="169"/>
        <v>4.8699977588268384E-2</v>
      </c>
    </row>
    <row r="162" spans="1:48" ht="12.95" customHeight="1" x14ac:dyDescent="0.2">
      <c r="A162" s="48" t="s">
        <v>251</v>
      </c>
      <c r="B162" s="25" t="s">
        <v>71</v>
      </c>
      <c r="C162" s="26">
        <v>55704.454250000003</v>
      </c>
      <c r="D162" s="26">
        <v>5.0000000000000001E-4</v>
      </c>
      <c r="E162" s="420">
        <f t="shared" si="154"/>
        <v>41328.424944389146</v>
      </c>
      <c r="F162" s="441">
        <f t="shared" si="149"/>
        <v>41327.5</v>
      </c>
      <c r="G162" s="416">
        <f t="shared" si="155"/>
        <v>0.34274046500650002</v>
      </c>
      <c r="H162" s="424"/>
      <c r="I162" s="419"/>
      <c r="J162" s="335"/>
      <c r="K162" s="335">
        <f t="shared" si="171"/>
        <v>0.34274046500650002</v>
      </c>
      <c r="L162" s="335">
        <f t="shared" si="156"/>
        <v>0.19767362122574844</v>
      </c>
      <c r="M162" s="418">
        <f t="shared" si="157"/>
        <v>40685.954250000003</v>
      </c>
      <c r="N162" s="335">
        <f t="shared" si="158"/>
        <v>2.1044389164508983E-2</v>
      </c>
      <c r="O162" s="412">
        <v>1</v>
      </c>
      <c r="P162" s="327">
        <f>O162*N162</f>
        <v>2.1044389164508983E-2</v>
      </c>
      <c r="Q162" s="335"/>
      <c r="R162" s="327">
        <f t="shared" si="159"/>
        <v>2.1044389164508983E-2</v>
      </c>
      <c r="S162" s="327">
        <f t="shared" ca="1" si="172"/>
        <v>0.33535259002902251</v>
      </c>
      <c r="W162" s="327">
        <f t="shared" si="173"/>
        <v>0.19924325348411642</v>
      </c>
      <c r="Z162" s="327">
        <f t="shared" si="160"/>
        <v>41327.5</v>
      </c>
      <c r="AA162" s="335">
        <f t="shared" si="161"/>
        <v>0.34117083274813204</v>
      </c>
      <c r="AB162" s="335">
        <f t="shared" si="144"/>
        <v>0.19924325348411642</v>
      </c>
      <c r="AC162" s="335">
        <f t="shared" si="145"/>
        <v>0.14506684378075158</v>
      </c>
      <c r="AD162" s="335">
        <f t="shared" si="146"/>
        <v>1.5696322583679811E-3</v>
      </c>
      <c r="AE162" s="335">
        <f t="shared" si="162"/>
        <v>2.4637454265093688E-6</v>
      </c>
      <c r="AF162" s="327">
        <f t="shared" si="147"/>
        <v>0.14506684378075158</v>
      </c>
      <c r="AG162" s="415">
        <f t="shared" si="148"/>
        <v>2.4637454265093688E-6</v>
      </c>
      <c r="AH162" s="327">
        <f t="shared" si="163"/>
        <v>0.14349721152238359</v>
      </c>
      <c r="AI162" s="327">
        <f t="shared" si="164"/>
        <v>1.6669053243242182</v>
      </c>
      <c r="AJ162" s="327">
        <f t="shared" si="165"/>
        <v>0.97374888079158428</v>
      </c>
      <c r="AK162" s="327">
        <f t="shared" si="166"/>
        <v>0.30735305564915427</v>
      </c>
      <c r="AL162" s="327">
        <f t="shared" si="167"/>
        <v>0.43185210842295169</v>
      </c>
      <c r="AM162" s="327">
        <f t="shared" si="168"/>
        <v>0.21934562528204035</v>
      </c>
      <c r="AN162" s="335">
        <f t="shared" si="174"/>
        <v>0.17128071128743375</v>
      </c>
      <c r="AO162" s="335">
        <f t="shared" si="174"/>
        <v>0.16579741781175777</v>
      </c>
      <c r="AP162" s="335">
        <f t="shared" si="174"/>
        <v>0.15823116250802172</v>
      </c>
      <c r="AQ162" s="335">
        <f t="shared" si="174"/>
        <v>0.1478055667773675</v>
      </c>
      <c r="AR162" s="335">
        <f t="shared" si="174"/>
        <v>0.13346629128871859</v>
      </c>
      <c r="AS162" s="335">
        <f t="shared" si="174"/>
        <v>0.11378855836592994</v>
      </c>
      <c r="AT162" s="335">
        <f t="shared" si="174"/>
        <v>8.6855177437414943E-2</v>
      </c>
      <c r="AU162" s="335">
        <f t="shared" si="169"/>
        <v>5.0089061986674732E-2</v>
      </c>
    </row>
    <row r="163" spans="1:48" ht="12.95" customHeight="1" x14ac:dyDescent="0.2">
      <c r="A163" s="48" t="s">
        <v>251</v>
      </c>
      <c r="B163" s="25" t="s">
        <v>71</v>
      </c>
      <c r="C163" s="26">
        <v>55704.45465</v>
      </c>
      <c r="D163" s="26">
        <v>5.9999999999999995E-4</v>
      </c>
      <c r="E163" s="420">
        <f t="shared" si="154"/>
        <v>41328.426023858279</v>
      </c>
      <c r="F163" s="441">
        <f t="shared" si="149"/>
        <v>41327.5</v>
      </c>
      <c r="G163" s="416">
        <f t="shared" si="155"/>
        <v>0.34314046500367112</v>
      </c>
      <c r="H163" s="424"/>
      <c r="I163" s="419"/>
      <c r="J163" s="335"/>
      <c r="K163" s="335">
        <f t="shared" si="171"/>
        <v>0.34314046500367112</v>
      </c>
      <c r="L163" s="335">
        <f t="shared" si="156"/>
        <v>0.19767362122574844</v>
      </c>
      <c r="M163" s="418">
        <f t="shared" si="157"/>
        <v>40685.95465</v>
      </c>
      <c r="N163" s="335">
        <f t="shared" si="158"/>
        <v>2.1160602638710564E-2</v>
      </c>
      <c r="O163" s="412">
        <v>1</v>
      </c>
      <c r="P163" s="327">
        <f>O163*N163</f>
        <v>2.1160602638710564E-2</v>
      </c>
      <c r="Q163" s="335"/>
      <c r="R163" s="327">
        <f t="shared" si="159"/>
        <v>2.1160602638710564E-2</v>
      </c>
      <c r="S163" s="327">
        <f t="shared" ca="1" si="172"/>
        <v>0.33535259002902251</v>
      </c>
      <c r="W163" s="327">
        <f t="shared" si="173"/>
        <v>0.19964325348128753</v>
      </c>
      <c r="Z163" s="327">
        <f t="shared" si="160"/>
        <v>41327.5</v>
      </c>
      <c r="AA163" s="335">
        <f t="shared" si="161"/>
        <v>0.34117083274813204</v>
      </c>
      <c r="AB163" s="335">
        <f t="shared" si="144"/>
        <v>0.19964325348128753</v>
      </c>
      <c r="AC163" s="335">
        <f t="shared" si="145"/>
        <v>0.14546684377792268</v>
      </c>
      <c r="AD163" s="335">
        <f t="shared" si="146"/>
        <v>1.9696322555390888E-3</v>
      </c>
      <c r="AE163" s="335">
        <f t="shared" si="162"/>
        <v>3.8794512220599989E-6</v>
      </c>
      <c r="AF163" s="327">
        <f t="shared" si="147"/>
        <v>0.14546684377792268</v>
      </c>
      <c r="AG163" s="415">
        <f t="shared" si="148"/>
        <v>3.8794512220599989E-6</v>
      </c>
      <c r="AH163" s="327">
        <f t="shared" si="163"/>
        <v>0.14349721152238359</v>
      </c>
      <c r="AI163" s="327">
        <f t="shared" si="164"/>
        <v>1.6669053243242182</v>
      </c>
      <c r="AJ163" s="327">
        <f t="shared" si="165"/>
        <v>0.97374888079158428</v>
      </c>
      <c r="AK163" s="327">
        <f t="shared" si="166"/>
        <v>0.30735305564915427</v>
      </c>
      <c r="AL163" s="327">
        <f t="shared" si="167"/>
        <v>0.43185210842295169</v>
      </c>
      <c r="AM163" s="327">
        <f t="shared" si="168"/>
        <v>0.21934562528204035</v>
      </c>
      <c r="AN163" s="335">
        <f t="shared" si="174"/>
        <v>0.17128071128743375</v>
      </c>
      <c r="AO163" s="335">
        <f t="shared" si="174"/>
        <v>0.16579741781175777</v>
      </c>
      <c r="AP163" s="335">
        <f t="shared" si="174"/>
        <v>0.15823116250802172</v>
      </c>
      <c r="AQ163" s="335">
        <f t="shared" si="174"/>
        <v>0.1478055667773675</v>
      </c>
      <c r="AR163" s="335">
        <f t="shared" si="174"/>
        <v>0.13346629128871859</v>
      </c>
      <c r="AS163" s="335">
        <f t="shared" si="174"/>
        <v>0.11378855836592994</v>
      </c>
      <c r="AT163" s="335">
        <f t="shared" si="174"/>
        <v>8.6855177437414943E-2</v>
      </c>
      <c r="AU163" s="335">
        <f t="shared" si="169"/>
        <v>5.0089061986674732E-2</v>
      </c>
    </row>
    <row r="164" spans="1:48" ht="12.95" customHeight="1" x14ac:dyDescent="0.2">
      <c r="A164" s="48" t="s">
        <v>248</v>
      </c>
      <c r="B164" s="25" t="s">
        <v>65</v>
      </c>
      <c r="C164" s="26">
        <v>55979.601000000002</v>
      </c>
      <c r="D164" s="26">
        <v>5.0000000000000001E-3</v>
      </c>
      <c r="E164" s="420">
        <f t="shared" si="154"/>
        <v>42070.956009689442</v>
      </c>
      <c r="F164" s="441">
        <f t="shared" si="149"/>
        <v>42070</v>
      </c>
      <c r="G164" s="416">
        <f t="shared" si="155"/>
        <v>0.35425179000594653</v>
      </c>
      <c r="H164" s="420"/>
      <c r="I164" s="335"/>
      <c r="J164" s="335"/>
      <c r="K164" s="335">
        <f t="shared" si="171"/>
        <v>0.35425179000594653</v>
      </c>
      <c r="L164" s="335">
        <f t="shared" si="156"/>
        <v>0.21143617657478425</v>
      </c>
      <c r="M164" s="418">
        <f t="shared" si="157"/>
        <v>40961.101000000002</v>
      </c>
      <c r="N164" s="335">
        <f t="shared" si="158"/>
        <v>2.0396299439719181E-2</v>
      </c>
      <c r="O164" s="412">
        <v>1</v>
      </c>
      <c r="P164" s="335">
        <f>+G164-L164</f>
        <v>0.14281561343116228</v>
      </c>
      <c r="Q164" s="335"/>
      <c r="R164" s="327">
        <f t="shared" si="159"/>
        <v>2.0396299439719181E-2</v>
      </c>
      <c r="S164" s="327">
        <f t="shared" ca="1" si="172"/>
        <v>0.3488406610926289</v>
      </c>
      <c r="W164" s="327">
        <f t="shared" si="173"/>
        <v>0.21153306016240242</v>
      </c>
      <c r="Z164" s="327">
        <f t="shared" si="160"/>
        <v>42070</v>
      </c>
      <c r="AA164" s="335">
        <f t="shared" si="161"/>
        <v>0.35415490641832836</v>
      </c>
      <c r="AB164" s="335">
        <f t="shared" si="144"/>
        <v>0.21153306016240242</v>
      </c>
      <c r="AC164" s="335">
        <f t="shared" si="145"/>
        <v>0.14281561343116228</v>
      </c>
      <c r="AD164" s="335">
        <f t="shared" si="146"/>
        <v>9.6883587618168399E-5</v>
      </c>
      <c r="AE164" s="335">
        <f t="shared" si="162"/>
        <v>9.3864295497673134E-9</v>
      </c>
      <c r="AF164" s="327">
        <f t="shared" si="147"/>
        <v>0.14281561343116228</v>
      </c>
      <c r="AG164" s="415">
        <f t="shared" si="148"/>
        <v>9.3864295497673134E-9</v>
      </c>
      <c r="AH164" s="327">
        <f t="shared" si="163"/>
        <v>0.14271872984354411</v>
      </c>
      <c r="AI164" s="327">
        <f t="shared" si="164"/>
        <v>1.5995267673469395</v>
      </c>
      <c r="AJ164" s="327">
        <f t="shared" si="165"/>
        <v>0.91577209028574957</v>
      </c>
      <c r="AK164" s="327">
        <f t="shared" si="166"/>
        <v>0.42402389987286265</v>
      </c>
      <c r="AL164" s="327">
        <f t="shared" si="167"/>
        <v>0.61558473613412146</v>
      </c>
      <c r="AM164" s="327">
        <f t="shared" si="168"/>
        <v>0.31789506485696806</v>
      </c>
      <c r="AN164" s="335">
        <f t="shared" si="174"/>
        <v>0.24757149985507476</v>
      </c>
      <c r="AO164" s="335">
        <f t="shared" si="174"/>
        <v>0.24001725504168003</v>
      </c>
      <c r="AP164" s="335">
        <f t="shared" si="174"/>
        <v>0.2294397707625386</v>
      </c>
      <c r="AQ164" s="335">
        <f t="shared" si="174"/>
        <v>0.21467263242985343</v>
      </c>
      <c r="AR164" s="335">
        <f t="shared" si="174"/>
        <v>0.19413482840483337</v>
      </c>
      <c r="AS164" s="335">
        <f t="shared" si="174"/>
        <v>0.16570660005530546</v>
      </c>
      <c r="AT164" s="335">
        <f t="shared" si="174"/>
        <v>0.12657341133633374</v>
      </c>
      <c r="AU164" s="335">
        <f t="shared" si="169"/>
        <v>7.3008954560379591E-2</v>
      </c>
    </row>
    <row r="165" spans="1:48" ht="12.95" customHeight="1" x14ac:dyDescent="0.2">
      <c r="A165" s="26" t="s">
        <v>247</v>
      </c>
      <c r="B165" s="25" t="s">
        <v>65</v>
      </c>
      <c r="C165" s="26">
        <v>55998.871599999999</v>
      </c>
      <c r="D165" s="26">
        <v>4.0000000000000002E-4</v>
      </c>
      <c r="E165" s="420">
        <f t="shared" si="154"/>
        <v>42122.961054804364</v>
      </c>
      <c r="F165" s="441">
        <f t="shared" si="149"/>
        <v>42122</v>
      </c>
      <c r="G165" s="416">
        <f t="shared" si="155"/>
        <v>0.35612127000058535</v>
      </c>
      <c r="H165" s="420"/>
      <c r="I165" s="335"/>
      <c r="J165" s="335"/>
      <c r="K165" s="335">
        <f t="shared" si="171"/>
        <v>0.35612127000058535</v>
      </c>
      <c r="L165" s="335">
        <f t="shared" si="156"/>
        <v>0.21241085013284111</v>
      </c>
      <c r="M165" s="418">
        <f t="shared" si="157"/>
        <v>40980.371599999999</v>
      </c>
      <c r="N165" s="335">
        <f t="shared" si="158"/>
        <v>2.065268477856334E-2</v>
      </c>
      <c r="O165" s="412">
        <v>1</v>
      </c>
      <c r="P165" s="335">
        <f>+G165-L165</f>
        <v>0.14371041986774424</v>
      </c>
      <c r="Q165" s="335"/>
      <c r="R165" s="327">
        <f t="shared" si="159"/>
        <v>2.065268477856334E-2</v>
      </c>
      <c r="S165" s="327">
        <f t="shared" ca="1" si="172"/>
        <v>0.34978528021088828</v>
      </c>
      <c r="W165" s="327">
        <f t="shared" si="173"/>
        <v>0.21348701042279072</v>
      </c>
      <c r="Z165" s="327">
        <f t="shared" si="160"/>
        <v>42122</v>
      </c>
      <c r="AA165" s="335">
        <f t="shared" si="161"/>
        <v>0.35504510971063574</v>
      </c>
      <c r="AB165" s="335">
        <f t="shared" si="144"/>
        <v>0.21348701042279072</v>
      </c>
      <c r="AC165" s="335">
        <f t="shared" si="145"/>
        <v>0.14371041986774424</v>
      </c>
      <c r="AD165" s="335">
        <f t="shared" si="146"/>
        <v>1.0761602899496125E-3</v>
      </c>
      <c r="AE165" s="335">
        <f t="shared" si="162"/>
        <v>1.1581209696644342E-6</v>
      </c>
      <c r="AF165" s="327">
        <f t="shared" si="147"/>
        <v>0.14371041986774424</v>
      </c>
      <c r="AG165" s="415">
        <f t="shared" si="148"/>
        <v>1.1581209696644342E-6</v>
      </c>
      <c r="AH165" s="327">
        <f t="shared" si="163"/>
        <v>0.14263425957779463</v>
      </c>
      <c r="AI165" s="327">
        <f t="shared" si="164"/>
        <v>1.5942265895235757</v>
      </c>
      <c r="AJ165" s="327">
        <f t="shared" si="165"/>
        <v>0.91072427411765045</v>
      </c>
      <c r="AK165" s="327">
        <f t="shared" si="166"/>
        <v>0.43142018118308106</v>
      </c>
      <c r="AL165" s="327">
        <f t="shared" si="167"/>
        <v>0.62797621822135075</v>
      </c>
      <c r="AM165" s="327">
        <f t="shared" si="168"/>
        <v>0.32473048105948443</v>
      </c>
      <c r="AN165" s="335">
        <f t="shared" si="174"/>
        <v>0.25283885920899918</v>
      </c>
      <c r="AO165" s="335">
        <f t="shared" si="174"/>
        <v>0.24515486954188231</v>
      </c>
      <c r="AP165" s="335">
        <f t="shared" si="174"/>
        <v>0.23438259351766466</v>
      </c>
      <c r="AQ165" s="335">
        <f t="shared" si="174"/>
        <v>0.21932701776947192</v>
      </c>
      <c r="AR165" s="335">
        <f t="shared" si="174"/>
        <v>0.19836853143879465</v>
      </c>
      <c r="AS165" s="335">
        <f t="shared" si="174"/>
        <v>0.16933696941391088</v>
      </c>
      <c r="AT165" s="335">
        <f t="shared" si="174"/>
        <v>0.12935407315516673</v>
      </c>
      <c r="AU165" s="335">
        <f t="shared" si="169"/>
        <v>7.4614118754093628E-2</v>
      </c>
    </row>
    <row r="166" spans="1:48" ht="12.95" customHeight="1" x14ac:dyDescent="0.2">
      <c r="A166" s="26" t="s">
        <v>247</v>
      </c>
      <c r="B166" s="25" t="s">
        <v>71</v>
      </c>
      <c r="C166" s="26">
        <v>56051.679499999998</v>
      </c>
      <c r="D166" s="26">
        <v>6.9999999999999999E-4</v>
      </c>
      <c r="E166" s="335">
        <f t="shared" si="154"/>
        <v>42265.472301051217</v>
      </c>
      <c r="F166" s="441">
        <f t="shared" si="149"/>
        <v>42264.5</v>
      </c>
      <c r="G166" s="416">
        <f t="shared" si="155"/>
        <v>0.36028859500220278</v>
      </c>
      <c r="H166" s="420"/>
      <c r="I166" s="335"/>
      <c r="J166" s="335"/>
      <c r="K166" s="335">
        <f t="shared" si="171"/>
        <v>0.36028859500220278</v>
      </c>
      <c r="L166" s="335">
        <f t="shared" si="156"/>
        <v>0.2150890969300141</v>
      </c>
      <c r="M166" s="418">
        <f t="shared" si="157"/>
        <v>41033.179499999998</v>
      </c>
      <c r="N166" s="335">
        <f t="shared" si="158"/>
        <v>2.1082894240415526E-2</v>
      </c>
      <c r="O166" s="412">
        <v>1</v>
      </c>
      <c r="P166" s="335">
        <f>+G166-L166</f>
        <v>0.14519949807218868</v>
      </c>
      <c r="Q166" s="335"/>
      <c r="R166" s="327">
        <f t="shared" si="159"/>
        <v>2.1082894240415526E-2</v>
      </c>
      <c r="S166" s="327">
        <f t="shared" ca="1" si="172"/>
        <v>0.35237389990996426</v>
      </c>
      <c r="W166" s="327">
        <f t="shared" si="173"/>
        <v>0.2179050444301654</v>
      </c>
      <c r="Z166" s="327">
        <f t="shared" si="160"/>
        <v>42264.5</v>
      </c>
      <c r="AA166" s="335">
        <f t="shared" si="161"/>
        <v>0.35747264750205149</v>
      </c>
      <c r="AB166" s="335">
        <f t="shared" si="144"/>
        <v>0.2179050444301654</v>
      </c>
      <c r="AC166" s="335">
        <f t="shared" si="145"/>
        <v>0.14519949807218868</v>
      </c>
      <c r="AD166" s="335">
        <f t="shared" si="146"/>
        <v>2.8159475001512946E-3</v>
      </c>
      <c r="AE166" s="335">
        <f t="shared" si="162"/>
        <v>7.929560323608326E-6</v>
      </c>
      <c r="AF166" s="327">
        <f t="shared" si="147"/>
        <v>0.14519949807218868</v>
      </c>
      <c r="AG166" s="415">
        <f t="shared" si="148"/>
        <v>7.929560323608326E-6</v>
      </c>
      <c r="AH166" s="327">
        <f t="shared" si="163"/>
        <v>0.14238355057203739</v>
      </c>
      <c r="AI166" s="327">
        <f t="shared" si="164"/>
        <v>1.5793929360063506</v>
      </c>
      <c r="AJ166" s="327">
        <f t="shared" si="165"/>
        <v>0.89633037291488793</v>
      </c>
      <c r="AK166" s="327">
        <f t="shared" si="166"/>
        <v>0.45114569501969498</v>
      </c>
      <c r="AL166" s="327">
        <f t="shared" si="167"/>
        <v>0.66158788930692325</v>
      </c>
      <c r="AM166" s="327">
        <f t="shared" si="168"/>
        <v>0.34341220187153404</v>
      </c>
      <c r="AN166" s="335">
        <f t="shared" si="174"/>
        <v>0.26721677825198181</v>
      </c>
      <c r="AO166" s="335">
        <f t="shared" si="174"/>
        <v>0.2591884380062679</v>
      </c>
      <c r="AP166" s="335">
        <f t="shared" si="174"/>
        <v>0.2478943099294659</v>
      </c>
      <c r="AQ166" s="335">
        <f t="shared" si="174"/>
        <v>0.23206004206484546</v>
      </c>
      <c r="AR166" s="335">
        <f t="shared" si="174"/>
        <v>0.20995891360470642</v>
      </c>
      <c r="AS166" s="335">
        <f t="shared" si="174"/>
        <v>0.17928124523586461</v>
      </c>
      <c r="AT166" s="335">
        <f t="shared" si="174"/>
        <v>0.13697342418226957</v>
      </c>
      <c r="AU166" s="335">
        <f t="shared" si="169"/>
        <v>7.9012886015713768E-2</v>
      </c>
    </row>
    <row r="167" spans="1:48" ht="12.95" customHeight="1" x14ac:dyDescent="0.2">
      <c r="A167" s="433" t="s">
        <v>760</v>
      </c>
      <c r="B167" s="434" t="s">
        <v>71</v>
      </c>
      <c r="C167" s="433">
        <v>56055.012499999997</v>
      </c>
      <c r="D167" s="433" t="s">
        <v>257</v>
      </c>
      <c r="E167" s="335">
        <f t="shared" si="154"/>
        <v>42274.466977676122</v>
      </c>
      <c r="F167" s="441">
        <f t="shared" si="149"/>
        <v>42273.5</v>
      </c>
      <c r="G167" s="416">
        <f t="shared" si="155"/>
        <v>0.3583160050038714</v>
      </c>
      <c r="H167" s="424"/>
      <c r="I167" s="335"/>
      <c r="J167" s="335"/>
      <c r="K167" s="335">
        <f t="shared" si="171"/>
        <v>0.3583160050038714</v>
      </c>
      <c r="L167" s="335">
        <f t="shared" si="156"/>
        <v>0.21525860682832015</v>
      </c>
      <c r="M167" s="418">
        <f t="shared" si="157"/>
        <v>41036.512499999997</v>
      </c>
      <c r="N167" s="335">
        <f t="shared" si="158"/>
        <v>2.0465419172758213E-2</v>
      </c>
      <c r="O167" s="412">
        <v>1</v>
      </c>
      <c r="P167" s="327">
        <f t="shared" ref="P167:P173" si="175">O167*N167</f>
        <v>2.0465419172758213E-2</v>
      </c>
      <c r="R167" s="327">
        <f t="shared" si="159"/>
        <v>2.0465419172758213E-2</v>
      </c>
      <c r="S167" s="327">
        <f t="shared" ca="1" si="172"/>
        <v>0.35253739168043219</v>
      </c>
      <c r="W167" s="327">
        <f t="shared" si="173"/>
        <v>0.21594922451422899</v>
      </c>
      <c r="Z167" s="327">
        <f t="shared" si="160"/>
        <v>42273.5</v>
      </c>
      <c r="AA167" s="335">
        <f t="shared" si="161"/>
        <v>0.35762538731796256</v>
      </c>
      <c r="AB167" s="335">
        <f t="shared" si="144"/>
        <v>0.21594922451422899</v>
      </c>
      <c r="AC167" s="335">
        <f t="shared" si="145"/>
        <v>0.14305739817555124</v>
      </c>
      <c r="AD167" s="335">
        <f t="shared" si="146"/>
        <v>6.9061768590883421E-4</v>
      </c>
      <c r="AE167" s="335">
        <f t="shared" si="162"/>
        <v>4.7695278809007316E-7</v>
      </c>
      <c r="AF167" s="327">
        <f t="shared" si="147"/>
        <v>0.14305739817555124</v>
      </c>
      <c r="AG167" s="415">
        <f t="shared" si="148"/>
        <v>4.7695278809007316E-7</v>
      </c>
      <c r="AH167" s="327">
        <f t="shared" si="163"/>
        <v>0.14236678048964241</v>
      </c>
      <c r="AI167" s="327">
        <f t="shared" si="164"/>
        <v>1.5784417187768796</v>
      </c>
      <c r="AJ167" s="327">
        <f t="shared" si="165"/>
        <v>0.89539479022271939</v>
      </c>
      <c r="AK167" s="327">
        <f t="shared" si="166"/>
        <v>0.45236466529483937</v>
      </c>
      <c r="AL167" s="327">
        <f t="shared" si="167"/>
        <v>0.66369349189835303</v>
      </c>
      <c r="AM167" s="327">
        <f t="shared" si="168"/>
        <v>0.34458958817981389</v>
      </c>
      <c r="AN167" s="335">
        <f t="shared" si="174"/>
        <v>0.26812200988413032</v>
      </c>
      <c r="AO167" s="335">
        <f t="shared" si="174"/>
        <v>0.2600724806131306</v>
      </c>
      <c r="AP167" s="335">
        <f t="shared" si="174"/>
        <v>0.24874599249358001</v>
      </c>
      <c r="AQ167" s="335">
        <f t="shared" si="174"/>
        <v>0.23286313410719936</v>
      </c>
      <c r="AR167" s="335">
        <f t="shared" si="174"/>
        <v>0.21069035225055258</v>
      </c>
      <c r="AS167" s="335">
        <f t="shared" si="174"/>
        <v>0.17990908579129938</v>
      </c>
      <c r="AT167" s="335">
        <f t="shared" si="174"/>
        <v>0.13745460935353279</v>
      </c>
      <c r="AU167" s="335">
        <f t="shared" si="169"/>
        <v>7.9290702895395082E-2</v>
      </c>
    </row>
    <row r="168" spans="1:48" ht="12.95" customHeight="1" x14ac:dyDescent="0.2">
      <c r="A168" s="433" t="s">
        <v>760</v>
      </c>
      <c r="B168" s="434" t="s">
        <v>65</v>
      </c>
      <c r="C168" s="433">
        <v>56055.199399999998</v>
      </c>
      <c r="D168" s="433" t="s">
        <v>257</v>
      </c>
      <c r="E168" s="335">
        <f t="shared" si="154"/>
        <v>42274.971359632684</v>
      </c>
      <c r="F168" s="441">
        <f t="shared" si="149"/>
        <v>42274</v>
      </c>
      <c r="G168" s="416">
        <f t="shared" si="155"/>
        <v>0.35993975000019418</v>
      </c>
      <c r="H168" s="424"/>
      <c r="I168" s="335"/>
      <c r="J168" s="335"/>
      <c r="K168" s="335">
        <f t="shared" si="171"/>
        <v>0.35993975000019418</v>
      </c>
      <c r="L168" s="335">
        <f t="shared" si="156"/>
        <v>0.215268025290201</v>
      </c>
      <c r="M168" s="418">
        <f t="shared" si="157"/>
        <v>41036.699399999998</v>
      </c>
      <c r="N168" s="335">
        <f t="shared" si="158"/>
        <v>2.092990793056405E-2</v>
      </c>
      <c r="O168" s="412">
        <v>1</v>
      </c>
      <c r="P168" s="327">
        <f t="shared" si="175"/>
        <v>2.092990793056405E-2</v>
      </c>
      <c r="R168" s="327">
        <f t="shared" si="159"/>
        <v>2.092990793056405E-2</v>
      </c>
      <c r="S168" s="327">
        <f t="shared" ca="1" si="172"/>
        <v>0.35254647455656929</v>
      </c>
      <c r="W168" s="327">
        <f t="shared" si="173"/>
        <v>0.21757390441524596</v>
      </c>
      <c r="Z168" s="327">
        <f t="shared" si="160"/>
        <v>42274</v>
      </c>
      <c r="AA168" s="335">
        <f t="shared" si="161"/>
        <v>0.3576338708751492</v>
      </c>
      <c r="AB168" s="335">
        <f t="shared" ref="AB168:AB189" si="176">IF(O168&lt;&gt;0,G168-AH168, -9999)</f>
        <v>0.21757390441524596</v>
      </c>
      <c r="AC168" s="335">
        <f t="shared" ref="AC168:AC189" si="177">+G168-L168</f>
        <v>0.14467172470999318</v>
      </c>
      <c r="AD168" s="335">
        <f t="shared" ref="AD168:AD189" si="178">IF(O168&lt;&gt;0,G168-AA168, -9999)</f>
        <v>2.305879125044985E-3</v>
      </c>
      <c r="AE168" s="335">
        <f t="shared" si="162"/>
        <v>5.3170785393182257E-6</v>
      </c>
      <c r="AF168" s="327">
        <f t="shared" ref="AF168:AF189" si="179">IF(O168&lt;&gt;0,G168-L168, -9999)</f>
        <v>0.14467172470999318</v>
      </c>
      <c r="AG168" s="415">
        <f t="shared" ref="AG168:AG189" si="180">+(G168-AA168)^2</f>
        <v>5.3170785393182257E-6</v>
      </c>
      <c r="AH168" s="327">
        <f t="shared" si="163"/>
        <v>0.14236584558494822</v>
      </c>
      <c r="AI168" s="327">
        <f t="shared" si="164"/>
        <v>1.5783888255712557</v>
      </c>
      <c r="AJ168" s="327">
        <f t="shared" si="165"/>
        <v>0.89534272397265902</v>
      </c>
      <c r="AK168" s="327">
        <f t="shared" si="166"/>
        <v>0.45243229204287172</v>
      </c>
      <c r="AL168" s="327">
        <f t="shared" si="167"/>
        <v>0.66381040919153078</v>
      </c>
      <c r="AM168" s="327">
        <f t="shared" si="168"/>
        <v>0.34465498963963448</v>
      </c>
      <c r="AN168" s="335">
        <f t="shared" si="174"/>
        <v>0.26817229045839253</v>
      </c>
      <c r="AO168" s="335">
        <f t="shared" si="174"/>
        <v>0.26012158598922486</v>
      </c>
      <c r="AP168" s="335">
        <f t="shared" si="174"/>
        <v>0.24879330220434856</v>
      </c>
      <c r="AQ168" s="335">
        <f t="shared" si="174"/>
        <v>0.23290774643234224</v>
      </c>
      <c r="AR168" s="335">
        <f t="shared" si="174"/>
        <v>0.21073098565176163</v>
      </c>
      <c r="AS168" s="335">
        <f t="shared" si="174"/>
        <v>0.17994396504417093</v>
      </c>
      <c r="AT168" s="335">
        <f t="shared" si="174"/>
        <v>0.13748134173156396</v>
      </c>
      <c r="AU168" s="335">
        <f t="shared" si="169"/>
        <v>7.9306137166488488E-2</v>
      </c>
    </row>
    <row r="169" spans="1:48" ht="12.95" customHeight="1" x14ac:dyDescent="0.2">
      <c r="A169" s="26" t="s">
        <v>252</v>
      </c>
      <c r="B169" s="25" t="s">
        <v>71</v>
      </c>
      <c r="C169" s="26">
        <v>56356.470300000001</v>
      </c>
      <c r="D169" s="26">
        <v>2E-3</v>
      </c>
      <c r="E169" s="335">
        <f t="shared" si="154"/>
        <v>43088.002959391655</v>
      </c>
      <c r="F169" s="441">
        <f t="shared" si="149"/>
        <v>43087</v>
      </c>
      <c r="G169" s="416">
        <f t="shared" si="155"/>
        <v>0.371649120002985</v>
      </c>
      <c r="H169" s="424"/>
      <c r="I169" s="419"/>
      <c r="J169" s="335">
        <f>G169</f>
        <v>0.371649120002985</v>
      </c>
      <c r="K169" s="335"/>
      <c r="L169" s="335">
        <f t="shared" si="156"/>
        <v>0.2307558372279685</v>
      </c>
      <c r="M169" s="418">
        <f t="shared" si="157"/>
        <v>41337.970300000001</v>
      </c>
      <c r="N169" s="335">
        <f t="shared" si="158"/>
        <v>1.9850917131120763E-2</v>
      </c>
      <c r="O169" s="412">
        <v>1</v>
      </c>
      <c r="P169" s="327">
        <f t="shared" si="175"/>
        <v>1.9850917131120763E-2</v>
      </c>
      <c r="Q169" s="335"/>
      <c r="R169" s="327">
        <f t="shared" si="159"/>
        <v>1.9850917131120763E-2</v>
      </c>
      <c r="V169" s="327">
        <f>$AB169</f>
        <v>0.23123223968897244</v>
      </c>
      <c r="Z169" s="327">
        <f t="shared" si="160"/>
        <v>43087</v>
      </c>
      <c r="AA169" s="335">
        <f t="shared" si="161"/>
        <v>0.37117271754198106</v>
      </c>
      <c r="AB169" s="335">
        <f t="shared" si="176"/>
        <v>0.23123223968897244</v>
      </c>
      <c r="AC169" s="335">
        <f t="shared" si="177"/>
        <v>0.1408932827750165</v>
      </c>
      <c r="AD169" s="335">
        <f t="shared" si="178"/>
        <v>4.7640246100394412E-4</v>
      </c>
      <c r="AE169" s="335">
        <f t="shared" si="162"/>
        <v>2.269593048506145E-7</v>
      </c>
      <c r="AF169" s="327">
        <f t="shared" si="179"/>
        <v>0.1408932827750165</v>
      </c>
      <c r="AG169" s="415">
        <f t="shared" si="180"/>
        <v>2.269593048506145E-7</v>
      </c>
      <c r="AH169" s="327">
        <f t="shared" si="163"/>
        <v>0.14041688031401256</v>
      </c>
      <c r="AI169" s="327">
        <f t="shared" si="164"/>
        <v>1.487312722635258</v>
      </c>
      <c r="AJ169" s="327">
        <f t="shared" si="165"/>
        <v>0.80034202585784886</v>
      </c>
      <c r="AK169" s="327">
        <f t="shared" si="166"/>
        <v>0.54932223947941039</v>
      </c>
      <c r="AL169" s="327">
        <f t="shared" si="167"/>
        <v>0.84514505271609353</v>
      </c>
      <c r="AM169" s="327">
        <f t="shared" si="168"/>
        <v>0.44966165960576931</v>
      </c>
      <c r="AN169" s="335">
        <f t="shared" si="174"/>
        <v>0.34842075664519889</v>
      </c>
      <c r="AO169" s="335">
        <f t="shared" si="174"/>
        <v>0.33874592332919357</v>
      </c>
      <c r="AP169" s="335">
        <f t="shared" si="174"/>
        <v>0.32481065723361952</v>
      </c>
      <c r="AQ169" s="335">
        <f t="shared" si="174"/>
        <v>0.30485230652084172</v>
      </c>
      <c r="AR169" s="335">
        <f t="shared" si="174"/>
        <v>0.27648204958372558</v>
      </c>
      <c r="AS169" s="335">
        <f t="shared" si="174"/>
        <v>0.23653792724696229</v>
      </c>
      <c r="AT169" s="335">
        <f t="shared" si="174"/>
        <v>0.18092792998452961</v>
      </c>
      <c r="AU169" s="335">
        <f t="shared" si="169"/>
        <v>0.10440226196436342</v>
      </c>
      <c r="AV169" s="335"/>
    </row>
    <row r="170" spans="1:48" ht="12.95" customHeight="1" x14ac:dyDescent="0.2">
      <c r="A170" s="26" t="s">
        <v>252</v>
      </c>
      <c r="B170" s="25" t="s">
        <v>71</v>
      </c>
      <c r="C170" s="26">
        <v>56356.657399999996</v>
      </c>
      <c r="D170" s="26">
        <v>8.0000000000000004E-4</v>
      </c>
      <c r="E170" s="335">
        <f t="shared" si="154"/>
        <v>43088.507881082769</v>
      </c>
      <c r="F170" s="441">
        <f t="shared" si="149"/>
        <v>43087.5</v>
      </c>
      <c r="G170" s="416">
        <f t="shared" si="155"/>
        <v>0.37347286500153132</v>
      </c>
      <c r="H170" s="424"/>
      <c r="I170" s="419"/>
      <c r="J170" s="335">
        <f>G170</f>
        <v>0.37347286500153132</v>
      </c>
      <c r="K170" s="335"/>
      <c r="L170" s="335">
        <f t="shared" si="156"/>
        <v>0.23076546896527317</v>
      </c>
      <c r="M170" s="418">
        <f t="shared" si="157"/>
        <v>41338.157399999996</v>
      </c>
      <c r="N170" s="335">
        <f t="shared" si="158"/>
        <v>2.0365400883449427E-2</v>
      </c>
      <c r="O170" s="412">
        <v>1</v>
      </c>
      <c r="P170" s="327">
        <f t="shared" si="175"/>
        <v>2.0365400883449427E-2</v>
      </c>
      <c r="Q170" s="335"/>
      <c r="R170" s="327">
        <f t="shared" si="159"/>
        <v>2.0365400883449427E-2</v>
      </c>
      <c r="V170" s="327">
        <f>$AB170</f>
        <v>0.2330574334338493</v>
      </c>
      <c r="Z170" s="327">
        <f t="shared" si="160"/>
        <v>43087.5</v>
      </c>
      <c r="AA170" s="335">
        <f t="shared" si="161"/>
        <v>0.37118090053295516</v>
      </c>
      <c r="AB170" s="335">
        <f t="shared" si="176"/>
        <v>0.2330574334338493</v>
      </c>
      <c r="AC170" s="335">
        <f t="shared" si="177"/>
        <v>0.14270739603625815</v>
      </c>
      <c r="AD170" s="335">
        <f t="shared" si="178"/>
        <v>2.2919644685761575E-3</v>
      </c>
      <c r="AE170" s="335">
        <f t="shared" si="162"/>
        <v>5.253101125215588E-6</v>
      </c>
      <c r="AF170" s="327">
        <f t="shared" si="179"/>
        <v>0.14270739603625815</v>
      </c>
      <c r="AG170" s="415">
        <f t="shared" si="180"/>
        <v>5.253101125215588E-6</v>
      </c>
      <c r="AH170" s="327">
        <f t="shared" si="163"/>
        <v>0.14041543156768202</v>
      </c>
      <c r="AI170" s="327">
        <f t="shared" si="164"/>
        <v>1.4872545060345554</v>
      </c>
      <c r="AJ170" s="327">
        <f t="shared" si="165"/>
        <v>0.80027848533191048</v>
      </c>
      <c r="AK170" s="327">
        <f t="shared" si="166"/>
        <v>0.54937387886382449</v>
      </c>
      <c r="AL170" s="327">
        <f t="shared" si="167"/>
        <v>0.84525102669684438</v>
      </c>
      <c r="AM170" s="327">
        <f t="shared" si="168"/>
        <v>0.44972536185072931</v>
      </c>
      <c r="AN170" s="335">
        <f t="shared" si="174"/>
        <v>0.34846912354002263</v>
      </c>
      <c r="AO170" s="335">
        <f t="shared" si="174"/>
        <v>0.33879347355033274</v>
      </c>
      <c r="AP170" s="335">
        <f t="shared" si="174"/>
        <v>0.32485680616888013</v>
      </c>
      <c r="AQ170" s="335">
        <f t="shared" si="174"/>
        <v>0.30489615589691843</v>
      </c>
      <c r="AR170" s="335">
        <f t="shared" si="174"/>
        <v>0.27652227313518585</v>
      </c>
      <c r="AS170" s="335">
        <f t="shared" si="174"/>
        <v>0.23657265236381378</v>
      </c>
      <c r="AT170" s="335">
        <f t="shared" si="174"/>
        <v>0.180954636257603</v>
      </c>
      <c r="AU170" s="335">
        <f t="shared" si="169"/>
        <v>0.10441769623545682</v>
      </c>
    </row>
    <row r="171" spans="1:48" ht="12.95" customHeight="1" x14ac:dyDescent="0.2">
      <c r="A171" s="335" t="s">
        <v>3</v>
      </c>
      <c r="B171" s="415" t="s">
        <v>71</v>
      </c>
      <c r="C171" s="416">
        <v>56384.447099999998</v>
      </c>
      <c r="D171" s="416">
        <v>2.0000000000000001E-4</v>
      </c>
      <c r="E171" s="335">
        <f t="shared" si="154"/>
        <v>43163.503190114679</v>
      </c>
      <c r="F171" s="441">
        <f t="shared" ref="F171:F200" si="181">ROUND(2*E171,0)/2-1</f>
        <v>43162.5</v>
      </c>
      <c r="G171" s="416">
        <f t="shared" si="155"/>
        <v>0.37173461500060512</v>
      </c>
      <c r="H171" s="420"/>
      <c r="I171" s="335"/>
      <c r="J171" s="335"/>
      <c r="K171" s="335">
        <f>G171</f>
        <v>0.37173461500060512</v>
      </c>
      <c r="L171" s="335">
        <f t="shared" si="156"/>
        <v>0.2322117140994901</v>
      </c>
      <c r="M171" s="418">
        <f t="shared" si="157"/>
        <v>41365.947099999998</v>
      </c>
      <c r="N171" s="335">
        <f t="shared" si="158"/>
        <v>1.9466639875862363E-2</v>
      </c>
      <c r="O171" s="412">
        <v>1</v>
      </c>
      <c r="P171" s="327">
        <f t="shared" si="175"/>
        <v>1.9466639875862363E-2</v>
      </c>
      <c r="Q171" s="335"/>
      <c r="R171" s="327">
        <f t="shared" si="159"/>
        <v>1.9466639875862363E-2</v>
      </c>
      <c r="S171" s="327">
        <f ca="1">C$11+C$12*F171</f>
        <v>0.36868674545221147</v>
      </c>
      <c r="W171" s="327">
        <f>$AB171</f>
        <v>0.23153976293348802</v>
      </c>
      <c r="Z171" s="327">
        <f t="shared" si="160"/>
        <v>43162.5</v>
      </c>
      <c r="AA171" s="335">
        <f t="shared" si="161"/>
        <v>0.37240656616660717</v>
      </c>
      <c r="AB171" s="335">
        <f t="shared" si="176"/>
        <v>0.23153976293348802</v>
      </c>
      <c r="AC171" s="335">
        <f t="shared" si="177"/>
        <v>0.13952290090111502</v>
      </c>
      <c r="AD171" s="335">
        <f t="shared" si="178"/>
        <v>-6.719511660020494E-4</v>
      </c>
      <c r="AE171" s="335">
        <f t="shared" si="162"/>
        <v>4.5151836949151376E-7</v>
      </c>
      <c r="AF171" s="327">
        <f t="shared" si="179"/>
        <v>0.13952290090111502</v>
      </c>
      <c r="AG171" s="415">
        <f t="shared" si="180"/>
        <v>4.5151836949151376E-7</v>
      </c>
      <c r="AH171" s="327">
        <f t="shared" si="163"/>
        <v>0.1401948520671171</v>
      </c>
      <c r="AI171" s="327">
        <f t="shared" si="164"/>
        <v>1.4785043019445769</v>
      </c>
      <c r="AJ171" s="327">
        <f t="shared" si="165"/>
        <v>0.79069426503428974</v>
      </c>
      <c r="AK171" s="327">
        <f t="shared" si="166"/>
        <v>0.55701188986357886</v>
      </c>
      <c r="AL171" s="327">
        <f t="shared" si="167"/>
        <v>0.86106833365092972</v>
      </c>
      <c r="AM171" s="327">
        <f t="shared" si="168"/>
        <v>0.45926770183667781</v>
      </c>
      <c r="AN171" s="335">
        <f t="shared" ref="AN171:AT180" si="182">$AU171+$AB$7*SIN(AO171)</f>
        <v>0.35570961044791016</v>
      </c>
      <c r="AO171" s="335">
        <f t="shared" si="182"/>
        <v>0.34591405539578868</v>
      </c>
      <c r="AP171" s="335">
        <f t="shared" si="182"/>
        <v>0.33177012996455468</v>
      </c>
      <c r="AQ171" s="335">
        <f t="shared" si="182"/>
        <v>0.31146757773085731</v>
      </c>
      <c r="AR171" s="335">
        <f t="shared" si="182"/>
        <v>0.28255256516909855</v>
      </c>
      <c r="AS171" s="335">
        <f t="shared" si="182"/>
        <v>0.24178019457438948</v>
      </c>
      <c r="AT171" s="335">
        <f t="shared" si="182"/>
        <v>0.18496036922666376</v>
      </c>
      <c r="AU171" s="335">
        <f t="shared" si="169"/>
        <v>0.10673283689946733</v>
      </c>
    </row>
    <row r="172" spans="1:48" ht="12.95" customHeight="1" x14ac:dyDescent="0.2">
      <c r="A172" s="335" t="s">
        <v>3</v>
      </c>
      <c r="B172" s="415" t="s">
        <v>71</v>
      </c>
      <c r="C172" s="416">
        <v>56387.412300000004</v>
      </c>
      <c r="D172" s="416">
        <v>2.0000000000000001E-4</v>
      </c>
      <c r="E172" s="335">
        <f t="shared" si="154"/>
        <v>43171.505294863629</v>
      </c>
      <c r="F172" s="441">
        <f t="shared" si="181"/>
        <v>43170.5</v>
      </c>
      <c r="G172" s="416">
        <f t="shared" si="155"/>
        <v>0.37251453501085052</v>
      </c>
      <c r="H172" s="420"/>
      <c r="I172" s="335"/>
      <c r="J172" s="335"/>
      <c r="K172" s="335">
        <f>G172</f>
        <v>0.37251453501085052</v>
      </c>
      <c r="L172" s="335">
        <f t="shared" si="156"/>
        <v>0.23236615432812507</v>
      </c>
      <c r="M172" s="418">
        <f t="shared" si="157"/>
        <v>41368.912300000004</v>
      </c>
      <c r="N172" s="335">
        <f t="shared" si="158"/>
        <v>1.9641568607990132E-2</v>
      </c>
      <c r="O172" s="412">
        <v>1</v>
      </c>
      <c r="P172" s="327">
        <f t="shared" si="175"/>
        <v>1.9641568607990132E-2</v>
      </c>
      <c r="Q172" s="335"/>
      <c r="R172" s="327">
        <f t="shared" si="159"/>
        <v>1.9641568607990132E-2</v>
      </c>
      <c r="S172" s="327">
        <f ca="1">C$11+C$12*F172</f>
        <v>0.3688320714704052</v>
      </c>
      <c r="W172" s="327">
        <f>$AB172</f>
        <v>0.23234359215295525</v>
      </c>
      <c r="Z172" s="327">
        <f t="shared" si="160"/>
        <v>43170.5</v>
      </c>
      <c r="AA172" s="335">
        <f t="shared" si="161"/>
        <v>0.37253709718602035</v>
      </c>
      <c r="AB172" s="335">
        <f t="shared" si="176"/>
        <v>0.23234359215295525</v>
      </c>
      <c r="AC172" s="335">
        <f t="shared" si="177"/>
        <v>0.14014838068272545</v>
      </c>
      <c r="AD172" s="335">
        <f t="shared" si="178"/>
        <v>-2.2562175169826837E-5</v>
      </c>
      <c r="AE172" s="335">
        <f t="shared" si="162"/>
        <v>5.0905174839395063E-10</v>
      </c>
      <c r="AF172" s="327">
        <f t="shared" si="179"/>
        <v>0.14014838068272545</v>
      </c>
      <c r="AG172" s="415">
        <f t="shared" si="180"/>
        <v>5.0905174839395063E-10</v>
      </c>
      <c r="AH172" s="327">
        <f t="shared" si="163"/>
        <v>0.14017094285789528</v>
      </c>
      <c r="AI172" s="327">
        <f t="shared" si="164"/>
        <v>1.4775690012093614</v>
      </c>
      <c r="AJ172" s="327">
        <f t="shared" si="165"/>
        <v>0.78966590419023341</v>
      </c>
      <c r="AK172" s="327">
        <f t="shared" si="166"/>
        <v>0.55781400261445191</v>
      </c>
      <c r="AL172" s="327">
        <f t="shared" si="167"/>
        <v>0.86274626474687066</v>
      </c>
      <c r="AM172" s="327">
        <f t="shared" si="168"/>
        <v>0.46028401955701348</v>
      </c>
      <c r="AN172" s="335">
        <f t="shared" si="182"/>
        <v>0.35648021514529271</v>
      </c>
      <c r="AO172" s="335">
        <f t="shared" si="182"/>
        <v>0.34667217497780328</v>
      </c>
      <c r="AP172" s="335">
        <f t="shared" si="182"/>
        <v>0.33250648724114118</v>
      </c>
      <c r="AQ172" s="335">
        <f t="shared" si="182"/>
        <v>0.31216782272358823</v>
      </c>
      <c r="AR172" s="335">
        <f t="shared" si="182"/>
        <v>0.283195413429846</v>
      </c>
      <c r="AS172" s="335">
        <f t="shared" si="182"/>
        <v>0.24233552091426561</v>
      </c>
      <c r="AT172" s="335">
        <f t="shared" si="182"/>
        <v>0.18538762282185733</v>
      </c>
      <c r="AU172" s="335">
        <f t="shared" si="169"/>
        <v>0.10697978523696183</v>
      </c>
      <c r="AV172" s="335"/>
    </row>
    <row r="173" spans="1:48" ht="12.95" customHeight="1" x14ac:dyDescent="0.2">
      <c r="A173" s="335" t="s">
        <v>3</v>
      </c>
      <c r="B173" s="415" t="s">
        <v>65</v>
      </c>
      <c r="C173" s="416">
        <v>56387.599800000004</v>
      </c>
      <c r="D173" s="416">
        <v>1E-4</v>
      </c>
      <c r="E173" s="335">
        <f t="shared" si="154"/>
        <v>43172.011296023898</v>
      </c>
      <c r="F173" s="441">
        <f t="shared" si="181"/>
        <v>43171</v>
      </c>
      <c r="G173" s="416">
        <f t="shared" si="155"/>
        <v>0.37473828000656795</v>
      </c>
      <c r="H173" s="420"/>
      <c r="I173" s="335"/>
      <c r="J173" s="335"/>
      <c r="K173" s="335">
        <f>G173</f>
        <v>0.37473828000656795</v>
      </c>
      <c r="L173" s="335">
        <f t="shared" si="156"/>
        <v>0.23237580795663793</v>
      </c>
      <c r="M173" s="418">
        <f t="shared" si="157"/>
        <v>41369.099800000004</v>
      </c>
      <c r="N173" s="335">
        <f t="shared" si="158"/>
        <v>2.0267073448167108E-2</v>
      </c>
      <c r="O173" s="412">
        <v>1</v>
      </c>
      <c r="P173" s="327">
        <f t="shared" si="175"/>
        <v>2.0267073448167108E-2</v>
      </c>
      <c r="Q173" s="335"/>
      <c r="R173" s="327">
        <f t="shared" si="159"/>
        <v>2.0267073448167108E-2</v>
      </c>
      <c r="S173" s="327">
        <f ca="1">C$11+C$12*F173</f>
        <v>0.3688411543465423</v>
      </c>
      <c r="W173" s="327">
        <f>$AB173</f>
        <v>0.23456883389554323</v>
      </c>
      <c r="Z173" s="327">
        <f t="shared" si="160"/>
        <v>43171</v>
      </c>
      <c r="AA173" s="335">
        <f t="shared" si="161"/>
        <v>0.37254525406766265</v>
      </c>
      <c r="AB173" s="335">
        <f t="shared" si="176"/>
        <v>0.23456883389554323</v>
      </c>
      <c r="AC173" s="335">
        <f t="shared" si="177"/>
        <v>0.14236247204993002</v>
      </c>
      <c r="AD173" s="335">
        <f t="shared" si="178"/>
        <v>2.193025938905302E-3</v>
      </c>
      <c r="AE173" s="335">
        <f t="shared" si="162"/>
        <v>4.8093627687114811E-6</v>
      </c>
      <c r="AF173" s="327">
        <f t="shared" si="179"/>
        <v>0.14236247204993002</v>
      </c>
      <c r="AG173" s="415">
        <f t="shared" si="180"/>
        <v>4.8093627687114811E-6</v>
      </c>
      <c r="AH173" s="327">
        <f t="shared" si="163"/>
        <v>0.14016944611102472</v>
      </c>
      <c r="AI173" s="327">
        <f t="shared" si="164"/>
        <v>1.4775105332949314</v>
      </c>
      <c r="AJ173" s="327">
        <f t="shared" si="165"/>
        <v>0.78960159414436137</v>
      </c>
      <c r="AK173" s="327">
        <f t="shared" si="166"/>
        <v>0.55786405424731644</v>
      </c>
      <c r="AL173" s="327">
        <f t="shared" si="167"/>
        <v>0.8628510761913849</v>
      </c>
      <c r="AM173" s="327">
        <f t="shared" si="168"/>
        <v>0.46034752955985331</v>
      </c>
      <c r="AN173" s="335">
        <f t="shared" si="182"/>
        <v>0.35652836691789502</v>
      </c>
      <c r="AO173" s="335">
        <f t="shared" si="182"/>
        <v>0.34671954838335384</v>
      </c>
      <c r="AP173" s="335">
        <f t="shared" si="182"/>
        <v>0.33255250271892361</v>
      </c>
      <c r="AQ173" s="335">
        <f t="shared" si="182"/>
        <v>0.31221158348124028</v>
      </c>
      <c r="AR173" s="335">
        <f t="shared" si="182"/>
        <v>0.2832355889770235</v>
      </c>
      <c r="AS173" s="335">
        <f t="shared" si="182"/>
        <v>0.24237022787618631</v>
      </c>
      <c r="AT173" s="335">
        <f t="shared" si="182"/>
        <v>0.18541432601290753</v>
      </c>
      <c r="AU173" s="335">
        <f t="shared" si="169"/>
        <v>0.10699521950805524</v>
      </c>
    </row>
    <row r="174" spans="1:48" ht="12.95" customHeight="1" x14ac:dyDescent="0.2">
      <c r="A174" s="149" t="s">
        <v>253</v>
      </c>
      <c r="B174" s="25"/>
      <c r="C174" s="26">
        <v>56397.789100000002</v>
      </c>
      <c r="D174" s="26">
        <v>1E-4</v>
      </c>
      <c r="E174" s="335">
        <f t="shared" si="154"/>
        <v>43199.508883342896</v>
      </c>
      <c r="F174" s="441">
        <f t="shared" si="181"/>
        <v>43198.5</v>
      </c>
      <c r="G174" s="416">
        <f t="shared" si="155"/>
        <v>0.37384425500931684</v>
      </c>
      <c r="H174" s="424"/>
      <c r="I174" s="419"/>
      <c r="J174" s="335"/>
      <c r="K174" s="335">
        <f>G174</f>
        <v>0.37384425500931684</v>
      </c>
      <c r="L174" s="335">
        <f t="shared" si="156"/>
        <v>0.23290695939586703</v>
      </c>
      <c r="M174" s="418">
        <f t="shared" si="157"/>
        <v>41379.289100000002</v>
      </c>
      <c r="N174" s="335">
        <f t="shared" si="158"/>
        <v>1.9863321294832939E-2</v>
      </c>
      <c r="O174" s="412">
        <v>1</v>
      </c>
      <c r="P174" s="335">
        <f>+G174-L174</f>
        <v>0.14093729561344981</v>
      </c>
      <c r="Q174" s="335"/>
      <c r="R174" s="327">
        <f t="shared" si="159"/>
        <v>1.9863321294832939E-2</v>
      </c>
      <c r="S174" s="327">
        <f ca="1">C$11+C$12*F174</f>
        <v>0.36934071253408329</v>
      </c>
      <c r="W174" s="327">
        <f>$AB174</f>
        <v>0.23375756743592235</v>
      </c>
      <c r="Z174" s="327">
        <f t="shared" si="160"/>
        <v>43198.5</v>
      </c>
      <c r="AA174" s="335">
        <f t="shared" si="161"/>
        <v>0.37299364696926152</v>
      </c>
      <c r="AB174" s="335">
        <f t="shared" si="176"/>
        <v>0.23375756743592235</v>
      </c>
      <c r="AC174" s="335">
        <f t="shared" si="177"/>
        <v>0.14093729561344981</v>
      </c>
      <c r="AD174" s="335">
        <f t="shared" si="178"/>
        <v>8.5060804005532287E-4</v>
      </c>
      <c r="AE174" s="335">
        <f t="shared" si="162"/>
        <v>7.2353403780675775E-7</v>
      </c>
      <c r="AF174" s="327">
        <f t="shared" si="179"/>
        <v>0.14093729561344981</v>
      </c>
      <c r="AG174" s="415">
        <f t="shared" si="180"/>
        <v>7.2353403780675775E-7</v>
      </c>
      <c r="AH174" s="327">
        <f t="shared" si="163"/>
        <v>0.14008668757339449</v>
      </c>
      <c r="AI174" s="327">
        <f t="shared" si="164"/>
        <v>1.4742927574513656</v>
      </c>
      <c r="AJ174" s="327">
        <f t="shared" si="165"/>
        <v>0.78605784105477483</v>
      </c>
      <c r="AK174" s="327">
        <f t="shared" si="166"/>
        <v>0.56060234806682974</v>
      </c>
      <c r="AL174" s="327">
        <f t="shared" si="167"/>
        <v>0.86860496733958115</v>
      </c>
      <c r="AM174" s="327">
        <f t="shared" si="168"/>
        <v>0.46383879044253301</v>
      </c>
      <c r="AN174" s="335">
        <f t="shared" si="182"/>
        <v>0.35917471374627125</v>
      </c>
      <c r="AO174" s="335">
        <f t="shared" si="182"/>
        <v>0.3493234389387842</v>
      </c>
      <c r="AP174" s="335">
        <f t="shared" si="182"/>
        <v>0.33508210929907989</v>
      </c>
      <c r="AQ174" s="335">
        <f t="shared" si="182"/>
        <v>0.31461759756915947</v>
      </c>
      <c r="AR174" s="335">
        <f t="shared" si="182"/>
        <v>0.28544479529126726</v>
      </c>
      <c r="AS174" s="335">
        <f t="shared" si="182"/>
        <v>0.24427894093276259</v>
      </c>
      <c r="AT174" s="335">
        <f t="shared" si="182"/>
        <v>0.18688297267791304</v>
      </c>
      <c r="AU174" s="335">
        <f t="shared" si="169"/>
        <v>0.10784410441819237</v>
      </c>
      <c r="AV174" s="335"/>
    </row>
    <row r="175" spans="1:48" ht="12.95" customHeight="1" x14ac:dyDescent="0.2">
      <c r="A175" s="48" t="s">
        <v>251</v>
      </c>
      <c r="B175" s="25" t="s">
        <v>65</v>
      </c>
      <c r="C175" s="26">
        <v>56398.33539</v>
      </c>
      <c r="D175" s="26">
        <v>2.9999999999999997E-4</v>
      </c>
      <c r="E175" s="335">
        <f t="shared" si="154"/>
        <v>43200.983141336714</v>
      </c>
      <c r="F175" s="441">
        <f t="shared" si="181"/>
        <v>43200</v>
      </c>
      <c r="G175" s="416">
        <f t="shared" si="155"/>
        <v>0.36430549000942847</v>
      </c>
      <c r="H175" s="424"/>
      <c r="I175" s="419"/>
      <c r="J175" s="335"/>
      <c r="K175" s="335">
        <f>G175</f>
        <v>0.36430549000942847</v>
      </c>
      <c r="L175" s="335">
        <f t="shared" si="156"/>
        <v>0.23293594269695417</v>
      </c>
      <c r="M175" s="418">
        <f t="shared" si="157"/>
        <v>41379.83539</v>
      </c>
      <c r="N175" s="335">
        <f t="shared" si="158"/>
        <v>1.7257957961084425E-2</v>
      </c>
      <c r="O175" s="412">
        <v>1</v>
      </c>
      <c r="P175" s="327">
        <f t="shared" ref="P175:P206" si="183">O175*N175</f>
        <v>1.7257957961084425E-2</v>
      </c>
      <c r="Q175" s="335"/>
      <c r="R175" s="327">
        <f t="shared" si="159"/>
        <v>1.7257957961084425E-2</v>
      </c>
      <c r="S175" s="327">
        <f ca="1">C$11+C$12*F175</f>
        <v>0.3693679611624946</v>
      </c>
      <c r="W175" s="327">
        <f>$AB175</f>
        <v>0.22422334119511481</v>
      </c>
      <c r="Z175" s="327">
        <f t="shared" si="160"/>
        <v>43200</v>
      </c>
      <c r="AA175" s="335">
        <f t="shared" si="161"/>
        <v>0.37301809151126786</v>
      </c>
      <c r="AB175" s="335">
        <f t="shared" si="176"/>
        <v>0.22422334119511481</v>
      </c>
      <c r="AC175" s="335">
        <f t="shared" si="177"/>
        <v>0.1313695473124743</v>
      </c>
      <c r="AD175" s="335">
        <f t="shared" si="178"/>
        <v>-8.7126015018393899E-3</v>
      </c>
      <c r="AE175" s="335">
        <f t="shared" si="162"/>
        <v>7.5909424929853993E-5</v>
      </c>
      <c r="AF175" s="327">
        <f t="shared" si="179"/>
        <v>0.1313695473124743</v>
      </c>
      <c r="AG175" s="415">
        <f t="shared" si="180"/>
        <v>7.5909424929853993E-5</v>
      </c>
      <c r="AH175" s="327">
        <f t="shared" si="163"/>
        <v>0.14008214881431366</v>
      </c>
      <c r="AI175" s="327">
        <f t="shared" si="164"/>
        <v>1.4741171300989881</v>
      </c>
      <c r="AJ175" s="327">
        <f t="shared" si="165"/>
        <v>0.78586417115328788</v>
      </c>
      <c r="AK175" s="327">
        <f t="shared" si="166"/>
        <v>0.5607508888763012</v>
      </c>
      <c r="AL175" s="327">
        <f t="shared" si="167"/>
        <v>0.86891820913557416</v>
      </c>
      <c r="AM175" s="327">
        <f t="shared" si="168"/>
        <v>0.46402912159509635</v>
      </c>
      <c r="AN175" s="335">
        <f t="shared" si="182"/>
        <v>0.35931894673170289</v>
      </c>
      <c r="AO175" s="335">
        <f t="shared" si="182"/>
        <v>0.34946537612754569</v>
      </c>
      <c r="AP175" s="335">
        <f t="shared" si="182"/>
        <v>0.33522001737116114</v>
      </c>
      <c r="AQ175" s="335">
        <f t="shared" si="182"/>
        <v>0.31474878783563803</v>
      </c>
      <c r="AR175" s="335">
        <f t="shared" si="182"/>
        <v>0.28556527203432469</v>
      </c>
      <c r="AS175" s="335">
        <f t="shared" si="182"/>
        <v>0.24438304293218746</v>
      </c>
      <c r="AT175" s="335">
        <f t="shared" si="182"/>
        <v>0.18696307904380122</v>
      </c>
      <c r="AU175" s="335">
        <f t="shared" si="169"/>
        <v>0.10789040723147258</v>
      </c>
    </row>
    <row r="176" spans="1:48" ht="12.95" customHeight="1" x14ac:dyDescent="0.2">
      <c r="A176" s="26" t="s">
        <v>252</v>
      </c>
      <c r="B176" s="25" t="s">
        <v>71</v>
      </c>
      <c r="C176" s="26">
        <v>56400.569499999998</v>
      </c>
      <c r="D176" s="26">
        <v>2E-3</v>
      </c>
      <c r="E176" s="335">
        <f t="shared" si="154"/>
        <v>43207.012273348257</v>
      </c>
      <c r="F176" s="441">
        <f t="shared" si="181"/>
        <v>43206</v>
      </c>
      <c r="G176" s="416">
        <f t="shared" si="155"/>
        <v>0.37510042999929283</v>
      </c>
      <c r="H176" s="419"/>
      <c r="I176" s="419"/>
      <c r="J176" s="335">
        <f>G176</f>
        <v>0.37510042999929283</v>
      </c>
      <c r="K176" s="335"/>
      <c r="L176" s="335">
        <f t="shared" si="156"/>
        <v>0.23305188769895974</v>
      </c>
      <c r="M176" s="418">
        <f t="shared" si="157"/>
        <v>41382.069499999998</v>
      </c>
      <c r="N176" s="335">
        <f t="shared" si="158"/>
        <v>2.0177788369649518E-2</v>
      </c>
      <c r="O176" s="412">
        <v>1</v>
      </c>
      <c r="P176" s="327">
        <f t="shared" si="183"/>
        <v>2.0177788369649518E-2</v>
      </c>
      <c r="Q176" s="335"/>
      <c r="R176" s="327">
        <f t="shared" si="159"/>
        <v>2.0177788369649518E-2</v>
      </c>
      <c r="V176" s="327">
        <f>$AB176</f>
        <v>0.23503646165904346</v>
      </c>
      <c r="Z176" s="327">
        <f t="shared" si="160"/>
        <v>43206</v>
      </c>
      <c r="AA176" s="335">
        <f t="shared" si="161"/>
        <v>0.3731158560392091</v>
      </c>
      <c r="AB176" s="335">
        <f t="shared" si="176"/>
        <v>0.23503646165904346</v>
      </c>
      <c r="AC176" s="335">
        <f t="shared" si="177"/>
        <v>0.14204854230033309</v>
      </c>
      <c r="AD176" s="335">
        <f t="shared" si="178"/>
        <v>1.9845739600837242E-3</v>
      </c>
      <c r="AE176" s="335">
        <f t="shared" si="162"/>
        <v>3.9385338030423952E-6</v>
      </c>
      <c r="AF176" s="327">
        <f t="shared" si="179"/>
        <v>0.14204854230033309</v>
      </c>
      <c r="AG176" s="415">
        <f t="shared" si="180"/>
        <v>3.9385338030423952E-6</v>
      </c>
      <c r="AH176" s="327">
        <f t="shared" si="163"/>
        <v>0.14006396834024937</v>
      </c>
      <c r="AI176" s="327">
        <f t="shared" si="164"/>
        <v>1.4734145081436321</v>
      </c>
      <c r="AJ176" s="327">
        <f t="shared" si="165"/>
        <v>0.78508910957624589</v>
      </c>
      <c r="AK176" s="327">
        <f t="shared" si="166"/>
        <v>0.56134420448418787</v>
      </c>
      <c r="AL176" s="327">
        <f t="shared" si="167"/>
        <v>0.87017054838504349</v>
      </c>
      <c r="AM176" s="327">
        <f t="shared" si="168"/>
        <v>0.46479034123820723</v>
      </c>
      <c r="AN176" s="335">
        <f t="shared" si="182"/>
        <v>0.35989576134394413</v>
      </c>
      <c r="AO176" s="335">
        <f t="shared" si="182"/>
        <v>0.35003302824999327</v>
      </c>
      <c r="AP176" s="335">
        <f t="shared" si="182"/>
        <v>0.33577157657557521</v>
      </c>
      <c r="AQ176" s="335">
        <f t="shared" si="182"/>
        <v>0.31527350028197215</v>
      </c>
      <c r="AR176" s="335">
        <f t="shared" si="182"/>
        <v>0.28604715262909219</v>
      </c>
      <c r="AS176" s="335">
        <f t="shared" si="182"/>
        <v>0.24479944094377001</v>
      </c>
      <c r="AT176" s="335">
        <f t="shared" si="182"/>
        <v>0.18728350281135031</v>
      </c>
      <c r="AU176" s="335">
        <f t="shared" si="169"/>
        <v>0.10807561848459346</v>
      </c>
    </row>
    <row r="177" spans="1:48" ht="12.95" customHeight="1" x14ac:dyDescent="0.2">
      <c r="A177" s="442" t="s">
        <v>810</v>
      </c>
      <c r="B177" s="443" t="s">
        <v>71</v>
      </c>
      <c r="C177" s="442">
        <v>56401.4951</v>
      </c>
      <c r="D177" s="442">
        <v>6.9999999999999999E-4</v>
      </c>
      <c r="E177" s="335">
        <f t="shared" si="154"/>
        <v>43209.510164942629</v>
      </c>
      <c r="F177" s="441">
        <f t="shared" si="181"/>
        <v>43208.5</v>
      </c>
      <c r="G177" s="416">
        <f t="shared" si="155"/>
        <v>0.37431915500201285</v>
      </c>
      <c r="H177" s="419"/>
      <c r="I177" s="419"/>
      <c r="J177" s="335"/>
      <c r="K177" s="335">
        <f>G177</f>
        <v>0.37431915500201285</v>
      </c>
      <c r="L177" s="335">
        <f t="shared" si="156"/>
        <v>0.23310020368757794</v>
      </c>
      <c r="M177" s="418">
        <f t="shared" si="157"/>
        <v>41382.9951</v>
      </c>
      <c r="N177" s="335">
        <f t="shared" si="158"/>
        <v>1.9942792210348736E-2</v>
      </c>
      <c r="O177" s="412">
        <v>1</v>
      </c>
      <c r="P177" s="327">
        <f t="shared" si="183"/>
        <v>1.9942792210348736E-2</v>
      </c>
      <c r="Q177" s="335"/>
      <c r="R177" s="327">
        <f t="shared" si="159"/>
        <v>1.9942792210348736E-2</v>
      </c>
      <c r="S177" s="327">
        <f ca="1">C$11+C$12*F177</f>
        <v>0.36952237005682542</v>
      </c>
      <c r="W177" s="327">
        <f>$AB177</f>
        <v>0.23426277386216837</v>
      </c>
      <c r="Z177" s="327">
        <f t="shared" si="160"/>
        <v>43208.5</v>
      </c>
      <c r="AA177" s="335">
        <f t="shared" si="161"/>
        <v>0.37315658482742242</v>
      </c>
      <c r="AB177" s="335">
        <f t="shared" si="176"/>
        <v>0.23426277386216837</v>
      </c>
      <c r="AC177" s="335">
        <f t="shared" si="177"/>
        <v>0.1412189513144349</v>
      </c>
      <c r="AD177" s="335">
        <f t="shared" si="178"/>
        <v>1.1625701745904271E-3</v>
      </c>
      <c r="AE177" s="335">
        <f t="shared" si="162"/>
        <v>1.3515694108472162E-6</v>
      </c>
      <c r="AF177" s="327">
        <f t="shared" si="179"/>
        <v>0.1412189513144349</v>
      </c>
      <c r="AG177" s="415">
        <f t="shared" si="180"/>
        <v>1.3515694108472162E-6</v>
      </c>
      <c r="AH177" s="327">
        <f t="shared" si="163"/>
        <v>0.14005638113984448</v>
      </c>
      <c r="AI177" s="327">
        <f t="shared" si="164"/>
        <v>1.4731216963371239</v>
      </c>
      <c r="AJ177" s="327">
        <f t="shared" si="165"/>
        <v>0.78476598757847882</v>
      </c>
      <c r="AK177" s="327">
        <f t="shared" si="166"/>
        <v>0.56159101923369914</v>
      </c>
      <c r="AL177" s="327">
        <f t="shared" si="167"/>
        <v>0.87069205985549525</v>
      </c>
      <c r="AM177" s="327">
        <f t="shared" si="168"/>
        <v>0.46510746649263723</v>
      </c>
      <c r="AN177" s="335">
        <f t="shared" si="182"/>
        <v>0.36013604533050148</v>
      </c>
      <c r="AO177" s="335">
        <f t="shared" si="182"/>
        <v>0.3502695043069215</v>
      </c>
      <c r="AP177" s="335">
        <f t="shared" si="182"/>
        <v>0.33600135837395723</v>
      </c>
      <c r="AQ177" s="335">
        <f t="shared" si="182"/>
        <v>0.31549210749011303</v>
      </c>
      <c r="AR177" s="335">
        <f t="shared" si="182"/>
        <v>0.28624792374324748</v>
      </c>
      <c r="AS177" s="335">
        <f t="shared" si="182"/>
        <v>0.24497293539521423</v>
      </c>
      <c r="AT177" s="335">
        <f t="shared" si="182"/>
        <v>0.1874170119128446</v>
      </c>
      <c r="AU177" s="335">
        <f t="shared" si="169"/>
        <v>0.10815278984006049</v>
      </c>
    </row>
    <row r="178" spans="1:48" ht="12.95" customHeight="1" x14ac:dyDescent="0.2">
      <c r="A178" s="26" t="s">
        <v>252</v>
      </c>
      <c r="B178" s="25" t="s">
        <v>71</v>
      </c>
      <c r="C178" s="26">
        <v>56418.361400000002</v>
      </c>
      <c r="D178" s="26">
        <v>3.8E-3</v>
      </c>
      <c r="E178" s="335">
        <f t="shared" si="154"/>
        <v>43255.02679091286</v>
      </c>
      <c r="F178" s="441">
        <f t="shared" si="181"/>
        <v>43254</v>
      </c>
      <c r="G178" s="416">
        <f t="shared" si="155"/>
        <v>0.38047995000670198</v>
      </c>
      <c r="H178" s="419"/>
      <c r="I178" s="419"/>
      <c r="J178" s="335">
        <f>G178</f>
        <v>0.38047995000670198</v>
      </c>
      <c r="K178" s="335"/>
      <c r="L178" s="335">
        <f t="shared" si="156"/>
        <v>0.23398012726005485</v>
      </c>
      <c r="M178" s="418">
        <f t="shared" si="157"/>
        <v>41399.861400000002</v>
      </c>
      <c r="N178" s="335">
        <f t="shared" si="158"/>
        <v>2.1462198064799029E-2</v>
      </c>
      <c r="O178" s="412">
        <v>1</v>
      </c>
      <c r="P178" s="327">
        <f t="shared" si="183"/>
        <v>2.1462198064799029E-2</v>
      </c>
      <c r="Q178" s="335"/>
      <c r="R178" s="327">
        <f t="shared" si="159"/>
        <v>2.1462198064799029E-2</v>
      </c>
      <c r="V178" s="327">
        <f>$AB178</f>
        <v>0.2405628843112449</v>
      </c>
      <c r="Z178" s="327">
        <f t="shared" si="160"/>
        <v>43254</v>
      </c>
      <c r="AA178" s="335">
        <f t="shared" si="161"/>
        <v>0.37389719295551194</v>
      </c>
      <c r="AB178" s="335">
        <f t="shared" si="176"/>
        <v>0.2405628843112449</v>
      </c>
      <c r="AC178" s="335">
        <f t="shared" si="177"/>
        <v>0.14649982274664713</v>
      </c>
      <c r="AD178" s="335">
        <f t="shared" si="178"/>
        <v>6.5827570511900468E-3</v>
      </c>
      <c r="AE178" s="335">
        <f t="shared" si="162"/>
        <v>4.3332690394992279E-5</v>
      </c>
      <c r="AF178" s="327">
        <f t="shared" si="179"/>
        <v>0.14649982274664713</v>
      </c>
      <c r="AG178" s="415">
        <f t="shared" si="180"/>
        <v>4.3332690394992279E-5</v>
      </c>
      <c r="AH178" s="327">
        <f t="shared" si="163"/>
        <v>0.13991706569545709</v>
      </c>
      <c r="AI178" s="327">
        <f t="shared" si="164"/>
        <v>1.4677873787292632</v>
      </c>
      <c r="AJ178" s="327">
        <f t="shared" si="165"/>
        <v>0.77886708834926299</v>
      </c>
      <c r="AK178" s="327">
        <f t="shared" si="166"/>
        <v>0.56604203088681293</v>
      </c>
      <c r="AL178" s="327">
        <f t="shared" si="167"/>
        <v>0.88015307701403156</v>
      </c>
      <c r="AM178" s="327">
        <f t="shared" si="168"/>
        <v>0.47087403271288414</v>
      </c>
      <c r="AN178" s="335">
        <f t="shared" si="182"/>
        <v>0.36450350013592192</v>
      </c>
      <c r="AO178" s="335">
        <f t="shared" si="182"/>
        <v>0.35456865984815061</v>
      </c>
      <c r="AP178" s="335">
        <f t="shared" si="182"/>
        <v>0.34017982373901356</v>
      </c>
      <c r="AQ178" s="335">
        <f t="shared" si="182"/>
        <v>0.31946838680364953</v>
      </c>
      <c r="AR178" s="335">
        <f t="shared" si="182"/>
        <v>0.28990067062215852</v>
      </c>
      <c r="AS178" s="335">
        <f t="shared" si="182"/>
        <v>0.24813004687023785</v>
      </c>
      <c r="AT178" s="335">
        <f t="shared" si="182"/>
        <v>0.18984679474710775</v>
      </c>
      <c r="AU178" s="335">
        <f t="shared" si="169"/>
        <v>0.10955730850956025</v>
      </c>
    </row>
    <row r="179" spans="1:48" ht="12.95" customHeight="1" x14ac:dyDescent="0.2">
      <c r="A179" s="26" t="s">
        <v>252</v>
      </c>
      <c r="B179" s="25" t="s">
        <v>71</v>
      </c>
      <c r="C179" s="26">
        <v>56418.538699999997</v>
      </c>
      <c r="D179" s="26">
        <v>3.8999999999999998E-3</v>
      </c>
      <c r="E179" s="335">
        <f t="shared" si="154"/>
        <v>43255.505265610002</v>
      </c>
      <c r="F179" s="441">
        <f t="shared" si="181"/>
        <v>43254.5</v>
      </c>
      <c r="G179" s="416">
        <f t="shared" si="155"/>
        <v>0.37250369499815861</v>
      </c>
      <c r="H179" s="419"/>
      <c r="I179" s="419"/>
      <c r="J179" s="335">
        <f>G179</f>
        <v>0.37250369499815861</v>
      </c>
      <c r="K179" s="335"/>
      <c r="L179" s="335">
        <f t="shared" si="156"/>
        <v>0.23398980277977594</v>
      </c>
      <c r="M179" s="418">
        <f t="shared" si="157"/>
        <v>41400.038699999997</v>
      </c>
      <c r="N179" s="335">
        <f t="shared" si="158"/>
        <v>1.9186098337485732E-2</v>
      </c>
      <c r="O179" s="412">
        <v>1</v>
      </c>
      <c r="P179" s="327">
        <f t="shared" si="183"/>
        <v>1.9186098337485732E-2</v>
      </c>
      <c r="Q179" s="335"/>
      <c r="R179" s="327">
        <f t="shared" si="159"/>
        <v>1.9186098337485732E-2</v>
      </c>
      <c r="V179" s="327">
        <f>$AB179</f>
        <v>0.23258817312867291</v>
      </c>
      <c r="Z179" s="327">
        <f t="shared" si="160"/>
        <v>43254.5</v>
      </c>
      <c r="AA179" s="335">
        <f t="shared" si="161"/>
        <v>0.37390532464926163</v>
      </c>
      <c r="AB179" s="335">
        <f t="shared" si="176"/>
        <v>0.23258817312867291</v>
      </c>
      <c r="AC179" s="335">
        <f t="shared" si="177"/>
        <v>0.13851389221838267</v>
      </c>
      <c r="AD179" s="335">
        <f t="shared" si="178"/>
        <v>-1.4016296511030202E-3</v>
      </c>
      <c r="AE179" s="335">
        <f t="shared" si="162"/>
        <v>1.9645656788511741E-6</v>
      </c>
      <c r="AF179" s="327">
        <f t="shared" si="179"/>
        <v>0.13851389221838267</v>
      </c>
      <c r="AG179" s="415">
        <f t="shared" si="180"/>
        <v>1.9645656788511741E-6</v>
      </c>
      <c r="AH179" s="327">
        <f t="shared" si="163"/>
        <v>0.13991552186948569</v>
      </c>
      <c r="AI179" s="327">
        <f t="shared" si="164"/>
        <v>1.4677287082278467</v>
      </c>
      <c r="AJ179" s="327">
        <f t="shared" si="165"/>
        <v>0.77880207853717842</v>
      </c>
      <c r="AK179" s="327">
        <f t="shared" si="166"/>
        <v>0.56609051213421036</v>
      </c>
      <c r="AL179" s="327">
        <f t="shared" si="167"/>
        <v>0.88025672300800206</v>
      </c>
      <c r="AM179" s="327">
        <f t="shared" si="168"/>
        <v>0.47093734757186007</v>
      </c>
      <c r="AN179" s="335">
        <f t="shared" si="182"/>
        <v>0.36455143381933536</v>
      </c>
      <c r="AO179" s="335">
        <f t="shared" si="182"/>
        <v>0.35461585357865721</v>
      </c>
      <c r="AP179" s="335">
        <f t="shared" si="182"/>
        <v>0.34022570328449336</v>
      </c>
      <c r="AQ179" s="335">
        <f t="shared" si="182"/>
        <v>0.3195120571050119</v>
      </c>
      <c r="AR179" s="335">
        <f t="shared" si="182"/>
        <v>0.28994079708248249</v>
      </c>
      <c r="AS179" s="335">
        <f t="shared" si="182"/>
        <v>0.24816473524557744</v>
      </c>
      <c r="AT179" s="335">
        <f t="shared" si="182"/>
        <v>0.1898734947812683</v>
      </c>
      <c r="AU179" s="335">
        <f t="shared" si="169"/>
        <v>0.10957274278065365</v>
      </c>
    </row>
    <row r="180" spans="1:48" ht="12.95" customHeight="1" x14ac:dyDescent="0.2">
      <c r="A180" s="48" t="s">
        <v>251</v>
      </c>
      <c r="B180" s="25" t="s">
        <v>71</v>
      </c>
      <c r="C180" s="26">
        <v>56427.43591</v>
      </c>
      <c r="D180" s="26">
        <v>1E-4</v>
      </c>
      <c r="E180" s="335">
        <f t="shared" si="154"/>
        <v>43279.515924720101</v>
      </c>
      <c r="F180" s="441">
        <f t="shared" si="181"/>
        <v>43278.5</v>
      </c>
      <c r="G180" s="416">
        <f t="shared" si="155"/>
        <v>0.3764534550064127</v>
      </c>
      <c r="H180" s="419"/>
      <c r="I180" s="419"/>
      <c r="J180" s="335"/>
      <c r="K180" s="335">
        <f>G180</f>
        <v>0.3764534550064127</v>
      </c>
      <c r="L180" s="335">
        <f t="shared" si="156"/>
        <v>0.23445438188244094</v>
      </c>
      <c r="M180" s="418">
        <f t="shared" si="157"/>
        <v>41408.93591</v>
      </c>
      <c r="N180" s="335">
        <f t="shared" si="158"/>
        <v>2.0163736768067077E-2</v>
      </c>
      <c r="O180" s="412">
        <v>1</v>
      </c>
      <c r="P180" s="327">
        <f t="shared" si="183"/>
        <v>2.0163736768067077E-2</v>
      </c>
      <c r="Q180" s="335"/>
      <c r="R180" s="327">
        <f t="shared" si="159"/>
        <v>2.0163736768067077E-2</v>
      </c>
      <c r="S180" s="327">
        <f t="shared" ref="S180:S225" ca="1" si="184">C$11+C$12*F180</f>
        <v>0.37079397271602066</v>
      </c>
      <c r="W180" s="327">
        <f>$AB180</f>
        <v>0.23661236441799671</v>
      </c>
      <c r="Z180" s="327">
        <f t="shared" si="160"/>
        <v>43278.5</v>
      </c>
      <c r="AA180" s="335">
        <f t="shared" si="161"/>
        <v>0.37429547247085693</v>
      </c>
      <c r="AB180" s="335">
        <f t="shared" si="176"/>
        <v>0.23661236441799671</v>
      </c>
      <c r="AC180" s="335">
        <f t="shared" si="177"/>
        <v>0.14199907312397175</v>
      </c>
      <c r="AD180" s="335">
        <f t="shared" si="178"/>
        <v>2.1579825355557691E-3</v>
      </c>
      <c r="AE180" s="335">
        <f t="shared" si="162"/>
        <v>4.6568886237637063E-6</v>
      </c>
      <c r="AF180" s="327">
        <f t="shared" si="179"/>
        <v>0.14199907312397175</v>
      </c>
      <c r="AG180" s="415">
        <f t="shared" si="180"/>
        <v>4.6568886237637063E-6</v>
      </c>
      <c r="AH180" s="327">
        <f t="shared" si="163"/>
        <v>0.13984109058841598</v>
      </c>
      <c r="AI180" s="327">
        <f t="shared" si="164"/>
        <v>1.4649112969997689</v>
      </c>
      <c r="AJ180" s="327">
        <f t="shared" si="165"/>
        <v>0.77567696717120682</v>
      </c>
      <c r="AK180" s="327">
        <f t="shared" si="166"/>
        <v>0.56840663116369039</v>
      </c>
      <c r="AL180" s="327">
        <f t="shared" si="167"/>
        <v>0.88522351459989279</v>
      </c>
      <c r="AM180" s="327">
        <f t="shared" si="168"/>
        <v>0.47397507475695461</v>
      </c>
      <c r="AN180" s="335">
        <f t="shared" si="182"/>
        <v>0.36685070279529969</v>
      </c>
      <c r="AO180" s="335">
        <f t="shared" si="182"/>
        <v>0.35687987564391355</v>
      </c>
      <c r="AP180" s="335">
        <f t="shared" si="182"/>
        <v>0.34242695399828826</v>
      </c>
      <c r="AQ180" s="335">
        <f t="shared" si="182"/>
        <v>0.32160758692823965</v>
      </c>
      <c r="AR180" s="335">
        <f t="shared" si="182"/>
        <v>0.29186651698181698</v>
      </c>
      <c r="AS180" s="335">
        <f t="shared" si="182"/>
        <v>0.24982964456508283</v>
      </c>
      <c r="AT180" s="335">
        <f t="shared" si="182"/>
        <v>0.19115507387584835</v>
      </c>
      <c r="AU180" s="335">
        <f t="shared" si="169"/>
        <v>0.11031358779313716</v>
      </c>
    </row>
    <row r="181" spans="1:48" ht="12.95" customHeight="1" x14ac:dyDescent="0.2">
      <c r="A181" s="48" t="s">
        <v>251</v>
      </c>
      <c r="B181" s="25" t="s">
        <v>71</v>
      </c>
      <c r="C181" s="26">
        <v>56427.435920000004</v>
      </c>
      <c r="D181" s="26">
        <v>2.0000000000000001E-4</v>
      </c>
      <c r="E181" s="335">
        <f t="shared" si="154"/>
        <v>43279.515951706839</v>
      </c>
      <c r="F181" s="441">
        <f t="shared" si="181"/>
        <v>43278.5</v>
      </c>
      <c r="G181" s="416">
        <f t="shared" ref="G181:G183" si="185">+C181-(C$7+F181*C$8)</f>
        <v>0.37646345500979805</v>
      </c>
      <c r="H181" s="419"/>
      <c r="I181" s="419"/>
      <c r="J181" s="335"/>
      <c r="K181" s="335">
        <f>G181</f>
        <v>0.37646345500979805</v>
      </c>
      <c r="L181" s="335">
        <f t="shared" si="156"/>
        <v>0.23445438188244094</v>
      </c>
      <c r="M181" s="418">
        <f t="shared" si="157"/>
        <v>41408.935920000004</v>
      </c>
      <c r="N181" s="335">
        <f t="shared" si="158"/>
        <v>2.0166576850491058E-2</v>
      </c>
      <c r="O181" s="412">
        <v>1</v>
      </c>
      <c r="P181" s="327">
        <f t="shared" si="183"/>
        <v>2.0166576850491058E-2</v>
      </c>
      <c r="Q181" s="335"/>
      <c r="R181" s="327">
        <f t="shared" ref="R181:R212" si="186">O181*N181</f>
        <v>2.0166576850491058E-2</v>
      </c>
      <c r="S181" s="327">
        <f t="shared" ca="1" si="184"/>
        <v>0.37079397271602066</v>
      </c>
      <c r="W181" s="327">
        <f>$AB181</f>
        <v>0.23662236442138207</v>
      </c>
      <c r="Z181" s="327">
        <f t="shared" si="160"/>
        <v>43278.5</v>
      </c>
      <c r="AA181" s="335">
        <f t="shared" si="161"/>
        <v>0.37429547247085693</v>
      </c>
      <c r="AB181" s="335">
        <f t="shared" si="176"/>
        <v>0.23662236442138207</v>
      </c>
      <c r="AC181" s="335">
        <f t="shared" si="177"/>
        <v>0.14200907312735711</v>
      </c>
      <c r="AD181" s="335">
        <f t="shared" si="178"/>
        <v>2.1679825389411267E-3</v>
      </c>
      <c r="AE181" s="335">
        <f t="shared" ref="AE181:AE189" si="187">+(G181-AA181)^2*O181</f>
        <v>4.7001482891536139E-6</v>
      </c>
      <c r="AF181" s="327">
        <f t="shared" si="179"/>
        <v>0.14200907312735711</v>
      </c>
      <c r="AG181" s="415">
        <f t="shared" si="180"/>
        <v>4.7001482891536139E-6</v>
      </c>
      <c r="AH181" s="327">
        <f t="shared" si="163"/>
        <v>0.13984109058841598</v>
      </c>
      <c r="AI181" s="327">
        <f t="shared" si="164"/>
        <v>1.4649112969997689</v>
      </c>
      <c r="AJ181" s="327">
        <f t="shared" si="165"/>
        <v>0.77567696717120682</v>
      </c>
      <c r="AK181" s="327">
        <f t="shared" si="166"/>
        <v>0.56840663116369039</v>
      </c>
      <c r="AL181" s="327">
        <f t="shared" si="167"/>
        <v>0.88522351459989279</v>
      </c>
      <c r="AM181" s="327">
        <f t="shared" si="168"/>
        <v>0.47397507475695461</v>
      </c>
      <c r="AN181" s="335">
        <f t="shared" ref="AN181:AT190" si="188">$AU181+$AB$7*SIN(AO181)</f>
        <v>0.36685070279529969</v>
      </c>
      <c r="AO181" s="335">
        <f t="shared" si="188"/>
        <v>0.35687987564391355</v>
      </c>
      <c r="AP181" s="335">
        <f t="shared" si="188"/>
        <v>0.34242695399828826</v>
      </c>
      <c r="AQ181" s="335">
        <f t="shared" si="188"/>
        <v>0.32160758692823965</v>
      </c>
      <c r="AR181" s="335">
        <f t="shared" si="188"/>
        <v>0.29186651698181698</v>
      </c>
      <c r="AS181" s="335">
        <f t="shared" si="188"/>
        <v>0.24982964456508283</v>
      </c>
      <c r="AT181" s="335">
        <f t="shared" si="188"/>
        <v>0.19115507387584835</v>
      </c>
      <c r="AU181" s="335">
        <f t="shared" si="169"/>
        <v>0.11031358779313716</v>
      </c>
    </row>
    <row r="182" spans="1:48" ht="12.95" customHeight="1" x14ac:dyDescent="0.2">
      <c r="A182" s="48" t="s">
        <v>251</v>
      </c>
      <c r="B182" s="25" t="s">
        <v>71</v>
      </c>
      <c r="C182" s="26">
        <v>56427.436719999998</v>
      </c>
      <c r="D182" s="26">
        <v>2.0000000000000001E-4</v>
      </c>
      <c r="E182" s="335">
        <f t="shared" si="154"/>
        <v>43279.518110645105</v>
      </c>
      <c r="F182" s="441">
        <f t="shared" si="181"/>
        <v>43278.5</v>
      </c>
      <c r="G182" s="416">
        <f t="shared" si="185"/>
        <v>0.37726345500414027</v>
      </c>
      <c r="H182" s="419"/>
      <c r="I182" s="419"/>
      <c r="J182" s="335"/>
      <c r="K182" s="335">
        <f>G182</f>
        <v>0.37726345500414027</v>
      </c>
      <c r="L182" s="335">
        <f t="shared" si="156"/>
        <v>0.23445438188244094</v>
      </c>
      <c r="M182" s="418">
        <f t="shared" si="157"/>
        <v>41408.936719999998</v>
      </c>
      <c r="N182" s="335">
        <f t="shared" si="158"/>
        <v>2.0394431365878866E-2</v>
      </c>
      <c r="O182" s="412">
        <v>1</v>
      </c>
      <c r="P182" s="327">
        <f t="shared" si="183"/>
        <v>2.0394431365878866E-2</v>
      </c>
      <c r="Q182" s="335"/>
      <c r="R182" s="327">
        <f t="shared" si="186"/>
        <v>2.0394431365878866E-2</v>
      </c>
      <c r="S182" s="327">
        <f t="shared" ca="1" si="184"/>
        <v>0.37079397271602066</v>
      </c>
      <c r="W182" s="327">
        <f>$AB182</f>
        <v>0.23742236441572429</v>
      </c>
      <c r="Z182" s="327">
        <f t="shared" si="160"/>
        <v>43278.5</v>
      </c>
      <c r="AA182" s="335">
        <f t="shared" si="161"/>
        <v>0.37429547247085693</v>
      </c>
      <c r="AB182" s="335">
        <f t="shared" si="176"/>
        <v>0.23742236441572429</v>
      </c>
      <c r="AC182" s="335">
        <f t="shared" si="177"/>
        <v>0.14280907312169933</v>
      </c>
      <c r="AD182" s="335">
        <f t="shared" si="178"/>
        <v>2.9679825332833421E-3</v>
      </c>
      <c r="AE182" s="335">
        <f t="shared" si="187"/>
        <v>8.8089203178750049E-6</v>
      </c>
      <c r="AF182" s="327">
        <f t="shared" si="179"/>
        <v>0.14280907312169933</v>
      </c>
      <c r="AG182" s="415">
        <f t="shared" si="180"/>
        <v>8.8089203178750049E-6</v>
      </c>
      <c r="AH182" s="327">
        <f t="shared" si="163"/>
        <v>0.13984109058841598</v>
      </c>
      <c r="AI182" s="327">
        <f t="shared" si="164"/>
        <v>1.4649112969997689</v>
      </c>
      <c r="AJ182" s="327">
        <f t="shared" si="165"/>
        <v>0.77567696717120682</v>
      </c>
      <c r="AK182" s="327">
        <f t="shared" si="166"/>
        <v>0.56840663116369039</v>
      </c>
      <c r="AL182" s="327">
        <f t="shared" si="167"/>
        <v>0.88522351459989279</v>
      </c>
      <c r="AM182" s="327">
        <f t="shared" si="168"/>
        <v>0.47397507475695461</v>
      </c>
      <c r="AN182" s="335">
        <f t="shared" si="188"/>
        <v>0.36685070279529969</v>
      </c>
      <c r="AO182" s="335">
        <f t="shared" si="188"/>
        <v>0.35687987564391355</v>
      </c>
      <c r="AP182" s="335">
        <f t="shared" si="188"/>
        <v>0.34242695399828826</v>
      </c>
      <c r="AQ182" s="335">
        <f t="shared" si="188"/>
        <v>0.32160758692823965</v>
      </c>
      <c r="AR182" s="335">
        <f t="shared" si="188"/>
        <v>0.29186651698181698</v>
      </c>
      <c r="AS182" s="335">
        <f t="shared" si="188"/>
        <v>0.24982964456508283</v>
      </c>
      <c r="AT182" s="335">
        <f t="shared" si="188"/>
        <v>0.19115507387584835</v>
      </c>
      <c r="AU182" s="335">
        <f t="shared" si="169"/>
        <v>0.11031358779313716</v>
      </c>
    </row>
    <row r="183" spans="1:48" ht="12.95" customHeight="1" x14ac:dyDescent="0.2">
      <c r="A183" s="335" t="s">
        <v>3</v>
      </c>
      <c r="B183" s="415" t="s">
        <v>65</v>
      </c>
      <c r="C183" s="416">
        <v>56448.371099999997</v>
      </c>
      <c r="D183" s="416">
        <v>2.0000000000000001E-4</v>
      </c>
      <c r="E183" s="335">
        <f t="shared" si="154"/>
        <v>43336.013153682325</v>
      </c>
      <c r="F183" s="441">
        <f t="shared" si="181"/>
        <v>43335</v>
      </c>
      <c r="G183" s="416">
        <f t="shared" si="185"/>
        <v>0.37542663999920478</v>
      </c>
      <c r="H183" s="335"/>
      <c r="I183" s="335"/>
      <c r="J183" s="335"/>
      <c r="K183" s="335">
        <f>G183</f>
        <v>0.37542663999920478</v>
      </c>
      <c r="L183" s="335">
        <f t="shared" si="156"/>
        <v>0.23554927093538752</v>
      </c>
      <c r="M183" s="418">
        <f t="shared" si="157"/>
        <v>41429.871099999997</v>
      </c>
      <c r="N183" s="335">
        <f t="shared" si="158"/>
        <v>1.9565678376215343E-2</v>
      </c>
      <c r="O183" s="412">
        <v>1</v>
      </c>
      <c r="P183" s="327">
        <f t="shared" si="183"/>
        <v>1.9565678376215343E-2</v>
      </c>
      <c r="Q183" s="335"/>
      <c r="R183" s="327">
        <f t="shared" si="186"/>
        <v>1.9565678376215343E-2</v>
      </c>
      <c r="S183" s="327">
        <f t="shared" ca="1" si="184"/>
        <v>0.37182033771951395</v>
      </c>
      <c r="W183" s="327">
        <f>$AB183</f>
        <v>0.2357632909698531</v>
      </c>
      <c r="Z183" s="327">
        <f t="shared" si="160"/>
        <v>43335</v>
      </c>
      <c r="AA183" s="335">
        <f t="shared" si="161"/>
        <v>0.3752126199647392</v>
      </c>
      <c r="AB183" s="335">
        <f t="shared" si="176"/>
        <v>0.2357632909698531</v>
      </c>
      <c r="AC183" s="335">
        <f t="shared" si="177"/>
        <v>0.13987736906381726</v>
      </c>
      <c r="AD183" s="335">
        <f t="shared" si="178"/>
        <v>2.1402003446557849E-4</v>
      </c>
      <c r="AE183" s="335">
        <f t="shared" si="187"/>
        <v>4.5804575152647406E-8</v>
      </c>
      <c r="AF183" s="327">
        <f t="shared" si="179"/>
        <v>0.13987736906381726</v>
      </c>
      <c r="AG183" s="415">
        <f t="shared" si="180"/>
        <v>4.5804575152647406E-8</v>
      </c>
      <c r="AH183" s="327">
        <f t="shared" si="163"/>
        <v>0.13966334902935168</v>
      </c>
      <c r="AI183" s="327">
        <f t="shared" si="164"/>
        <v>1.4582699670396442</v>
      </c>
      <c r="AJ183" s="327">
        <f t="shared" si="165"/>
        <v>0.76828522437542612</v>
      </c>
      <c r="AK183" s="327">
        <f t="shared" si="166"/>
        <v>0.57377456351632228</v>
      </c>
      <c r="AL183" s="327">
        <f t="shared" si="167"/>
        <v>0.89685258912092447</v>
      </c>
      <c r="AM183" s="327">
        <f t="shared" si="168"/>
        <v>0.48111562103158756</v>
      </c>
      <c r="AN183" s="335">
        <f t="shared" si="188"/>
        <v>0.37225154334633775</v>
      </c>
      <c r="AO183" s="335">
        <f t="shared" si="188"/>
        <v>0.36219983488947255</v>
      </c>
      <c r="AP183" s="335">
        <f t="shared" si="188"/>
        <v>0.34760153914815023</v>
      </c>
      <c r="AQ183" s="335">
        <f t="shared" si="188"/>
        <v>0.32653579514190934</v>
      </c>
      <c r="AR183" s="335">
        <f t="shared" si="188"/>
        <v>0.29639725484488944</v>
      </c>
      <c r="AS183" s="335">
        <f t="shared" si="188"/>
        <v>0.25374808457829695</v>
      </c>
      <c r="AT183" s="335">
        <f t="shared" si="188"/>
        <v>0.19417194895362822</v>
      </c>
      <c r="AU183" s="335">
        <f t="shared" si="169"/>
        <v>0.11205766042669185</v>
      </c>
    </row>
    <row r="184" spans="1:48" ht="12.95" customHeight="1" x14ac:dyDescent="0.2">
      <c r="A184" s="48" t="s">
        <v>251</v>
      </c>
      <c r="B184" s="25" t="s">
        <v>65</v>
      </c>
      <c r="C184" s="26">
        <v>56455.390310000003</v>
      </c>
      <c r="D184" s="26">
        <v>1E-4</v>
      </c>
      <c r="E184" s="335">
        <f t="shared" si="154"/>
        <v>43354.955705171196</v>
      </c>
      <c r="F184" s="441">
        <f t="shared" si="181"/>
        <v>43354</v>
      </c>
      <c r="H184" s="419"/>
      <c r="I184" s="419"/>
      <c r="J184" s="335"/>
      <c r="K184" s="335"/>
      <c r="L184" s="335">
        <f t="shared" si="156"/>
        <v>0.23591783979734671</v>
      </c>
      <c r="M184" s="418">
        <f t="shared" si="157"/>
        <v>41436.890310000003</v>
      </c>
      <c r="N184" s="335">
        <f>+(L184-Q184)^2</f>
        <v>1.3976230899830903E-2</v>
      </c>
      <c r="O184" s="412"/>
      <c r="P184" s="327">
        <f t="shared" si="183"/>
        <v>0</v>
      </c>
      <c r="Q184" s="416">
        <f>+C184-(C$7+F184*C$8)</f>
        <v>0.35413895000965567</v>
      </c>
      <c r="R184" s="327">
        <f t="shared" si="186"/>
        <v>0</v>
      </c>
      <c r="S184" s="327">
        <f t="shared" ca="1" si="184"/>
        <v>0.37216548701272412</v>
      </c>
      <c r="Z184" s="327">
        <f t="shared" si="160"/>
        <v>43354</v>
      </c>
      <c r="AA184" s="335">
        <f t="shared" si="161"/>
        <v>0.37552062954178789</v>
      </c>
      <c r="AB184" s="335">
        <f t="shared" si="176"/>
        <v>-9999</v>
      </c>
      <c r="AC184" s="335">
        <f t="shared" si="177"/>
        <v>-0.23591783979734671</v>
      </c>
      <c r="AD184" s="335">
        <f t="shared" si="178"/>
        <v>-9999</v>
      </c>
      <c r="AE184" s="335">
        <f t="shared" si="187"/>
        <v>0</v>
      </c>
      <c r="AF184" s="327">
        <f t="shared" si="179"/>
        <v>-9999</v>
      </c>
      <c r="AG184" s="415">
        <f t="shared" si="180"/>
        <v>0.14101574321146071</v>
      </c>
      <c r="AH184" s="327">
        <f t="shared" si="163"/>
        <v>0.13960278974444118</v>
      </c>
      <c r="AI184" s="327">
        <f t="shared" si="164"/>
        <v>1.4560341768454095</v>
      </c>
      <c r="AJ184" s="327">
        <f t="shared" si="165"/>
        <v>0.76578901296507951</v>
      </c>
      <c r="AK184" s="327">
        <f t="shared" si="166"/>
        <v>0.57555316173034143</v>
      </c>
      <c r="AL184" s="327">
        <f t="shared" si="167"/>
        <v>0.90074318938210574</v>
      </c>
      <c r="AM184" s="327">
        <f t="shared" si="168"/>
        <v>0.48351345133067264</v>
      </c>
      <c r="AN184" s="335">
        <f t="shared" si="188"/>
        <v>0.37406394478505328</v>
      </c>
      <c r="AO184" s="335">
        <f t="shared" si="188"/>
        <v>0.36398569857496277</v>
      </c>
      <c r="AP184" s="335">
        <f t="shared" si="188"/>
        <v>0.34933927515841823</v>
      </c>
      <c r="AQ184" s="335">
        <f t="shared" si="188"/>
        <v>0.32819147366742585</v>
      </c>
      <c r="AR184" s="335">
        <f t="shared" si="188"/>
        <v>0.29791999817265374</v>
      </c>
      <c r="AS184" s="335">
        <f t="shared" si="188"/>
        <v>0.25506546101015537</v>
      </c>
      <c r="AT184" s="335">
        <f t="shared" si="188"/>
        <v>0.19518641738801285</v>
      </c>
      <c r="AU184" s="335">
        <f t="shared" si="169"/>
        <v>0.11264416272824107</v>
      </c>
    </row>
    <row r="185" spans="1:48" ht="12.95" customHeight="1" x14ac:dyDescent="0.2">
      <c r="A185" s="48" t="s">
        <v>251</v>
      </c>
      <c r="B185" s="25" t="s">
        <v>65</v>
      </c>
      <c r="C185" s="26">
        <v>56455.41246</v>
      </c>
      <c r="D185" s="26">
        <v>6.9999999999999999E-4</v>
      </c>
      <c r="E185" s="335">
        <f t="shared" si="154"/>
        <v>43355.01548077492</v>
      </c>
      <c r="F185" s="441">
        <f t="shared" si="181"/>
        <v>43354</v>
      </c>
      <c r="G185" s="416">
        <f t="shared" ref="G185:G196" si="189">+C185-(C$7+F185*C$8)</f>
        <v>0.37628895000671037</v>
      </c>
      <c r="H185" s="419"/>
      <c r="I185" s="419"/>
      <c r="J185" s="335"/>
      <c r="K185" s="335">
        <f t="shared" ref="K185:K196" si="190">G185</f>
        <v>0.37628895000671037</v>
      </c>
      <c r="L185" s="335">
        <f t="shared" si="156"/>
        <v>0.23591783979734671</v>
      </c>
      <c r="M185" s="418">
        <f t="shared" si="157"/>
        <v>41436.91246</v>
      </c>
      <c r="N185" s="335">
        <f t="shared" ref="N185:N196" si="191">+(L185-G185)^2</f>
        <v>1.9704048581409318E-2</v>
      </c>
      <c r="O185" s="412">
        <v>1</v>
      </c>
      <c r="P185" s="327">
        <f t="shared" si="183"/>
        <v>1.9704048581409318E-2</v>
      </c>
      <c r="Q185" s="335"/>
      <c r="R185" s="327">
        <f t="shared" si="186"/>
        <v>1.9704048581409318E-2</v>
      </c>
      <c r="S185" s="327">
        <f t="shared" ca="1" si="184"/>
        <v>0.37216548701272412</v>
      </c>
      <c r="W185" s="327">
        <f>$AB185</f>
        <v>0.23668616026226919</v>
      </c>
      <c r="Z185" s="327">
        <f t="shared" si="160"/>
        <v>43354</v>
      </c>
      <c r="AA185" s="335">
        <f t="shared" si="161"/>
        <v>0.37552062954178789</v>
      </c>
      <c r="AB185" s="335">
        <f t="shared" si="176"/>
        <v>0.23668616026226919</v>
      </c>
      <c r="AC185" s="335">
        <f t="shared" si="177"/>
        <v>0.14037111020936366</v>
      </c>
      <c r="AD185" s="335">
        <f t="shared" si="178"/>
        <v>7.6832046492247841E-4</v>
      </c>
      <c r="AE185" s="335">
        <f t="shared" si="187"/>
        <v>5.903163368186934E-7</v>
      </c>
      <c r="AF185" s="327">
        <f t="shared" si="179"/>
        <v>0.14037111020936366</v>
      </c>
      <c r="AG185" s="415">
        <f t="shared" si="180"/>
        <v>5.903163368186934E-7</v>
      </c>
      <c r="AH185" s="327">
        <f t="shared" si="163"/>
        <v>0.13960278974444118</v>
      </c>
      <c r="AI185" s="327">
        <f t="shared" si="164"/>
        <v>1.4560341768454095</v>
      </c>
      <c r="AJ185" s="327">
        <f t="shared" si="165"/>
        <v>0.76578901296507951</v>
      </c>
      <c r="AK185" s="327">
        <f t="shared" si="166"/>
        <v>0.57555316173034143</v>
      </c>
      <c r="AL185" s="327">
        <f t="shared" si="167"/>
        <v>0.90074318938210574</v>
      </c>
      <c r="AM185" s="327">
        <f t="shared" si="168"/>
        <v>0.48351345133067264</v>
      </c>
      <c r="AN185" s="335">
        <f t="shared" si="188"/>
        <v>0.37406394478505328</v>
      </c>
      <c r="AO185" s="335">
        <f t="shared" si="188"/>
        <v>0.36398569857496277</v>
      </c>
      <c r="AP185" s="335">
        <f t="shared" si="188"/>
        <v>0.34933927515841823</v>
      </c>
      <c r="AQ185" s="335">
        <f t="shared" si="188"/>
        <v>0.32819147366742585</v>
      </c>
      <c r="AR185" s="335">
        <f t="shared" si="188"/>
        <v>0.29791999817265374</v>
      </c>
      <c r="AS185" s="335">
        <f t="shared" si="188"/>
        <v>0.25506546101015537</v>
      </c>
      <c r="AT185" s="335">
        <f t="shared" si="188"/>
        <v>0.19518641738801285</v>
      </c>
      <c r="AU185" s="335">
        <f t="shared" si="169"/>
        <v>0.11264416272824107</v>
      </c>
    </row>
    <row r="186" spans="1:48" ht="12.95" customHeight="1" x14ac:dyDescent="0.2">
      <c r="A186" s="48" t="s">
        <v>251</v>
      </c>
      <c r="B186" s="25" t="s">
        <v>65</v>
      </c>
      <c r="C186" s="26">
        <v>56459.491090000003</v>
      </c>
      <c r="D186" s="26">
        <v>8.0000000000000004E-4</v>
      </c>
      <c r="E186" s="335">
        <f t="shared" si="154"/>
        <v>43366.022368840539</v>
      </c>
      <c r="F186" s="441">
        <f t="shared" si="181"/>
        <v>43365</v>
      </c>
      <c r="G186" s="416">
        <f t="shared" si="189"/>
        <v>0.37884134001069469</v>
      </c>
      <c r="H186" s="419"/>
      <c r="I186" s="419"/>
      <c r="J186" s="335"/>
      <c r="K186" s="335">
        <f t="shared" si="190"/>
        <v>0.37884134001069469</v>
      </c>
      <c r="L186" s="335">
        <f t="shared" si="156"/>
        <v>0.2361313082862122</v>
      </c>
      <c r="M186" s="418">
        <f t="shared" si="157"/>
        <v>41440.991090000003</v>
      </c>
      <c r="N186" s="335">
        <f t="shared" si="191"/>
        <v>2.0366153154802797E-2</v>
      </c>
      <c r="O186" s="412">
        <v>1</v>
      </c>
      <c r="P186" s="327">
        <f t="shared" si="183"/>
        <v>2.0366153154802797E-2</v>
      </c>
      <c r="Q186" s="335"/>
      <c r="R186" s="327">
        <f t="shared" si="186"/>
        <v>2.0366153154802797E-2</v>
      </c>
      <c r="S186" s="327">
        <f t="shared" ca="1" si="184"/>
        <v>0.37236531028774045</v>
      </c>
      <c r="W186" s="327">
        <f>$AB186</f>
        <v>0.23927379085860354</v>
      </c>
      <c r="Z186" s="327">
        <f t="shared" si="160"/>
        <v>43365</v>
      </c>
      <c r="AA186" s="335">
        <f t="shared" si="161"/>
        <v>0.37569885743830334</v>
      </c>
      <c r="AB186" s="335">
        <f t="shared" si="176"/>
        <v>0.23927379085860354</v>
      </c>
      <c r="AC186" s="335">
        <f t="shared" si="177"/>
        <v>0.14271003172448249</v>
      </c>
      <c r="AD186" s="335">
        <f t="shared" si="178"/>
        <v>3.1424825723913585E-3</v>
      </c>
      <c r="AE186" s="335">
        <f t="shared" si="187"/>
        <v>9.8751967177834095E-6</v>
      </c>
      <c r="AF186" s="327">
        <f t="shared" si="179"/>
        <v>0.14271003172448249</v>
      </c>
      <c r="AG186" s="415">
        <f t="shared" si="180"/>
        <v>9.8751967177834095E-6</v>
      </c>
      <c r="AH186" s="327">
        <f t="shared" si="163"/>
        <v>0.13956754915209116</v>
      </c>
      <c r="AI186" s="327">
        <f t="shared" si="164"/>
        <v>1.454739276538932</v>
      </c>
      <c r="AJ186" s="327">
        <f t="shared" si="165"/>
        <v>0.7643415142081994</v>
      </c>
      <c r="AK186" s="327">
        <f t="shared" si="166"/>
        <v>0.57657679696785535</v>
      </c>
      <c r="AL186" s="327">
        <f t="shared" si="167"/>
        <v>0.90299102566388201</v>
      </c>
      <c r="AM186" s="327">
        <f t="shared" si="168"/>
        <v>0.48490087951732591</v>
      </c>
      <c r="AN186" s="335">
        <f t="shared" si="188"/>
        <v>0.3751123495591156</v>
      </c>
      <c r="AO186" s="335">
        <f t="shared" si="188"/>
        <v>0.36501889154245104</v>
      </c>
      <c r="AP186" s="335">
        <f t="shared" si="188"/>
        <v>0.35034477980497425</v>
      </c>
      <c r="AQ186" s="335">
        <f t="shared" si="188"/>
        <v>0.32914965501340943</v>
      </c>
      <c r="AR186" s="335">
        <f t="shared" si="188"/>
        <v>0.29880138535885803</v>
      </c>
      <c r="AS186" s="335">
        <f t="shared" si="188"/>
        <v>0.25582807634310317</v>
      </c>
      <c r="AT186" s="335">
        <f t="shared" si="188"/>
        <v>0.19577372825034586</v>
      </c>
      <c r="AU186" s="335">
        <f t="shared" si="169"/>
        <v>0.11298371669229601</v>
      </c>
    </row>
    <row r="187" spans="1:48" ht="12.95" customHeight="1" x14ac:dyDescent="0.2">
      <c r="A187" s="442" t="s">
        <v>811</v>
      </c>
      <c r="B187" s="443" t="s">
        <v>65</v>
      </c>
      <c r="C187" s="442">
        <v>56666.636899999809</v>
      </c>
      <c r="D187" s="442">
        <v>2.0000000000000001E-4</v>
      </c>
      <c r="E187" s="335">
        <f t="shared" si="154"/>
        <v>43925.041143264185</v>
      </c>
      <c r="F187" s="441">
        <f t="shared" si="181"/>
        <v>43924</v>
      </c>
      <c r="G187" s="416">
        <f t="shared" si="189"/>
        <v>0.38579824981570709</v>
      </c>
      <c r="H187" s="419"/>
      <c r="I187" s="419"/>
      <c r="J187" s="335"/>
      <c r="K187" s="335">
        <f t="shared" si="190"/>
        <v>0.38579824981570709</v>
      </c>
      <c r="L187" s="335">
        <f t="shared" si="156"/>
        <v>0.24706292404338737</v>
      </c>
      <c r="M187" s="418">
        <f t="shared" si="157"/>
        <v>41648.136899999809</v>
      </c>
      <c r="N187" s="335">
        <f t="shared" si="191"/>
        <v>1.9247490617151683E-2</v>
      </c>
      <c r="O187" s="412">
        <v>1</v>
      </c>
      <c r="P187" s="327">
        <f t="shared" si="183"/>
        <v>1.9247490617151683E-2</v>
      </c>
      <c r="Q187" s="335"/>
      <c r="R187" s="327">
        <f t="shared" si="186"/>
        <v>1.9247490617151683E-2</v>
      </c>
      <c r="S187" s="327">
        <f t="shared" ca="1" si="184"/>
        <v>0.38251996580902803</v>
      </c>
      <c r="W187" s="327">
        <f>$AB187</f>
        <v>0.2481868895565382</v>
      </c>
      <c r="Z187" s="327">
        <f t="shared" si="160"/>
        <v>43924</v>
      </c>
      <c r="AA187" s="335">
        <f t="shared" si="161"/>
        <v>0.38467428430255624</v>
      </c>
      <c r="AB187" s="335">
        <f t="shared" si="176"/>
        <v>0.2481868895565382</v>
      </c>
      <c r="AC187" s="335">
        <f t="shared" si="177"/>
        <v>0.13873532577231973</v>
      </c>
      <c r="AD187" s="335">
        <f t="shared" si="178"/>
        <v>1.1239655131508597E-3</v>
      </c>
      <c r="AE187" s="335">
        <f t="shared" si="187"/>
        <v>1.2632984747524753E-6</v>
      </c>
      <c r="AF187" s="327">
        <f t="shared" si="179"/>
        <v>0.13873532577231973</v>
      </c>
      <c r="AG187" s="415">
        <f t="shared" si="180"/>
        <v>1.2632984747524753E-6</v>
      </c>
      <c r="AH187" s="327">
        <f t="shared" si="163"/>
        <v>0.1376113602591689</v>
      </c>
      <c r="AI187" s="327">
        <f t="shared" si="164"/>
        <v>1.3888321074410293</v>
      </c>
      <c r="AJ187" s="327">
        <f t="shared" si="165"/>
        <v>0.68909479250323336</v>
      </c>
      <c r="AK187" s="327">
        <f t="shared" si="166"/>
        <v>0.62292712627708768</v>
      </c>
      <c r="AL187" s="327">
        <f t="shared" si="167"/>
        <v>1.0127713495070951</v>
      </c>
      <c r="AM187" s="327">
        <f t="shared" si="168"/>
        <v>0.55462308588439801</v>
      </c>
      <c r="AN187" s="335">
        <f t="shared" si="188"/>
        <v>0.42751839589394375</v>
      </c>
      <c r="AO187" s="335">
        <f t="shared" si="188"/>
        <v>0.41679832882681789</v>
      </c>
      <c r="AP187" s="335">
        <f t="shared" si="188"/>
        <v>0.40088829599079823</v>
      </c>
      <c r="AQ187" s="335">
        <f t="shared" si="188"/>
        <v>0.37747033033979183</v>
      </c>
      <c r="AR187" s="335">
        <f t="shared" si="188"/>
        <v>0.34338825993204708</v>
      </c>
      <c r="AS187" s="335">
        <f t="shared" si="188"/>
        <v>0.2945052995750041</v>
      </c>
      <c r="AT187" s="335">
        <f t="shared" si="188"/>
        <v>0.22560660617345341</v>
      </c>
      <c r="AU187" s="335">
        <f t="shared" si="169"/>
        <v>0.13023923177472163</v>
      </c>
      <c r="AV187" s="335"/>
    </row>
    <row r="188" spans="1:48" ht="12.95" customHeight="1" x14ac:dyDescent="0.2">
      <c r="A188" s="442" t="s">
        <v>811</v>
      </c>
      <c r="B188" s="443" t="s">
        <v>65</v>
      </c>
      <c r="C188" s="442">
        <v>56679.606699999887</v>
      </c>
      <c r="D188" s="442">
        <v>2.0000000000000001E-4</v>
      </c>
      <c r="E188" s="335">
        <f t="shared" si="154"/>
        <v>43960.042390456059</v>
      </c>
      <c r="F188" s="441">
        <f t="shared" si="181"/>
        <v>43959</v>
      </c>
      <c r="G188" s="416">
        <f t="shared" si="189"/>
        <v>0.38626039989321725</v>
      </c>
      <c r="H188" s="419"/>
      <c r="I188" s="419"/>
      <c r="J188" s="335"/>
      <c r="K188" s="335">
        <f t="shared" si="190"/>
        <v>0.38626039989321725</v>
      </c>
      <c r="L188" s="335">
        <f t="shared" si="156"/>
        <v>0.24775282277475624</v>
      </c>
      <c r="M188" s="418">
        <f t="shared" si="157"/>
        <v>41661.106699999887</v>
      </c>
      <c r="N188" s="335">
        <f t="shared" si="191"/>
        <v>1.9184348919226425E-2</v>
      </c>
      <c r="O188" s="412">
        <v>1</v>
      </c>
      <c r="P188" s="327">
        <f t="shared" si="183"/>
        <v>1.9184348919226425E-2</v>
      </c>
      <c r="Q188" s="335"/>
      <c r="R188" s="327">
        <f t="shared" si="186"/>
        <v>1.9184348919226425E-2</v>
      </c>
      <c r="S188" s="327">
        <f t="shared" ca="1" si="184"/>
        <v>0.38315576713862565</v>
      </c>
      <c r="W188" s="327">
        <f>$AB188</f>
        <v>0.24878174064040298</v>
      </c>
      <c r="Z188" s="327">
        <f t="shared" si="160"/>
        <v>43959</v>
      </c>
      <c r="AA188" s="335">
        <f t="shared" si="161"/>
        <v>0.38523148202757052</v>
      </c>
      <c r="AB188" s="335">
        <f t="shared" si="176"/>
        <v>0.24878174064040298</v>
      </c>
      <c r="AC188" s="335">
        <f t="shared" si="177"/>
        <v>0.13850757711846101</v>
      </c>
      <c r="AD188" s="335">
        <f t="shared" si="178"/>
        <v>1.028917865646739E-3</v>
      </c>
      <c r="AE188" s="335">
        <f t="shared" si="187"/>
        <v>1.0586719742470409E-6</v>
      </c>
      <c r="AF188" s="327">
        <f t="shared" si="179"/>
        <v>0.13850757711846101</v>
      </c>
      <c r="AG188" s="415">
        <f t="shared" si="180"/>
        <v>1.0586719742470409E-6</v>
      </c>
      <c r="AH188" s="327">
        <f t="shared" si="163"/>
        <v>0.13747865925281427</v>
      </c>
      <c r="AI188" s="327">
        <f t="shared" si="164"/>
        <v>1.3847220150266599</v>
      </c>
      <c r="AJ188" s="327">
        <f t="shared" si="165"/>
        <v>0.68430825710059606</v>
      </c>
      <c r="AK188" s="327">
        <f t="shared" si="166"/>
        <v>0.62547388721088049</v>
      </c>
      <c r="AL188" s="327">
        <f t="shared" si="167"/>
        <v>1.0193558964917577</v>
      </c>
      <c r="AM188" s="327">
        <f t="shared" si="168"/>
        <v>0.55893597577703358</v>
      </c>
      <c r="AN188" s="335">
        <f t="shared" si="188"/>
        <v>0.43074140760352692</v>
      </c>
      <c r="AO188" s="335">
        <f t="shared" si="188"/>
        <v>0.41999158456599012</v>
      </c>
      <c r="AP188" s="335">
        <f t="shared" si="188"/>
        <v>0.40401543452450117</v>
      </c>
      <c r="AQ188" s="335">
        <f t="shared" si="188"/>
        <v>0.38047045321570699</v>
      </c>
      <c r="AR188" s="335">
        <f t="shared" si="188"/>
        <v>0.34616601040739348</v>
      </c>
      <c r="AS188" s="335">
        <f t="shared" si="188"/>
        <v>0.29692163691886808</v>
      </c>
      <c r="AT188" s="335">
        <f t="shared" si="188"/>
        <v>0.22747359084935204</v>
      </c>
      <c r="AU188" s="335">
        <f t="shared" si="169"/>
        <v>0.13131963075125985</v>
      </c>
    </row>
    <row r="189" spans="1:48" ht="12.95" customHeight="1" x14ac:dyDescent="0.2">
      <c r="A189" s="442" t="s">
        <v>811</v>
      </c>
      <c r="B189" s="443" t="s">
        <v>71</v>
      </c>
      <c r="C189" s="442">
        <v>56680.532399999909</v>
      </c>
      <c r="D189" s="442">
        <v>2.9999999999999997E-4</v>
      </c>
      <c r="E189" s="335">
        <f t="shared" si="154"/>
        <v>43962.540551917766</v>
      </c>
      <c r="F189" s="441">
        <f t="shared" si="181"/>
        <v>43961.5</v>
      </c>
      <c r="G189" s="416">
        <f t="shared" si="189"/>
        <v>0.38557912491523894</v>
      </c>
      <c r="H189" s="419"/>
      <c r="I189" s="419"/>
      <c r="J189" s="335"/>
      <c r="K189" s="335">
        <f t="shared" si="190"/>
        <v>0.38557912491523894</v>
      </c>
      <c r="L189" s="335">
        <f t="shared" si="156"/>
        <v>0.24780212583402061</v>
      </c>
      <c r="M189" s="418">
        <f t="shared" si="157"/>
        <v>41662.032399999909</v>
      </c>
      <c r="N189" s="335">
        <f t="shared" si="191"/>
        <v>1.8982501475826034E-2</v>
      </c>
      <c r="O189" s="412">
        <v>1</v>
      </c>
      <c r="P189" s="327">
        <f t="shared" si="183"/>
        <v>1.8982501475826034E-2</v>
      </c>
      <c r="Q189" s="335"/>
      <c r="R189" s="327">
        <f t="shared" si="186"/>
        <v>1.8982501475826034E-2</v>
      </c>
      <c r="S189" s="327">
        <f t="shared" ca="1" si="184"/>
        <v>0.38320118151931115</v>
      </c>
      <c r="W189" s="327">
        <f>$AB189</f>
        <v>0.2481099878728491</v>
      </c>
      <c r="Z189" s="327">
        <f t="shared" si="160"/>
        <v>43961.5</v>
      </c>
      <c r="AA189" s="335">
        <f t="shared" si="161"/>
        <v>0.38527126287641045</v>
      </c>
      <c r="AB189" s="335">
        <f t="shared" si="176"/>
        <v>0.2481099878728491</v>
      </c>
      <c r="AC189" s="335">
        <f t="shared" si="177"/>
        <v>0.13777699908121832</v>
      </c>
      <c r="AD189" s="335">
        <f t="shared" si="178"/>
        <v>3.0786203882848806E-4</v>
      </c>
      <c r="AE189" s="335">
        <f t="shared" si="187"/>
        <v>9.4779034951633491E-8</v>
      </c>
      <c r="AF189" s="327">
        <f t="shared" si="179"/>
        <v>0.13777699908121832</v>
      </c>
      <c r="AG189" s="415">
        <f t="shared" si="180"/>
        <v>9.4779034951633491E-8</v>
      </c>
      <c r="AH189" s="327">
        <f t="shared" si="163"/>
        <v>0.13746913704238983</v>
      </c>
      <c r="AI189" s="327">
        <f t="shared" si="164"/>
        <v>1.384428605707392</v>
      </c>
      <c r="AJ189" s="327">
        <f t="shared" si="165"/>
        <v>0.68396616736093985</v>
      </c>
      <c r="AK189" s="327">
        <f t="shared" si="166"/>
        <v>0.62565426518384193</v>
      </c>
      <c r="AL189" s="327">
        <f t="shared" si="167"/>
        <v>1.0198249280826901</v>
      </c>
      <c r="AM189" s="327">
        <f t="shared" si="168"/>
        <v>0.55924379687194048</v>
      </c>
      <c r="AN189" s="335">
        <f t="shared" si="188"/>
        <v>0.43097135487614469</v>
      </c>
      <c r="AO189" s="335">
        <f t="shared" si="188"/>
        <v>0.42021944862061239</v>
      </c>
      <c r="AP189" s="335">
        <f t="shared" si="188"/>
        <v>0.40423862698221369</v>
      </c>
      <c r="AQ189" s="335">
        <f t="shared" si="188"/>
        <v>0.38068462907464939</v>
      </c>
      <c r="AR189" s="335">
        <f t="shared" si="188"/>
        <v>0.34636435565009588</v>
      </c>
      <c r="AS189" s="335">
        <f t="shared" si="188"/>
        <v>0.29709420734615311</v>
      </c>
      <c r="AT189" s="335">
        <f t="shared" si="188"/>
        <v>0.22760694261372699</v>
      </c>
      <c r="AU189" s="335">
        <f t="shared" si="169"/>
        <v>0.13139680210672688</v>
      </c>
    </row>
    <row r="190" spans="1:48" ht="12.95" customHeight="1" x14ac:dyDescent="0.2">
      <c r="A190" s="442" t="s">
        <v>811</v>
      </c>
      <c r="B190" s="443" t="s">
        <v>71</v>
      </c>
      <c r="C190" s="442">
        <v>56687.572600000072</v>
      </c>
      <c r="D190" s="442">
        <v>2.9999999999999997E-4</v>
      </c>
      <c r="E190" s="335">
        <f t="shared" si="154"/>
        <v>43981.539748550284</v>
      </c>
      <c r="F190" s="441">
        <f t="shared" si="181"/>
        <v>43980.5</v>
      </c>
      <c r="G190" s="416">
        <f t="shared" si="189"/>
        <v>0.38528143507573986</v>
      </c>
      <c r="H190" s="419"/>
      <c r="I190" s="419"/>
      <c r="J190" s="335"/>
      <c r="K190" s="335">
        <f t="shared" si="190"/>
        <v>0.38528143507573986</v>
      </c>
      <c r="L190" s="335">
        <f t="shared" si="156"/>
        <v>0.24817693618093989</v>
      </c>
      <c r="M190" s="418">
        <f t="shared" si="157"/>
        <v>41669.072600000072</v>
      </c>
      <c r="N190" s="335">
        <f t="shared" si="191"/>
        <v>1.8797643617194208E-2</v>
      </c>
      <c r="O190" s="412">
        <v>1</v>
      </c>
      <c r="P190" s="327">
        <f t="shared" si="183"/>
        <v>1.8797643617194208E-2</v>
      </c>
      <c r="Q190" s="335"/>
      <c r="R190" s="327">
        <f t="shared" si="186"/>
        <v>1.8797643617194208E-2</v>
      </c>
      <c r="S190" s="327">
        <f t="shared" ca="1" si="184"/>
        <v>0.38354633081252132</v>
      </c>
      <c r="Z190" s="327">
        <f t="shared" si="160"/>
        <v>43980.5</v>
      </c>
      <c r="AA190" s="335">
        <f t="shared" si="161"/>
        <v>0.38557351562580988</v>
      </c>
      <c r="AB190" s="335"/>
      <c r="AC190" s="335"/>
      <c r="AD190" s="335"/>
      <c r="AE190" s="335"/>
      <c r="AG190" s="415"/>
      <c r="AH190" s="327">
        <f t="shared" si="163"/>
        <v>0.13739657944486997</v>
      </c>
      <c r="AI190" s="327">
        <f t="shared" si="164"/>
        <v>1.3821994654219423</v>
      </c>
      <c r="AJ190" s="327">
        <f t="shared" si="165"/>
        <v>0.68136549384539868</v>
      </c>
      <c r="AK190" s="327">
        <f t="shared" si="166"/>
        <v>0.62701848542131855</v>
      </c>
      <c r="AL190" s="327">
        <f t="shared" si="167"/>
        <v>1.0233839388960266</v>
      </c>
      <c r="AM190" s="327">
        <f t="shared" si="168"/>
        <v>0.56158217861691961</v>
      </c>
      <c r="AN190" s="335">
        <f t="shared" si="188"/>
        <v>0.43271778511526121</v>
      </c>
      <c r="AO190" s="335">
        <f t="shared" si="188"/>
        <v>0.42195023002690019</v>
      </c>
      <c r="AP190" s="335">
        <f t="shared" si="188"/>
        <v>0.4059341267715772</v>
      </c>
      <c r="AQ190" s="335">
        <f t="shared" si="188"/>
        <v>0.38231184689724823</v>
      </c>
      <c r="AR190" s="335">
        <f t="shared" si="188"/>
        <v>0.34787149294022229</v>
      </c>
      <c r="AS190" s="335">
        <f t="shared" si="188"/>
        <v>0.29840563276903814</v>
      </c>
      <c r="AT190" s="335">
        <f t="shared" si="188"/>
        <v>0.22862039727421021</v>
      </c>
      <c r="AU190" s="335">
        <f t="shared" si="169"/>
        <v>0.13198330440827633</v>
      </c>
    </row>
    <row r="191" spans="1:48" ht="12.95" customHeight="1" x14ac:dyDescent="0.2">
      <c r="A191" s="442" t="s">
        <v>811</v>
      </c>
      <c r="B191" s="443" t="s">
        <v>65</v>
      </c>
      <c r="C191" s="442">
        <v>56699.61810000008</v>
      </c>
      <c r="D191" s="442">
        <v>2.0000000000000001E-4</v>
      </c>
      <c r="E191" s="335">
        <f t="shared" si="154"/>
        <v>44014.046612422309</v>
      </c>
      <c r="F191" s="441">
        <f t="shared" si="181"/>
        <v>44013</v>
      </c>
      <c r="G191" s="416">
        <f t="shared" si="189"/>
        <v>0.38782486008130945</v>
      </c>
      <c r="H191" s="419"/>
      <c r="I191" s="419"/>
      <c r="J191" s="335"/>
      <c r="K191" s="335">
        <f t="shared" si="190"/>
        <v>0.38782486008130945</v>
      </c>
      <c r="L191" s="335">
        <f t="shared" si="156"/>
        <v>0.24881849795007793</v>
      </c>
      <c r="M191" s="418">
        <f t="shared" si="157"/>
        <v>41681.11810000008</v>
      </c>
      <c r="N191" s="335">
        <f t="shared" si="191"/>
        <v>1.9322768712959078E-2</v>
      </c>
      <c r="O191" s="412">
        <v>1</v>
      </c>
      <c r="P191" s="327">
        <f t="shared" si="183"/>
        <v>1.9322768712959078E-2</v>
      </c>
      <c r="Q191" s="335"/>
      <c r="R191" s="327">
        <f t="shared" si="186"/>
        <v>1.9322768712959078E-2</v>
      </c>
      <c r="S191" s="327">
        <f t="shared" ca="1" si="184"/>
        <v>0.38413671776143332</v>
      </c>
      <c r="W191" s="327">
        <f t="shared" ref="W191:W196" si="192">$AB191</f>
        <v>0.25055316181854514</v>
      </c>
      <c r="Z191" s="327">
        <f t="shared" si="160"/>
        <v>44013</v>
      </c>
      <c r="AA191" s="335">
        <f t="shared" si="161"/>
        <v>0.38609019621284224</v>
      </c>
      <c r="AB191" s="335">
        <f t="shared" ref="AB191:AB205" si="193">IF(O191&lt;&gt;0,G191-AH191, -9999)</f>
        <v>0.25055316181854514</v>
      </c>
      <c r="AC191" s="335">
        <f t="shared" ref="AC191:AC205" si="194">+G191-L191</f>
        <v>0.13900636213123152</v>
      </c>
      <c r="AD191" s="335">
        <f t="shared" ref="AD191:AD205" si="195">IF(O191&lt;&gt;0,G191-AA191, -9999)</f>
        <v>1.7346638684672122E-3</v>
      </c>
      <c r="AE191" s="335">
        <f t="shared" ref="AE191:AE205" si="196">+(G191-AA191)^2*O191</f>
        <v>3.0090587365656337E-6</v>
      </c>
      <c r="AF191" s="327">
        <f t="shared" ref="AF191:AF205" si="197">IF(O191&lt;&gt;0,G191-L191, -9999)</f>
        <v>0.13900636213123152</v>
      </c>
      <c r="AG191" s="415">
        <f t="shared" ref="AG191:AG205" si="198">+(G191-AA191)^2</f>
        <v>3.0090587365656337E-6</v>
      </c>
      <c r="AH191" s="327">
        <f t="shared" si="163"/>
        <v>0.13727169826276434</v>
      </c>
      <c r="AI191" s="327">
        <f t="shared" si="164"/>
        <v>1.3783897561518705</v>
      </c>
      <c r="AJ191" s="327">
        <f t="shared" si="165"/>
        <v>0.67691394471970989</v>
      </c>
      <c r="AK191" s="327">
        <f t="shared" si="166"/>
        <v>0.62932488022339528</v>
      </c>
      <c r="AL191" s="327">
        <f t="shared" si="167"/>
        <v>1.0294486783568233</v>
      </c>
      <c r="AM191" s="327">
        <f t="shared" si="168"/>
        <v>0.56557769688004356</v>
      </c>
      <c r="AN191" s="335">
        <f t="shared" ref="AN191:AT200" si="199">$AU191+$AB$7*SIN(AO191)</f>
        <v>0.43570030272491006</v>
      </c>
      <c r="AO191" s="335">
        <f t="shared" si="199"/>
        <v>0.42490673107437527</v>
      </c>
      <c r="AP191" s="335">
        <f t="shared" si="199"/>
        <v>0.40883118949738806</v>
      </c>
      <c r="AQ191" s="335">
        <f t="shared" si="199"/>
        <v>0.38509311354627851</v>
      </c>
      <c r="AR191" s="335">
        <f t="shared" si="199"/>
        <v>0.35044831243808083</v>
      </c>
      <c r="AS191" s="335">
        <f t="shared" si="199"/>
        <v>0.30064840865266457</v>
      </c>
      <c r="AT191" s="335">
        <f t="shared" si="199"/>
        <v>0.2303538609988337</v>
      </c>
      <c r="AU191" s="335">
        <f t="shared" si="169"/>
        <v>0.13298653202934752</v>
      </c>
    </row>
    <row r="192" spans="1:48" ht="12.95" customHeight="1" x14ac:dyDescent="0.2">
      <c r="A192" s="442" t="s">
        <v>811</v>
      </c>
      <c r="B192" s="443" t="s">
        <v>71</v>
      </c>
      <c r="C192" s="442">
        <v>56701.655400000047</v>
      </c>
      <c r="D192" s="442">
        <v>4.0000000000000002E-4</v>
      </c>
      <c r="E192" s="335">
        <f t="shared" si="154"/>
        <v>44019.544618629225</v>
      </c>
      <c r="F192" s="441">
        <f t="shared" si="181"/>
        <v>44018.5</v>
      </c>
      <c r="G192" s="416">
        <f t="shared" si="189"/>
        <v>0.38708605505235028</v>
      </c>
      <c r="H192" s="419"/>
      <c r="I192" s="419"/>
      <c r="J192" s="335"/>
      <c r="K192" s="335">
        <f t="shared" si="190"/>
        <v>0.38708605505235028</v>
      </c>
      <c r="L192" s="335">
        <f t="shared" si="156"/>
        <v>0.24892712473534123</v>
      </c>
      <c r="M192" s="418">
        <f t="shared" si="157"/>
        <v>41683.155400000047</v>
      </c>
      <c r="N192" s="335">
        <f t="shared" si="191"/>
        <v>1.9087890026340159E-2</v>
      </c>
      <c r="O192" s="412">
        <v>1</v>
      </c>
      <c r="P192" s="327">
        <f t="shared" si="183"/>
        <v>1.9087890026340159E-2</v>
      </c>
      <c r="Q192" s="335"/>
      <c r="R192" s="327">
        <f t="shared" si="186"/>
        <v>1.9087890026340159E-2</v>
      </c>
      <c r="S192" s="327">
        <f t="shared" ca="1" si="184"/>
        <v>0.38423662939894154</v>
      </c>
      <c r="W192" s="327">
        <f t="shared" si="192"/>
        <v>0.24983558608010806</v>
      </c>
      <c r="Z192" s="327">
        <f t="shared" si="160"/>
        <v>44018.5</v>
      </c>
      <c r="AA192" s="335">
        <f t="shared" si="161"/>
        <v>0.38617759370758342</v>
      </c>
      <c r="AB192" s="335">
        <f t="shared" si="193"/>
        <v>0.24983558608010806</v>
      </c>
      <c r="AC192" s="335">
        <f t="shared" si="194"/>
        <v>0.13815893031700904</v>
      </c>
      <c r="AD192" s="335">
        <f t="shared" si="195"/>
        <v>9.0846134476685325E-4</v>
      </c>
      <c r="AE192" s="335">
        <f t="shared" si="196"/>
        <v>8.2530201493559941E-7</v>
      </c>
      <c r="AF192" s="327">
        <f t="shared" si="197"/>
        <v>0.13815893031700904</v>
      </c>
      <c r="AG192" s="415">
        <f t="shared" si="198"/>
        <v>8.2530201493559941E-7</v>
      </c>
      <c r="AH192" s="327">
        <f t="shared" si="163"/>
        <v>0.13725046897224222</v>
      </c>
      <c r="AI192" s="327">
        <f t="shared" si="164"/>
        <v>1.3777454652677599</v>
      </c>
      <c r="AJ192" s="327">
        <f t="shared" si="165"/>
        <v>0.676160255488784</v>
      </c>
      <c r="AK192" s="327">
        <f t="shared" si="166"/>
        <v>0.6297118197227255</v>
      </c>
      <c r="AL192" s="327">
        <f t="shared" si="167"/>
        <v>1.0304721446749978</v>
      </c>
      <c r="AM192" s="327">
        <f t="shared" si="168"/>
        <v>0.56625331788622824</v>
      </c>
      <c r="AN192" s="335">
        <f t="shared" si="199"/>
        <v>0.43620443648121277</v>
      </c>
      <c r="AO192" s="335">
        <f t="shared" si="199"/>
        <v>0.42540655566715296</v>
      </c>
      <c r="AP192" s="335">
        <f t="shared" si="199"/>
        <v>0.4093210691617406</v>
      </c>
      <c r="AQ192" s="335">
        <f t="shared" si="199"/>
        <v>0.38556352227193336</v>
      </c>
      <c r="AR192" s="335">
        <f t="shared" si="199"/>
        <v>0.35088424184678957</v>
      </c>
      <c r="AS192" s="335">
        <f t="shared" si="199"/>
        <v>0.30102789868208879</v>
      </c>
      <c r="AT192" s="335">
        <f t="shared" si="199"/>
        <v>0.23064720672320874</v>
      </c>
      <c r="AU192" s="335">
        <f t="shared" si="169"/>
        <v>0.13315630901137498</v>
      </c>
    </row>
    <row r="193" spans="1:48" ht="12.95" customHeight="1" x14ac:dyDescent="0.2">
      <c r="A193" s="141" t="s">
        <v>811</v>
      </c>
      <c r="B193" s="142" t="s">
        <v>71</v>
      </c>
      <c r="C193" s="141">
        <v>56707.583699999843</v>
      </c>
      <c r="D193" s="141">
        <v>4.0000000000000002E-4</v>
      </c>
      <c r="E193" s="335">
        <f t="shared" si="154"/>
        <v>44035.543160913541</v>
      </c>
      <c r="F193" s="441">
        <f t="shared" si="181"/>
        <v>44034.5</v>
      </c>
      <c r="G193" s="416">
        <f t="shared" si="189"/>
        <v>0.38654589484940516</v>
      </c>
      <c r="H193" s="419"/>
      <c r="I193" s="419"/>
      <c r="J193" s="335"/>
      <c r="K193" s="335">
        <f t="shared" si="190"/>
        <v>0.38654589484940516</v>
      </c>
      <c r="L193" s="335">
        <f t="shared" si="156"/>
        <v>0.24924322011536926</v>
      </c>
      <c r="M193" s="418">
        <f t="shared" si="157"/>
        <v>41689.083699999843</v>
      </c>
      <c r="N193" s="335">
        <f t="shared" si="191"/>
        <v>1.8852024489120461E-2</v>
      </c>
      <c r="O193" s="412">
        <v>1</v>
      </c>
      <c r="P193" s="327">
        <f t="shared" si="183"/>
        <v>1.8852024489120461E-2</v>
      </c>
      <c r="Q193" s="335"/>
      <c r="R193" s="327">
        <f t="shared" si="186"/>
        <v>1.8852024489120461E-2</v>
      </c>
      <c r="S193" s="327">
        <f t="shared" ca="1" si="184"/>
        <v>0.38452728143532899</v>
      </c>
      <c r="W193" s="327">
        <f t="shared" si="192"/>
        <v>0.24935734025147663</v>
      </c>
      <c r="Z193" s="327">
        <f t="shared" si="160"/>
        <v>44034.5</v>
      </c>
      <c r="AA193" s="335">
        <f t="shared" si="161"/>
        <v>0.38643177471329782</v>
      </c>
      <c r="AB193" s="335">
        <f t="shared" si="193"/>
        <v>0.24935734025147663</v>
      </c>
      <c r="AC193" s="335">
        <f t="shared" si="194"/>
        <v>0.1373026747340359</v>
      </c>
      <c r="AD193" s="335">
        <f t="shared" si="195"/>
        <v>1.1412013610734295E-4</v>
      </c>
      <c r="AE193" s="335">
        <f t="shared" si="196"/>
        <v>1.302340546515848E-8</v>
      </c>
      <c r="AF193" s="327">
        <f t="shared" si="197"/>
        <v>0.1373026747340359</v>
      </c>
      <c r="AG193" s="415">
        <f t="shared" si="198"/>
        <v>1.302340546515848E-8</v>
      </c>
      <c r="AH193" s="327">
        <f t="shared" si="163"/>
        <v>0.13718855459792853</v>
      </c>
      <c r="AI193" s="327">
        <f t="shared" si="164"/>
        <v>1.3758718983558087</v>
      </c>
      <c r="AJ193" s="327">
        <f t="shared" si="165"/>
        <v>0.67396717197904565</v>
      </c>
      <c r="AK193" s="327">
        <f t="shared" si="166"/>
        <v>0.63083193360455636</v>
      </c>
      <c r="AL193" s="327">
        <f t="shared" si="167"/>
        <v>1.0334447753787757</v>
      </c>
      <c r="AM193" s="327">
        <f t="shared" si="168"/>
        <v>0.56821786445392153</v>
      </c>
      <c r="AN193" s="335">
        <f t="shared" si="199"/>
        <v>0.43767001838634045</v>
      </c>
      <c r="AO193" s="335">
        <f t="shared" si="199"/>
        <v>0.42685975569196627</v>
      </c>
      <c r="AP193" s="335">
        <f t="shared" si="199"/>
        <v>0.41074552590301688</v>
      </c>
      <c r="AQ193" s="335">
        <f t="shared" si="199"/>
        <v>0.38693154285509784</v>
      </c>
      <c r="AR193" s="335">
        <f t="shared" si="199"/>
        <v>0.35215215606021655</v>
      </c>
      <c r="AS193" s="335">
        <f t="shared" si="199"/>
        <v>0.30213177604503638</v>
      </c>
      <c r="AT193" s="335">
        <f t="shared" si="199"/>
        <v>0.23150056011223558</v>
      </c>
      <c r="AU193" s="335">
        <f t="shared" si="169"/>
        <v>0.13365020568636399</v>
      </c>
    </row>
    <row r="194" spans="1:48" ht="12.95" customHeight="1" x14ac:dyDescent="0.2">
      <c r="A194" s="442" t="s">
        <v>810</v>
      </c>
      <c r="B194" s="443" t="s">
        <v>71</v>
      </c>
      <c r="C194" s="442">
        <v>57029.607499999998</v>
      </c>
      <c r="D194" s="442">
        <v>1E-4</v>
      </c>
      <c r="E194" s="335">
        <f t="shared" si="154"/>
        <v>44904.58004856047</v>
      </c>
      <c r="F194" s="441">
        <f t="shared" si="181"/>
        <v>44903.5</v>
      </c>
      <c r="G194" s="416">
        <f t="shared" si="189"/>
        <v>0.40021470500505529</v>
      </c>
      <c r="H194" s="419"/>
      <c r="I194" s="419"/>
      <c r="J194" s="335"/>
      <c r="K194" s="335">
        <f t="shared" si="190"/>
        <v>0.40021470500505529</v>
      </c>
      <c r="L194" s="335">
        <f t="shared" si="156"/>
        <v>0.26661277633597447</v>
      </c>
      <c r="M194" s="418">
        <f t="shared" si="157"/>
        <v>42011.107499999998</v>
      </c>
      <c r="N194" s="335">
        <f t="shared" si="191"/>
        <v>1.784947534409816E-2</v>
      </c>
      <c r="O194" s="412">
        <v>1</v>
      </c>
      <c r="P194" s="327">
        <f t="shared" si="183"/>
        <v>1.784947534409816E-2</v>
      </c>
      <c r="Q194" s="335"/>
      <c r="R194" s="327">
        <f t="shared" si="186"/>
        <v>1.784947534409816E-2</v>
      </c>
      <c r="S194" s="327">
        <f t="shared" ca="1" si="184"/>
        <v>0.40031332016162391</v>
      </c>
      <c r="W194" s="327">
        <f t="shared" si="192"/>
        <v>0.26670829056896284</v>
      </c>
      <c r="Z194" s="327">
        <f t="shared" si="160"/>
        <v>44903.5</v>
      </c>
      <c r="AA194" s="335">
        <f t="shared" si="161"/>
        <v>0.40011919077206692</v>
      </c>
      <c r="AB194" s="335">
        <f t="shared" si="193"/>
        <v>0.26670829056896284</v>
      </c>
      <c r="AC194" s="335">
        <f t="shared" si="194"/>
        <v>0.13360192866908083</v>
      </c>
      <c r="AD194" s="335">
        <f t="shared" si="195"/>
        <v>9.5514232988369585E-5</v>
      </c>
      <c r="AE194" s="335">
        <f t="shared" si="196"/>
        <v>9.1229687033565484E-9</v>
      </c>
      <c r="AF194" s="327">
        <f t="shared" si="197"/>
        <v>0.13360192866908083</v>
      </c>
      <c r="AG194" s="415">
        <f t="shared" si="198"/>
        <v>9.1229687033565484E-9</v>
      </c>
      <c r="AH194" s="327">
        <f t="shared" si="163"/>
        <v>0.13350641443609246</v>
      </c>
      <c r="AI194" s="327">
        <f t="shared" si="164"/>
        <v>1.2766210039426271</v>
      </c>
      <c r="AJ194" s="327">
        <f t="shared" si="165"/>
        <v>0.55507103047429796</v>
      </c>
      <c r="AK194" s="327">
        <f t="shared" si="166"/>
        <v>0.68022748592411042</v>
      </c>
      <c r="AL194" s="327">
        <f t="shared" si="167"/>
        <v>1.1845621735483025</v>
      </c>
      <c r="AM194" s="327">
        <f t="shared" si="168"/>
        <v>0.67286441378283857</v>
      </c>
      <c r="AN194" s="335">
        <f t="shared" si="199"/>
        <v>0.51501500444959314</v>
      </c>
      <c r="AO194" s="335">
        <f t="shared" si="199"/>
        <v>0.50386390772637935</v>
      </c>
      <c r="AP194" s="335">
        <f t="shared" si="199"/>
        <v>0.48660456669034535</v>
      </c>
      <c r="AQ194" s="335">
        <f t="shared" si="199"/>
        <v>0.46019574568866684</v>
      </c>
      <c r="AR194" s="335">
        <f t="shared" si="199"/>
        <v>0.4204375623830453</v>
      </c>
      <c r="AS194" s="335">
        <f t="shared" si="199"/>
        <v>0.36186303312037138</v>
      </c>
      <c r="AT194" s="335">
        <f t="shared" si="199"/>
        <v>0.27781012458605875</v>
      </c>
      <c r="AU194" s="335">
        <f t="shared" si="169"/>
        <v>0.16047496884670021</v>
      </c>
      <c r="AV194" s="335"/>
    </row>
    <row r="195" spans="1:48" ht="12.95" customHeight="1" x14ac:dyDescent="0.2">
      <c r="A195" s="335" t="s">
        <v>862</v>
      </c>
      <c r="B195" s="415" t="s">
        <v>65</v>
      </c>
      <c r="C195" s="416">
        <v>57067.591840000001</v>
      </c>
      <c r="D195" s="416">
        <v>1E-3</v>
      </c>
      <c r="E195" s="335">
        <f t="shared" si="154"/>
        <v>45007.087355824428</v>
      </c>
      <c r="F195" s="441">
        <f t="shared" si="181"/>
        <v>45006</v>
      </c>
      <c r="G195" s="416">
        <f t="shared" si="189"/>
        <v>0.40292243001022143</v>
      </c>
      <c r="H195" s="335"/>
      <c r="I195" s="335"/>
      <c r="J195" s="335"/>
      <c r="K195" s="335">
        <f t="shared" si="190"/>
        <v>0.40292243001022143</v>
      </c>
      <c r="L195" s="335">
        <f t="shared" si="156"/>
        <v>0.26868765105142517</v>
      </c>
      <c r="M195" s="418">
        <f t="shared" si="157"/>
        <v>42049.091840000001</v>
      </c>
      <c r="N195" s="335">
        <f t="shared" si="191"/>
        <v>1.8018975882116893E-2</v>
      </c>
      <c r="O195" s="412">
        <v>1</v>
      </c>
      <c r="P195" s="327">
        <f t="shared" si="183"/>
        <v>1.8018975882116893E-2</v>
      </c>
      <c r="Q195" s="335"/>
      <c r="R195" s="327">
        <f t="shared" si="186"/>
        <v>1.8018975882116893E-2</v>
      </c>
      <c r="S195" s="327">
        <f t="shared" ca="1" si="184"/>
        <v>0.40217530976973126</v>
      </c>
      <c r="W195" s="327">
        <f t="shared" si="192"/>
        <v>0.26988742349761563</v>
      </c>
      <c r="Z195" s="327">
        <f t="shared" si="160"/>
        <v>45006</v>
      </c>
      <c r="AA195" s="335">
        <f t="shared" si="161"/>
        <v>0.40172265756403097</v>
      </c>
      <c r="AB195" s="335">
        <f t="shared" si="193"/>
        <v>0.26988742349761563</v>
      </c>
      <c r="AC195" s="335">
        <f t="shared" si="194"/>
        <v>0.13423477895879626</v>
      </c>
      <c r="AD195" s="335">
        <f t="shared" si="195"/>
        <v>1.1997724461904613E-3</v>
      </c>
      <c r="AE195" s="335">
        <f t="shared" si="196"/>
        <v>1.4394539226378434E-6</v>
      </c>
      <c r="AF195" s="327">
        <f t="shared" si="197"/>
        <v>0.13423477895879626</v>
      </c>
      <c r="AG195" s="415">
        <f t="shared" si="198"/>
        <v>1.4394539226378434E-6</v>
      </c>
      <c r="AH195" s="327">
        <f t="shared" si="163"/>
        <v>0.1330350065126058</v>
      </c>
      <c r="AI195" s="327">
        <f t="shared" si="164"/>
        <v>1.2653418871742397</v>
      </c>
      <c r="AJ195" s="327">
        <f t="shared" si="165"/>
        <v>0.54124897398404104</v>
      </c>
      <c r="AK195" s="327">
        <f t="shared" si="166"/>
        <v>0.68470599189701553</v>
      </c>
      <c r="AL195" s="327">
        <f t="shared" si="167"/>
        <v>1.2010887812248772</v>
      </c>
      <c r="AM195" s="327">
        <f t="shared" si="168"/>
        <v>0.68493629510142484</v>
      </c>
      <c r="AN195" s="335">
        <f t="shared" si="199"/>
        <v>0.52384149379179157</v>
      </c>
      <c r="AO195" s="335">
        <f t="shared" si="199"/>
        <v>0.51269095893079997</v>
      </c>
      <c r="AP195" s="335">
        <f t="shared" si="199"/>
        <v>0.49534952191358872</v>
      </c>
      <c r="AQ195" s="335">
        <f t="shared" si="199"/>
        <v>0.46869635291724449</v>
      </c>
      <c r="AR195" s="335">
        <f t="shared" si="199"/>
        <v>0.42841251441068662</v>
      </c>
      <c r="AS195" s="335">
        <f t="shared" si="199"/>
        <v>0.36887758954649452</v>
      </c>
      <c r="AT195" s="335">
        <f t="shared" si="199"/>
        <v>0.28326711982124053</v>
      </c>
      <c r="AU195" s="335">
        <f t="shared" si="169"/>
        <v>0.16363899442084784</v>
      </c>
    </row>
    <row r="196" spans="1:48" ht="12.95" customHeight="1" x14ac:dyDescent="0.2">
      <c r="A196" s="335" t="s">
        <v>4</v>
      </c>
      <c r="B196" s="415" t="s">
        <v>71</v>
      </c>
      <c r="C196" s="416">
        <v>57119.469899999996</v>
      </c>
      <c r="D196" s="416" t="s">
        <v>7</v>
      </c>
      <c r="E196" s="335">
        <f t="shared" si="154"/>
        <v>45147.089268104006</v>
      </c>
      <c r="F196" s="441">
        <f t="shared" si="181"/>
        <v>45146</v>
      </c>
      <c r="G196" s="416">
        <f t="shared" si="189"/>
        <v>0.40363102999981493</v>
      </c>
      <c r="H196" s="335"/>
      <c r="I196" s="335"/>
      <c r="J196" s="335"/>
      <c r="K196" s="335">
        <f t="shared" si="190"/>
        <v>0.40363102999981493</v>
      </c>
      <c r="L196" s="335">
        <f t="shared" si="156"/>
        <v>0.27153052694940483</v>
      </c>
      <c r="M196" s="418">
        <f t="shared" si="157"/>
        <v>42100.969899999996</v>
      </c>
      <c r="N196" s="335">
        <f t="shared" si="191"/>
        <v>1.7450542906171408E-2</v>
      </c>
      <c r="O196" s="412">
        <v>1</v>
      </c>
      <c r="P196" s="327">
        <f t="shared" si="183"/>
        <v>1.7450542906171408E-2</v>
      </c>
      <c r="Q196" s="335"/>
      <c r="R196" s="327">
        <f t="shared" si="186"/>
        <v>1.7450542906171408E-2</v>
      </c>
      <c r="S196" s="327">
        <f t="shared" ca="1" si="184"/>
        <v>0.40471851508812173</v>
      </c>
      <c r="W196" s="327">
        <f t="shared" si="192"/>
        <v>0.27125095737473859</v>
      </c>
      <c r="Z196" s="327">
        <f t="shared" si="160"/>
        <v>45146</v>
      </c>
      <c r="AA196" s="335">
        <f t="shared" si="161"/>
        <v>0.40391059957448117</v>
      </c>
      <c r="AB196" s="335">
        <f t="shared" si="193"/>
        <v>0.27125095737473859</v>
      </c>
      <c r="AC196" s="335">
        <f t="shared" si="194"/>
        <v>0.1321005030504101</v>
      </c>
      <c r="AD196" s="335">
        <f t="shared" si="195"/>
        <v>-2.7956957466623855E-4</v>
      </c>
      <c r="AE196" s="335">
        <f t="shared" si="196"/>
        <v>7.8159147079061535E-8</v>
      </c>
      <c r="AF196" s="327">
        <f t="shared" si="197"/>
        <v>0.1321005030504101</v>
      </c>
      <c r="AG196" s="415">
        <f t="shared" si="198"/>
        <v>7.8159147079061535E-8</v>
      </c>
      <c r="AH196" s="327">
        <f t="shared" si="163"/>
        <v>0.13238007262507634</v>
      </c>
      <c r="AI196" s="327">
        <f t="shared" si="164"/>
        <v>1.2501130357250014</v>
      </c>
      <c r="AJ196" s="327">
        <f t="shared" si="165"/>
        <v>0.52249415109320752</v>
      </c>
      <c r="AK196" s="327">
        <f t="shared" si="166"/>
        <v>0.69041442756455118</v>
      </c>
      <c r="AL196" s="327">
        <f t="shared" si="167"/>
        <v>1.2232369926751803</v>
      </c>
      <c r="AM196" s="327">
        <f t="shared" si="168"/>
        <v>0.70133070434373912</v>
      </c>
      <c r="AN196" s="335">
        <f t="shared" si="199"/>
        <v>0.53579503373509008</v>
      </c>
      <c r="AO196" s="335">
        <f t="shared" si="199"/>
        <v>0.52465817088999112</v>
      </c>
      <c r="AP196" s="335">
        <f t="shared" si="199"/>
        <v>0.50722212974905878</v>
      </c>
      <c r="AQ196" s="335">
        <f t="shared" si="199"/>
        <v>0.4802563972180155</v>
      </c>
      <c r="AR196" s="335">
        <f t="shared" si="199"/>
        <v>0.43927635150984756</v>
      </c>
      <c r="AS196" s="335">
        <f t="shared" si="199"/>
        <v>0.37844718531736643</v>
      </c>
      <c r="AT196" s="335">
        <f t="shared" si="199"/>
        <v>0.29071863723360442</v>
      </c>
      <c r="AU196" s="335">
        <f t="shared" si="169"/>
        <v>0.16796059032700095</v>
      </c>
    </row>
    <row r="197" spans="1:48" ht="12.95" customHeight="1" x14ac:dyDescent="0.2">
      <c r="A197" s="335" t="s">
        <v>3</v>
      </c>
      <c r="B197" s="415" t="s">
        <v>71</v>
      </c>
      <c r="C197" s="416">
        <v>57126.414599999996</v>
      </c>
      <c r="D197" s="416">
        <v>2.9999999999999997E-4</v>
      </c>
      <c r="E197" s="335">
        <f t="shared" si="154"/>
        <v>45165.83074147845</v>
      </c>
      <c r="F197" s="441">
        <f t="shared" si="181"/>
        <v>45165</v>
      </c>
      <c r="H197" s="335"/>
      <c r="I197" s="335"/>
      <c r="J197" s="335"/>
      <c r="K197" s="335"/>
      <c r="L197" s="335">
        <f t="shared" si="156"/>
        <v>0.27191713783732185</v>
      </c>
      <c r="M197" s="418">
        <f t="shared" si="157"/>
        <v>42107.914599999996</v>
      </c>
      <c r="N197" s="335">
        <f>+(L197-Q197)^2</f>
        <v>1.2899735775863466E-3</v>
      </c>
      <c r="O197" s="412"/>
      <c r="P197" s="327">
        <f t="shared" si="183"/>
        <v>0</v>
      </c>
      <c r="Q197" s="416">
        <f>+C197-(C$7+F197*C$8)</f>
        <v>0.30783333999715978</v>
      </c>
      <c r="R197" s="327">
        <f t="shared" si="186"/>
        <v>0</v>
      </c>
      <c r="S197" s="327">
        <f t="shared" ca="1" si="184"/>
        <v>0.40506366438133179</v>
      </c>
      <c r="Z197" s="327">
        <f t="shared" si="160"/>
        <v>45165</v>
      </c>
      <c r="AA197" s="335">
        <f t="shared" si="161"/>
        <v>0.40420737442314103</v>
      </c>
      <c r="AB197" s="335">
        <f t="shared" si="193"/>
        <v>-9999</v>
      </c>
      <c r="AC197" s="335">
        <f t="shared" si="194"/>
        <v>-0.27191713783732185</v>
      </c>
      <c r="AD197" s="335">
        <f t="shared" si="195"/>
        <v>-9999</v>
      </c>
      <c r="AE197" s="335">
        <f t="shared" si="196"/>
        <v>0</v>
      </c>
      <c r="AF197" s="327">
        <f t="shared" si="197"/>
        <v>-9999</v>
      </c>
      <c r="AG197" s="415">
        <f t="shared" si="198"/>
        <v>0.16338360153804932</v>
      </c>
      <c r="AH197" s="327">
        <f t="shared" si="163"/>
        <v>0.1322902365858192</v>
      </c>
      <c r="AI197" s="327">
        <f t="shared" si="164"/>
        <v>1.2480624767259074</v>
      </c>
      <c r="AJ197" s="327">
        <f t="shared" si="165"/>
        <v>0.51996082587065096</v>
      </c>
      <c r="AK197" s="327">
        <f t="shared" si="166"/>
        <v>0.69115383242044703</v>
      </c>
      <c r="AL197" s="327">
        <f t="shared" si="167"/>
        <v>1.2262054417236192</v>
      </c>
      <c r="AM197" s="327">
        <f t="shared" si="168"/>
        <v>0.70354727553071827</v>
      </c>
      <c r="AN197" s="335">
        <f t="shared" si="199"/>
        <v>0.53740820112060939</v>
      </c>
      <c r="AO197" s="335">
        <f t="shared" si="199"/>
        <v>0.52627431842165984</v>
      </c>
      <c r="AP197" s="335">
        <f t="shared" si="199"/>
        <v>0.5088269828810964</v>
      </c>
      <c r="AQ197" s="335">
        <f t="shared" si="199"/>
        <v>0.48182071499864881</v>
      </c>
      <c r="AR197" s="335">
        <f t="shared" si="199"/>
        <v>0.44074813387828499</v>
      </c>
      <c r="AS197" s="335">
        <f t="shared" si="199"/>
        <v>0.37974489859152927</v>
      </c>
      <c r="AT197" s="335">
        <f t="shared" si="199"/>
        <v>0.29172973920799972</v>
      </c>
      <c r="AU197" s="335">
        <f t="shared" si="169"/>
        <v>0.16854709262855039</v>
      </c>
    </row>
    <row r="198" spans="1:48" ht="12.95" customHeight="1" x14ac:dyDescent="0.2">
      <c r="A198" s="335" t="s">
        <v>4</v>
      </c>
      <c r="B198" s="415" t="s">
        <v>71</v>
      </c>
      <c r="C198" s="416">
        <v>57128.362399999998</v>
      </c>
      <c r="D198" s="416" t="s">
        <v>9</v>
      </c>
      <c r="E198" s="335">
        <f t="shared" si="154"/>
        <v>45171.087216464955</v>
      </c>
      <c r="F198" s="441">
        <f t="shared" si="181"/>
        <v>45170</v>
      </c>
      <c r="G198" s="416">
        <f>+C198-(C$7+F198*C$8)</f>
        <v>0.40287078999972437</v>
      </c>
      <c r="H198" s="335"/>
      <c r="I198" s="335"/>
      <c r="J198" s="335"/>
      <c r="K198" s="335">
        <f>G198</f>
        <v>0.40287078999972437</v>
      </c>
      <c r="L198" s="335">
        <f t="shared" si="156"/>
        <v>0.27201890900508746</v>
      </c>
      <c r="M198" s="418">
        <f t="shared" si="157"/>
        <v>42109.862399999998</v>
      </c>
      <c r="N198" s="335">
        <f>+(L198-G198)^2</f>
        <v>1.7122214759834619E-2</v>
      </c>
      <c r="O198" s="412">
        <v>1</v>
      </c>
      <c r="P198" s="327">
        <f t="shared" si="183"/>
        <v>1.7122214759834619E-2</v>
      </c>
      <c r="Q198" s="335"/>
      <c r="R198" s="327">
        <f t="shared" si="186"/>
        <v>1.7122214759834619E-2</v>
      </c>
      <c r="S198" s="327">
        <f t="shared" ca="1" si="184"/>
        <v>0.40515449314270291</v>
      </c>
      <c r="W198" s="327">
        <f>$AB198</f>
        <v>0.2706042315100663</v>
      </c>
      <c r="Z198" s="327">
        <f t="shared" si="160"/>
        <v>45170</v>
      </c>
      <c r="AA198" s="335">
        <f t="shared" si="161"/>
        <v>0.40428546749474553</v>
      </c>
      <c r="AB198" s="335">
        <f t="shared" si="193"/>
        <v>0.2706042315100663</v>
      </c>
      <c r="AC198" s="335">
        <f t="shared" si="194"/>
        <v>0.1308518809946369</v>
      </c>
      <c r="AD198" s="335">
        <f t="shared" si="195"/>
        <v>-1.414677495021166E-3</v>
      </c>
      <c r="AE198" s="335">
        <f t="shared" si="196"/>
        <v>2.0013124149193612E-6</v>
      </c>
      <c r="AF198" s="327">
        <f t="shared" si="197"/>
        <v>0.1308518809946369</v>
      </c>
      <c r="AG198" s="415">
        <f t="shared" si="198"/>
        <v>2.0013124149193612E-6</v>
      </c>
      <c r="AH198" s="327">
        <f t="shared" si="163"/>
        <v>0.13226655848965807</v>
      </c>
      <c r="AI198" s="327">
        <f t="shared" si="164"/>
        <v>1.2475235111640908</v>
      </c>
      <c r="AJ198" s="327">
        <f t="shared" si="165"/>
        <v>0.51929465886388915</v>
      </c>
      <c r="AK198" s="327">
        <f t="shared" si="166"/>
        <v>0.6913470357569077</v>
      </c>
      <c r="AL198" s="327">
        <f t="shared" si="167"/>
        <v>1.226985138209775</v>
      </c>
      <c r="AM198" s="327">
        <f t="shared" si="168"/>
        <v>0.70413025030312804</v>
      </c>
      <c r="AN198" s="335">
        <f t="shared" si="199"/>
        <v>0.5378323572897834</v>
      </c>
      <c r="AO198" s="335">
        <f t="shared" si="199"/>
        <v>0.52669930291040212</v>
      </c>
      <c r="AP198" s="335">
        <f t="shared" si="199"/>
        <v>0.50924905612812621</v>
      </c>
      <c r="AQ198" s="335">
        <f t="shared" si="199"/>
        <v>0.48223219584558114</v>
      </c>
      <c r="AR198" s="335">
        <f t="shared" si="199"/>
        <v>0.44113534107460267</v>
      </c>
      <c r="AS198" s="335">
        <f t="shared" si="199"/>
        <v>0.38008636128011092</v>
      </c>
      <c r="AT198" s="335">
        <f t="shared" si="199"/>
        <v>0.29199581163830801</v>
      </c>
      <c r="AU198" s="335">
        <f t="shared" si="169"/>
        <v>0.16870143533948445</v>
      </c>
    </row>
    <row r="199" spans="1:48" ht="12.95" customHeight="1" x14ac:dyDescent="0.2">
      <c r="A199" s="335" t="s">
        <v>4</v>
      </c>
      <c r="B199" s="415" t="s">
        <v>71</v>
      </c>
      <c r="C199" s="416">
        <v>57128.548900000002</v>
      </c>
      <c r="D199" s="416" t="s">
        <v>5</v>
      </c>
      <c r="E199" s="335">
        <f t="shared" si="154"/>
        <v>45171.590518952376</v>
      </c>
      <c r="F199" s="441">
        <f t="shared" si="181"/>
        <v>45170.5</v>
      </c>
      <c r="G199" s="416">
        <f>+C199-(C$7+F199*C$8)</f>
        <v>0.404094535006152</v>
      </c>
      <c r="H199" s="335"/>
      <c r="I199" s="335"/>
      <c r="J199" s="335"/>
      <c r="K199" s="335">
        <f>G199</f>
        <v>0.404094535006152</v>
      </c>
      <c r="L199" s="335">
        <f t="shared" si="156"/>
        <v>0.27202908684283206</v>
      </c>
      <c r="M199" s="418">
        <f t="shared" si="157"/>
        <v>42110.048900000002</v>
      </c>
      <c r="N199" s="335">
        <f>+(L199-G199)^2</f>
        <v>1.7441282598578547E-2</v>
      </c>
      <c r="O199" s="412">
        <v>1</v>
      </c>
      <c r="P199" s="327">
        <f t="shared" si="183"/>
        <v>1.7441282598578547E-2</v>
      </c>
      <c r="Q199" s="335"/>
      <c r="R199" s="327">
        <f t="shared" si="186"/>
        <v>1.7441282598578547E-2</v>
      </c>
      <c r="S199" s="327">
        <f t="shared" ca="1" si="184"/>
        <v>0.40516357601884001</v>
      </c>
      <c r="W199" s="327">
        <f>$AB199</f>
        <v>0.27183034517210702</v>
      </c>
      <c r="Z199" s="327">
        <f t="shared" si="160"/>
        <v>45170.5</v>
      </c>
      <c r="AA199" s="335">
        <f t="shared" si="161"/>
        <v>0.40429327667687703</v>
      </c>
      <c r="AB199" s="335">
        <f t="shared" si="193"/>
        <v>0.27183034517210702</v>
      </c>
      <c r="AC199" s="335">
        <f t="shared" si="194"/>
        <v>0.13206544816331994</v>
      </c>
      <c r="AD199" s="335">
        <f t="shared" si="195"/>
        <v>-1.9874167072503335E-4</v>
      </c>
      <c r="AE199" s="335">
        <f t="shared" si="196"/>
        <v>3.9498251682577574E-8</v>
      </c>
      <c r="AF199" s="327">
        <f t="shared" si="197"/>
        <v>0.13206544816331994</v>
      </c>
      <c r="AG199" s="415">
        <f t="shared" si="198"/>
        <v>3.9498251682577574E-8</v>
      </c>
      <c r="AH199" s="327">
        <f t="shared" si="163"/>
        <v>0.13226418983404498</v>
      </c>
      <c r="AI199" s="327">
        <f t="shared" si="164"/>
        <v>1.2474696296600551</v>
      </c>
      <c r="AJ199" s="327">
        <f t="shared" si="165"/>
        <v>0.51922805363752467</v>
      </c>
      <c r="AK199" s="327">
        <f t="shared" si="166"/>
        <v>0.69136632462449166</v>
      </c>
      <c r="AL199" s="327">
        <f t="shared" si="167"/>
        <v>1.2270630741082078</v>
      </c>
      <c r="AM199" s="327">
        <f t="shared" si="168"/>
        <v>0.70418854013796695</v>
      </c>
      <c r="AN199" s="335">
        <f t="shared" si="199"/>
        <v>0.5378747646205273</v>
      </c>
      <c r="AO199" s="335">
        <f t="shared" si="199"/>
        <v>0.52674179408096067</v>
      </c>
      <c r="AP199" s="335">
        <f t="shared" si="199"/>
        <v>0.50929125757033278</v>
      </c>
      <c r="AQ199" s="335">
        <f t="shared" si="199"/>
        <v>0.48227333976171755</v>
      </c>
      <c r="AR199" s="335">
        <f t="shared" si="199"/>
        <v>0.44117405940906201</v>
      </c>
      <c r="AS199" s="335">
        <f t="shared" si="199"/>
        <v>0.38012050661254931</v>
      </c>
      <c r="AT199" s="335">
        <f t="shared" si="199"/>
        <v>0.29202241871984347</v>
      </c>
      <c r="AU199" s="335">
        <f t="shared" si="169"/>
        <v>0.16871686961057786</v>
      </c>
    </row>
    <row r="200" spans="1:48" ht="12.95" customHeight="1" x14ac:dyDescent="0.2">
      <c r="A200" s="395" t="s">
        <v>863</v>
      </c>
      <c r="B200" s="444" t="s">
        <v>71</v>
      </c>
      <c r="C200" s="214">
        <v>57153.745699999999</v>
      </c>
      <c r="D200" s="141">
        <v>-2.0000000000000001E-4</v>
      </c>
      <c r="E200" s="335">
        <f t="shared" si="154"/>
        <v>45239.588439139174</v>
      </c>
      <c r="F200" s="441">
        <f t="shared" si="181"/>
        <v>45238.5</v>
      </c>
      <c r="G200" s="416">
        <f>+C200-(C$7+F200*C$8)</f>
        <v>0.40332385500369128</v>
      </c>
      <c r="H200" s="419"/>
      <c r="I200" s="419"/>
      <c r="J200" s="335"/>
      <c r="K200" s="335">
        <f>G200</f>
        <v>0.40332385500369128</v>
      </c>
      <c r="L200" s="335">
        <f t="shared" si="156"/>
        <v>0.27341449396468104</v>
      </c>
      <c r="M200" s="418">
        <f t="shared" si="157"/>
        <v>42135.245699999999</v>
      </c>
      <c r="N200" s="335">
        <f>+(L200-G200)^2</f>
        <v>1.6876442085563912E-2</v>
      </c>
      <c r="O200" s="412">
        <v>1</v>
      </c>
      <c r="P200" s="327">
        <f t="shared" si="183"/>
        <v>1.6876442085563912E-2</v>
      </c>
      <c r="Q200" s="335"/>
      <c r="R200" s="327">
        <f t="shared" si="186"/>
        <v>1.6876442085563912E-2</v>
      </c>
      <c r="S200" s="327">
        <f t="shared" ca="1" si="184"/>
        <v>0.40639884717348684</v>
      </c>
      <c r="W200" s="327">
        <f>$AB200</f>
        <v>0.27138322172964119</v>
      </c>
      <c r="Z200" s="327">
        <f t="shared" si="160"/>
        <v>45238.5</v>
      </c>
      <c r="AA200" s="335">
        <f t="shared" si="161"/>
        <v>0.40535512723873113</v>
      </c>
      <c r="AB200" s="335">
        <f t="shared" si="193"/>
        <v>0.27138322172964119</v>
      </c>
      <c r="AC200" s="335">
        <f t="shared" si="194"/>
        <v>0.12990936103901024</v>
      </c>
      <c r="AD200" s="335">
        <f t="shared" si="195"/>
        <v>-2.0312722350398493E-3</v>
      </c>
      <c r="AE200" s="335">
        <f t="shared" si="196"/>
        <v>4.1260668928437845E-6</v>
      </c>
      <c r="AF200" s="327">
        <f t="shared" si="197"/>
        <v>0.12990936103901024</v>
      </c>
      <c r="AG200" s="415">
        <f t="shared" si="198"/>
        <v>4.1260668928437845E-6</v>
      </c>
      <c r="AH200" s="327">
        <f t="shared" si="163"/>
        <v>0.13194063327405009</v>
      </c>
      <c r="AI200" s="327">
        <f t="shared" si="164"/>
        <v>1.2401674212990403</v>
      </c>
      <c r="AJ200" s="327">
        <f t="shared" si="165"/>
        <v>0.51018954054131138</v>
      </c>
      <c r="AK200" s="327">
        <f t="shared" si="166"/>
        <v>0.69393675661073895</v>
      </c>
      <c r="AL200" s="327">
        <f t="shared" si="167"/>
        <v>1.237605374676394</v>
      </c>
      <c r="AM200" s="327">
        <f t="shared" si="168"/>
        <v>0.71210300721407271</v>
      </c>
      <c r="AN200" s="335">
        <f t="shared" si="199"/>
        <v>0.54362812507018687</v>
      </c>
      <c r="AO200" s="335">
        <f t="shared" si="199"/>
        <v>0.53250825316015415</v>
      </c>
      <c r="AP200" s="335">
        <f t="shared" si="199"/>
        <v>0.51502067072541879</v>
      </c>
      <c r="AQ200" s="335">
        <f t="shared" si="199"/>
        <v>0.48786183147211531</v>
      </c>
      <c r="AR200" s="335">
        <f t="shared" si="199"/>
        <v>0.44643569810006284</v>
      </c>
      <c r="AS200" s="335">
        <f t="shared" si="199"/>
        <v>0.38476267902820038</v>
      </c>
      <c r="AT200" s="335">
        <f t="shared" si="199"/>
        <v>0.29564070704998618</v>
      </c>
      <c r="AU200" s="335">
        <f t="shared" si="169"/>
        <v>0.1708159304792809</v>
      </c>
    </row>
    <row r="201" spans="1:48" ht="12.95" customHeight="1" x14ac:dyDescent="0.2">
      <c r="A201" s="335" t="s">
        <v>3</v>
      </c>
      <c r="B201" s="415" t="s">
        <v>71</v>
      </c>
      <c r="C201" s="416">
        <v>57162.359499999999</v>
      </c>
      <c r="D201" s="416">
        <v>1E-4</v>
      </c>
      <c r="E201" s="335">
        <f t="shared" si="154"/>
        <v>45262.834267375503</v>
      </c>
      <c r="F201" s="48">
        <f>ROUND(2*E201,0)/2</f>
        <v>45263</v>
      </c>
      <c r="H201" s="335"/>
      <c r="I201" s="335"/>
      <c r="J201" s="335"/>
      <c r="K201" s="335"/>
      <c r="L201" s="335">
        <f t="shared" si="156"/>
        <v>0.27391424214435089</v>
      </c>
      <c r="M201" s="418">
        <f t="shared" si="157"/>
        <v>42143.859499999999</v>
      </c>
      <c r="N201" s="335">
        <f>+(L201-Q201)^2</f>
        <v>0.11244411788595449</v>
      </c>
      <c r="O201" s="412"/>
      <c r="P201" s="327">
        <f t="shared" si="183"/>
        <v>0</v>
      </c>
      <c r="Q201" s="335">
        <f>+C201-(C$7+F201*C$8)</f>
        <v>-6.141263999597868E-2</v>
      </c>
      <c r="R201" s="327">
        <f t="shared" si="186"/>
        <v>0</v>
      </c>
      <c r="S201" s="327">
        <f t="shared" ca="1" si="184"/>
        <v>0.40684390810420512</v>
      </c>
      <c r="Z201" s="327">
        <f t="shared" si="160"/>
        <v>45263</v>
      </c>
      <c r="AA201" s="335">
        <f t="shared" si="161"/>
        <v>0.40573761763437849</v>
      </c>
      <c r="AB201" s="335">
        <f t="shared" si="193"/>
        <v>-9999</v>
      </c>
      <c r="AC201" s="335">
        <f t="shared" si="194"/>
        <v>-0.27391424214435089</v>
      </c>
      <c r="AD201" s="335">
        <f t="shared" si="195"/>
        <v>-9999</v>
      </c>
      <c r="AE201" s="335">
        <f t="shared" si="196"/>
        <v>0</v>
      </c>
      <c r="AF201" s="327">
        <f t="shared" si="197"/>
        <v>-9999</v>
      </c>
      <c r="AG201" s="415">
        <f t="shared" si="198"/>
        <v>0.16462301436362112</v>
      </c>
      <c r="AH201" s="327">
        <f t="shared" si="163"/>
        <v>0.13182337549002759</v>
      </c>
      <c r="AI201" s="327">
        <f t="shared" si="164"/>
        <v>1.2375490787446388</v>
      </c>
      <c r="AJ201" s="327">
        <f t="shared" si="165"/>
        <v>0.50694286804991651</v>
      </c>
      <c r="AK201" s="327">
        <f t="shared" si="166"/>
        <v>0.69483742531360249</v>
      </c>
      <c r="AL201" s="327">
        <f t="shared" si="167"/>
        <v>1.2413760949073835</v>
      </c>
      <c r="AM201" s="327">
        <f t="shared" si="168"/>
        <v>0.71494823919290085</v>
      </c>
      <c r="AN201" s="335">
        <f t="shared" ref="AN201:AT210" si="200">$AU201+$AB$7*SIN(AO201)</f>
        <v>0.54569419733484137</v>
      </c>
      <c r="AO201" s="335">
        <f t="shared" si="200"/>
        <v>0.5345798634932083</v>
      </c>
      <c r="AP201" s="335">
        <f t="shared" si="200"/>
        <v>0.51708007597538619</v>
      </c>
      <c r="AQ201" s="335">
        <f t="shared" si="200"/>
        <v>0.48987187481352568</v>
      </c>
      <c r="AR201" s="335">
        <f t="shared" si="200"/>
        <v>0.44832945374340577</v>
      </c>
      <c r="AS201" s="335">
        <f t="shared" si="200"/>
        <v>0.38643444739870814</v>
      </c>
      <c r="AT201" s="335">
        <f t="shared" si="200"/>
        <v>0.2969442206255688</v>
      </c>
      <c r="AU201" s="335">
        <f t="shared" si="169"/>
        <v>0.17157220976285759</v>
      </c>
    </row>
    <row r="202" spans="1:48" ht="12.95" customHeight="1" x14ac:dyDescent="0.2">
      <c r="A202" s="335" t="s">
        <v>3</v>
      </c>
      <c r="B202" s="415" t="s">
        <v>65</v>
      </c>
      <c r="C202" s="416">
        <v>57188.4856</v>
      </c>
      <c r="D202" s="416">
        <v>2.9999999999999997E-4</v>
      </c>
      <c r="E202" s="335">
        <f t="shared" si="154"/>
        <v>45333.340064246237</v>
      </c>
      <c r="F202" s="48">
        <f>ROUND(2*E202,0)/2</f>
        <v>45333.5</v>
      </c>
      <c r="H202" s="335"/>
      <c r="I202" s="335"/>
      <c r="J202" s="335"/>
      <c r="K202" s="335"/>
      <c r="L202" s="335">
        <f t="shared" si="156"/>
        <v>0.27535404891334292</v>
      </c>
      <c r="M202" s="418">
        <f t="shared" si="157"/>
        <v>42169.9856</v>
      </c>
      <c r="N202" s="335">
        <f>+(L202-Q202)^2</f>
        <v>0.11196963685079191</v>
      </c>
      <c r="O202" s="412"/>
      <c r="P202" s="327">
        <f t="shared" si="183"/>
        <v>0</v>
      </c>
      <c r="Q202" s="335">
        <f>+C202-(C$7+F202*C$8)</f>
        <v>-5.9264594994601794E-2</v>
      </c>
      <c r="R202" s="327">
        <f t="shared" si="186"/>
        <v>0</v>
      </c>
      <c r="S202" s="327">
        <f t="shared" ca="1" si="184"/>
        <v>0.40812459363953746</v>
      </c>
      <c r="Z202" s="327">
        <f t="shared" si="160"/>
        <v>45333.5</v>
      </c>
      <c r="AA202" s="335">
        <f t="shared" si="161"/>
        <v>0.40683803563660426</v>
      </c>
      <c r="AB202" s="335">
        <f t="shared" si="193"/>
        <v>-9999</v>
      </c>
      <c r="AC202" s="335">
        <f t="shared" si="194"/>
        <v>-0.27535404891334292</v>
      </c>
      <c r="AD202" s="335">
        <f t="shared" si="195"/>
        <v>-9999</v>
      </c>
      <c r="AE202" s="335">
        <f t="shared" si="196"/>
        <v>0</v>
      </c>
      <c r="AF202" s="327">
        <f t="shared" si="197"/>
        <v>-9999</v>
      </c>
      <c r="AG202" s="415">
        <f t="shared" si="198"/>
        <v>0.16551718724065087</v>
      </c>
      <c r="AH202" s="327">
        <f t="shared" si="163"/>
        <v>0.13148398672326136</v>
      </c>
      <c r="AI202" s="327">
        <f t="shared" si="164"/>
        <v>1.2300524340200472</v>
      </c>
      <c r="AJ202" s="327">
        <f t="shared" si="165"/>
        <v>0.49763060681147708</v>
      </c>
      <c r="AK202" s="327">
        <f t="shared" si="166"/>
        <v>0.69735535419921646</v>
      </c>
      <c r="AL202" s="327">
        <f t="shared" si="167"/>
        <v>1.2521455406035515</v>
      </c>
      <c r="AM202" s="327">
        <f t="shared" si="168"/>
        <v>0.72311689505408705</v>
      </c>
      <c r="AN202" s="335">
        <f t="shared" si="200"/>
        <v>0.5516192417570509</v>
      </c>
      <c r="AO202" s="335">
        <f t="shared" si="200"/>
        <v>0.54052322870313962</v>
      </c>
      <c r="AP202" s="335">
        <f t="shared" si="200"/>
        <v>0.52299167265464586</v>
      </c>
      <c r="AQ202" s="335">
        <f t="shared" si="200"/>
        <v>0.49564559651986312</v>
      </c>
      <c r="AR202" s="335">
        <f t="shared" si="200"/>
        <v>0.45377292862731372</v>
      </c>
      <c r="AS202" s="335">
        <f t="shared" si="200"/>
        <v>0.39124272263014076</v>
      </c>
      <c r="AT202" s="335">
        <f t="shared" si="200"/>
        <v>0.30069474630126974</v>
      </c>
      <c r="AU202" s="335">
        <f t="shared" si="169"/>
        <v>0.17374844198702766</v>
      </c>
    </row>
    <row r="203" spans="1:48" ht="12.95" customHeight="1" x14ac:dyDescent="0.2">
      <c r="A203" s="335" t="s">
        <v>862</v>
      </c>
      <c r="B203" s="415" t="s">
        <v>65</v>
      </c>
      <c r="C203" s="416">
        <v>57409.624029999999</v>
      </c>
      <c r="D203" s="416">
        <v>1E-4</v>
      </c>
      <c r="E203" s="335">
        <f t="shared" si="154"/>
        <v>45930.120342431372</v>
      </c>
      <c r="F203" s="441">
        <f t="shared" ref="F203:F221" si="201">ROUND(2*E203,0)/2-1</f>
        <v>45929</v>
      </c>
      <c r="G203" s="416">
        <f t="shared" ref="G203:G225" si="202">+C203-(C$7+F203*C$8)</f>
        <v>0.41514570000435924</v>
      </c>
      <c r="H203" s="335"/>
      <c r="I203" s="335"/>
      <c r="J203" s="335"/>
      <c r="K203" s="335">
        <f t="shared" ref="K203:K225" si="203">G203</f>
        <v>0.41514570000435924</v>
      </c>
      <c r="L203" s="335">
        <f t="shared" si="156"/>
        <v>0.28761979845465357</v>
      </c>
      <c r="M203" s="418">
        <f t="shared" si="157"/>
        <v>42391.124029999999</v>
      </c>
      <c r="N203" s="335">
        <f t="shared" ref="N203:N225" si="204">+(L203-G203)^2</f>
        <v>1.6262855566065222E-2</v>
      </c>
      <c r="O203" s="412">
        <v>1</v>
      </c>
      <c r="P203" s="327">
        <f t="shared" si="183"/>
        <v>1.6262855566065222E-2</v>
      </c>
      <c r="Q203" s="335"/>
      <c r="R203" s="327">
        <f t="shared" si="186"/>
        <v>1.6262855566065222E-2</v>
      </c>
      <c r="S203" s="327">
        <f t="shared" ca="1" si="184"/>
        <v>0.41894229911883396</v>
      </c>
      <c r="W203" s="327">
        <f>$AB203</f>
        <v>0.28663496713298942</v>
      </c>
      <c r="Z203" s="327">
        <f t="shared" si="160"/>
        <v>45929</v>
      </c>
      <c r="AA203" s="335">
        <f t="shared" si="161"/>
        <v>0.4161305313260234</v>
      </c>
      <c r="AB203" s="335">
        <f t="shared" si="193"/>
        <v>0.28663496713298942</v>
      </c>
      <c r="AC203" s="335">
        <f t="shared" si="194"/>
        <v>0.12752590154970567</v>
      </c>
      <c r="AD203" s="335">
        <f t="shared" si="195"/>
        <v>-9.848313216641591E-4</v>
      </c>
      <c r="AE203" s="335">
        <f t="shared" si="196"/>
        <v>9.6989273213077439E-7</v>
      </c>
      <c r="AF203" s="327">
        <f t="shared" si="197"/>
        <v>0.12752590154970567</v>
      </c>
      <c r="AG203" s="415">
        <f t="shared" si="198"/>
        <v>9.6989273213077439E-7</v>
      </c>
      <c r="AH203" s="327">
        <f t="shared" si="163"/>
        <v>0.1285107328713698</v>
      </c>
      <c r="AI203" s="327">
        <f t="shared" si="164"/>
        <v>1.1690705786245361</v>
      </c>
      <c r="AJ203" s="327">
        <f t="shared" si="165"/>
        <v>0.42099223526366331</v>
      </c>
      <c r="AK203" s="327">
        <f t="shared" si="166"/>
        <v>0.71459341717680791</v>
      </c>
      <c r="AL203" s="327">
        <f t="shared" si="167"/>
        <v>1.3384715904498565</v>
      </c>
      <c r="AM203" s="327">
        <f t="shared" si="168"/>
        <v>0.79101105647819681</v>
      </c>
      <c r="AN203" s="335">
        <f t="shared" si="200"/>
        <v>0.60047443935025346</v>
      </c>
      <c r="AO203" s="335">
        <f t="shared" si="200"/>
        <v>0.58966523739113197</v>
      </c>
      <c r="AP203" s="335">
        <f t="shared" si="200"/>
        <v>0.57205717781860521</v>
      </c>
      <c r="AQ203" s="335">
        <f t="shared" si="200"/>
        <v>0.54379136902539271</v>
      </c>
      <c r="AR203" s="335">
        <f t="shared" si="200"/>
        <v>0.49939188869487988</v>
      </c>
      <c r="AS203" s="335">
        <f t="shared" si="200"/>
        <v>0.43171442336149829</v>
      </c>
      <c r="AT203" s="335">
        <f t="shared" si="200"/>
        <v>0.33234999372348972</v>
      </c>
      <c r="AU203" s="335">
        <f t="shared" si="169"/>
        <v>0.19213065885927172</v>
      </c>
    </row>
    <row r="204" spans="1:48" ht="12.95" customHeight="1" x14ac:dyDescent="0.2">
      <c r="A204" s="335" t="s">
        <v>862</v>
      </c>
      <c r="B204" s="415" t="s">
        <v>65</v>
      </c>
      <c r="C204" s="416">
        <v>57409.624190000002</v>
      </c>
      <c r="D204" s="416">
        <v>1E-4</v>
      </c>
      <c r="E204" s="335">
        <f t="shared" si="154"/>
        <v>45930.120774219038</v>
      </c>
      <c r="F204" s="441">
        <f t="shared" si="201"/>
        <v>45929</v>
      </c>
      <c r="G204" s="416">
        <f t="shared" si="202"/>
        <v>0.41530570000759326</v>
      </c>
      <c r="H204" s="335"/>
      <c r="I204" s="335"/>
      <c r="J204" s="335"/>
      <c r="K204" s="335">
        <f t="shared" si="203"/>
        <v>0.41530570000759326</v>
      </c>
      <c r="L204" s="335">
        <f t="shared" si="156"/>
        <v>0.28761979845465357</v>
      </c>
      <c r="M204" s="418">
        <f t="shared" si="157"/>
        <v>42391.124190000002</v>
      </c>
      <c r="N204" s="335">
        <f t="shared" si="204"/>
        <v>1.6303689455387006E-2</v>
      </c>
      <c r="O204" s="412">
        <v>1</v>
      </c>
      <c r="P204" s="327">
        <f t="shared" si="183"/>
        <v>1.6303689455387006E-2</v>
      </c>
      <c r="Q204" s="335"/>
      <c r="R204" s="327">
        <f t="shared" si="186"/>
        <v>1.6303689455387006E-2</v>
      </c>
      <c r="S204" s="327">
        <f t="shared" ca="1" si="184"/>
        <v>0.41894229911883396</v>
      </c>
      <c r="W204" s="327">
        <f>$AB204</f>
        <v>0.28679496713622343</v>
      </c>
      <c r="Z204" s="327">
        <f t="shared" si="160"/>
        <v>45929</v>
      </c>
      <c r="AA204" s="335">
        <f t="shared" si="161"/>
        <v>0.4161305313260234</v>
      </c>
      <c r="AB204" s="335">
        <f t="shared" si="193"/>
        <v>0.28679496713622343</v>
      </c>
      <c r="AC204" s="335">
        <f t="shared" si="194"/>
        <v>0.12768590155293968</v>
      </c>
      <c r="AD204" s="335">
        <f t="shared" si="195"/>
        <v>-8.2483131843014146E-4</v>
      </c>
      <c r="AE204" s="335">
        <f t="shared" si="196"/>
        <v>6.8034670386320543E-7</v>
      </c>
      <c r="AF204" s="327">
        <f t="shared" si="197"/>
        <v>0.12768590155293968</v>
      </c>
      <c r="AG204" s="415">
        <f t="shared" si="198"/>
        <v>6.8034670386320543E-7</v>
      </c>
      <c r="AH204" s="327">
        <f t="shared" si="163"/>
        <v>0.1285107328713698</v>
      </c>
      <c r="AI204" s="327">
        <f t="shared" si="164"/>
        <v>1.1690705786245361</v>
      </c>
      <c r="AJ204" s="327">
        <f t="shared" si="165"/>
        <v>0.42099223526366331</v>
      </c>
      <c r="AK204" s="327">
        <f t="shared" si="166"/>
        <v>0.71459341717680791</v>
      </c>
      <c r="AL204" s="327">
        <f t="shared" si="167"/>
        <v>1.3384715904498565</v>
      </c>
      <c r="AM204" s="327">
        <f t="shared" si="168"/>
        <v>0.79101105647819681</v>
      </c>
      <c r="AN204" s="335">
        <f t="shared" si="200"/>
        <v>0.60047443935025346</v>
      </c>
      <c r="AO204" s="335">
        <f t="shared" si="200"/>
        <v>0.58966523739113197</v>
      </c>
      <c r="AP204" s="335">
        <f t="shared" si="200"/>
        <v>0.57205717781860521</v>
      </c>
      <c r="AQ204" s="335">
        <f t="shared" si="200"/>
        <v>0.54379136902539271</v>
      </c>
      <c r="AR204" s="335">
        <f t="shared" si="200"/>
        <v>0.49939188869487988</v>
      </c>
      <c r="AS204" s="335">
        <f t="shared" si="200"/>
        <v>0.43171442336149829</v>
      </c>
      <c r="AT204" s="335">
        <f t="shared" si="200"/>
        <v>0.33234999372348972</v>
      </c>
      <c r="AU204" s="335">
        <f t="shared" si="169"/>
        <v>0.19213065885927172</v>
      </c>
    </row>
    <row r="205" spans="1:48" ht="12.95" customHeight="1" x14ac:dyDescent="0.2">
      <c r="A205" s="335" t="s">
        <v>862</v>
      </c>
      <c r="B205" s="415" t="s">
        <v>65</v>
      </c>
      <c r="C205" s="416">
        <v>57409.624219999998</v>
      </c>
      <c r="D205" s="416">
        <v>1E-4</v>
      </c>
      <c r="E205" s="335">
        <f t="shared" si="154"/>
        <v>45930.120855179208</v>
      </c>
      <c r="F205" s="441">
        <f t="shared" si="201"/>
        <v>45929</v>
      </c>
      <c r="G205" s="416">
        <f t="shared" si="202"/>
        <v>0.41533570000319742</v>
      </c>
      <c r="H205" s="335"/>
      <c r="I205" s="335"/>
      <c r="J205" s="335"/>
      <c r="K205" s="335">
        <f t="shared" si="203"/>
        <v>0.41533570000319742</v>
      </c>
      <c r="L205" s="335">
        <f t="shared" si="156"/>
        <v>0.28761979845465357</v>
      </c>
      <c r="M205" s="418">
        <f t="shared" si="157"/>
        <v>42391.124219999998</v>
      </c>
      <c r="N205" s="335">
        <f t="shared" si="204"/>
        <v>1.6311351508357344E-2</v>
      </c>
      <c r="O205" s="412">
        <v>1</v>
      </c>
      <c r="P205" s="327">
        <f t="shared" si="183"/>
        <v>1.6311351508357344E-2</v>
      </c>
      <c r="Q205" s="335"/>
      <c r="R205" s="327">
        <f t="shared" si="186"/>
        <v>1.6311351508357344E-2</v>
      </c>
      <c r="S205" s="327">
        <f t="shared" ca="1" si="184"/>
        <v>0.41894229911883396</v>
      </c>
      <c r="W205" s="327">
        <f>$AB205</f>
        <v>0.28682496713182759</v>
      </c>
      <c r="Z205" s="327">
        <f t="shared" si="160"/>
        <v>45929</v>
      </c>
      <c r="AA205" s="335">
        <f t="shared" si="161"/>
        <v>0.4161305313260234</v>
      </c>
      <c r="AB205" s="335">
        <f t="shared" si="193"/>
        <v>0.28682496713182759</v>
      </c>
      <c r="AC205" s="335">
        <f t="shared" si="194"/>
        <v>0.12771590154854384</v>
      </c>
      <c r="AD205" s="335">
        <f t="shared" si="195"/>
        <v>-7.9483132282598401E-4</v>
      </c>
      <c r="AE205" s="335">
        <f t="shared" si="196"/>
        <v>6.3175683174530358E-7</v>
      </c>
      <c r="AF205" s="327">
        <f t="shared" si="197"/>
        <v>0.12771590154854384</v>
      </c>
      <c r="AG205" s="415">
        <f t="shared" si="198"/>
        <v>6.3175683174530358E-7</v>
      </c>
      <c r="AH205" s="327">
        <f t="shared" si="163"/>
        <v>0.1285107328713698</v>
      </c>
      <c r="AI205" s="327">
        <f t="shared" si="164"/>
        <v>1.1690705786245361</v>
      </c>
      <c r="AJ205" s="327">
        <f t="shared" si="165"/>
        <v>0.42099223526366331</v>
      </c>
      <c r="AK205" s="327">
        <f t="shared" si="166"/>
        <v>0.71459341717680791</v>
      </c>
      <c r="AL205" s="327">
        <f t="shared" si="167"/>
        <v>1.3384715904498565</v>
      </c>
      <c r="AM205" s="327">
        <f t="shared" si="168"/>
        <v>0.79101105647819681</v>
      </c>
      <c r="AN205" s="335">
        <f t="shared" si="200"/>
        <v>0.60047443935025346</v>
      </c>
      <c r="AO205" s="335">
        <f t="shared" si="200"/>
        <v>0.58966523739113197</v>
      </c>
      <c r="AP205" s="335">
        <f t="shared" si="200"/>
        <v>0.57205717781860521</v>
      </c>
      <c r="AQ205" s="335">
        <f t="shared" si="200"/>
        <v>0.54379136902539271</v>
      </c>
      <c r="AR205" s="335">
        <f t="shared" si="200"/>
        <v>0.49939188869487988</v>
      </c>
      <c r="AS205" s="335">
        <f t="shared" si="200"/>
        <v>0.43171442336149829</v>
      </c>
      <c r="AT205" s="335">
        <f t="shared" si="200"/>
        <v>0.33234999372348972</v>
      </c>
      <c r="AU205" s="335">
        <f t="shared" si="169"/>
        <v>0.19213065885927172</v>
      </c>
      <c r="AV205" s="335"/>
    </row>
    <row r="206" spans="1:48" ht="12.95" customHeight="1" x14ac:dyDescent="0.2">
      <c r="A206" s="335" t="s">
        <v>862</v>
      </c>
      <c r="B206" s="415" t="s">
        <v>65</v>
      </c>
      <c r="C206" s="416">
        <v>57409.624450000003</v>
      </c>
      <c r="D206" s="416">
        <v>1E-4</v>
      </c>
      <c r="E206" s="335">
        <f t="shared" si="154"/>
        <v>45930.121475873981</v>
      </c>
      <c r="F206" s="441">
        <f t="shared" si="201"/>
        <v>45929</v>
      </c>
      <c r="G206" s="416">
        <f t="shared" si="202"/>
        <v>0.41556570000830106</v>
      </c>
      <c r="H206" s="335"/>
      <c r="I206" s="335"/>
      <c r="J206" s="335"/>
      <c r="K206" s="335">
        <f t="shared" si="203"/>
        <v>0.41556570000830106</v>
      </c>
      <c r="L206" s="335">
        <f t="shared" si="156"/>
        <v>0.28761979845465357</v>
      </c>
      <c r="M206" s="418">
        <f t="shared" si="157"/>
        <v>42391.124450000003</v>
      </c>
      <c r="N206" s="335">
        <f t="shared" si="204"/>
        <v>1.6370153724375655E-2</v>
      </c>
      <c r="O206" s="412">
        <v>1</v>
      </c>
      <c r="P206" s="327">
        <f t="shared" si="183"/>
        <v>1.6370153724375655E-2</v>
      </c>
      <c r="Q206" s="335"/>
      <c r="R206" s="327">
        <f t="shared" si="186"/>
        <v>1.6370153724375655E-2</v>
      </c>
      <c r="S206" s="327">
        <f t="shared" ca="1" si="184"/>
        <v>0.41894229911883396</v>
      </c>
      <c r="Z206" s="327">
        <f t="shared" si="160"/>
        <v>45929</v>
      </c>
      <c r="AA206" s="335">
        <f t="shared" si="161"/>
        <v>0.4161305313260234</v>
      </c>
      <c r="AB206" s="335"/>
      <c r="AC206" s="335"/>
      <c r="AD206" s="335"/>
      <c r="AE206" s="335"/>
      <c r="AG206" s="415"/>
      <c r="AH206" s="327">
        <f t="shared" si="163"/>
        <v>0.1285107328713698</v>
      </c>
      <c r="AI206" s="327">
        <f t="shared" si="164"/>
        <v>1.1690705786245361</v>
      </c>
      <c r="AJ206" s="327">
        <f t="shared" si="165"/>
        <v>0.42099223526366331</v>
      </c>
      <c r="AK206" s="327">
        <f t="shared" si="166"/>
        <v>0.71459341717680791</v>
      </c>
      <c r="AL206" s="327">
        <f t="shared" si="167"/>
        <v>1.3384715904498565</v>
      </c>
      <c r="AM206" s="327">
        <f t="shared" si="168"/>
        <v>0.79101105647819681</v>
      </c>
      <c r="AN206" s="335">
        <f t="shared" si="200"/>
        <v>0.60047443935025346</v>
      </c>
      <c r="AO206" s="335">
        <f t="shared" si="200"/>
        <v>0.58966523739113197</v>
      </c>
      <c r="AP206" s="335">
        <f t="shared" si="200"/>
        <v>0.57205717781860521</v>
      </c>
      <c r="AQ206" s="335">
        <f t="shared" si="200"/>
        <v>0.54379136902539271</v>
      </c>
      <c r="AR206" s="335">
        <f t="shared" si="200"/>
        <v>0.49939188869487988</v>
      </c>
      <c r="AS206" s="335">
        <f t="shared" si="200"/>
        <v>0.43171442336149829</v>
      </c>
      <c r="AT206" s="335">
        <f t="shared" si="200"/>
        <v>0.33234999372348972</v>
      </c>
      <c r="AU206" s="335">
        <f t="shared" si="169"/>
        <v>0.19213065885927172</v>
      </c>
      <c r="AV206" s="335"/>
    </row>
    <row r="207" spans="1:48" ht="12.95" customHeight="1" x14ac:dyDescent="0.2">
      <c r="A207" s="335" t="s">
        <v>862</v>
      </c>
      <c r="B207" s="415" t="s">
        <v>71</v>
      </c>
      <c r="C207" s="416">
        <v>57410.548569999999</v>
      </c>
      <c r="D207" s="416">
        <v>1E-4</v>
      </c>
      <c r="E207" s="335">
        <f t="shared" si="154"/>
        <v>45932.615373432513</v>
      </c>
      <c r="F207" s="441">
        <f t="shared" si="201"/>
        <v>45931.5</v>
      </c>
      <c r="G207" s="416">
        <f t="shared" si="202"/>
        <v>0.41330442500475328</v>
      </c>
      <c r="H207" s="335"/>
      <c r="I207" s="335"/>
      <c r="J207" s="335"/>
      <c r="K207" s="335">
        <f t="shared" si="203"/>
        <v>0.41330442500475328</v>
      </c>
      <c r="L207" s="335">
        <f t="shared" si="156"/>
        <v>0.28767168388997788</v>
      </c>
      <c r="M207" s="418">
        <f t="shared" si="157"/>
        <v>42392.048569999999</v>
      </c>
      <c r="N207" s="335">
        <f t="shared" si="204"/>
        <v>1.5783585640012178E-2</v>
      </c>
      <c r="O207" s="412">
        <v>1</v>
      </c>
      <c r="P207" s="327">
        <f t="shared" ref="P207:P225" si="205">O207*N207</f>
        <v>1.5783585640012178E-2</v>
      </c>
      <c r="Q207" s="335"/>
      <c r="R207" s="327">
        <f t="shared" si="186"/>
        <v>1.5783585640012178E-2</v>
      </c>
      <c r="S207" s="327">
        <f t="shared" ca="1" si="184"/>
        <v>0.41898771349951947</v>
      </c>
      <c r="Z207" s="327">
        <f t="shared" si="160"/>
        <v>45931.5</v>
      </c>
      <c r="AA207" s="335">
        <f t="shared" si="161"/>
        <v>0.41616956965971086</v>
      </c>
      <c r="AB207" s="335"/>
      <c r="AC207" s="335"/>
      <c r="AD207" s="335"/>
      <c r="AE207" s="335"/>
      <c r="AG207" s="415"/>
      <c r="AH207" s="327">
        <f t="shared" si="163"/>
        <v>0.12849788576973295</v>
      </c>
      <c r="AI207" s="327">
        <f t="shared" si="164"/>
        <v>1.1688236828519112</v>
      </c>
      <c r="AJ207" s="327">
        <f t="shared" si="165"/>
        <v>0.42067882749467572</v>
      </c>
      <c r="AK207" s="327">
        <f t="shared" si="166"/>
        <v>0.71465178691246556</v>
      </c>
      <c r="AL207" s="327">
        <f t="shared" si="167"/>
        <v>1.3388170815796676</v>
      </c>
      <c r="AM207" s="327">
        <f t="shared" si="168"/>
        <v>0.79129192706444851</v>
      </c>
      <c r="AN207" s="335">
        <f t="shared" si="200"/>
        <v>0.60067506422790107</v>
      </c>
      <c r="AO207" s="335">
        <f t="shared" si="200"/>
        <v>0.58986752956715627</v>
      </c>
      <c r="AP207" s="335">
        <f t="shared" si="200"/>
        <v>0.57225984545353281</v>
      </c>
      <c r="AQ207" s="335">
        <f t="shared" si="200"/>
        <v>0.54399108925529305</v>
      </c>
      <c r="AR207" s="335">
        <f t="shared" si="200"/>
        <v>0.49958200231296201</v>
      </c>
      <c r="AS207" s="335">
        <f t="shared" si="200"/>
        <v>0.43188377199254041</v>
      </c>
      <c r="AT207" s="335">
        <f t="shared" si="200"/>
        <v>0.33248279055115992</v>
      </c>
      <c r="AU207" s="335">
        <f t="shared" si="169"/>
        <v>0.19220783021473875</v>
      </c>
      <c r="AV207" s="335"/>
    </row>
    <row r="208" spans="1:48" ht="12.95" customHeight="1" x14ac:dyDescent="0.2">
      <c r="A208" s="335" t="s">
        <v>4</v>
      </c>
      <c r="B208" s="415" t="s">
        <v>71</v>
      </c>
      <c r="C208" s="416">
        <v>57489.482300000003</v>
      </c>
      <c r="D208" s="416" t="s">
        <v>6</v>
      </c>
      <c r="E208" s="335">
        <f t="shared" si="154"/>
        <v>46145.631687908441</v>
      </c>
      <c r="F208" s="441">
        <f t="shared" si="201"/>
        <v>46144.5</v>
      </c>
      <c r="G208" s="416">
        <f t="shared" si="202"/>
        <v>0.41934979500365444</v>
      </c>
      <c r="H208" s="335"/>
      <c r="I208" s="335"/>
      <c r="J208" s="335"/>
      <c r="K208" s="335">
        <f t="shared" si="203"/>
        <v>0.41934979500365444</v>
      </c>
      <c r="L208" s="335">
        <f t="shared" si="156"/>
        <v>0.29210435698312687</v>
      </c>
      <c r="M208" s="418">
        <f t="shared" si="157"/>
        <v>42470.982300000003</v>
      </c>
      <c r="N208" s="335">
        <f t="shared" si="204"/>
        <v>1.6191401497035924E-2</v>
      </c>
      <c r="O208" s="412">
        <v>1</v>
      </c>
      <c r="P208" s="327">
        <f t="shared" si="205"/>
        <v>1.6191401497035924E-2</v>
      </c>
      <c r="Q208" s="335"/>
      <c r="R208" s="327">
        <f t="shared" si="186"/>
        <v>1.6191401497035924E-2</v>
      </c>
      <c r="S208" s="327">
        <f t="shared" ca="1" si="184"/>
        <v>0.42285701873392778</v>
      </c>
      <c r="W208" s="327">
        <f>$AB208</f>
        <v>0.29195638922526967</v>
      </c>
      <c r="Z208" s="327">
        <f t="shared" si="160"/>
        <v>46144.5</v>
      </c>
      <c r="AA208" s="335">
        <f t="shared" si="161"/>
        <v>0.41949776276151163</v>
      </c>
      <c r="AB208" s="335">
        <f>IF(O208&lt;&gt;0,G208-AH208, -9999)</f>
        <v>0.29195638922526967</v>
      </c>
      <c r="AC208" s="335">
        <f>+G208-L208</f>
        <v>0.12724543802052757</v>
      </c>
      <c r="AD208" s="335">
        <f>IF(O208&lt;&gt;0,G208-AA208, -9999)</f>
        <v>-1.4796775785719252E-4</v>
      </c>
      <c r="AE208" s="335">
        <f>+(G208-AA208)^2*O208</f>
        <v>2.1894457365284759E-8</v>
      </c>
      <c r="AF208" s="327">
        <f>IF(O208&lt;&gt;0,G208-L208, -9999)</f>
        <v>0.12724543802052757</v>
      </c>
      <c r="AG208" s="415">
        <f>+(G208-AA208)^2</f>
        <v>2.1894457365284759E-8</v>
      </c>
      <c r="AH208" s="327">
        <f t="shared" si="163"/>
        <v>0.12739340577838479</v>
      </c>
      <c r="AI208" s="327">
        <f t="shared" si="164"/>
        <v>1.1480751100269568</v>
      </c>
      <c r="AJ208" s="327">
        <f t="shared" si="165"/>
        <v>0.39425329697231265</v>
      </c>
      <c r="AK208" s="327">
        <f t="shared" si="166"/>
        <v>0.7192373559676718</v>
      </c>
      <c r="AL208" s="327">
        <f t="shared" si="167"/>
        <v>1.3677553366241451</v>
      </c>
      <c r="AM208" s="327">
        <f t="shared" si="168"/>
        <v>0.81509498583013196</v>
      </c>
      <c r="AN208" s="335">
        <f t="shared" si="200"/>
        <v>0.6176319263376282</v>
      </c>
      <c r="AO208" s="335">
        <f t="shared" si="200"/>
        <v>0.60697933735728349</v>
      </c>
      <c r="AP208" s="335">
        <f t="shared" si="200"/>
        <v>0.58942395045919216</v>
      </c>
      <c r="AQ208" s="335">
        <f t="shared" si="200"/>
        <v>0.56093167116191611</v>
      </c>
      <c r="AR208" s="335">
        <f t="shared" si="200"/>
        <v>0.51573516667216945</v>
      </c>
      <c r="AS208" s="335">
        <f t="shared" si="200"/>
        <v>0.44629444266107315</v>
      </c>
      <c r="AT208" s="335">
        <f t="shared" si="200"/>
        <v>0.34379397846303439</v>
      </c>
      <c r="AU208" s="335">
        <f t="shared" si="169"/>
        <v>0.19878282970052874</v>
      </c>
    </row>
    <row r="209" spans="1:47" ht="12.95" customHeight="1" x14ac:dyDescent="0.2">
      <c r="A209" s="335" t="s">
        <v>862</v>
      </c>
      <c r="B209" s="415" t="s">
        <v>71</v>
      </c>
      <c r="C209" s="416">
        <v>57515.420080000004</v>
      </c>
      <c r="D209" s="416">
        <v>1E-4</v>
      </c>
      <c r="E209" s="335">
        <f t="shared" si="154"/>
        <v>46215.629270707163</v>
      </c>
      <c r="F209" s="441">
        <f t="shared" si="201"/>
        <v>46214.5</v>
      </c>
      <c r="G209" s="416">
        <f t="shared" si="202"/>
        <v>0.41845409500820097</v>
      </c>
      <c r="H209" s="335"/>
      <c r="I209" s="335"/>
      <c r="J209" s="335"/>
      <c r="K209" s="335">
        <f t="shared" si="203"/>
        <v>0.41845409500820097</v>
      </c>
      <c r="L209" s="335">
        <f t="shared" si="156"/>
        <v>0.2935662975998814</v>
      </c>
      <c r="M209" s="418">
        <f t="shared" si="157"/>
        <v>42496.920080000004</v>
      </c>
      <c r="N209" s="335">
        <f t="shared" si="204"/>
        <v>1.5596961941501472E-2</v>
      </c>
      <c r="O209" s="412">
        <v>1</v>
      </c>
      <c r="P209" s="327">
        <f t="shared" si="205"/>
        <v>1.5596961941501472E-2</v>
      </c>
      <c r="Q209" s="335"/>
      <c r="R209" s="327">
        <f t="shared" si="186"/>
        <v>1.5596961941501472E-2</v>
      </c>
      <c r="S209" s="327">
        <f t="shared" ca="1" si="184"/>
        <v>0.42412862139312302</v>
      </c>
      <c r="Z209" s="327">
        <f t="shared" si="160"/>
        <v>46214.5</v>
      </c>
      <c r="AA209" s="335">
        <f t="shared" si="161"/>
        <v>0.42059264038797639</v>
      </c>
      <c r="AB209" s="335"/>
      <c r="AC209" s="335"/>
      <c r="AD209" s="335"/>
      <c r="AE209" s="335"/>
      <c r="AG209" s="415"/>
      <c r="AH209" s="327">
        <f t="shared" si="163"/>
        <v>0.12702634278809496</v>
      </c>
      <c r="AI209" s="327">
        <f t="shared" si="164"/>
        <v>1.1413807374094496</v>
      </c>
      <c r="AJ209" s="327">
        <f t="shared" si="165"/>
        <v>0.38569073180062291</v>
      </c>
      <c r="AK209" s="327">
        <f t="shared" si="166"/>
        <v>0.72058316627466601</v>
      </c>
      <c r="AL209" s="327">
        <f t="shared" si="167"/>
        <v>1.3770541683555375</v>
      </c>
      <c r="AM209" s="327">
        <f t="shared" si="168"/>
        <v>0.82286287390519697</v>
      </c>
      <c r="AN209" s="335">
        <f t="shared" si="200"/>
        <v>0.62314596371445707</v>
      </c>
      <c r="AO209" s="335">
        <f t="shared" si="200"/>
        <v>0.61254965294948516</v>
      </c>
      <c r="AP209" s="335">
        <f t="shared" si="200"/>
        <v>0.59502004057110525</v>
      </c>
      <c r="AQ209" s="335">
        <f t="shared" si="200"/>
        <v>0.56646612608659519</v>
      </c>
      <c r="AR209" s="335">
        <f t="shared" si="200"/>
        <v>0.52102428859856798</v>
      </c>
      <c r="AS209" s="335">
        <f t="shared" si="200"/>
        <v>0.45102254107274531</v>
      </c>
      <c r="AT209" s="335">
        <f t="shared" si="200"/>
        <v>0.34750991162932166</v>
      </c>
      <c r="AU209" s="335">
        <f t="shared" si="169"/>
        <v>0.20094362765360541</v>
      </c>
    </row>
    <row r="210" spans="1:47" ht="12.95" customHeight="1" x14ac:dyDescent="0.2">
      <c r="A210" s="335" t="s">
        <v>862</v>
      </c>
      <c r="B210" s="415" t="s">
        <v>65</v>
      </c>
      <c r="C210" s="416">
        <v>57516.349300000002</v>
      </c>
      <c r="D210" s="416">
        <v>2.0000000000000001E-4</v>
      </c>
      <c r="E210" s="335">
        <f t="shared" si="154"/>
        <v>46218.136931497254</v>
      </c>
      <c r="F210" s="441">
        <f t="shared" si="201"/>
        <v>46217</v>
      </c>
      <c r="G210" s="416">
        <f t="shared" si="202"/>
        <v>0.42129282000678359</v>
      </c>
      <c r="H210" s="335"/>
      <c r="I210" s="335"/>
      <c r="J210" s="335"/>
      <c r="K210" s="335">
        <f t="shared" si="203"/>
        <v>0.42129282000678359</v>
      </c>
      <c r="L210" s="335">
        <f t="shared" si="156"/>
        <v>0.29361855728310665</v>
      </c>
      <c r="M210" s="418">
        <f t="shared" si="157"/>
        <v>42497.849300000002</v>
      </c>
      <c r="N210" s="335">
        <f t="shared" si="204"/>
        <v>1.6300717362034482E-2</v>
      </c>
      <c r="O210" s="412">
        <v>1</v>
      </c>
      <c r="P210" s="327">
        <f t="shared" si="205"/>
        <v>1.6300717362034482E-2</v>
      </c>
      <c r="Q210" s="335"/>
      <c r="R210" s="327">
        <f t="shared" si="186"/>
        <v>1.6300717362034482E-2</v>
      </c>
      <c r="S210" s="327">
        <f t="shared" ca="1" si="184"/>
        <v>0.42417403577380852</v>
      </c>
      <c r="W210" s="327">
        <f t="shared" ref="W210:W228" si="206">$AB210</f>
        <v>0.29427962233409355</v>
      </c>
      <c r="Z210" s="327">
        <f t="shared" si="160"/>
        <v>46217</v>
      </c>
      <c r="AA210" s="335">
        <f t="shared" si="161"/>
        <v>0.42063175495579663</v>
      </c>
      <c r="AB210" s="335">
        <f t="shared" ref="AB210:AB225" si="207">IF(O210&lt;&gt;0,G210-AH210, -9999)</f>
        <v>0.29427962233409355</v>
      </c>
      <c r="AC210" s="335">
        <f t="shared" ref="AC210:AC225" si="208">+G210-L210</f>
        <v>0.12767426272367693</v>
      </c>
      <c r="AD210" s="335">
        <f t="shared" ref="AD210:AD225" si="209">IF(O210&lt;&gt;0,G210-AA210, -9999)</f>
        <v>6.6106505098695312E-4</v>
      </c>
      <c r="AE210" s="335">
        <f t="shared" ref="AE210:AE225" si="210">+(G210-AA210)^2*O210</f>
        <v>4.3700700163638294E-7</v>
      </c>
      <c r="AF210" s="327">
        <f t="shared" ref="AF210:AF225" si="211">IF(O210&lt;&gt;0,G210-L210, -9999)</f>
        <v>0.12767426272367693</v>
      </c>
      <c r="AG210" s="415">
        <f t="shared" ref="AG210:AG225" si="212">+(G210-AA210)^2</f>
        <v>4.3700700163638294E-7</v>
      </c>
      <c r="AH210" s="327">
        <f t="shared" si="163"/>
        <v>0.12701319767269001</v>
      </c>
      <c r="AI210" s="327">
        <f t="shared" si="164"/>
        <v>1.1411427947795929</v>
      </c>
      <c r="AJ210" s="327">
        <f t="shared" si="165"/>
        <v>0.38538606106592332</v>
      </c>
      <c r="AK210" s="327">
        <f t="shared" si="166"/>
        <v>0.72062981058978437</v>
      </c>
      <c r="AL210" s="327">
        <f t="shared" si="167"/>
        <v>1.3773843660869129</v>
      </c>
      <c r="AM210" s="327">
        <f t="shared" si="168"/>
        <v>0.82313979938307003</v>
      </c>
      <c r="AN210" s="335">
        <f t="shared" si="200"/>
        <v>0.62334235923121528</v>
      </c>
      <c r="AO210" s="335">
        <f t="shared" si="200"/>
        <v>0.61274810551695991</v>
      </c>
      <c r="AP210" s="335">
        <f t="shared" si="200"/>
        <v>0.59521949057735779</v>
      </c>
      <c r="AQ210" s="335">
        <f t="shared" si="200"/>
        <v>0.56666348217074713</v>
      </c>
      <c r="AR210" s="335">
        <f t="shared" si="200"/>
        <v>0.52121300606777277</v>
      </c>
      <c r="AS210" s="335">
        <f t="shared" si="200"/>
        <v>0.4511913293675151</v>
      </c>
      <c r="AT210" s="335">
        <f t="shared" si="200"/>
        <v>0.34764261091475734</v>
      </c>
      <c r="AU210" s="335">
        <f t="shared" si="169"/>
        <v>0.20102079900907244</v>
      </c>
    </row>
    <row r="211" spans="1:47" ht="12.95" customHeight="1" x14ac:dyDescent="0.2">
      <c r="A211" s="335" t="s">
        <v>4</v>
      </c>
      <c r="B211" s="415" t="s">
        <v>71</v>
      </c>
      <c r="C211" s="416">
        <v>57516.532399999996</v>
      </c>
      <c r="D211" s="416" t="s">
        <v>8</v>
      </c>
      <c r="E211" s="335">
        <f t="shared" si="154"/>
        <v>46218.631058496947</v>
      </c>
      <c r="F211" s="441">
        <f t="shared" si="201"/>
        <v>46217.5</v>
      </c>
      <c r="G211" s="416">
        <f t="shared" si="202"/>
        <v>0.41911656499723904</v>
      </c>
      <c r="H211" s="335"/>
      <c r="I211" s="335"/>
      <c r="J211" s="335"/>
      <c r="K211" s="335">
        <f t="shared" si="203"/>
        <v>0.41911656499723904</v>
      </c>
      <c r="L211" s="335">
        <f t="shared" si="156"/>
        <v>0.29362900961300697</v>
      </c>
      <c r="M211" s="418">
        <f t="shared" si="157"/>
        <v>42498.032399999996</v>
      </c>
      <c r="N211" s="335">
        <f t="shared" si="204"/>
        <v>1.5747126556310709E-2</v>
      </c>
      <c r="O211" s="412">
        <v>1</v>
      </c>
      <c r="P211" s="327">
        <f t="shared" si="205"/>
        <v>1.5747126556310709E-2</v>
      </c>
      <c r="Q211" s="335"/>
      <c r="R211" s="327">
        <f t="shared" si="186"/>
        <v>1.5747126556310709E-2</v>
      </c>
      <c r="S211" s="327">
        <f t="shared" ca="1" si="184"/>
        <v>0.42418311864994562</v>
      </c>
      <c r="W211" s="327">
        <f t="shared" si="206"/>
        <v>0.29210599663976988</v>
      </c>
      <c r="Z211" s="327">
        <f t="shared" si="160"/>
        <v>46217.5</v>
      </c>
      <c r="AA211" s="335">
        <f t="shared" si="161"/>
        <v>0.42063957797047613</v>
      </c>
      <c r="AB211" s="335">
        <f t="shared" si="207"/>
        <v>0.29210599663976988</v>
      </c>
      <c r="AC211" s="335">
        <f t="shared" si="208"/>
        <v>0.12548755538423206</v>
      </c>
      <c r="AD211" s="335">
        <f t="shared" si="209"/>
        <v>-1.5230129732370923E-3</v>
      </c>
      <c r="AE211" s="335">
        <f t="shared" si="210"/>
        <v>2.3195685166484879E-6</v>
      </c>
      <c r="AF211" s="327">
        <f t="shared" si="211"/>
        <v>0.12548755538423206</v>
      </c>
      <c r="AG211" s="415">
        <f t="shared" si="212"/>
        <v>2.3195685166484879E-6</v>
      </c>
      <c r="AH211" s="327">
        <f t="shared" si="163"/>
        <v>0.12701056835746916</v>
      </c>
      <c r="AI211" s="327">
        <f t="shared" si="164"/>
        <v>1.1410952157109873</v>
      </c>
      <c r="AJ211" s="327">
        <f t="shared" si="165"/>
        <v>0.38532513635157162</v>
      </c>
      <c r="AK211" s="327">
        <f t="shared" si="166"/>
        <v>0.72063912781109296</v>
      </c>
      <c r="AL211" s="327">
        <f t="shared" si="167"/>
        <v>1.3774503899459174</v>
      </c>
      <c r="AM211" s="327">
        <f t="shared" si="168"/>
        <v>0.82319518035169437</v>
      </c>
      <c r="AN211" s="335">
        <f t="shared" ref="AN211:AT220" si="213">$AU211+$AB$7*SIN(AO211)</f>
        <v>0.62338163391685841</v>
      </c>
      <c r="AO211" s="335">
        <f t="shared" si="213"/>
        <v>0.61278779199862421</v>
      </c>
      <c r="AP211" s="335">
        <f t="shared" si="213"/>
        <v>0.59525937717979616</v>
      </c>
      <c r="AQ211" s="335">
        <f t="shared" si="213"/>
        <v>0.5667029508751753</v>
      </c>
      <c r="AR211" s="335">
        <f t="shared" si="213"/>
        <v>0.5212507480699613</v>
      </c>
      <c r="AS211" s="335">
        <f t="shared" si="213"/>
        <v>0.45122508642555359</v>
      </c>
      <c r="AT211" s="335">
        <f t="shared" si="213"/>
        <v>0.34766915066707171</v>
      </c>
      <c r="AU211" s="335">
        <f t="shared" si="169"/>
        <v>0.20103623328016584</v>
      </c>
    </row>
    <row r="212" spans="1:47" ht="12.95" customHeight="1" x14ac:dyDescent="0.2">
      <c r="A212" s="395" t="s">
        <v>864</v>
      </c>
      <c r="B212" s="444" t="s">
        <v>71</v>
      </c>
      <c r="C212" s="214">
        <v>57531.725899999998</v>
      </c>
      <c r="D212" s="442">
        <v>-5.0000000000000001E-4</v>
      </c>
      <c r="E212" s="335">
        <f t="shared" si="154"/>
        <v>46259.633344515743</v>
      </c>
      <c r="F212" s="441">
        <f t="shared" si="201"/>
        <v>46258.5</v>
      </c>
      <c r="G212" s="416">
        <f t="shared" si="202"/>
        <v>0.41996365500381216</v>
      </c>
      <c r="H212" s="419"/>
      <c r="I212" s="419"/>
      <c r="J212" s="335"/>
      <c r="K212" s="335">
        <f t="shared" si="203"/>
        <v>0.41996365500381216</v>
      </c>
      <c r="L212" s="335">
        <f t="shared" si="156"/>
        <v>0.29448654674735575</v>
      </c>
      <c r="M212" s="418">
        <f t="shared" si="157"/>
        <v>42513.225899999998</v>
      </c>
      <c r="N212" s="335">
        <f t="shared" si="204"/>
        <v>1.5744504696402484E-2</v>
      </c>
      <c r="O212" s="412">
        <v>1</v>
      </c>
      <c r="P212" s="327">
        <f t="shared" si="205"/>
        <v>1.5744504696402484E-2</v>
      </c>
      <c r="Q212" s="335"/>
      <c r="R212" s="327">
        <f t="shared" si="186"/>
        <v>1.5744504696402484E-2</v>
      </c>
      <c r="S212" s="327">
        <f t="shared" ca="1" si="184"/>
        <v>0.42492791449318856</v>
      </c>
      <c r="W212" s="327">
        <f t="shared" si="206"/>
        <v>0.29316901950428187</v>
      </c>
      <c r="Z212" s="327">
        <f t="shared" si="160"/>
        <v>46258.5</v>
      </c>
      <c r="AA212" s="335">
        <f t="shared" si="161"/>
        <v>0.42128118224688604</v>
      </c>
      <c r="AB212" s="335">
        <f t="shared" si="207"/>
        <v>0.29316901950428187</v>
      </c>
      <c r="AC212" s="335">
        <f t="shared" si="208"/>
        <v>0.12547710825645642</v>
      </c>
      <c r="AD212" s="335">
        <f t="shared" si="209"/>
        <v>-1.3175272430738794E-3</v>
      </c>
      <c r="AE212" s="335">
        <f t="shared" si="210"/>
        <v>1.7358780362418573E-6</v>
      </c>
      <c r="AF212" s="327">
        <f t="shared" si="211"/>
        <v>0.12547710825645642</v>
      </c>
      <c r="AG212" s="415">
        <f t="shared" si="212"/>
        <v>1.7358780362418573E-6</v>
      </c>
      <c r="AH212" s="327">
        <f t="shared" si="163"/>
        <v>0.12679463549953029</v>
      </c>
      <c r="AI212" s="327">
        <f t="shared" si="164"/>
        <v>1.1372044629144793</v>
      </c>
      <c r="AJ212" s="327">
        <f t="shared" si="165"/>
        <v>0.38034003443049724</v>
      </c>
      <c r="AK212" s="327">
        <f t="shared" si="166"/>
        <v>0.7213900108715201</v>
      </c>
      <c r="AL212" s="327">
        <f t="shared" si="167"/>
        <v>1.382846596237294</v>
      </c>
      <c r="AM212" s="327">
        <f t="shared" si="168"/>
        <v>0.82773174092341995</v>
      </c>
      <c r="AN212" s="335">
        <f t="shared" si="213"/>
        <v>0.62659715036651398</v>
      </c>
      <c r="AO212" s="335">
        <f t="shared" si="213"/>
        <v>0.61603751067455725</v>
      </c>
      <c r="AP212" s="335">
        <f t="shared" si="213"/>
        <v>0.59852622135975286</v>
      </c>
      <c r="AQ212" s="335">
        <f t="shared" si="213"/>
        <v>0.56993653159342572</v>
      </c>
      <c r="AR212" s="335">
        <f t="shared" si="213"/>
        <v>0.52434389740736653</v>
      </c>
      <c r="AS212" s="335">
        <f t="shared" si="213"/>
        <v>0.45399248214572069</v>
      </c>
      <c r="AT212" s="335">
        <f t="shared" si="213"/>
        <v>0.34984529124559993</v>
      </c>
      <c r="AU212" s="335">
        <f t="shared" si="169"/>
        <v>0.20230184350982494</v>
      </c>
    </row>
    <row r="213" spans="1:47" ht="12.95" customHeight="1" x14ac:dyDescent="0.2">
      <c r="A213" s="335" t="s">
        <v>862</v>
      </c>
      <c r="B213" s="415" t="s">
        <v>71</v>
      </c>
      <c r="C213" s="416">
        <v>57568.412530000001</v>
      </c>
      <c r="D213" s="416">
        <v>1E-4</v>
      </c>
      <c r="E213" s="335">
        <f t="shared" ref="E213:E225" si="214">+(C213-C$7)/C$8</f>
        <v>46358.638557029357</v>
      </c>
      <c r="F213" s="441">
        <f t="shared" si="201"/>
        <v>46357.5</v>
      </c>
      <c r="G213" s="416">
        <f t="shared" si="202"/>
        <v>0.42189516501093749</v>
      </c>
      <c r="H213" s="335"/>
      <c r="I213" s="335"/>
      <c r="J213" s="335"/>
      <c r="K213" s="335">
        <f t="shared" si="203"/>
        <v>0.42189516501093749</v>
      </c>
      <c r="L213" s="335">
        <f t="shared" ref="L213:L225" si="215">+D$11+D$12*F213+D$13*F213^2</f>
        <v>0.29656081887210495</v>
      </c>
      <c r="M213" s="418">
        <f t="shared" ref="M213:M225" si="216">+C213-15018.5</f>
        <v>42549.912530000001</v>
      </c>
      <c r="N213" s="335">
        <f t="shared" si="204"/>
        <v>1.5708698322048686E-2</v>
      </c>
      <c r="O213" s="412">
        <v>1</v>
      </c>
      <c r="P213" s="327">
        <f t="shared" si="205"/>
        <v>1.5708698322048686E-2</v>
      </c>
      <c r="Q213" s="335"/>
      <c r="R213" s="327">
        <f t="shared" ref="R213:R225" si="217">O213*N213</f>
        <v>1.5708698322048686E-2</v>
      </c>
      <c r="S213" s="327">
        <f t="shared" ca="1" si="184"/>
        <v>0.4267263239683361</v>
      </c>
      <c r="W213" s="327">
        <f t="shared" si="206"/>
        <v>0.2956245472124317</v>
      </c>
      <c r="Z213" s="327">
        <f t="shared" ref="Z213:Z225" si="218">F213</f>
        <v>46357.5</v>
      </c>
      <c r="AA213" s="335">
        <f t="shared" ref="AA213:AA225" si="219">AB$3+AB$4*Z213+AB$5*Z213^2+AH213</f>
        <v>0.42283143667061074</v>
      </c>
      <c r="AB213" s="335">
        <f t="shared" si="207"/>
        <v>0.2956245472124317</v>
      </c>
      <c r="AC213" s="335">
        <f t="shared" si="208"/>
        <v>0.12533434613883254</v>
      </c>
      <c r="AD213" s="335">
        <f t="shared" si="209"/>
        <v>-9.3627165967324899E-4</v>
      </c>
      <c r="AE213" s="335">
        <f t="shared" si="210"/>
        <v>8.7660462070730018E-7</v>
      </c>
      <c r="AF213" s="327">
        <f t="shared" si="211"/>
        <v>0.12533434613883254</v>
      </c>
      <c r="AG213" s="415">
        <f t="shared" si="212"/>
        <v>8.7660462070730018E-7</v>
      </c>
      <c r="AH213" s="327">
        <f t="shared" ref="AH213:AH225" si="220">$AB$6*($AB$11/AI213*AJ213+$AB$12)</f>
        <v>0.12627061779850582</v>
      </c>
      <c r="AI213" s="327">
        <f t="shared" ref="AI213:AI225" si="221">1+$AB$7*COS(AL213)</f>
        <v>1.1278971855061461</v>
      </c>
      <c r="AJ213" s="327">
        <f t="shared" ref="AJ213:AJ225" si="222">SIN(AL213+RADIANS($AB$9))</f>
        <v>0.36839081139782842</v>
      </c>
      <c r="AK213" s="327">
        <f t="shared" ref="AK213:AK225" si="223">$AB$7*SIN(AL213)</f>
        <v>0.72309814158831109</v>
      </c>
      <c r="AL213" s="327">
        <f t="shared" ref="AL213:AL225" si="224">2*ATAN(AM213)</f>
        <v>1.3957330274549338</v>
      </c>
      <c r="AM213" s="327">
        <f t="shared" ref="AM213:AM225" si="225">SQRT((1+$AB$7)/(1-$AB$7))*TAN(AN213/2)</f>
        <v>0.83864782954599759</v>
      </c>
      <c r="AN213" s="335">
        <f t="shared" si="213"/>
        <v>0.63432074463933819</v>
      </c>
      <c r="AO213" s="335">
        <f t="shared" si="213"/>
        <v>0.6238471619214675</v>
      </c>
      <c r="AP213" s="335">
        <f t="shared" si="213"/>
        <v>0.6063829891743252</v>
      </c>
      <c r="AQ213" s="335">
        <f t="shared" si="213"/>
        <v>0.57772112517413743</v>
      </c>
      <c r="AR213" s="335">
        <f t="shared" si="213"/>
        <v>0.53179884292462765</v>
      </c>
      <c r="AS213" s="335">
        <f t="shared" si="213"/>
        <v>0.46066913010699823</v>
      </c>
      <c r="AT213" s="335">
        <f t="shared" si="213"/>
        <v>0.35509889747588097</v>
      </c>
      <c r="AU213" s="335">
        <f t="shared" ref="AU213:AU225" si="226">RADIANS($AB$9)+$AB$18*(F213-AB$15)</f>
        <v>0.20535782918631895</v>
      </c>
    </row>
    <row r="214" spans="1:47" ht="12.95" customHeight="1" x14ac:dyDescent="0.2">
      <c r="A214" s="445" t="s">
        <v>1060</v>
      </c>
      <c r="B214" s="446" t="s">
        <v>71</v>
      </c>
      <c r="C214" s="447">
        <v>57825.588359999936</v>
      </c>
      <c r="D214" s="447">
        <v>2.9999999999999997E-4</v>
      </c>
      <c r="E214" s="335">
        <f t="shared" si="214"/>
        <v>47052.671988350427</v>
      </c>
      <c r="F214" s="441">
        <f t="shared" si="201"/>
        <v>47051.5</v>
      </c>
      <c r="G214" s="416">
        <f t="shared" si="202"/>
        <v>0.43428322493855376</v>
      </c>
      <c r="H214" s="335"/>
      <c r="I214" s="335"/>
      <c r="J214" s="335"/>
      <c r="K214" s="335">
        <f t="shared" si="203"/>
        <v>0.43428322493855376</v>
      </c>
      <c r="L214" s="335">
        <f t="shared" si="215"/>
        <v>0.31124595923832454</v>
      </c>
      <c r="M214" s="418">
        <f t="shared" si="216"/>
        <v>42807.088359999936</v>
      </c>
      <c r="N214" s="335">
        <f t="shared" si="204"/>
        <v>1.5138168750988801E-2</v>
      </c>
      <c r="O214" s="412">
        <v>1</v>
      </c>
      <c r="P214" s="327">
        <f t="shared" si="205"/>
        <v>1.5138168750988801E-2</v>
      </c>
      <c r="R214" s="327">
        <f t="shared" si="217"/>
        <v>1.5138168750988801E-2</v>
      </c>
      <c r="S214" s="327">
        <f t="shared" ca="1" si="184"/>
        <v>0.43933335604664292</v>
      </c>
      <c r="W214" s="327">
        <f t="shared" si="206"/>
        <v>0.3117763748461938</v>
      </c>
      <c r="Z214" s="327">
        <f t="shared" si="218"/>
        <v>47051.5</v>
      </c>
      <c r="AA214" s="335">
        <f t="shared" si="219"/>
        <v>0.4337528093306845</v>
      </c>
      <c r="AB214" s="335">
        <f t="shared" si="207"/>
        <v>0.3117763748461938</v>
      </c>
      <c r="AC214" s="335">
        <f t="shared" si="208"/>
        <v>0.12303726570022921</v>
      </c>
      <c r="AD214" s="335">
        <f t="shared" si="209"/>
        <v>5.3041560786926123E-4</v>
      </c>
      <c r="AE214" s="335">
        <f t="shared" si="210"/>
        <v>2.8134071707131791E-7</v>
      </c>
      <c r="AF214" s="327">
        <f t="shared" si="211"/>
        <v>0.12303726570022921</v>
      </c>
      <c r="AG214" s="415">
        <f t="shared" si="212"/>
        <v>2.8134071707131791E-7</v>
      </c>
      <c r="AH214" s="327">
        <f t="shared" si="220"/>
        <v>0.12250685009235994</v>
      </c>
      <c r="AI214" s="327">
        <f t="shared" si="221"/>
        <v>1.0661116714072962</v>
      </c>
      <c r="AJ214" s="327">
        <f t="shared" si="222"/>
        <v>0.28821976874036953</v>
      </c>
      <c r="AK214" s="327">
        <f t="shared" si="223"/>
        <v>0.73133977010182927</v>
      </c>
      <c r="AL214" s="327">
        <f t="shared" si="224"/>
        <v>1.4806433389578542</v>
      </c>
      <c r="AM214" s="327">
        <f t="shared" si="225"/>
        <v>0.91367956237029502</v>
      </c>
      <c r="AN214" s="335">
        <f t="shared" si="213"/>
        <v>0.68687242203116017</v>
      </c>
      <c r="AO214" s="335">
        <f t="shared" si="213"/>
        <v>0.67712299436489554</v>
      </c>
      <c r="AP214" s="335">
        <f t="shared" si="213"/>
        <v>0.66020218853560975</v>
      </c>
      <c r="AQ214" s="335">
        <f t="shared" si="213"/>
        <v>0.63134844483620578</v>
      </c>
      <c r="AR214" s="335">
        <f t="shared" si="213"/>
        <v>0.58349108764831348</v>
      </c>
      <c r="AS214" s="335">
        <f t="shared" si="213"/>
        <v>0.50724224241880955</v>
      </c>
      <c r="AT214" s="335">
        <f t="shared" si="213"/>
        <v>0.39188679284135391</v>
      </c>
      <c r="AU214" s="335">
        <f t="shared" si="226"/>
        <v>0.22678059746396362</v>
      </c>
    </row>
    <row r="215" spans="1:47" ht="12.95" customHeight="1" x14ac:dyDescent="0.2">
      <c r="A215" s="445" t="s">
        <v>1060</v>
      </c>
      <c r="B215" s="446" t="s">
        <v>71</v>
      </c>
      <c r="C215" s="447">
        <v>57828.551169999875</v>
      </c>
      <c r="D215" s="447">
        <v>1E-4</v>
      </c>
      <c r="E215" s="335">
        <f t="shared" si="214"/>
        <v>47060.667643271074</v>
      </c>
      <c r="F215" s="441">
        <f t="shared" si="201"/>
        <v>47059.5</v>
      </c>
      <c r="G215" s="416">
        <f t="shared" si="202"/>
        <v>0.43267314488184638</v>
      </c>
      <c r="H215" s="419"/>
      <c r="I215" s="419"/>
      <c r="J215" s="335"/>
      <c r="K215" s="335">
        <f t="shared" si="203"/>
        <v>0.43267314488184638</v>
      </c>
      <c r="L215" s="335">
        <f t="shared" si="215"/>
        <v>0.31141671274289323</v>
      </c>
      <c r="M215" s="418">
        <f t="shared" si="216"/>
        <v>42810.051169999875</v>
      </c>
      <c r="N215" s="335">
        <f t="shared" si="204"/>
        <v>1.470312233506855E-2</v>
      </c>
      <c r="O215" s="412">
        <v>1</v>
      </c>
      <c r="P215" s="327">
        <f t="shared" si="205"/>
        <v>1.470312233506855E-2</v>
      </c>
      <c r="Q215" s="335"/>
      <c r="R215" s="327">
        <f t="shared" si="217"/>
        <v>1.470312233506855E-2</v>
      </c>
      <c r="S215" s="327">
        <f t="shared" ca="1" si="184"/>
        <v>0.43947868206483665</v>
      </c>
      <c r="W215" s="327">
        <f t="shared" si="206"/>
        <v>0.31021047724254264</v>
      </c>
      <c r="Z215" s="327">
        <f t="shared" si="218"/>
        <v>47059.5</v>
      </c>
      <c r="AA215" s="335">
        <f t="shared" si="219"/>
        <v>0.43387938038219698</v>
      </c>
      <c r="AB215" s="335">
        <f t="shared" si="207"/>
        <v>0.31021047724254264</v>
      </c>
      <c r="AC215" s="335">
        <f t="shared" si="208"/>
        <v>0.12125643213895315</v>
      </c>
      <c r="AD215" s="335">
        <f t="shared" si="209"/>
        <v>-1.2062355003505942E-3</v>
      </c>
      <c r="AE215" s="335">
        <f t="shared" si="210"/>
        <v>1.4550040823060485E-6</v>
      </c>
      <c r="AF215" s="327">
        <f t="shared" si="211"/>
        <v>0.12125643213895315</v>
      </c>
      <c r="AG215" s="415">
        <f t="shared" si="212"/>
        <v>1.4550040823060485E-6</v>
      </c>
      <c r="AH215" s="327">
        <f t="shared" si="220"/>
        <v>0.12246266763930373</v>
      </c>
      <c r="AI215" s="327">
        <f t="shared" si="221"/>
        <v>1.0654343818811591</v>
      </c>
      <c r="AJ215" s="327">
        <f t="shared" si="222"/>
        <v>0.28733288752980579</v>
      </c>
      <c r="AK215" s="327">
        <f t="shared" si="223"/>
        <v>0.73140067958451704</v>
      </c>
      <c r="AL215" s="327">
        <f t="shared" si="224"/>
        <v>1.481569394537817</v>
      </c>
      <c r="AM215" s="327">
        <f t="shared" si="225"/>
        <v>0.91452949017868013</v>
      </c>
      <c r="AN215" s="335">
        <f t="shared" si="213"/>
        <v>0.68746223605237833</v>
      </c>
      <c r="AO215" s="335">
        <f t="shared" si="213"/>
        <v>0.67772222465449516</v>
      </c>
      <c r="AP215" s="335">
        <f t="shared" si="213"/>
        <v>0.66080969616593399</v>
      </c>
      <c r="AQ215" s="335">
        <f t="shared" si="213"/>
        <v>0.63195684358096393</v>
      </c>
      <c r="AR215" s="335">
        <f t="shared" si="213"/>
        <v>0.58408101350371244</v>
      </c>
      <c r="AS215" s="335">
        <f t="shared" si="213"/>
        <v>0.50777666994331749</v>
      </c>
      <c r="AT215" s="335">
        <f t="shared" si="213"/>
        <v>0.39231043256298348</v>
      </c>
      <c r="AU215" s="335">
        <f t="shared" si="226"/>
        <v>0.22702754580145812</v>
      </c>
    </row>
    <row r="216" spans="1:47" ht="12.95" customHeight="1" x14ac:dyDescent="0.2">
      <c r="A216" s="448" t="s">
        <v>2</v>
      </c>
      <c r="B216" s="449" t="s">
        <v>71</v>
      </c>
      <c r="C216" s="450">
        <v>57843.374799999998</v>
      </c>
      <c r="D216" s="450">
        <v>1.1999999999999999E-3</v>
      </c>
      <c r="E216" s="335">
        <f t="shared" si="214"/>
        <v>47100.671771161404</v>
      </c>
      <c r="F216" s="441">
        <f t="shared" si="201"/>
        <v>47099.5</v>
      </c>
      <c r="G216" s="416">
        <f t="shared" si="202"/>
        <v>0.43420274500385858</v>
      </c>
      <c r="H216" s="419"/>
      <c r="I216" s="419"/>
      <c r="J216" s="335"/>
      <c r="K216" s="335">
        <f t="shared" si="203"/>
        <v>0.43420274500385858</v>
      </c>
      <c r="L216" s="335">
        <f t="shared" si="215"/>
        <v>0.31227098363244044</v>
      </c>
      <c r="M216" s="418">
        <f t="shared" si="216"/>
        <v>42824.874799999998</v>
      </c>
      <c r="N216" s="335">
        <f t="shared" si="204"/>
        <v>1.4867354431136459E-2</v>
      </c>
      <c r="O216" s="412">
        <v>1</v>
      </c>
      <c r="P216" s="327">
        <f t="shared" si="205"/>
        <v>1.4867354431136459E-2</v>
      </c>
      <c r="Q216" s="335"/>
      <c r="R216" s="327">
        <f t="shared" si="217"/>
        <v>1.4867354431136459E-2</v>
      </c>
      <c r="S216" s="327">
        <f t="shared" ca="1" si="184"/>
        <v>0.44020531215580538</v>
      </c>
      <c r="W216" s="327">
        <f t="shared" si="206"/>
        <v>0.31196122435136098</v>
      </c>
      <c r="Z216" s="327">
        <f t="shared" si="218"/>
        <v>47099.5</v>
      </c>
      <c r="AA216" s="335">
        <f t="shared" si="219"/>
        <v>0.43451250428493804</v>
      </c>
      <c r="AB216" s="335">
        <f t="shared" si="207"/>
        <v>0.31196122435136098</v>
      </c>
      <c r="AC216" s="335">
        <f t="shared" si="208"/>
        <v>0.12193176137141815</v>
      </c>
      <c r="AD216" s="335">
        <f t="shared" si="209"/>
        <v>-3.0975928107945805E-4</v>
      </c>
      <c r="AE216" s="335">
        <f t="shared" si="210"/>
        <v>9.5950812214862695E-8</v>
      </c>
      <c r="AF216" s="327">
        <f t="shared" si="211"/>
        <v>0.12193176137141815</v>
      </c>
      <c r="AG216" s="415">
        <f t="shared" si="212"/>
        <v>9.5950812214862695E-8</v>
      </c>
      <c r="AH216" s="327">
        <f t="shared" si="220"/>
        <v>0.12224152065249763</v>
      </c>
      <c r="AI216" s="327">
        <f t="shared" si="221"/>
        <v>1.062059698428935</v>
      </c>
      <c r="AJ216" s="327">
        <f t="shared" si="222"/>
        <v>0.28291130985705271</v>
      </c>
      <c r="AK216" s="327">
        <f t="shared" si="223"/>
        <v>0.73169474937283263</v>
      </c>
      <c r="AL216" s="327">
        <f t="shared" si="224"/>
        <v>1.4861824599618316</v>
      </c>
      <c r="AM216" s="327">
        <f t="shared" si="225"/>
        <v>0.91877408529337934</v>
      </c>
      <c r="AN216" s="335">
        <f t="shared" si="213"/>
        <v>0.69040594127822297</v>
      </c>
      <c r="AO216" s="335">
        <f t="shared" si="213"/>
        <v>0.68071332500703696</v>
      </c>
      <c r="AP216" s="335">
        <f t="shared" si="213"/>
        <v>0.66384281941806333</v>
      </c>
      <c r="AQ216" s="335">
        <f t="shared" si="213"/>
        <v>0.63499544787748397</v>
      </c>
      <c r="AR216" s="335">
        <f t="shared" si="213"/>
        <v>0.58702856046193896</v>
      </c>
      <c r="AS216" s="335">
        <f t="shared" si="213"/>
        <v>0.51044794809556193</v>
      </c>
      <c r="AT216" s="335">
        <f t="shared" si="213"/>
        <v>0.39442847976276013</v>
      </c>
      <c r="AU216" s="335">
        <f t="shared" si="226"/>
        <v>0.2282622874889304</v>
      </c>
    </row>
    <row r="217" spans="1:47" ht="12.95" customHeight="1" x14ac:dyDescent="0.2">
      <c r="A217" s="448" t="s">
        <v>2</v>
      </c>
      <c r="B217" s="449" t="s">
        <v>71</v>
      </c>
      <c r="C217" s="450">
        <v>57843.559300000001</v>
      </c>
      <c r="D217" s="450">
        <v>8.9999999999999998E-4</v>
      </c>
      <c r="E217" s="335">
        <f t="shared" si="214"/>
        <v>47101.169676303114</v>
      </c>
      <c r="F217" s="441">
        <f t="shared" si="201"/>
        <v>47100</v>
      </c>
      <c r="G217" s="416">
        <f t="shared" si="202"/>
        <v>0.4334264900026028</v>
      </c>
      <c r="H217" s="419"/>
      <c r="I217" s="419"/>
      <c r="J217" s="335"/>
      <c r="K217" s="335">
        <f t="shared" si="203"/>
        <v>0.4334264900026028</v>
      </c>
      <c r="L217" s="335">
        <f t="shared" si="215"/>
        <v>0.31228166732750551</v>
      </c>
      <c r="M217" s="418">
        <f t="shared" si="216"/>
        <v>42825.059300000001</v>
      </c>
      <c r="N217" s="335">
        <f t="shared" si="204"/>
        <v>1.4676068060980768E-2</v>
      </c>
      <c r="O217" s="412">
        <v>1</v>
      </c>
      <c r="P217" s="327">
        <f t="shared" si="205"/>
        <v>1.4676068060980768E-2</v>
      </c>
      <c r="Q217" s="335"/>
      <c r="R217" s="327">
        <f t="shared" si="217"/>
        <v>1.4676068060980768E-2</v>
      </c>
      <c r="S217" s="327">
        <f t="shared" ca="1" si="184"/>
        <v>0.44021439503194248</v>
      </c>
      <c r="W217" s="327">
        <f t="shared" si="206"/>
        <v>0.31118773613867001</v>
      </c>
      <c r="Z217" s="327">
        <f t="shared" si="218"/>
        <v>47100</v>
      </c>
      <c r="AA217" s="335">
        <f t="shared" si="219"/>
        <v>0.4345204211914383</v>
      </c>
      <c r="AB217" s="335">
        <f t="shared" si="207"/>
        <v>0.31118773613867001</v>
      </c>
      <c r="AC217" s="335">
        <f t="shared" si="208"/>
        <v>0.1211448226750973</v>
      </c>
      <c r="AD217" s="335">
        <f t="shared" si="209"/>
        <v>-1.0939311888354952E-3</v>
      </c>
      <c r="AE217" s="335">
        <f t="shared" si="210"/>
        <v>1.1966854459070399E-6</v>
      </c>
      <c r="AF217" s="327">
        <f t="shared" si="211"/>
        <v>0.1211448226750973</v>
      </c>
      <c r="AG217" s="415">
        <f t="shared" si="212"/>
        <v>1.1966854459070399E-6</v>
      </c>
      <c r="AH217" s="327">
        <f t="shared" si="220"/>
        <v>0.12223875386393279</v>
      </c>
      <c r="AI217" s="327">
        <f t="shared" si="221"/>
        <v>1.0620176388042266</v>
      </c>
      <c r="AJ217" s="327">
        <f t="shared" si="222"/>
        <v>0.28285617543441277</v>
      </c>
      <c r="AK217" s="327">
        <f t="shared" si="223"/>
        <v>0.73169831550032371</v>
      </c>
      <c r="AL217" s="327">
        <f t="shared" si="224"/>
        <v>1.4862399422961494</v>
      </c>
      <c r="AM217" s="327">
        <f t="shared" si="225"/>
        <v>0.91882708959633186</v>
      </c>
      <c r="AN217" s="335">
        <f t="shared" si="213"/>
        <v>0.69044268108078821</v>
      </c>
      <c r="AO217" s="335">
        <f t="shared" si="213"/>
        <v>0.68075066052316302</v>
      </c>
      <c r="AP217" s="335">
        <f t="shared" si="213"/>
        <v>0.66388068689361512</v>
      </c>
      <c r="AQ217" s="335">
        <f t="shared" si="213"/>
        <v>0.63503339465546993</v>
      </c>
      <c r="AR217" s="335">
        <f t="shared" si="213"/>
        <v>0.58706538280488552</v>
      </c>
      <c r="AS217" s="335">
        <f t="shared" si="213"/>
        <v>0.51048132999007478</v>
      </c>
      <c r="AT217" s="335">
        <f t="shared" si="213"/>
        <v>0.39445495375242789</v>
      </c>
      <c r="AU217" s="335">
        <f t="shared" si="226"/>
        <v>0.22827772176002381</v>
      </c>
    </row>
    <row r="218" spans="1:47" ht="12.95" customHeight="1" x14ac:dyDescent="0.2">
      <c r="A218" s="448" t="s">
        <v>2</v>
      </c>
      <c r="B218" s="449" t="s">
        <v>71</v>
      </c>
      <c r="C218" s="450">
        <v>57846.525000000001</v>
      </c>
      <c r="D218" s="450">
        <v>5.9999999999999995E-4</v>
      </c>
      <c r="E218" s="335">
        <f t="shared" si="214"/>
        <v>47109.173130388474</v>
      </c>
      <c r="F218" s="441">
        <f t="shared" si="201"/>
        <v>47108</v>
      </c>
      <c r="G218" s="416">
        <f t="shared" si="202"/>
        <v>0.4347064100074931</v>
      </c>
      <c r="H218" s="419"/>
      <c r="I218" s="419"/>
      <c r="J218" s="335"/>
      <c r="K218" s="335">
        <f t="shared" si="203"/>
        <v>0.4347064100074931</v>
      </c>
      <c r="L218" s="335">
        <f t="shared" si="215"/>
        <v>0.31245262427611697</v>
      </c>
      <c r="M218" s="418">
        <f t="shared" si="216"/>
        <v>42828.025000000001</v>
      </c>
      <c r="N218" s="335">
        <f t="shared" si="204"/>
        <v>1.4945988125653226E-2</v>
      </c>
      <c r="O218" s="412">
        <v>1</v>
      </c>
      <c r="P218" s="327">
        <f t="shared" si="205"/>
        <v>1.4945988125653226E-2</v>
      </c>
      <c r="Q218" s="335"/>
      <c r="R218" s="327">
        <f t="shared" si="217"/>
        <v>1.4945988125653226E-2</v>
      </c>
      <c r="S218" s="327">
        <f t="shared" ca="1" si="184"/>
        <v>0.44035972105013621</v>
      </c>
      <c r="W218" s="327">
        <f t="shared" si="206"/>
        <v>0.31251193291049306</v>
      </c>
      <c r="Z218" s="327">
        <f t="shared" si="218"/>
        <v>47108</v>
      </c>
      <c r="AA218" s="335">
        <f t="shared" si="219"/>
        <v>0.43464710137311702</v>
      </c>
      <c r="AB218" s="335">
        <f t="shared" si="207"/>
        <v>0.31251193291049306</v>
      </c>
      <c r="AC218" s="335">
        <f t="shared" si="208"/>
        <v>0.12225378573137613</v>
      </c>
      <c r="AD218" s="335">
        <f t="shared" si="209"/>
        <v>5.9308634376087355E-5</v>
      </c>
      <c r="AE218" s="335">
        <f t="shared" si="210"/>
        <v>3.5175141115564107E-9</v>
      </c>
      <c r="AF218" s="327">
        <f t="shared" si="211"/>
        <v>0.12225378573137613</v>
      </c>
      <c r="AG218" s="415">
        <f t="shared" si="212"/>
        <v>3.5175141115564107E-9</v>
      </c>
      <c r="AH218" s="327">
        <f t="shared" si="220"/>
        <v>0.12219447709700006</v>
      </c>
      <c r="AI218" s="327">
        <f t="shared" si="221"/>
        <v>1.061345100396007</v>
      </c>
      <c r="AJ218" s="327">
        <f t="shared" si="222"/>
        <v>0.28197447899034872</v>
      </c>
      <c r="AK218" s="327">
        <f t="shared" si="223"/>
        <v>0.73175500755803957</v>
      </c>
      <c r="AL218" s="327">
        <f t="shared" si="224"/>
        <v>1.4871590537570731</v>
      </c>
      <c r="AM218" s="327">
        <f t="shared" si="225"/>
        <v>0.91967498022012928</v>
      </c>
      <c r="AN218" s="335">
        <f t="shared" si="213"/>
        <v>0.69103032838663547</v>
      </c>
      <c r="AO218" s="335">
        <f t="shared" si="213"/>
        <v>0.68134785012451016</v>
      </c>
      <c r="AP218" s="335">
        <f t="shared" si="213"/>
        <v>0.66448641013111676</v>
      </c>
      <c r="AQ218" s="335">
        <f t="shared" si="213"/>
        <v>0.63564042287469102</v>
      </c>
      <c r="AR218" s="335">
        <f t="shared" si="213"/>
        <v>0.58765446632809404</v>
      </c>
      <c r="AS218" s="335">
        <f t="shared" si="213"/>
        <v>0.51101540974411341</v>
      </c>
      <c r="AT218" s="335">
        <f t="shared" si="213"/>
        <v>0.39487853220160063</v>
      </c>
      <c r="AU218" s="335">
        <f t="shared" si="226"/>
        <v>0.22852467009751831</v>
      </c>
    </row>
    <row r="219" spans="1:47" ht="12.95" customHeight="1" x14ac:dyDescent="0.2">
      <c r="A219" s="451" t="s">
        <v>1058</v>
      </c>
      <c r="B219" s="110" t="s">
        <v>71</v>
      </c>
      <c r="C219" s="109">
        <v>57876.724800000004</v>
      </c>
      <c r="D219" s="109">
        <v>2.0000000000000001E-4</v>
      </c>
      <c r="E219" s="335">
        <f t="shared" si="214"/>
        <v>47190.672510867647</v>
      </c>
      <c r="F219" s="441">
        <f t="shared" si="201"/>
        <v>47189.5</v>
      </c>
      <c r="G219" s="416">
        <f t="shared" si="202"/>
        <v>0.43447684501006734</v>
      </c>
      <c r="H219" s="335"/>
      <c r="I219" s="335"/>
      <c r="J219" s="335"/>
      <c r="K219" s="335">
        <f t="shared" si="203"/>
        <v>0.43447684501006734</v>
      </c>
      <c r="L219" s="335">
        <f t="shared" si="215"/>
        <v>0.31419616052477461</v>
      </c>
      <c r="M219" s="418">
        <f t="shared" si="216"/>
        <v>42858.224800000004</v>
      </c>
      <c r="N219" s="335">
        <f t="shared" si="204"/>
        <v>1.4467443060250537E-2</v>
      </c>
      <c r="O219" s="412">
        <v>1</v>
      </c>
      <c r="P219" s="327">
        <f t="shared" si="205"/>
        <v>1.4467443060250537E-2</v>
      </c>
      <c r="R219" s="327">
        <f t="shared" si="217"/>
        <v>1.4467443060250537E-2</v>
      </c>
      <c r="S219" s="327">
        <f t="shared" ca="1" si="184"/>
        <v>0.44184022986048499</v>
      </c>
      <c r="W219" s="327">
        <f t="shared" si="206"/>
        <v>0.31273429566887401</v>
      </c>
      <c r="Z219" s="327">
        <f t="shared" si="218"/>
        <v>47189.5</v>
      </c>
      <c r="AA219" s="335">
        <f t="shared" si="219"/>
        <v>0.43593870986596794</v>
      </c>
      <c r="AB219" s="335">
        <f t="shared" si="207"/>
        <v>0.31273429566887401</v>
      </c>
      <c r="AC219" s="335">
        <f t="shared" si="208"/>
        <v>0.12028068448529272</v>
      </c>
      <c r="AD219" s="335">
        <f t="shared" si="209"/>
        <v>-1.4618648559006076E-3</v>
      </c>
      <c r="AE219" s="335">
        <f t="shared" si="210"/>
        <v>2.1370488569173039E-6</v>
      </c>
      <c r="AF219" s="327">
        <f t="shared" si="211"/>
        <v>0.12028068448529272</v>
      </c>
      <c r="AG219" s="415">
        <f t="shared" si="212"/>
        <v>2.1370488569173039E-6</v>
      </c>
      <c r="AH219" s="327">
        <f t="shared" si="220"/>
        <v>0.1217425493411933</v>
      </c>
      <c r="AI219" s="327">
        <f t="shared" si="221"/>
        <v>1.0545380851560753</v>
      </c>
      <c r="AJ219" s="327">
        <f t="shared" si="222"/>
        <v>0.27304092117692841</v>
      </c>
      <c r="AK219" s="327">
        <f t="shared" si="223"/>
        <v>0.73229380012148915</v>
      </c>
      <c r="AL219" s="327">
        <f t="shared" si="224"/>
        <v>1.4964578778877975</v>
      </c>
      <c r="AM219" s="327">
        <f t="shared" si="225"/>
        <v>0.92829379031896053</v>
      </c>
      <c r="AN219" s="335">
        <f t="shared" si="213"/>
        <v>0.69699670166098515</v>
      </c>
      <c r="AO219" s="335">
        <f t="shared" si="213"/>
        <v>0.68741257920402299</v>
      </c>
      <c r="AP219" s="335">
        <f t="shared" si="213"/>
        <v>0.67064044152964264</v>
      </c>
      <c r="AQ219" s="335">
        <f t="shared" si="213"/>
        <v>0.64181160799840997</v>
      </c>
      <c r="AR219" s="335">
        <f t="shared" si="213"/>
        <v>0.59364779946945001</v>
      </c>
      <c r="AS219" s="335">
        <f t="shared" si="213"/>
        <v>0.51645305753316983</v>
      </c>
      <c r="AT219" s="335">
        <f t="shared" si="213"/>
        <v>0.39919315765597996</v>
      </c>
      <c r="AU219" s="335">
        <f t="shared" si="226"/>
        <v>0.2310404562857431</v>
      </c>
    </row>
    <row r="220" spans="1:47" ht="12.95" customHeight="1" x14ac:dyDescent="0.2">
      <c r="A220" s="452" t="s">
        <v>0</v>
      </c>
      <c r="B220" s="453" t="s">
        <v>71</v>
      </c>
      <c r="C220" s="452">
        <v>58244.695200000002</v>
      </c>
      <c r="D220" s="452">
        <v>5.0000000000000001E-4</v>
      </c>
      <c r="E220" s="335">
        <f t="shared" si="214"/>
        <v>48183.704240702638</v>
      </c>
      <c r="F220" s="441">
        <f t="shared" si="201"/>
        <v>48182.5</v>
      </c>
      <c r="G220" s="416">
        <f t="shared" si="202"/>
        <v>0.4462344150088029</v>
      </c>
      <c r="H220" s="335"/>
      <c r="I220" s="335"/>
      <c r="J220" s="335"/>
      <c r="K220" s="335">
        <f t="shared" si="203"/>
        <v>0.4462344150088029</v>
      </c>
      <c r="L220" s="335">
        <f t="shared" si="215"/>
        <v>0.33571922167305951</v>
      </c>
      <c r="M220" s="418">
        <f t="shared" si="216"/>
        <v>43226.195200000002</v>
      </c>
      <c r="N220" s="335">
        <f t="shared" si="204"/>
        <v>1.221360795803674E-2</v>
      </c>
      <c r="O220" s="412">
        <v>1</v>
      </c>
      <c r="P220" s="327">
        <f t="shared" si="205"/>
        <v>1.221360795803674E-2</v>
      </c>
      <c r="R220" s="327">
        <f t="shared" si="217"/>
        <v>1.221360795803674E-2</v>
      </c>
      <c r="S220" s="327">
        <f t="shared" ca="1" si="184"/>
        <v>0.45987882186878282</v>
      </c>
      <c r="W220" s="327">
        <f t="shared" si="206"/>
        <v>0.33009789987032961</v>
      </c>
      <c r="Z220" s="327">
        <f t="shared" si="218"/>
        <v>48182.5</v>
      </c>
      <c r="AA220" s="335">
        <f t="shared" si="219"/>
        <v>0.45185573681153279</v>
      </c>
      <c r="AB220" s="335">
        <f t="shared" si="207"/>
        <v>0.33009789987032961</v>
      </c>
      <c r="AC220" s="335">
        <f t="shared" si="208"/>
        <v>0.11051519333574339</v>
      </c>
      <c r="AD220" s="335">
        <f t="shared" si="209"/>
        <v>-5.621321802729895E-3</v>
      </c>
      <c r="AE220" s="335">
        <f t="shared" si="210"/>
        <v>3.1599258809846479E-5</v>
      </c>
      <c r="AF220" s="327">
        <f t="shared" si="211"/>
        <v>0.11051519333574339</v>
      </c>
      <c r="AG220" s="415">
        <f t="shared" si="212"/>
        <v>3.1599258809846479E-5</v>
      </c>
      <c r="AH220" s="327">
        <f t="shared" si="220"/>
        <v>0.1161365151384733</v>
      </c>
      <c r="AI220" s="327">
        <f t="shared" si="221"/>
        <v>0.97787516271577457</v>
      </c>
      <c r="AJ220" s="327">
        <f t="shared" si="222"/>
        <v>0.17123202325724046</v>
      </c>
      <c r="AK220" s="327">
        <f t="shared" si="223"/>
        <v>0.73398849037570701</v>
      </c>
      <c r="AL220" s="327">
        <f t="shared" si="224"/>
        <v>1.6009305049345248</v>
      </c>
      <c r="AM220" s="327">
        <f t="shared" si="225"/>
        <v>1.030597508954058</v>
      </c>
      <c r="AN220" s="335">
        <f t="shared" si="213"/>
        <v>0.76681401161555218</v>
      </c>
      <c r="AO220" s="335">
        <f t="shared" si="213"/>
        <v>0.75855622926933308</v>
      </c>
      <c r="AP220" s="335">
        <f t="shared" si="213"/>
        <v>0.74317449799863611</v>
      </c>
      <c r="AQ220" s="335">
        <f t="shared" si="213"/>
        <v>0.71508543478662612</v>
      </c>
      <c r="AR220" s="335">
        <f t="shared" si="213"/>
        <v>0.66547165983588052</v>
      </c>
      <c r="AS220" s="335">
        <f t="shared" si="213"/>
        <v>0.58220397896302711</v>
      </c>
      <c r="AT220" s="335">
        <f t="shared" si="213"/>
        <v>0.45167388484068738</v>
      </c>
      <c r="AU220" s="335">
        <f t="shared" si="226"/>
        <v>0.26169291867724365</v>
      </c>
    </row>
    <row r="221" spans="1:47" ht="12.95" customHeight="1" x14ac:dyDescent="0.2">
      <c r="A221" s="445" t="s">
        <v>1059</v>
      </c>
      <c r="B221" s="446" t="s">
        <v>71</v>
      </c>
      <c r="C221" s="447">
        <v>58599.701200000003</v>
      </c>
      <c r="D221" s="447">
        <v>1E-4</v>
      </c>
      <c r="E221" s="335">
        <f t="shared" si="214"/>
        <v>49141.749296179398</v>
      </c>
      <c r="F221" s="441">
        <f t="shared" si="201"/>
        <v>49140.5</v>
      </c>
      <c r="G221" s="416">
        <f t="shared" si="202"/>
        <v>0.46292983501189156</v>
      </c>
      <c r="H221" s="419"/>
      <c r="I221" s="419"/>
      <c r="J221" s="335"/>
      <c r="K221" s="335">
        <f t="shared" si="203"/>
        <v>0.46292983501189156</v>
      </c>
      <c r="L221" s="335">
        <f t="shared" si="215"/>
        <v>0.35697367659075813</v>
      </c>
      <c r="M221" s="418">
        <f t="shared" si="216"/>
        <v>43581.201200000003</v>
      </c>
      <c r="N221" s="335">
        <f t="shared" si="204"/>
        <v>1.1226707507364325E-2</v>
      </c>
      <c r="O221" s="412">
        <v>1</v>
      </c>
      <c r="P221" s="327">
        <f t="shared" si="205"/>
        <v>1.1226707507364325E-2</v>
      </c>
      <c r="Q221" s="335"/>
      <c r="R221" s="327">
        <f t="shared" si="217"/>
        <v>1.1226707507364325E-2</v>
      </c>
      <c r="S221" s="327">
        <f t="shared" ca="1" si="184"/>
        <v>0.47728161254748314</v>
      </c>
      <c r="W221" s="327">
        <f t="shared" si="206"/>
        <v>0.35230543699516426</v>
      </c>
      <c r="Z221" s="327">
        <f t="shared" si="218"/>
        <v>49140.5</v>
      </c>
      <c r="AA221" s="335">
        <f t="shared" si="219"/>
        <v>0.46759807460748543</v>
      </c>
      <c r="AB221" s="335">
        <f t="shared" si="207"/>
        <v>0.35230543699516426</v>
      </c>
      <c r="AC221" s="335">
        <f t="shared" si="208"/>
        <v>0.10595615842113343</v>
      </c>
      <c r="AD221" s="335">
        <f t="shared" si="209"/>
        <v>-4.6682395955938705E-3</v>
      </c>
      <c r="AE221" s="335">
        <f t="shared" si="210"/>
        <v>2.1792460921870425E-5</v>
      </c>
      <c r="AF221" s="327">
        <f t="shared" si="211"/>
        <v>0.10595615842113343</v>
      </c>
      <c r="AG221" s="415">
        <f t="shared" si="212"/>
        <v>2.1792460921870425E-5</v>
      </c>
      <c r="AH221" s="327">
        <f t="shared" si="220"/>
        <v>0.11062439801672729</v>
      </c>
      <c r="AI221" s="327">
        <f t="shared" si="221"/>
        <v>0.91399722711220188</v>
      </c>
      <c r="AJ221" s="327">
        <f t="shared" si="222"/>
        <v>8.4724466751028404E-2</v>
      </c>
      <c r="AK221" s="327">
        <f t="shared" si="223"/>
        <v>0.72926821916526197</v>
      </c>
      <c r="AL221" s="327">
        <f t="shared" si="224"/>
        <v>1.6881843730396551</v>
      </c>
      <c r="AM221" s="327">
        <f t="shared" si="225"/>
        <v>1.1248599950299345</v>
      </c>
      <c r="AN221" s="335">
        <f t="shared" ref="AN221:AT225" si="227">$AU221+$AB$7*SIN(AO221)</f>
        <v>0.82945325775839174</v>
      </c>
      <c r="AO221" s="335">
        <f t="shared" si="227"/>
        <v>0.82258237550609636</v>
      </c>
      <c r="AP221" s="335">
        <f t="shared" si="227"/>
        <v>0.80892909132642266</v>
      </c>
      <c r="AQ221" s="335">
        <f t="shared" si="227"/>
        <v>0.78236014525965336</v>
      </c>
      <c r="AR221" s="335">
        <f t="shared" si="227"/>
        <v>0.73255813848629192</v>
      </c>
      <c r="AS221" s="335">
        <f t="shared" si="227"/>
        <v>0.64469327360791806</v>
      </c>
      <c r="AT221" s="335">
        <f t="shared" si="227"/>
        <v>0.50213590382191009</v>
      </c>
      <c r="AU221" s="335">
        <f t="shared" si="226"/>
        <v>0.29126498209220553</v>
      </c>
    </row>
    <row r="222" spans="1:47" ht="12.95" customHeight="1" x14ac:dyDescent="0.2">
      <c r="A222" s="384" t="s">
        <v>1057</v>
      </c>
      <c r="B222" s="431"/>
      <c r="C222" s="454">
        <v>58606.749499999998</v>
      </c>
      <c r="D222" s="454">
        <v>2.0000000000000001E-4</v>
      </c>
      <c r="E222" s="335">
        <f t="shared" si="214"/>
        <v>49160.770352061583</v>
      </c>
      <c r="F222" s="455">
        <f>ROUND(2*E222,0)/2-1.5</f>
        <v>49159.5</v>
      </c>
      <c r="G222" s="416">
        <f t="shared" si="202"/>
        <v>0.47073214500414906</v>
      </c>
      <c r="H222" s="419"/>
      <c r="I222" s="419"/>
      <c r="J222" s="335"/>
      <c r="K222" s="335">
        <f t="shared" si="203"/>
        <v>0.47073214500414906</v>
      </c>
      <c r="L222" s="335">
        <f t="shared" si="215"/>
        <v>0.35740008254918249</v>
      </c>
      <c r="M222" s="418">
        <f t="shared" si="216"/>
        <v>43588.249499999998</v>
      </c>
      <c r="N222" s="335">
        <f t="shared" si="204"/>
        <v>1.2844156380296444E-2</v>
      </c>
      <c r="O222" s="412">
        <v>1</v>
      </c>
      <c r="P222" s="327">
        <f t="shared" si="205"/>
        <v>1.2844156380296444E-2</v>
      </c>
      <c r="Q222" s="335"/>
      <c r="R222" s="327">
        <f t="shared" si="217"/>
        <v>1.2844156380296444E-2</v>
      </c>
      <c r="S222" s="327">
        <f t="shared" ca="1" si="184"/>
        <v>0.4776267618406933</v>
      </c>
      <c r="W222" s="327">
        <f t="shared" si="206"/>
        <v>0.36021753810802393</v>
      </c>
      <c r="Z222" s="327">
        <f t="shared" si="218"/>
        <v>49159.5</v>
      </c>
      <c r="AA222" s="335">
        <f t="shared" si="219"/>
        <v>0.46791468944530756</v>
      </c>
      <c r="AB222" s="335">
        <f t="shared" si="207"/>
        <v>0.36021753810802393</v>
      </c>
      <c r="AC222" s="335">
        <f t="shared" si="208"/>
        <v>0.11333206245496658</v>
      </c>
      <c r="AD222" s="335">
        <f t="shared" si="209"/>
        <v>2.8174555588414973E-3</v>
      </c>
      <c r="AE222" s="335">
        <f t="shared" si="210"/>
        <v>7.9380558260468535E-6</v>
      </c>
      <c r="AF222" s="327">
        <f t="shared" si="211"/>
        <v>0.11333206245496658</v>
      </c>
      <c r="AG222" s="415">
        <f t="shared" si="212"/>
        <v>7.9380558260468535E-6</v>
      </c>
      <c r="AH222" s="327">
        <f t="shared" si="220"/>
        <v>0.11051460689612511</v>
      </c>
      <c r="AI222" s="327">
        <f t="shared" si="221"/>
        <v>0.91282097828448594</v>
      </c>
      <c r="AJ222" s="327">
        <f t="shared" si="222"/>
        <v>8.3117086407465887E-2</v>
      </c>
      <c r="AK222" s="327">
        <f t="shared" si="223"/>
        <v>0.72912854189202381</v>
      </c>
      <c r="AL222" s="327">
        <f t="shared" si="224"/>
        <v>1.6897974437815477</v>
      </c>
      <c r="AM222" s="327">
        <f t="shared" si="225"/>
        <v>1.1266887071540499</v>
      </c>
      <c r="AN222" s="335">
        <f t="shared" si="227"/>
        <v>0.83065201404869382</v>
      </c>
      <c r="AO222" s="335">
        <f t="shared" si="227"/>
        <v>0.8238087188523493</v>
      </c>
      <c r="AP222" s="335">
        <f t="shared" si="227"/>
        <v>0.81019223292016285</v>
      </c>
      <c r="AQ222" s="335">
        <f t="shared" si="227"/>
        <v>0.78366016860794363</v>
      </c>
      <c r="AR222" s="335">
        <f t="shared" si="227"/>
        <v>0.73386585870109755</v>
      </c>
      <c r="AS222" s="335">
        <f t="shared" si="227"/>
        <v>0.64592263541621198</v>
      </c>
      <c r="AT222" s="335">
        <f t="shared" si="227"/>
        <v>0.5031349115927225</v>
      </c>
      <c r="AU222" s="335">
        <f t="shared" si="226"/>
        <v>0.29185148439375497</v>
      </c>
    </row>
    <row r="223" spans="1:47" ht="12.95" customHeight="1" x14ac:dyDescent="0.2">
      <c r="A223" s="384" t="s">
        <v>1061</v>
      </c>
      <c r="B223" s="415"/>
      <c r="C223" s="416">
        <v>59339.74</v>
      </c>
      <c r="D223" s="416">
        <v>2.9999999999999997E-4</v>
      </c>
      <c r="E223" s="335">
        <f t="shared" si="214"/>
        <v>51138.871917208176</v>
      </c>
      <c r="F223" s="455">
        <f>ROUND(2*E223,0)/2-1.5</f>
        <v>51137.5</v>
      </c>
      <c r="G223" s="416">
        <f t="shared" si="202"/>
        <v>0.50836736500059487</v>
      </c>
      <c r="H223" s="419"/>
      <c r="I223" s="419"/>
      <c r="J223" s="335"/>
      <c r="K223" s="335">
        <f t="shared" si="203"/>
        <v>0.50836736500059487</v>
      </c>
      <c r="L223" s="335">
        <f t="shared" si="215"/>
        <v>0.40282677649179666</v>
      </c>
      <c r="M223" s="418">
        <f t="shared" si="216"/>
        <v>44321.24</v>
      </c>
      <c r="N223" s="335">
        <f t="shared" si="204"/>
        <v>1.113881582278347E-2</v>
      </c>
      <c r="O223" s="412">
        <v>1</v>
      </c>
      <c r="P223" s="327">
        <f t="shared" si="205"/>
        <v>1.113881582278347E-2</v>
      </c>
      <c r="Q223" s="335"/>
      <c r="R223" s="327">
        <f t="shared" si="217"/>
        <v>1.113881582278347E-2</v>
      </c>
      <c r="S223" s="327">
        <f t="shared" ca="1" si="184"/>
        <v>0.51355861983909534</v>
      </c>
      <c r="W223" s="327">
        <f t="shared" si="206"/>
        <v>0.40926494710455452</v>
      </c>
      <c r="Z223" s="327">
        <f t="shared" si="218"/>
        <v>51137.5</v>
      </c>
      <c r="AA223" s="335">
        <f t="shared" si="219"/>
        <v>0.50192919438783701</v>
      </c>
      <c r="AB223" s="335">
        <f t="shared" si="207"/>
        <v>0.40926494710455452</v>
      </c>
      <c r="AC223" s="335">
        <f t="shared" si="208"/>
        <v>0.10554058850879822</v>
      </c>
      <c r="AD223" s="335">
        <f t="shared" si="209"/>
        <v>6.4381706127578653E-3</v>
      </c>
      <c r="AE223" s="335">
        <f t="shared" si="210"/>
        <v>4.1450040838978986E-5</v>
      </c>
      <c r="AF223" s="327">
        <f t="shared" si="211"/>
        <v>0.10554058850879822</v>
      </c>
      <c r="AG223" s="415">
        <f t="shared" si="212"/>
        <v>4.1450040838978986E-5</v>
      </c>
      <c r="AH223" s="327">
        <f t="shared" si="220"/>
        <v>9.9102417896040337E-2</v>
      </c>
      <c r="AI223" s="327">
        <f t="shared" si="221"/>
        <v>0.806654598037578</v>
      </c>
      <c r="AJ223" s="327">
        <f t="shared" si="222"/>
        <v>-6.4180785613636868E-2</v>
      </c>
      <c r="AK223" s="327">
        <f t="shared" si="223"/>
        <v>0.70841101626728831</v>
      </c>
      <c r="AL223" s="327">
        <f t="shared" si="224"/>
        <v>1.8372354600940108</v>
      </c>
      <c r="AM223" s="327">
        <f t="shared" si="225"/>
        <v>1.3095043035162719</v>
      </c>
      <c r="AN223" s="335">
        <f t="shared" si="227"/>
        <v>0.94724386525199866</v>
      </c>
      <c r="AO223" s="335">
        <f t="shared" si="227"/>
        <v>0.94307005852288539</v>
      </c>
      <c r="AP223" s="335">
        <f t="shared" si="227"/>
        <v>0.93345569604181244</v>
      </c>
      <c r="AQ223" s="335">
        <f t="shared" si="227"/>
        <v>0.91176902911655222</v>
      </c>
      <c r="AR223" s="335">
        <f t="shared" si="227"/>
        <v>0.86493842295187318</v>
      </c>
      <c r="AS223" s="335">
        <f t="shared" si="227"/>
        <v>0.77159772178527541</v>
      </c>
      <c r="AT223" s="335">
        <f t="shared" si="227"/>
        <v>0.60671270402772792</v>
      </c>
      <c r="AU223" s="335">
        <f t="shared" si="226"/>
        <v>0.35290946083926111</v>
      </c>
    </row>
    <row r="224" spans="1:47" ht="12.95" customHeight="1" x14ac:dyDescent="0.2">
      <c r="A224" s="326" t="s">
        <v>1064</v>
      </c>
      <c r="B224" s="460" t="s">
        <v>65</v>
      </c>
      <c r="C224" s="458">
        <v>59346.661099999998</v>
      </c>
      <c r="D224" s="459">
        <v>2.9999999999999997E-4</v>
      </c>
      <c r="E224" s="335">
        <f t="shared" si="214"/>
        <v>51157.549701903255</v>
      </c>
      <c r="F224" s="461">
        <f>ROUND(2*E224,0)/2-1.5</f>
        <v>51156</v>
      </c>
      <c r="G224" s="416">
        <f t="shared" si="202"/>
        <v>0.57424593000177993</v>
      </c>
      <c r="H224" s="419"/>
      <c r="I224" s="419"/>
      <c r="J224" s="335"/>
      <c r="K224" s="335">
        <f t="shared" si="203"/>
        <v>0.57424593000177993</v>
      </c>
      <c r="L224" s="335">
        <f t="shared" si="215"/>
        <v>0.40326133030654576</v>
      </c>
      <c r="M224" s="418">
        <f t="shared" si="216"/>
        <v>44328.161099999998</v>
      </c>
      <c r="N224" s="335">
        <f t="shared" si="204"/>
        <v>2.9235733332939471E-2</v>
      </c>
      <c r="O224" s="412">
        <v>1</v>
      </c>
      <c r="P224" s="327">
        <f t="shared" si="205"/>
        <v>2.9235733332939471E-2</v>
      </c>
      <c r="Q224" s="335"/>
      <c r="R224" s="327">
        <f t="shared" si="217"/>
        <v>2.9235733332939471E-2</v>
      </c>
      <c r="S224" s="327">
        <f t="shared" ca="1" si="184"/>
        <v>0.5138946862561683</v>
      </c>
      <c r="W224" s="327">
        <f t="shared" si="206"/>
        <v>0.47524956196509077</v>
      </c>
      <c r="Z224" s="327">
        <f t="shared" si="218"/>
        <v>51156</v>
      </c>
      <c r="AA224" s="335">
        <f t="shared" si="219"/>
        <v>0.50225769834323497</v>
      </c>
      <c r="AB224" s="335">
        <f t="shared" si="207"/>
        <v>0.47524956196509077</v>
      </c>
      <c r="AC224" s="335">
        <f t="shared" si="208"/>
        <v>0.17098459969523416</v>
      </c>
      <c r="AD224" s="335">
        <f t="shared" si="209"/>
        <v>7.1988231658544954E-2</v>
      </c>
      <c r="AE224" s="335">
        <f t="shared" si="210"/>
        <v>5.1823054973243344E-3</v>
      </c>
      <c r="AF224" s="327">
        <f t="shared" si="211"/>
        <v>0.17098459969523416</v>
      </c>
      <c r="AG224" s="415">
        <f t="shared" si="212"/>
        <v>5.1823054973243344E-3</v>
      </c>
      <c r="AH224" s="327">
        <f t="shared" si="220"/>
        <v>9.8996368036689167E-2</v>
      </c>
      <c r="AI224" s="327">
        <f t="shared" si="221"/>
        <v>0.8057962512758079</v>
      </c>
      <c r="AJ224" s="327">
        <f t="shared" si="222"/>
        <v>-6.53900911890615E-2</v>
      </c>
      <c r="AK224" s="327">
        <f t="shared" si="223"/>
        <v>0.70817619023116951</v>
      </c>
      <c r="AL224" s="327">
        <f t="shared" si="224"/>
        <v>1.8384473115815667</v>
      </c>
      <c r="AM224" s="327">
        <f t="shared" si="225"/>
        <v>1.3111505781054595</v>
      </c>
      <c r="AN224" s="335">
        <f t="shared" si="227"/>
        <v>0.94826418364555842</v>
      </c>
      <c r="AO224" s="335">
        <f t="shared" si="227"/>
        <v>0.94411249518203999</v>
      </c>
      <c r="AP224" s="335">
        <f t="shared" si="227"/>
        <v>0.93453521446382448</v>
      </c>
      <c r="AQ224" s="335">
        <f t="shared" si="227"/>
        <v>0.91290059845423488</v>
      </c>
      <c r="AR224" s="335">
        <f t="shared" si="227"/>
        <v>0.86611590736495769</v>
      </c>
      <c r="AS224" s="335">
        <f t="shared" si="227"/>
        <v>0.77275046248958001</v>
      </c>
      <c r="AT224" s="335">
        <f t="shared" si="227"/>
        <v>0.60767723445305832</v>
      </c>
      <c r="AU224" s="335">
        <f t="shared" si="226"/>
        <v>0.35348052886971715</v>
      </c>
    </row>
    <row r="225" spans="1:48" ht="12.95" customHeight="1" x14ac:dyDescent="0.2">
      <c r="A225" s="324" t="s">
        <v>1063</v>
      </c>
      <c r="B225" s="325" t="s">
        <v>71</v>
      </c>
      <c r="C225" s="456">
        <v>59716.427799999998</v>
      </c>
      <c r="D225" s="457">
        <v>1E-4</v>
      </c>
      <c r="E225" s="335">
        <f t="shared" si="214"/>
        <v>52155.429057787253</v>
      </c>
      <c r="F225" s="461">
        <f>ROUND(2*E225,0)/2-1.5</f>
        <v>52154</v>
      </c>
      <c r="G225" s="416">
        <f t="shared" si="202"/>
        <v>0.52954095000313828</v>
      </c>
      <c r="H225" s="419"/>
      <c r="I225" s="419"/>
      <c r="J225" s="335"/>
      <c r="K225" s="335">
        <f t="shared" si="203"/>
        <v>0.52954095000313828</v>
      </c>
      <c r="L225" s="335">
        <f t="shared" si="215"/>
        <v>0.42696970988164806</v>
      </c>
      <c r="M225" s="418">
        <f t="shared" si="216"/>
        <v>44697.927799999998</v>
      </c>
      <c r="N225" s="335">
        <f t="shared" si="204"/>
        <v>1.0520859300060404E-2</v>
      </c>
      <c r="O225" s="412">
        <v>1</v>
      </c>
      <c r="P225" s="327">
        <f t="shared" si="205"/>
        <v>1.0520859300060404E-2</v>
      </c>
      <c r="Q225" s="335"/>
      <c r="R225" s="327">
        <f t="shared" si="217"/>
        <v>1.0520859300060404E-2</v>
      </c>
      <c r="S225" s="327">
        <f t="shared" ca="1" si="184"/>
        <v>0.53202410702583725</v>
      </c>
      <c r="W225" s="327">
        <f t="shared" si="206"/>
        <v>0.43623232386098137</v>
      </c>
      <c r="Z225" s="327">
        <f t="shared" si="218"/>
        <v>52154</v>
      </c>
      <c r="AA225" s="335">
        <f t="shared" si="219"/>
        <v>0.52027833602380502</v>
      </c>
      <c r="AB225" s="335">
        <f t="shared" si="207"/>
        <v>0.43623232386098137</v>
      </c>
      <c r="AC225" s="335">
        <f t="shared" si="208"/>
        <v>0.10257124012149021</v>
      </c>
      <c r="AD225" s="335">
        <f t="shared" si="209"/>
        <v>9.2626139793332563E-3</v>
      </c>
      <c r="AE225" s="335">
        <f t="shared" si="210"/>
        <v>8.5796017730139856E-5</v>
      </c>
      <c r="AF225" s="327">
        <f t="shared" si="211"/>
        <v>0.10257124012149021</v>
      </c>
      <c r="AG225" s="415">
        <f t="shared" si="212"/>
        <v>8.5796017730139856E-5</v>
      </c>
      <c r="AH225" s="327">
        <f t="shared" si="220"/>
        <v>9.3308626142156903E-2</v>
      </c>
      <c r="AI225" s="327">
        <f t="shared" si="221"/>
        <v>0.76254841641012239</v>
      </c>
      <c r="AJ225" s="327">
        <f t="shared" si="222"/>
        <v>-0.12672406628886634</v>
      </c>
      <c r="AK225" s="327">
        <f t="shared" si="223"/>
        <v>0.69487074904583668</v>
      </c>
      <c r="AL225" s="327">
        <f t="shared" si="224"/>
        <v>1.9000762484267746</v>
      </c>
      <c r="AM225" s="327">
        <f t="shared" si="225"/>
        <v>1.3984952704113651</v>
      </c>
      <c r="AN225" s="335">
        <f t="shared" si="227"/>
        <v>1.0016300910992928</v>
      </c>
      <c r="AO225" s="335">
        <f t="shared" si="227"/>
        <v>0.99857050371051725</v>
      </c>
      <c r="AP225" s="335">
        <f t="shared" si="227"/>
        <v>0.99092145586553892</v>
      </c>
      <c r="AQ225" s="335">
        <f t="shared" si="227"/>
        <v>0.97217757507393809</v>
      </c>
      <c r="AR225" s="335">
        <f t="shared" si="227"/>
        <v>0.92827804518867774</v>
      </c>
      <c r="AS225" s="335">
        <f t="shared" si="227"/>
        <v>0.83427081456290608</v>
      </c>
      <c r="AT225" s="335">
        <f t="shared" si="227"/>
        <v>0.65958353455950336</v>
      </c>
      <c r="AU225" s="335">
        <f t="shared" si="226"/>
        <v>0.38428733397215153</v>
      </c>
    </row>
    <row r="226" spans="1:48" ht="12.95" customHeight="1" x14ac:dyDescent="0.2">
      <c r="A226" s="324" t="s">
        <v>1065</v>
      </c>
      <c r="B226" s="462" t="s">
        <v>71</v>
      </c>
      <c r="C226" s="465">
        <v>60439.596400000002</v>
      </c>
      <c r="D226" s="463">
        <v>4.0000000000000002E-4</v>
      </c>
      <c r="E226" s="335">
        <f t="shared" ref="E226:E228" si="228">+(C226-C$7)/C$8</f>
        <v>54107.024528021699</v>
      </c>
      <c r="F226" s="461">
        <f t="shared" ref="F226:F228" si="229">ROUND(2*E226,0)/2-1.5</f>
        <v>54105.5</v>
      </c>
      <c r="G226" s="416">
        <f t="shared" ref="G226:G228" si="230">+C226-(C$7+F226*C$8)</f>
        <v>0.56491768500563921</v>
      </c>
      <c r="H226" s="419"/>
      <c r="I226" s="419"/>
      <c r="J226" s="335"/>
      <c r="K226" s="335">
        <f t="shared" ref="K226:K228" si="231">G226</f>
        <v>0.56491768500563921</v>
      </c>
      <c r="L226" s="335">
        <f t="shared" ref="L226:L228" si="232">+D$11+D$12*F226+D$13*F226^2</f>
        <v>0.47483836999280432</v>
      </c>
      <c r="M226" s="418">
        <f t="shared" ref="M226:M228" si="233">+C226-15018.5</f>
        <v>45421.096400000002</v>
      </c>
      <c r="N226" s="335">
        <f t="shared" ref="N226:N228" si="234">+(L226-G226)^2</f>
        <v>8.1142829931815409E-3</v>
      </c>
      <c r="O226" s="412">
        <v>1</v>
      </c>
      <c r="P226" s="327">
        <f t="shared" ref="P226:P228" si="235">O226*N226</f>
        <v>8.1142829931815409E-3</v>
      </c>
      <c r="Q226" s="335"/>
      <c r="R226" s="327">
        <f t="shared" ref="R226:R228" si="236">O226*N226</f>
        <v>8.1142829931815409E-3</v>
      </c>
      <c r="S226" s="327">
        <f t="shared" ref="S226:S228" ca="1" si="237">C$11+C$12*F226</f>
        <v>0.5674745725889726</v>
      </c>
      <c r="W226" s="327">
        <f t="shared" si="206"/>
        <v>0.48250389930226822</v>
      </c>
      <c r="Z226" s="327">
        <f t="shared" ref="Z226:Z228" si="238">F226</f>
        <v>54105.5</v>
      </c>
      <c r="AA226" s="335">
        <f t="shared" ref="AA226:AA228" si="239">AB$3+AB$4*Z226+AB$5*Z226^2+AH226</f>
        <v>0.55725215569617526</v>
      </c>
      <c r="AB226" s="335">
        <f t="shared" ref="AB226:AB228" si="240">IF(O226&lt;&gt;0,G226-AH226, -9999)</f>
        <v>0.48250389930226822</v>
      </c>
      <c r="AC226" s="335">
        <f t="shared" ref="AC226:AC228" si="241">+G226-L226</f>
        <v>9.0079315012834893E-2</v>
      </c>
      <c r="AD226" s="335">
        <f t="shared" ref="AD226:AD228" si="242">IF(O226&lt;&gt;0,G226-AA226, -9999)</f>
        <v>7.6655293094639587E-3</v>
      </c>
      <c r="AE226" s="335">
        <f t="shared" ref="AE226:AE228" si="243">+(G226-AA226)^2*O226</f>
        <v>5.8760339594250994E-5</v>
      </c>
      <c r="AF226" s="327">
        <f t="shared" ref="AF226:AF228" si="244">IF(O226&lt;&gt;0,G226-L226, -9999)</f>
        <v>9.0079315012834893E-2</v>
      </c>
      <c r="AG226" s="415">
        <f t="shared" ref="AG226:AG228" si="245">+(G226-AA226)^2</f>
        <v>5.8760339594250994E-5</v>
      </c>
      <c r="AH226" s="327">
        <f t="shared" ref="AH226:AH228" si="246">$AB$6*($AB$11/AI226*AJ226+$AB$12)</f>
        <v>8.2413785703370976E-2</v>
      </c>
      <c r="AI226" s="327">
        <f t="shared" ref="AI226:AI228" si="247">1+$AB$7*COS(AL226)</f>
        <v>0.69247697973508804</v>
      </c>
      <c r="AJ226" s="327">
        <f t="shared" ref="AJ226:AJ228" si="248">SIN(AL226+RADIANS($AB$9))</f>
        <v>-0.22787312107484409</v>
      </c>
      <c r="AK226" s="327">
        <f t="shared" ref="AK226:AK228" si="249">$AB$7*SIN(AL226)</f>
        <v>0.66682696738809932</v>
      </c>
      <c r="AL226" s="327">
        <f t="shared" ref="AL226:AL228" si="250">2*ATAN(AM226)</f>
        <v>2.0029033058780157</v>
      </c>
      <c r="AM226" s="327">
        <f t="shared" ref="AM226:AM228" si="251">SQRT((1+$AB$7)/(1-$AB$7))*TAN(AN226/2)</f>
        <v>1.5623916603787806</v>
      </c>
      <c r="AN226" s="335">
        <f t="shared" ref="AN226:AN228" si="252">$AU226+$AB$7*SIN(AO226)</f>
        <v>1.0976783237546566</v>
      </c>
      <c r="AO226" s="335">
        <f t="shared" ref="AO226:AO228" si="253">$AU226+$AB$7*SIN(AP226)</f>
        <v>1.09616549073619</v>
      </c>
      <c r="AP226" s="335">
        <f t="shared" ref="AP226:AP228" si="254">$AU226+$AB$7*SIN(AQ226)</f>
        <v>1.0916771336261439</v>
      </c>
      <c r="AQ226" s="335">
        <f t="shared" ref="AQ226:AQ228" si="255">$AU226+$AB$7*SIN(AR226)</f>
        <v>1.0785830421408478</v>
      </c>
      <c r="AR226" s="335">
        <f t="shared" ref="AR226:AR228" si="256">$AU226+$AB$7*SIN(AS226)</f>
        <v>1.0420844169046335</v>
      </c>
      <c r="AS226" s="335">
        <f t="shared" ref="AS226:AS228" si="257">$AU226+$AB$7*SIN(AT226)</f>
        <v>0.95058160269545333</v>
      </c>
      <c r="AT226" s="335">
        <f t="shared" ref="AT226:AT228" si="258">$AU226+$AB$7*SIN(AU226)</f>
        <v>0.76030858274312418</v>
      </c>
      <c r="AU226" s="335">
        <f t="shared" ref="AU226:AU228" si="259">RADIANS($AB$9)+$AB$18*(F226-AB$15)</f>
        <v>0.44452729404970737</v>
      </c>
    </row>
    <row r="227" spans="1:48" ht="12.95" customHeight="1" x14ac:dyDescent="0.2">
      <c r="A227" s="464" t="s">
        <v>1066</v>
      </c>
      <c r="B227" s="462" t="s">
        <v>71</v>
      </c>
      <c r="C227" s="465">
        <v>60465.543000000063</v>
      </c>
      <c r="D227" s="463">
        <v>5.0000000000000001E-3</v>
      </c>
      <c r="E227" s="335">
        <f t="shared" si="228"/>
        <v>54177.045913115173</v>
      </c>
      <c r="F227" s="461">
        <f t="shared" si="229"/>
        <v>54175.5</v>
      </c>
      <c r="G227" s="416">
        <f t="shared" si="230"/>
        <v>0.57284198506386019</v>
      </c>
      <c r="H227" s="419"/>
      <c r="I227" s="419"/>
      <c r="J227" s="335"/>
      <c r="K227" s="335">
        <f t="shared" si="231"/>
        <v>0.57284198506386019</v>
      </c>
      <c r="L227" s="335">
        <f t="shared" si="232"/>
        <v>0.47659250973785555</v>
      </c>
      <c r="M227" s="418">
        <f t="shared" si="233"/>
        <v>45447.043000000063</v>
      </c>
      <c r="N227" s="335">
        <f t="shared" si="234"/>
        <v>9.2639615005311766E-3</v>
      </c>
      <c r="O227" s="412">
        <v>1</v>
      </c>
      <c r="P227" s="327">
        <f t="shared" si="235"/>
        <v>9.2639615005311766E-3</v>
      </c>
      <c r="Q227" s="335"/>
      <c r="R227" s="327">
        <f t="shared" si="236"/>
        <v>9.2639615005311766E-3</v>
      </c>
      <c r="S227" s="327">
        <f t="shared" ca="1" si="237"/>
        <v>0.56874617524816773</v>
      </c>
      <c r="W227" s="327">
        <f t="shared" si="206"/>
        <v>0.49081283853598145</v>
      </c>
      <c r="Z227" s="327">
        <f t="shared" si="238"/>
        <v>54175.5</v>
      </c>
      <c r="AA227" s="335">
        <f t="shared" si="239"/>
        <v>0.55862165626573435</v>
      </c>
      <c r="AB227" s="335">
        <f t="shared" si="240"/>
        <v>0.49081283853598145</v>
      </c>
      <c r="AC227" s="335">
        <f t="shared" si="241"/>
        <v>9.6249475326004641E-2</v>
      </c>
      <c r="AD227" s="335">
        <f t="shared" si="242"/>
        <v>1.4220328798125847E-2</v>
      </c>
      <c r="AE227" s="335">
        <f t="shared" si="243"/>
        <v>2.0221775112680732E-4</v>
      </c>
      <c r="AF227" s="327">
        <f t="shared" si="244"/>
        <v>9.6249475326004641E-2</v>
      </c>
      <c r="AG227" s="415">
        <f t="shared" si="245"/>
        <v>2.0221775112680732E-4</v>
      </c>
      <c r="AH227" s="327">
        <f t="shared" si="246"/>
        <v>8.2029146527878766E-2</v>
      </c>
      <c r="AI227" s="327">
        <f t="shared" si="247"/>
        <v>0.69025919814733938</v>
      </c>
      <c r="AJ227" s="327">
        <f t="shared" si="248"/>
        <v>-0.23111271790844307</v>
      </c>
      <c r="AK227" s="327">
        <f t="shared" si="249"/>
        <v>0.6657997056897319</v>
      </c>
      <c r="AL227" s="327">
        <f t="shared" si="250"/>
        <v>2.0062317392421138</v>
      </c>
      <c r="AM227" s="327">
        <f t="shared" si="251"/>
        <v>1.5681332770626515</v>
      </c>
      <c r="AN227" s="335">
        <f t="shared" si="252"/>
        <v>1.100946261987702</v>
      </c>
      <c r="AO227" s="335">
        <f t="shared" si="253"/>
        <v>1.0994752179088807</v>
      </c>
      <c r="AP227" s="335">
        <f t="shared" si="254"/>
        <v>1.0950822703217495</v>
      </c>
      <c r="AQ227" s="335">
        <f t="shared" si="255"/>
        <v>1.0821808615173241</v>
      </c>
      <c r="AR227" s="335">
        <f t="shared" si="256"/>
        <v>1.0459769610826204</v>
      </c>
      <c r="AS227" s="335">
        <f t="shared" si="257"/>
        <v>0.95465076379221436</v>
      </c>
      <c r="AT227" s="335">
        <f t="shared" si="258"/>
        <v>0.76390115656600543</v>
      </c>
      <c r="AU227" s="335">
        <f t="shared" si="259"/>
        <v>0.44668809200278392</v>
      </c>
    </row>
    <row r="228" spans="1:48" ht="12.95" customHeight="1" x14ac:dyDescent="0.2">
      <c r="A228" s="464" t="s">
        <v>1066</v>
      </c>
      <c r="B228" s="462" t="s">
        <v>65</v>
      </c>
      <c r="C228" s="465">
        <v>60472.398000000045</v>
      </c>
      <c r="D228" s="463">
        <v>5.0000000000000001E-3</v>
      </c>
      <c r="E228" s="335">
        <f t="shared" si="228"/>
        <v>54195.545315534495</v>
      </c>
      <c r="F228" s="461">
        <f t="shared" si="229"/>
        <v>54194</v>
      </c>
      <c r="G228" s="416">
        <f t="shared" si="230"/>
        <v>0.57262055005412549</v>
      </c>
      <c r="H228" s="419"/>
      <c r="I228" s="419"/>
      <c r="J228" s="335"/>
      <c r="K228" s="335">
        <f t="shared" si="231"/>
        <v>0.57262055005412549</v>
      </c>
      <c r="L228" s="335">
        <f t="shared" si="232"/>
        <v>0.4770565330514252</v>
      </c>
      <c r="M228" s="418">
        <f t="shared" si="233"/>
        <v>45453.898000000045</v>
      </c>
      <c r="N228" s="335">
        <f t="shared" si="234"/>
        <v>9.1324813456923892E-3</v>
      </c>
      <c r="O228" s="412">
        <v>1</v>
      </c>
      <c r="P228" s="327">
        <f t="shared" si="235"/>
        <v>9.1324813456923892E-3</v>
      </c>
      <c r="Q228" s="335"/>
      <c r="R228" s="327">
        <f t="shared" si="236"/>
        <v>9.1324813456923892E-3</v>
      </c>
      <c r="S228" s="327">
        <f t="shared" ca="1" si="237"/>
        <v>0.5690822416652408</v>
      </c>
      <c r="W228" s="327">
        <f t="shared" si="206"/>
        <v>0.490692984588326</v>
      </c>
      <c r="Z228" s="327">
        <f t="shared" si="238"/>
        <v>54194</v>
      </c>
      <c r="AA228" s="335">
        <f t="shared" si="239"/>
        <v>0.55898409851722475</v>
      </c>
      <c r="AB228" s="335">
        <f t="shared" si="240"/>
        <v>0.490692984588326</v>
      </c>
      <c r="AC228" s="335">
        <f t="shared" si="241"/>
        <v>9.5564017002700286E-2</v>
      </c>
      <c r="AD228" s="335">
        <f t="shared" si="242"/>
        <v>1.363645153690074E-2</v>
      </c>
      <c r="AE228" s="335">
        <f t="shared" si="243"/>
        <v>1.8595281051824255E-4</v>
      </c>
      <c r="AF228" s="327">
        <f t="shared" si="244"/>
        <v>9.5564017002700286E-2</v>
      </c>
      <c r="AG228" s="415">
        <f t="shared" si="245"/>
        <v>1.8595281051824255E-4</v>
      </c>
      <c r="AH228" s="327">
        <f t="shared" si="246"/>
        <v>8.192756546579949E-2</v>
      </c>
      <c r="AI228" s="327">
        <f t="shared" si="247"/>
        <v>0.68967609041174671</v>
      </c>
      <c r="AJ228" s="327">
        <f t="shared" si="248"/>
        <v>-0.23196489286147975</v>
      </c>
      <c r="AK228" s="327">
        <f t="shared" si="249"/>
        <v>0.66552812379847959</v>
      </c>
      <c r="AL228" s="327">
        <f t="shared" si="250"/>
        <v>2.0071077183742108</v>
      </c>
      <c r="AM228" s="327">
        <f t="shared" si="251"/>
        <v>1.5696493427263445</v>
      </c>
      <c r="AN228" s="335">
        <f t="shared" si="252"/>
        <v>1.1018080646373263</v>
      </c>
      <c r="AO228" s="335">
        <f t="shared" si="253"/>
        <v>1.1003479189950816</v>
      </c>
      <c r="AP228" s="335">
        <f t="shared" si="254"/>
        <v>1.0959799696110979</v>
      </c>
      <c r="AQ228" s="335">
        <f t="shared" si="255"/>
        <v>1.0831293068710575</v>
      </c>
      <c r="AR228" s="335">
        <f t="shared" si="256"/>
        <v>1.0470035291112145</v>
      </c>
      <c r="AS228" s="335">
        <f t="shared" si="257"/>
        <v>0.95572495970113347</v>
      </c>
      <c r="AT228" s="335">
        <f t="shared" si="258"/>
        <v>0.76485037533964917</v>
      </c>
      <c r="AU228" s="335">
        <f t="shared" si="259"/>
        <v>0.44725916003323984</v>
      </c>
    </row>
    <row r="229" spans="1:48" ht="12.95" customHeight="1" x14ac:dyDescent="0.2">
      <c r="A229" s="335"/>
      <c r="B229" s="415"/>
      <c r="C229" s="416"/>
      <c r="D229" s="416"/>
      <c r="E229" s="335"/>
      <c r="F229" s="335"/>
      <c r="G229" s="416"/>
      <c r="H229" s="335"/>
      <c r="I229" s="335"/>
      <c r="J229" s="335"/>
      <c r="K229" s="335"/>
      <c r="L229" s="335"/>
      <c r="M229" s="335"/>
      <c r="N229" s="335"/>
      <c r="P229" s="335"/>
      <c r="Q229" s="335"/>
      <c r="AA229" s="335"/>
      <c r="AB229" s="335"/>
      <c r="AC229" s="335"/>
      <c r="AD229" s="335"/>
      <c r="AE229" s="335"/>
      <c r="AG229" s="415"/>
      <c r="AN229" s="335"/>
      <c r="AO229" s="335"/>
      <c r="AP229" s="335"/>
      <c r="AQ229" s="335"/>
      <c r="AR229" s="335"/>
      <c r="AS229" s="335"/>
      <c r="AT229" s="335"/>
      <c r="AU229" s="335"/>
    </row>
    <row r="230" spans="1:48" ht="12.95" customHeight="1" x14ac:dyDescent="0.2">
      <c r="A230" s="335"/>
      <c r="B230" s="415"/>
      <c r="C230" s="416"/>
      <c r="D230" s="416"/>
      <c r="E230" s="335"/>
      <c r="F230" s="335"/>
      <c r="G230" s="416"/>
      <c r="H230" s="335"/>
      <c r="I230" s="335"/>
      <c r="J230" s="335"/>
      <c r="K230" s="335"/>
      <c r="L230" s="335"/>
      <c r="M230" s="335"/>
      <c r="N230" s="335"/>
      <c r="P230" s="335"/>
      <c r="Q230" s="335"/>
      <c r="AA230" s="335"/>
      <c r="AB230" s="335"/>
      <c r="AC230" s="335"/>
      <c r="AD230" s="335"/>
      <c r="AE230" s="335"/>
      <c r="AG230" s="415"/>
      <c r="AN230" s="335"/>
      <c r="AO230" s="335"/>
      <c r="AP230" s="335"/>
      <c r="AQ230" s="335"/>
      <c r="AR230" s="335"/>
      <c r="AS230" s="335"/>
      <c r="AT230" s="335"/>
      <c r="AU230" s="335"/>
      <c r="AV230" s="335"/>
    </row>
    <row r="231" spans="1:48" ht="12.95" customHeight="1" x14ac:dyDescent="0.2">
      <c r="A231" s="335"/>
      <c r="B231" s="415"/>
      <c r="C231" s="416"/>
      <c r="D231" s="416"/>
      <c r="E231" s="335"/>
      <c r="F231" s="335"/>
      <c r="G231" s="416"/>
      <c r="H231" s="335"/>
      <c r="I231" s="335"/>
      <c r="J231" s="335"/>
      <c r="K231" s="335"/>
      <c r="L231" s="335"/>
      <c r="M231" s="335"/>
      <c r="N231" s="335"/>
      <c r="P231" s="335"/>
      <c r="Q231" s="335"/>
      <c r="AA231" s="335"/>
      <c r="AB231" s="335"/>
      <c r="AC231" s="335"/>
      <c r="AD231" s="335"/>
      <c r="AE231" s="335"/>
      <c r="AG231" s="415"/>
      <c r="AN231" s="335"/>
      <c r="AO231" s="335"/>
      <c r="AP231" s="335"/>
      <c r="AQ231" s="335"/>
      <c r="AR231" s="335"/>
      <c r="AS231" s="335"/>
      <c r="AT231" s="335"/>
      <c r="AU231" s="335"/>
    </row>
    <row r="232" spans="1:48" ht="12.95" customHeight="1" x14ac:dyDescent="0.2">
      <c r="A232" s="335"/>
      <c r="B232" s="415"/>
      <c r="C232" s="416"/>
      <c r="D232" s="416"/>
      <c r="E232" s="335"/>
      <c r="F232" s="335"/>
      <c r="G232" s="416"/>
      <c r="H232" s="335"/>
      <c r="I232" s="335"/>
      <c r="J232" s="335"/>
      <c r="K232" s="335"/>
      <c r="L232" s="335"/>
      <c r="M232" s="335"/>
      <c r="N232" s="335"/>
      <c r="P232" s="335"/>
      <c r="Q232" s="335"/>
      <c r="AA232" s="335"/>
      <c r="AB232" s="335"/>
      <c r="AC232" s="335"/>
      <c r="AD232" s="335"/>
      <c r="AE232" s="335"/>
      <c r="AG232" s="415"/>
      <c r="AN232" s="335"/>
      <c r="AO232" s="335"/>
      <c r="AP232" s="335"/>
      <c r="AQ232" s="335"/>
      <c r="AR232" s="335"/>
      <c r="AS232" s="335"/>
      <c r="AT232" s="335"/>
      <c r="AU232" s="335"/>
    </row>
    <row r="233" spans="1:48" ht="12.95" customHeight="1" x14ac:dyDescent="0.2">
      <c r="A233" s="335"/>
      <c r="B233" s="415"/>
      <c r="C233" s="416"/>
      <c r="D233" s="416"/>
      <c r="E233" s="335"/>
      <c r="F233" s="335"/>
      <c r="G233" s="416"/>
      <c r="H233" s="335"/>
      <c r="I233" s="335"/>
      <c r="J233" s="335"/>
      <c r="K233" s="335"/>
      <c r="L233" s="335"/>
      <c r="M233" s="335"/>
      <c r="N233" s="335"/>
      <c r="P233" s="335"/>
      <c r="Q233" s="335"/>
      <c r="AA233" s="335"/>
      <c r="AB233" s="335"/>
      <c r="AC233" s="335"/>
      <c r="AD233" s="335"/>
      <c r="AE233" s="335"/>
      <c r="AG233" s="415"/>
      <c r="AN233" s="335"/>
      <c r="AO233" s="335"/>
      <c r="AP233" s="335"/>
      <c r="AQ233" s="335"/>
      <c r="AR233" s="335"/>
      <c r="AS233" s="335"/>
      <c r="AT233" s="335"/>
      <c r="AU233" s="335"/>
    </row>
    <row r="234" spans="1:48" ht="12.95" customHeight="1" x14ac:dyDescent="0.2">
      <c r="A234" s="335"/>
      <c r="B234" s="415"/>
      <c r="C234" s="416"/>
      <c r="D234" s="416"/>
      <c r="E234" s="335"/>
      <c r="F234" s="335"/>
      <c r="G234" s="416"/>
      <c r="H234" s="335"/>
      <c r="I234" s="335"/>
      <c r="J234" s="335"/>
      <c r="K234" s="335"/>
      <c r="L234" s="335"/>
      <c r="M234" s="335"/>
      <c r="N234" s="335"/>
      <c r="P234" s="335"/>
      <c r="Q234" s="335"/>
      <c r="AA234" s="335"/>
      <c r="AB234" s="335"/>
      <c r="AC234" s="335"/>
      <c r="AD234" s="335"/>
      <c r="AE234" s="335"/>
      <c r="AG234" s="415"/>
      <c r="AN234" s="335"/>
      <c r="AO234" s="335"/>
      <c r="AP234" s="335"/>
      <c r="AQ234" s="335"/>
      <c r="AR234" s="335"/>
      <c r="AS234" s="335"/>
      <c r="AT234" s="335"/>
      <c r="AU234" s="335"/>
    </row>
    <row r="235" spans="1:48" ht="12.95" customHeight="1" x14ac:dyDescent="0.2">
      <c r="A235" s="335"/>
      <c r="B235" s="415"/>
      <c r="C235" s="416"/>
      <c r="D235" s="416"/>
      <c r="E235" s="335"/>
      <c r="F235" s="335"/>
      <c r="G235" s="416"/>
      <c r="H235" s="335"/>
      <c r="I235" s="335"/>
      <c r="J235" s="335"/>
      <c r="K235" s="335"/>
      <c r="L235" s="335"/>
      <c r="M235" s="335"/>
      <c r="N235" s="335"/>
      <c r="P235" s="335"/>
      <c r="Q235" s="335"/>
      <c r="AA235" s="335"/>
      <c r="AB235" s="335"/>
      <c r="AC235" s="335"/>
      <c r="AD235" s="335"/>
      <c r="AE235" s="335"/>
      <c r="AG235" s="415"/>
      <c r="AN235" s="335"/>
      <c r="AO235" s="335"/>
      <c r="AP235" s="335"/>
      <c r="AQ235" s="335"/>
      <c r="AR235" s="335"/>
      <c r="AS235" s="335"/>
      <c r="AT235" s="335"/>
      <c r="AU235" s="335"/>
    </row>
    <row r="236" spans="1:48" ht="12.95" customHeight="1" x14ac:dyDescent="0.2">
      <c r="A236" s="335"/>
      <c r="B236" s="415"/>
      <c r="C236" s="416"/>
      <c r="D236" s="416"/>
      <c r="E236" s="335"/>
      <c r="F236" s="335"/>
      <c r="G236" s="416"/>
      <c r="H236" s="335"/>
      <c r="I236" s="335"/>
      <c r="J236" s="335"/>
      <c r="K236" s="335"/>
      <c r="L236" s="335"/>
      <c r="M236" s="335"/>
      <c r="N236" s="335"/>
      <c r="P236" s="335"/>
      <c r="Q236" s="335"/>
      <c r="AA236" s="335"/>
      <c r="AB236" s="335"/>
      <c r="AC236" s="335"/>
      <c r="AD236" s="335"/>
      <c r="AE236" s="335"/>
      <c r="AG236" s="415"/>
      <c r="AN236" s="335"/>
      <c r="AO236" s="335"/>
      <c r="AP236" s="335"/>
      <c r="AQ236" s="335"/>
      <c r="AR236" s="335"/>
      <c r="AS236" s="335"/>
      <c r="AT236" s="335"/>
      <c r="AU236" s="335"/>
    </row>
    <row r="237" spans="1:48" ht="12.95" customHeight="1" x14ac:dyDescent="0.2">
      <c r="A237" s="335"/>
      <c r="B237" s="415"/>
      <c r="C237" s="416"/>
      <c r="D237" s="416"/>
      <c r="E237" s="335"/>
      <c r="F237" s="335"/>
      <c r="G237" s="416"/>
      <c r="H237" s="335"/>
      <c r="I237" s="335"/>
      <c r="J237" s="335"/>
      <c r="K237" s="335"/>
      <c r="L237" s="335"/>
      <c r="M237" s="335"/>
      <c r="N237" s="335"/>
      <c r="P237" s="335"/>
      <c r="Q237" s="335"/>
      <c r="AA237" s="335"/>
      <c r="AB237" s="335"/>
      <c r="AC237" s="335"/>
      <c r="AD237" s="335"/>
      <c r="AE237" s="335"/>
      <c r="AG237" s="415"/>
      <c r="AN237" s="335"/>
      <c r="AO237" s="335"/>
      <c r="AP237" s="335"/>
      <c r="AQ237" s="335"/>
      <c r="AR237" s="335"/>
      <c r="AS237" s="335"/>
      <c r="AT237" s="335"/>
      <c r="AU237" s="335"/>
    </row>
    <row r="238" spans="1:48" ht="12.95" customHeight="1" x14ac:dyDescent="0.2">
      <c r="A238" s="335"/>
      <c r="B238" s="415"/>
      <c r="C238" s="416"/>
      <c r="D238" s="416"/>
      <c r="E238" s="335"/>
      <c r="F238" s="335"/>
      <c r="G238" s="416"/>
      <c r="H238" s="335"/>
      <c r="I238" s="335"/>
      <c r="J238" s="335"/>
      <c r="K238" s="335"/>
      <c r="L238" s="335"/>
      <c r="M238" s="335"/>
      <c r="N238" s="335"/>
      <c r="P238" s="335"/>
      <c r="Q238" s="335"/>
      <c r="AA238" s="335"/>
      <c r="AB238" s="335"/>
      <c r="AC238" s="335"/>
      <c r="AD238" s="335"/>
      <c r="AE238" s="335"/>
      <c r="AG238" s="415"/>
      <c r="AN238" s="335"/>
      <c r="AO238" s="335"/>
      <c r="AP238" s="335"/>
      <c r="AQ238" s="335"/>
      <c r="AR238" s="335"/>
      <c r="AS238" s="335"/>
      <c r="AT238" s="335"/>
      <c r="AU238" s="335"/>
    </row>
    <row r="239" spans="1:48" ht="12.95" customHeight="1" x14ac:dyDescent="0.2">
      <c r="A239" s="335"/>
      <c r="B239" s="415"/>
      <c r="C239" s="416"/>
      <c r="D239" s="416"/>
      <c r="E239" s="335"/>
      <c r="F239" s="335"/>
      <c r="G239" s="416"/>
      <c r="H239" s="335"/>
      <c r="I239" s="335"/>
      <c r="J239" s="335"/>
      <c r="K239" s="335"/>
      <c r="L239" s="335"/>
      <c r="M239" s="335"/>
      <c r="N239" s="335"/>
      <c r="P239" s="335"/>
      <c r="Q239" s="335"/>
      <c r="AA239" s="335"/>
      <c r="AB239" s="335"/>
      <c r="AC239" s="335"/>
      <c r="AD239" s="335"/>
      <c r="AE239" s="335"/>
      <c r="AG239" s="415"/>
      <c r="AN239" s="335"/>
      <c r="AO239" s="335"/>
      <c r="AP239" s="335"/>
      <c r="AQ239" s="335"/>
      <c r="AR239" s="335"/>
      <c r="AS239" s="335"/>
      <c r="AT239" s="335"/>
      <c r="AU239" s="335"/>
    </row>
    <row r="240" spans="1:48" ht="12.95" customHeight="1" x14ac:dyDescent="0.2">
      <c r="A240" s="335"/>
      <c r="B240" s="415"/>
      <c r="C240" s="416"/>
      <c r="D240" s="416"/>
      <c r="E240" s="335"/>
      <c r="F240" s="335"/>
      <c r="G240" s="416"/>
      <c r="H240" s="335"/>
      <c r="I240" s="335"/>
      <c r="J240" s="335"/>
      <c r="K240" s="335"/>
      <c r="L240" s="335"/>
      <c r="M240" s="335"/>
      <c r="N240" s="335"/>
      <c r="P240" s="335"/>
      <c r="Q240" s="335"/>
      <c r="AA240" s="335"/>
      <c r="AB240" s="335"/>
      <c r="AC240" s="335"/>
      <c r="AD240" s="335"/>
      <c r="AE240" s="335"/>
      <c r="AG240" s="415"/>
      <c r="AN240" s="335"/>
      <c r="AO240" s="335"/>
      <c r="AP240" s="335"/>
      <c r="AQ240" s="335"/>
      <c r="AR240" s="335"/>
      <c r="AS240" s="335"/>
      <c r="AT240" s="335"/>
      <c r="AU240" s="335"/>
    </row>
    <row r="241" spans="1:48" ht="12.95" customHeight="1" x14ac:dyDescent="0.2">
      <c r="A241" s="335"/>
      <c r="B241" s="415"/>
      <c r="C241" s="416"/>
      <c r="D241" s="416"/>
      <c r="E241" s="335"/>
      <c r="F241" s="335"/>
      <c r="G241" s="416"/>
      <c r="H241" s="335"/>
      <c r="I241" s="335"/>
      <c r="J241" s="335"/>
      <c r="K241" s="335"/>
      <c r="L241" s="335"/>
      <c r="M241" s="335"/>
      <c r="N241" s="335"/>
      <c r="P241" s="335"/>
      <c r="Q241" s="335"/>
      <c r="AA241" s="335"/>
      <c r="AB241" s="335"/>
      <c r="AC241" s="335"/>
      <c r="AD241" s="335"/>
      <c r="AE241" s="335"/>
      <c r="AG241" s="415"/>
      <c r="AN241" s="335"/>
      <c r="AO241" s="335"/>
      <c r="AP241" s="335"/>
      <c r="AQ241" s="335"/>
      <c r="AR241" s="335"/>
      <c r="AS241" s="335"/>
      <c r="AT241" s="335"/>
      <c r="AU241" s="335"/>
    </row>
    <row r="242" spans="1:48" ht="12.95" customHeight="1" x14ac:dyDescent="0.2">
      <c r="A242" s="335"/>
      <c r="B242" s="415"/>
      <c r="C242" s="416"/>
      <c r="D242" s="416"/>
      <c r="E242" s="335"/>
      <c r="F242" s="335"/>
      <c r="G242" s="416"/>
      <c r="H242" s="335"/>
      <c r="I242" s="335"/>
      <c r="J242" s="335"/>
      <c r="K242" s="335"/>
      <c r="L242" s="335"/>
      <c r="M242" s="335"/>
      <c r="N242" s="335"/>
      <c r="P242" s="335"/>
      <c r="Q242" s="335"/>
      <c r="AA242" s="335"/>
      <c r="AB242" s="335"/>
      <c r="AC242" s="335"/>
      <c r="AD242" s="335"/>
      <c r="AE242" s="335"/>
      <c r="AG242" s="415"/>
      <c r="AN242" s="335"/>
      <c r="AO242" s="335"/>
      <c r="AP242" s="335"/>
      <c r="AQ242" s="335"/>
      <c r="AR242" s="335"/>
      <c r="AS242" s="335"/>
      <c r="AT242" s="335"/>
      <c r="AU242" s="335"/>
    </row>
    <row r="243" spans="1:48" ht="12.95" customHeight="1" x14ac:dyDescent="0.2">
      <c r="A243" s="335"/>
      <c r="B243" s="415"/>
      <c r="C243" s="416"/>
      <c r="D243" s="416"/>
      <c r="E243" s="335"/>
      <c r="F243" s="335"/>
      <c r="G243" s="416"/>
      <c r="H243" s="335"/>
      <c r="I243" s="335"/>
      <c r="J243" s="335"/>
      <c r="K243" s="335"/>
      <c r="L243" s="335"/>
      <c r="M243" s="335"/>
      <c r="N243" s="335"/>
      <c r="P243" s="335"/>
      <c r="Q243" s="335"/>
      <c r="AA243" s="335"/>
      <c r="AB243" s="335"/>
      <c r="AC243" s="335"/>
      <c r="AD243" s="335"/>
      <c r="AE243" s="335"/>
      <c r="AG243" s="415"/>
      <c r="AN243" s="335"/>
      <c r="AO243" s="335"/>
      <c r="AP243" s="335"/>
      <c r="AQ243" s="335"/>
      <c r="AR243" s="335"/>
      <c r="AS243" s="335"/>
      <c r="AT243" s="335"/>
      <c r="AU243" s="335"/>
    </row>
    <row r="244" spans="1:48" ht="12.95" customHeight="1" x14ac:dyDescent="0.2">
      <c r="A244" s="335"/>
      <c r="B244" s="415"/>
      <c r="C244" s="416"/>
      <c r="D244" s="416"/>
      <c r="E244" s="335"/>
      <c r="F244" s="335"/>
      <c r="G244" s="416"/>
      <c r="H244" s="335"/>
      <c r="I244" s="335"/>
      <c r="J244" s="335"/>
      <c r="K244" s="335"/>
      <c r="L244" s="335"/>
      <c r="M244" s="335"/>
      <c r="N244" s="335"/>
      <c r="P244" s="335"/>
      <c r="Q244" s="335"/>
      <c r="AA244" s="335"/>
      <c r="AB244" s="335"/>
      <c r="AC244" s="335"/>
      <c r="AD244" s="335"/>
      <c r="AE244" s="335"/>
      <c r="AG244" s="415"/>
      <c r="AN244" s="335"/>
      <c r="AO244" s="335"/>
      <c r="AP244" s="335"/>
      <c r="AQ244" s="335"/>
      <c r="AR244" s="335"/>
      <c r="AS244" s="335"/>
      <c r="AT244" s="335"/>
      <c r="AU244" s="335"/>
    </row>
    <row r="245" spans="1:48" ht="12.95" customHeight="1" x14ac:dyDescent="0.2">
      <c r="A245" s="335"/>
      <c r="B245" s="415"/>
      <c r="C245" s="416"/>
      <c r="D245" s="416"/>
      <c r="E245" s="335"/>
      <c r="F245" s="335"/>
      <c r="G245" s="416"/>
      <c r="H245" s="335"/>
      <c r="I245" s="335"/>
      <c r="J245" s="335"/>
      <c r="K245" s="335"/>
      <c r="L245" s="335"/>
      <c r="M245" s="335"/>
      <c r="N245" s="335"/>
      <c r="P245" s="335"/>
      <c r="Q245" s="335"/>
      <c r="AA245" s="335"/>
      <c r="AB245" s="335"/>
      <c r="AC245" s="335"/>
      <c r="AD245" s="335"/>
      <c r="AE245" s="335"/>
      <c r="AG245" s="415"/>
      <c r="AN245" s="335"/>
      <c r="AO245" s="335"/>
      <c r="AP245" s="335"/>
      <c r="AQ245" s="335"/>
      <c r="AR245" s="335"/>
      <c r="AS245" s="335"/>
      <c r="AT245" s="335"/>
      <c r="AU245" s="335"/>
    </row>
    <row r="246" spans="1:48" ht="12.95" customHeight="1" x14ac:dyDescent="0.2">
      <c r="A246" s="335"/>
      <c r="B246" s="415"/>
      <c r="C246" s="416"/>
      <c r="D246" s="416"/>
      <c r="E246" s="335"/>
      <c r="F246" s="335"/>
      <c r="G246" s="416"/>
      <c r="H246" s="335"/>
      <c r="I246" s="335"/>
      <c r="J246" s="335"/>
      <c r="K246" s="335"/>
      <c r="L246" s="335"/>
      <c r="M246" s="335"/>
      <c r="N246" s="335"/>
      <c r="P246" s="335"/>
      <c r="Q246" s="335"/>
      <c r="AA246" s="335"/>
      <c r="AB246" s="335"/>
      <c r="AC246" s="335"/>
      <c r="AD246" s="335"/>
      <c r="AE246" s="335"/>
      <c r="AG246" s="415"/>
      <c r="AN246" s="335"/>
      <c r="AO246" s="335"/>
      <c r="AP246" s="335"/>
      <c r="AQ246" s="335"/>
      <c r="AR246" s="335"/>
      <c r="AS246" s="335"/>
      <c r="AT246" s="335"/>
      <c r="AU246" s="335"/>
    </row>
    <row r="247" spans="1:48" ht="12.95" customHeight="1" x14ac:dyDescent="0.2">
      <c r="A247" s="335"/>
      <c r="B247" s="415"/>
      <c r="C247" s="416"/>
      <c r="D247" s="416"/>
      <c r="E247" s="335"/>
      <c r="F247" s="335"/>
      <c r="G247" s="416"/>
      <c r="H247" s="335"/>
      <c r="I247" s="335"/>
      <c r="J247" s="335"/>
      <c r="K247" s="335"/>
      <c r="L247" s="335"/>
      <c r="M247" s="335"/>
      <c r="N247" s="335"/>
      <c r="P247" s="335"/>
      <c r="Q247" s="335"/>
      <c r="AA247" s="335"/>
      <c r="AB247" s="335"/>
      <c r="AC247" s="335"/>
      <c r="AD247" s="335"/>
      <c r="AE247" s="335"/>
      <c r="AG247" s="415"/>
      <c r="AN247" s="335"/>
      <c r="AO247" s="335"/>
      <c r="AP247" s="335"/>
      <c r="AQ247" s="335"/>
      <c r="AR247" s="335"/>
      <c r="AS247" s="335"/>
      <c r="AT247" s="335"/>
      <c r="AU247" s="335"/>
    </row>
    <row r="248" spans="1:48" ht="12.95" customHeight="1" x14ac:dyDescent="0.2">
      <c r="A248" s="335"/>
      <c r="B248" s="415"/>
      <c r="C248" s="416"/>
      <c r="D248" s="416"/>
      <c r="E248" s="335"/>
      <c r="F248" s="335"/>
      <c r="G248" s="416"/>
      <c r="H248" s="335"/>
      <c r="I248" s="335"/>
      <c r="J248" s="335"/>
      <c r="K248" s="335"/>
      <c r="L248" s="335"/>
      <c r="M248" s="335"/>
      <c r="N248" s="335"/>
      <c r="P248" s="335"/>
      <c r="Q248" s="335"/>
      <c r="AA248" s="335"/>
      <c r="AB248" s="335"/>
      <c r="AC248" s="335"/>
      <c r="AD248" s="335"/>
      <c r="AE248" s="335"/>
      <c r="AG248" s="415"/>
      <c r="AN248" s="335"/>
      <c r="AO248" s="335"/>
      <c r="AP248" s="335"/>
      <c r="AQ248" s="335"/>
      <c r="AR248" s="335"/>
      <c r="AS248" s="335"/>
      <c r="AT248" s="335"/>
      <c r="AU248" s="335"/>
    </row>
    <row r="249" spans="1:48" ht="12.95" customHeight="1" x14ac:dyDescent="0.2">
      <c r="A249" s="335"/>
      <c r="B249" s="415"/>
      <c r="C249" s="416"/>
      <c r="D249" s="416"/>
      <c r="E249" s="335"/>
      <c r="F249" s="335"/>
      <c r="G249" s="416"/>
      <c r="H249" s="335"/>
      <c r="I249" s="335"/>
      <c r="J249" s="335"/>
      <c r="K249" s="335"/>
      <c r="L249" s="335"/>
      <c r="M249" s="335"/>
      <c r="N249" s="335"/>
      <c r="P249" s="335"/>
      <c r="Q249" s="335"/>
      <c r="AA249" s="335"/>
      <c r="AB249" s="335"/>
      <c r="AC249" s="335"/>
      <c r="AD249" s="335"/>
      <c r="AE249" s="335"/>
      <c r="AG249" s="415"/>
      <c r="AN249" s="335"/>
      <c r="AO249" s="335"/>
      <c r="AP249" s="335"/>
      <c r="AQ249" s="335"/>
      <c r="AR249" s="335"/>
      <c r="AS249" s="335"/>
      <c r="AT249" s="335"/>
      <c r="AU249" s="335"/>
    </row>
    <row r="250" spans="1:48" ht="12.95" customHeight="1" x14ac:dyDescent="0.2">
      <c r="A250" s="335"/>
      <c r="B250" s="415"/>
      <c r="C250" s="416"/>
      <c r="D250" s="416"/>
      <c r="E250" s="335"/>
      <c r="F250" s="335"/>
      <c r="G250" s="416"/>
      <c r="H250" s="335"/>
      <c r="I250" s="335"/>
      <c r="J250" s="335"/>
      <c r="K250" s="335"/>
      <c r="L250" s="335"/>
      <c r="M250" s="335"/>
      <c r="N250" s="335"/>
      <c r="P250" s="335"/>
      <c r="Q250" s="335"/>
      <c r="AA250" s="335"/>
      <c r="AB250" s="335"/>
      <c r="AC250" s="335"/>
      <c r="AD250" s="335"/>
      <c r="AE250" s="335"/>
      <c r="AG250" s="415"/>
      <c r="AN250" s="335"/>
      <c r="AO250" s="335"/>
      <c r="AP250" s="335"/>
      <c r="AQ250" s="335"/>
      <c r="AR250" s="335"/>
      <c r="AS250" s="335"/>
      <c r="AT250" s="335"/>
      <c r="AU250" s="335"/>
    </row>
    <row r="251" spans="1:48" ht="12.95" customHeight="1" x14ac:dyDescent="0.2">
      <c r="A251" s="335"/>
      <c r="B251" s="415"/>
      <c r="C251" s="416"/>
      <c r="D251" s="416"/>
      <c r="E251" s="335"/>
      <c r="F251" s="335"/>
      <c r="G251" s="416"/>
      <c r="H251" s="335"/>
      <c r="I251" s="335"/>
      <c r="J251" s="335"/>
      <c r="K251" s="335"/>
      <c r="L251" s="335"/>
      <c r="M251" s="335"/>
      <c r="N251" s="335"/>
      <c r="P251" s="335"/>
      <c r="Q251" s="335"/>
      <c r="AA251" s="335"/>
      <c r="AB251" s="335"/>
      <c r="AC251" s="335"/>
      <c r="AD251" s="335"/>
      <c r="AE251" s="335"/>
      <c r="AG251" s="415"/>
      <c r="AN251" s="335"/>
      <c r="AO251" s="335"/>
      <c r="AP251" s="335"/>
      <c r="AQ251" s="335"/>
      <c r="AR251" s="335"/>
      <c r="AS251" s="335"/>
      <c r="AT251" s="335"/>
      <c r="AU251" s="335"/>
      <c r="AV251" s="335"/>
    </row>
    <row r="252" spans="1:48" ht="12.95" customHeight="1" x14ac:dyDescent="0.2">
      <c r="A252" s="335"/>
      <c r="B252" s="415"/>
      <c r="C252" s="416"/>
      <c r="D252" s="416"/>
      <c r="E252" s="335"/>
      <c r="F252" s="335"/>
      <c r="G252" s="416"/>
      <c r="H252" s="335"/>
      <c r="I252" s="335"/>
      <c r="J252" s="335"/>
      <c r="K252" s="335"/>
      <c r="L252" s="335"/>
      <c r="M252" s="335"/>
      <c r="N252" s="335"/>
      <c r="P252" s="335"/>
      <c r="Q252" s="335"/>
      <c r="AA252" s="335"/>
      <c r="AB252" s="335"/>
      <c r="AC252" s="335"/>
      <c r="AD252" s="335"/>
      <c r="AE252" s="335"/>
      <c r="AG252" s="415"/>
      <c r="AN252" s="335"/>
      <c r="AO252" s="335"/>
      <c r="AP252" s="335"/>
      <c r="AQ252" s="335"/>
      <c r="AR252" s="335"/>
      <c r="AS252" s="335"/>
      <c r="AT252" s="335"/>
      <c r="AU252" s="335"/>
    </row>
    <row r="253" spans="1:48" ht="12.95" customHeight="1" x14ac:dyDescent="0.2">
      <c r="A253" s="335"/>
      <c r="B253" s="415"/>
      <c r="C253" s="416"/>
      <c r="D253" s="416"/>
      <c r="E253" s="335"/>
      <c r="F253" s="335"/>
      <c r="G253" s="416"/>
      <c r="H253" s="335"/>
      <c r="I253" s="335"/>
      <c r="J253" s="335"/>
      <c r="K253" s="335"/>
      <c r="L253" s="335"/>
      <c r="M253" s="335"/>
      <c r="N253" s="335"/>
      <c r="P253" s="335"/>
      <c r="Q253" s="335"/>
      <c r="AA253" s="335"/>
      <c r="AB253" s="335"/>
      <c r="AC253" s="335"/>
      <c r="AD253" s="335"/>
      <c r="AE253" s="335"/>
      <c r="AG253" s="415"/>
      <c r="AN253" s="335"/>
      <c r="AO253" s="335"/>
      <c r="AP253" s="335"/>
      <c r="AQ253" s="335"/>
      <c r="AR253" s="335"/>
      <c r="AS253" s="335"/>
      <c r="AT253" s="335"/>
      <c r="AU253" s="335"/>
      <c r="AV253" s="335"/>
    </row>
    <row r="254" spans="1:48" ht="12.95" customHeight="1" x14ac:dyDescent="0.2">
      <c r="A254" s="335"/>
      <c r="B254" s="415"/>
      <c r="C254" s="416"/>
      <c r="D254" s="416"/>
      <c r="E254" s="335"/>
      <c r="F254" s="335"/>
      <c r="G254" s="416"/>
      <c r="H254" s="335"/>
      <c r="I254" s="335"/>
      <c r="J254" s="335"/>
      <c r="K254" s="335"/>
      <c r="L254" s="335"/>
      <c r="M254" s="335"/>
      <c r="N254" s="335"/>
      <c r="P254" s="335"/>
      <c r="Q254" s="335"/>
      <c r="AA254" s="335"/>
      <c r="AB254" s="335"/>
      <c r="AC254" s="335"/>
      <c r="AD254" s="335"/>
      <c r="AE254" s="335"/>
      <c r="AG254" s="415"/>
      <c r="AN254" s="335"/>
      <c r="AO254" s="335"/>
      <c r="AP254" s="335"/>
      <c r="AQ254" s="335"/>
      <c r="AR254" s="335"/>
      <c r="AS254" s="335"/>
      <c r="AT254" s="335"/>
      <c r="AU254" s="335"/>
    </row>
    <row r="255" spans="1:48" ht="12.95" customHeight="1" x14ac:dyDescent="0.2">
      <c r="A255" s="335"/>
      <c r="B255" s="415"/>
      <c r="C255" s="416"/>
      <c r="D255" s="416"/>
      <c r="E255" s="335"/>
      <c r="F255" s="335"/>
      <c r="G255" s="416"/>
      <c r="H255" s="335"/>
      <c r="I255" s="335"/>
      <c r="J255" s="335"/>
      <c r="K255" s="335"/>
      <c r="L255" s="335"/>
      <c r="M255" s="335"/>
      <c r="N255" s="335"/>
      <c r="P255" s="335"/>
      <c r="Q255" s="335"/>
      <c r="AA255" s="335"/>
      <c r="AB255" s="335"/>
      <c r="AC255" s="335"/>
      <c r="AD255" s="335"/>
      <c r="AE255" s="335"/>
      <c r="AG255" s="415"/>
      <c r="AN255" s="335"/>
      <c r="AO255" s="335"/>
      <c r="AP255" s="335"/>
      <c r="AQ255" s="335"/>
      <c r="AR255" s="335"/>
      <c r="AS255" s="335"/>
      <c r="AT255" s="335"/>
      <c r="AU255" s="335"/>
      <c r="AV255" s="335"/>
    </row>
    <row r="256" spans="1:48" ht="12.95" customHeight="1" x14ac:dyDescent="0.2">
      <c r="A256" s="335"/>
      <c r="B256" s="415"/>
      <c r="C256" s="416"/>
      <c r="D256" s="416"/>
      <c r="E256" s="335"/>
      <c r="F256" s="335"/>
      <c r="G256" s="416"/>
      <c r="H256" s="335"/>
      <c r="I256" s="335"/>
      <c r="J256" s="335"/>
      <c r="K256" s="335"/>
      <c r="L256" s="335"/>
      <c r="M256" s="335"/>
      <c r="N256" s="335"/>
      <c r="P256" s="335"/>
      <c r="Q256" s="335"/>
      <c r="AA256" s="335"/>
      <c r="AB256" s="335"/>
      <c r="AC256" s="335"/>
      <c r="AD256" s="335"/>
      <c r="AE256" s="335"/>
      <c r="AG256" s="415"/>
      <c r="AN256" s="335"/>
      <c r="AO256" s="335"/>
      <c r="AP256" s="335"/>
      <c r="AQ256" s="335"/>
      <c r="AR256" s="335"/>
      <c r="AS256" s="335"/>
      <c r="AT256" s="335"/>
      <c r="AU256" s="335"/>
      <c r="AV256" s="335"/>
    </row>
    <row r="257" spans="1:48" ht="12.95" customHeight="1" x14ac:dyDescent="0.2">
      <c r="A257" s="335"/>
      <c r="B257" s="415"/>
      <c r="C257" s="416"/>
      <c r="D257" s="416"/>
      <c r="E257" s="335"/>
      <c r="F257" s="335"/>
      <c r="G257" s="416"/>
      <c r="H257" s="335"/>
      <c r="I257" s="335"/>
      <c r="J257" s="335"/>
      <c r="K257" s="335"/>
      <c r="L257" s="335"/>
      <c r="M257" s="335"/>
      <c r="N257" s="335"/>
      <c r="P257" s="335"/>
      <c r="Q257" s="335"/>
      <c r="AA257" s="335"/>
      <c r="AB257" s="335"/>
      <c r="AC257" s="335"/>
      <c r="AD257" s="335"/>
      <c r="AE257" s="335"/>
      <c r="AG257" s="415"/>
      <c r="AN257" s="335"/>
      <c r="AO257" s="335"/>
      <c r="AP257" s="335"/>
      <c r="AQ257" s="335"/>
      <c r="AR257" s="335"/>
      <c r="AS257" s="335"/>
      <c r="AT257" s="335"/>
      <c r="AU257" s="335"/>
    </row>
    <row r="258" spans="1:48" ht="12.95" customHeight="1" x14ac:dyDescent="0.2">
      <c r="A258" s="335"/>
      <c r="B258" s="415"/>
      <c r="C258" s="416"/>
      <c r="D258" s="416"/>
      <c r="E258" s="335"/>
      <c r="F258" s="335"/>
      <c r="G258" s="416"/>
      <c r="H258" s="335"/>
      <c r="I258" s="335"/>
      <c r="J258" s="335"/>
      <c r="K258" s="335"/>
      <c r="L258" s="335"/>
      <c r="M258" s="335"/>
      <c r="N258" s="335"/>
      <c r="P258" s="335"/>
      <c r="Q258" s="335"/>
      <c r="AA258" s="335"/>
      <c r="AB258" s="335"/>
      <c r="AC258" s="335"/>
      <c r="AD258" s="335"/>
      <c r="AE258" s="335"/>
      <c r="AG258" s="415"/>
      <c r="AN258" s="335"/>
      <c r="AO258" s="335"/>
      <c r="AP258" s="335"/>
      <c r="AQ258" s="335"/>
      <c r="AR258" s="335"/>
      <c r="AS258" s="335"/>
      <c r="AT258" s="335"/>
      <c r="AU258" s="335"/>
      <c r="AV258" s="335"/>
    </row>
    <row r="259" spans="1:48" ht="12.95" customHeight="1" x14ac:dyDescent="0.2">
      <c r="A259" s="335"/>
      <c r="B259" s="415"/>
      <c r="C259" s="416"/>
      <c r="D259" s="416"/>
      <c r="E259" s="335"/>
      <c r="F259" s="335"/>
      <c r="G259" s="416"/>
      <c r="H259" s="335"/>
      <c r="I259" s="335"/>
      <c r="J259" s="335"/>
      <c r="K259" s="335"/>
      <c r="L259" s="335"/>
      <c r="M259" s="335"/>
      <c r="N259" s="335"/>
      <c r="P259" s="335"/>
      <c r="Q259" s="335"/>
      <c r="AA259" s="335"/>
      <c r="AB259" s="335"/>
      <c r="AC259" s="335"/>
      <c r="AD259" s="335"/>
      <c r="AE259" s="335"/>
      <c r="AG259" s="415"/>
      <c r="AN259" s="335"/>
      <c r="AO259" s="335"/>
      <c r="AP259" s="335"/>
      <c r="AQ259" s="335"/>
      <c r="AR259" s="335"/>
      <c r="AS259" s="335"/>
      <c r="AT259" s="335"/>
      <c r="AU259" s="335"/>
      <c r="AV259" s="335"/>
    </row>
    <row r="260" spans="1:48" ht="12.95" customHeight="1" x14ac:dyDescent="0.2">
      <c r="A260" s="335"/>
      <c r="B260" s="415"/>
      <c r="C260" s="416"/>
      <c r="D260" s="416"/>
      <c r="E260" s="335"/>
      <c r="F260" s="335"/>
      <c r="G260" s="416"/>
      <c r="H260" s="335"/>
      <c r="I260" s="335"/>
      <c r="J260" s="335"/>
      <c r="K260" s="335"/>
      <c r="L260" s="335"/>
      <c r="M260" s="335"/>
      <c r="N260" s="335"/>
      <c r="P260" s="335"/>
      <c r="Q260" s="335"/>
      <c r="AA260" s="335"/>
      <c r="AB260" s="335"/>
      <c r="AC260" s="335"/>
      <c r="AD260" s="335"/>
      <c r="AE260" s="335"/>
      <c r="AG260" s="415"/>
      <c r="AN260" s="335"/>
      <c r="AO260" s="335"/>
      <c r="AP260" s="335"/>
      <c r="AQ260" s="335"/>
      <c r="AR260" s="335"/>
      <c r="AS260" s="335"/>
      <c r="AT260" s="335"/>
      <c r="AU260" s="335"/>
    </row>
    <row r="261" spans="1:48" ht="12.95" customHeight="1" x14ac:dyDescent="0.2">
      <c r="A261" s="335"/>
      <c r="B261" s="415"/>
      <c r="C261" s="416"/>
      <c r="D261" s="416"/>
      <c r="E261" s="335"/>
      <c r="F261" s="335"/>
      <c r="G261" s="416"/>
      <c r="H261" s="335"/>
      <c r="I261" s="335"/>
      <c r="J261" s="335"/>
      <c r="K261" s="335"/>
      <c r="L261" s="335"/>
      <c r="M261" s="335"/>
      <c r="N261" s="335"/>
      <c r="P261" s="335"/>
      <c r="Q261" s="335"/>
      <c r="AA261" s="335"/>
      <c r="AB261" s="335"/>
      <c r="AC261" s="335"/>
      <c r="AD261" s="335"/>
      <c r="AE261" s="335"/>
      <c r="AG261" s="415"/>
      <c r="AN261" s="335"/>
      <c r="AO261" s="335"/>
      <c r="AP261" s="335"/>
      <c r="AQ261" s="335"/>
      <c r="AR261" s="335"/>
      <c r="AS261" s="335"/>
      <c r="AT261" s="335"/>
      <c r="AU261" s="335"/>
      <c r="AV261" s="335"/>
    </row>
    <row r="262" spans="1:48" ht="12.95" customHeight="1" x14ac:dyDescent="0.2">
      <c r="A262" s="335"/>
      <c r="B262" s="415"/>
      <c r="C262" s="416"/>
      <c r="D262" s="416"/>
      <c r="E262" s="335"/>
      <c r="F262" s="335"/>
      <c r="G262" s="416"/>
      <c r="H262" s="335"/>
      <c r="I262" s="335"/>
      <c r="J262" s="335"/>
      <c r="K262" s="335"/>
      <c r="L262" s="335"/>
      <c r="M262" s="335"/>
      <c r="N262" s="335"/>
      <c r="P262" s="335"/>
      <c r="Q262" s="335"/>
      <c r="AA262" s="335"/>
      <c r="AB262" s="335"/>
      <c r="AC262" s="335"/>
      <c r="AD262" s="335"/>
      <c r="AE262" s="335"/>
      <c r="AG262" s="415"/>
      <c r="AN262" s="335"/>
      <c r="AO262" s="335"/>
      <c r="AP262" s="335"/>
      <c r="AQ262" s="335"/>
      <c r="AR262" s="335"/>
      <c r="AS262" s="335"/>
      <c r="AT262" s="335"/>
      <c r="AU262" s="335"/>
      <c r="AV262" s="335"/>
    </row>
    <row r="263" spans="1:48" ht="12.95" customHeight="1" x14ac:dyDescent="0.2">
      <c r="A263" s="335"/>
      <c r="B263" s="415"/>
      <c r="C263" s="416"/>
      <c r="D263" s="416"/>
      <c r="E263" s="335"/>
      <c r="F263" s="335"/>
      <c r="G263" s="416"/>
      <c r="H263" s="335"/>
      <c r="I263" s="335"/>
      <c r="J263" s="335"/>
      <c r="K263" s="335"/>
      <c r="L263" s="335"/>
      <c r="M263" s="335"/>
      <c r="N263" s="335"/>
      <c r="P263" s="335"/>
      <c r="Q263" s="335"/>
      <c r="AA263" s="335"/>
      <c r="AB263" s="335"/>
      <c r="AC263" s="335"/>
      <c r="AD263" s="335"/>
      <c r="AE263" s="335"/>
      <c r="AG263" s="415"/>
      <c r="AN263" s="335"/>
      <c r="AO263" s="335"/>
      <c r="AP263" s="335"/>
      <c r="AQ263" s="335"/>
      <c r="AR263" s="335"/>
      <c r="AS263" s="335"/>
      <c r="AT263" s="335"/>
      <c r="AU263" s="335"/>
      <c r="AV263" s="335"/>
    </row>
    <row r="264" spans="1:48" ht="12.95" customHeight="1" x14ac:dyDescent="0.2">
      <c r="A264" s="335"/>
      <c r="B264" s="415"/>
      <c r="C264" s="416"/>
      <c r="D264" s="416"/>
      <c r="E264" s="335"/>
      <c r="F264" s="335"/>
      <c r="G264" s="416"/>
      <c r="H264" s="335"/>
      <c r="I264" s="335"/>
      <c r="J264" s="335"/>
      <c r="K264" s="335"/>
      <c r="L264" s="335"/>
      <c r="M264" s="335"/>
      <c r="N264" s="335"/>
      <c r="P264" s="335"/>
      <c r="Q264" s="335"/>
      <c r="AA264" s="335"/>
      <c r="AB264" s="335"/>
      <c r="AC264" s="335"/>
      <c r="AD264" s="335"/>
      <c r="AE264" s="335"/>
      <c r="AG264" s="415"/>
      <c r="AN264" s="335"/>
      <c r="AO264" s="335"/>
      <c r="AP264" s="335"/>
      <c r="AQ264" s="335"/>
      <c r="AR264" s="335"/>
      <c r="AS264" s="335"/>
      <c r="AT264" s="335"/>
      <c r="AU264" s="335"/>
      <c r="AV264" s="335"/>
    </row>
    <row r="265" spans="1:48" ht="12.95" customHeight="1" x14ac:dyDescent="0.2">
      <c r="A265" s="335"/>
      <c r="B265" s="415"/>
      <c r="C265" s="416"/>
      <c r="D265" s="416"/>
      <c r="E265" s="335"/>
      <c r="F265" s="335"/>
      <c r="G265" s="416"/>
      <c r="H265" s="335"/>
      <c r="I265" s="335"/>
      <c r="J265" s="335"/>
      <c r="K265" s="335"/>
      <c r="L265" s="335"/>
      <c r="M265" s="335"/>
      <c r="N265" s="335"/>
      <c r="P265" s="335"/>
      <c r="Q265" s="335"/>
      <c r="AA265" s="335"/>
      <c r="AB265" s="335"/>
      <c r="AC265" s="335"/>
      <c r="AD265" s="335"/>
      <c r="AE265" s="335"/>
      <c r="AG265" s="415"/>
      <c r="AN265" s="335"/>
      <c r="AO265" s="335"/>
      <c r="AP265" s="335"/>
      <c r="AQ265" s="335"/>
      <c r="AR265" s="335"/>
      <c r="AS265" s="335"/>
      <c r="AT265" s="335"/>
      <c r="AU265" s="335"/>
    </row>
    <row r="266" spans="1:48" ht="12.95" customHeight="1" x14ac:dyDescent="0.2">
      <c r="A266" s="335"/>
      <c r="B266" s="415"/>
      <c r="C266" s="416"/>
      <c r="D266" s="416"/>
      <c r="E266" s="335"/>
      <c r="F266" s="335"/>
      <c r="G266" s="416"/>
      <c r="H266" s="335"/>
      <c r="I266" s="335"/>
      <c r="J266" s="335"/>
      <c r="K266" s="335"/>
      <c r="L266" s="335"/>
      <c r="M266" s="335"/>
      <c r="N266" s="335"/>
      <c r="P266" s="335"/>
      <c r="Q266" s="335"/>
      <c r="AA266" s="335"/>
      <c r="AB266" s="335"/>
      <c r="AC266" s="335"/>
      <c r="AD266" s="335"/>
      <c r="AE266" s="335"/>
      <c r="AG266" s="415"/>
      <c r="AN266" s="335"/>
      <c r="AO266" s="335"/>
      <c r="AP266" s="335"/>
      <c r="AQ266" s="335"/>
      <c r="AR266" s="335"/>
      <c r="AS266" s="335"/>
      <c r="AT266" s="335"/>
      <c r="AU266" s="335"/>
      <c r="AV266" s="335"/>
    </row>
    <row r="267" spans="1:48" ht="12.95" customHeight="1" x14ac:dyDescent="0.2">
      <c r="A267" s="335"/>
      <c r="B267" s="415"/>
      <c r="C267" s="416"/>
      <c r="D267" s="416"/>
      <c r="E267" s="335"/>
      <c r="F267" s="335"/>
      <c r="G267" s="416"/>
      <c r="H267" s="335"/>
      <c r="I267" s="335"/>
      <c r="J267" s="335"/>
      <c r="K267" s="335"/>
      <c r="L267" s="335"/>
      <c r="M267" s="335"/>
      <c r="N267" s="335"/>
      <c r="P267" s="335"/>
      <c r="Q267" s="335"/>
      <c r="AA267" s="335"/>
      <c r="AB267" s="335"/>
      <c r="AC267" s="335"/>
      <c r="AD267" s="335"/>
      <c r="AE267" s="335"/>
      <c r="AG267" s="415"/>
      <c r="AN267" s="335"/>
      <c r="AO267" s="335"/>
      <c r="AP267" s="335"/>
      <c r="AQ267" s="335"/>
      <c r="AR267" s="335"/>
      <c r="AS267" s="335"/>
      <c r="AT267" s="335"/>
      <c r="AU267" s="335"/>
    </row>
    <row r="268" spans="1:48" ht="12.95" customHeight="1" x14ac:dyDescent="0.2">
      <c r="A268" s="335"/>
      <c r="B268" s="415"/>
      <c r="C268" s="416"/>
      <c r="D268" s="416"/>
      <c r="E268" s="335"/>
      <c r="F268" s="335"/>
      <c r="G268" s="416"/>
      <c r="H268" s="335"/>
      <c r="I268" s="335"/>
      <c r="J268" s="335"/>
      <c r="K268" s="335"/>
      <c r="L268" s="335"/>
      <c r="M268" s="335"/>
      <c r="N268" s="335"/>
      <c r="P268" s="335"/>
      <c r="Q268" s="335"/>
      <c r="AA268" s="335"/>
      <c r="AB268" s="335"/>
      <c r="AC268" s="335"/>
      <c r="AD268" s="335"/>
      <c r="AE268" s="335"/>
      <c r="AG268" s="415"/>
      <c r="AN268" s="335"/>
      <c r="AO268" s="335"/>
      <c r="AP268" s="335"/>
      <c r="AQ268" s="335"/>
      <c r="AR268" s="335"/>
      <c r="AS268" s="335"/>
      <c r="AT268" s="335"/>
      <c r="AU268" s="335"/>
    </row>
    <row r="269" spans="1:48" ht="12.95" customHeight="1" x14ac:dyDescent="0.2">
      <c r="A269" s="335"/>
      <c r="B269" s="415"/>
      <c r="C269" s="416"/>
      <c r="D269" s="416"/>
      <c r="E269" s="335"/>
      <c r="F269" s="335"/>
      <c r="G269" s="416"/>
      <c r="H269" s="335"/>
      <c r="I269" s="335"/>
      <c r="J269" s="335"/>
      <c r="K269" s="335"/>
      <c r="L269" s="335"/>
      <c r="M269" s="335"/>
      <c r="N269" s="335"/>
      <c r="P269" s="335"/>
      <c r="Q269" s="335"/>
      <c r="AA269" s="335"/>
      <c r="AB269" s="335"/>
      <c r="AC269" s="335"/>
      <c r="AD269" s="335"/>
      <c r="AE269" s="335"/>
      <c r="AG269" s="415"/>
      <c r="AN269" s="335"/>
      <c r="AO269" s="335"/>
      <c r="AP269" s="335"/>
      <c r="AQ269" s="335"/>
      <c r="AR269" s="335"/>
      <c r="AS269" s="335"/>
      <c r="AT269" s="335"/>
      <c r="AU269" s="335"/>
    </row>
    <row r="270" spans="1:48" ht="12.95" customHeight="1" x14ac:dyDescent="0.2">
      <c r="A270" s="335"/>
      <c r="B270" s="415"/>
      <c r="C270" s="416"/>
      <c r="D270" s="416"/>
      <c r="E270" s="335"/>
      <c r="F270" s="335"/>
      <c r="G270" s="416"/>
      <c r="H270" s="335"/>
      <c r="I270" s="335"/>
      <c r="J270" s="335"/>
      <c r="K270" s="335"/>
      <c r="L270" s="335"/>
      <c r="M270" s="335"/>
      <c r="N270" s="335"/>
      <c r="P270" s="335"/>
      <c r="Q270" s="335"/>
      <c r="AA270" s="335"/>
      <c r="AB270" s="335"/>
      <c r="AC270" s="335"/>
      <c r="AD270" s="335"/>
      <c r="AE270" s="335"/>
      <c r="AG270" s="415"/>
      <c r="AN270" s="335"/>
      <c r="AO270" s="335"/>
      <c r="AP270" s="335"/>
      <c r="AQ270" s="335"/>
      <c r="AR270" s="335"/>
      <c r="AS270" s="335"/>
      <c r="AT270" s="335"/>
      <c r="AU270" s="335"/>
    </row>
    <row r="271" spans="1:48" ht="12.95" customHeight="1" x14ac:dyDescent="0.2">
      <c r="A271" s="335"/>
      <c r="B271" s="415"/>
      <c r="C271" s="416"/>
      <c r="D271" s="416"/>
      <c r="E271" s="335"/>
      <c r="F271" s="335"/>
      <c r="G271" s="416"/>
      <c r="H271" s="335"/>
      <c r="I271" s="335"/>
      <c r="J271" s="335"/>
      <c r="K271" s="335"/>
      <c r="L271" s="335"/>
      <c r="M271" s="335"/>
      <c r="N271" s="335"/>
      <c r="P271" s="335"/>
      <c r="Q271" s="335"/>
      <c r="AA271" s="335"/>
      <c r="AB271" s="335"/>
      <c r="AC271" s="335"/>
      <c r="AD271" s="335"/>
      <c r="AE271" s="335"/>
      <c r="AG271" s="415"/>
      <c r="AN271" s="335"/>
      <c r="AO271" s="335"/>
      <c r="AP271" s="335"/>
      <c r="AQ271" s="335"/>
      <c r="AR271" s="335"/>
      <c r="AS271" s="335"/>
      <c r="AT271" s="335"/>
      <c r="AU271" s="335"/>
    </row>
    <row r="272" spans="1:48" ht="12.95" customHeight="1" x14ac:dyDescent="0.2">
      <c r="A272" s="335"/>
      <c r="B272" s="415"/>
      <c r="C272" s="416"/>
      <c r="D272" s="416"/>
      <c r="E272" s="335"/>
      <c r="F272" s="335"/>
      <c r="G272" s="416"/>
      <c r="H272" s="335"/>
      <c r="I272" s="335"/>
      <c r="J272" s="335"/>
      <c r="K272" s="335"/>
      <c r="L272" s="335"/>
      <c r="M272" s="335"/>
      <c r="N272" s="335"/>
      <c r="P272" s="335"/>
      <c r="Q272" s="335"/>
      <c r="AA272" s="335"/>
      <c r="AB272" s="335"/>
      <c r="AC272" s="335"/>
      <c r="AD272" s="335"/>
      <c r="AE272" s="335"/>
      <c r="AG272" s="415"/>
      <c r="AN272" s="335"/>
      <c r="AO272" s="335"/>
      <c r="AP272" s="335"/>
      <c r="AQ272" s="335"/>
      <c r="AR272" s="335"/>
      <c r="AS272" s="335"/>
      <c r="AT272" s="335"/>
      <c r="AU272" s="335"/>
    </row>
    <row r="273" spans="3:48" ht="12.95" customHeight="1" x14ac:dyDescent="0.2">
      <c r="C273" s="329"/>
      <c r="D273" s="329"/>
      <c r="AA273" s="335"/>
      <c r="AB273" s="335"/>
      <c r="AC273" s="335"/>
      <c r="AD273" s="335"/>
      <c r="AE273" s="335"/>
      <c r="AG273" s="415"/>
      <c r="AN273" s="335"/>
      <c r="AO273" s="335"/>
      <c r="AP273" s="335"/>
      <c r="AQ273" s="335"/>
      <c r="AR273" s="335"/>
      <c r="AS273" s="335"/>
      <c r="AT273" s="335"/>
      <c r="AU273" s="335"/>
    </row>
    <row r="274" spans="3:48" ht="12.95" customHeight="1" x14ac:dyDescent="0.2">
      <c r="C274" s="329"/>
      <c r="D274" s="329"/>
      <c r="AA274" s="335"/>
      <c r="AB274" s="335"/>
      <c r="AC274" s="335"/>
      <c r="AD274" s="335"/>
      <c r="AE274" s="335"/>
      <c r="AG274" s="415"/>
      <c r="AN274" s="335"/>
      <c r="AO274" s="335"/>
      <c r="AP274" s="335"/>
      <c r="AQ274" s="335"/>
      <c r="AR274" s="335"/>
      <c r="AS274" s="335"/>
      <c r="AT274" s="335"/>
      <c r="AU274" s="335"/>
      <c r="AV274" s="335"/>
    </row>
    <row r="275" spans="3:48" ht="12.95" customHeight="1" x14ac:dyDescent="0.2">
      <c r="C275" s="329"/>
      <c r="D275" s="329"/>
      <c r="AA275" s="335"/>
      <c r="AB275" s="335"/>
      <c r="AC275" s="335"/>
      <c r="AD275" s="335"/>
      <c r="AE275" s="335"/>
      <c r="AG275" s="415"/>
      <c r="AN275" s="335"/>
      <c r="AO275" s="335"/>
      <c r="AP275" s="335"/>
      <c r="AQ275" s="335"/>
      <c r="AR275" s="335"/>
      <c r="AS275" s="335"/>
      <c r="AT275" s="335"/>
      <c r="AU275" s="335"/>
    </row>
    <row r="276" spans="3:48" ht="12.95" customHeight="1" x14ac:dyDescent="0.2">
      <c r="C276" s="329"/>
      <c r="D276" s="329"/>
      <c r="AA276" s="335"/>
      <c r="AB276" s="335"/>
      <c r="AC276" s="335"/>
      <c r="AD276" s="335"/>
      <c r="AE276" s="335"/>
      <c r="AG276" s="415"/>
      <c r="AN276" s="335"/>
      <c r="AO276" s="335"/>
      <c r="AP276" s="335"/>
      <c r="AQ276" s="335"/>
      <c r="AR276" s="335"/>
      <c r="AS276" s="335"/>
      <c r="AT276" s="335"/>
      <c r="AU276" s="335"/>
    </row>
    <row r="277" spans="3:48" ht="12.95" customHeight="1" x14ac:dyDescent="0.2">
      <c r="C277" s="329"/>
      <c r="D277" s="329"/>
      <c r="AA277" s="335"/>
      <c r="AB277" s="335"/>
      <c r="AC277" s="335"/>
      <c r="AD277" s="335"/>
      <c r="AE277" s="335"/>
      <c r="AG277" s="415"/>
      <c r="AN277" s="335"/>
      <c r="AO277" s="335"/>
      <c r="AP277" s="335"/>
      <c r="AQ277" s="335"/>
      <c r="AR277" s="335"/>
      <c r="AS277" s="335"/>
      <c r="AT277" s="335"/>
      <c r="AU277" s="335"/>
    </row>
    <row r="278" spans="3:48" ht="12.95" customHeight="1" x14ac:dyDescent="0.2">
      <c r="C278" s="329"/>
      <c r="D278" s="329"/>
      <c r="AA278" s="335"/>
      <c r="AB278" s="335"/>
      <c r="AC278" s="335"/>
      <c r="AD278" s="335"/>
      <c r="AE278" s="335"/>
      <c r="AG278" s="415"/>
      <c r="AN278" s="335"/>
      <c r="AO278" s="335"/>
      <c r="AP278" s="335"/>
      <c r="AQ278" s="335"/>
      <c r="AR278" s="335"/>
      <c r="AS278" s="335"/>
      <c r="AT278" s="335"/>
      <c r="AU278" s="335"/>
    </row>
    <row r="279" spans="3:48" ht="12.95" customHeight="1" x14ac:dyDescent="0.2">
      <c r="C279" s="329"/>
      <c r="D279" s="329"/>
      <c r="AA279" s="335"/>
      <c r="AB279" s="335"/>
      <c r="AC279" s="335"/>
      <c r="AD279" s="335"/>
      <c r="AE279" s="335"/>
      <c r="AG279" s="415"/>
      <c r="AN279" s="335"/>
      <c r="AO279" s="335"/>
      <c r="AP279" s="335"/>
      <c r="AQ279" s="335"/>
      <c r="AR279" s="335"/>
      <c r="AS279" s="335"/>
      <c r="AT279" s="335"/>
      <c r="AU279" s="335"/>
      <c r="AV279" s="335"/>
    </row>
    <row r="280" spans="3:48" ht="12.95" customHeight="1" x14ac:dyDescent="0.2">
      <c r="C280" s="329"/>
      <c r="D280" s="329"/>
      <c r="AA280" s="335"/>
      <c r="AB280" s="335"/>
      <c r="AC280" s="335"/>
      <c r="AD280" s="335"/>
      <c r="AE280" s="335"/>
      <c r="AG280" s="415"/>
      <c r="AN280" s="335"/>
      <c r="AO280" s="335"/>
      <c r="AP280" s="335"/>
      <c r="AQ280" s="335"/>
      <c r="AR280" s="335"/>
      <c r="AS280" s="335"/>
      <c r="AT280" s="335"/>
      <c r="AU280" s="335"/>
      <c r="AV280" s="335"/>
    </row>
    <row r="281" spans="3:48" ht="12.95" customHeight="1" x14ac:dyDescent="0.2">
      <c r="C281" s="329"/>
      <c r="D281" s="329"/>
      <c r="AA281" s="335"/>
      <c r="AB281" s="335"/>
      <c r="AC281" s="335"/>
      <c r="AD281" s="335"/>
      <c r="AE281" s="335"/>
      <c r="AG281" s="415"/>
      <c r="AN281" s="335"/>
      <c r="AO281" s="335"/>
      <c r="AP281" s="335"/>
      <c r="AQ281" s="335"/>
      <c r="AR281" s="335"/>
      <c r="AS281" s="335"/>
      <c r="AT281" s="335"/>
      <c r="AU281" s="335"/>
    </row>
    <row r="282" spans="3:48" ht="12.95" customHeight="1" x14ac:dyDescent="0.2">
      <c r="C282" s="329"/>
      <c r="D282" s="329"/>
      <c r="AA282" s="335"/>
      <c r="AB282" s="335"/>
      <c r="AC282" s="335"/>
      <c r="AD282" s="335"/>
      <c r="AE282" s="335"/>
      <c r="AG282" s="415"/>
      <c r="AN282" s="335"/>
      <c r="AO282" s="335"/>
      <c r="AP282" s="335"/>
      <c r="AQ282" s="335"/>
      <c r="AR282" s="335"/>
      <c r="AS282" s="335"/>
      <c r="AT282" s="335"/>
      <c r="AU282" s="335"/>
    </row>
    <row r="283" spans="3:48" ht="12.95" customHeight="1" x14ac:dyDescent="0.2">
      <c r="C283" s="329"/>
      <c r="D283" s="329"/>
      <c r="AA283" s="335"/>
      <c r="AB283" s="335"/>
      <c r="AC283" s="335"/>
      <c r="AD283" s="335"/>
      <c r="AE283" s="335"/>
      <c r="AG283" s="415"/>
      <c r="AN283" s="335"/>
      <c r="AO283" s="335"/>
      <c r="AP283" s="335"/>
      <c r="AQ283" s="335"/>
      <c r="AR283" s="335"/>
      <c r="AS283" s="335"/>
      <c r="AT283" s="335"/>
      <c r="AU283" s="335"/>
    </row>
    <row r="284" spans="3:48" ht="12.95" customHeight="1" x14ac:dyDescent="0.2">
      <c r="C284" s="329"/>
      <c r="D284" s="329"/>
      <c r="AA284" s="335"/>
      <c r="AB284" s="335"/>
      <c r="AC284" s="335"/>
      <c r="AD284" s="335"/>
      <c r="AE284" s="335"/>
      <c r="AG284" s="415"/>
      <c r="AN284" s="335"/>
      <c r="AO284" s="335"/>
      <c r="AP284" s="335"/>
      <c r="AQ284" s="335"/>
      <c r="AR284" s="335"/>
      <c r="AS284" s="335"/>
      <c r="AT284" s="335"/>
      <c r="AU284" s="335"/>
    </row>
    <row r="285" spans="3:48" ht="12.95" customHeight="1" x14ac:dyDescent="0.2">
      <c r="C285" s="329"/>
      <c r="D285" s="329"/>
      <c r="AA285" s="335"/>
      <c r="AB285" s="335"/>
      <c r="AC285" s="335"/>
      <c r="AD285" s="335"/>
      <c r="AE285" s="335"/>
      <c r="AG285" s="415"/>
      <c r="AN285" s="335"/>
      <c r="AO285" s="335"/>
      <c r="AP285" s="335"/>
      <c r="AQ285" s="335"/>
      <c r="AR285" s="335"/>
      <c r="AS285" s="335"/>
      <c r="AT285" s="335"/>
      <c r="AU285" s="335"/>
      <c r="AV285" s="335"/>
    </row>
    <row r="286" spans="3:48" ht="12.95" customHeight="1" x14ac:dyDescent="0.2">
      <c r="C286" s="329"/>
      <c r="D286" s="329"/>
      <c r="AA286" s="335"/>
      <c r="AB286" s="335"/>
      <c r="AC286" s="335"/>
      <c r="AD286" s="335"/>
      <c r="AE286" s="335"/>
      <c r="AG286" s="415"/>
      <c r="AN286" s="335"/>
      <c r="AO286" s="335"/>
      <c r="AP286" s="335"/>
      <c r="AQ286" s="335"/>
      <c r="AR286" s="335"/>
      <c r="AS286" s="335"/>
      <c r="AT286" s="335"/>
      <c r="AU286" s="335"/>
      <c r="AV286" s="335"/>
    </row>
    <row r="287" spans="3:48" ht="12.95" customHeight="1" x14ac:dyDescent="0.2">
      <c r="C287" s="329"/>
      <c r="D287" s="329"/>
      <c r="AA287" s="335"/>
      <c r="AB287" s="335"/>
      <c r="AC287" s="335"/>
      <c r="AD287" s="335"/>
      <c r="AE287" s="335"/>
      <c r="AG287" s="415"/>
      <c r="AN287" s="335"/>
      <c r="AO287" s="335"/>
      <c r="AP287" s="335"/>
      <c r="AQ287" s="335"/>
      <c r="AR287" s="335"/>
      <c r="AS287" s="335"/>
      <c r="AT287" s="335"/>
      <c r="AU287" s="335"/>
    </row>
    <row r="288" spans="3:48" ht="12.95" customHeight="1" x14ac:dyDescent="0.2">
      <c r="C288" s="329"/>
      <c r="D288" s="329"/>
      <c r="AA288" s="335"/>
      <c r="AB288" s="335"/>
      <c r="AC288" s="335"/>
      <c r="AD288" s="335"/>
      <c r="AE288" s="335"/>
      <c r="AG288" s="415"/>
      <c r="AN288" s="335"/>
      <c r="AO288" s="335"/>
      <c r="AP288" s="335"/>
      <c r="AQ288" s="335"/>
      <c r="AR288" s="335"/>
      <c r="AS288" s="335"/>
      <c r="AT288" s="335"/>
      <c r="AU288" s="335"/>
    </row>
    <row r="289" spans="3:48" ht="12.95" customHeight="1" x14ac:dyDescent="0.2">
      <c r="C289" s="329"/>
      <c r="D289" s="329"/>
      <c r="AA289" s="335"/>
      <c r="AB289" s="335"/>
      <c r="AC289" s="335"/>
      <c r="AD289" s="335"/>
      <c r="AE289" s="335"/>
      <c r="AG289" s="415"/>
      <c r="AN289" s="335"/>
      <c r="AO289" s="335"/>
      <c r="AP289" s="335"/>
      <c r="AQ289" s="335"/>
      <c r="AR289" s="335"/>
      <c r="AS289" s="335"/>
      <c r="AT289" s="335"/>
      <c r="AU289" s="335"/>
    </row>
    <row r="290" spans="3:48" ht="12.95" customHeight="1" x14ac:dyDescent="0.2">
      <c r="C290" s="329"/>
      <c r="D290" s="329"/>
      <c r="AA290" s="335"/>
      <c r="AB290" s="335"/>
      <c r="AC290" s="335"/>
      <c r="AD290" s="335"/>
      <c r="AE290" s="335"/>
      <c r="AG290" s="415"/>
      <c r="AN290" s="335"/>
      <c r="AO290" s="335"/>
      <c r="AP290" s="335"/>
      <c r="AQ290" s="335"/>
      <c r="AR290" s="335"/>
      <c r="AS290" s="335"/>
      <c r="AT290" s="335"/>
      <c r="AU290" s="335"/>
    </row>
    <row r="291" spans="3:48" ht="12.95" customHeight="1" x14ac:dyDescent="0.2">
      <c r="C291" s="329"/>
      <c r="D291" s="329"/>
      <c r="AA291" s="335"/>
      <c r="AB291" s="335"/>
      <c r="AC291" s="335"/>
      <c r="AD291" s="335"/>
      <c r="AE291" s="335"/>
      <c r="AG291" s="415"/>
      <c r="AN291" s="335"/>
      <c r="AO291" s="335"/>
      <c r="AP291" s="335"/>
      <c r="AQ291" s="335"/>
      <c r="AR291" s="335"/>
      <c r="AS291" s="335"/>
      <c r="AT291" s="335"/>
      <c r="AU291" s="335"/>
    </row>
    <row r="292" spans="3:48" ht="12.95" customHeight="1" x14ac:dyDescent="0.2">
      <c r="C292" s="329"/>
      <c r="D292" s="329"/>
      <c r="AA292" s="335"/>
      <c r="AB292" s="335"/>
      <c r="AC292" s="335"/>
      <c r="AD292" s="335"/>
      <c r="AE292" s="335"/>
      <c r="AG292" s="415"/>
      <c r="AN292" s="335"/>
      <c r="AO292" s="335"/>
      <c r="AP292" s="335"/>
      <c r="AQ292" s="335"/>
      <c r="AR292" s="335"/>
      <c r="AS292" s="335"/>
      <c r="AT292" s="335"/>
      <c r="AU292" s="335"/>
    </row>
    <row r="293" spans="3:48" ht="12.95" customHeight="1" x14ac:dyDescent="0.2">
      <c r="C293" s="329"/>
      <c r="D293" s="329"/>
      <c r="AA293" s="335"/>
      <c r="AB293" s="335"/>
      <c r="AC293" s="335"/>
      <c r="AD293" s="335"/>
      <c r="AE293" s="335"/>
      <c r="AG293" s="415"/>
      <c r="AN293" s="335"/>
      <c r="AO293" s="335"/>
      <c r="AP293" s="335"/>
      <c r="AQ293" s="335"/>
      <c r="AR293" s="335"/>
      <c r="AS293" s="335"/>
      <c r="AT293" s="335"/>
      <c r="AU293" s="335"/>
      <c r="AV293" s="335"/>
    </row>
    <row r="294" spans="3:48" ht="12.95" customHeight="1" x14ac:dyDescent="0.2">
      <c r="C294" s="329"/>
      <c r="D294" s="329"/>
      <c r="AA294" s="335"/>
      <c r="AB294" s="335"/>
      <c r="AC294" s="335"/>
      <c r="AD294" s="335"/>
      <c r="AE294" s="335"/>
      <c r="AG294" s="415"/>
      <c r="AN294" s="335"/>
      <c r="AO294" s="335"/>
      <c r="AP294" s="335"/>
      <c r="AQ294" s="335"/>
      <c r="AR294" s="335"/>
      <c r="AS294" s="335"/>
      <c r="AT294" s="335"/>
      <c r="AU294" s="335"/>
      <c r="AV294" s="335"/>
    </row>
    <row r="295" spans="3:48" ht="12.95" customHeight="1" x14ac:dyDescent="0.2">
      <c r="C295" s="329"/>
      <c r="D295" s="329"/>
      <c r="AA295" s="335"/>
      <c r="AB295" s="335"/>
      <c r="AC295" s="335"/>
      <c r="AD295" s="335"/>
      <c r="AE295" s="335"/>
      <c r="AG295" s="415"/>
      <c r="AN295" s="335"/>
      <c r="AO295" s="335"/>
      <c r="AP295" s="335"/>
      <c r="AQ295" s="335"/>
      <c r="AR295" s="335"/>
      <c r="AS295" s="335"/>
      <c r="AT295" s="335"/>
      <c r="AU295" s="335"/>
      <c r="AV295" s="335"/>
    </row>
    <row r="296" spans="3:48" ht="12.95" customHeight="1" x14ac:dyDescent="0.2">
      <c r="C296" s="329"/>
      <c r="D296" s="329"/>
      <c r="AA296" s="335"/>
      <c r="AB296" s="335"/>
      <c r="AC296" s="335"/>
      <c r="AD296" s="335"/>
      <c r="AE296" s="335"/>
      <c r="AG296" s="415"/>
      <c r="AN296" s="335"/>
      <c r="AO296" s="335"/>
      <c r="AP296" s="335"/>
      <c r="AQ296" s="335"/>
      <c r="AR296" s="335"/>
      <c r="AS296" s="335"/>
      <c r="AT296" s="335"/>
      <c r="AU296" s="335"/>
    </row>
    <row r="297" spans="3:48" ht="12.95" customHeight="1" x14ac:dyDescent="0.2">
      <c r="C297" s="329"/>
      <c r="D297" s="329"/>
      <c r="AA297" s="335"/>
      <c r="AB297" s="335"/>
      <c r="AC297" s="335"/>
      <c r="AD297" s="335"/>
      <c r="AE297" s="335"/>
      <c r="AG297" s="415"/>
      <c r="AN297" s="335"/>
      <c r="AO297" s="335"/>
      <c r="AP297" s="335"/>
      <c r="AQ297" s="335"/>
      <c r="AR297" s="335"/>
      <c r="AS297" s="335"/>
      <c r="AT297" s="335"/>
      <c r="AU297" s="335"/>
    </row>
    <row r="298" spans="3:48" ht="12.95" customHeight="1" x14ac:dyDescent="0.2">
      <c r="C298" s="329"/>
      <c r="D298" s="329"/>
      <c r="AA298" s="335"/>
      <c r="AB298" s="335"/>
      <c r="AC298" s="335"/>
      <c r="AD298" s="335"/>
      <c r="AE298" s="335"/>
      <c r="AG298" s="415"/>
      <c r="AN298" s="335"/>
      <c r="AO298" s="335"/>
      <c r="AP298" s="335"/>
      <c r="AQ298" s="335"/>
      <c r="AR298" s="335"/>
      <c r="AS298" s="335"/>
      <c r="AT298" s="335"/>
      <c r="AU298" s="335"/>
    </row>
    <row r="299" spans="3:48" ht="12.95" customHeight="1" x14ac:dyDescent="0.2">
      <c r="C299" s="329"/>
      <c r="D299" s="329"/>
      <c r="AA299" s="335"/>
      <c r="AB299" s="335"/>
      <c r="AC299" s="335"/>
      <c r="AD299" s="335"/>
      <c r="AE299" s="335"/>
      <c r="AG299" s="415"/>
      <c r="AN299" s="335"/>
      <c r="AO299" s="335"/>
      <c r="AP299" s="335"/>
      <c r="AQ299" s="335"/>
      <c r="AR299" s="335"/>
      <c r="AS299" s="335"/>
      <c r="AT299" s="335"/>
      <c r="AU299" s="335"/>
    </row>
    <row r="300" spans="3:48" ht="12.95" customHeight="1" x14ac:dyDescent="0.2">
      <c r="C300" s="329"/>
      <c r="D300" s="329"/>
      <c r="AA300" s="335"/>
      <c r="AB300" s="335"/>
      <c r="AC300" s="335"/>
      <c r="AD300" s="335"/>
      <c r="AE300" s="335"/>
      <c r="AG300" s="415"/>
      <c r="AN300" s="335"/>
      <c r="AO300" s="335"/>
      <c r="AP300" s="335"/>
      <c r="AQ300" s="335"/>
      <c r="AR300" s="335"/>
      <c r="AS300" s="335"/>
      <c r="AT300" s="335"/>
      <c r="AU300" s="335"/>
    </row>
    <row r="301" spans="3:48" ht="12.95" customHeight="1" x14ac:dyDescent="0.2">
      <c r="C301" s="329"/>
      <c r="D301" s="329"/>
      <c r="AA301" s="335"/>
      <c r="AB301" s="335"/>
      <c r="AC301" s="335"/>
      <c r="AD301" s="335"/>
      <c r="AE301" s="335"/>
      <c r="AG301" s="415"/>
      <c r="AN301" s="335"/>
      <c r="AO301" s="335"/>
      <c r="AP301" s="335"/>
      <c r="AQ301" s="335"/>
      <c r="AR301" s="335"/>
      <c r="AS301" s="335"/>
      <c r="AT301" s="335"/>
      <c r="AU301" s="335"/>
    </row>
    <row r="302" spans="3:48" ht="12.95" customHeight="1" x14ac:dyDescent="0.2">
      <c r="C302" s="329"/>
      <c r="D302" s="329"/>
      <c r="AA302" s="335"/>
      <c r="AB302" s="335"/>
      <c r="AC302" s="335"/>
      <c r="AD302" s="335"/>
      <c r="AE302" s="335"/>
      <c r="AG302" s="415"/>
      <c r="AN302" s="335"/>
      <c r="AO302" s="335"/>
      <c r="AP302" s="335"/>
      <c r="AQ302" s="335"/>
      <c r="AR302" s="335"/>
      <c r="AS302" s="335"/>
      <c r="AT302" s="335"/>
      <c r="AU302" s="335"/>
    </row>
    <row r="303" spans="3:48" ht="12.95" customHeight="1" x14ac:dyDescent="0.2">
      <c r="C303" s="329"/>
      <c r="D303" s="329"/>
      <c r="AA303" s="335"/>
      <c r="AB303" s="335"/>
      <c r="AC303" s="335"/>
      <c r="AD303" s="335"/>
      <c r="AE303" s="335"/>
      <c r="AG303" s="415"/>
      <c r="AN303" s="335"/>
      <c r="AO303" s="335"/>
      <c r="AP303" s="335"/>
      <c r="AQ303" s="335"/>
      <c r="AR303" s="335"/>
      <c r="AS303" s="335"/>
      <c r="AT303" s="335"/>
      <c r="AU303" s="335"/>
      <c r="AV303" s="335"/>
    </row>
    <row r="304" spans="3:48" ht="12.95" customHeight="1" x14ac:dyDescent="0.2">
      <c r="C304" s="329"/>
      <c r="D304" s="329"/>
      <c r="AA304" s="335"/>
      <c r="AB304" s="335"/>
      <c r="AC304" s="335"/>
      <c r="AD304" s="335"/>
      <c r="AE304" s="335"/>
      <c r="AG304" s="415"/>
      <c r="AN304" s="335"/>
      <c r="AO304" s="335"/>
      <c r="AP304" s="335"/>
      <c r="AQ304" s="335"/>
      <c r="AR304" s="335"/>
      <c r="AS304" s="335"/>
      <c r="AT304" s="335"/>
      <c r="AU304" s="335"/>
      <c r="AV304" s="335"/>
    </row>
    <row r="305" spans="3:48" ht="12.95" customHeight="1" x14ac:dyDescent="0.2">
      <c r="C305" s="329"/>
      <c r="D305" s="329"/>
      <c r="AA305" s="335"/>
      <c r="AB305" s="335"/>
      <c r="AC305" s="335"/>
      <c r="AD305" s="335"/>
      <c r="AE305" s="335"/>
      <c r="AG305" s="415"/>
      <c r="AN305" s="335"/>
      <c r="AO305" s="335"/>
      <c r="AP305" s="335"/>
      <c r="AQ305" s="335"/>
      <c r="AR305" s="335"/>
      <c r="AS305" s="335"/>
      <c r="AT305" s="335"/>
      <c r="AU305" s="335"/>
      <c r="AV305" s="335"/>
    </row>
    <row r="306" spans="3:48" ht="12.95" customHeight="1" x14ac:dyDescent="0.2">
      <c r="C306" s="329"/>
      <c r="D306" s="329"/>
      <c r="AA306" s="335"/>
      <c r="AB306" s="335"/>
      <c r="AC306" s="335"/>
      <c r="AD306" s="335"/>
      <c r="AE306" s="335"/>
      <c r="AG306" s="415"/>
      <c r="AN306" s="335"/>
      <c r="AO306" s="335"/>
      <c r="AP306" s="335"/>
      <c r="AQ306" s="335"/>
      <c r="AR306" s="335"/>
      <c r="AS306" s="335"/>
      <c r="AT306" s="335"/>
      <c r="AU306" s="335"/>
    </row>
    <row r="307" spans="3:48" ht="12.95" customHeight="1" x14ac:dyDescent="0.2">
      <c r="C307" s="329"/>
      <c r="D307" s="329"/>
      <c r="AA307" s="335"/>
      <c r="AB307" s="335"/>
      <c r="AC307" s="335"/>
      <c r="AD307" s="335"/>
      <c r="AE307" s="335"/>
      <c r="AG307" s="415"/>
      <c r="AN307" s="335"/>
      <c r="AO307" s="335"/>
      <c r="AP307" s="335"/>
      <c r="AQ307" s="335"/>
      <c r="AR307" s="335"/>
      <c r="AS307" s="335"/>
      <c r="AT307" s="335"/>
      <c r="AU307" s="335"/>
    </row>
    <row r="308" spans="3:48" ht="12.95" customHeight="1" x14ac:dyDescent="0.2">
      <c r="C308" s="329"/>
      <c r="D308" s="329"/>
      <c r="AA308" s="335"/>
      <c r="AB308" s="335"/>
      <c r="AC308" s="335"/>
      <c r="AD308" s="335"/>
      <c r="AE308" s="335"/>
      <c r="AG308" s="415"/>
      <c r="AN308" s="335"/>
      <c r="AO308" s="335"/>
      <c r="AP308" s="335"/>
      <c r="AQ308" s="335"/>
      <c r="AR308" s="335"/>
      <c r="AS308" s="335"/>
      <c r="AT308" s="335"/>
      <c r="AU308" s="335"/>
    </row>
    <row r="309" spans="3:48" ht="12.95" customHeight="1" x14ac:dyDescent="0.2">
      <c r="C309" s="329"/>
      <c r="D309" s="329"/>
      <c r="AA309" s="335"/>
      <c r="AB309" s="335"/>
      <c r="AC309" s="335"/>
      <c r="AD309" s="335"/>
      <c r="AE309" s="335"/>
      <c r="AG309" s="415"/>
      <c r="AN309" s="335"/>
      <c r="AO309" s="335"/>
      <c r="AP309" s="335"/>
      <c r="AQ309" s="335"/>
      <c r="AR309" s="335"/>
      <c r="AS309" s="335"/>
      <c r="AT309" s="335"/>
      <c r="AU309" s="335"/>
    </row>
    <row r="310" spans="3:48" ht="12.95" customHeight="1" x14ac:dyDescent="0.2">
      <c r="C310" s="329"/>
      <c r="D310" s="329"/>
      <c r="AA310" s="335"/>
      <c r="AB310" s="335"/>
      <c r="AC310" s="335"/>
      <c r="AD310" s="335"/>
      <c r="AE310" s="335"/>
      <c r="AG310" s="415"/>
      <c r="AN310" s="335"/>
      <c r="AO310" s="335"/>
      <c r="AP310" s="335"/>
      <c r="AQ310" s="335"/>
      <c r="AR310" s="335"/>
      <c r="AS310" s="335"/>
      <c r="AT310" s="335"/>
      <c r="AU310" s="335"/>
    </row>
    <row r="311" spans="3:48" ht="12.95" customHeight="1" x14ac:dyDescent="0.2">
      <c r="C311" s="329"/>
      <c r="D311" s="329"/>
      <c r="AA311" s="335"/>
      <c r="AB311" s="335"/>
      <c r="AC311" s="335"/>
      <c r="AD311" s="335"/>
      <c r="AE311" s="335"/>
      <c r="AG311" s="415"/>
      <c r="AN311" s="335"/>
      <c r="AO311" s="335"/>
      <c r="AP311" s="335"/>
      <c r="AQ311" s="335"/>
      <c r="AR311" s="335"/>
      <c r="AS311" s="335"/>
      <c r="AT311" s="335"/>
      <c r="AU311" s="335"/>
    </row>
    <row r="312" spans="3:48" ht="12.95" customHeight="1" x14ac:dyDescent="0.2">
      <c r="C312" s="329"/>
      <c r="D312" s="329"/>
      <c r="AA312" s="335"/>
      <c r="AB312" s="335"/>
      <c r="AC312" s="335"/>
      <c r="AD312" s="335"/>
      <c r="AE312" s="335"/>
      <c r="AG312" s="415"/>
      <c r="AN312" s="335"/>
      <c r="AO312" s="335"/>
      <c r="AP312" s="335"/>
      <c r="AQ312" s="335"/>
      <c r="AR312" s="335"/>
      <c r="AS312" s="335"/>
      <c r="AT312" s="335"/>
      <c r="AU312" s="335"/>
    </row>
    <row r="313" spans="3:48" ht="12.95" customHeight="1" x14ac:dyDescent="0.2">
      <c r="C313" s="329"/>
      <c r="D313" s="329"/>
      <c r="AA313" s="335"/>
      <c r="AB313" s="335"/>
      <c r="AC313" s="335"/>
      <c r="AD313" s="335"/>
      <c r="AE313" s="335"/>
      <c r="AG313" s="415"/>
      <c r="AN313" s="335"/>
      <c r="AO313" s="335"/>
      <c r="AP313" s="335"/>
      <c r="AQ313" s="335"/>
      <c r="AR313" s="335"/>
      <c r="AS313" s="335"/>
      <c r="AT313" s="335"/>
      <c r="AU313" s="335"/>
    </row>
    <row r="314" spans="3:48" ht="12.95" customHeight="1" x14ac:dyDescent="0.2">
      <c r="C314" s="329"/>
      <c r="D314" s="329"/>
      <c r="AA314" s="335"/>
      <c r="AB314" s="335"/>
      <c r="AC314" s="335"/>
      <c r="AD314" s="335"/>
      <c r="AE314" s="335"/>
      <c r="AG314" s="415"/>
      <c r="AN314" s="335"/>
      <c r="AO314" s="335"/>
      <c r="AP314" s="335"/>
      <c r="AQ314" s="335"/>
      <c r="AR314" s="335"/>
      <c r="AS314" s="335"/>
      <c r="AT314" s="335"/>
      <c r="AU314" s="335"/>
    </row>
    <row r="315" spans="3:48" ht="12.95" customHeight="1" x14ac:dyDescent="0.2">
      <c r="C315" s="329"/>
      <c r="D315" s="329"/>
      <c r="AA315" s="335"/>
      <c r="AB315" s="335"/>
      <c r="AC315" s="335"/>
      <c r="AD315" s="335"/>
      <c r="AE315" s="335"/>
      <c r="AG315" s="415"/>
      <c r="AN315" s="335"/>
      <c r="AO315" s="335"/>
      <c r="AP315" s="335"/>
      <c r="AQ315" s="335"/>
      <c r="AR315" s="335"/>
      <c r="AS315" s="335"/>
      <c r="AT315" s="335"/>
      <c r="AU315" s="335"/>
    </row>
    <row r="316" spans="3:48" ht="12.95" customHeight="1" x14ac:dyDescent="0.2">
      <c r="C316" s="329"/>
      <c r="D316" s="329"/>
      <c r="AA316" s="335"/>
      <c r="AB316" s="335"/>
      <c r="AC316" s="335"/>
      <c r="AD316" s="335"/>
      <c r="AE316" s="335"/>
      <c r="AG316" s="415"/>
      <c r="AN316" s="335"/>
      <c r="AO316" s="335"/>
      <c r="AP316" s="335"/>
      <c r="AQ316" s="335"/>
      <c r="AR316" s="335"/>
      <c r="AS316" s="335"/>
      <c r="AT316" s="335"/>
      <c r="AU316" s="335"/>
    </row>
    <row r="317" spans="3:48" ht="12.95" customHeight="1" x14ac:dyDescent="0.2">
      <c r="C317" s="329"/>
      <c r="D317" s="329"/>
      <c r="AA317" s="335"/>
      <c r="AB317" s="335"/>
      <c r="AC317" s="335"/>
      <c r="AD317" s="335"/>
      <c r="AE317" s="335"/>
      <c r="AG317" s="415"/>
      <c r="AN317" s="335"/>
      <c r="AO317" s="335"/>
      <c r="AP317" s="335"/>
      <c r="AQ317" s="335"/>
      <c r="AR317" s="335"/>
      <c r="AS317" s="335"/>
      <c r="AT317" s="335"/>
      <c r="AU317" s="335"/>
    </row>
    <row r="318" spans="3:48" ht="12.95" customHeight="1" x14ac:dyDescent="0.2">
      <c r="C318" s="329"/>
      <c r="D318" s="329"/>
      <c r="AA318" s="335"/>
      <c r="AB318" s="335"/>
      <c r="AC318" s="335"/>
      <c r="AD318" s="335"/>
      <c r="AE318" s="335"/>
      <c r="AG318" s="415"/>
      <c r="AN318" s="335"/>
      <c r="AO318" s="335"/>
      <c r="AP318" s="335"/>
      <c r="AQ318" s="335"/>
      <c r="AR318" s="335"/>
      <c r="AS318" s="335"/>
      <c r="AT318" s="335"/>
      <c r="AU318" s="335"/>
    </row>
    <row r="319" spans="3:48" ht="12.95" customHeight="1" x14ac:dyDescent="0.2">
      <c r="C319" s="329"/>
      <c r="D319" s="329"/>
      <c r="AA319" s="335"/>
      <c r="AB319" s="335"/>
      <c r="AC319" s="335"/>
      <c r="AD319" s="335"/>
      <c r="AE319" s="335"/>
      <c r="AG319" s="415"/>
      <c r="AN319" s="335"/>
      <c r="AO319" s="335"/>
      <c r="AP319" s="335"/>
      <c r="AQ319" s="335"/>
      <c r="AR319" s="335"/>
      <c r="AS319" s="335"/>
      <c r="AT319" s="335"/>
      <c r="AU319" s="335"/>
    </row>
    <row r="320" spans="3:48" ht="12.95" customHeight="1" x14ac:dyDescent="0.2">
      <c r="C320" s="329"/>
      <c r="D320" s="329"/>
      <c r="AA320" s="335"/>
      <c r="AB320" s="335"/>
      <c r="AC320" s="335"/>
      <c r="AD320" s="335"/>
      <c r="AE320" s="335"/>
      <c r="AG320" s="415"/>
      <c r="AN320" s="335"/>
      <c r="AO320" s="335"/>
      <c r="AP320" s="335"/>
      <c r="AQ320" s="335"/>
      <c r="AR320" s="335"/>
      <c r="AS320" s="335"/>
      <c r="AT320" s="335"/>
      <c r="AU320" s="335"/>
    </row>
    <row r="321" spans="3:48" ht="12.95" customHeight="1" x14ac:dyDescent="0.2">
      <c r="C321" s="329"/>
      <c r="D321" s="329"/>
      <c r="AA321" s="335"/>
      <c r="AB321" s="335"/>
      <c r="AC321" s="335"/>
      <c r="AD321" s="335"/>
      <c r="AE321" s="335"/>
      <c r="AG321" s="415"/>
      <c r="AN321" s="335"/>
      <c r="AO321" s="335"/>
      <c r="AP321" s="335"/>
      <c r="AQ321" s="335"/>
      <c r="AR321" s="335"/>
      <c r="AS321" s="335"/>
      <c r="AT321" s="335"/>
      <c r="AU321" s="335"/>
      <c r="AV321" s="335"/>
    </row>
    <row r="322" spans="3:48" ht="12.95" customHeight="1" x14ac:dyDescent="0.2">
      <c r="C322" s="329"/>
      <c r="D322" s="329"/>
      <c r="AA322" s="335"/>
      <c r="AB322" s="335"/>
      <c r="AC322" s="335"/>
      <c r="AD322" s="335"/>
      <c r="AE322" s="335"/>
      <c r="AG322" s="415"/>
      <c r="AN322" s="335"/>
      <c r="AO322" s="335"/>
      <c r="AP322" s="335"/>
      <c r="AQ322" s="335"/>
      <c r="AR322" s="335"/>
      <c r="AS322" s="335"/>
      <c r="AT322" s="335"/>
      <c r="AU322" s="335"/>
    </row>
    <row r="323" spans="3:48" ht="12.95" customHeight="1" x14ac:dyDescent="0.2">
      <c r="C323" s="329"/>
      <c r="D323" s="329"/>
      <c r="AA323" s="335"/>
      <c r="AB323" s="335"/>
      <c r="AC323" s="335"/>
      <c r="AD323" s="335"/>
      <c r="AE323" s="335"/>
      <c r="AG323" s="415"/>
      <c r="AN323" s="335"/>
      <c r="AO323" s="335"/>
      <c r="AP323" s="335"/>
      <c r="AQ323" s="335"/>
      <c r="AR323" s="335"/>
      <c r="AS323" s="335"/>
      <c r="AT323" s="335"/>
      <c r="AU323" s="335"/>
    </row>
    <row r="324" spans="3:48" ht="12.95" customHeight="1" x14ac:dyDescent="0.2">
      <c r="C324" s="329"/>
      <c r="D324" s="329"/>
      <c r="AA324" s="335"/>
      <c r="AB324" s="335"/>
      <c r="AC324" s="335"/>
      <c r="AD324" s="335"/>
      <c r="AE324" s="335"/>
      <c r="AG324" s="415"/>
      <c r="AN324" s="335"/>
      <c r="AO324" s="335"/>
      <c r="AP324" s="335"/>
      <c r="AQ324" s="335"/>
      <c r="AR324" s="335"/>
      <c r="AS324" s="335"/>
      <c r="AT324" s="335"/>
      <c r="AU324" s="335"/>
    </row>
    <row r="325" spans="3:48" ht="12.95" customHeight="1" x14ac:dyDescent="0.2">
      <c r="C325" s="329"/>
      <c r="D325" s="329"/>
      <c r="AA325" s="335"/>
      <c r="AB325" s="335"/>
      <c r="AC325" s="335"/>
      <c r="AD325" s="335"/>
      <c r="AE325" s="335"/>
      <c r="AG325" s="415"/>
      <c r="AN325" s="335"/>
      <c r="AO325" s="335"/>
      <c r="AP325" s="335"/>
      <c r="AQ325" s="335"/>
      <c r="AR325" s="335"/>
      <c r="AS325" s="335"/>
      <c r="AT325" s="335"/>
      <c r="AU325" s="335"/>
    </row>
    <row r="326" spans="3:48" ht="12.95" customHeight="1" x14ac:dyDescent="0.2">
      <c r="C326" s="329"/>
      <c r="D326" s="329"/>
      <c r="AA326" s="335"/>
      <c r="AB326" s="335"/>
      <c r="AC326" s="335"/>
      <c r="AD326" s="335"/>
      <c r="AE326" s="335"/>
      <c r="AG326" s="415"/>
      <c r="AN326" s="335"/>
      <c r="AO326" s="335"/>
      <c r="AP326" s="335"/>
      <c r="AQ326" s="335"/>
      <c r="AR326" s="335"/>
      <c r="AS326" s="335"/>
      <c r="AT326" s="335"/>
      <c r="AU326" s="335"/>
    </row>
    <row r="327" spans="3:48" ht="12.95" customHeight="1" x14ac:dyDescent="0.2">
      <c r="C327" s="329"/>
      <c r="D327" s="329"/>
      <c r="AA327" s="335"/>
      <c r="AB327" s="335"/>
      <c r="AC327" s="335"/>
      <c r="AD327" s="335"/>
      <c r="AE327" s="335"/>
      <c r="AG327" s="415"/>
      <c r="AN327" s="335"/>
      <c r="AO327" s="335"/>
      <c r="AP327" s="335"/>
      <c r="AQ327" s="335"/>
      <c r="AR327" s="335"/>
      <c r="AS327" s="335"/>
      <c r="AT327" s="335"/>
      <c r="AU327" s="335"/>
    </row>
    <row r="328" spans="3:48" ht="12.95" customHeight="1" x14ac:dyDescent="0.2">
      <c r="C328" s="329"/>
      <c r="D328" s="329"/>
      <c r="AA328" s="335"/>
      <c r="AB328" s="335"/>
      <c r="AC328" s="335"/>
      <c r="AD328" s="335"/>
      <c r="AE328" s="335"/>
      <c r="AG328" s="415"/>
      <c r="AN328" s="335"/>
      <c r="AO328" s="335"/>
      <c r="AP328" s="335"/>
      <c r="AQ328" s="335"/>
      <c r="AR328" s="335"/>
      <c r="AS328" s="335"/>
      <c r="AT328" s="335"/>
      <c r="AU328" s="335"/>
    </row>
    <row r="329" spans="3:48" ht="12.95" customHeight="1" x14ac:dyDescent="0.2">
      <c r="C329" s="329"/>
      <c r="D329" s="329"/>
      <c r="AA329" s="335"/>
      <c r="AB329" s="335"/>
      <c r="AC329" s="335"/>
      <c r="AD329" s="335"/>
      <c r="AE329" s="335"/>
      <c r="AG329" s="415"/>
      <c r="AN329" s="335"/>
      <c r="AO329" s="335"/>
      <c r="AP329" s="335"/>
      <c r="AQ329" s="335"/>
      <c r="AR329" s="335"/>
      <c r="AS329" s="335"/>
      <c r="AT329" s="335"/>
      <c r="AU329" s="335"/>
    </row>
    <row r="330" spans="3:48" ht="12.95" customHeight="1" x14ac:dyDescent="0.2">
      <c r="C330" s="329"/>
      <c r="D330" s="329"/>
      <c r="AA330" s="335"/>
      <c r="AB330" s="335"/>
      <c r="AC330" s="335"/>
      <c r="AD330" s="335"/>
      <c r="AE330" s="335"/>
      <c r="AG330" s="415"/>
      <c r="AN330" s="335"/>
      <c r="AO330" s="335"/>
      <c r="AP330" s="335"/>
      <c r="AQ330" s="335"/>
      <c r="AR330" s="335"/>
      <c r="AS330" s="335"/>
      <c r="AT330" s="335"/>
      <c r="AU330" s="335"/>
    </row>
    <row r="331" spans="3:48" ht="12.95" customHeight="1" x14ac:dyDescent="0.2">
      <c r="C331" s="329"/>
      <c r="D331" s="329"/>
      <c r="AA331" s="335"/>
      <c r="AB331" s="335"/>
      <c r="AC331" s="335"/>
      <c r="AD331" s="335"/>
      <c r="AE331" s="335"/>
      <c r="AG331" s="415"/>
      <c r="AN331" s="335"/>
      <c r="AO331" s="335"/>
      <c r="AP331" s="335"/>
      <c r="AQ331" s="335"/>
      <c r="AR331" s="335"/>
      <c r="AS331" s="335"/>
      <c r="AT331" s="335"/>
      <c r="AU331" s="335"/>
    </row>
    <row r="332" spans="3:48" ht="12.95" customHeight="1" x14ac:dyDescent="0.2">
      <c r="C332" s="329"/>
      <c r="D332" s="329"/>
      <c r="AA332" s="335"/>
      <c r="AB332" s="335"/>
      <c r="AC332" s="335"/>
      <c r="AD332" s="335"/>
      <c r="AE332" s="335"/>
      <c r="AG332" s="415"/>
      <c r="AN332" s="335"/>
      <c r="AO332" s="335"/>
      <c r="AP332" s="335"/>
      <c r="AQ332" s="335"/>
      <c r="AR332" s="335"/>
      <c r="AS332" s="335"/>
      <c r="AT332" s="335"/>
      <c r="AU332" s="335"/>
    </row>
    <row r="333" spans="3:48" ht="12.95" customHeight="1" x14ac:dyDescent="0.2">
      <c r="C333" s="329"/>
      <c r="D333" s="329"/>
      <c r="AA333" s="335"/>
      <c r="AB333" s="335"/>
      <c r="AC333" s="335"/>
      <c r="AD333" s="335"/>
      <c r="AE333" s="335"/>
      <c r="AG333" s="415"/>
      <c r="AN333" s="335"/>
      <c r="AO333" s="335"/>
      <c r="AP333" s="335"/>
      <c r="AQ333" s="335"/>
      <c r="AR333" s="335"/>
      <c r="AS333" s="335"/>
      <c r="AT333" s="335"/>
      <c r="AU333" s="335"/>
    </row>
    <row r="334" spans="3:48" ht="12.95" customHeight="1" x14ac:dyDescent="0.2">
      <c r="C334" s="329"/>
      <c r="D334" s="329"/>
      <c r="AA334" s="335"/>
      <c r="AB334" s="335"/>
      <c r="AC334" s="335"/>
      <c r="AD334" s="335"/>
      <c r="AE334" s="335"/>
      <c r="AG334" s="415"/>
      <c r="AN334" s="335"/>
      <c r="AO334" s="335"/>
      <c r="AP334" s="335"/>
      <c r="AQ334" s="335"/>
      <c r="AR334" s="335"/>
      <c r="AS334" s="335"/>
      <c r="AT334" s="335"/>
      <c r="AU334" s="335"/>
    </row>
    <row r="335" spans="3:48" ht="12.95" customHeight="1" x14ac:dyDescent="0.2">
      <c r="C335" s="329"/>
      <c r="D335" s="329"/>
      <c r="AA335" s="335"/>
      <c r="AB335" s="335"/>
      <c r="AC335" s="335"/>
      <c r="AD335" s="335"/>
      <c r="AE335" s="335"/>
      <c r="AG335" s="415"/>
      <c r="AN335" s="335"/>
      <c r="AO335" s="335"/>
      <c r="AP335" s="335"/>
      <c r="AQ335" s="335"/>
      <c r="AR335" s="335"/>
      <c r="AS335" s="335"/>
      <c r="AT335" s="335"/>
      <c r="AU335" s="335"/>
      <c r="AV335" s="335"/>
    </row>
    <row r="336" spans="3:48" ht="12.95" customHeight="1" x14ac:dyDescent="0.2">
      <c r="C336" s="329"/>
      <c r="D336" s="329"/>
      <c r="AA336" s="335"/>
      <c r="AB336" s="335"/>
      <c r="AC336" s="335"/>
      <c r="AD336" s="335"/>
      <c r="AE336" s="335"/>
      <c r="AG336" s="415"/>
      <c r="AN336" s="335"/>
      <c r="AO336" s="335"/>
      <c r="AP336" s="335"/>
      <c r="AQ336" s="335"/>
      <c r="AR336" s="335"/>
      <c r="AS336" s="335"/>
      <c r="AT336" s="335"/>
      <c r="AU336" s="335"/>
    </row>
    <row r="337" spans="3:47" ht="12.95" customHeight="1" x14ac:dyDescent="0.2">
      <c r="C337" s="329"/>
      <c r="D337" s="329"/>
      <c r="AA337" s="335"/>
      <c r="AB337" s="335"/>
      <c r="AC337" s="335"/>
      <c r="AD337" s="335"/>
      <c r="AE337" s="335"/>
      <c r="AG337" s="415"/>
      <c r="AN337" s="335"/>
      <c r="AO337" s="335"/>
      <c r="AP337" s="335"/>
      <c r="AQ337" s="335"/>
      <c r="AR337" s="335"/>
      <c r="AS337" s="335"/>
      <c r="AT337" s="335"/>
      <c r="AU337" s="335"/>
    </row>
    <row r="338" spans="3:47" ht="12.95" customHeight="1" x14ac:dyDescent="0.2">
      <c r="C338" s="329"/>
      <c r="D338" s="329"/>
      <c r="AA338" s="335"/>
      <c r="AB338" s="335"/>
      <c r="AC338" s="335"/>
      <c r="AD338" s="335"/>
      <c r="AE338" s="335"/>
      <c r="AG338" s="415"/>
      <c r="AN338" s="335"/>
      <c r="AO338" s="335"/>
      <c r="AP338" s="335"/>
      <c r="AQ338" s="335"/>
      <c r="AR338" s="335"/>
      <c r="AS338" s="335"/>
      <c r="AT338" s="335"/>
      <c r="AU338" s="335"/>
    </row>
    <row r="339" spans="3:47" ht="12.95" customHeight="1" x14ac:dyDescent="0.2">
      <c r="C339" s="329"/>
      <c r="D339" s="329"/>
      <c r="AA339" s="335"/>
      <c r="AB339" s="335"/>
      <c r="AC339" s="335"/>
      <c r="AD339" s="335"/>
      <c r="AE339" s="335"/>
      <c r="AG339" s="415"/>
      <c r="AN339" s="335"/>
      <c r="AO339" s="335"/>
      <c r="AP339" s="335"/>
      <c r="AQ339" s="335"/>
      <c r="AR339" s="335"/>
      <c r="AS339" s="335"/>
      <c r="AT339" s="335"/>
      <c r="AU339" s="335"/>
    </row>
    <row r="340" spans="3:47" ht="12.95" customHeight="1" x14ac:dyDescent="0.2">
      <c r="C340" s="329"/>
      <c r="D340" s="329"/>
      <c r="AA340" s="335"/>
      <c r="AB340" s="335"/>
      <c r="AC340" s="335"/>
      <c r="AD340" s="335"/>
      <c r="AE340" s="335"/>
      <c r="AG340" s="415"/>
      <c r="AN340" s="335"/>
      <c r="AO340" s="335"/>
      <c r="AP340" s="335"/>
      <c r="AQ340" s="335"/>
      <c r="AR340" s="335"/>
      <c r="AS340" s="335"/>
      <c r="AT340" s="335"/>
      <c r="AU340" s="335"/>
    </row>
    <row r="341" spans="3:47" ht="12.95" customHeight="1" x14ac:dyDescent="0.2">
      <c r="C341" s="329"/>
      <c r="D341" s="329"/>
      <c r="AA341" s="335"/>
      <c r="AB341" s="335"/>
      <c r="AC341" s="335"/>
      <c r="AD341" s="335"/>
      <c r="AE341" s="335"/>
      <c r="AG341" s="415"/>
      <c r="AN341" s="335"/>
      <c r="AO341" s="335"/>
      <c r="AP341" s="335"/>
      <c r="AQ341" s="335"/>
      <c r="AR341" s="335"/>
      <c r="AS341" s="335"/>
      <c r="AT341" s="335"/>
      <c r="AU341" s="335"/>
    </row>
    <row r="342" spans="3:47" ht="12.95" customHeight="1" x14ac:dyDescent="0.2">
      <c r="C342" s="329"/>
      <c r="D342" s="329"/>
      <c r="AA342" s="335"/>
      <c r="AB342" s="335"/>
      <c r="AC342" s="335"/>
      <c r="AD342" s="335"/>
      <c r="AE342" s="335"/>
      <c r="AG342" s="415"/>
      <c r="AN342" s="335"/>
      <c r="AO342" s="335"/>
      <c r="AP342" s="335"/>
      <c r="AQ342" s="335"/>
      <c r="AR342" s="335"/>
      <c r="AS342" s="335"/>
      <c r="AT342" s="335"/>
      <c r="AU342" s="335"/>
    </row>
    <row r="343" spans="3:47" ht="12.95" customHeight="1" x14ac:dyDescent="0.2">
      <c r="C343" s="329"/>
      <c r="D343" s="329"/>
      <c r="AA343" s="335"/>
      <c r="AB343" s="335"/>
      <c r="AC343" s="335"/>
      <c r="AD343" s="335"/>
      <c r="AE343" s="335"/>
      <c r="AG343" s="415"/>
      <c r="AN343" s="335"/>
      <c r="AO343" s="335"/>
      <c r="AP343" s="335"/>
      <c r="AQ343" s="335"/>
      <c r="AR343" s="335"/>
      <c r="AS343" s="335"/>
      <c r="AT343" s="335"/>
      <c r="AU343" s="335"/>
    </row>
    <row r="344" spans="3:47" ht="12.95" customHeight="1" x14ac:dyDescent="0.2">
      <c r="C344" s="329"/>
      <c r="D344" s="329"/>
      <c r="AA344" s="335"/>
      <c r="AB344" s="335"/>
      <c r="AC344" s="335"/>
      <c r="AD344" s="335"/>
      <c r="AE344" s="335"/>
      <c r="AG344" s="415"/>
      <c r="AN344" s="335"/>
      <c r="AO344" s="335"/>
      <c r="AP344" s="335"/>
      <c r="AQ344" s="335"/>
      <c r="AR344" s="335"/>
      <c r="AS344" s="335"/>
      <c r="AT344" s="335"/>
      <c r="AU344" s="335"/>
    </row>
    <row r="345" spans="3:47" ht="12.95" customHeight="1" x14ac:dyDescent="0.2">
      <c r="C345" s="329"/>
      <c r="D345" s="329"/>
      <c r="AA345" s="335"/>
      <c r="AB345" s="335"/>
      <c r="AC345" s="335"/>
      <c r="AD345" s="335"/>
      <c r="AE345" s="335"/>
      <c r="AG345" s="415"/>
      <c r="AN345" s="335"/>
      <c r="AO345" s="335"/>
      <c r="AP345" s="335"/>
      <c r="AQ345" s="335"/>
      <c r="AR345" s="335"/>
      <c r="AS345" s="335"/>
      <c r="AT345" s="335"/>
      <c r="AU345" s="335"/>
    </row>
    <row r="346" spans="3:47" ht="12.95" customHeight="1" x14ac:dyDescent="0.2">
      <c r="C346" s="329"/>
      <c r="D346" s="329"/>
      <c r="AA346" s="335"/>
      <c r="AB346" s="335"/>
      <c r="AC346" s="335"/>
      <c r="AD346" s="335"/>
      <c r="AE346" s="335"/>
      <c r="AG346" s="415"/>
      <c r="AN346" s="335"/>
      <c r="AO346" s="335"/>
      <c r="AP346" s="335"/>
      <c r="AQ346" s="335"/>
      <c r="AR346" s="335"/>
      <c r="AS346" s="335"/>
      <c r="AT346" s="335"/>
      <c r="AU346" s="335"/>
    </row>
    <row r="347" spans="3:47" ht="12.95" customHeight="1" x14ac:dyDescent="0.2">
      <c r="C347" s="329"/>
      <c r="D347" s="329"/>
      <c r="AA347" s="335"/>
      <c r="AB347" s="335"/>
      <c r="AC347" s="335"/>
      <c r="AD347" s="335"/>
      <c r="AE347" s="335"/>
      <c r="AG347" s="415"/>
      <c r="AN347" s="335"/>
      <c r="AO347" s="335"/>
      <c r="AP347" s="335"/>
      <c r="AQ347" s="335"/>
      <c r="AR347" s="335"/>
      <c r="AS347" s="335"/>
      <c r="AT347" s="335"/>
      <c r="AU347" s="335"/>
    </row>
    <row r="348" spans="3:47" ht="12.95" customHeight="1" x14ac:dyDescent="0.2">
      <c r="C348" s="329"/>
      <c r="D348" s="329"/>
      <c r="AA348" s="335"/>
      <c r="AB348" s="335"/>
      <c r="AC348" s="335"/>
      <c r="AD348" s="335"/>
      <c r="AE348" s="335"/>
      <c r="AG348" s="415"/>
      <c r="AN348" s="335"/>
      <c r="AO348" s="335"/>
      <c r="AP348" s="335"/>
      <c r="AQ348" s="335"/>
      <c r="AR348" s="335"/>
      <c r="AS348" s="335"/>
      <c r="AT348" s="335"/>
      <c r="AU348" s="335"/>
    </row>
    <row r="349" spans="3:47" ht="12.95" customHeight="1" x14ac:dyDescent="0.2">
      <c r="C349" s="329"/>
      <c r="D349" s="329"/>
      <c r="AA349" s="335"/>
      <c r="AB349" s="335"/>
      <c r="AC349" s="335"/>
      <c r="AD349" s="335"/>
      <c r="AE349" s="335"/>
      <c r="AG349" s="415"/>
      <c r="AN349" s="335"/>
      <c r="AO349" s="335"/>
      <c r="AP349" s="335"/>
      <c r="AQ349" s="335"/>
      <c r="AR349" s="335"/>
      <c r="AS349" s="335"/>
      <c r="AT349" s="335"/>
      <c r="AU349" s="335"/>
    </row>
    <row r="350" spans="3:47" ht="12.95" customHeight="1" x14ac:dyDescent="0.2">
      <c r="C350" s="329"/>
      <c r="D350" s="329"/>
      <c r="AA350" s="335"/>
      <c r="AB350" s="335"/>
      <c r="AC350" s="335"/>
      <c r="AD350" s="335"/>
      <c r="AE350" s="335"/>
      <c r="AG350" s="415"/>
      <c r="AN350" s="335"/>
      <c r="AO350" s="335"/>
      <c r="AP350" s="335"/>
      <c r="AQ350" s="335"/>
      <c r="AR350" s="335"/>
      <c r="AS350" s="335"/>
      <c r="AT350" s="335"/>
      <c r="AU350" s="335"/>
    </row>
    <row r="351" spans="3:47" ht="12.95" customHeight="1" x14ac:dyDescent="0.2">
      <c r="C351" s="329"/>
      <c r="D351" s="329"/>
      <c r="AA351" s="335"/>
      <c r="AB351" s="335"/>
      <c r="AC351" s="335"/>
      <c r="AD351" s="335"/>
      <c r="AE351" s="335"/>
      <c r="AG351" s="415"/>
      <c r="AN351" s="335"/>
      <c r="AO351" s="335"/>
      <c r="AP351" s="335"/>
      <c r="AQ351" s="335"/>
      <c r="AR351" s="335"/>
      <c r="AS351" s="335"/>
      <c r="AT351" s="335"/>
      <c r="AU351" s="335"/>
    </row>
    <row r="352" spans="3:47" ht="12.95" customHeight="1" x14ac:dyDescent="0.2">
      <c r="C352" s="329"/>
      <c r="D352" s="329"/>
      <c r="AA352" s="335"/>
      <c r="AB352" s="335"/>
      <c r="AC352" s="335"/>
      <c r="AD352" s="335"/>
      <c r="AE352" s="335"/>
      <c r="AG352" s="415"/>
      <c r="AN352" s="335"/>
      <c r="AO352" s="335"/>
      <c r="AP352" s="335"/>
      <c r="AQ352" s="335"/>
      <c r="AR352" s="335"/>
      <c r="AS352" s="335"/>
      <c r="AT352" s="335"/>
      <c r="AU352" s="335"/>
    </row>
    <row r="353" spans="3:64" ht="12.95" customHeight="1" x14ac:dyDescent="0.2">
      <c r="C353" s="329"/>
      <c r="D353" s="329"/>
      <c r="AA353" s="335"/>
      <c r="AB353" s="335"/>
      <c r="AC353" s="335"/>
      <c r="AD353" s="335"/>
      <c r="AE353" s="335"/>
      <c r="AG353" s="415"/>
      <c r="AN353" s="335"/>
      <c r="AO353" s="335"/>
      <c r="AP353" s="335"/>
      <c r="AQ353" s="335"/>
      <c r="AR353" s="335"/>
      <c r="AS353" s="335"/>
      <c r="AT353" s="335"/>
      <c r="AU353" s="335"/>
      <c r="AV353" s="335"/>
    </row>
    <row r="354" spans="3:64" ht="12.95" customHeight="1" x14ac:dyDescent="0.2">
      <c r="C354" s="329"/>
      <c r="D354" s="329"/>
      <c r="AA354" s="335"/>
      <c r="AB354" s="335"/>
      <c r="AC354" s="335"/>
      <c r="AD354" s="335"/>
      <c r="AE354" s="335"/>
      <c r="AG354" s="415"/>
      <c r="AN354" s="335"/>
      <c r="AO354" s="335"/>
      <c r="AP354" s="335"/>
      <c r="AQ354" s="335"/>
      <c r="AR354" s="335"/>
      <c r="AS354" s="335"/>
      <c r="AT354" s="335"/>
      <c r="AU354" s="335"/>
    </row>
    <row r="355" spans="3:64" ht="12.95" customHeight="1" x14ac:dyDescent="0.2">
      <c r="C355" s="329"/>
      <c r="D355" s="329"/>
      <c r="AA355" s="335"/>
      <c r="AB355" s="335"/>
      <c r="AC355" s="335"/>
      <c r="AD355" s="335"/>
      <c r="AE355" s="335"/>
      <c r="AG355" s="415"/>
      <c r="AN355" s="335"/>
      <c r="AO355" s="335"/>
      <c r="AP355" s="335"/>
      <c r="AQ355" s="335"/>
      <c r="AR355" s="335"/>
      <c r="AS355" s="335"/>
      <c r="AT355" s="335"/>
      <c r="AU355" s="335"/>
    </row>
    <row r="356" spans="3:64" ht="12.95" customHeight="1" x14ac:dyDescent="0.2">
      <c r="C356" s="329"/>
      <c r="D356" s="329"/>
      <c r="AA356" s="335"/>
      <c r="AB356" s="335"/>
      <c r="AC356" s="335"/>
      <c r="AD356" s="335"/>
      <c r="AE356" s="335"/>
      <c r="AG356" s="415"/>
      <c r="AN356" s="335"/>
      <c r="AO356" s="335"/>
      <c r="AP356" s="335"/>
      <c r="AQ356" s="335"/>
      <c r="AR356" s="335"/>
      <c r="AS356" s="335"/>
      <c r="AT356" s="335"/>
      <c r="AU356" s="335"/>
    </row>
    <row r="357" spans="3:64" ht="12.95" customHeight="1" x14ac:dyDescent="0.2">
      <c r="C357" s="329"/>
      <c r="D357" s="329"/>
      <c r="AA357" s="335"/>
      <c r="AB357" s="335"/>
      <c r="AC357" s="335"/>
      <c r="AD357" s="335"/>
      <c r="AE357" s="335"/>
      <c r="AG357" s="415"/>
      <c r="AN357" s="335"/>
      <c r="AO357" s="335"/>
      <c r="AP357" s="335"/>
      <c r="AQ357" s="335"/>
      <c r="AR357" s="335"/>
      <c r="AS357" s="335"/>
      <c r="AT357" s="335"/>
      <c r="AU357" s="335"/>
    </row>
    <row r="358" spans="3:64" ht="12.95" customHeight="1" x14ac:dyDescent="0.2">
      <c r="C358" s="329"/>
      <c r="D358" s="329"/>
      <c r="AA358" s="335"/>
      <c r="AB358" s="335"/>
      <c r="AC358" s="335"/>
      <c r="AD358" s="335"/>
      <c r="AE358" s="335"/>
      <c r="AG358" s="415"/>
      <c r="AN358" s="335"/>
      <c r="AO358" s="335"/>
      <c r="AP358" s="335"/>
      <c r="AQ358" s="335"/>
      <c r="AR358" s="335"/>
      <c r="AS358" s="335"/>
      <c r="AT358" s="335"/>
      <c r="AU358" s="335"/>
    </row>
    <row r="359" spans="3:64" ht="12.95" customHeight="1" x14ac:dyDescent="0.2">
      <c r="C359" s="329"/>
      <c r="D359" s="329"/>
      <c r="AA359" s="335"/>
      <c r="AB359" s="335"/>
      <c r="AC359" s="335"/>
      <c r="AD359" s="335"/>
      <c r="AE359" s="335"/>
      <c r="AG359" s="415"/>
      <c r="AN359" s="335"/>
      <c r="AO359" s="335"/>
      <c r="AP359" s="335"/>
      <c r="AQ359" s="335"/>
      <c r="AR359" s="335"/>
      <c r="AS359" s="335"/>
      <c r="AT359" s="335"/>
      <c r="AU359" s="335"/>
    </row>
    <row r="360" spans="3:64" ht="12.95" customHeight="1" x14ac:dyDescent="0.2">
      <c r="C360" s="329"/>
      <c r="D360" s="329"/>
      <c r="AA360" s="335"/>
      <c r="AB360" s="335"/>
      <c r="AC360" s="335"/>
      <c r="AD360" s="335"/>
      <c r="AE360" s="335"/>
      <c r="AG360" s="415"/>
      <c r="AN360" s="335"/>
      <c r="AO360" s="335"/>
      <c r="AP360" s="335"/>
      <c r="AQ360" s="335"/>
      <c r="AR360" s="335"/>
      <c r="AS360" s="335"/>
      <c r="AT360" s="335"/>
      <c r="AU360" s="335"/>
    </row>
    <row r="361" spans="3:64" ht="12.95" customHeight="1" x14ac:dyDescent="0.2">
      <c r="C361" s="329"/>
      <c r="D361" s="329"/>
      <c r="AA361" s="335"/>
      <c r="AB361" s="335"/>
      <c r="AC361" s="335"/>
      <c r="AD361" s="335"/>
      <c r="AE361" s="335"/>
      <c r="AG361" s="415"/>
      <c r="AN361" s="335"/>
      <c r="AO361" s="335"/>
      <c r="AP361" s="335"/>
      <c r="AQ361" s="335"/>
      <c r="AR361" s="335"/>
      <c r="AS361" s="335"/>
      <c r="AT361" s="335"/>
      <c r="AU361" s="335"/>
    </row>
    <row r="362" spans="3:64" ht="12.95" customHeight="1" x14ac:dyDescent="0.2">
      <c r="C362" s="329"/>
      <c r="D362" s="329"/>
      <c r="AA362" s="335"/>
      <c r="AB362" s="335"/>
      <c r="AC362" s="335"/>
      <c r="AD362" s="335"/>
      <c r="AE362" s="335"/>
      <c r="AG362" s="415"/>
      <c r="AN362" s="335"/>
      <c r="AO362" s="335"/>
      <c r="AP362" s="335"/>
      <c r="AQ362" s="335"/>
      <c r="AR362" s="335"/>
      <c r="AS362" s="335"/>
      <c r="AT362" s="335"/>
      <c r="AU362" s="335"/>
    </row>
    <row r="363" spans="3:64" ht="12.95" customHeight="1" x14ac:dyDescent="0.2">
      <c r="C363" s="329"/>
      <c r="D363" s="329"/>
      <c r="AA363" s="335"/>
      <c r="AB363" s="335"/>
      <c r="AC363" s="335"/>
      <c r="AD363" s="335"/>
      <c r="AE363" s="335"/>
      <c r="AG363" s="415"/>
      <c r="AN363" s="335"/>
      <c r="AO363" s="335"/>
      <c r="AP363" s="335"/>
      <c r="AQ363" s="335"/>
      <c r="AR363" s="335"/>
      <c r="AS363" s="335"/>
      <c r="AT363" s="335"/>
      <c r="AU363" s="335"/>
    </row>
    <row r="364" spans="3:64" ht="12.95" customHeight="1" x14ac:dyDescent="0.2">
      <c r="C364" s="329"/>
      <c r="D364" s="329"/>
      <c r="AA364" s="335"/>
      <c r="AB364" s="335"/>
      <c r="AC364" s="335"/>
      <c r="AD364" s="335"/>
      <c r="AE364" s="335"/>
      <c r="AG364" s="415"/>
      <c r="AN364" s="335"/>
      <c r="AO364" s="335"/>
      <c r="AP364" s="335"/>
      <c r="AQ364" s="335"/>
      <c r="AR364" s="335"/>
      <c r="AS364" s="335"/>
      <c r="AT364" s="335"/>
      <c r="AU364" s="335"/>
    </row>
    <row r="365" spans="3:64" ht="12.95" customHeight="1" x14ac:dyDescent="0.2">
      <c r="C365" s="329"/>
      <c r="D365" s="329"/>
      <c r="AA365" s="335"/>
      <c r="AB365" s="335"/>
      <c r="AC365" s="335"/>
      <c r="AD365" s="335"/>
      <c r="AE365" s="335"/>
      <c r="AG365" s="415"/>
      <c r="AN365" s="335"/>
      <c r="AO365" s="335"/>
      <c r="AP365" s="335"/>
      <c r="AQ365" s="335"/>
      <c r="AR365" s="335"/>
      <c r="AS365" s="335"/>
      <c r="AT365" s="335"/>
      <c r="AU365" s="335"/>
    </row>
    <row r="366" spans="3:64" ht="12.95" customHeight="1" x14ac:dyDescent="0.2">
      <c r="C366" s="329"/>
      <c r="D366" s="329"/>
      <c r="AA366" s="335"/>
      <c r="AB366" s="335"/>
      <c r="AC366" s="335"/>
      <c r="AD366" s="335"/>
      <c r="AE366" s="335"/>
      <c r="AG366" s="415"/>
      <c r="AN366" s="335"/>
      <c r="AO366" s="335"/>
      <c r="AP366" s="335"/>
      <c r="AQ366" s="335"/>
      <c r="AR366" s="335"/>
      <c r="AS366" s="335"/>
      <c r="AT366" s="335"/>
      <c r="AU366" s="335"/>
    </row>
    <row r="367" spans="3:64" ht="12.95" customHeight="1" x14ac:dyDescent="0.2">
      <c r="C367" s="329"/>
      <c r="D367" s="329"/>
      <c r="AA367" s="335"/>
      <c r="AB367" s="335"/>
      <c r="AC367" s="335"/>
      <c r="AD367" s="335"/>
      <c r="AE367" s="335"/>
      <c r="AG367" s="415"/>
      <c r="AN367" s="335"/>
      <c r="AO367" s="335"/>
      <c r="AP367" s="335"/>
      <c r="AQ367" s="335"/>
      <c r="AR367" s="335"/>
      <c r="AS367" s="335"/>
      <c r="AT367" s="335"/>
      <c r="AU367" s="335"/>
      <c r="AV367" s="335"/>
      <c r="AW367" s="335"/>
      <c r="AX367" s="335"/>
      <c r="AY367" s="335"/>
      <c r="AZ367" s="335"/>
      <c r="BA367" s="335"/>
      <c r="BB367" s="335"/>
      <c r="BC367" s="335"/>
      <c r="BD367" s="335"/>
      <c r="BE367" s="335"/>
      <c r="BF367" s="335"/>
      <c r="BG367" s="335"/>
      <c r="BH367" s="335"/>
      <c r="BI367" s="335"/>
      <c r="BJ367" s="335"/>
      <c r="BK367" s="335"/>
      <c r="BL367" s="335"/>
    </row>
    <row r="368" spans="3:64" ht="12.95" customHeight="1" x14ac:dyDescent="0.2">
      <c r="C368" s="329"/>
      <c r="D368" s="329"/>
      <c r="AA368" s="335"/>
      <c r="AB368" s="335"/>
      <c r="AC368" s="335"/>
      <c r="AD368" s="335"/>
      <c r="AE368" s="335"/>
      <c r="AG368" s="415"/>
      <c r="AN368" s="335"/>
      <c r="AO368" s="335"/>
      <c r="AP368" s="335"/>
      <c r="AQ368" s="335"/>
      <c r="AR368" s="335"/>
      <c r="AS368" s="335"/>
      <c r="AT368" s="335"/>
      <c r="AU368" s="335"/>
    </row>
    <row r="369" spans="3:47" ht="12.95" customHeight="1" x14ac:dyDescent="0.2">
      <c r="C369" s="329"/>
      <c r="D369" s="329"/>
      <c r="AA369" s="335"/>
      <c r="AB369" s="335"/>
      <c r="AC369" s="335"/>
      <c r="AD369" s="335"/>
      <c r="AE369" s="335"/>
      <c r="AG369" s="415"/>
      <c r="AN369" s="335"/>
      <c r="AO369" s="335"/>
      <c r="AP369" s="335"/>
      <c r="AQ369" s="335"/>
      <c r="AR369" s="335"/>
      <c r="AS369" s="335"/>
      <c r="AT369" s="335"/>
      <c r="AU369" s="335"/>
    </row>
    <row r="370" spans="3:47" ht="12.95" customHeight="1" x14ac:dyDescent="0.2">
      <c r="C370" s="329"/>
      <c r="D370" s="329"/>
      <c r="AA370" s="335"/>
      <c r="AB370" s="335"/>
      <c r="AC370" s="335"/>
      <c r="AD370" s="335"/>
      <c r="AE370" s="335"/>
      <c r="AG370" s="415"/>
      <c r="AN370" s="335"/>
      <c r="AO370" s="335"/>
      <c r="AP370" s="335"/>
      <c r="AQ370" s="335"/>
      <c r="AR370" s="335"/>
      <c r="AS370" s="335"/>
      <c r="AT370" s="335"/>
      <c r="AU370" s="335"/>
    </row>
    <row r="371" spans="3:47" ht="12.95" customHeight="1" x14ac:dyDescent="0.2">
      <c r="C371" s="329"/>
      <c r="D371" s="329"/>
      <c r="AA371" s="335"/>
      <c r="AB371" s="335"/>
      <c r="AC371" s="335"/>
      <c r="AD371" s="335"/>
      <c r="AE371" s="335"/>
      <c r="AG371" s="415"/>
      <c r="AN371" s="335"/>
      <c r="AO371" s="335"/>
      <c r="AP371" s="335"/>
      <c r="AQ371" s="335"/>
      <c r="AR371" s="335"/>
      <c r="AS371" s="335"/>
      <c r="AT371" s="335"/>
      <c r="AU371" s="335"/>
    </row>
    <row r="372" spans="3:47" ht="12.95" customHeight="1" x14ac:dyDescent="0.2">
      <c r="C372" s="329"/>
      <c r="D372" s="329"/>
      <c r="AA372" s="335"/>
      <c r="AB372" s="335"/>
      <c r="AC372" s="335"/>
      <c r="AD372" s="335"/>
      <c r="AE372" s="335"/>
      <c r="AG372" s="415"/>
      <c r="AN372" s="335"/>
      <c r="AO372" s="335"/>
      <c r="AP372" s="335"/>
      <c r="AQ372" s="335"/>
      <c r="AR372" s="335"/>
      <c r="AS372" s="335"/>
      <c r="AT372" s="335"/>
      <c r="AU372" s="335"/>
    </row>
    <row r="373" spans="3:47" ht="12.95" customHeight="1" x14ac:dyDescent="0.2">
      <c r="C373" s="329"/>
      <c r="D373" s="329"/>
      <c r="AA373" s="335"/>
      <c r="AB373" s="335"/>
      <c r="AC373" s="335"/>
      <c r="AD373" s="335"/>
      <c r="AE373" s="335"/>
      <c r="AG373" s="415"/>
      <c r="AN373" s="335"/>
      <c r="AO373" s="335"/>
      <c r="AP373" s="335"/>
      <c r="AQ373" s="335"/>
      <c r="AR373" s="335"/>
      <c r="AS373" s="335"/>
      <c r="AT373" s="335"/>
      <c r="AU373" s="335"/>
    </row>
    <row r="374" spans="3:47" ht="12.95" customHeight="1" x14ac:dyDescent="0.2">
      <c r="C374" s="329"/>
      <c r="D374" s="329"/>
      <c r="AA374" s="335"/>
      <c r="AB374" s="335"/>
      <c r="AC374" s="335"/>
      <c r="AD374" s="335"/>
      <c r="AE374" s="335"/>
      <c r="AG374" s="415"/>
      <c r="AN374" s="335"/>
      <c r="AO374" s="335"/>
      <c r="AP374" s="335"/>
      <c r="AQ374" s="335"/>
      <c r="AR374" s="335"/>
      <c r="AS374" s="335"/>
      <c r="AT374" s="335"/>
      <c r="AU374" s="335"/>
    </row>
    <row r="375" spans="3:47" ht="12.95" customHeight="1" x14ac:dyDescent="0.2">
      <c r="C375" s="329"/>
      <c r="D375" s="329"/>
      <c r="AA375" s="335"/>
      <c r="AB375" s="335"/>
      <c r="AC375" s="335"/>
      <c r="AD375" s="335"/>
      <c r="AE375" s="335"/>
      <c r="AG375" s="415"/>
      <c r="AN375" s="335"/>
      <c r="AO375" s="335"/>
      <c r="AP375" s="335"/>
      <c r="AQ375" s="335"/>
      <c r="AR375" s="335"/>
      <c r="AS375" s="335"/>
      <c r="AT375" s="335"/>
      <c r="AU375" s="335"/>
    </row>
    <row r="376" spans="3:47" ht="12.95" customHeight="1" x14ac:dyDescent="0.2">
      <c r="C376" s="329"/>
      <c r="D376" s="329"/>
      <c r="AA376" s="335"/>
      <c r="AB376" s="335"/>
      <c r="AC376" s="335"/>
      <c r="AD376" s="335"/>
      <c r="AE376" s="335"/>
      <c r="AG376" s="415"/>
      <c r="AN376" s="335"/>
      <c r="AO376" s="335"/>
      <c r="AP376" s="335"/>
      <c r="AQ376" s="335"/>
      <c r="AR376" s="335"/>
      <c r="AS376" s="335"/>
      <c r="AT376" s="335"/>
      <c r="AU376" s="335"/>
    </row>
    <row r="377" spans="3:47" ht="12.95" customHeight="1" x14ac:dyDescent="0.2">
      <c r="C377" s="329"/>
      <c r="D377" s="329"/>
      <c r="AA377" s="335"/>
      <c r="AB377" s="335"/>
      <c r="AC377" s="335"/>
      <c r="AD377" s="335"/>
      <c r="AE377" s="335"/>
      <c r="AG377" s="415"/>
      <c r="AN377" s="335"/>
      <c r="AO377" s="335"/>
      <c r="AP377" s="335"/>
      <c r="AQ377" s="335"/>
      <c r="AR377" s="335"/>
      <c r="AS377" s="335"/>
      <c r="AT377" s="335"/>
      <c r="AU377" s="335"/>
    </row>
    <row r="378" spans="3:47" ht="12.95" customHeight="1" x14ac:dyDescent="0.2">
      <c r="C378" s="329"/>
      <c r="D378" s="329"/>
      <c r="AA378" s="335"/>
      <c r="AB378" s="335"/>
      <c r="AC378" s="335"/>
      <c r="AD378" s="335"/>
      <c r="AE378" s="335"/>
      <c r="AG378" s="415"/>
      <c r="AN378" s="335"/>
      <c r="AO378" s="335"/>
      <c r="AP378" s="335"/>
      <c r="AQ378" s="335"/>
      <c r="AR378" s="335"/>
      <c r="AS378" s="335"/>
      <c r="AT378" s="335"/>
      <c r="AU378" s="335"/>
    </row>
    <row r="379" spans="3:47" ht="12.95" customHeight="1" x14ac:dyDescent="0.2">
      <c r="C379" s="329"/>
      <c r="D379" s="329"/>
      <c r="AA379" s="335"/>
      <c r="AB379" s="335"/>
      <c r="AC379" s="335"/>
      <c r="AD379" s="335"/>
      <c r="AE379" s="335"/>
      <c r="AG379" s="415"/>
      <c r="AN379" s="335"/>
      <c r="AO379" s="335"/>
      <c r="AP379" s="335"/>
      <c r="AQ379" s="335"/>
      <c r="AR379" s="335"/>
      <c r="AS379" s="335"/>
      <c r="AT379" s="335"/>
      <c r="AU379" s="335"/>
    </row>
    <row r="380" spans="3:47" ht="12.95" customHeight="1" x14ac:dyDescent="0.2">
      <c r="C380" s="329"/>
      <c r="D380" s="329"/>
      <c r="AA380" s="335"/>
      <c r="AB380" s="335"/>
      <c r="AC380" s="335"/>
      <c r="AD380" s="335"/>
      <c r="AE380" s="335"/>
      <c r="AG380" s="415"/>
      <c r="AN380" s="335"/>
      <c r="AO380" s="335"/>
      <c r="AP380" s="335"/>
      <c r="AQ380" s="335"/>
      <c r="AR380" s="335"/>
      <c r="AS380" s="335"/>
      <c r="AT380" s="335"/>
      <c r="AU380" s="335"/>
    </row>
    <row r="381" spans="3:47" ht="12.95" customHeight="1" x14ac:dyDescent="0.2">
      <c r="C381" s="329"/>
      <c r="D381" s="329"/>
      <c r="AA381" s="335"/>
      <c r="AB381" s="335"/>
      <c r="AC381" s="335"/>
      <c r="AD381" s="335"/>
      <c r="AE381" s="335"/>
      <c r="AG381" s="415"/>
      <c r="AN381" s="335"/>
      <c r="AO381" s="335"/>
      <c r="AP381" s="335"/>
      <c r="AQ381" s="335"/>
      <c r="AR381" s="335"/>
      <c r="AS381" s="335"/>
      <c r="AT381" s="335"/>
      <c r="AU381" s="335"/>
    </row>
    <row r="382" spans="3:47" ht="12.95" customHeight="1" x14ac:dyDescent="0.2">
      <c r="C382" s="329"/>
      <c r="D382" s="329"/>
      <c r="AA382" s="335"/>
      <c r="AB382" s="335"/>
      <c r="AC382" s="335"/>
      <c r="AD382" s="335"/>
      <c r="AE382" s="335"/>
      <c r="AG382" s="415"/>
      <c r="AN382" s="335"/>
      <c r="AO382" s="335"/>
      <c r="AP382" s="335"/>
      <c r="AQ382" s="335"/>
      <c r="AR382" s="335"/>
      <c r="AS382" s="335"/>
      <c r="AT382" s="335"/>
      <c r="AU382" s="335"/>
    </row>
    <row r="383" spans="3:47" ht="12.95" customHeight="1" x14ac:dyDescent="0.2">
      <c r="C383" s="329"/>
      <c r="D383" s="329"/>
      <c r="AA383" s="335"/>
      <c r="AB383" s="335"/>
      <c r="AC383" s="335"/>
      <c r="AD383" s="335"/>
      <c r="AE383" s="335"/>
      <c r="AG383" s="415"/>
      <c r="AN383" s="335"/>
      <c r="AO383" s="335"/>
      <c r="AP383" s="335"/>
      <c r="AQ383" s="335"/>
      <c r="AR383" s="335"/>
      <c r="AS383" s="335"/>
      <c r="AT383" s="335"/>
      <c r="AU383" s="335"/>
    </row>
    <row r="384" spans="3:47" ht="12.95" customHeight="1" x14ac:dyDescent="0.2">
      <c r="C384" s="329"/>
      <c r="D384" s="329"/>
      <c r="AA384" s="335"/>
      <c r="AB384" s="335"/>
      <c r="AC384" s="335"/>
      <c r="AD384" s="335"/>
      <c r="AE384" s="335"/>
      <c r="AG384" s="415"/>
      <c r="AN384" s="335"/>
      <c r="AO384" s="335"/>
      <c r="AP384" s="335"/>
      <c r="AQ384" s="335"/>
      <c r="AR384" s="335"/>
      <c r="AS384" s="335"/>
      <c r="AT384" s="335"/>
      <c r="AU384" s="335"/>
    </row>
    <row r="385" spans="3:64" ht="12.95" customHeight="1" x14ac:dyDescent="0.2">
      <c r="C385" s="329"/>
      <c r="D385" s="329"/>
      <c r="AA385" s="335"/>
      <c r="AB385" s="335"/>
      <c r="AC385" s="335"/>
      <c r="AD385" s="335"/>
      <c r="AE385" s="335"/>
      <c r="AG385" s="415"/>
      <c r="AN385" s="335"/>
      <c r="AO385" s="335"/>
      <c r="AP385" s="335"/>
      <c r="AQ385" s="335"/>
      <c r="AR385" s="335"/>
      <c r="AS385" s="335"/>
      <c r="AT385" s="335"/>
      <c r="AU385" s="335"/>
    </row>
    <row r="386" spans="3:64" ht="12.95" customHeight="1" x14ac:dyDescent="0.2">
      <c r="C386" s="329"/>
      <c r="D386" s="329"/>
      <c r="AA386" s="335"/>
      <c r="AB386" s="335"/>
      <c r="AC386" s="335"/>
      <c r="AD386" s="335"/>
      <c r="AE386" s="335"/>
      <c r="AG386" s="415"/>
      <c r="AN386" s="335"/>
      <c r="AO386" s="335"/>
      <c r="AP386" s="335"/>
      <c r="AQ386" s="335"/>
      <c r="AR386" s="335"/>
      <c r="AS386" s="335"/>
      <c r="AT386" s="335"/>
      <c r="AU386" s="335"/>
    </row>
    <row r="387" spans="3:64" ht="12.95" customHeight="1" x14ac:dyDescent="0.2">
      <c r="C387" s="329"/>
      <c r="D387" s="329"/>
      <c r="AA387" s="335"/>
      <c r="AB387" s="335"/>
      <c r="AC387" s="335"/>
      <c r="AD387" s="335"/>
      <c r="AE387" s="335"/>
      <c r="AG387" s="415"/>
      <c r="AN387" s="335"/>
      <c r="AO387" s="335"/>
      <c r="AP387" s="335"/>
      <c r="AQ387" s="335"/>
      <c r="AR387" s="335"/>
      <c r="AS387" s="335"/>
      <c r="AT387" s="335"/>
      <c r="AU387" s="335"/>
    </row>
    <row r="388" spans="3:64" ht="12.95" customHeight="1" x14ac:dyDescent="0.2">
      <c r="C388" s="329"/>
      <c r="D388" s="329"/>
      <c r="AA388" s="335"/>
      <c r="AB388" s="335"/>
      <c r="AC388" s="335"/>
      <c r="AD388" s="335"/>
      <c r="AE388" s="335"/>
      <c r="AG388" s="415"/>
      <c r="AN388" s="335"/>
      <c r="AO388" s="335"/>
      <c r="AP388" s="335"/>
      <c r="AQ388" s="335"/>
      <c r="AR388" s="335"/>
      <c r="AS388" s="335"/>
      <c r="AT388" s="335"/>
      <c r="AU388" s="335"/>
      <c r="AV388" s="335"/>
      <c r="AW388" s="335"/>
      <c r="AX388" s="335"/>
      <c r="AY388" s="335"/>
      <c r="AZ388" s="335"/>
      <c r="BA388" s="335"/>
      <c r="BB388" s="335"/>
      <c r="BC388" s="335"/>
      <c r="BD388" s="335"/>
      <c r="BE388" s="335"/>
      <c r="BF388" s="335"/>
      <c r="BG388" s="335"/>
      <c r="BH388" s="335"/>
      <c r="BI388" s="335"/>
      <c r="BJ388" s="335"/>
      <c r="BK388" s="335"/>
      <c r="BL388" s="335"/>
    </row>
    <row r="389" spans="3:64" ht="12.95" customHeight="1" x14ac:dyDescent="0.2">
      <c r="C389" s="329"/>
      <c r="D389" s="329"/>
      <c r="AA389" s="335"/>
      <c r="AB389" s="335"/>
      <c r="AC389" s="335"/>
      <c r="AD389" s="335"/>
      <c r="AE389" s="335"/>
      <c r="AG389" s="415"/>
      <c r="AN389" s="335"/>
      <c r="AO389" s="335"/>
      <c r="AP389" s="335"/>
      <c r="AQ389" s="335"/>
      <c r="AR389" s="335"/>
      <c r="AS389" s="335"/>
      <c r="AT389" s="335"/>
      <c r="AU389" s="335"/>
    </row>
    <row r="390" spans="3:64" ht="12.95" customHeight="1" x14ac:dyDescent="0.2">
      <c r="C390" s="329"/>
      <c r="D390" s="329"/>
      <c r="AA390" s="335"/>
      <c r="AB390" s="335"/>
      <c r="AC390" s="335"/>
      <c r="AD390" s="335"/>
      <c r="AE390" s="335"/>
      <c r="AG390" s="415"/>
      <c r="AN390" s="335"/>
      <c r="AO390" s="335"/>
      <c r="AP390" s="335"/>
      <c r="AQ390" s="335"/>
      <c r="AR390" s="335"/>
      <c r="AS390" s="335"/>
      <c r="AT390" s="335"/>
      <c r="AU390" s="335"/>
      <c r="AV390" s="335"/>
    </row>
    <row r="391" spans="3:64" ht="12.95" customHeight="1" x14ac:dyDescent="0.2">
      <c r="C391" s="329"/>
      <c r="D391" s="329"/>
      <c r="AA391" s="335"/>
      <c r="AB391" s="335"/>
      <c r="AC391" s="335"/>
      <c r="AD391" s="335"/>
      <c r="AE391" s="335"/>
      <c r="AG391" s="415"/>
      <c r="AN391" s="335"/>
      <c r="AO391" s="335"/>
      <c r="AP391" s="335"/>
      <c r="AQ391" s="335"/>
      <c r="AR391" s="335"/>
      <c r="AS391" s="335"/>
      <c r="AT391" s="335"/>
      <c r="AU391" s="335"/>
    </row>
    <row r="392" spans="3:64" ht="12.95" customHeight="1" x14ac:dyDescent="0.2">
      <c r="C392" s="329"/>
      <c r="D392" s="329"/>
      <c r="AA392" s="335"/>
      <c r="AB392" s="335"/>
      <c r="AC392" s="335"/>
      <c r="AD392" s="335"/>
      <c r="AE392" s="335"/>
      <c r="AG392" s="415"/>
      <c r="AN392" s="335"/>
      <c r="AO392" s="335"/>
      <c r="AP392" s="335"/>
      <c r="AQ392" s="335"/>
      <c r="AR392" s="335"/>
      <c r="AS392" s="335"/>
      <c r="AT392" s="335"/>
      <c r="AU392" s="335"/>
    </row>
    <row r="393" spans="3:64" ht="12.95" customHeight="1" x14ac:dyDescent="0.2">
      <c r="C393" s="329"/>
      <c r="D393" s="329"/>
      <c r="AA393" s="335"/>
      <c r="AB393" s="335"/>
      <c r="AC393" s="335"/>
      <c r="AD393" s="335"/>
      <c r="AE393" s="335"/>
      <c r="AG393" s="415"/>
      <c r="AN393" s="335"/>
      <c r="AO393" s="335"/>
      <c r="AP393" s="335"/>
      <c r="AQ393" s="335"/>
      <c r="AR393" s="335"/>
      <c r="AS393" s="335"/>
      <c r="AT393" s="335"/>
      <c r="AU393" s="335"/>
    </row>
    <row r="394" spans="3:64" ht="12.95" customHeight="1" x14ac:dyDescent="0.2">
      <c r="C394" s="329"/>
      <c r="D394" s="329"/>
      <c r="AA394" s="335"/>
      <c r="AB394" s="335"/>
      <c r="AC394" s="335"/>
      <c r="AD394" s="335"/>
      <c r="AE394" s="335"/>
      <c r="AG394" s="415"/>
      <c r="AN394" s="335"/>
      <c r="AO394" s="335"/>
      <c r="AP394" s="335"/>
      <c r="AQ394" s="335"/>
      <c r="AR394" s="335"/>
      <c r="AS394" s="335"/>
      <c r="AT394" s="335"/>
      <c r="AU394" s="335"/>
    </row>
    <row r="395" spans="3:64" ht="12.95" customHeight="1" x14ac:dyDescent="0.2">
      <c r="C395" s="329"/>
      <c r="D395" s="329"/>
      <c r="AA395" s="335"/>
      <c r="AB395" s="335"/>
      <c r="AC395" s="335"/>
      <c r="AD395" s="335"/>
      <c r="AE395" s="335"/>
      <c r="AG395" s="415"/>
      <c r="AN395" s="335"/>
      <c r="AO395" s="335"/>
      <c r="AP395" s="335"/>
      <c r="AQ395" s="335"/>
      <c r="AR395" s="335"/>
      <c r="AS395" s="335"/>
      <c r="AT395" s="335"/>
      <c r="AU395" s="335"/>
    </row>
    <row r="396" spans="3:64" ht="12.95" customHeight="1" x14ac:dyDescent="0.2">
      <c r="C396" s="329"/>
      <c r="D396" s="329"/>
      <c r="AA396" s="335"/>
      <c r="AB396" s="335"/>
      <c r="AC396" s="335"/>
      <c r="AD396" s="335"/>
      <c r="AE396" s="335"/>
      <c r="AG396" s="415"/>
      <c r="AN396" s="335"/>
      <c r="AO396" s="335"/>
      <c r="AP396" s="335"/>
      <c r="AQ396" s="335"/>
      <c r="AR396" s="335"/>
      <c r="AS396" s="335"/>
      <c r="AT396" s="335"/>
      <c r="AU396" s="335"/>
    </row>
    <row r="397" spans="3:64" ht="12.95" customHeight="1" x14ac:dyDescent="0.2">
      <c r="C397" s="329"/>
      <c r="D397" s="329"/>
      <c r="AA397" s="335"/>
      <c r="AB397" s="335"/>
      <c r="AC397" s="335"/>
      <c r="AD397" s="335"/>
      <c r="AE397" s="335"/>
      <c r="AG397" s="415"/>
      <c r="AN397" s="335"/>
      <c r="AO397" s="335"/>
      <c r="AP397" s="335"/>
      <c r="AQ397" s="335"/>
      <c r="AR397" s="335"/>
      <c r="AS397" s="335"/>
      <c r="AT397" s="335"/>
      <c r="AU397" s="335"/>
    </row>
    <row r="398" spans="3:64" ht="12.95" customHeight="1" x14ac:dyDescent="0.2">
      <c r="C398" s="329"/>
      <c r="D398" s="329"/>
      <c r="AA398" s="335"/>
      <c r="AB398" s="335"/>
      <c r="AC398" s="335"/>
      <c r="AD398" s="335"/>
      <c r="AE398" s="335"/>
      <c r="AG398" s="415"/>
      <c r="AN398" s="335"/>
      <c r="AO398" s="335"/>
      <c r="AP398" s="335"/>
      <c r="AQ398" s="335"/>
      <c r="AR398" s="335"/>
      <c r="AS398" s="335"/>
      <c r="AT398" s="335"/>
      <c r="AU398" s="335"/>
    </row>
    <row r="399" spans="3:64" ht="12.95" customHeight="1" x14ac:dyDescent="0.2">
      <c r="C399" s="329"/>
      <c r="D399" s="329"/>
      <c r="AA399" s="335"/>
      <c r="AB399" s="335"/>
      <c r="AC399" s="335"/>
      <c r="AD399" s="335"/>
      <c r="AE399" s="335"/>
      <c r="AG399" s="415"/>
      <c r="AN399" s="335"/>
      <c r="AO399" s="335"/>
      <c r="AP399" s="335"/>
      <c r="AQ399" s="335"/>
      <c r="AR399" s="335"/>
      <c r="AS399" s="335"/>
      <c r="AT399" s="335"/>
      <c r="AU399" s="335"/>
    </row>
    <row r="400" spans="3:64" ht="12.95" customHeight="1" x14ac:dyDescent="0.2">
      <c r="C400" s="329"/>
      <c r="D400" s="329"/>
      <c r="AA400" s="335"/>
      <c r="AB400" s="335"/>
      <c r="AC400" s="335"/>
      <c r="AD400" s="335"/>
      <c r="AE400" s="335"/>
      <c r="AG400" s="415"/>
      <c r="AN400" s="335"/>
      <c r="AO400" s="335"/>
      <c r="AP400" s="335"/>
      <c r="AQ400" s="335"/>
      <c r="AR400" s="335"/>
      <c r="AS400" s="335"/>
      <c r="AT400" s="335"/>
      <c r="AU400" s="335"/>
    </row>
    <row r="401" spans="3:64" ht="12.95" customHeight="1" x14ac:dyDescent="0.2">
      <c r="C401" s="329"/>
      <c r="D401" s="329"/>
      <c r="AA401" s="335"/>
      <c r="AB401" s="335"/>
      <c r="AC401" s="335"/>
      <c r="AD401" s="335"/>
      <c r="AE401" s="335"/>
      <c r="AG401" s="415"/>
      <c r="AN401" s="335"/>
      <c r="AO401" s="335"/>
      <c r="AP401" s="335"/>
      <c r="AQ401" s="335"/>
      <c r="AR401" s="335"/>
      <c r="AS401" s="335"/>
      <c r="AT401" s="335"/>
      <c r="AU401" s="335"/>
    </row>
    <row r="402" spans="3:64" ht="12.95" customHeight="1" x14ac:dyDescent="0.2">
      <c r="C402" s="329"/>
      <c r="D402" s="329"/>
      <c r="AA402" s="335"/>
      <c r="AB402" s="335"/>
      <c r="AC402" s="335"/>
      <c r="AD402" s="335"/>
      <c r="AE402" s="335"/>
      <c r="AG402" s="415"/>
      <c r="AN402" s="335"/>
      <c r="AO402" s="335"/>
      <c r="AP402" s="335"/>
      <c r="AQ402" s="335"/>
      <c r="AR402" s="335"/>
      <c r="AS402" s="335"/>
      <c r="AT402" s="335"/>
      <c r="AU402" s="335"/>
    </row>
    <row r="403" spans="3:64" ht="12.95" customHeight="1" x14ac:dyDescent="0.2">
      <c r="C403" s="329"/>
      <c r="D403" s="329"/>
      <c r="AA403" s="335"/>
      <c r="AB403" s="335"/>
      <c r="AC403" s="335"/>
      <c r="AD403" s="335"/>
      <c r="AE403" s="335"/>
      <c r="AG403" s="415"/>
      <c r="AN403" s="335"/>
      <c r="AO403" s="335"/>
      <c r="AP403" s="335"/>
      <c r="AQ403" s="335"/>
      <c r="AR403" s="335"/>
      <c r="AS403" s="335"/>
      <c r="AT403" s="335"/>
      <c r="AU403" s="335"/>
    </row>
    <row r="404" spans="3:64" ht="12.95" customHeight="1" x14ac:dyDescent="0.2">
      <c r="C404" s="329"/>
      <c r="D404" s="329"/>
      <c r="AA404" s="335"/>
      <c r="AB404" s="335"/>
      <c r="AC404" s="335"/>
      <c r="AD404" s="335"/>
      <c r="AE404" s="335"/>
      <c r="AG404" s="415"/>
      <c r="AN404" s="335"/>
      <c r="AO404" s="335"/>
      <c r="AP404" s="335"/>
      <c r="AQ404" s="335"/>
      <c r="AR404" s="335"/>
      <c r="AS404" s="335"/>
      <c r="AT404" s="335"/>
      <c r="AU404" s="335"/>
    </row>
    <row r="405" spans="3:64" ht="12.95" customHeight="1" x14ac:dyDescent="0.2">
      <c r="C405" s="329"/>
      <c r="D405" s="329"/>
      <c r="AA405" s="335"/>
      <c r="AB405" s="335"/>
      <c r="AC405" s="335"/>
      <c r="AD405" s="335"/>
      <c r="AE405" s="335"/>
      <c r="AG405" s="415"/>
      <c r="AN405" s="335"/>
      <c r="AO405" s="335"/>
      <c r="AP405" s="335"/>
      <c r="AQ405" s="335"/>
      <c r="AR405" s="335"/>
      <c r="AS405" s="335"/>
      <c r="AT405" s="335"/>
      <c r="AU405" s="335"/>
    </row>
    <row r="406" spans="3:64" ht="12.95" customHeight="1" x14ac:dyDescent="0.2">
      <c r="C406" s="329"/>
      <c r="D406" s="329"/>
      <c r="AA406" s="335"/>
      <c r="AB406" s="335"/>
      <c r="AC406" s="335"/>
      <c r="AD406" s="335"/>
      <c r="AE406" s="335"/>
      <c r="AG406" s="415"/>
      <c r="AN406" s="335"/>
      <c r="AO406" s="335"/>
      <c r="AP406" s="335"/>
      <c r="AQ406" s="335"/>
      <c r="AR406" s="335"/>
      <c r="AS406" s="335"/>
      <c r="AT406" s="335"/>
      <c r="AU406" s="335"/>
    </row>
    <row r="407" spans="3:64" ht="12.95" customHeight="1" x14ac:dyDescent="0.2">
      <c r="C407" s="329"/>
      <c r="D407" s="329"/>
      <c r="AA407" s="335"/>
      <c r="AB407" s="335"/>
      <c r="AC407" s="335"/>
      <c r="AD407" s="335"/>
      <c r="AE407" s="335"/>
      <c r="AG407" s="415"/>
      <c r="AN407" s="335"/>
      <c r="AO407" s="335"/>
      <c r="AP407" s="335"/>
      <c r="AQ407" s="335"/>
      <c r="AR407" s="335"/>
      <c r="AS407" s="335"/>
      <c r="AT407" s="335"/>
      <c r="AU407" s="335"/>
      <c r="AV407" s="335"/>
      <c r="AW407" s="335"/>
      <c r="AX407" s="335"/>
      <c r="AY407" s="335"/>
      <c r="AZ407" s="335"/>
      <c r="BA407" s="335"/>
      <c r="BB407" s="335"/>
      <c r="BC407" s="335"/>
      <c r="BD407" s="335"/>
      <c r="BE407" s="335"/>
      <c r="BF407" s="335"/>
      <c r="BG407" s="335"/>
      <c r="BH407" s="335"/>
      <c r="BI407" s="335"/>
      <c r="BJ407" s="335"/>
      <c r="BK407" s="335"/>
      <c r="BL407" s="335"/>
    </row>
    <row r="408" spans="3:64" ht="12.95" customHeight="1" x14ac:dyDescent="0.2">
      <c r="C408" s="329"/>
      <c r="D408" s="329"/>
      <c r="AA408" s="335"/>
      <c r="AB408" s="335"/>
      <c r="AC408" s="335"/>
      <c r="AD408" s="335"/>
      <c r="AE408" s="335"/>
      <c r="AG408" s="415"/>
      <c r="AN408" s="335"/>
      <c r="AO408" s="335"/>
      <c r="AP408" s="335"/>
      <c r="AQ408" s="335"/>
      <c r="AR408" s="335"/>
      <c r="AS408" s="335"/>
      <c r="AT408" s="335"/>
      <c r="AU408" s="335"/>
      <c r="AV408" s="335"/>
    </row>
    <row r="409" spans="3:64" ht="12.95" customHeight="1" x14ac:dyDescent="0.2">
      <c r="C409" s="329"/>
      <c r="D409" s="329"/>
      <c r="AA409" s="335"/>
      <c r="AB409" s="335"/>
      <c r="AC409" s="335"/>
      <c r="AD409" s="335"/>
      <c r="AE409" s="335"/>
      <c r="AG409" s="415"/>
      <c r="AN409" s="335"/>
      <c r="AO409" s="335"/>
      <c r="AP409" s="335"/>
      <c r="AQ409" s="335"/>
      <c r="AR409" s="335"/>
      <c r="AS409" s="335"/>
      <c r="AT409" s="335"/>
      <c r="AU409" s="335"/>
      <c r="AV409" s="335"/>
      <c r="AX409" s="335"/>
    </row>
    <row r="410" spans="3:64" ht="12.95" customHeight="1" x14ac:dyDescent="0.2">
      <c r="C410" s="329"/>
      <c r="D410" s="329"/>
      <c r="AA410" s="335"/>
      <c r="AB410" s="335"/>
      <c r="AC410" s="335"/>
      <c r="AD410" s="335"/>
      <c r="AE410" s="335"/>
      <c r="AG410" s="415"/>
      <c r="AN410" s="335"/>
      <c r="AO410" s="335"/>
      <c r="AP410" s="335"/>
      <c r="AQ410" s="335"/>
      <c r="AR410" s="335"/>
      <c r="AS410" s="335"/>
      <c r="AT410" s="335"/>
      <c r="AU410" s="335"/>
    </row>
    <row r="411" spans="3:64" ht="12.95" customHeight="1" x14ac:dyDescent="0.2">
      <c r="C411" s="329"/>
      <c r="D411" s="329"/>
      <c r="AA411" s="335"/>
      <c r="AB411" s="335"/>
      <c r="AC411" s="335"/>
      <c r="AD411" s="335"/>
      <c r="AE411" s="335"/>
      <c r="AG411" s="415"/>
      <c r="AN411" s="335"/>
      <c r="AO411" s="335"/>
      <c r="AP411" s="335"/>
      <c r="AQ411" s="335"/>
      <c r="AR411" s="335"/>
      <c r="AS411" s="335"/>
      <c r="AT411" s="335"/>
      <c r="AU411" s="335"/>
    </row>
    <row r="412" spans="3:64" ht="12.95" customHeight="1" x14ac:dyDescent="0.2">
      <c r="C412" s="329"/>
      <c r="D412" s="329"/>
      <c r="AA412" s="335"/>
      <c r="AB412" s="335"/>
      <c r="AC412" s="335"/>
      <c r="AD412" s="335"/>
      <c r="AE412" s="335"/>
      <c r="AG412" s="415"/>
      <c r="AN412" s="335"/>
      <c r="AO412" s="335"/>
      <c r="AP412" s="335"/>
      <c r="AQ412" s="335"/>
      <c r="AR412" s="335"/>
      <c r="AS412" s="335"/>
      <c r="AT412" s="335"/>
      <c r="AU412" s="335"/>
    </row>
    <row r="413" spans="3:64" ht="12.95" customHeight="1" x14ac:dyDescent="0.2">
      <c r="C413" s="329"/>
      <c r="D413" s="329"/>
      <c r="AA413" s="335"/>
      <c r="AB413" s="335"/>
      <c r="AC413" s="335"/>
      <c r="AD413" s="335"/>
      <c r="AE413" s="335"/>
      <c r="AG413" s="415"/>
      <c r="AN413" s="335"/>
      <c r="AO413" s="335"/>
      <c r="AP413" s="335"/>
      <c r="AQ413" s="335"/>
      <c r="AR413" s="335"/>
      <c r="AS413" s="335"/>
      <c r="AT413" s="335"/>
      <c r="AU413" s="335"/>
      <c r="AV413" s="335"/>
    </row>
    <row r="414" spans="3:64" ht="12.95" customHeight="1" x14ac:dyDescent="0.2">
      <c r="C414" s="329"/>
      <c r="D414" s="329"/>
      <c r="AA414" s="335"/>
      <c r="AB414" s="335"/>
      <c r="AC414" s="335"/>
      <c r="AD414" s="335"/>
      <c r="AE414" s="335"/>
      <c r="AG414" s="415"/>
      <c r="AN414" s="335"/>
      <c r="AO414" s="335"/>
      <c r="AP414" s="335"/>
      <c r="AQ414" s="335"/>
      <c r="AR414" s="335"/>
      <c r="AS414" s="335"/>
      <c r="AT414" s="335"/>
      <c r="AU414" s="335"/>
    </row>
    <row r="415" spans="3:64" ht="12.95" customHeight="1" x14ac:dyDescent="0.2">
      <c r="C415" s="329"/>
      <c r="D415" s="329"/>
      <c r="AA415" s="335"/>
      <c r="AB415" s="335"/>
      <c r="AC415" s="335"/>
      <c r="AD415" s="335"/>
      <c r="AE415" s="335"/>
      <c r="AG415" s="415"/>
      <c r="AN415" s="335"/>
      <c r="AO415" s="335"/>
      <c r="AP415" s="335"/>
      <c r="AQ415" s="335"/>
      <c r="AR415" s="335"/>
      <c r="AS415" s="335"/>
      <c r="AT415" s="335"/>
      <c r="AU415" s="335"/>
    </row>
    <row r="416" spans="3:64" ht="12.95" customHeight="1" x14ac:dyDescent="0.2">
      <c r="C416" s="329"/>
      <c r="D416" s="329"/>
      <c r="AA416" s="335"/>
      <c r="AB416" s="335"/>
      <c r="AC416" s="335"/>
      <c r="AD416" s="335"/>
      <c r="AE416" s="335"/>
      <c r="AG416" s="415"/>
      <c r="AN416" s="335"/>
      <c r="AO416" s="335"/>
      <c r="AP416" s="335"/>
      <c r="AQ416" s="335"/>
      <c r="AR416" s="335"/>
      <c r="AS416" s="335"/>
      <c r="AT416" s="335"/>
      <c r="AU416" s="335"/>
    </row>
    <row r="417" spans="3:47" ht="12.95" customHeight="1" x14ac:dyDescent="0.2">
      <c r="C417" s="329"/>
      <c r="D417" s="329"/>
      <c r="AA417" s="335"/>
      <c r="AB417" s="335"/>
      <c r="AC417" s="335"/>
      <c r="AD417" s="335"/>
      <c r="AE417" s="335"/>
      <c r="AG417" s="415"/>
      <c r="AN417" s="335"/>
      <c r="AO417" s="335"/>
      <c r="AP417" s="335"/>
      <c r="AQ417" s="335"/>
      <c r="AR417" s="335"/>
      <c r="AS417" s="335"/>
      <c r="AT417" s="335"/>
      <c r="AU417" s="335"/>
    </row>
    <row r="418" spans="3:47" ht="12.95" customHeight="1" x14ac:dyDescent="0.2">
      <c r="C418" s="329"/>
      <c r="D418" s="329"/>
      <c r="AA418" s="335"/>
      <c r="AB418" s="335"/>
      <c r="AC418" s="335"/>
      <c r="AD418" s="335"/>
      <c r="AE418" s="335"/>
      <c r="AG418" s="415"/>
      <c r="AN418" s="335"/>
      <c r="AO418" s="335"/>
      <c r="AP418" s="335"/>
      <c r="AQ418" s="335"/>
      <c r="AR418" s="335"/>
      <c r="AS418" s="335"/>
      <c r="AT418" s="335"/>
      <c r="AU418" s="335"/>
    </row>
    <row r="419" spans="3:47" ht="12.95" customHeight="1" x14ac:dyDescent="0.2">
      <c r="C419" s="329"/>
      <c r="D419" s="329"/>
      <c r="AA419" s="335"/>
      <c r="AB419" s="335"/>
      <c r="AC419" s="335"/>
      <c r="AD419" s="335"/>
      <c r="AE419" s="335"/>
      <c r="AG419" s="415"/>
      <c r="AN419" s="335"/>
      <c r="AO419" s="335"/>
      <c r="AP419" s="335"/>
      <c r="AQ419" s="335"/>
      <c r="AR419" s="335"/>
      <c r="AS419" s="335"/>
      <c r="AT419" s="335"/>
      <c r="AU419" s="335"/>
    </row>
    <row r="420" spans="3:47" ht="12.95" customHeight="1" x14ac:dyDescent="0.2">
      <c r="C420" s="329"/>
      <c r="D420" s="329"/>
      <c r="AA420" s="335"/>
      <c r="AB420" s="335"/>
      <c r="AC420" s="335"/>
      <c r="AD420" s="335"/>
      <c r="AE420" s="335"/>
      <c r="AG420" s="415"/>
      <c r="AN420" s="335"/>
      <c r="AO420" s="335"/>
      <c r="AP420" s="335"/>
      <c r="AQ420" s="335"/>
      <c r="AR420" s="335"/>
      <c r="AS420" s="335"/>
      <c r="AT420" s="335"/>
      <c r="AU420" s="335"/>
    </row>
    <row r="421" spans="3:47" ht="12.95" customHeight="1" x14ac:dyDescent="0.2">
      <c r="C421" s="329"/>
      <c r="D421" s="329"/>
      <c r="AA421" s="335"/>
      <c r="AB421" s="335"/>
      <c r="AC421" s="335"/>
      <c r="AD421" s="335"/>
      <c r="AE421" s="335"/>
      <c r="AG421" s="415"/>
      <c r="AN421" s="335"/>
      <c r="AO421" s="335"/>
      <c r="AP421" s="335"/>
      <c r="AQ421" s="335"/>
      <c r="AR421" s="335"/>
      <c r="AS421" s="335"/>
      <c r="AT421" s="335"/>
      <c r="AU421" s="335"/>
    </row>
    <row r="422" spans="3:47" ht="12.95" customHeight="1" x14ac:dyDescent="0.2">
      <c r="C422" s="329"/>
      <c r="D422" s="329"/>
      <c r="AA422" s="335"/>
      <c r="AB422" s="335"/>
      <c r="AC422" s="335"/>
      <c r="AD422" s="335"/>
      <c r="AE422" s="335"/>
      <c r="AG422" s="415"/>
      <c r="AN422" s="335"/>
      <c r="AO422" s="335"/>
      <c r="AP422" s="335"/>
      <c r="AQ422" s="335"/>
      <c r="AR422" s="335"/>
      <c r="AS422" s="335"/>
      <c r="AT422" s="335"/>
      <c r="AU422" s="335"/>
    </row>
    <row r="423" spans="3:47" ht="12.95" customHeight="1" x14ac:dyDescent="0.2">
      <c r="C423" s="329"/>
      <c r="D423" s="329"/>
      <c r="AA423" s="335"/>
      <c r="AB423" s="335"/>
      <c r="AC423" s="335"/>
      <c r="AD423" s="335"/>
      <c r="AE423" s="335"/>
      <c r="AG423" s="415"/>
      <c r="AN423" s="335"/>
      <c r="AO423" s="335"/>
      <c r="AP423" s="335"/>
      <c r="AQ423" s="335"/>
      <c r="AR423" s="335"/>
      <c r="AS423" s="335"/>
      <c r="AT423" s="335"/>
      <c r="AU423" s="335"/>
    </row>
    <row r="424" spans="3:47" ht="12.95" customHeight="1" x14ac:dyDescent="0.2">
      <c r="C424" s="329"/>
      <c r="D424" s="329"/>
      <c r="AA424" s="335"/>
      <c r="AB424" s="335"/>
      <c r="AC424" s="335"/>
      <c r="AD424" s="335"/>
      <c r="AE424" s="335"/>
      <c r="AG424" s="415"/>
      <c r="AN424" s="335"/>
      <c r="AO424" s="335"/>
      <c r="AP424" s="335"/>
      <c r="AQ424" s="335"/>
      <c r="AR424" s="335"/>
      <c r="AS424" s="335"/>
      <c r="AT424" s="335"/>
      <c r="AU424" s="335"/>
    </row>
    <row r="425" spans="3:47" ht="12.95" customHeight="1" x14ac:dyDescent="0.2">
      <c r="C425" s="329"/>
      <c r="D425" s="329"/>
      <c r="AA425" s="335"/>
      <c r="AB425" s="335"/>
      <c r="AC425" s="335"/>
      <c r="AD425" s="335"/>
      <c r="AE425" s="335"/>
      <c r="AG425" s="415"/>
      <c r="AN425" s="335"/>
      <c r="AO425" s="335"/>
      <c r="AP425" s="335"/>
      <c r="AQ425" s="335"/>
      <c r="AR425" s="335"/>
      <c r="AS425" s="335"/>
      <c r="AT425" s="335"/>
      <c r="AU425" s="335"/>
    </row>
    <row r="426" spans="3:47" ht="12.95" customHeight="1" x14ac:dyDescent="0.2">
      <c r="C426" s="329"/>
      <c r="D426" s="329"/>
      <c r="AA426" s="335"/>
      <c r="AB426" s="335"/>
      <c r="AC426" s="335"/>
      <c r="AD426" s="335"/>
      <c r="AE426" s="335"/>
      <c r="AG426" s="415"/>
      <c r="AN426" s="335"/>
      <c r="AO426" s="335"/>
      <c r="AP426" s="335"/>
      <c r="AQ426" s="335"/>
      <c r="AR426" s="335"/>
      <c r="AS426" s="335"/>
      <c r="AT426" s="335"/>
      <c r="AU426" s="335"/>
    </row>
    <row r="427" spans="3:47" ht="12.95" customHeight="1" x14ac:dyDescent="0.2">
      <c r="C427" s="329"/>
      <c r="D427" s="329"/>
      <c r="AA427" s="335"/>
      <c r="AB427" s="335"/>
      <c r="AC427" s="335"/>
      <c r="AD427" s="335"/>
      <c r="AE427" s="335"/>
      <c r="AG427" s="415"/>
      <c r="AN427" s="335"/>
      <c r="AO427" s="335"/>
      <c r="AP427" s="335"/>
      <c r="AQ427" s="335"/>
      <c r="AR427" s="335"/>
      <c r="AS427" s="335"/>
      <c r="AT427" s="335"/>
      <c r="AU427" s="335"/>
    </row>
    <row r="428" spans="3:47" ht="12.95" customHeight="1" x14ac:dyDescent="0.2">
      <c r="C428" s="329"/>
      <c r="D428" s="329"/>
      <c r="AA428" s="335"/>
      <c r="AB428" s="335"/>
      <c r="AC428" s="335"/>
      <c r="AD428" s="335"/>
      <c r="AE428" s="335"/>
      <c r="AG428" s="415"/>
      <c r="AN428" s="335"/>
      <c r="AO428" s="335"/>
      <c r="AP428" s="335"/>
      <c r="AQ428" s="335"/>
      <c r="AR428" s="335"/>
      <c r="AS428" s="335"/>
      <c r="AT428" s="335"/>
      <c r="AU428" s="335"/>
    </row>
    <row r="429" spans="3:47" ht="12.95" customHeight="1" x14ac:dyDescent="0.2">
      <c r="C429" s="329"/>
      <c r="D429" s="329"/>
      <c r="AA429" s="335"/>
      <c r="AB429" s="335"/>
      <c r="AC429" s="335"/>
      <c r="AD429" s="335"/>
      <c r="AE429" s="335"/>
      <c r="AG429" s="415"/>
      <c r="AN429" s="335"/>
      <c r="AO429" s="335"/>
      <c r="AP429" s="335"/>
      <c r="AQ429" s="335"/>
      <c r="AR429" s="335"/>
      <c r="AS429" s="335"/>
      <c r="AT429" s="335"/>
      <c r="AU429" s="335"/>
    </row>
    <row r="430" spans="3:47" ht="12.95" customHeight="1" x14ac:dyDescent="0.2">
      <c r="C430" s="329"/>
      <c r="D430" s="329"/>
      <c r="AA430" s="335"/>
      <c r="AB430" s="335"/>
      <c r="AC430" s="335"/>
      <c r="AD430" s="335"/>
      <c r="AE430" s="335"/>
      <c r="AG430" s="415"/>
      <c r="AN430" s="335"/>
      <c r="AO430" s="335"/>
      <c r="AP430" s="335"/>
      <c r="AQ430" s="335"/>
      <c r="AR430" s="335"/>
      <c r="AS430" s="335"/>
      <c r="AT430" s="335"/>
      <c r="AU430" s="335"/>
    </row>
    <row r="431" spans="3:47" ht="12.95" customHeight="1" x14ac:dyDescent="0.2">
      <c r="C431" s="329"/>
      <c r="D431" s="329"/>
      <c r="AA431" s="335"/>
      <c r="AB431" s="335"/>
      <c r="AC431" s="335"/>
      <c r="AD431" s="335"/>
      <c r="AE431" s="335"/>
      <c r="AG431" s="415"/>
      <c r="AN431" s="335"/>
      <c r="AO431" s="335"/>
      <c r="AP431" s="335"/>
      <c r="AQ431" s="335"/>
      <c r="AR431" s="335"/>
      <c r="AS431" s="335"/>
      <c r="AT431" s="335"/>
      <c r="AU431" s="335"/>
    </row>
    <row r="432" spans="3:47" ht="12.95" customHeight="1" x14ac:dyDescent="0.2">
      <c r="C432" s="329"/>
      <c r="D432" s="329"/>
      <c r="AA432" s="335"/>
      <c r="AB432" s="335"/>
      <c r="AC432" s="335"/>
      <c r="AD432" s="335"/>
      <c r="AE432" s="335"/>
      <c r="AG432" s="415"/>
      <c r="AN432" s="335"/>
      <c r="AO432" s="335"/>
      <c r="AP432" s="335"/>
      <c r="AQ432" s="335"/>
      <c r="AR432" s="335"/>
      <c r="AS432" s="335"/>
      <c r="AT432" s="335"/>
      <c r="AU432" s="335"/>
    </row>
    <row r="433" spans="3:47" ht="12.95" customHeight="1" x14ac:dyDescent="0.2">
      <c r="C433" s="329"/>
      <c r="D433" s="329"/>
      <c r="AA433" s="335"/>
      <c r="AB433" s="335"/>
      <c r="AC433" s="335"/>
      <c r="AD433" s="335"/>
      <c r="AE433" s="335"/>
      <c r="AG433" s="415"/>
      <c r="AN433" s="335"/>
      <c r="AO433" s="335"/>
      <c r="AP433" s="335"/>
      <c r="AQ433" s="335"/>
      <c r="AR433" s="335"/>
      <c r="AS433" s="335"/>
      <c r="AT433" s="335"/>
      <c r="AU433" s="335"/>
    </row>
    <row r="434" spans="3:47" ht="12.95" customHeight="1" x14ac:dyDescent="0.2">
      <c r="C434" s="329"/>
      <c r="D434" s="329"/>
      <c r="AA434" s="335"/>
      <c r="AB434" s="335"/>
      <c r="AC434" s="335"/>
      <c r="AD434" s="335"/>
      <c r="AE434" s="335"/>
      <c r="AG434" s="415"/>
      <c r="AN434" s="335"/>
      <c r="AO434" s="335"/>
      <c r="AP434" s="335"/>
      <c r="AQ434" s="335"/>
      <c r="AR434" s="335"/>
      <c r="AS434" s="335"/>
      <c r="AT434" s="335"/>
      <c r="AU434" s="335"/>
    </row>
    <row r="435" spans="3:47" ht="12.95" customHeight="1" x14ac:dyDescent="0.2">
      <c r="C435" s="329"/>
      <c r="D435" s="329"/>
      <c r="AA435" s="335"/>
      <c r="AB435" s="335"/>
      <c r="AC435" s="335"/>
      <c r="AD435" s="335"/>
      <c r="AE435" s="335"/>
      <c r="AG435" s="415"/>
      <c r="AN435" s="335"/>
      <c r="AO435" s="335"/>
      <c r="AP435" s="335"/>
      <c r="AQ435" s="335"/>
      <c r="AR435" s="335"/>
      <c r="AS435" s="335"/>
      <c r="AT435" s="335"/>
      <c r="AU435" s="335"/>
    </row>
    <row r="436" spans="3:47" ht="12.95" customHeight="1" x14ac:dyDescent="0.2">
      <c r="C436" s="329"/>
      <c r="D436" s="329"/>
      <c r="AA436" s="335"/>
      <c r="AB436" s="335"/>
      <c r="AC436" s="335"/>
      <c r="AD436" s="335"/>
      <c r="AE436" s="335"/>
      <c r="AG436" s="415"/>
      <c r="AN436" s="335"/>
      <c r="AO436" s="335"/>
      <c r="AP436" s="335"/>
      <c r="AQ436" s="335"/>
      <c r="AR436" s="335"/>
      <c r="AS436" s="335"/>
      <c r="AT436" s="335"/>
      <c r="AU436" s="335"/>
    </row>
    <row r="437" spans="3:47" ht="12.95" customHeight="1" x14ac:dyDescent="0.2">
      <c r="C437" s="329"/>
      <c r="D437" s="329"/>
      <c r="AA437" s="335"/>
      <c r="AB437" s="335"/>
      <c r="AC437" s="335"/>
      <c r="AD437" s="335"/>
      <c r="AE437" s="335"/>
      <c r="AG437" s="415"/>
      <c r="AN437" s="335"/>
      <c r="AO437" s="335"/>
      <c r="AP437" s="335"/>
      <c r="AQ437" s="335"/>
      <c r="AR437" s="335"/>
      <c r="AS437" s="335"/>
      <c r="AT437" s="335"/>
      <c r="AU437" s="335"/>
    </row>
    <row r="438" spans="3:47" ht="12.95" customHeight="1" x14ac:dyDescent="0.2">
      <c r="C438" s="329"/>
      <c r="D438" s="329"/>
      <c r="AA438" s="335"/>
      <c r="AB438" s="335"/>
      <c r="AC438" s="335"/>
      <c r="AD438" s="335"/>
      <c r="AE438" s="335"/>
      <c r="AG438" s="415"/>
      <c r="AN438" s="335"/>
      <c r="AO438" s="335"/>
      <c r="AP438" s="335"/>
      <c r="AQ438" s="335"/>
      <c r="AR438" s="335"/>
      <c r="AS438" s="335"/>
      <c r="AT438" s="335"/>
      <c r="AU438" s="335"/>
    </row>
    <row r="439" spans="3:47" ht="12.95" customHeight="1" x14ac:dyDescent="0.2">
      <c r="C439" s="329"/>
      <c r="D439" s="329"/>
      <c r="AA439" s="335"/>
      <c r="AB439" s="335"/>
      <c r="AC439" s="335"/>
      <c r="AD439" s="335"/>
      <c r="AE439" s="335"/>
      <c r="AG439" s="415"/>
      <c r="AN439" s="335"/>
      <c r="AO439" s="335"/>
      <c r="AP439" s="335"/>
      <c r="AQ439" s="335"/>
      <c r="AR439" s="335"/>
      <c r="AS439" s="335"/>
      <c r="AT439" s="335"/>
      <c r="AU439" s="335"/>
    </row>
    <row r="440" spans="3:47" ht="12.95" customHeight="1" x14ac:dyDescent="0.2">
      <c r="C440" s="329"/>
      <c r="D440" s="329"/>
      <c r="AA440" s="335"/>
      <c r="AB440" s="335"/>
      <c r="AC440" s="335"/>
      <c r="AD440" s="335"/>
      <c r="AE440" s="335"/>
      <c r="AG440" s="415"/>
      <c r="AN440" s="335"/>
      <c r="AO440" s="335"/>
      <c r="AP440" s="335"/>
      <c r="AQ440" s="335"/>
      <c r="AR440" s="335"/>
      <c r="AS440" s="335"/>
      <c r="AT440" s="335"/>
      <c r="AU440" s="335"/>
    </row>
    <row r="441" spans="3:47" ht="12.95" customHeight="1" x14ac:dyDescent="0.2">
      <c r="C441" s="329"/>
      <c r="D441" s="329"/>
      <c r="AA441" s="335"/>
      <c r="AB441" s="335"/>
      <c r="AC441" s="335"/>
      <c r="AD441" s="335"/>
      <c r="AE441" s="335"/>
      <c r="AG441" s="415"/>
      <c r="AN441" s="335"/>
      <c r="AO441" s="335"/>
      <c r="AP441" s="335"/>
      <c r="AQ441" s="335"/>
      <c r="AR441" s="335"/>
      <c r="AS441" s="335"/>
      <c r="AT441" s="335"/>
      <c r="AU441" s="335"/>
    </row>
    <row r="442" spans="3:47" ht="12.95" customHeight="1" x14ac:dyDescent="0.2">
      <c r="C442" s="329"/>
      <c r="D442" s="329"/>
      <c r="AA442" s="335"/>
      <c r="AB442" s="335"/>
      <c r="AC442" s="335"/>
      <c r="AD442" s="335"/>
      <c r="AE442" s="335"/>
      <c r="AG442" s="415"/>
      <c r="AN442" s="335"/>
      <c r="AO442" s="335"/>
      <c r="AP442" s="335"/>
      <c r="AQ442" s="335"/>
      <c r="AR442" s="335"/>
      <c r="AS442" s="335"/>
      <c r="AT442" s="335"/>
      <c r="AU442" s="335"/>
    </row>
    <row r="443" spans="3:47" ht="12.95" customHeight="1" x14ac:dyDescent="0.2">
      <c r="C443" s="329"/>
      <c r="D443" s="329"/>
      <c r="AA443" s="335"/>
      <c r="AB443" s="335"/>
      <c r="AC443" s="335"/>
      <c r="AD443" s="335"/>
      <c r="AE443" s="335"/>
      <c r="AG443" s="415"/>
      <c r="AN443" s="335"/>
      <c r="AO443" s="335"/>
      <c r="AP443" s="335"/>
      <c r="AQ443" s="335"/>
      <c r="AR443" s="335"/>
      <c r="AS443" s="335"/>
      <c r="AT443" s="335"/>
      <c r="AU443" s="335"/>
    </row>
    <row r="444" spans="3:47" ht="12.95" customHeight="1" x14ac:dyDescent="0.2">
      <c r="C444" s="329"/>
      <c r="D444" s="329"/>
      <c r="AA444" s="335"/>
      <c r="AB444" s="335"/>
      <c r="AC444" s="335"/>
      <c r="AD444" s="335"/>
      <c r="AE444" s="335"/>
      <c r="AG444" s="415"/>
      <c r="AN444" s="335"/>
      <c r="AO444" s="335"/>
      <c r="AP444" s="335"/>
      <c r="AQ444" s="335"/>
      <c r="AR444" s="335"/>
      <c r="AS444" s="335"/>
      <c r="AT444" s="335"/>
      <c r="AU444" s="335"/>
    </row>
    <row r="445" spans="3:47" ht="12.95" customHeight="1" x14ac:dyDescent="0.2">
      <c r="C445" s="329"/>
      <c r="D445" s="329"/>
      <c r="AA445" s="335"/>
      <c r="AB445" s="335"/>
      <c r="AC445" s="335"/>
      <c r="AD445" s="335"/>
      <c r="AE445" s="335"/>
      <c r="AG445" s="415"/>
      <c r="AN445" s="335"/>
      <c r="AO445" s="335"/>
      <c r="AP445" s="335"/>
      <c r="AQ445" s="335"/>
      <c r="AR445" s="335"/>
      <c r="AS445" s="335"/>
      <c r="AT445" s="335"/>
      <c r="AU445" s="335"/>
    </row>
    <row r="446" spans="3:47" ht="12.95" customHeight="1" x14ac:dyDescent="0.2">
      <c r="C446" s="329"/>
      <c r="D446" s="329"/>
      <c r="AA446" s="335"/>
      <c r="AB446" s="335"/>
      <c r="AC446" s="335"/>
      <c r="AD446" s="335"/>
      <c r="AE446" s="335"/>
      <c r="AG446" s="415"/>
      <c r="AN446" s="335"/>
      <c r="AO446" s="335"/>
      <c r="AP446" s="335"/>
      <c r="AQ446" s="335"/>
      <c r="AR446" s="335"/>
      <c r="AS446" s="335"/>
      <c r="AT446" s="335"/>
      <c r="AU446" s="335"/>
    </row>
    <row r="447" spans="3:47" ht="12.95" customHeight="1" x14ac:dyDescent="0.2">
      <c r="C447" s="329"/>
      <c r="D447" s="329"/>
      <c r="AA447" s="335"/>
      <c r="AB447" s="335"/>
      <c r="AC447" s="335"/>
      <c r="AD447" s="335"/>
      <c r="AE447" s="335"/>
      <c r="AG447" s="415"/>
      <c r="AN447" s="335"/>
      <c r="AO447" s="335"/>
      <c r="AP447" s="335"/>
      <c r="AQ447" s="335"/>
      <c r="AR447" s="335"/>
      <c r="AS447" s="335"/>
      <c r="AT447" s="335"/>
      <c r="AU447" s="335"/>
    </row>
    <row r="448" spans="3:47" ht="12.95" customHeight="1" x14ac:dyDescent="0.2">
      <c r="C448" s="329"/>
      <c r="D448" s="329"/>
      <c r="AA448" s="335"/>
      <c r="AB448" s="335"/>
      <c r="AC448" s="335"/>
      <c r="AD448" s="335"/>
      <c r="AE448" s="335"/>
      <c r="AG448" s="415"/>
      <c r="AN448" s="335"/>
      <c r="AO448" s="335"/>
      <c r="AP448" s="335"/>
      <c r="AQ448" s="335"/>
      <c r="AR448" s="335"/>
      <c r="AS448" s="335"/>
      <c r="AT448" s="335"/>
      <c r="AU448" s="335"/>
    </row>
    <row r="449" spans="3:47" ht="12.95" customHeight="1" x14ac:dyDescent="0.2">
      <c r="C449" s="329"/>
      <c r="D449" s="329"/>
      <c r="AA449" s="335"/>
      <c r="AB449" s="335"/>
      <c r="AC449" s="335"/>
      <c r="AD449" s="335"/>
      <c r="AE449" s="335"/>
      <c r="AG449" s="415"/>
      <c r="AN449" s="335"/>
      <c r="AO449" s="335"/>
      <c r="AP449" s="335"/>
      <c r="AQ449" s="335"/>
      <c r="AR449" s="335"/>
      <c r="AS449" s="335"/>
      <c r="AT449" s="335"/>
      <c r="AU449" s="335"/>
    </row>
    <row r="450" spans="3:47" ht="12.95" customHeight="1" x14ac:dyDescent="0.2">
      <c r="C450" s="329"/>
      <c r="D450" s="329"/>
      <c r="AA450" s="335"/>
      <c r="AB450" s="335"/>
      <c r="AC450" s="335"/>
      <c r="AD450" s="335"/>
      <c r="AE450" s="335"/>
      <c r="AG450" s="415"/>
      <c r="AN450" s="335"/>
      <c r="AO450" s="335"/>
      <c r="AP450" s="335"/>
      <c r="AQ450" s="335"/>
      <c r="AR450" s="335"/>
      <c r="AS450" s="335"/>
      <c r="AT450" s="335"/>
      <c r="AU450" s="335"/>
    </row>
    <row r="451" spans="3:47" ht="12.95" customHeight="1" x14ac:dyDescent="0.2">
      <c r="C451" s="329"/>
      <c r="D451" s="329"/>
      <c r="AA451" s="335"/>
      <c r="AB451" s="335"/>
      <c r="AC451" s="335"/>
      <c r="AD451" s="335"/>
      <c r="AE451" s="335"/>
      <c r="AG451" s="415"/>
      <c r="AN451" s="335"/>
      <c r="AO451" s="335"/>
      <c r="AP451" s="335"/>
      <c r="AQ451" s="335"/>
      <c r="AR451" s="335"/>
      <c r="AS451" s="335"/>
      <c r="AT451" s="335"/>
      <c r="AU451" s="335"/>
    </row>
    <row r="452" spans="3:47" ht="12.95" customHeight="1" x14ac:dyDescent="0.2">
      <c r="C452" s="329"/>
      <c r="D452" s="329"/>
      <c r="AA452" s="335"/>
      <c r="AB452" s="335"/>
      <c r="AC452" s="335"/>
      <c r="AD452" s="335"/>
      <c r="AE452" s="335"/>
      <c r="AG452" s="415"/>
      <c r="AN452" s="335"/>
      <c r="AO452" s="335"/>
      <c r="AP452" s="335"/>
      <c r="AQ452" s="335"/>
      <c r="AR452" s="335"/>
      <c r="AS452" s="335"/>
      <c r="AT452" s="335"/>
      <c r="AU452" s="335"/>
    </row>
    <row r="453" spans="3:47" ht="12.95" customHeight="1" x14ac:dyDescent="0.2">
      <c r="C453" s="329"/>
      <c r="D453" s="329"/>
      <c r="AA453" s="335"/>
      <c r="AB453" s="335"/>
      <c r="AC453" s="335"/>
      <c r="AD453" s="335"/>
      <c r="AE453" s="335"/>
      <c r="AG453" s="415"/>
      <c r="AN453" s="335"/>
      <c r="AO453" s="335"/>
      <c r="AP453" s="335"/>
      <c r="AQ453" s="335"/>
      <c r="AR453" s="335"/>
      <c r="AS453" s="335"/>
      <c r="AT453" s="335"/>
      <c r="AU453" s="335"/>
    </row>
    <row r="454" spans="3:47" ht="12.95" customHeight="1" x14ac:dyDescent="0.2">
      <c r="C454" s="329"/>
      <c r="D454" s="329"/>
      <c r="AA454" s="335"/>
      <c r="AB454" s="335"/>
      <c r="AC454" s="335"/>
      <c r="AD454" s="335"/>
      <c r="AE454" s="335"/>
      <c r="AG454" s="415"/>
      <c r="AN454" s="335"/>
      <c r="AO454" s="335"/>
      <c r="AP454" s="335"/>
      <c r="AQ454" s="335"/>
      <c r="AR454" s="335"/>
      <c r="AS454" s="335"/>
      <c r="AT454" s="335"/>
      <c r="AU454" s="335"/>
    </row>
    <row r="455" spans="3:47" ht="12.95" customHeight="1" x14ac:dyDescent="0.2">
      <c r="C455" s="329"/>
      <c r="D455" s="329"/>
      <c r="AA455" s="335"/>
      <c r="AB455" s="335"/>
      <c r="AC455" s="335"/>
      <c r="AD455" s="335"/>
      <c r="AE455" s="335"/>
      <c r="AG455" s="415"/>
      <c r="AN455" s="335"/>
      <c r="AO455" s="335"/>
      <c r="AP455" s="335"/>
      <c r="AQ455" s="335"/>
      <c r="AR455" s="335"/>
      <c r="AS455" s="335"/>
      <c r="AT455" s="335"/>
      <c r="AU455" s="335"/>
    </row>
    <row r="456" spans="3:47" ht="12.95" customHeight="1" x14ac:dyDescent="0.2">
      <c r="C456" s="329"/>
      <c r="D456" s="329"/>
      <c r="AA456" s="335"/>
      <c r="AB456" s="335"/>
      <c r="AC456" s="335"/>
      <c r="AD456" s="335"/>
      <c r="AE456" s="335"/>
      <c r="AG456" s="415"/>
      <c r="AN456" s="335"/>
      <c r="AO456" s="335"/>
      <c r="AP456" s="335"/>
      <c r="AQ456" s="335"/>
      <c r="AR456" s="335"/>
      <c r="AS456" s="335"/>
      <c r="AT456" s="335"/>
      <c r="AU456" s="335"/>
    </row>
    <row r="457" spans="3:47" ht="12.95" customHeight="1" x14ac:dyDescent="0.2">
      <c r="C457" s="329"/>
      <c r="D457" s="329"/>
      <c r="AA457" s="335"/>
      <c r="AB457" s="335"/>
      <c r="AC457" s="335"/>
      <c r="AD457" s="335"/>
      <c r="AE457" s="335"/>
      <c r="AG457" s="415"/>
      <c r="AN457" s="335"/>
      <c r="AO457" s="335"/>
      <c r="AP457" s="335"/>
      <c r="AQ457" s="335"/>
      <c r="AR457" s="335"/>
      <c r="AS457" s="335"/>
      <c r="AT457" s="335"/>
      <c r="AU457" s="335"/>
    </row>
    <row r="458" spans="3:47" ht="12.95" customHeight="1" x14ac:dyDescent="0.2">
      <c r="C458" s="329"/>
      <c r="D458" s="329"/>
      <c r="AA458" s="335"/>
      <c r="AB458" s="335"/>
      <c r="AC458" s="335"/>
      <c r="AD458" s="335"/>
      <c r="AE458" s="335"/>
      <c r="AG458" s="415"/>
      <c r="AN458" s="335"/>
      <c r="AO458" s="335"/>
      <c r="AP458" s="335"/>
      <c r="AQ458" s="335"/>
      <c r="AR458" s="335"/>
      <c r="AS458" s="335"/>
      <c r="AT458" s="335"/>
      <c r="AU458" s="335"/>
    </row>
    <row r="459" spans="3:47" ht="12.95" customHeight="1" x14ac:dyDescent="0.2">
      <c r="C459" s="329"/>
      <c r="D459" s="329"/>
      <c r="AA459" s="335"/>
      <c r="AB459" s="335"/>
      <c r="AC459" s="335"/>
      <c r="AD459" s="335"/>
      <c r="AE459" s="335"/>
      <c r="AG459" s="415"/>
      <c r="AN459" s="335"/>
      <c r="AO459" s="335"/>
      <c r="AP459" s="335"/>
      <c r="AQ459" s="335"/>
      <c r="AR459" s="335"/>
      <c r="AS459" s="335"/>
      <c r="AT459" s="335"/>
      <c r="AU459" s="335"/>
    </row>
    <row r="460" spans="3:47" ht="12.95" customHeight="1" x14ac:dyDescent="0.2">
      <c r="C460" s="329"/>
      <c r="D460" s="329"/>
      <c r="AA460" s="335"/>
      <c r="AB460" s="335"/>
      <c r="AC460" s="335"/>
      <c r="AD460" s="335"/>
      <c r="AE460" s="335"/>
      <c r="AG460" s="415"/>
      <c r="AN460" s="335"/>
      <c r="AO460" s="335"/>
      <c r="AP460" s="335"/>
      <c r="AQ460" s="335"/>
      <c r="AR460" s="335"/>
      <c r="AS460" s="335"/>
      <c r="AT460" s="335"/>
      <c r="AU460" s="335"/>
    </row>
    <row r="461" spans="3:47" ht="12.95" customHeight="1" x14ac:dyDescent="0.2">
      <c r="C461" s="329"/>
      <c r="D461" s="329"/>
      <c r="AA461" s="335"/>
      <c r="AB461" s="335"/>
      <c r="AC461" s="335"/>
      <c r="AD461" s="335"/>
      <c r="AE461" s="335"/>
      <c r="AG461" s="415"/>
      <c r="AN461" s="335"/>
      <c r="AO461" s="335"/>
      <c r="AP461" s="335"/>
      <c r="AQ461" s="335"/>
      <c r="AR461" s="335"/>
      <c r="AS461" s="335"/>
      <c r="AT461" s="335"/>
      <c r="AU461" s="335"/>
    </row>
    <row r="462" spans="3:47" ht="12.95" customHeight="1" x14ac:dyDescent="0.2">
      <c r="C462" s="329"/>
      <c r="D462" s="329"/>
      <c r="AA462" s="335"/>
      <c r="AB462" s="335"/>
      <c r="AC462" s="335"/>
      <c r="AD462" s="335"/>
      <c r="AE462" s="335"/>
      <c r="AG462" s="415"/>
      <c r="AN462" s="335"/>
      <c r="AO462" s="335"/>
      <c r="AP462" s="335"/>
      <c r="AQ462" s="335"/>
      <c r="AR462" s="335"/>
      <c r="AS462" s="335"/>
      <c r="AT462" s="335"/>
      <c r="AU462" s="335"/>
    </row>
    <row r="463" spans="3:47" ht="12.95" customHeight="1" x14ac:dyDescent="0.2">
      <c r="C463" s="329"/>
      <c r="D463" s="329"/>
      <c r="AA463" s="335"/>
      <c r="AB463" s="335"/>
      <c r="AC463" s="335"/>
      <c r="AD463" s="335"/>
      <c r="AE463" s="335"/>
      <c r="AG463" s="415"/>
      <c r="AN463" s="335"/>
      <c r="AO463" s="335"/>
      <c r="AP463" s="335"/>
      <c r="AQ463" s="335"/>
      <c r="AR463" s="335"/>
      <c r="AS463" s="335"/>
      <c r="AT463" s="335"/>
      <c r="AU463" s="335"/>
    </row>
    <row r="464" spans="3:47" ht="12.95" customHeight="1" x14ac:dyDescent="0.2">
      <c r="C464" s="329"/>
      <c r="D464" s="329"/>
      <c r="AA464" s="335"/>
      <c r="AB464" s="335"/>
      <c r="AC464" s="335"/>
      <c r="AD464" s="335"/>
      <c r="AE464" s="335"/>
      <c r="AG464" s="415"/>
      <c r="AN464" s="335"/>
      <c r="AO464" s="335"/>
      <c r="AP464" s="335"/>
      <c r="AQ464" s="335"/>
      <c r="AR464" s="335"/>
      <c r="AS464" s="335"/>
      <c r="AT464" s="335"/>
      <c r="AU464" s="335"/>
    </row>
    <row r="465" spans="3:50" ht="12.95" customHeight="1" x14ac:dyDescent="0.2">
      <c r="C465" s="329"/>
      <c r="D465" s="329"/>
      <c r="AA465" s="335"/>
      <c r="AB465" s="335"/>
      <c r="AC465" s="335"/>
      <c r="AD465" s="335"/>
      <c r="AE465" s="335"/>
      <c r="AG465" s="415"/>
      <c r="AN465" s="335"/>
      <c r="AO465" s="335"/>
      <c r="AP465" s="335"/>
      <c r="AQ465" s="335"/>
      <c r="AR465" s="335"/>
      <c r="AS465" s="335"/>
      <c r="AT465" s="335"/>
      <c r="AU465" s="335"/>
    </row>
    <row r="466" spans="3:50" ht="12.95" customHeight="1" x14ac:dyDescent="0.2">
      <c r="C466" s="329"/>
      <c r="D466" s="329"/>
      <c r="AA466" s="335"/>
      <c r="AB466" s="335"/>
      <c r="AC466" s="335"/>
      <c r="AD466" s="335"/>
      <c r="AE466" s="335"/>
      <c r="AG466" s="415"/>
      <c r="AN466" s="335"/>
      <c r="AO466" s="335"/>
      <c r="AP466" s="335"/>
      <c r="AQ466" s="335"/>
      <c r="AR466" s="335"/>
      <c r="AS466" s="335"/>
      <c r="AT466" s="335"/>
      <c r="AU466" s="335"/>
    </row>
    <row r="467" spans="3:50" ht="12.95" customHeight="1" x14ac:dyDescent="0.2">
      <c r="C467" s="329"/>
      <c r="D467" s="329"/>
      <c r="AA467" s="335"/>
      <c r="AB467" s="335"/>
      <c r="AC467" s="335"/>
      <c r="AD467" s="335"/>
      <c r="AE467" s="335"/>
      <c r="AG467" s="415"/>
      <c r="AN467" s="335"/>
      <c r="AO467" s="335"/>
      <c r="AP467" s="335"/>
      <c r="AQ467" s="335"/>
      <c r="AR467" s="335"/>
      <c r="AS467" s="335"/>
      <c r="AT467" s="335"/>
      <c r="AU467" s="335"/>
    </row>
    <row r="468" spans="3:50" ht="12.95" customHeight="1" x14ac:dyDescent="0.2">
      <c r="C468" s="329"/>
      <c r="D468" s="329"/>
      <c r="AA468" s="335"/>
      <c r="AB468" s="335"/>
      <c r="AC468" s="335"/>
      <c r="AD468" s="335"/>
      <c r="AE468" s="335"/>
      <c r="AG468" s="415"/>
      <c r="AN468" s="335"/>
      <c r="AO468" s="335"/>
      <c r="AP468" s="335"/>
      <c r="AQ468" s="335"/>
      <c r="AR468" s="335"/>
      <c r="AS468" s="335"/>
      <c r="AT468" s="335"/>
      <c r="AU468" s="335"/>
    </row>
    <row r="469" spans="3:50" ht="12.95" customHeight="1" x14ac:dyDescent="0.2">
      <c r="C469" s="329"/>
      <c r="D469" s="329"/>
      <c r="AA469" s="335"/>
      <c r="AB469" s="335"/>
      <c r="AC469" s="335"/>
      <c r="AD469" s="335"/>
      <c r="AE469" s="335"/>
      <c r="AG469" s="415"/>
      <c r="AN469" s="335"/>
      <c r="AO469" s="335"/>
      <c r="AP469" s="335"/>
      <c r="AQ469" s="335"/>
      <c r="AR469" s="335"/>
      <c r="AS469" s="335"/>
      <c r="AT469" s="335"/>
      <c r="AU469" s="335"/>
    </row>
    <row r="470" spans="3:50" ht="12.95" customHeight="1" x14ac:dyDescent="0.2">
      <c r="C470" s="329"/>
      <c r="D470" s="329"/>
      <c r="AA470" s="335"/>
      <c r="AB470" s="335"/>
      <c r="AC470" s="335"/>
      <c r="AD470" s="335"/>
      <c r="AE470" s="335"/>
      <c r="AG470" s="415"/>
      <c r="AN470" s="335"/>
      <c r="AO470" s="335"/>
      <c r="AP470" s="335"/>
      <c r="AQ470" s="335"/>
      <c r="AR470" s="335"/>
      <c r="AS470" s="335"/>
      <c r="AT470" s="335"/>
      <c r="AU470" s="335"/>
    </row>
    <row r="471" spans="3:50" ht="12.95" customHeight="1" x14ac:dyDescent="0.2">
      <c r="C471" s="329"/>
      <c r="D471" s="329"/>
      <c r="AA471" s="335"/>
      <c r="AB471" s="335"/>
      <c r="AC471" s="335"/>
      <c r="AD471" s="335"/>
      <c r="AE471" s="335"/>
      <c r="AG471" s="415"/>
      <c r="AN471" s="335"/>
      <c r="AO471" s="335"/>
      <c r="AP471" s="335"/>
      <c r="AQ471" s="335"/>
      <c r="AR471" s="335"/>
      <c r="AS471" s="335"/>
      <c r="AT471" s="335"/>
      <c r="AU471" s="335"/>
      <c r="AV471" s="335"/>
      <c r="AX471" s="335"/>
    </row>
    <row r="472" spans="3:50" ht="12.95" customHeight="1" x14ac:dyDescent="0.2">
      <c r="C472" s="329"/>
      <c r="D472" s="329"/>
      <c r="AA472" s="335"/>
      <c r="AB472" s="335"/>
      <c r="AC472" s="335"/>
      <c r="AD472" s="335"/>
      <c r="AE472" s="335"/>
      <c r="AG472" s="415"/>
      <c r="AN472" s="335"/>
      <c r="AO472" s="335"/>
      <c r="AP472" s="335"/>
      <c r="AQ472" s="335"/>
      <c r="AR472" s="335"/>
      <c r="AS472" s="335"/>
      <c r="AT472" s="335"/>
      <c r="AU472" s="335"/>
    </row>
    <row r="473" spans="3:50" ht="12.95" customHeight="1" x14ac:dyDescent="0.2">
      <c r="C473" s="329"/>
      <c r="D473" s="329"/>
      <c r="AA473" s="335"/>
      <c r="AB473" s="335"/>
      <c r="AC473" s="335"/>
      <c r="AD473" s="335"/>
      <c r="AE473" s="335"/>
      <c r="AG473" s="415"/>
      <c r="AN473" s="335"/>
      <c r="AO473" s="335"/>
      <c r="AP473" s="335"/>
      <c r="AQ473" s="335"/>
      <c r="AR473" s="335"/>
      <c r="AS473" s="335"/>
      <c r="AT473" s="335"/>
      <c r="AU473" s="335"/>
    </row>
    <row r="474" spans="3:50" ht="12.95" customHeight="1" x14ac:dyDescent="0.2">
      <c r="C474" s="329"/>
      <c r="D474" s="329"/>
      <c r="AA474" s="335"/>
      <c r="AB474" s="335"/>
      <c r="AC474" s="335"/>
      <c r="AD474" s="335"/>
      <c r="AE474" s="335"/>
      <c r="AG474" s="415"/>
      <c r="AN474" s="335"/>
      <c r="AO474" s="335"/>
      <c r="AP474" s="335"/>
      <c r="AQ474" s="335"/>
      <c r="AR474" s="335"/>
      <c r="AS474" s="335"/>
      <c r="AT474" s="335"/>
      <c r="AU474" s="335"/>
    </row>
    <row r="475" spans="3:50" ht="12.95" customHeight="1" x14ac:dyDescent="0.2">
      <c r="C475" s="329"/>
      <c r="D475" s="329"/>
      <c r="AA475" s="335"/>
      <c r="AB475" s="335"/>
      <c r="AC475" s="335"/>
      <c r="AD475" s="335"/>
      <c r="AE475" s="335"/>
      <c r="AG475" s="415"/>
      <c r="AN475" s="335"/>
      <c r="AO475" s="335"/>
      <c r="AP475" s="335"/>
      <c r="AQ475" s="335"/>
      <c r="AR475" s="335"/>
      <c r="AS475" s="335"/>
      <c r="AT475" s="335"/>
      <c r="AU475" s="335"/>
    </row>
    <row r="476" spans="3:50" ht="12.95" customHeight="1" x14ac:dyDescent="0.2">
      <c r="C476" s="329"/>
      <c r="D476" s="329"/>
      <c r="AA476" s="335"/>
      <c r="AB476" s="335"/>
      <c r="AC476" s="335"/>
      <c r="AD476" s="335"/>
      <c r="AE476" s="335"/>
      <c r="AG476" s="415"/>
      <c r="AN476" s="335"/>
      <c r="AO476" s="335"/>
      <c r="AP476" s="335"/>
      <c r="AQ476" s="335"/>
      <c r="AR476" s="335"/>
      <c r="AS476" s="335"/>
      <c r="AT476" s="335"/>
      <c r="AU476" s="335"/>
    </row>
    <row r="477" spans="3:50" ht="12.95" customHeight="1" x14ac:dyDescent="0.2">
      <c r="C477" s="329"/>
      <c r="D477" s="329"/>
      <c r="AA477" s="335"/>
      <c r="AB477" s="335"/>
      <c r="AC477" s="335"/>
      <c r="AD477" s="335"/>
      <c r="AE477" s="335"/>
      <c r="AG477" s="415"/>
      <c r="AN477" s="335"/>
      <c r="AO477" s="335"/>
      <c r="AP477" s="335"/>
      <c r="AQ477" s="335"/>
      <c r="AR477" s="335"/>
      <c r="AS477" s="335"/>
      <c r="AT477" s="335"/>
      <c r="AU477" s="335"/>
    </row>
    <row r="478" spans="3:50" ht="12.95" customHeight="1" x14ac:dyDescent="0.2">
      <c r="C478" s="329"/>
      <c r="D478" s="329"/>
      <c r="AA478" s="335"/>
      <c r="AB478" s="335"/>
      <c r="AC478" s="335"/>
      <c r="AD478" s="335"/>
      <c r="AE478" s="335"/>
      <c r="AG478" s="415"/>
      <c r="AN478" s="335"/>
      <c r="AO478" s="335"/>
      <c r="AP478" s="335"/>
      <c r="AQ478" s="335"/>
      <c r="AR478" s="335"/>
      <c r="AS478" s="335"/>
      <c r="AT478" s="335"/>
      <c r="AU478" s="335"/>
    </row>
    <row r="479" spans="3:50" ht="12.95" customHeight="1" x14ac:dyDescent="0.2">
      <c r="C479" s="329"/>
      <c r="D479" s="329"/>
      <c r="AA479" s="335"/>
      <c r="AB479" s="335"/>
      <c r="AC479" s="335"/>
      <c r="AD479" s="335"/>
      <c r="AE479" s="335"/>
      <c r="AG479" s="415"/>
      <c r="AN479" s="335"/>
      <c r="AO479" s="335"/>
      <c r="AP479" s="335"/>
      <c r="AQ479" s="335"/>
      <c r="AR479" s="335"/>
      <c r="AS479" s="335"/>
      <c r="AT479" s="335"/>
      <c r="AU479" s="335"/>
    </row>
    <row r="480" spans="3:50" ht="12.95" customHeight="1" x14ac:dyDescent="0.2">
      <c r="C480" s="329"/>
      <c r="D480" s="329"/>
      <c r="AA480" s="335"/>
      <c r="AB480" s="335"/>
      <c r="AC480" s="335"/>
      <c r="AD480" s="335"/>
      <c r="AE480" s="335"/>
      <c r="AG480" s="415"/>
      <c r="AN480" s="335"/>
      <c r="AO480" s="335"/>
      <c r="AP480" s="335"/>
      <c r="AQ480" s="335"/>
      <c r="AR480" s="335"/>
      <c r="AS480" s="335"/>
      <c r="AT480" s="335"/>
      <c r="AU480" s="335"/>
    </row>
    <row r="481" spans="3:64" ht="12.95" customHeight="1" x14ac:dyDescent="0.2">
      <c r="C481" s="329"/>
      <c r="D481" s="329"/>
      <c r="AA481" s="335"/>
      <c r="AB481" s="335"/>
      <c r="AC481" s="335"/>
      <c r="AD481" s="335"/>
      <c r="AE481" s="335"/>
      <c r="AG481" s="415"/>
      <c r="AN481" s="335"/>
      <c r="AO481" s="335"/>
      <c r="AP481" s="335"/>
      <c r="AQ481" s="335"/>
      <c r="AR481" s="335"/>
      <c r="AS481" s="335"/>
      <c r="AT481" s="335"/>
      <c r="AU481" s="335"/>
    </row>
    <row r="482" spans="3:64" ht="12.95" customHeight="1" x14ac:dyDescent="0.2">
      <c r="C482" s="329"/>
      <c r="D482" s="329"/>
      <c r="AA482" s="335"/>
      <c r="AB482" s="335"/>
      <c r="AC482" s="335"/>
      <c r="AD482" s="335"/>
      <c r="AE482" s="335"/>
      <c r="AG482" s="415"/>
      <c r="AN482" s="335"/>
      <c r="AO482" s="335"/>
      <c r="AP482" s="335"/>
      <c r="AQ482" s="335"/>
      <c r="AR482" s="335"/>
      <c r="AS482" s="335"/>
      <c r="AT482" s="335"/>
      <c r="AU482" s="335"/>
    </row>
    <row r="483" spans="3:64" ht="12.95" customHeight="1" x14ac:dyDescent="0.2">
      <c r="C483" s="329"/>
      <c r="D483" s="329"/>
      <c r="AA483" s="335"/>
      <c r="AB483" s="335"/>
      <c r="AC483" s="335"/>
      <c r="AD483" s="335"/>
      <c r="AE483" s="335"/>
      <c r="AG483" s="415"/>
      <c r="AN483" s="335"/>
      <c r="AO483" s="335"/>
      <c r="AP483" s="335"/>
      <c r="AQ483" s="335"/>
      <c r="AR483" s="335"/>
      <c r="AS483" s="335"/>
      <c r="AT483" s="335"/>
      <c r="AU483" s="335"/>
    </row>
    <row r="484" spans="3:64" ht="12.95" customHeight="1" x14ac:dyDescent="0.2">
      <c r="C484" s="329"/>
      <c r="D484" s="329"/>
      <c r="AA484" s="335"/>
      <c r="AB484" s="335"/>
      <c r="AC484" s="335"/>
      <c r="AD484" s="335"/>
      <c r="AE484" s="335"/>
      <c r="AG484" s="415"/>
      <c r="AN484" s="335"/>
      <c r="AO484" s="335"/>
      <c r="AP484" s="335"/>
      <c r="AQ484" s="335"/>
      <c r="AR484" s="335"/>
      <c r="AS484" s="335"/>
      <c r="AT484" s="335"/>
      <c r="AU484" s="335"/>
      <c r="AV484" s="335"/>
      <c r="AW484" s="335"/>
      <c r="AX484" s="335"/>
      <c r="AY484" s="335"/>
      <c r="AZ484" s="335"/>
      <c r="BA484" s="335"/>
      <c r="BB484" s="335"/>
      <c r="BC484" s="335"/>
      <c r="BD484" s="335"/>
      <c r="BE484" s="335"/>
      <c r="BF484" s="335"/>
      <c r="BG484" s="335"/>
      <c r="BH484" s="335"/>
      <c r="BI484" s="335"/>
      <c r="BJ484" s="335"/>
      <c r="BK484" s="335"/>
      <c r="BL484" s="335"/>
    </row>
    <row r="485" spans="3:64" ht="12.95" customHeight="1" x14ac:dyDescent="0.2">
      <c r="C485" s="329"/>
      <c r="D485" s="329"/>
      <c r="AA485" s="335"/>
      <c r="AB485" s="335"/>
      <c r="AC485" s="335"/>
      <c r="AD485" s="335"/>
      <c r="AE485" s="335"/>
      <c r="AG485" s="415"/>
      <c r="AN485" s="335"/>
      <c r="AO485" s="335"/>
      <c r="AP485" s="335"/>
      <c r="AQ485" s="335"/>
      <c r="AR485" s="335"/>
      <c r="AS485" s="335"/>
      <c r="AT485" s="335"/>
      <c r="AU485" s="335"/>
    </row>
    <row r="486" spans="3:64" ht="12.95" customHeight="1" x14ac:dyDescent="0.2">
      <c r="C486" s="329"/>
      <c r="D486" s="329"/>
      <c r="AA486" s="335"/>
      <c r="AB486" s="335"/>
      <c r="AC486" s="335"/>
      <c r="AD486" s="335"/>
      <c r="AE486" s="335"/>
      <c r="AG486" s="415"/>
      <c r="AN486" s="335"/>
      <c r="AO486" s="335"/>
      <c r="AP486" s="335"/>
      <c r="AQ486" s="335"/>
      <c r="AR486" s="335"/>
      <c r="AS486" s="335"/>
      <c r="AT486" s="335"/>
      <c r="AU486" s="335"/>
    </row>
    <row r="487" spans="3:64" ht="12.95" customHeight="1" x14ac:dyDescent="0.2">
      <c r="C487" s="329"/>
      <c r="D487" s="329"/>
      <c r="AA487" s="335"/>
      <c r="AB487" s="335"/>
      <c r="AC487" s="335"/>
      <c r="AD487" s="335"/>
      <c r="AE487" s="335"/>
      <c r="AG487" s="415"/>
      <c r="AN487" s="335"/>
      <c r="AO487" s="335"/>
      <c r="AP487" s="335"/>
      <c r="AQ487" s="335"/>
      <c r="AR487" s="335"/>
      <c r="AS487" s="335"/>
      <c r="AT487" s="335"/>
      <c r="AU487" s="335"/>
    </row>
    <row r="488" spans="3:64" ht="12.95" customHeight="1" x14ac:dyDescent="0.2">
      <c r="C488" s="329"/>
      <c r="D488" s="329"/>
      <c r="AA488" s="335"/>
      <c r="AB488" s="335"/>
      <c r="AC488" s="335"/>
      <c r="AD488" s="335"/>
      <c r="AE488" s="335"/>
      <c r="AG488" s="415"/>
      <c r="AN488" s="335"/>
      <c r="AO488" s="335"/>
      <c r="AP488" s="335"/>
      <c r="AQ488" s="335"/>
      <c r="AR488" s="335"/>
      <c r="AS488" s="335"/>
      <c r="AT488" s="335"/>
      <c r="AU488" s="335"/>
    </row>
    <row r="489" spans="3:64" ht="12.95" customHeight="1" x14ac:dyDescent="0.2">
      <c r="C489" s="329"/>
      <c r="D489" s="329"/>
      <c r="AA489" s="335"/>
      <c r="AB489" s="335"/>
      <c r="AC489" s="335"/>
      <c r="AD489" s="335"/>
      <c r="AE489" s="335"/>
      <c r="AG489" s="415"/>
      <c r="AN489" s="335"/>
      <c r="AO489" s="335"/>
      <c r="AP489" s="335"/>
      <c r="AQ489" s="335"/>
      <c r="AR489" s="335"/>
      <c r="AS489" s="335"/>
      <c r="AT489" s="335"/>
      <c r="AU489" s="335"/>
    </row>
    <row r="490" spans="3:64" ht="12.95" customHeight="1" x14ac:dyDescent="0.2">
      <c r="C490" s="329"/>
      <c r="D490" s="329"/>
      <c r="AA490" s="335"/>
      <c r="AB490" s="335"/>
      <c r="AC490" s="335"/>
      <c r="AD490" s="335"/>
      <c r="AE490" s="335"/>
      <c r="AG490" s="415"/>
      <c r="AN490" s="335"/>
      <c r="AO490" s="335"/>
      <c r="AP490" s="335"/>
      <c r="AQ490" s="335"/>
      <c r="AR490" s="335"/>
      <c r="AS490" s="335"/>
      <c r="AT490" s="335"/>
      <c r="AU490" s="335"/>
    </row>
    <row r="491" spans="3:64" ht="12.95" customHeight="1" x14ac:dyDescent="0.2">
      <c r="C491" s="329"/>
      <c r="D491" s="329"/>
      <c r="AA491" s="335"/>
      <c r="AB491" s="335"/>
      <c r="AC491" s="335"/>
      <c r="AD491" s="335"/>
      <c r="AE491" s="335"/>
      <c r="AG491" s="415"/>
      <c r="AN491" s="335"/>
      <c r="AO491" s="335"/>
      <c r="AP491" s="335"/>
      <c r="AQ491" s="335"/>
      <c r="AR491" s="335"/>
      <c r="AS491" s="335"/>
      <c r="AT491" s="335"/>
      <c r="AU491" s="335"/>
    </row>
    <row r="492" spans="3:64" ht="12.95" customHeight="1" x14ac:dyDescent="0.2">
      <c r="C492" s="329"/>
      <c r="D492" s="329"/>
      <c r="AA492" s="335"/>
      <c r="AB492" s="335"/>
      <c r="AC492" s="335"/>
      <c r="AD492" s="335"/>
      <c r="AE492" s="335"/>
      <c r="AG492" s="415"/>
      <c r="AN492" s="335"/>
      <c r="AO492" s="335"/>
      <c r="AP492" s="335"/>
      <c r="AQ492" s="335"/>
      <c r="AR492" s="335"/>
      <c r="AS492" s="335"/>
      <c r="AT492" s="335"/>
      <c r="AU492" s="335"/>
    </row>
    <row r="493" spans="3:64" ht="12.95" customHeight="1" x14ac:dyDescent="0.2">
      <c r="C493" s="329"/>
      <c r="D493" s="329"/>
      <c r="AA493" s="335"/>
      <c r="AB493" s="335"/>
      <c r="AC493" s="335"/>
      <c r="AD493" s="335"/>
      <c r="AE493" s="335"/>
      <c r="AG493" s="415"/>
      <c r="AN493" s="335"/>
      <c r="AO493" s="335"/>
      <c r="AP493" s="335"/>
      <c r="AQ493" s="335"/>
      <c r="AR493" s="335"/>
      <c r="AS493" s="335"/>
      <c r="AT493" s="335"/>
      <c r="AU493" s="335"/>
    </row>
    <row r="494" spans="3:64" ht="12.95" customHeight="1" x14ac:dyDescent="0.2">
      <c r="C494" s="329"/>
      <c r="D494" s="329"/>
      <c r="AA494" s="335"/>
      <c r="AB494" s="335"/>
      <c r="AC494" s="335"/>
      <c r="AD494" s="335"/>
      <c r="AE494" s="335"/>
      <c r="AG494" s="415"/>
      <c r="AN494" s="335"/>
      <c r="AO494" s="335"/>
      <c r="AP494" s="335"/>
      <c r="AQ494" s="335"/>
      <c r="AR494" s="335"/>
      <c r="AS494" s="335"/>
      <c r="AT494" s="335"/>
      <c r="AU494" s="335"/>
    </row>
    <row r="495" spans="3:64" ht="12.95" customHeight="1" x14ac:dyDescent="0.2">
      <c r="C495" s="329"/>
      <c r="D495" s="329"/>
      <c r="AA495" s="335"/>
      <c r="AB495" s="335"/>
      <c r="AC495" s="335"/>
      <c r="AD495" s="335"/>
      <c r="AE495" s="335"/>
      <c r="AG495" s="415"/>
      <c r="AN495" s="335"/>
      <c r="AO495" s="335"/>
      <c r="AP495" s="335"/>
      <c r="AQ495" s="335"/>
      <c r="AR495" s="335"/>
      <c r="AS495" s="335"/>
      <c r="AT495" s="335"/>
      <c r="AU495" s="335"/>
    </row>
    <row r="496" spans="3:64" ht="12.95" customHeight="1" x14ac:dyDescent="0.2">
      <c r="C496" s="329"/>
      <c r="D496" s="329"/>
      <c r="AA496" s="335"/>
      <c r="AB496" s="335"/>
      <c r="AC496" s="335"/>
      <c r="AD496" s="335"/>
      <c r="AE496" s="335"/>
      <c r="AG496" s="415"/>
      <c r="AN496" s="335"/>
      <c r="AO496" s="335"/>
      <c r="AP496" s="335"/>
      <c r="AQ496" s="335"/>
      <c r="AR496" s="335"/>
      <c r="AS496" s="335"/>
      <c r="AT496" s="335"/>
      <c r="AU496" s="335"/>
    </row>
    <row r="497" spans="3:47" ht="12.95" customHeight="1" x14ac:dyDescent="0.2">
      <c r="C497" s="329"/>
      <c r="D497" s="329"/>
      <c r="AA497" s="335"/>
      <c r="AB497" s="335"/>
      <c r="AC497" s="335"/>
      <c r="AD497" s="335"/>
      <c r="AE497" s="335"/>
      <c r="AG497" s="415"/>
      <c r="AN497" s="335"/>
      <c r="AO497" s="335"/>
      <c r="AP497" s="335"/>
      <c r="AQ497" s="335"/>
      <c r="AR497" s="335"/>
      <c r="AS497" s="335"/>
      <c r="AT497" s="335"/>
      <c r="AU497" s="335"/>
    </row>
    <row r="498" spans="3:47" ht="12.95" customHeight="1" x14ac:dyDescent="0.2">
      <c r="C498" s="329"/>
      <c r="D498" s="329"/>
      <c r="AA498" s="335"/>
      <c r="AB498" s="335"/>
      <c r="AC498" s="335"/>
      <c r="AD498" s="335"/>
      <c r="AE498" s="335"/>
      <c r="AG498" s="415"/>
      <c r="AN498" s="335"/>
      <c r="AO498" s="335"/>
      <c r="AP498" s="335"/>
      <c r="AQ498" s="335"/>
      <c r="AR498" s="335"/>
      <c r="AS498" s="335"/>
      <c r="AT498" s="335"/>
      <c r="AU498" s="335"/>
    </row>
    <row r="499" spans="3:47" ht="12.95" customHeight="1" x14ac:dyDescent="0.2">
      <c r="C499" s="329"/>
      <c r="D499" s="329"/>
      <c r="AA499" s="335"/>
      <c r="AB499" s="335"/>
      <c r="AC499" s="335"/>
      <c r="AD499" s="335"/>
      <c r="AE499" s="335"/>
      <c r="AG499" s="415"/>
      <c r="AN499" s="335"/>
      <c r="AO499" s="335"/>
      <c r="AP499" s="335"/>
      <c r="AQ499" s="335"/>
      <c r="AR499" s="335"/>
      <c r="AS499" s="335"/>
      <c r="AT499" s="335"/>
      <c r="AU499" s="335"/>
    </row>
    <row r="500" spans="3:47" ht="12.95" customHeight="1" x14ac:dyDescent="0.2">
      <c r="C500" s="329"/>
      <c r="D500" s="329"/>
      <c r="AA500" s="335"/>
      <c r="AB500" s="335"/>
      <c r="AC500" s="335"/>
      <c r="AD500" s="335"/>
      <c r="AE500" s="335"/>
      <c r="AG500" s="415"/>
      <c r="AN500" s="335"/>
      <c r="AO500" s="335"/>
      <c r="AP500" s="335"/>
      <c r="AQ500" s="335"/>
      <c r="AR500" s="335"/>
      <c r="AS500" s="335"/>
      <c r="AT500" s="335"/>
      <c r="AU500" s="335"/>
    </row>
    <row r="501" spans="3:47" ht="12.95" customHeight="1" x14ac:dyDescent="0.2">
      <c r="C501" s="329"/>
      <c r="D501" s="329"/>
      <c r="AA501" s="335"/>
      <c r="AB501" s="335"/>
      <c r="AC501" s="335"/>
      <c r="AD501" s="335"/>
      <c r="AE501" s="335"/>
      <c r="AG501" s="415"/>
      <c r="AN501" s="335"/>
      <c r="AO501" s="335"/>
      <c r="AP501" s="335"/>
      <c r="AQ501" s="335"/>
      <c r="AR501" s="335"/>
      <c r="AS501" s="335"/>
      <c r="AT501" s="335"/>
      <c r="AU501" s="335"/>
    </row>
    <row r="502" spans="3:47" ht="12.95" customHeight="1" x14ac:dyDescent="0.2">
      <c r="C502" s="329"/>
      <c r="D502" s="329"/>
      <c r="AA502" s="335"/>
      <c r="AB502" s="335"/>
      <c r="AC502" s="335"/>
      <c r="AD502" s="335"/>
      <c r="AE502" s="335"/>
      <c r="AG502" s="415"/>
      <c r="AN502" s="335"/>
      <c r="AO502" s="335"/>
      <c r="AP502" s="335"/>
      <c r="AQ502" s="335"/>
      <c r="AR502" s="335"/>
      <c r="AS502" s="335"/>
      <c r="AT502" s="335"/>
      <c r="AU502" s="335"/>
    </row>
    <row r="503" spans="3:47" ht="12.95" customHeight="1" x14ac:dyDescent="0.2">
      <c r="C503" s="329"/>
      <c r="D503" s="329"/>
      <c r="AA503" s="335"/>
      <c r="AB503" s="335"/>
      <c r="AC503" s="335"/>
      <c r="AD503" s="335"/>
      <c r="AE503" s="335"/>
      <c r="AG503" s="415"/>
      <c r="AN503" s="335"/>
      <c r="AO503" s="335"/>
      <c r="AP503" s="335"/>
      <c r="AQ503" s="335"/>
      <c r="AR503" s="335"/>
      <c r="AS503" s="335"/>
      <c r="AT503" s="335"/>
      <c r="AU503" s="335"/>
    </row>
    <row r="504" spans="3:47" ht="12.95" customHeight="1" x14ac:dyDescent="0.2">
      <c r="C504" s="329"/>
      <c r="D504" s="329"/>
      <c r="AA504" s="335"/>
      <c r="AB504" s="335"/>
      <c r="AC504" s="335"/>
      <c r="AD504" s="335"/>
      <c r="AE504" s="335"/>
      <c r="AG504" s="415"/>
      <c r="AN504" s="335"/>
      <c r="AO504" s="335"/>
      <c r="AP504" s="335"/>
      <c r="AQ504" s="335"/>
      <c r="AR504" s="335"/>
      <c r="AS504" s="335"/>
      <c r="AT504" s="335"/>
      <c r="AU504" s="335"/>
    </row>
    <row r="505" spans="3:47" ht="12.95" customHeight="1" x14ac:dyDescent="0.2">
      <c r="C505" s="329"/>
      <c r="D505" s="329"/>
      <c r="AA505" s="335"/>
      <c r="AB505" s="335"/>
      <c r="AC505" s="335"/>
      <c r="AD505" s="335"/>
      <c r="AE505" s="335"/>
      <c r="AG505" s="415"/>
      <c r="AN505" s="335"/>
      <c r="AO505" s="335"/>
      <c r="AP505" s="335"/>
      <c r="AQ505" s="335"/>
      <c r="AR505" s="335"/>
      <c r="AS505" s="335"/>
      <c r="AT505" s="335"/>
      <c r="AU505" s="335"/>
    </row>
    <row r="506" spans="3:47" ht="12.95" customHeight="1" x14ac:dyDescent="0.2">
      <c r="C506" s="329"/>
      <c r="D506" s="329"/>
      <c r="AA506" s="335"/>
      <c r="AB506" s="335"/>
      <c r="AC506" s="335"/>
      <c r="AD506" s="335"/>
      <c r="AE506" s="335"/>
      <c r="AG506" s="415"/>
      <c r="AN506" s="335"/>
      <c r="AO506" s="335"/>
      <c r="AP506" s="335"/>
      <c r="AQ506" s="335"/>
      <c r="AR506" s="335"/>
      <c r="AS506" s="335"/>
      <c r="AT506" s="335"/>
      <c r="AU506" s="335"/>
    </row>
    <row r="507" spans="3:47" ht="12.95" customHeight="1" x14ac:dyDescent="0.2">
      <c r="C507" s="329"/>
      <c r="D507" s="329"/>
      <c r="AA507" s="335"/>
      <c r="AB507" s="335"/>
      <c r="AC507" s="335"/>
      <c r="AD507" s="335"/>
      <c r="AE507" s="335"/>
      <c r="AG507" s="415"/>
      <c r="AN507" s="335"/>
      <c r="AO507" s="335"/>
      <c r="AP507" s="335"/>
      <c r="AQ507" s="335"/>
      <c r="AR507" s="335"/>
      <c r="AS507" s="335"/>
      <c r="AT507" s="335"/>
      <c r="AU507" s="335"/>
    </row>
    <row r="508" spans="3:47" ht="12.95" customHeight="1" x14ac:dyDescent="0.2">
      <c r="C508" s="329"/>
      <c r="D508" s="329"/>
      <c r="AA508" s="335"/>
      <c r="AB508" s="335"/>
      <c r="AC508" s="335"/>
      <c r="AD508" s="335"/>
      <c r="AE508" s="335"/>
      <c r="AG508" s="415"/>
      <c r="AN508" s="335"/>
      <c r="AO508" s="335"/>
      <c r="AP508" s="335"/>
      <c r="AQ508" s="335"/>
      <c r="AR508" s="335"/>
      <c r="AS508" s="335"/>
      <c r="AT508" s="335"/>
      <c r="AU508" s="335"/>
    </row>
    <row r="509" spans="3:47" ht="12.95" customHeight="1" x14ac:dyDescent="0.2">
      <c r="C509" s="329"/>
      <c r="D509" s="329"/>
      <c r="AA509" s="335"/>
      <c r="AB509" s="335"/>
      <c r="AC509" s="335"/>
      <c r="AD509" s="335"/>
      <c r="AE509" s="335"/>
      <c r="AG509" s="415"/>
      <c r="AN509" s="335"/>
      <c r="AO509" s="335"/>
      <c r="AP509" s="335"/>
      <c r="AQ509" s="335"/>
      <c r="AR509" s="335"/>
      <c r="AS509" s="335"/>
      <c r="AT509" s="335"/>
      <c r="AU509" s="335"/>
    </row>
    <row r="510" spans="3:47" ht="12.95" customHeight="1" x14ac:dyDescent="0.2">
      <c r="C510" s="329"/>
      <c r="D510" s="329"/>
      <c r="AA510" s="335"/>
      <c r="AB510" s="335"/>
      <c r="AC510" s="335"/>
      <c r="AD510" s="335"/>
      <c r="AE510" s="335"/>
      <c r="AG510" s="415"/>
      <c r="AN510" s="335"/>
      <c r="AO510" s="335"/>
      <c r="AP510" s="335"/>
      <c r="AQ510" s="335"/>
      <c r="AR510" s="335"/>
      <c r="AS510" s="335"/>
      <c r="AT510" s="335"/>
      <c r="AU510" s="335"/>
    </row>
    <row r="511" spans="3:47" ht="12.95" customHeight="1" x14ac:dyDescent="0.2">
      <c r="C511" s="329"/>
      <c r="D511" s="329"/>
      <c r="AA511" s="335"/>
      <c r="AB511" s="335"/>
      <c r="AC511" s="335"/>
      <c r="AD511" s="335"/>
      <c r="AE511" s="335"/>
      <c r="AG511" s="415"/>
      <c r="AN511" s="335"/>
      <c r="AO511" s="335"/>
      <c r="AP511" s="335"/>
      <c r="AQ511" s="335"/>
      <c r="AR511" s="335"/>
      <c r="AS511" s="335"/>
      <c r="AT511" s="335"/>
      <c r="AU511" s="335"/>
    </row>
    <row r="512" spans="3:47" ht="12.95" customHeight="1" x14ac:dyDescent="0.2">
      <c r="C512" s="329"/>
      <c r="D512" s="329"/>
      <c r="AA512" s="335"/>
      <c r="AB512" s="335"/>
      <c r="AC512" s="335"/>
      <c r="AD512" s="335"/>
      <c r="AE512" s="335"/>
      <c r="AG512" s="415"/>
      <c r="AN512" s="335"/>
      <c r="AO512" s="335"/>
      <c r="AP512" s="335"/>
      <c r="AQ512" s="335"/>
      <c r="AR512" s="335"/>
      <c r="AS512" s="335"/>
      <c r="AT512" s="335"/>
      <c r="AU512" s="335"/>
    </row>
    <row r="513" spans="3:64" ht="12.95" customHeight="1" x14ac:dyDescent="0.2">
      <c r="C513" s="329"/>
      <c r="D513" s="329"/>
      <c r="AA513" s="335"/>
      <c r="AB513" s="335"/>
      <c r="AC513" s="335"/>
      <c r="AD513" s="335"/>
      <c r="AE513" s="335"/>
      <c r="AG513" s="415"/>
      <c r="AN513" s="335"/>
      <c r="AO513" s="335"/>
      <c r="AP513" s="335"/>
      <c r="AQ513" s="335"/>
      <c r="AR513" s="335"/>
      <c r="AS513" s="335"/>
      <c r="AT513" s="335"/>
      <c r="AU513" s="335"/>
    </row>
    <row r="514" spans="3:64" ht="12.95" customHeight="1" x14ac:dyDescent="0.2">
      <c r="C514" s="329"/>
      <c r="D514" s="329"/>
      <c r="AA514" s="335"/>
      <c r="AB514" s="335"/>
      <c r="AC514" s="335"/>
      <c r="AD514" s="335"/>
      <c r="AE514" s="335"/>
      <c r="AG514" s="415"/>
      <c r="AN514" s="335"/>
      <c r="AO514" s="335"/>
      <c r="AP514" s="335"/>
      <c r="AQ514" s="335"/>
      <c r="AR514" s="335"/>
      <c r="AS514" s="335"/>
      <c r="AT514" s="335"/>
      <c r="AU514" s="335"/>
      <c r="AV514" s="335"/>
    </row>
    <row r="515" spans="3:64" ht="12.95" customHeight="1" x14ac:dyDescent="0.2">
      <c r="C515" s="329"/>
      <c r="D515" s="329"/>
      <c r="AA515" s="335"/>
      <c r="AB515" s="335"/>
      <c r="AC515" s="335"/>
      <c r="AD515" s="335"/>
      <c r="AE515" s="335"/>
      <c r="AG515" s="415"/>
      <c r="AN515" s="335"/>
      <c r="AO515" s="335"/>
      <c r="AP515" s="335"/>
      <c r="AQ515" s="335"/>
      <c r="AR515" s="335"/>
      <c r="AS515" s="335"/>
      <c r="AT515" s="335"/>
      <c r="AU515" s="335"/>
    </row>
    <row r="516" spans="3:64" ht="12.95" customHeight="1" x14ac:dyDescent="0.2">
      <c r="C516" s="329"/>
      <c r="D516" s="329"/>
      <c r="AA516" s="335"/>
      <c r="AB516" s="335"/>
      <c r="AC516" s="335"/>
      <c r="AD516" s="335"/>
      <c r="AE516" s="335"/>
      <c r="AG516" s="415"/>
      <c r="AN516" s="335"/>
      <c r="AO516" s="335"/>
      <c r="AP516" s="335"/>
      <c r="AQ516" s="335"/>
      <c r="AR516" s="335"/>
      <c r="AS516" s="335"/>
      <c r="AT516" s="335"/>
      <c r="AU516" s="335"/>
    </row>
    <row r="517" spans="3:64" ht="12.95" customHeight="1" x14ac:dyDescent="0.2">
      <c r="C517" s="329"/>
      <c r="D517" s="329"/>
      <c r="AA517" s="335"/>
      <c r="AB517" s="335"/>
      <c r="AC517" s="335"/>
      <c r="AD517" s="335"/>
      <c r="AE517" s="335"/>
      <c r="AG517" s="415"/>
      <c r="AN517" s="335"/>
      <c r="AO517" s="335"/>
      <c r="AP517" s="335"/>
      <c r="AQ517" s="335"/>
      <c r="AR517" s="335"/>
      <c r="AS517" s="335"/>
      <c r="AT517" s="335"/>
      <c r="AU517" s="335"/>
      <c r="AV517" s="335"/>
    </row>
    <row r="518" spans="3:64" ht="12.95" customHeight="1" x14ac:dyDescent="0.2">
      <c r="C518" s="329"/>
      <c r="D518" s="329"/>
      <c r="AA518" s="335"/>
      <c r="AB518" s="335"/>
      <c r="AC518" s="335"/>
      <c r="AD518" s="335"/>
      <c r="AE518" s="335"/>
      <c r="AG518" s="415"/>
      <c r="AN518" s="335"/>
      <c r="AO518" s="335"/>
      <c r="AP518" s="335"/>
      <c r="AQ518" s="335"/>
      <c r="AR518" s="335"/>
      <c r="AS518" s="335"/>
      <c r="AT518" s="335"/>
      <c r="AU518" s="335"/>
      <c r="AV518" s="335"/>
      <c r="AW518" s="335"/>
      <c r="AX518" s="335"/>
      <c r="AY518" s="335"/>
      <c r="AZ518" s="335"/>
      <c r="BA518" s="335"/>
      <c r="BB518" s="335"/>
      <c r="BC518" s="335"/>
      <c r="BD518" s="335"/>
      <c r="BE518" s="335"/>
      <c r="BF518" s="335"/>
      <c r="BG518" s="335"/>
      <c r="BH518" s="335"/>
      <c r="BI518" s="335"/>
      <c r="BJ518" s="335"/>
      <c r="BK518" s="335"/>
      <c r="BL518" s="335"/>
    </row>
    <row r="519" spans="3:64" ht="12.95" customHeight="1" x14ac:dyDescent="0.2">
      <c r="C519" s="329"/>
      <c r="D519" s="329"/>
      <c r="AA519" s="335"/>
      <c r="AB519" s="335"/>
      <c r="AC519" s="335"/>
      <c r="AD519" s="335"/>
      <c r="AE519" s="335"/>
      <c r="AG519" s="415"/>
      <c r="AN519" s="335"/>
      <c r="AO519" s="335"/>
      <c r="AP519" s="335"/>
      <c r="AQ519" s="335"/>
      <c r="AR519" s="335"/>
      <c r="AS519" s="335"/>
      <c r="AT519" s="335"/>
      <c r="AU519" s="335"/>
    </row>
    <row r="520" spans="3:64" ht="12.95" customHeight="1" x14ac:dyDescent="0.2">
      <c r="C520" s="329"/>
      <c r="D520" s="329"/>
      <c r="AA520" s="335"/>
      <c r="AB520" s="335"/>
      <c r="AC520" s="335"/>
      <c r="AD520" s="335"/>
      <c r="AE520" s="335"/>
      <c r="AG520" s="415"/>
      <c r="AN520" s="335"/>
      <c r="AO520" s="335"/>
      <c r="AP520" s="335"/>
      <c r="AQ520" s="335"/>
      <c r="AR520" s="335"/>
      <c r="AS520" s="335"/>
      <c r="AT520" s="335"/>
      <c r="AU520" s="335"/>
    </row>
    <row r="521" spans="3:64" ht="12.95" customHeight="1" x14ac:dyDescent="0.2">
      <c r="C521" s="329"/>
      <c r="D521" s="329"/>
      <c r="AA521" s="335"/>
      <c r="AB521" s="335"/>
      <c r="AC521" s="335"/>
      <c r="AD521" s="335"/>
      <c r="AE521" s="335"/>
      <c r="AG521" s="415"/>
      <c r="AN521" s="335"/>
      <c r="AO521" s="335"/>
      <c r="AP521" s="335"/>
      <c r="AQ521" s="335"/>
      <c r="AR521" s="335"/>
      <c r="AS521" s="335"/>
      <c r="AT521" s="335"/>
      <c r="AU521" s="335"/>
    </row>
    <row r="522" spans="3:64" ht="12.95" customHeight="1" x14ac:dyDescent="0.2">
      <c r="C522" s="329"/>
      <c r="D522" s="329"/>
      <c r="AA522" s="335"/>
      <c r="AB522" s="335"/>
      <c r="AC522" s="335"/>
      <c r="AD522" s="335"/>
      <c r="AE522" s="335"/>
      <c r="AG522" s="415"/>
      <c r="AN522" s="335"/>
      <c r="AO522" s="335"/>
      <c r="AP522" s="335"/>
      <c r="AQ522" s="335"/>
      <c r="AR522" s="335"/>
      <c r="AS522" s="335"/>
      <c r="AT522" s="335"/>
      <c r="AU522" s="335"/>
    </row>
    <row r="523" spans="3:64" ht="12.95" customHeight="1" x14ac:dyDescent="0.2">
      <c r="C523" s="329"/>
      <c r="D523" s="329"/>
      <c r="AA523" s="335"/>
      <c r="AB523" s="335"/>
      <c r="AC523" s="335"/>
      <c r="AD523" s="335"/>
      <c r="AE523" s="335"/>
      <c r="AG523" s="415"/>
      <c r="AN523" s="335"/>
      <c r="AO523" s="335"/>
      <c r="AP523" s="335"/>
      <c r="AQ523" s="335"/>
      <c r="AR523" s="335"/>
      <c r="AS523" s="335"/>
      <c r="AT523" s="335"/>
      <c r="AU523" s="335"/>
    </row>
    <row r="524" spans="3:64" ht="12.95" customHeight="1" x14ac:dyDescent="0.2">
      <c r="C524" s="329"/>
      <c r="D524" s="329"/>
      <c r="AA524" s="335"/>
      <c r="AB524" s="335"/>
      <c r="AC524" s="335"/>
      <c r="AD524" s="335"/>
      <c r="AE524" s="335"/>
      <c r="AG524" s="415"/>
      <c r="AN524" s="335"/>
      <c r="AO524" s="335"/>
      <c r="AP524" s="335"/>
      <c r="AQ524" s="335"/>
      <c r="AR524" s="335"/>
      <c r="AS524" s="335"/>
      <c r="AT524" s="335"/>
      <c r="AU524" s="335"/>
    </row>
    <row r="525" spans="3:64" ht="12.95" customHeight="1" x14ac:dyDescent="0.2">
      <c r="C525" s="329"/>
      <c r="D525" s="329"/>
      <c r="AA525" s="335"/>
      <c r="AB525" s="335"/>
      <c r="AC525" s="335"/>
      <c r="AD525" s="335"/>
      <c r="AE525" s="335"/>
      <c r="AG525" s="415"/>
      <c r="AN525" s="335"/>
      <c r="AO525" s="335"/>
      <c r="AP525" s="335"/>
      <c r="AQ525" s="335"/>
      <c r="AR525" s="335"/>
      <c r="AS525" s="335"/>
      <c r="AT525" s="335"/>
      <c r="AU525" s="335"/>
    </row>
    <row r="526" spans="3:64" ht="12.95" customHeight="1" x14ac:dyDescent="0.2">
      <c r="C526" s="329"/>
      <c r="D526" s="329"/>
      <c r="AA526" s="335"/>
      <c r="AB526" s="335"/>
      <c r="AC526" s="335"/>
      <c r="AD526" s="335"/>
      <c r="AE526" s="335"/>
      <c r="AG526" s="415"/>
      <c r="AN526" s="335"/>
      <c r="AO526" s="335"/>
      <c r="AP526" s="335"/>
      <c r="AQ526" s="335"/>
      <c r="AR526" s="335"/>
      <c r="AS526" s="335"/>
      <c r="AT526" s="335"/>
      <c r="AU526" s="335"/>
    </row>
    <row r="527" spans="3:64" ht="12.95" customHeight="1" x14ac:dyDescent="0.2">
      <c r="C527" s="329"/>
      <c r="D527" s="329"/>
      <c r="AA527" s="335"/>
      <c r="AB527" s="335"/>
      <c r="AC527" s="335"/>
      <c r="AD527" s="335"/>
      <c r="AE527" s="335"/>
      <c r="AG527" s="415"/>
      <c r="AN527" s="335"/>
      <c r="AO527" s="335"/>
      <c r="AP527" s="335"/>
      <c r="AQ527" s="335"/>
      <c r="AR527" s="335"/>
      <c r="AS527" s="335"/>
      <c r="AT527" s="335"/>
      <c r="AU527" s="335"/>
      <c r="AV527" s="335"/>
      <c r="AX527" s="335"/>
    </row>
    <row r="528" spans="3:64" ht="12.95" customHeight="1" x14ac:dyDescent="0.2">
      <c r="C528" s="329"/>
      <c r="D528" s="329"/>
      <c r="AA528" s="335"/>
      <c r="AB528" s="335"/>
      <c r="AC528" s="335"/>
      <c r="AD528" s="335"/>
      <c r="AE528" s="335"/>
      <c r="AG528" s="415"/>
      <c r="AN528" s="335"/>
      <c r="AO528" s="335"/>
      <c r="AP528" s="335"/>
      <c r="AQ528" s="335"/>
      <c r="AR528" s="335"/>
      <c r="AS528" s="335"/>
      <c r="AT528" s="335"/>
      <c r="AU528" s="335"/>
    </row>
    <row r="529" spans="3:64" ht="12.95" customHeight="1" x14ac:dyDescent="0.2">
      <c r="C529" s="329"/>
      <c r="D529" s="329"/>
      <c r="AA529" s="335"/>
      <c r="AB529" s="335"/>
      <c r="AC529" s="335"/>
      <c r="AD529" s="335"/>
      <c r="AE529" s="335"/>
      <c r="AG529" s="415"/>
      <c r="AN529" s="335"/>
      <c r="AO529" s="335"/>
      <c r="AP529" s="335"/>
      <c r="AQ529" s="335"/>
      <c r="AR529" s="335"/>
      <c r="AS529" s="335"/>
      <c r="AT529" s="335"/>
      <c r="AU529" s="335"/>
    </row>
    <row r="530" spans="3:64" ht="12.95" customHeight="1" x14ac:dyDescent="0.2">
      <c r="C530" s="329"/>
      <c r="D530" s="329"/>
      <c r="AA530" s="335"/>
      <c r="AB530" s="335"/>
      <c r="AC530" s="335"/>
      <c r="AD530" s="335"/>
      <c r="AE530" s="335"/>
      <c r="AG530" s="415"/>
      <c r="AN530" s="335"/>
      <c r="AO530" s="335"/>
      <c r="AP530" s="335"/>
      <c r="AQ530" s="335"/>
      <c r="AR530" s="335"/>
      <c r="AS530" s="335"/>
      <c r="AT530" s="335"/>
      <c r="AU530" s="335"/>
    </row>
    <row r="531" spans="3:64" ht="12.95" customHeight="1" x14ac:dyDescent="0.2">
      <c r="C531" s="329"/>
      <c r="D531" s="329"/>
      <c r="AA531" s="335"/>
      <c r="AB531" s="335"/>
      <c r="AC531" s="335"/>
      <c r="AD531" s="335"/>
      <c r="AE531" s="335"/>
      <c r="AG531" s="415"/>
      <c r="AN531" s="335"/>
      <c r="AO531" s="335"/>
      <c r="AP531" s="335"/>
      <c r="AQ531" s="335"/>
      <c r="AR531" s="335"/>
      <c r="AS531" s="335"/>
      <c r="AT531" s="335"/>
      <c r="AU531" s="335"/>
    </row>
    <row r="532" spans="3:64" ht="12.95" customHeight="1" x14ac:dyDescent="0.2">
      <c r="C532" s="329"/>
      <c r="D532" s="329"/>
      <c r="AA532" s="335"/>
      <c r="AB532" s="335"/>
      <c r="AC532" s="335"/>
      <c r="AD532" s="335"/>
      <c r="AE532" s="335"/>
      <c r="AG532" s="415"/>
      <c r="AN532" s="335"/>
      <c r="AO532" s="335"/>
      <c r="AP532" s="335"/>
      <c r="AQ532" s="335"/>
      <c r="AR532" s="335"/>
      <c r="AS532" s="335"/>
      <c r="AT532" s="335"/>
      <c r="AU532" s="335"/>
    </row>
    <row r="533" spans="3:64" ht="12.95" customHeight="1" x14ac:dyDescent="0.2">
      <c r="C533" s="329"/>
      <c r="D533" s="329"/>
      <c r="AA533" s="335"/>
      <c r="AB533" s="335"/>
      <c r="AC533" s="335"/>
      <c r="AD533" s="335"/>
      <c r="AE533" s="335"/>
      <c r="AG533" s="415"/>
      <c r="AN533" s="335"/>
      <c r="AO533" s="335"/>
      <c r="AP533" s="335"/>
      <c r="AQ533" s="335"/>
      <c r="AR533" s="335"/>
      <c r="AS533" s="335"/>
      <c r="AT533" s="335"/>
      <c r="AU533" s="335"/>
      <c r="AV533" s="335"/>
      <c r="AW533" s="335"/>
      <c r="AX533" s="335"/>
      <c r="AY533" s="335"/>
      <c r="AZ533" s="335"/>
      <c r="BA533" s="335"/>
      <c r="BB533" s="335"/>
      <c r="BC533" s="335"/>
      <c r="BD533" s="335"/>
      <c r="BE533" s="335"/>
      <c r="BF533" s="335"/>
      <c r="BG533" s="335"/>
      <c r="BH533" s="335"/>
      <c r="BI533" s="335"/>
      <c r="BJ533" s="335"/>
      <c r="BK533" s="335"/>
      <c r="BL533" s="335"/>
    </row>
    <row r="534" spans="3:64" ht="12.95" customHeight="1" x14ac:dyDescent="0.2">
      <c r="C534" s="329"/>
      <c r="D534" s="329"/>
      <c r="AA534" s="335"/>
      <c r="AB534" s="335"/>
      <c r="AC534" s="335"/>
      <c r="AD534" s="335"/>
      <c r="AE534" s="335"/>
      <c r="AG534" s="415"/>
      <c r="AN534" s="335"/>
      <c r="AO534" s="335"/>
      <c r="AP534" s="335"/>
      <c r="AQ534" s="335"/>
      <c r="AR534" s="335"/>
      <c r="AS534" s="335"/>
      <c r="AT534" s="335"/>
      <c r="AU534" s="335"/>
    </row>
    <row r="535" spans="3:64" ht="12.95" customHeight="1" x14ac:dyDescent="0.2">
      <c r="C535" s="329"/>
      <c r="D535" s="329"/>
      <c r="AA535" s="335"/>
      <c r="AB535" s="335"/>
      <c r="AC535" s="335"/>
      <c r="AD535" s="335"/>
      <c r="AE535" s="335"/>
      <c r="AG535" s="415"/>
      <c r="AN535" s="335"/>
      <c r="AO535" s="335"/>
      <c r="AP535" s="335"/>
      <c r="AQ535" s="335"/>
      <c r="AR535" s="335"/>
      <c r="AS535" s="335"/>
      <c r="AT535" s="335"/>
      <c r="AU535" s="335"/>
    </row>
    <row r="536" spans="3:64" ht="12.95" customHeight="1" x14ac:dyDescent="0.2">
      <c r="C536" s="329"/>
      <c r="D536" s="329"/>
      <c r="AA536" s="335"/>
      <c r="AB536" s="335"/>
      <c r="AC536" s="335"/>
      <c r="AD536" s="335"/>
      <c r="AE536" s="335"/>
      <c r="AG536" s="415"/>
      <c r="AN536" s="335"/>
      <c r="AO536" s="335"/>
      <c r="AP536" s="335"/>
      <c r="AQ536" s="335"/>
      <c r="AR536" s="335"/>
      <c r="AS536" s="335"/>
      <c r="AT536" s="335"/>
      <c r="AU536" s="335"/>
    </row>
    <row r="537" spans="3:64" ht="12.95" customHeight="1" x14ac:dyDescent="0.2">
      <c r="C537" s="329"/>
      <c r="D537" s="329"/>
      <c r="AA537" s="335"/>
      <c r="AB537" s="335"/>
      <c r="AC537" s="335"/>
      <c r="AD537" s="335"/>
      <c r="AE537" s="335"/>
      <c r="AG537" s="415"/>
      <c r="AN537" s="335"/>
      <c r="AO537" s="335"/>
      <c r="AP537" s="335"/>
      <c r="AQ537" s="335"/>
      <c r="AR537" s="335"/>
      <c r="AS537" s="335"/>
      <c r="AT537" s="335"/>
      <c r="AU537" s="335"/>
    </row>
    <row r="538" spans="3:64" ht="12.95" customHeight="1" x14ac:dyDescent="0.2">
      <c r="C538" s="329"/>
      <c r="D538" s="329"/>
      <c r="AA538" s="335"/>
      <c r="AB538" s="335"/>
      <c r="AC538" s="335"/>
      <c r="AD538" s="335"/>
      <c r="AE538" s="335"/>
      <c r="AG538" s="415"/>
      <c r="AN538" s="335"/>
      <c r="AO538" s="335"/>
      <c r="AP538" s="335"/>
      <c r="AQ538" s="335"/>
      <c r="AR538" s="335"/>
      <c r="AS538" s="335"/>
      <c r="AT538" s="335"/>
      <c r="AU538" s="335"/>
    </row>
    <row r="539" spans="3:64" ht="12.95" customHeight="1" x14ac:dyDescent="0.2">
      <c r="C539" s="329"/>
      <c r="D539" s="329"/>
      <c r="AA539" s="335"/>
      <c r="AB539" s="335"/>
      <c r="AC539" s="335"/>
      <c r="AD539" s="335"/>
      <c r="AE539" s="335"/>
      <c r="AG539" s="415"/>
      <c r="AN539" s="335"/>
      <c r="AO539" s="335"/>
      <c r="AP539" s="335"/>
      <c r="AQ539" s="335"/>
      <c r="AR539" s="335"/>
      <c r="AS539" s="335"/>
      <c r="AT539" s="335"/>
      <c r="AU539" s="335"/>
    </row>
    <row r="540" spans="3:64" ht="12.95" customHeight="1" x14ac:dyDescent="0.2">
      <c r="C540" s="329"/>
      <c r="D540" s="329"/>
      <c r="AA540" s="335"/>
      <c r="AB540" s="335"/>
      <c r="AC540" s="335"/>
      <c r="AD540" s="335"/>
      <c r="AE540" s="335"/>
      <c r="AG540" s="415"/>
      <c r="AN540" s="335"/>
      <c r="AO540" s="335"/>
      <c r="AP540" s="335"/>
      <c r="AQ540" s="335"/>
      <c r="AR540" s="335"/>
      <c r="AS540" s="335"/>
      <c r="AT540" s="335"/>
      <c r="AU540" s="335"/>
    </row>
    <row r="541" spans="3:64" ht="12.95" customHeight="1" x14ac:dyDescent="0.2">
      <c r="C541" s="329"/>
      <c r="D541" s="329"/>
      <c r="AA541" s="335"/>
      <c r="AB541" s="335"/>
      <c r="AC541" s="335"/>
      <c r="AD541" s="335"/>
      <c r="AE541" s="335"/>
      <c r="AG541" s="415"/>
      <c r="AN541" s="335"/>
      <c r="AO541" s="335"/>
      <c r="AP541" s="335"/>
      <c r="AQ541" s="335"/>
      <c r="AR541" s="335"/>
      <c r="AS541" s="335"/>
      <c r="AT541" s="335"/>
      <c r="AU541" s="335"/>
    </row>
    <row r="542" spans="3:64" ht="12.95" customHeight="1" x14ac:dyDescent="0.2">
      <c r="C542" s="329"/>
      <c r="D542" s="329"/>
      <c r="AA542" s="335"/>
      <c r="AB542" s="335"/>
      <c r="AC542" s="335"/>
      <c r="AD542" s="335"/>
      <c r="AE542" s="335"/>
      <c r="AG542" s="415"/>
      <c r="AN542" s="335"/>
      <c r="AO542" s="335"/>
      <c r="AP542" s="335"/>
      <c r="AQ542" s="335"/>
      <c r="AR542" s="335"/>
      <c r="AS542" s="335"/>
      <c r="AT542" s="335"/>
      <c r="AU542" s="335"/>
    </row>
    <row r="543" spans="3:64" ht="12.95" customHeight="1" x14ac:dyDescent="0.2">
      <c r="C543" s="329"/>
      <c r="D543" s="329"/>
      <c r="AA543" s="335"/>
      <c r="AB543" s="335"/>
      <c r="AC543" s="335"/>
      <c r="AD543" s="335"/>
      <c r="AE543" s="335"/>
      <c r="AG543" s="415"/>
      <c r="AN543" s="335"/>
      <c r="AO543" s="335"/>
      <c r="AP543" s="335"/>
      <c r="AQ543" s="335"/>
      <c r="AR543" s="335"/>
      <c r="AS543" s="335"/>
      <c r="AT543" s="335"/>
      <c r="AU543" s="335"/>
    </row>
    <row r="544" spans="3:64" ht="12.95" customHeight="1" x14ac:dyDescent="0.2">
      <c r="C544" s="329"/>
      <c r="D544" s="329"/>
      <c r="AA544" s="335"/>
      <c r="AB544" s="335"/>
      <c r="AC544" s="335"/>
      <c r="AD544" s="335"/>
      <c r="AE544" s="335"/>
      <c r="AG544" s="415"/>
      <c r="AN544" s="335"/>
      <c r="AO544" s="335"/>
      <c r="AP544" s="335"/>
      <c r="AQ544" s="335"/>
      <c r="AR544" s="335"/>
      <c r="AS544" s="335"/>
      <c r="AT544" s="335"/>
      <c r="AU544" s="335"/>
    </row>
    <row r="545" spans="3:48" ht="12.95" customHeight="1" x14ac:dyDescent="0.2">
      <c r="C545" s="329"/>
      <c r="D545" s="329"/>
      <c r="AA545" s="335"/>
      <c r="AB545" s="335"/>
      <c r="AC545" s="335"/>
      <c r="AD545" s="335"/>
      <c r="AE545" s="335"/>
      <c r="AG545" s="415"/>
      <c r="AN545" s="335"/>
      <c r="AO545" s="335"/>
      <c r="AP545" s="335"/>
      <c r="AQ545" s="335"/>
      <c r="AR545" s="335"/>
      <c r="AS545" s="335"/>
      <c r="AT545" s="335"/>
      <c r="AU545" s="335"/>
    </row>
    <row r="546" spans="3:48" ht="12.95" customHeight="1" x14ac:dyDescent="0.2">
      <c r="C546" s="329"/>
      <c r="D546" s="329"/>
      <c r="AA546" s="335"/>
      <c r="AB546" s="335"/>
      <c r="AC546" s="335"/>
      <c r="AD546" s="335"/>
      <c r="AE546" s="335"/>
      <c r="AG546" s="415"/>
      <c r="AN546" s="335"/>
      <c r="AO546" s="335"/>
      <c r="AP546" s="335"/>
      <c r="AQ546" s="335"/>
      <c r="AR546" s="335"/>
      <c r="AS546" s="335"/>
      <c r="AT546" s="335"/>
      <c r="AU546" s="335"/>
    </row>
    <row r="547" spans="3:48" ht="12.95" customHeight="1" x14ac:dyDescent="0.2">
      <c r="C547" s="329"/>
      <c r="D547" s="329"/>
      <c r="AA547" s="335"/>
      <c r="AB547" s="335"/>
      <c r="AC547" s="335"/>
      <c r="AD547" s="335"/>
      <c r="AE547" s="335"/>
      <c r="AG547" s="415"/>
      <c r="AN547" s="335"/>
      <c r="AO547" s="335"/>
      <c r="AP547" s="335"/>
      <c r="AQ547" s="335"/>
      <c r="AR547" s="335"/>
      <c r="AS547" s="335"/>
      <c r="AT547" s="335"/>
      <c r="AU547" s="335"/>
    </row>
    <row r="548" spans="3:48" ht="12.95" customHeight="1" x14ac:dyDescent="0.2">
      <c r="C548" s="329"/>
      <c r="D548" s="329"/>
      <c r="AA548" s="335"/>
      <c r="AB548" s="335"/>
      <c r="AC548" s="335"/>
      <c r="AD548" s="335"/>
      <c r="AE548" s="335"/>
      <c r="AG548" s="415"/>
      <c r="AN548" s="335"/>
      <c r="AO548" s="335"/>
      <c r="AP548" s="335"/>
      <c r="AQ548" s="335"/>
      <c r="AR548" s="335"/>
      <c r="AS548" s="335"/>
      <c r="AT548" s="335"/>
      <c r="AU548" s="335"/>
    </row>
    <row r="549" spans="3:48" ht="12.95" customHeight="1" x14ac:dyDescent="0.2">
      <c r="C549" s="329"/>
      <c r="D549" s="329"/>
      <c r="AA549" s="335"/>
      <c r="AB549" s="335"/>
      <c r="AC549" s="335"/>
      <c r="AD549" s="335"/>
      <c r="AE549" s="335"/>
      <c r="AG549" s="415"/>
      <c r="AN549" s="335"/>
      <c r="AO549" s="335"/>
      <c r="AP549" s="335"/>
      <c r="AQ549" s="335"/>
      <c r="AR549" s="335"/>
      <c r="AS549" s="335"/>
      <c r="AT549" s="335"/>
      <c r="AU549" s="335"/>
    </row>
    <row r="550" spans="3:48" ht="12.95" customHeight="1" x14ac:dyDescent="0.2">
      <c r="C550" s="329"/>
      <c r="D550" s="329"/>
      <c r="AA550" s="335"/>
      <c r="AB550" s="335"/>
      <c r="AC550" s="335"/>
      <c r="AD550" s="335"/>
      <c r="AE550" s="335"/>
      <c r="AG550" s="415"/>
      <c r="AN550" s="335"/>
      <c r="AO550" s="335"/>
      <c r="AP550" s="335"/>
      <c r="AQ550" s="335"/>
      <c r="AR550" s="335"/>
      <c r="AS550" s="335"/>
      <c r="AT550" s="335"/>
      <c r="AU550" s="335"/>
    </row>
    <row r="551" spans="3:48" ht="12.95" customHeight="1" x14ac:dyDescent="0.2">
      <c r="C551" s="329"/>
      <c r="D551" s="329"/>
      <c r="AA551" s="335"/>
      <c r="AB551" s="335"/>
      <c r="AC551" s="335"/>
      <c r="AD551" s="335"/>
      <c r="AE551" s="335"/>
      <c r="AG551" s="415"/>
      <c r="AN551" s="335"/>
      <c r="AO551" s="335"/>
      <c r="AP551" s="335"/>
      <c r="AQ551" s="335"/>
      <c r="AR551" s="335"/>
      <c r="AS551" s="335"/>
      <c r="AT551" s="335"/>
      <c r="AU551" s="335"/>
    </row>
    <row r="552" spans="3:48" ht="12.95" customHeight="1" x14ac:dyDescent="0.2">
      <c r="C552" s="329"/>
      <c r="D552" s="329"/>
      <c r="AA552" s="335"/>
      <c r="AB552" s="335"/>
      <c r="AC552" s="335"/>
      <c r="AD552" s="335"/>
      <c r="AE552" s="335"/>
      <c r="AG552" s="415"/>
      <c r="AN552" s="335"/>
      <c r="AO552" s="335"/>
      <c r="AP552" s="335"/>
      <c r="AQ552" s="335"/>
      <c r="AR552" s="335"/>
      <c r="AS552" s="335"/>
      <c r="AT552" s="335"/>
      <c r="AU552" s="335"/>
    </row>
    <row r="553" spans="3:48" ht="12.95" customHeight="1" x14ac:dyDescent="0.2">
      <c r="C553" s="329"/>
      <c r="D553" s="329"/>
      <c r="AA553" s="335"/>
      <c r="AB553" s="335"/>
      <c r="AC553" s="335"/>
      <c r="AD553" s="335"/>
      <c r="AE553" s="335"/>
      <c r="AG553" s="415"/>
      <c r="AN553" s="335"/>
      <c r="AO553" s="335"/>
      <c r="AP553" s="335"/>
      <c r="AQ553" s="335"/>
      <c r="AR553" s="335"/>
      <c r="AS553" s="335"/>
      <c r="AT553" s="335"/>
      <c r="AU553" s="335"/>
    </row>
    <row r="554" spans="3:48" ht="12.95" customHeight="1" x14ac:dyDescent="0.2">
      <c r="C554" s="329"/>
      <c r="D554" s="329"/>
      <c r="AA554" s="335"/>
      <c r="AB554" s="335"/>
      <c r="AC554" s="335"/>
      <c r="AD554" s="335"/>
      <c r="AE554" s="335"/>
      <c r="AG554" s="415"/>
      <c r="AN554" s="335"/>
      <c r="AO554" s="335"/>
      <c r="AP554" s="335"/>
      <c r="AQ554" s="335"/>
      <c r="AR554" s="335"/>
      <c r="AS554" s="335"/>
      <c r="AT554" s="335"/>
      <c r="AU554" s="335"/>
    </row>
    <row r="555" spans="3:48" ht="12.95" customHeight="1" x14ac:dyDescent="0.2">
      <c r="C555" s="329"/>
      <c r="D555" s="329"/>
      <c r="AA555" s="335"/>
      <c r="AB555" s="335"/>
      <c r="AC555" s="335"/>
      <c r="AD555" s="335"/>
      <c r="AE555" s="335"/>
      <c r="AG555" s="415"/>
      <c r="AN555" s="335"/>
      <c r="AO555" s="335"/>
      <c r="AP555" s="335"/>
      <c r="AQ555" s="335"/>
      <c r="AR555" s="335"/>
      <c r="AS555" s="335"/>
      <c r="AT555" s="335"/>
      <c r="AU555" s="335"/>
    </row>
    <row r="556" spans="3:48" ht="12.95" customHeight="1" x14ac:dyDescent="0.2">
      <c r="C556" s="329"/>
      <c r="D556" s="329"/>
      <c r="AA556" s="335"/>
      <c r="AB556" s="335"/>
      <c r="AC556" s="335"/>
      <c r="AD556" s="335"/>
      <c r="AE556" s="335"/>
      <c r="AG556" s="415"/>
      <c r="AN556" s="335"/>
      <c r="AO556" s="335"/>
      <c r="AP556" s="335"/>
      <c r="AQ556" s="335"/>
      <c r="AR556" s="335"/>
      <c r="AS556" s="335"/>
      <c r="AT556" s="335"/>
      <c r="AU556" s="335"/>
    </row>
    <row r="557" spans="3:48" ht="12.95" customHeight="1" x14ac:dyDescent="0.2">
      <c r="C557" s="329"/>
      <c r="D557" s="329"/>
      <c r="AA557" s="335"/>
      <c r="AB557" s="335"/>
      <c r="AC557" s="335"/>
      <c r="AD557" s="335"/>
      <c r="AE557" s="335"/>
      <c r="AG557" s="415"/>
      <c r="AN557" s="335"/>
      <c r="AO557" s="335"/>
      <c r="AP557" s="335"/>
      <c r="AQ557" s="335"/>
      <c r="AR557" s="335"/>
      <c r="AS557" s="335"/>
      <c r="AT557" s="335"/>
      <c r="AU557" s="335"/>
    </row>
    <row r="558" spans="3:48" ht="12.95" customHeight="1" x14ac:dyDescent="0.2">
      <c r="C558" s="329"/>
      <c r="D558" s="329"/>
      <c r="AA558" s="335"/>
      <c r="AB558" s="335"/>
      <c r="AC558" s="335"/>
      <c r="AD558" s="335"/>
      <c r="AE558" s="335"/>
      <c r="AG558" s="415"/>
      <c r="AN558" s="335"/>
      <c r="AO558" s="335"/>
      <c r="AP558" s="335"/>
      <c r="AQ558" s="335"/>
      <c r="AR558" s="335"/>
      <c r="AS558" s="335"/>
      <c r="AT558" s="335"/>
      <c r="AU558" s="335"/>
      <c r="AV558" s="335"/>
    </row>
    <row r="559" spans="3:48" ht="12.95" customHeight="1" x14ac:dyDescent="0.2">
      <c r="C559" s="329"/>
      <c r="D559" s="329"/>
      <c r="AA559" s="335"/>
      <c r="AB559" s="335"/>
      <c r="AC559" s="335"/>
      <c r="AD559" s="335"/>
      <c r="AE559" s="335"/>
      <c r="AG559" s="415"/>
      <c r="AN559" s="335"/>
      <c r="AO559" s="335"/>
      <c r="AP559" s="335"/>
      <c r="AQ559" s="335"/>
      <c r="AR559" s="335"/>
      <c r="AS559" s="335"/>
      <c r="AT559" s="335"/>
      <c r="AU559" s="335"/>
    </row>
    <row r="560" spans="3:48" ht="12.95" customHeight="1" x14ac:dyDescent="0.2">
      <c r="C560" s="329"/>
      <c r="D560" s="329"/>
      <c r="AA560" s="335"/>
      <c r="AB560" s="335"/>
      <c r="AC560" s="335"/>
      <c r="AD560" s="335"/>
      <c r="AE560" s="335"/>
      <c r="AG560" s="415"/>
      <c r="AN560" s="335"/>
      <c r="AO560" s="335"/>
      <c r="AP560" s="335"/>
      <c r="AQ560" s="335"/>
      <c r="AR560" s="335"/>
      <c r="AS560" s="335"/>
      <c r="AT560" s="335"/>
      <c r="AU560" s="335"/>
    </row>
    <row r="561" spans="3:47" ht="12.95" customHeight="1" x14ac:dyDescent="0.2">
      <c r="C561" s="329"/>
      <c r="D561" s="329"/>
      <c r="AA561" s="335"/>
      <c r="AB561" s="335"/>
      <c r="AC561" s="335"/>
      <c r="AD561" s="335"/>
      <c r="AE561" s="335"/>
      <c r="AG561" s="415"/>
      <c r="AN561" s="335"/>
      <c r="AO561" s="335"/>
      <c r="AP561" s="335"/>
      <c r="AQ561" s="335"/>
      <c r="AR561" s="335"/>
      <c r="AS561" s="335"/>
      <c r="AT561" s="335"/>
      <c r="AU561" s="335"/>
    </row>
    <row r="562" spans="3:47" ht="12.95" customHeight="1" x14ac:dyDescent="0.2">
      <c r="C562" s="329"/>
      <c r="D562" s="329"/>
      <c r="AA562" s="335"/>
      <c r="AB562" s="335"/>
      <c r="AC562" s="335"/>
      <c r="AD562" s="335"/>
      <c r="AE562" s="335"/>
      <c r="AG562" s="415"/>
      <c r="AN562" s="335"/>
      <c r="AO562" s="335"/>
      <c r="AP562" s="335"/>
      <c r="AQ562" s="335"/>
      <c r="AR562" s="335"/>
      <c r="AS562" s="335"/>
      <c r="AT562" s="335"/>
      <c r="AU562" s="335"/>
    </row>
    <row r="563" spans="3:47" ht="12.95" customHeight="1" x14ac:dyDescent="0.2">
      <c r="C563" s="329"/>
      <c r="D563" s="329"/>
      <c r="AA563" s="335"/>
      <c r="AB563" s="335"/>
      <c r="AC563" s="335"/>
      <c r="AD563" s="335"/>
      <c r="AE563" s="335"/>
      <c r="AG563" s="415"/>
      <c r="AN563" s="335"/>
      <c r="AO563" s="335"/>
      <c r="AP563" s="335"/>
      <c r="AQ563" s="335"/>
      <c r="AR563" s="335"/>
      <c r="AS563" s="335"/>
      <c r="AT563" s="335"/>
      <c r="AU563" s="335"/>
    </row>
    <row r="564" spans="3:47" ht="12.95" customHeight="1" x14ac:dyDescent="0.2">
      <c r="C564" s="329"/>
      <c r="D564" s="329"/>
      <c r="AA564" s="335"/>
      <c r="AB564" s="335"/>
      <c r="AC564" s="335"/>
      <c r="AD564" s="335"/>
      <c r="AE564" s="335"/>
      <c r="AG564" s="415"/>
      <c r="AN564" s="335"/>
      <c r="AO564" s="335"/>
      <c r="AP564" s="335"/>
      <c r="AQ564" s="335"/>
      <c r="AR564" s="335"/>
      <c r="AS564" s="335"/>
      <c r="AT564" s="335"/>
      <c r="AU564" s="335"/>
    </row>
    <row r="565" spans="3:47" ht="12.95" customHeight="1" x14ac:dyDescent="0.2">
      <c r="C565" s="329"/>
      <c r="D565" s="329"/>
      <c r="AA565" s="335"/>
      <c r="AB565" s="335"/>
      <c r="AC565" s="335"/>
      <c r="AD565" s="335"/>
      <c r="AE565" s="335"/>
      <c r="AG565" s="415"/>
      <c r="AN565" s="335"/>
      <c r="AO565" s="335"/>
      <c r="AP565" s="335"/>
      <c r="AQ565" s="335"/>
      <c r="AR565" s="335"/>
      <c r="AS565" s="335"/>
      <c r="AT565" s="335"/>
      <c r="AU565" s="335"/>
    </row>
    <row r="566" spans="3:47" ht="12.95" customHeight="1" x14ac:dyDescent="0.2">
      <c r="C566" s="329"/>
      <c r="D566" s="329"/>
      <c r="AA566" s="335"/>
      <c r="AB566" s="335"/>
      <c r="AC566" s="335"/>
      <c r="AD566" s="335"/>
      <c r="AE566" s="335"/>
      <c r="AG566" s="415"/>
      <c r="AN566" s="335"/>
      <c r="AO566" s="335"/>
      <c r="AP566" s="335"/>
      <c r="AQ566" s="335"/>
      <c r="AR566" s="335"/>
      <c r="AS566" s="335"/>
      <c r="AT566" s="335"/>
      <c r="AU566" s="335"/>
    </row>
    <row r="567" spans="3:47" ht="12.95" customHeight="1" x14ac:dyDescent="0.2">
      <c r="C567" s="329"/>
      <c r="D567" s="329"/>
      <c r="AA567" s="335"/>
      <c r="AB567" s="335"/>
      <c r="AC567" s="335"/>
      <c r="AD567" s="335"/>
      <c r="AE567" s="335"/>
      <c r="AG567" s="415"/>
      <c r="AN567" s="335"/>
      <c r="AO567" s="335"/>
      <c r="AP567" s="335"/>
      <c r="AQ567" s="335"/>
      <c r="AR567" s="335"/>
      <c r="AS567" s="335"/>
      <c r="AT567" s="335"/>
      <c r="AU567" s="335"/>
    </row>
    <row r="568" spans="3:47" ht="12.95" customHeight="1" x14ac:dyDescent="0.2">
      <c r="C568" s="329"/>
      <c r="D568" s="329"/>
      <c r="AA568" s="335"/>
      <c r="AB568" s="335"/>
      <c r="AC568" s="335"/>
      <c r="AD568" s="335"/>
      <c r="AE568" s="335"/>
      <c r="AG568" s="415"/>
      <c r="AN568" s="335"/>
      <c r="AO568" s="335"/>
      <c r="AP568" s="335"/>
      <c r="AQ568" s="335"/>
      <c r="AR568" s="335"/>
      <c r="AS568" s="335"/>
      <c r="AT568" s="335"/>
      <c r="AU568" s="335"/>
    </row>
    <row r="569" spans="3:47" ht="12.95" customHeight="1" x14ac:dyDescent="0.2">
      <c r="C569" s="329"/>
      <c r="D569" s="329"/>
      <c r="AA569" s="335"/>
      <c r="AB569" s="335"/>
      <c r="AC569" s="335"/>
      <c r="AD569" s="335"/>
      <c r="AE569" s="335"/>
      <c r="AG569" s="415"/>
      <c r="AN569" s="335"/>
      <c r="AO569" s="335"/>
      <c r="AP569" s="335"/>
      <c r="AQ569" s="335"/>
      <c r="AR569" s="335"/>
      <c r="AS569" s="335"/>
      <c r="AT569" s="335"/>
      <c r="AU569" s="335"/>
    </row>
    <row r="570" spans="3:47" ht="12.95" customHeight="1" x14ac:dyDescent="0.2">
      <c r="C570" s="329"/>
      <c r="D570" s="329"/>
      <c r="AA570" s="335"/>
      <c r="AB570" s="335"/>
      <c r="AC570" s="335"/>
      <c r="AD570" s="335"/>
      <c r="AE570" s="335"/>
      <c r="AG570" s="415"/>
      <c r="AN570" s="335"/>
      <c r="AO570" s="335"/>
      <c r="AP570" s="335"/>
      <c r="AQ570" s="335"/>
      <c r="AR570" s="335"/>
      <c r="AS570" s="335"/>
      <c r="AT570" s="335"/>
      <c r="AU570" s="335"/>
    </row>
    <row r="571" spans="3:47" ht="12.95" customHeight="1" x14ac:dyDescent="0.2">
      <c r="C571" s="329"/>
      <c r="D571" s="329"/>
      <c r="AA571" s="335"/>
      <c r="AB571" s="335"/>
      <c r="AC571" s="335"/>
      <c r="AD571" s="335"/>
      <c r="AE571" s="335"/>
      <c r="AG571" s="415"/>
      <c r="AN571" s="335"/>
      <c r="AO571" s="335"/>
      <c r="AP571" s="335"/>
      <c r="AQ571" s="335"/>
      <c r="AR571" s="335"/>
      <c r="AS571" s="335"/>
      <c r="AT571" s="335"/>
      <c r="AU571" s="335"/>
    </row>
    <row r="572" spans="3:47" ht="12.95" customHeight="1" x14ac:dyDescent="0.2">
      <c r="C572" s="329"/>
      <c r="D572" s="329"/>
      <c r="AA572" s="335"/>
      <c r="AB572" s="335"/>
      <c r="AC572" s="335"/>
      <c r="AD572" s="335"/>
      <c r="AE572" s="335"/>
      <c r="AG572" s="415"/>
      <c r="AN572" s="335"/>
      <c r="AO572" s="335"/>
      <c r="AP572" s="335"/>
      <c r="AQ572" s="335"/>
      <c r="AR572" s="335"/>
      <c r="AS572" s="335"/>
      <c r="AT572" s="335"/>
      <c r="AU572" s="335"/>
    </row>
    <row r="573" spans="3:47" ht="12.95" customHeight="1" x14ac:dyDescent="0.2">
      <c r="C573" s="329"/>
      <c r="D573" s="329"/>
      <c r="AA573" s="335"/>
      <c r="AB573" s="335"/>
      <c r="AC573" s="335"/>
      <c r="AD573" s="335"/>
      <c r="AE573" s="335"/>
      <c r="AG573" s="415"/>
      <c r="AN573" s="335"/>
      <c r="AO573" s="335"/>
      <c r="AP573" s="335"/>
      <c r="AQ573" s="335"/>
      <c r="AR573" s="335"/>
      <c r="AS573" s="335"/>
      <c r="AT573" s="335"/>
      <c r="AU573" s="335"/>
    </row>
    <row r="574" spans="3:47" ht="12.95" customHeight="1" x14ac:dyDescent="0.2">
      <c r="C574" s="329"/>
      <c r="D574" s="329"/>
      <c r="AA574" s="335"/>
      <c r="AB574" s="335"/>
      <c r="AC574" s="335"/>
      <c r="AD574" s="335"/>
      <c r="AE574" s="335"/>
      <c r="AG574" s="415"/>
      <c r="AN574" s="335"/>
      <c r="AO574" s="335"/>
      <c r="AP574" s="335"/>
      <c r="AQ574" s="335"/>
      <c r="AR574" s="335"/>
      <c r="AS574" s="335"/>
      <c r="AT574" s="335"/>
      <c r="AU574" s="335"/>
    </row>
    <row r="575" spans="3:47" ht="12.95" customHeight="1" x14ac:dyDescent="0.2">
      <c r="C575" s="329"/>
      <c r="D575" s="329"/>
      <c r="AA575" s="335"/>
      <c r="AB575" s="335"/>
      <c r="AC575" s="335"/>
      <c r="AD575" s="335"/>
      <c r="AE575" s="335"/>
      <c r="AG575" s="415"/>
      <c r="AN575" s="335"/>
      <c r="AO575" s="335"/>
      <c r="AP575" s="335"/>
      <c r="AQ575" s="335"/>
      <c r="AR575" s="335"/>
      <c r="AS575" s="335"/>
      <c r="AT575" s="335"/>
      <c r="AU575" s="335"/>
    </row>
    <row r="576" spans="3:47" ht="12.95" customHeight="1" x14ac:dyDescent="0.2">
      <c r="C576" s="329"/>
      <c r="D576" s="329"/>
      <c r="AA576" s="335"/>
      <c r="AB576" s="335"/>
      <c r="AC576" s="335"/>
      <c r="AD576" s="335"/>
      <c r="AE576" s="335"/>
      <c r="AG576" s="415"/>
      <c r="AN576" s="335"/>
      <c r="AO576" s="335"/>
      <c r="AP576" s="335"/>
      <c r="AQ576" s="335"/>
      <c r="AR576" s="335"/>
      <c r="AS576" s="335"/>
      <c r="AT576" s="335"/>
      <c r="AU576" s="335"/>
    </row>
    <row r="577" spans="3:50" ht="12.95" customHeight="1" x14ac:dyDescent="0.2">
      <c r="C577" s="329"/>
      <c r="D577" s="329"/>
      <c r="AA577" s="335"/>
      <c r="AB577" s="335"/>
      <c r="AC577" s="335"/>
      <c r="AD577" s="335"/>
      <c r="AE577" s="335"/>
      <c r="AG577" s="415"/>
      <c r="AN577" s="335"/>
      <c r="AO577" s="335"/>
      <c r="AP577" s="335"/>
      <c r="AQ577" s="335"/>
      <c r="AR577" s="335"/>
      <c r="AS577" s="335"/>
      <c r="AT577" s="335"/>
      <c r="AU577" s="335"/>
    </row>
    <row r="578" spans="3:50" ht="12.95" customHeight="1" x14ac:dyDescent="0.2">
      <c r="C578" s="329"/>
      <c r="D578" s="329"/>
      <c r="AA578" s="335"/>
      <c r="AB578" s="335"/>
      <c r="AC578" s="335"/>
      <c r="AD578" s="335"/>
      <c r="AE578" s="335"/>
      <c r="AG578" s="415"/>
      <c r="AN578" s="335"/>
      <c r="AO578" s="335"/>
      <c r="AP578" s="335"/>
      <c r="AQ578" s="335"/>
      <c r="AR578" s="335"/>
      <c r="AS578" s="335"/>
      <c r="AT578" s="335"/>
      <c r="AU578" s="335"/>
      <c r="AV578" s="335"/>
    </row>
    <row r="579" spans="3:50" ht="12.95" customHeight="1" x14ac:dyDescent="0.2">
      <c r="C579" s="329"/>
      <c r="D579" s="329"/>
      <c r="AA579" s="335"/>
      <c r="AB579" s="335"/>
      <c r="AC579" s="335"/>
      <c r="AD579" s="335"/>
      <c r="AE579" s="335"/>
      <c r="AG579" s="415"/>
      <c r="AN579" s="335"/>
      <c r="AO579" s="335"/>
      <c r="AP579" s="335"/>
      <c r="AQ579" s="335"/>
      <c r="AR579" s="335"/>
      <c r="AS579" s="335"/>
      <c r="AT579" s="335"/>
      <c r="AU579" s="335"/>
    </row>
    <row r="580" spans="3:50" ht="12.95" customHeight="1" x14ac:dyDescent="0.2">
      <c r="C580" s="329"/>
      <c r="D580" s="329"/>
      <c r="AA580" s="335"/>
      <c r="AB580" s="335"/>
      <c r="AC580" s="335"/>
      <c r="AD580" s="335"/>
      <c r="AE580" s="335"/>
      <c r="AG580" s="415"/>
      <c r="AN580" s="335"/>
      <c r="AO580" s="335"/>
      <c r="AP580" s="335"/>
      <c r="AQ580" s="335"/>
      <c r="AR580" s="335"/>
      <c r="AS580" s="335"/>
      <c r="AT580" s="335"/>
      <c r="AU580" s="335"/>
    </row>
    <row r="581" spans="3:50" ht="12.95" customHeight="1" x14ac:dyDescent="0.2">
      <c r="C581" s="329"/>
      <c r="D581" s="329"/>
      <c r="AA581" s="335"/>
      <c r="AB581" s="335"/>
      <c r="AC581" s="335"/>
      <c r="AD581" s="335"/>
      <c r="AE581" s="335"/>
      <c r="AG581" s="415"/>
      <c r="AN581" s="335"/>
      <c r="AO581" s="335"/>
      <c r="AP581" s="335"/>
      <c r="AQ581" s="335"/>
      <c r="AR581" s="335"/>
      <c r="AS581" s="335"/>
      <c r="AT581" s="335"/>
      <c r="AU581" s="335"/>
    </row>
    <row r="582" spans="3:50" ht="12.95" customHeight="1" x14ac:dyDescent="0.2">
      <c r="C582" s="329"/>
      <c r="D582" s="329"/>
      <c r="AA582" s="335"/>
      <c r="AB582" s="335"/>
      <c r="AC582" s="335"/>
      <c r="AD582" s="335"/>
      <c r="AE582" s="335"/>
      <c r="AG582" s="415"/>
      <c r="AN582" s="335"/>
      <c r="AO582" s="335"/>
      <c r="AP582" s="335"/>
      <c r="AQ582" s="335"/>
      <c r="AR582" s="335"/>
      <c r="AS582" s="335"/>
      <c r="AT582" s="335"/>
      <c r="AU582" s="335"/>
    </row>
    <row r="583" spans="3:50" ht="12.95" customHeight="1" x14ac:dyDescent="0.2">
      <c r="C583" s="329"/>
      <c r="D583" s="329"/>
      <c r="AA583" s="335"/>
      <c r="AB583" s="335"/>
      <c r="AC583" s="335"/>
      <c r="AD583" s="335"/>
      <c r="AE583" s="335"/>
      <c r="AG583" s="415"/>
      <c r="AN583" s="335"/>
      <c r="AO583" s="335"/>
      <c r="AP583" s="335"/>
      <c r="AQ583" s="335"/>
      <c r="AR583" s="335"/>
      <c r="AS583" s="335"/>
      <c r="AT583" s="335"/>
      <c r="AU583" s="335"/>
    </row>
    <row r="584" spans="3:50" ht="12.95" customHeight="1" x14ac:dyDescent="0.2">
      <c r="C584" s="329"/>
      <c r="D584" s="329"/>
      <c r="AA584" s="335"/>
      <c r="AB584" s="335"/>
      <c r="AC584" s="335"/>
      <c r="AD584" s="335"/>
      <c r="AE584" s="335"/>
      <c r="AG584" s="415"/>
      <c r="AN584" s="335"/>
      <c r="AO584" s="335"/>
      <c r="AP584" s="335"/>
      <c r="AQ584" s="335"/>
      <c r="AR584" s="335"/>
      <c r="AS584" s="335"/>
      <c r="AT584" s="335"/>
      <c r="AU584" s="335"/>
    </row>
    <row r="585" spans="3:50" ht="12.95" customHeight="1" x14ac:dyDescent="0.2">
      <c r="C585" s="329"/>
      <c r="D585" s="329"/>
      <c r="AA585" s="335"/>
      <c r="AB585" s="335"/>
      <c r="AC585" s="335"/>
      <c r="AD585" s="335"/>
      <c r="AE585" s="335"/>
      <c r="AG585" s="415"/>
      <c r="AN585" s="335"/>
      <c r="AO585" s="335"/>
      <c r="AP585" s="335"/>
      <c r="AQ585" s="335"/>
      <c r="AR585" s="335"/>
      <c r="AS585" s="335"/>
      <c r="AT585" s="335"/>
      <c r="AU585" s="335"/>
    </row>
    <row r="586" spans="3:50" ht="12.95" customHeight="1" x14ac:dyDescent="0.2">
      <c r="C586" s="329"/>
      <c r="D586" s="329"/>
      <c r="AA586" s="335"/>
      <c r="AB586" s="335"/>
      <c r="AC586" s="335"/>
      <c r="AD586" s="335"/>
      <c r="AE586" s="335"/>
      <c r="AG586" s="415"/>
      <c r="AN586" s="335"/>
      <c r="AO586" s="335"/>
      <c r="AP586" s="335"/>
      <c r="AQ586" s="335"/>
      <c r="AR586" s="335"/>
      <c r="AS586" s="335"/>
      <c r="AT586" s="335"/>
      <c r="AU586" s="335"/>
    </row>
    <row r="587" spans="3:50" ht="12.95" customHeight="1" x14ac:dyDescent="0.2">
      <c r="C587" s="329"/>
      <c r="D587" s="329"/>
      <c r="AA587" s="335"/>
      <c r="AB587" s="335"/>
      <c r="AC587" s="335"/>
      <c r="AD587" s="335"/>
      <c r="AE587" s="335"/>
      <c r="AG587" s="415"/>
      <c r="AN587" s="335"/>
      <c r="AO587" s="335"/>
      <c r="AP587" s="335"/>
      <c r="AQ587" s="335"/>
      <c r="AR587" s="335"/>
      <c r="AS587" s="335"/>
      <c r="AT587" s="335"/>
      <c r="AU587" s="335"/>
    </row>
    <row r="588" spans="3:50" ht="12.95" customHeight="1" x14ac:dyDescent="0.2">
      <c r="C588" s="329"/>
      <c r="D588" s="329"/>
      <c r="AA588" s="335"/>
      <c r="AB588" s="335"/>
      <c r="AC588" s="335"/>
      <c r="AD588" s="335"/>
      <c r="AE588" s="335"/>
      <c r="AG588" s="415"/>
      <c r="AN588" s="335"/>
      <c r="AO588" s="335"/>
      <c r="AP588" s="335"/>
      <c r="AQ588" s="335"/>
      <c r="AR588" s="335"/>
      <c r="AS588" s="335"/>
      <c r="AT588" s="335"/>
      <c r="AU588" s="335"/>
    </row>
    <row r="589" spans="3:50" ht="12.95" customHeight="1" x14ac:dyDescent="0.2">
      <c r="C589" s="329"/>
      <c r="D589" s="329"/>
      <c r="AA589" s="335"/>
      <c r="AB589" s="335"/>
      <c r="AC589" s="335"/>
      <c r="AD589" s="335"/>
      <c r="AE589" s="335"/>
      <c r="AG589" s="415"/>
      <c r="AN589" s="335"/>
      <c r="AO589" s="335"/>
      <c r="AP589" s="335"/>
      <c r="AQ589" s="335"/>
      <c r="AR589" s="335"/>
      <c r="AS589" s="335"/>
      <c r="AT589" s="335"/>
      <c r="AU589" s="335"/>
    </row>
    <row r="590" spans="3:50" ht="12.95" customHeight="1" x14ac:dyDescent="0.2">
      <c r="C590" s="329"/>
      <c r="D590" s="329"/>
      <c r="AA590" s="335"/>
      <c r="AB590" s="335"/>
      <c r="AC590" s="335"/>
      <c r="AD590" s="335"/>
      <c r="AE590" s="335"/>
      <c r="AG590" s="415"/>
      <c r="AN590" s="335"/>
      <c r="AO590" s="335"/>
      <c r="AP590" s="335"/>
      <c r="AQ590" s="335"/>
      <c r="AR590" s="335"/>
      <c r="AS590" s="335"/>
      <c r="AT590" s="335"/>
      <c r="AU590" s="335"/>
      <c r="AV590" s="335"/>
    </row>
    <row r="591" spans="3:50" ht="12.95" customHeight="1" x14ac:dyDescent="0.2">
      <c r="C591" s="329"/>
      <c r="D591" s="329"/>
      <c r="AA591" s="335"/>
      <c r="AB591" s="335"/>
      <c r="AC591" s="335"/>
      <c r="AD591" s="335"/>
      <c r="AE591" s="335"/>
      <c r="AG591" s="415"/>
      <c r="AN591" s="335"/>
      <c r="AO591" s="335"/>
      <c r="AP591" s="335"/>
      <c r="AQ591" s="335"/>
      <c r="AR591" s="335"/>
      <c r="AS591" s="335"/>
      <c r="AT591" s="335"/>
      <c r="AU591" s="335"/>
      <c r="AV591" s="335"/>
    </row>
    <row r="592" spans="3:50" ht="12.95" customHeight="1" x14ac:dyDescent="0.2">
      <c r="C592" s="329"/>
      <c r="D592" s="329"/>
      <c r="AA592" s="335"/>
      <c r="AB592" s="335"/>
      <c r="AC592" s="335"/>
      <c r="AD592" s="335"/>
      <c r="AE592" s="335"/>
      <c r="AG592" s="415"/>
      <c r="AN592" s="335"/>
      <c r="AO592" s="335"/>
      <c r="AP592" s="335"/>
      <c r="AQ592" s="335"/>
      <c r="AR592" s="335"/>
      <c r="AS592" s="335"/>
      <c r="AT592" s="335"/>
      <c r="AU592" s="335"/>
      <c r="AV592" s="335"/>
      <c r="AX592" s="335"/>
    </row>
    <row r="593" spans="3:64" ht="12.95" customHeight="1" x14ac:dyDescent="0.2">
      <c r="C593" s="329"/>
      <c r="D593" s="329"/>
      <c r="AA593" s="335"/>
      <c r="AB593" s="335"/>
      <c r="AC593" s="335"/>
      <c r="AD593" s="335"/>
      <c r="AE593" s="335"/>
      <c r="AG593" s="415"/>
      <c r="AN593" s="335"/>
      <c r="AO593" s="335"/>
      <c r="AP593" s="335"/>
      <c r="AQ593" s="335"/>
      <c r="AR593" s="335"/>
      <c r="AS593" s="335"/>
      <c r="AT593" s="335"/>
      <c r="AU593" s="335"/>
      <c r="AV593" s="335"/>
    </row>
    <row r="594" spans="3:64" ht="12.95" customHeight="1" x14ac:dyDescent="0.2">
      <c r="C594" s="329"/>
      <c r="D594" s="329"/>
      <c r="AA594" s="335"/>
      <c r="AB594" s="335"/>
      <c r="AC594" s="335"/>
      <c r="AD594" s="335"/>
      <c r="AE594" s="335"/>
      <c r="AG594" s="415"/>
      <c r="AN594" s="335"/>
      <c r="AO594" s="335"/>
      <c r="AP594" s="335"/>
      <c r="AQ594" s="335"/>
      <c r="AR594" s="335"/>
      <c r="AS594" s="335"/>
      <c r="AT594" s="335"/>
      <c r="AU594" s="335"/>
    </row>
    <row r="595" spans="3:64" ht="12.95" customHeight="1" x14ac:dyDescent="0.2">
      <c r="C595" s="329"/>
      <c r="D595" s="329"/>
      <c r="AA595" s="335"/>
      <c r="AB595" s="335"/>
      <c r="AC595" s="335"/>
      <c r="AD595" s="335"/>
      <c r="AE595" s="335"/>
      <c r="AG595" s="415"/>
      <c r="AN595" s="335"/>
      <c r="AO595" s="335"/>
      <c r="AP595" s="335"/>
      <c r="AQ595" s="335"/>
      <c r="AR595" s="335"/>
      <c r="AS595" s="335"/>
      <c r="AT595" s="335"/>
      <c r="AU595" s="335"/>
    </row>
    <row r="596" spans="3:64" ht="12.95" customHeight="1" x14ac:dyDescent="0.2">
      <c r="C596" s="329"/>
      <c r="D596" s="329"/>
      <c r="AA596" s="335"/>
      <c r="AB596" s="335"/>
      <c r="AC596" s="335"/>
      <c r="AD596" s="335"/>
      <c r="AE596" s="335"/>
      <c r="AG596" s="415"/>
      <c r="AN596" s="335"/>
      <c r="AO596" s="335"/>
      <c r="AP596" s="335"/>
      <c r="AQ596" s="335"/>
      <c r="AR596" s="335"/>
      <c r="AS596" s="335"/>
      <c r="AT596" s="335"/>
      <c r="AU596" s="335"/>
    </row>
    <row r="597" spans="3:64" ht="12.95" customHeight="1" x14ac:dyDescent="0.2">
      <c r="C597" s="329"/>
      <c r="D597" s="329"/>
      <c r="AA597" s="335"/>
      <c r="AB597" s="335"/>
      <c r="AC597" s="335"/>
      <c r="AD597" s="335"/>
      <c r="AE597" s="335"/>
      <c r="AG597" s="415"/>
      <c r="AN597" s="335"/>
      <c r="AO597" s="335"/>
      <c r="AP597" s="335"/>
      <c r="AQ597" s="335"/>
      <c r="AR597" s="335"/>
      <c r="AS597" s="335"/>
      <c r="AT597" s="335"/>
      <c r="AU597" s="335"/>
    </row>
    <row r="598" spans="3:64" ht="12.95" customHeight="1" x14ac:dyDescent="0.2">
      <c r="C598" s="329"/>
      <c r="D598" s="329"/>
      <c r="AA598" s="335"/>
      <c r="AB598" s="335"/>
      <c r="AC598" s="335"/>
      <c r="AD598" s="335"/>
      <c r="AE598" s="335"/>
      <c r="AG598" s="415"/>
      <c r="AN598" s="335"/>
      <c r="AO598" s="335"/>
      <c r="AP598" s="335"/>
      <c r="AQ598" s="335"/>
      <c r="AR598" s="335"/>
      <c r="AS598" s="335"/>
      <c r="AT598" s="335"/>
      <c r="AU598" s="335"/>
    </row>
    <row r="599" spans="3:64" ht="12.95" customHeight="1" x14ac:dyDescent="0.2">
      <c r="C599" s="329"/>
      <c r="D599" s="329"/>
      <c r="AA599" s="335"/>
      <c r="AB599" s="335"/>
      <c r="AC599" s="335"/>
      <c r="AD599" s="335"/>
      <c r="AE599" s="335"/>
      <c r="AG599" s="415"/>
      <c r="AN599" s="335"/>
      <c r="AO599" s="335"/>
      <c r="AP599" s="335"/>
      <c r="AQ599" s="335"/>
      <c r="AR599" s="335"/>
      <c r="AS599" s="335"/>
      <c r="AT599" s="335"/>
      <c r="AU599" s="335"/>
    </row>
    <row r="600" spans="3:64" ht="12.95" customHeight="1" x14ac:dyDescent="0.2">
      <c r="C600" s="329"/>
      <c r="D600" s="329"/>
      <c r="AA600" s="335"/>
      <c r="AB600" s="335"/>
      <c r="AC600" s="335"/>
      <c r="AD600" s="335"/>
      <c r="AE600" s="335"/>
      <c r="AG600" s="415"/>
      <c r="AN600" s="335"/>
      <c r="AO600" s="335"/>
      <c r="AP600" s="335"/>
      <c r="AQ600" s="335"/>
      <c r="AR600" s="335"/>
      <c r="AS600" s="335"/>
      <c r="AT600" s="335"/>
      <c r="AU600" s="335"/>
    </row>
    <row r="601" spans="3:64" ht="12.95" customHeight="1" x14ac:dyDescent="0.2">
      <c r="C601" s="329"/>
      <c r="D601" s="329"/>
      <c r="AA601" s="335"/>
      <c r="AB601" s="335"/>
      <c r="AC601" s="335"/>
      <c r="AD601" s="335"/>
      <c r="AE601" s="335"/>
      <c r="AG601" s="415"/>
      <c r="AN601" s="335"/>
      <c r="AO601" s="335"/>
      <c r="AP601" s="335"/>
      <c r="AQ601" s="335"/>
      <c r="AR601" s="335"/>
      <c r="AS601" s="335"/>
      <c r="AT601" s="335"/>
      <c r="AU601" s="335"/>
    </row>
    <row r="602" spans="3:64" ht="12.95" customHeight="1" x14ac:dyDescent="0.2">
      <c r="C602" s="329"/>
      <c r="D602" s="329"/>
      <c r="AA602" s="335"/>
      <c r="AB602" s="335"/>
      <c r="AC602" s="335"/>
      <c r="AD602" s="335"/>
      <c r="AE602" s="335"/>
      <c r="AG602" s="415"/>
      <c r="AN602" s="335"/>
      <c r="AO602" s="335"/>
      <c r="AP602" s="335"/>
      <c r="AQ602" s="335"/>
      <c r="AR602" s="335"/>
      <c r="AS602" s="335"/>
      <c r="AT602" s="335"/>
      <c r="AU602" s="335"/>
    </row>
    <row r="603" spans="3:64" ht="12.95" customHeight="1" x14ac:dyDescent="0.2">
      <c r="C603" s="329"/>
      <c r="D603" s="329"/>
      <c r="AA603" s="335"/>
      <c r="AB603" s="335"/>
      <c r="AC603" s="335"/>
      <c r="AD603" s="335"/>
      <c r="AE603" s="335"/>
      <c r="AG603" s="415"/>
      <c r="AN603" s="335"/>
      <c r="AO603" s="335"/>
      <c r="AP603" s="335"/>
      <c r="AQ603" s="335"/>
      <c r="AR603" s="335"/>
      <c r="AS603" s="335"/>
      <c r="AT603" s="335"/>
      <c r="AU603" s="335"/>
    </row>
    <row r="604" spans="3:64" ht="12.95" customHeight="1" x14ac:dyDescent="0.2">
      <c r="C604" s="329"/>
      <c r="D604" s="329"/>
      <c r="AA604" s="335"/>
      <c r="AB604" s="335"/>
      <c r="AC604" s="335"/>
      <c r="AD604" s="335"/>
      <c r="AE604" s="335"/>
      <c r="AG604" s="415"/>
      <c r="AN604" s="335"/>
      <c r="AO604" s="335"/>
      <c r="AP604" s="335"/>
      <c r="AQ604" s="335"/>
      <c r="AR604" s="335"/>
      <c r="AS604" s="335"/>
      <c r="AT604" s="335"/>
      <c r="AU604" s="335"/>
      <c r="AV604" s="335"/>
      <c r="AW604" s="335"/>
      <c r="AX604" s="335"/>
      <c r="AY604" s="335"/>
      <c r="AZ604" s="335"/>
      <c r="BA604" s="335"/>
      <c r="BB604" s="335"/>
      <c r="BC604" s="335"/>
      <c r="BD604" s="335"/>
      <c r="BE604" s="335"/>
      <c r="BF604" s="335"/>
      <c r="BG604" s="335"/>
      <c r="BH604" s="335"/>
      <c r="BI604" s="335"/>
      <c r="BJ604" s="335"/>
      <c r="BK604" s="335"/>
      <c r="BL604" s="335"/>
    </row>
    <row r="605" spans="3:64" ht="12.95" customHeight="1" x14ac:dyDescent="0.2">
      <c r="C605" s="329"/>
      <c r="D605" s="329"/>
      <c r="AA605" s="335"/>
      <c r="AB605" s="335"/>
      <c r="AC605" s="335"/>
      <c r="AD605" s="335"/>
      <c r="AE605" s="335"/>
      <c r="AG605" s="415"/>
      <c r="AN605" s="335"/>
      <c r="AO605" s="335"/>
      <c r="AP605" s="335"/>
      <c r="AQ605" s="335"/>
      <c r="AR605" s="335"/>
      <c r="AS605" s="335"/>
      <c r="AT605" s="335"/>
      <c r="AU605" s="335"/>
    </row>
    <row r="606" spans="3:64" ht="12.95" customHeight="1" x14ac:dyDescent="0.2">
      <c r="C606" s="329"/>
      <c r="D606" s="329"/>
      <c r="AA606" s="335"/>
      <c r="AB606" s="335"/>
      <c r="AC606" s="335"/>
      <c r="AD606" s="335"/>
      <c r="AE606" s="335"/>
      <c r="AG606" s="415"/>
      <c r="AN606" s="335"/>
      <c r="AO606" s="335"/>
      <c r="AP606" s="335"/>
      <c r="AQ606" s="335"/>
      <c r="AR606" s="335"/>
      <c r="AS606" s="335"/>
      <c r="AT606" s="335"/>
      <c r="AU606" s="335"/>
    </row>
    <row r="607" spans="3:64" ht="12.95" customHeight="1" x14ac:dyDescent="0.2">
      <c r="C607" s="329"/>
      <c r="D607" s="329"/>
      <c r="AA607" s="335"/>
      <c r="AB607" s="335"/>
      <c r="AC607" s="335"/>
      <c r="AD607" s="335"/>
      <c r="AE607" s="335"/>
      <c r="AG607" s="415"/>
      <c r="AN607" s="335"/>
      <c r="AO607" s="335"/>
      <c r="AP607" s="335"/>
      <c r="AQ607" s="335"/>
      <c r="AR607" s="335"/>
      <c r="AS607" s="335"/>
      <c r="AT607" s="335"/>
      <c r="AU607" s="335"/>
    </row>
    <row r="608" spans="3:64" ht="12.95" customHeight="1" x14ac:dyDescent="0.2">
      <c r="C608" s="329"/>
      <c r="D608" s="329"/>
      <c r="AA608" s="335"/>
      <c r="AB608" s="335"/>
      <c r="AC608" s="335"/>
      <c r="AD608" s="335"/>
      <c r="AE608" s="335"/>
      <c r="AG608" s="415"/>
      <c r="AN608" s="335"/>
      <c r="AO608" s="335"/>
      <c r="AP608" s="335"/>
      <c r="AQ608" s="335"/>
      <c r="AR608" s="335"/>
      <c r="AS608" s="335"/>
      <c r="AT608" s="335"/>
      <c r="AU608" s="335"/>
    </row>
    <row r="609" spans="3:64" ht="12.95" customHeight="1" x14ac:dyDescent="0.2">
      <c r="C609" s="329"/>
      <c r="D609" s="329"/>
      <c r="AA609" s="335"/>
      <c r="AB609" s="335"/>
      <c r="AC609" s="335"/>
      <c r="AD609" s="335"/>
      <c r="AE609" s="335"/>
      <c r="AG609" s="415"/>
      <c r="AN609" s="335"/>
      <c r="AO609" s="335"/>
      <c r="AP609" s="335"/>
      <c r="AQ609" s="335"/>
      <c r="AR609" s="335"/>
      <c r="AS609" s="335"/>
      <c r="AT609" s="335"/>
      <c r="AU609" s="335"/>
    </row>
    <row r="610" spans="3:64" ht="12.95" customHeight="1" x14ac:dyDescent="0.2">
      <c r="C610" s="329"/>
      <c r="D610" s="329"/>
      <c r="AA610" s="335"/>
      <c r="AB610" s="335"/>
      <c r="AC610" s="335"/>
      <c r="AD610" s="335"/>
      <c r="AE610" s="335"/>
      <c r="AG610" s="415"/>
      <c r="AN610" s="335"/>
      <c r="AO610" s="335"/>
      <c r="AP610" s="335"/>
      <c r="AQ610" s="335"/>
      <c r="AR610" s="335"/>
      <c r="AS610" s="335"/>
      <c r="AT610" s="335"/>
      <c r="AU610" s="335"/>
    </row>
    <row r="611" spans="3:64" ht="12.95" customHeight="1" x14ac:dyDescent="0.2">
      <c r="C611" s="329"/>
      <c r="D611" s="329"/>
      <c r="AA611" s="335"/>
      <c r="AB611" s="335"/>
      <c r="AC611" s="335"/>
      <c r="AD611" s="335"/>
      <c r="AE611" s="335"/>
      <c r="AG611" s="415"/>
      <c r="AN611" s="335"/>
      <c r="AO611" s="335"/>
      <c r="AP611" s="335"/>
      <c r="AQ611" s="335"/>
      <c r="AR611" s="335"/>
      <c r="AS611" s="335"/>
      <c r="AT611" s="335"/>
      <c r="AU611" s="335"/>
    </row>
    <row r="612" spans="3:64" ht="12.95" customHeight="1" x14ac:dyDescent="0.2">
      <c r="C612" s="329"/>
      <c r="D612" s="329"/>
      <c r="AA612" s="335"/>
      <c r="AB612" s="335"/>
      <c r="AC612" s="335"/>
      <c r="AD612" s="335"/>
      <c r="AE612" s="335"/>
      <c r="AG612" s="415"/>
      <c r="AN612" s="335"/>
      <c r="AO612" s="335"/>
      <c r="AP612" s="335"/>
      <c r="AQ612" s="335"/>
      <c r="AR612" s="335"/>
      <c r="AS612" s="335"/>
      <c r="AT612" s="335"/>
      <c r="AU612" s="335"/>
    </row>
    <row r="613" spans="3:64" ht="12.95" customHeight="1" x14ac:dyDescent="0.2">
      <c r="C613" s="329"/>
      <c r="D613" s="329"/>
      <c r="AA613" s="335"/>
      <c r="AB613" s="335"/>
      <c r="AC613" s="335"/>
      <c r="AD613" s="335"/>
      <c r="AE613" s="335"/>
      <c r="AG613" s="415"/>
      <c r="AN613" s="335"/>
      <c r="AO613" s="335"/>
      <c r="AP613" s="335"/>
      <c r="AQ613" s="335"/>
      <c r="AR613" s="335"/>
      <c r="AS613" s="335"/>
      <c r="AT613" s="335"/>
      <c r="AU613" s="335"/>
      <c r="AV613" s="335"/>
    </row>
    <row r="614" spans="3:64" ht="12.95" customHeight="1" x14ac:dyDescent="0.2">
      <c r="C614" s="329"/>
      <c r="D614" s="329"/>
      <c r="AA614" s="335"/>
      <c r="AB614" s="335"/>
      <c r="AC614" s="335"/>
      <c r="AD614" s="335"/>
      <c r="AE614" s="335"/>
      <c r="AG614" s="415"/>
      <c r="AN614" s="335"/>
      <c r="AO614" s="335"/>
      <c r="AP614" s="335"/>
      <c r="AQ614" s="335"/>
      <c r="AR614" s="335"/>
      <c r="AS614" s="335"/>
      <c r="AT614" s="335"/>
      <c r="AU614" s="335"/>
    </row>
    <row r="615" spans="3:64" ht="12.95" customHeight="1" x14ac:dyDescent="0.2">
      <c r="C615" s="329"/>
      <c r="D615" s="329"/>
      <c r="AA615" s="335"/>
      <c r="AB615" s="335"/>
      <c r="AC615" s="335"/>
      <c r="AD615" s="335"/>
      <c r="AE615" s="335"/>
      <c r="AG615" s="415"/>
      <c r="AN615" s="335"/>
      <c r="AO615" s="335"/>
      <c r="AP615" s="335"/>
      <c r="AQ615" s="335"/>
      <c r="AR615" s="335"/>
      <c r="AS615" s="335"/>
      <c r="AT615" s="335"/>
      <c r="AU615" s="335"/>
    </row>
    <row r="616" spans="3:64" ht="12.95" customHeight="1" x14ac:dyDescent="0.2">
      <c r="C616" s="329"/>
      <c r="D616" s="329"/>
      <c r="AA616" s="335"/>
      <c r="AB616" s="335"/>
      <c r="AC616" s="335"/>
      <c r="AD616" s="335"/>
      <c r="AE616" s="335"/>
      <c r="AG616" s="415"/>
      <c r="AN616" s="335"/>
      <c r="AO616" s="335"/>
      <c r="AP616" s="335"/>
      <c r="AQ616" s="335"/>
      <c r="AR616" s="335"/>
      <c r="AS616" s="335"/>
      <c r="AT616" s="335"/>
      <c r="AU616" s="335"/>
    </row>
    <row r="617" spans="3:64" ht="12.95" customHeight="1" x14ac:dyDescent="0.2">
      <c r="C617" s="329"/>
      <c r="D617" s="329"/>
      <c r="AA617" s="335"/>
      <c r="AB617" s="335"/>
      <c r="AC617" s="335"/>
      <c r="AD617" s="335"/>
      <c r="AE617" s="335"/>
      <c r="AG617" s="415"/>
      <c r="AN617" s="335"/>
      <c r="AO617" s="335"/>
      <c r="AP617" s="335"/>
      <c r="AQ617" s="335"/>
      <c r="AR617" s="335"/>
      <c r="AS617" s="335"/>
      <c r="AT617" s="335"/>
      <c r="AU617" s="335"/>
      <c r="AV617" s="335"/>
      <c r="AW617" s="335"/>
      <c r="AX617" s="335"/>
      <c r="AY617" s="335"/>
      <c r="AZ617" s="335"/>
      <c r="BA617" s="335"/>
      <c r="BB617" s="335"/>
      <c r="BC617" s="335"/>
      <c r="BD617" s="335"/>
      <c r="BE617" s="335"/>
      <c r="BF617" s="335"/>
      <c r="BG617" s="335"/>
      <c r="BH617" s="335"/>
      <c r="BI617" s="335"/>
      <c r="BJ617" s="335"/>
      <c r="BK617" s="335"/>
      <c r="BL617" s="335"/>
    </row>
    <row r="618" spans="3:64" ht="12.95" customHeight="1" x14ac:dyDescent="0.2">
      <c r="C618" s="329"/>
      <c r="D618" s="329"/>
      <c r="AA618" s="335"/>
      <c r="AB618" s="335"/>
      <c r="AC618" s="335"/>
      <c r="AD618" s="335"/>
      <c r="AE618" s="335"/>
      <c r="AG618" s="415"/>
      <c r="AN618" s="335"/>
      <c r="AO618" s="335"/>
      <c r="AP618" s="335"/>
      <c r="AQ618" s="335"/>
      <c r="AR618" s="335"/>
      <c r="AS618" s="335"/>
      <c r="AT618" s="335"/>
      <c r="AU618" s="335"/>
    </row>
    <row r="619" spans="3:64" ht="12.95" customHeight="1" x14ac:dyDescent="0.2">
      <c r="C619" s="329"/>
      <c r="D619" s="329"/>
      <c r="AA619" s="335"/>
      <c r="AB619" s="335"/>
      <c r="AC619" s="335"/>
      <c r="AD619" s="335"/>
      <c r="AE619" s="335"/>
      <c r="AG619" s="415"/>
      <c r="AN619" s="335"/>
      <c r="AO619" s="335"/>
      <c r="AP619" s="335"/>
      <c r="AQ619" s="335"/>
      <c r="AR619" s="335"/>
      <c r="AS619" s="335"/>
      <c r="AT619" s="335"/>
      <c r="AU619" s="335"/>
    </row>
    <row r="620" spans="3:64" ht="12.95" customHeight="1" x14ac:dyDescent="0.2">
      <c r="C620" s="329"/>
      <c r="D620" s="329"/>
      <c r="AA620" s="335"/>
      <c r="AB620" s="335"/>
      <c r="AC620" s="335"/>
      <c r="AD620" s="335"/>
      <c r="AE620" s="335"/>
      <c r="AG620" s="415"/>
      <c r="AN620" s="335"/>
      <c r="AO620" s="335"/>
      <c r="AP620" s="335"/>
      <c r="AQ620" s="335"/>
      <c r="AR620" s="335"/>
      <c r="AS620" s="335"/>
      <c r="AT620" s="335"/>
      <c r="AU620" s="335"/>
    </row>
    <row r="621" spans="3:64" ht="12.95" customHeight="1" x14ac:dyDescent="0.2">
      <c r="C621" s="329"/>
      <c r="D621" s="329"/>
      <c r="AA621" s="335"/>
      <c r="AB621" s="335"/>
      <c r="AC621" s="335"/>
      <c r="AD621" s="335"/>
      <c r="AE621" s="335"/>
      <c r="AG621" s="415"/>
      <c r="AN621" s="335"/>
      <c r="AO621" s="335"/>
      <c r="AP621" s="335"/>
      <c r="AQ621" s="335"/>
      <c r="AR621" s="335"/>
      <c r="AS621" s="335"/>
      <c r="AT621" s="335"/>
      <c r="AU621" s="335"/>
    </row>
    <row r="622" spans="3:64" ht="12.95" customHeight="1" x14ac:dyDescent="0.2">
      <c r="C622" s="329"/>
      <c r="D622" s="329"/>
      <c r="AA622" s="335"/>
      <c r="AB622" s="335"/>
      <c r="AC622" s="335"/>
      <c r="AD622" s="335"/>
      <c r="AE622" s="335"/>
      <c r="AG622" s="415"/>
      <c r="AN622" s="335"/>
      <c r="AO622" s="335"/>
      <c r="AP622" s="335"/>
      <c r="AQ622" s="335"/>
      <c r="AR622" s="335"/>
      <c r="AS622" s="335"/>
      <c r="AT622" s="335"/>
      <c r="AU622" s="335"/>
    </row>
    <row r="623" spans="3:64" ht="12.95" customHeight="1" x14ac:dyDescent="0.2">
      <c r="C623" s="329"/>
      <c r="D623" s="329"/>
      <c r="AA623" s="335"/>
      <c r="AB623" s="335"/>
      <c r="AC623" s="335"/>
      <c r="AD623" s="335"/>
      <c r="AE623" s="335"/>
      <c r="AG623" s="415"/>
      <c r="AN623" s="335"/>
      <c r="AO623" s="335"/>
      <c r="AP623" s="335"/>
      <c r="AQ623" s="335"/>
      <c r="AR623" s="335"/>
      <c r="AS623" s="335"/>
      <c r="AT623" s="335"/>
      <c r="AU623" s="335"/>
    </row>
    <row r="624" spans="3:64" ht="12.95" customHeight="1" x14ac:dyDescent="0.2">
      <c r="C624" s="329"/>
      <c r="D624" s="329"/>
      <c r="AA624" s="335"/>
      <c r="AB624" s="335"/>
      <c r="AC624" s="335"/>
      <c r="AD624" s="335"/>
      <c r="AE624" s="335"/>
      <c r="AG624" s="415"/>
      <c r="AN624" s="335"/>
      <c r="AO624" s="335"/>
      <c r="AP624" s="335"/>
      <c r="AQ624" s="335"/>
      <c r="AR624" s="335"/>
      <c r="AS624" s="335"/>
      <c r="AT624" s="335"/>
      <c r="AU624" s="335"/>
    </row>
    <row r="625" spans="3:64" ht="12.95" customHeight="1" x14ac:dyDescent="0.2">
      <c r="C625" s="329"/>
      <c r="D625" s="329"/>
      <c r="AA625" s="335"/>
      <c r="AB625" s="335"/>
      <c r="AC625" s="335"/>
      <c r="AD625" s="335"/>
      <c r="AE625" s="335"/>
      <c r="AG625" s="415"/>
      <c r="AN625" s="335"/>
      <c r="AO625" s="335"/>
      <c r="AP625" s="335"/>
      <c r="AQ625" s="335"/>
      <c r="AR625" s="335"/>
      <c r="AS625" s="335"/>
      <c r="AT625" s="335"/>
      <c r="AU625" s="335"/>
      <c r="AV625" s="335"/>
      <c r="AW625" s="335"/>
      <c r="AX625" s="335"/>
      <c r="AY625" s="335"/>
      <c r="AZ625" s="335"/>
      <c r="BA625" s="335"/>
      <c r="BB625" s="335"/>
      <c r="BC625" s="335"/>
      <c r="BD625" s="335"/>
      <c r="BE625" s="335"/>
      <c r="BF625" s="335"/>
      <c r="BG625" s="335"/>
      <c r="BH625" s="335"/>
      <c r="BI625" s="335"/>
      <c r="BJ625" s="335"/>
      <c r="BK625" s="335"/>
      <c r="BL625" s="335"/>
    </row>
    <row r="626" spans="3:64" ht="12.95" customHeight="1" x14ac:dyDescent="0.2">
      <c r="C626" s="329"/>
      <c r="D626" s="329"/>
      <c r="AA626" s="335"/>
      <c r="AB626" s="335"/>
      <c r="AC626" s="335"/>
      <c r="AD626" s="335"/>
      <c r="AE626" s="335"/>
      <c r="AG626" s="415"/>
      <c r="AN626" s="335"/>
      <c r="AO626" s="335"/>
      <c r="AP626" s="335"/>
      <c r="AQ626" s="335"/>
      <c r="AR626" s="335"/>
      <c r="AS626" s="335"/>
      <c r="AT626" s="335"/>
      <c r="AU626" s="335"/>
    </row>
    <row r="627" spans="3:64" ht="12.95" customHeight="1" x14ac:dyDescent="0.2">
      <c r="C627" s="329"/>
      <c r="D627" s="329"/>
      <c r="AA627" s="335"/>
      <c r="AB627" s="335"/>
      <c r="AC627" s="335"/>
      <c r="AD627" s="335"/>
      <c r="AE627" s="335"/>
      <c r="AG627" s="415"/>
      <c r="AN627" s="335"/>
      <c r="AO627" s="335"/>
      <c r="AP627" s="335"/>
      <c r="AQ627" s="335"/>
      <c r="AR627" s="335"/>
      <c r="AS627" s="335"/>
      <c r="AT627" s="335"/>
      <c r="AU627" s="335"/>
    </row>
    <row r="628" spans="3:64" ht="12.95" customHeight="1" x14ac:dyDescent="0.2">
      <c r="C628" s="329"/>
      <c r="D628" s="329"/>
      <c r="AA628" s="335"/>
      <c r="AB628" s="335"/>
      <c r="AC628" s="335"/>
      <c r="AD628" s="335"/>
      <c r="AE628" s="335"/>
      <c r="AG628" s="415"/>
      <c r="AN628" s="335"/>
      <c r="AO628" s="335"/>
      <c r="AP628" s="335"/>
      <c r="AQ628" s="335"/>
      <c r="AR628" s="335"/>
      <c r="AS628" s="335"/>
      <c r="AT628" s="335"/>
      <c r="AU628" s="335"/>
    </row>
    <row r="629" spans="3:64" ht="12.95" customHeight="1" x14ac:dyDescent="0.2">
      <c r="C629" s="329"/>
      <c r="D629" s="329"/>
      <c r="AA629" s="335"/>
      <c r="AB629" s="335"/>
      <c r="AC629" s="335"/>
      <c r="AD629" s="335"/>
      <c r="AE629" s="335"/>
      <c r="AG629" s="415"/>
      <c r="AN629" s="335"/>
      <c r="AO629" s="335"/>
      <c r="AP629" s="335"/>
      <c r="AQ629" s="335"/>
      <c r="AR629" s="335"/>
      <c r="AS629" s="335"/>
      <c r="AT629" s="335"/>
      <c r="AU629" s="335"/>
    </row>
    <row r="630" spans="3:64" ht="12.95" customHeight="1" x14ac:dyDescent="0.2">
      <c r="C630" s="329"/>
      <c r="D630" s="329"/>
      <c r="AA630" s="335"/>
      <c r="AB630" s="335"/>
      <c r="AC630" s="335"/>
      <c r="AD630" s="335"/>
      <c r="AE630" s="335"/>
      <c r="AG630" s="415"/>
      <c r="AN630" s="335"/>
      <c r="AO630" s="335"/>
      <c r="AP630" s="335"/>
      <c r="AQ630" s="335"/>
      <c r="AR630" s="335"/>
      <c r="AS630" s="335"/>
      <c r="AT630" s="335"/>
      <c r="AU630" s="335"/>
    </row>
    <row r="631" spans="3:64" ht="12.95" customHeight="1" x14ac:dyDescent="0.2">
      <c r="C631" s="329"/>
      <c r="D631" s="329"/>
      <c r="AA631" s="335"/>
      <c r="AB631" s="335"/>
      <c r="AC631" s="335"/>
      <c r="AD631" s="335"/>
      <c r="AE631" s="335"/>
      <c r="AG631" s="415"/>
      <c r="AN631" s="335"/>
      <c r="AO631" s="335"/>
      <c r="AP631" s="335"/>
      <c r="AQ631" s="335"/>
      <c r="AR631" s="335"/>
      <c r="AS631" s="335"/>
      <c r="AT631" s="335"/>
      <c r="AU631" s="335"/>
    </row>
    <row r="632" spans="3:64" ht="12.95" customHeight="1" x14ac:dyDescent="0.2">
      <c r="C632" s="329"/>
      <c r="D632" s="329"/>
      <c r="AA632" s="335"/>
      <c r="AB632" s="335"/>
      <c r="AC632" s="335"/>
      <c r="AD632" s="335"/>
      <c r="AE632" s="335"/>
      <c r="AG632" s="415"/>
      <c r="AN632" s="335"/>
      <c r="AO632" s="335"/>
      <c r="AP632" s="335"/>
      <c r="AQ632" s="335"/>
      <c r="AR632" s="335"/>
      <c r="AS632" s="335"/>
      <c r="AT632" s="335"/>
      <c r="AU632" s="335"/>
    </row>
    <row r="633" spans="3:64" ht="12.95" customHeight="1" x14ac:dyDescent="0.2">
      <c r="C633" s="329"/>
      <c r="D633" s="329"/>
      <c r="AA633" s="335"/>
      <c r="AB633" s="335"/>
      <c r="AC633" s="335"/>
      <c r="AD633" s="335"/>
      <c r="AE633" s="335"/>
      <c r="AG633" s="415"/>
      <c r="AN633" s="335"/>
      <c r="AO633" s="335"/>
      <c r="AP633" s="335"/>
      <c r="AQ633" s="335"/>
      <c r="AR633" s="335"/>
      <c r="AS633" s="335"/>
      <c r="AT633" s="335"/>
      <c r="AU633" s="335"/>
    </row>
    <row r="634" spans="3:64" ht="12.95" customHeight="1" x14ac:dyDescent="0.2">
      <c r="C634" s="329"/>
      <c r="D634" s="329"/>
      <c r="AA634" s="335"/>
      <c r="AB634" s="335"/>
      <c r="AC634" s="335"/>
      <c r="AD634" s="335"/>
      <c r="AE634" s="335"/>
      <c r="AG634" s="415"/>
      <c r="AN634" s="335"/>
      <c r="AO634" s="335"/>
      <c r="AP634" s="335"/>
      <c r="AQ634" s="335"/>
      <c r="AR634" s="335"/>
      <c r="AS634" s="335"/>
      <c r="AT634" s="335"/>
      <c r="AU634" s="335"/>
    </row>
    <row r="635" spans="3:64" ht="12.95" customHeight="1" x14ac:dyDescent="0.2">
      <c r="C635" s="329"/>
      <c r="D635" s="329"/>
      <c r="AA635" s="335"/>
      <c r="AB635" s="335"/>
      <c r="AC635" s="335"/>
      <c r="AD635" s="335"/>
      <c r="AE635" s="335"/>
      <c r="AG635" s="415"/>
      <c r="AN635" s="335"/>
      <c r="AO635" s="335"/>
      <c r="AP635" s="335"/>
      <c r="AQ635" s="335"/>
      <c r="AR635" s="335"/>
      <c r="AS635" s="335"/>
      <c r="AT635" s="335"/>
      <c r="AU635" s="335"/>
    </row>
    <row r="636" spans="3:64" ht="12.95" customHeight="1" x14ac:dyDescent="0.2">
      <c r="C636" s="329"/>
      <c r="D636" s="329"/>
      <c r="AA636" s="335"/>
      <c r="AB636" s="335"/>
      <c r="AC636" s="335"/>
      <c r="AD636" s="335"/>
      <c r="AE636" s="335"/>
      <c r="AG636" s="415"/>
      <c r="AN636" s="335"/>
      <c r="AO636" s="335"/>
      <c r="AP636" s="335"/>
      <c r="AQ636" s="335"/>
      <c r="AR636" s="335"/>
      <c r="AS636" s="335"/>
      <c r="AT636" s="335"/>
      <c r="AU636" s="335"/>
    </row>
    <row r="637" spans="3:64" ht="12.95" customHeight="1" x14ac:dyDescent="0.2">
      <c r="C637" s="329"/>
      <c r="D637" s="329"/>
      <c r="AA637" s="335"/>
      <c r="AB637" s="335"/>
      <c r="AC637" s="335"/>
      <c r="AD637" s="335"/>
      <c r="AE637" s="335"/>
      <c r="AG637" s="415"/>
      <c r="AN637" s="335"/>
      <c r="AO637" s="335"/>
      <c r="AP637" s="335"/>
      <c r="AQ637" s="335"/>
      <c r="AR637" s="335"/>
      <c r="AS637" s="335"/>
      <c r="AT637" s="335"/>
      <c r="AU637" s="335"/>
    </row>
    <row r="638" spans="3:64" ht="12.95" customHeight="1" x14ac:dyDescent="0.2">
      <c r="C638" s="329"/>
      <c r="D638" s="329"/>
      <c r="AA638" s="335"/>
      <c r="AB638" s="335"/>
      <c r="AC638" s="335"/>
      <c r="AD638" s="335"/>
      <c r="AE638" s="335"/>
      <c r="AG638" s="415"/>
      <c r="AN638" s="335"/>
      <c r="AO638" s="335"/>
      <c r="AP638" s="335"/>
      <c r="AQ638" s="335"/>
      <c r="AR638" s="335"/>
      <c r="AS638" s="335"/>
      <c r="AT638" s="335"/>
      <c r="AU638" s="335"/>
    </row>
    <row r="639" spans="3:64" ht="12.95" customHeight="1" x14ac:dyDescent="0.2">
      <c r="C639" s="329"/>
      <c r="D639" s="329"/>
      <c r="AA639" s="335"/>
      <c r="AB639" s="335"/>
      <c r="AC639" s="335"/>
      <c r="AD639" s="335"/>
      <c r="AE639" s="335"/>
      <c r="AG639" s="415"/>
      <c r="AN639" s="335"/>
      <c r="AO639" s="335"/>
      <c r="AP639" s="335"/>
      <c r="AQ639" s="335"/>
      <c r="AR639" s="335"/>
      <c r="AS639" s="335"/>
      <c r="AT639" s="335"/>
      <c r="AU639" s="335"/>
      <c r="AV639" s="335"/>
    </row>
    <row r="640" spans="3:64" ht="12.95" customHeight="1" x14ac:dyDescent="0.2">
      <c r="C640" s="329"/>
      <c r="D640" s="329"/>
      <c r="AA640" s="335"/>
      <c r="AB640" s="335"/>
      <c r="AC640" s="335"/>
      <c r="AD640" s="335"/>
      <c r="AE640" s="335"/>
      <c r="AG640" s="415"/>
      <c r="AN640" s="335"/>
      <c r="AO640" s="335"/>
      <c r="AP640" s="335"/>
      <c r="AQ640" s="335"/>
      <c r="AR640" s="335"/>
      <c r="AS640" s="335"/>
      <c r="AT640" s="335"/>
      <c r="AU640" s="335"/>
    </row>
    <row r="641" spans="3:47" ht="12.95" customHeight="1" x14ac:dyDescent="0.2">
      <c r="C641" s="329"/>
      <c r="D641" s="329"/>
      <c r="AA641" s="335"/>
      <c r="AB641" s="335"/>
      <c r="AC641" s="335"/>
      <c r="AD641" s="335"/>
      <c r="AE641" s="335"/>
      <c r="AG641" s="415"/>
      <c r="AN641" s="335"/>
      <c r="AO641" s="335"/>
      <c r="AP641" s="335"/>
      <c r="AQ641" s="335"/>
      <c r="AR641" s="335"/>
      <c r="AS641" s="335"/>
      <c r="AT641" s="335"/>
      <c r="AU641" s="335"/>
    </row>
    <row r="642" spans="3:47" ht="12.95" customHeight="1" x14ac:dyDescent="0.2">
      <c r="C642" s="329"/>
      <c r="D642" s="329"/>
      <c r="AA642" s="335"/>
      <c r="AB642" s="335"/>
      <c r="AC642" s="335"/>
      <c r="AD642" s="335"/>
      <c r="AE642" s="335"/>
      <c r="AG642" s="415"/>
      <c r="AN642" s="335"/>
      <c r="AO642" s="335"/>
      <c r="AP642" s="335"/>
      <c r="AQ642" s="335"/>
      <c r="AR642" s="335"/>
      <c r="AS642" s="335"/>
      <c r="AT642" s="335"/>
      <c r="AU642" s="335"/>
    </row>
    <row r="643" spans="3:47" ht="12.95" customHeight="1" x14ac:dyDescent="0.2">
      <c r="C643" s="329"/>
      <c r="D643" s="329"/>
      <c r="AA643" s="335"/>
      <c r="AB643" s="335"/>
      <c r="AC643" s="335"/>
      <c r="AD643" s="335"/>
      <c r="AE643" s="335"/>
      <c r="AG643" s="415"/>
      <c r="AN643" s="335"/>
      <c r="AO643" s="335"/>
      <c r="AP643" s="335"/>
      <c r="AQ643" s="335"/>
      <c r="AR643" s="335"/>
      <c r="AS643" s="335"/>
      <c r="AT643" s="335"/>
      <c r="AU643" s="335"/>
    </row>
    <row r="644" spans="3:47" ht="12.95" customHeight="1" x14ac:dyDescent="0.2">
      <c r="C644" s="329"/>
      <c r="D644" s="329"/>
      <c r="AA644" s="335"/>
      <c r="AB644" s="335"/>
      <c r="AC644" s="335"/>
      <c r="AD644" s="335"/>
      <c r="AE644" s="335"/>
      <c r="AG644" s="415"/>
      <c r="AN644" s="335"/>
      <c r="AO644" s="335"/>
      <c r="AP644" s="335"/>
      <c r="AQ644" s="335"/>
      <c r="AR644" s="335"/>
      <c r="AS644" s="335"/>
      <c r="AT644" s="335"/>
      <c r="AU644" s="335"/>
    </row>
    <row r="645" spans="3:47" ht="12.95" customHeight="1" x14ac:dyDescent="0.2">
      <c r="C645" s="329"/>
      <c r="D645" s="329"/>
      <c r="AA645" s="335"/>
      <c r="AB645" s="335"/>
      <c r="AC645" s="335"/>
      <c r="AD645" s="335"/>
      <c r="AE645" s="335"/>
      <c r="AG645" s="415"/>
      <c r="AN645" s="335"/>
      <c r="AO645" s="335"/>
      <c r="AP645" s="335"/>
      <c r="AQ645" s="335"/>
      <c r="AR645" s="335"/>
      <c r="AS645" s="335"/>
      <c r="AT645" s="335"/>
      <c r="AU645" s="335"/>
    </row>
    <row r="646" spans="3:47" ht="12.95" customHeight="1" x14ac:dyDescent="0.2">
      <c r="C646" s="329"/>
      <c r="D646" s="329"/>
      <c r="AA646" s="335"/>
      <c r="AB646" s="335"/>
      <c r="AC646" s="335"/>
      <c r="AD646" s="335"/>
      <c r="AE646" s="335"/>
      <c r="AG646" s="415"/>
      <c r="AN646" s="335"/>
      <c r="AO646" s="335"/>
      <c r="AP646" s="335"/>
      <c r="AQ646" s="335"/>
      <c r="AR646" s="335"/>
      <c r="AS646" s="335"/>
      <c r="AT646" s="335"/>
      <c r="AU646" s="335"/>
    </row>
    <row r="647" spans="3:47" ht="12.95" customHeight="1" x14ac:dyDescent="0.2">
      <c r="C647" s="329"/>
      <c r="D647" s="329"/>
      <c r="AA647" s="335"/>
      <c r="AB647" s="335"/>
      <c r="AC647" s="335"/>
      <c r="AD647" s="335"/>
      <c r="AE647" s="335"/>
      <c r="AG647" s="415"/>
      <c r="AN647" s="335"/>
      <c r="AO647" s="335"/>
      <c r="AP647" s="335"/>
      <c r="AQ647" s="335"/>
      <c r="AR647" s="335"/>
      <c r="AS647" s="335"/>
      <c r="AT647" s="335"/>
      <c r="AU647" s="335"/>
    </row>
    <row r="648" spans="3:47" ht="12.95" customHeight="1" x14ac:dyDescent="0.2">
      <c r="C648" s="329"/>
      <c r="D648" s="329"/>
      <c r="AA648" s="335"/>
      <c r="AB648" s="335"/>
      <c r="AC648" s="335"/>
      <c r="AD648" s="335"/>
      <c r="AE648" s="335"/>
      <c r="AG648" s="415"/>
      <c r="AN648" s="335"/>
      <c r="AO648" s="335"/>
      <c r="AP648" s="335"/>
      <c r="AQ648" s="335"/>
      <c r="AR648" s="335"/>
      <c r="AS648" s="335"/>
      <c r="AT648" s="335"/>
      <c r="AU648" s="335"/>
    </row>
    <row r="649" spans="3:47" ht="12.95" customHeight="1" x14ac:dyDescent="0.2">
      <c r="C649" s="329"/>
      <c r="D649" s="329"/>
      <c r="AA649" s="335"/>
      <c r="AB649" s="335"/>
      <c r="AC649" s="335"/>
      <c r="AD649" s="335"/>
      <c r="AE649" s="335"/>
      <c r="AG649" s="415"/>
      <c r="AN649" s="335"/>
      <c r="AO649" s="335"/>
      <c r="AP649" s="335"/>
      <c r="AQ649" s="335"/>
      <c r="AR649" s="335"/>
      <c r="AS649" s="335"/>
      <c r="AT649" s="335"/>
      <c r="AU649" s="335"/>
    </row>
    <row r="650" spans="3:47" ht="12.95" customHeight="1" x14ac:dyDescent="0.2">
      <c r="C650" s="329"/>
      <c r="D650" s="329"/>
      <c r="AA650" s="335"/>
      <c r="AB650" s="335"/>
      <c r="AC650" s="335"/>
      <c r="AD650" s="335"/>
      <c r="AE650" s="335"/>
      <c r="AG650" s="415"/>
      <c r="AN650" s="335"/>
      <c r="AO650" s="335"/>
      <c r="AP650" s="335"/>
      <c r="AQ650" s="335"/>
      <c r="AR650" s="335"/>
      <c r="AS650" s="335"/>
      <c r="AT650" s="335"/>
      <c r="AU650" s="335"/>
    </row>
    <row r="651" spans="3:47" ht="12.95" customHeight="1" x14ac:dyDescent="0.2">
      <c r="C651" s="329"/>
      <c r="D651" s="329"/>
      <c r="AA651" s="335"/>
      <c r="AB651" s="335"/>
      <c r="AC651" s="335"/>
      <c r="AD651" s="335"/>
      <c r="AE651" s="335"/>
      <c r="AG651" s="415"/>
      <c r="AN651" s="335"/>
      <c r="AO651" s="335"/>
      <c r="AP651" s="335"/>
      <c r="AQ651" s="335"/>
      <c r="AR651" s="335"/>
      <c r="AS651" s="335"/>
      <c r="AT651" s="335"/>
      <c r="AU651" s="335"/>
    </row>
    <row r="652" spans="3:47" ht="12.95" customHeight="1" x14ac:dyDescent="0.2">
      <c r="C652" s="329"/>
      <c r="D652" s="329"/>
      <c r="AA652" s="335"/>
      <c r="AB652" s="335"/>
      <c r="AC652" s="335"/>
      <c r="AD652" s="335"/>
      <c r="AE652" s="335"/>
      <c r="AG652" s="415"/>
      <c r="AN652" s="335"/>
      <c r="AO652" s="335"/>
      <c r="AP652" s="335"/>
      <c r="AQ652" s="335"/>
      <c r="AR652" s="335"/>
      <c r="AS652" s="335"/>
      <c r="AT652" s="335"/>
      <c r="AU652" s="335"/>
    </row>
    <row r="653" spans="3:47" ht="12.95" customHeight="1" x14ac:dyDescent="0.2">
      <c r="C653" s="329"/>
      <c r="D653" s="329"/>
      <c r="AA653" s="335"/>
      <c r="AB653" s="335"/>
      <c r="AC653" s="335"/>
      <c r="AD653" s="335"/>
      <c r="AE653" s="335"/>
      <c r="AG653" s="415"/>
      <c r="AN653" s="335"/>
      <c r="AO653" s="335"/>
      <c r="AP653" s="335"/>
      <c r="AQ653" s="335"/>
      <c r="AR653" s="335"/>
      <c r="AS653" s="335"/>
      <c r="AT653" s="335"/>
      <c r="AU653" s="335"/>
    </row>
    <row r="654" spans="3:47" ht="12.95" customHeight="1" x14ac:dyDescent="0.2">
      <c r="C654" s="329"/>
      <c r="D654" s="329"/>
      <c r="AA654" s="335"/>
      <c r="AB654" s="335"/>
      <c r="AC654" s="335"/>
      <c r="AD654" s="335"/>
      <c r="AE654" s="335"/>
      <c r="AG654" s="415"/>
      <c r="AN654" s="335"/>
      <c r="AO654" s="335"/>
      <c r="AP654" s="335"/>
      <c r="AQ654" s="335"/>
      <c r="AR654" s="335"/>
      <c r="AS654" s="335"/>
      <c r="AT654" s="335"/>
      <c r="AU654" s="335"/>
    </row>
    <row r="655" spans="3:47" ht="12.95" customHeight="1" x14ac:dyDescent="0.2">
      <c r="C655" s="329"/>
      <c r="D655" s="329"/>
      <c r="AA655" s="335"/>
      <c r="AB655" s="335"/>
      <c r="AC655" s="335"/>
      <c r="AD655" s="335"/>
      <c r="AE655" s="335"/>
      <c r="AG655" s="415"/>
      <c r="AN655" s="335"/>
      <c r="AO655" s="335"/>
      <c r="AP655" s="335"/>
      <c r="AQ655" s="335"/>
      <c r="AR655" s="335"/>
      <c r="AS655" s="335"/>
      <c r="AT655" s="335"/>
      <c r="AU655" s="335"/>
    </row>
    <row r="656" spans="3:47" ht="12.95" customHeight="1" x14ac:dyDescent="0.2">
      <c r="C656" s="329"/>
      <c r="D656" s="329"/>
      <c r="AA656" s="335"/>
      <c r="AB656" s="335"/>
      <c r="AC656" s="335"/>
      <c r="AD656" s="335"/>
      <c r="AE656" s="335"/>
      <c r="AG656" s="415"/>
      <c r="AN656" s="335"/>
      <c r="AO656" s="335"/>
      <c r="AP656" s="335"/>
      <c r="AQ656" s="335"/>
      <c r="AR656" s="335"/>
      <c r="AS656" s="335"/>
      <c r="AT656" s="335"/>
      <c r="AU656" s="335"/>
    </row>
    <row r="657" spans="3:64" ht="12.95" customHeight="1" x14ac:dyDescent="0.2">
      <c r="C657" s="329"/>
      <c r="D657" s="329"/>
      <c r="AA657" s="335"/>
      <c r="AB657" s="335"/>
      <c r="AC657" s="335"/>
      <c r="AD657" s="335"/>
      <c r="AE657" s="335"/>
      <c r="AG657" s="415"/>
      <c r="AN657" s="335"/>
      <c r="AO657" s="335"/>
      <c r="AP657" s="335"/>
      <c r="AQ657" s="335"/>
      <c r="AR657" s="335"/>
      <c r="AS657" s="335"/>
      <c r="AT657" s="335"/>
      <c r="AU657" s="335"/>
    </row>
    <row r="658" spans="3:64" ht="12.95" customHeight="1" x14ac:dyDescent="0.2">
      <c r="C658" s="329"/>
      <c r="D658" s="329"/>
      <c r="AA658" s="335"/>
      <c r="AB658" s="335"/>
      <c r="AC658" s="335"/>
      <c r="AD658" s="335"/>
      <c r="AE658" s="335"/>
      <c r="AG658" s="415"/>
      <c r="AN658" s="335"/>
      <c r="AO658" s="335"/>
      <c r="AP658" s="335"/>
      <c r="AQ658" s="335"/>
      <c r="AR658" s="335"/>
      <c r="AS658" s="335"/>
      <c r="AT658" s="335"/>
      <c r="AU658" s="335"/>
      <c r="AV658" s="335"/>
      <c r="AW658" s="335"/>
      <c r="AX658" s="335"/>
      <c r="AY658" s="335"/>
      <c r="AZ658" s="335"/>
      <c r="BA658" s="335"/>
      <c r="BB658" s="335"/>
      <c r="BC658" s="335"/>
      <c r="BD658" s="335"/>
      <c r="BE658" s="335"/>
      <c r="BF658" s="335"/>
      <c r="BG658" s="335"/>
      <c r="BH658" s="335"/>
      <c r="BI658" s="335"/>
      <c r="BJ658" s="335"/>
      <c r="BK658" s="335"/>
      <c r="BL658" s="335"/>
    </row>
    <row r="659" spans="3:64" ht="12.95" customHeight="1" x14ac:dyDescent="0.2">
      <c r="C659" s="329"/>
      <c r="D659" s="329"/>
      <c r="AA659" s="335"/>
      <c r="AB659" s="335"/>
      <c r="AC659" s="335"/>
      <c r="AD659" s="335"/>
      <c r="AE659" s="335"/>
      <c r="AG659" s="415"/>
      <c r="AN659" s="335"/>
      <c r="AO659" s="335"/>
      <c r="AP659" s="335"/>
      <c r="AQ659" s="335"/>
      <c r="AR659" s="335"/>
      <c r="AS659" s="335"/>
      <c r="AT659" s="335"/>
      <c r="AU659" s="335"/>
    </row>
    <row r="660" spans="3:64" ht="12.95" customHeight="1" x14ac:dyDescent="0.2">
      <c r="C660" s="329"/>
      <c r="D660" s="329"/>
      <c r="AA660" s="335"/>
      <c r="AB660" s="335"/>
      <c r="AC660" s="335"/>
      <c r="AD660" s="335"/>
      <c r="AE660" s="335"/>
      <c r="AG660" s="415"/>
      <c r="AN660" s="335"/>
      <c r="AO660" s="335"/>
      <c r="AP660" s="335"/>
      <c r="AQ660" s="335"/>
      <c r="AR660" s="335"/>
      <c r="AS660" s="335"/>
      <c r="AT660" s="335"/>
      <c r="AU660" s="335"/>
    </row>
    <row r="661" spans="3:64" ht="12.95" customHeight="1" x14ac:dyDescent="0.2">
      <c r="C661" s="329"/>
      <c r="D661" s="329"/>
      <c r="AA661" s="335"/>
      <c r="AB661" s="335"/>
      <c r="AC661" s="335"/>
      <c r="AD661" s="335"/>
      <c r="AE661" s="335"/>
      <c r="AG661" s="415"/>
      <c r="AN661" s="335"/>
      <c r="AO661" s="335"/>
      <c r="AP661" s="335"/>
      <c r="AQ661" s="335"/>
      <c r="AR661" s="335"/>
      <c r="AS661" s="335"/>
      <c r="AT661" s="335"/>
      <c r="AU661" s="335"/>
    </row>
    <row r="662" spans="3:64" ht="12.95" customHeight="1" x14ac:dyDescent="0.2">
      <c r="C662" s="329"/>
      <c r="D662" s="329"/>
      <c r="AA662" s="335"/>
      <c r="AB662" s="335"/>
      <c r="AC662" s="335"/>
      <c r="AD662" s="335"/>
      <c r="AE662" s="335"/>
      <c r="AG662" s="415"/>
      <c r="AN662" s="335"/>
      <c r="AO662" s="335"/>
      <c r="AP662" s="335"/>
      <c r="AQ662" s="335"/>
      <c r="AR662" s="335"/>
      <c r="AS662" s="335"/>
      <c r="AT662" s="335"/>
      <c r="AU662" s="335"/>
    </row>
    <row r="663" spans="3:64" ht="12.95" customHeight="1" x14ac:dyDescent="0.2">
      <c r="C663" s="329"/>
      <c r="D663" s="329"/>
      <c r="AA663" s="335"/>
      <c r="AB663" s="335"/>
      <c r="AC663" s="335"/>
      <c r="AD663" s="335"/>
      <c r="AE663" s="335"/>
      <c r="AG663" s="415"/>
      <c r="AN663" s="335"/>
      <c r="AO663" s="335"/>
      <c r="AP663" s="335"/>
      <c r="AQ663" s="335"/>
      <c r="AR663" s="335"/>
      <c r="AS663" s="335"/>
      <c r="AT663" s="335"/>
      <c r="AU663" s="335"/>
      <c r="AV663" s="335"/>
      <c r="AW663" s="335"/>
      <c r="AX663" s="335"/>
      <c r="AY663" s="335"/>
      <c r="AZ663" s="335"/>
      <c r="BA663" s="335"/>
      <c r="BB663" s="335"/>
      <c r="BC663" s="335"/>
      <c r="BD663" s="335"/>
      <c r="BE663" s="335"/>
      <c r="BF663" s="335"/>
      <c r="BG663" s="335"/>
      <c r="BH663" s="335"/>
      <c r="BI663" s="335"/>
      <c r="BJ663" s="335"/>
      <c r="BK663" s="335"/>
      <c r="BL663" s="335"/>
    </row>
    <row r="664" spans="3:64" ht="12.95" customHeight="1" x14ac:dyDescent="0.2">
      <c r="C664" s="329"/>
      <c r="D664" s="329"/>
      <c r="AA664" s="335"/>
      <c r="AB664" s="335"/>
      <c r="AC664" s="335"/>
      <c r="AD664" s="335"/>
      <c r="AE664" s="335"/>
      <c r="AG664" s="415"/>
      <c r="AN664" s="335"/>
      <c r="AO664" s="335"/>
      <c r="AP664" s="335"/>
      <c r="AQ664" s="335"/>
      <c r="AR664" s="335"/>
      <c r="AS664" s="335"/>
      <c r="AT664" s="335"/>
      <c r="AU664" s="335"/>
    </row>
    <row r="665" spans="3:64" ht="12.95" customHeight="1" x14ac:dyDescent="0.2">
      <c r="C665" s="329"/>
      <c r="D665" s="329"/>
      <c r="AA665" s="335"/>
      <c r="AB665" s="335"/>
      <c r="AC665" s="335"/>
      <c r="AD665" s="335"/>
      <c r="AE665" s="335"/>
      <c r="AG665" s="415"/>
      <c r="AN665" s="335"/>
      <c r="AO665" s="335"/>
      <c r="AP665" s="335"/>
      <c r="AQ665" s="335"/>
      <c r="AR665" s="335"/>
      <c r="AS665" s="335"/>
      <c r="AT665" s="335"/>
      <c r="AU665" s="335"/>
    </row>
    <row r="666" spans="3:64" ht="12.95" customHeight="1" x14ac:dyDescent="0.2">
      <c r="C666" s="329"/>
      <c r="D666" s="329"/>
      <c r="AA666" s="335"/>
      <c r="AB666" s="335"/>
      <c r="AC666" s="335"/>
      <c r="AD666" s="335"/>
      <c r="AE666" s="335"/>
      <c r="AG666" s="415"/>
      <c r="AN666" s="335"/>
      <c r="AO666" s="335"/>
      <c r="AP666" s="335"/>
      <c r="AQ666" s="335"/>
      <c r="AR666" s="335"/>
      <c r="AS666" s="335"/>
      <c r="AT666" s="335"/>
      <c r="AU666" s="335"/>
    </row>
    <row r="667" spans="3:64" ht="12.95" customHeight="1" x14ac:dyDescent="0.2">
      <c r="C667" s="329"/>
      <c r="D667" s="329"/>
      <c r="AA667" s="335"/>
      <c r="AB667" s="335"/>
      <c r="AC667" s="335"/>
      <c r="AD667" s="335"/>
      <c r="AE667" s="335"/>
      <c r="AG667" s="415"/>
      <c r="AN667" s="335"/>
      <c r="AO667" s="335"/>
      <c r="AP667" s="335"/>
      <c r="AQ667" s="335"/>
      <c r="AR667" s="335"/>
      <c r="AS667" s="335"/>
      <c r="AT667" s="335"/>
      <c r="AU667" s="335"/>
    </row>
    <row r="668" spans="3:64" ht="12.95" customHeight="1" x14ac:dyDescent="0.2">
      <c r="C668" s="329"/>
      <c r="D668" s="329"/>
      <c r="AA668" s="335"/>
      <c r="AB668" s="335"/>
      <c r="AC668" s="335"/>
      <c r="AD668" s="335"/>
      <c r="AE668" s="335"/>
      <c r="AG668" s="415"/>
      <c r="AN668" s="335"/>
      <c r="AO668" s="335"/>
      <c r="AP668" s="335"/>
      <c r="AQ668" s="335"/>
      <c r="AR668" s="335"/>
      <c r="AS668" s="335"/>
      <c r="AT668" s="335"/>
      <c r="AU668" s="335"/>
      <c r="AV668" s="335"/>
      <c r="AX668" s="335"/>
    </row>
    <row r="669" spans="3:64" ht="12.95" customHeight="1" x14ac:dyDescent="0.2">
      <c r="C669" s="329"/>
      <c r="D669" s="329"/>
      <c r="AA669" s="335"/>
      <c r="AB669" s="335"/>
      <c r="AC669" s="335"/>
      <c r="AD669" s="335"/>
      <c r="AE669" s="335"/>
      <c r="AG669" s="415"/>
      <c r="AN669" s="335"/>
      <c r="AO669" s="335"/>
      <c r="AP669" s="335"/>
      <c r="AQ669" s="335"/>
      <c r="AR669" s="335"/>
      <c r="AS669" s="335"/>
      <c r="AT669" s="335"/>
      <c r="AU669" s="335"/>
    </row>
    <row r="670" spans="3:64" ht="12.95" customHeight="1" x14ac:dyDescent="0.2">
      <c r="C670" s="329"/>
      <c r="D670" s="329"/>
      <c r="AA670" s="335"/>
      <c r="AB670" s="335"/>
      <c r="AC670" s="335"/>
      <c r="AD670" s="335"/>
      <c r="AE670" s="335"/>
      <c r="AG670" s="415"/>
      <c r="AN670" s="335"/>
      <c r="AO670" s="335"/>
      <c r="AP670" s="335"/>
      <c r="AQ670" s="335"/>
      <c r="AR670" s="335"/>
      <c r="AS670" s="335"/>
      <c r="AT670" s="335"/>
      <c r="AU670" s="335"/>
    </row>
    <row r="671" spans="3:64" ht="12.95" customHeight="1" x14ac:dyDescent="0.2">
      <c r="C671" s="329"/>
      <c r="D671" s="329"/>
      <c r="AA671" s="335"/>
      <c r="AB671" s="335"/>
      <c r="AC671" s="335"/>
      <c r="AD671" s="335"/>
      <c r="AE671" s="335"/>
      <c r="AG671" s="415"/>
      <c r="AN671" s="335"/>
      <c r="AO671" s="335"/>
      <c r="AP671" s="335"/>
      <c r="AQ671" s="335"/>
      <c r="AR671" s="335"/>
      <c r="AS671" s="335"/>
      <c r="AT671" s="335"/>
      <c r="AU671" s="335"/>
    </row>
    <row r="672" spans="3:64" ht="12.95" customHeight="1" x14ac:dyDescent="0.2">
      <c r="C672" s="329"/>
      <c r="D672" s="329"/>
      <c r="AA672" s="335"/>
      <c r="AB672" s="335"/>
      <c r="AC672" s="335"/>
      <c r="AD672" s="335"/>
      <c r="AE672" s="335"/>
      <c r="AG672" s="415"/>
      <c r="AN672" s="335"/>
      <c r="AO672" s="335"/>
      <c r="AP672" s="335"/>
      <c r="AQ672" s="335"/>
      <c r="AR672" s="335"/>
      <c r="AS672" s="335"/>
      <c r="AT672" s="335"/>
      <c r="AU672" s="335"/>
    </row>
    <row r="673" spans="3:47" ht="12.95" customHeight="1" x14ac:dyDescent="0.2">
      <c r="C673" s="329"/>
      <c r="D673" s="329"/>
      <c r="AA673" s="335"/>
      <c r="AB673" s="335"/>
      <c r="AC673" s="335"/>
      <c r="AD673" s="335"/>
      <c r="AE673" s="335"/>
      <c r="AG673" s="415"/>
      <c r="AN673" s="335"/>
      <c r="AO673" s="335"/>
      <c r="AP673" s="335"/>
      <c r="AQ673" s="335"/>
      <c r="AR673" s="335"/>
      <c r="AS673" s="335"/>
      <c r="AT673" s="335"/>
      <c r="AU673" s="335"/>
    </row>
    <row r="674" spans="3:47" ht="12.95" customHeight="1" x14ac:dyDescent="0.2">
      <c r="C674" s="329"/>
      <c r="D674" s="329"/>
      <c r="AA674" s="335"/>
      <c r="AB674" s="335"/>
      <c r="AC674" s="335"/>
      <c r="AD674" s="335"/>
      <c r="AE674" s="335"/>
      <c r="AG674" s="415"/>
      <c r="AN674" s="335"/>
      <c r="AO674" s="335"/>
      <c r="AP674" s="335"/>
      <c r="AQ674" s="335"/>
      <c r="AR674" s="335"/>
      <c r="AS674" s="335"/>
      <c r="AT674" s="335"/>
      <c r="AU674" s="335"/>
    </row>
    <row r="675" spans="3:47" ht="12.95" customHeight="1" x14ac:dyDescent="0.2">
      <c r="C675" s="329"/>
      <c r="D675" s="329"/>
      <c r="AA675" s="335"/>
      <c r="AB675" s="335"/>
      <c r="AC675" s="335"/>
      <c r="AD675" s="335"/>
      <c r="AE675" s="335"/>
      <c r="AG675" s="415"/>
      <c r="AN675" s="335"/>
      <c r="AO675" s="335"/>
      <c r="AP675" s="335"/>
      <c r="AQ675" s="335"/>
      <c r="AR675" s="335"/>
      <c r="AS675" s="335"/>
      <c r="AT675" s="335"/>
      <c r="AU675" s="335"/>
    </row>
    <row r="676" spans="3:47" ht="12.95" customHeight="1" x14ac:dyDescent="0.2">
      <c r="C676" s="329"/>
      <c r="D676" s="329"/>
      <c r="AA676" s="335"/>
      <c r="AB676" s="335"/>
      <c r="AC676" s="335"/>
      <c r="AD676" s="335"/>
      <c r="AE676" s="335"/>
      <c r="AG676" s="415"/>
      <c r="AN676" s="335"/>
      <c r="AO676" s="335"/>
      <c r="AP676" s="335"/>
      <c r="AQ676" s="335"/>
      <c r="AR676" s="335"/>
      <c r="AS676" s="335"/>
      <c r="AT676" s="335"/>
      <c r="AU676" s="335"/>
    </row>
    <row r="677" spans="3:47" ht="12.95" customHeight="1" x14ac:dyDescent="0.2">
      <c r="C677" s="329"/>
      <c r="D677" s="329"/>
      <c r="AA677" s="335"/>
      <c r="AB677" s="335"/>
      <c r="AC677" s="335"/>
      <c r="AD677" s="335"/>
      <c r="AE677" s="335"/>
      <c r="AG677" s="415"/>
      <c r="AN677" s="335"/>
      <c r="AO677" s="335"/>
      <c r="AP677" s="335"/>
      <c r="AQ677" s="335"/>
      <c r="AR677" s="335"/>
      <c r="AS677" s="335"/>
      <c r="AT677" s="335"/>
      <c r="AU677" s="335"/>
    </row>
    <row r="678" spans="3:47" ht="12.95" customHeight="1" x14ac:dyDescent="0.2">
      <c r="C678" s="329"/>
      <c r="D678" s="329"/>
      <c r="AA678" s="335"/>
      <c r="AB678" s="335"/>
      <c r="AC678" s="335"/>
      <c r="AD678" s="335"/>
      <c r="AE678" s="335"/>
      <c r="AG678" s="415"/>
      <c r="AN678" s="335"/>
      <c r="AO678" s="335"/>
      <c r="AP678" s="335"/>
      <c r="AQ678" s="335"/>
      <c r="AR678" s="335"/>
      <c r="AS678" s="335"/>
      <c r="AT678" s="335"/>
      <c r="AU678" s="335"/>
    </row>
    <row r="679" spans="3:47" ht="12.95" customHeight="1" x14ac:dyDescent="0.2">
      <c r="C679" s="329"/>
      <c r="D679" s="329"/>
      <c r="AA679" s="335"/>
      <c r="AB679" s="335"/>
      <c r="AC679" s="335"/>
      <c r="AD679" s="335"/>
      <c r="AE679" s="335"/>
      <c r="AG679" s="415"/>
      <c r="AN679" s="335"/>
      <c r="AO679" s="335"/>
      <c r="AP679" s="335"/>
      <c r="AQ679" s="335"/>
      <c r="AR679" s="335"/>
      <c r="AS679" s="335"/>
      <c r="AT679" s="335"/>
      <c r="AU679" s="335"/>
    </row>
    <row r="680" spans="3:47" ht="12.95" customHeight="1" x14ac:dyDescent="0.2">
      <c r="C680" s="329"/>
      <c r="D680" s="329"/>
      <c r="AA680" s="335"/>
      <c r="AB680" s="335"/>
      <c r="AC680" s="335"/>
      <c r="AD680" s="335"/>
      <c r="AE680" s="335"/>
      <c r="AG680" s="415"/>
      <c r="AN680" s="335"/>
      <c r="AO680" s="335"/>
      <c r="AP680" s="335"/>
      <c r="AQ680" s="335"/>
      <c r="AR680" s="335"/>
      <c r="AS680" s="335"/>
      <c r="AT680" s="335"/>
      <c r="AU680" s="335"/>
    </row>
    <row r="681" spans="3:47" ht="12.95" customHeight="1" x14ac:dyDescent="0.2">
      <c r="C681" s="329"/>
      <c r="D681" s="329"/>
      <c r="AA681" s="335"/>
      <c r="AB681" s="335"/>
      <c r="AC681" s="335"/>
      <c r="AD681" s="335"/>
      <c r="AE681" s="335"/>
      <c r="AG681" s="415"/>
      <c r="AN681" s="335"/>
      <c r="AO681" s="335"/>
      <c r="AP681" s="335"/>
      <c r="AQ681" s="335"/>
      <c r="AR681" s="335"/>
      <c r="AS681" s="335"/>
      <c r="AT681" s="335"/>
      <c r="AU681" s="335"/>
    </row>
    <row r="682" spans="3:47" ht="12.95" customHeight="1" x14ac:dyDescent="0.2">
      <c r="C682" s="329"/>
      <c r="D682" s="329"/>
      <c r="AA682" s="335"/>
      <c r="AB682" s="335"/>
      <c r="AC682" s="335"/>
      <c r="AD682" s="335"/>
      <c r="AE682" s="335"/>
      <c r="AG682" s="415"/>
      <c r="AN682" s="335"/>
      <c r="AO682" s="335"/>
      <c r="AP682" s="335"/>
      <c r="AQ682" s="335"/>
      <c r="AR682" s="335"/>
      <c r="AS682" s="335"/>
      <c r="AT682" s="335"/>
      <c r="AU682" s="335"/>
    </row>
    <row r="683" spans="3:47" ht="12.95" customHeight="1" x14ac:dyDescent="0.2">
      <c r="C683" s="329"/>
      <c r="D683" s="329"/>
      <c r="AA683" s="335"/>
      <c r="AB683" s="335"/>
      <c r="AC683" s="335"/>
      <c r="AD683" s="335"/>
      <c r="AE683" s="335"/>
      <c r="AG683" s="415"/>
      <c r="AN683" s="335"/>
      <c r="AO683" s="335"/>
      <c r="AP683" s="335"/>
      <c r="AQ683" s="335"/>
      <c r="AR683" s="335"/>
      <c r="AS683" s="335"/>
      <c r="AT683" s="335"/>
      <c r="AU683" s="335"/>
    </row>
    <row r="684" spans="3:47" ht="12.95" customHeight="1" x14ac:dyDescent="0.2">
      <c r="C684" s="329"/>
      <c r="D684" s="329"/>
      <c r="AA684" s="335"/>
      <c r="AB684" s="335"/>
      <c r="AC684" s="335"/>
      <c r="AD684" s="335"/>
      <c r="AE684" s="335"/>
      <c r="AG684" s="415"/>
      <c r="AN684" s="335"/>
      <c r="AO684" s="335"/>
      <c r="AP684" s="335"/>
      <c r="AQ684" s="335"/>
      <c r="AR684" s="335"/>
      <c r="AS684" s="335"/>
      <c r="AT684" s="335"/>
      <c r="AU684" s="335"/>
    </row>
    <row r="685" spans="3:47" ht="12.95" customHeight="1" x14ac:dyDescent="0.2">
      <c r="C685" s="329"/>
      <c r="D685" s="329"/>
      <c r="AA685" s="335"/>
      <c r="AB685" s="335"/>
      <c r="AC685" s="335"/>
      <c r="AD685" s="335"/>
      <c r="AE685" s="335"/>
      <c r="AG685" s="415"/>
      <c r="AN685" s="335"/>
      <c r="AO685" s="335"/>
      <c r="AP685" s="335"/>
      <c r="AQ685" s="335"/>
      <c r="AR685" s="335"/>
      <c r="AS685" s="335"/>
      <c r="AT685" s="335"/>
      <c r="AU685" s="335"/>
    </row>
    <row r="686" spans="3:47" ht="12.95" customHeight="1" x14ac:dyDescent="0.2">
      <c r="C686" s="329"/>
      <c r="D686" s="329"/>
      <c r="AA686" s="335"/>
      <c r="AB686" s="335"/>
      <c r="AC686" s="335"/>
      <c r="AD686" s="335"/>
      <c r="AE686" s="335"/>
      <c r="AG686" s="415"/>
      <c r="AN686" s="335"/>
      <c r="AO686" s="335"/>
      <c r="AP686" s="335"/>
      <c r="AQ686" s="335"/>
      <c r="AR686" s="335"/>
      <c r="AS686" s="335"/>
      <c r="AT686" s="335"/>
      <c r="AU686" s="335"/>
    </row>
    <row r="687" spans="3:47" ht="12.95" customHeight="1" x14ac:dyDescent="0.2">
      <c r="C687" s="329"/>
      <c r="D687" s="329"/>
      <c r="AA687" s="335"/>
      <c r="AB687" s="335"/>
      <c r="AC687" s="335"/>
      <c r="AD687" s="335"/>
      <c r="AE687" s="335"/>
      <c r="AG687" s="415"/>
      <c r="AN687" s="335"/>
      <c r="AO687" s="335"/>
      <c r="AP687" s="335"/>
      <c r="AQ687" s="335"/>
      <c r="AR687" s="335"/>
      <c r="AS687" s="335"/>
      <c r="AT687" s="335"/>
      <c r="AU687" s="335"/>
    </row>
    <row r="688" spans="3:47" ht="12.95" customHeight="1" x14ac:dyDescent="0.2">
      <c r="C688" s="329"/>
      <c r="D688" s="329"/>
      <c r="AA688" s="335"/>
      <c r="AB688" s="335"/>
      <c r="AC688" s="335"/>
      <c r="AD688" s="335"/>
      <c r="AE688" s="335"/>
      <c r="AG688" s="415"/>
      <c r="AN688" s="335"/>
      <c r="AO688" s="335"/>
      <c r="AP688" s="335"/>
      <c r="AQ688" s="335"/>
      <c r="AR688" s="335"/>
      <c r="AS688" s="335"/>
      <c r="AT688" s="335"/>
      <c r="AU688" s="335"/>
    </row>
    <row r="689" spans="3:64" ht="12.95" customHeight="1" x14ac:dyDescent="0.2">
      <c r="C689" s="329"/>
      <c r="D689" s="329"/>
      <c r="AA689" s="335"/>
      <c r="AB689" s="335"/>
      <c r="AC689" s="335"/>
      <c r="AD689" s="335"/>
      <c r="AE689" s="335"/>
      <c r="AG689" s="415"/>
      <c r="AN689" s="335"/>
      <c r="AO689" s="335"/>
      <c r="AP689" s="335"/>
      <c r="AQ689" s="335"/>
      <c r="AR689" s="335"/>
      <c r="AS689" s="335"/>
      <c r="AT689" s="335"/>
      <c r="AU689" s="335"/>
    </row>
    <row r="690" spans="3:64" ht="12.95" customHeight="1" x14ac:dyDescent="0.2">
      <c r="C690" s="329"/>
      <c r="D690" s="329"/>
      <c r="AA690" s="335"/>
      <c r="AB690" s="335"/>
      <c r="AC690" s="335"/>
      <c r="AD690" s="335"/>
      <c r="AE690" s="335"/>
      <c r="AG690" s="415"/>
      <c r="AN690" s="335"/>
      <c r="AO690" s="335"/>
      <c r="AP690" s="335"/>
      <c r="AQ690" s="335"/>
      <c r="AR690" s="335"/>
      <c r="AS690" s="335"/>
      <c r="AT690" s="335"/>
      <c r="AU690" s="335"/>
      <c r="AV690" s="335"/>
      <c r="AW690" s="335"/>
      <c r="AX690" s="335"/>
      <c r="AY690" s="335"/>
      <c r="AZ690" s="335"/>
      <c r="BA690" s="335"/>
      <c r="BB690" s="335"/>
      <c r="BC690" s="335"/>
      <c r="BD690" s="335"/>
      <c r="BE690" s="335"/>
      <c r="BF690" s="335"/>
      <c r="BG690" s="335"/>
      <c r="BH690" s="335"/>
      <c r="BI690" s="335"/>
      <c r="BJ690" s="335"/>
      <c r="BK690" s="335"/>
      <c r="BL690" s="335"/>
    </row>
    <row r="691" spans="3:64" ht="12.95" customHeight="1" x14ac:dyDescent="0.2">
      <c r="C691" s="329"/>
      <c r="D691" s="329"/>
      <c r="AA691" s="335"/>
      <c r="AB691" s="335"/>
      <c r="AC691" s="335"/>
      <c r="AD691" s="335"/>
      <c r="AE691" s="335"/>
      <c r="AG691" s="415"/>
      <c r="AN691" s="335"/>
      <c r="AO691" s="335"/>
      <c r="AP691" s="335"/>
      <c r="AQ691" s="335"/>
      <c r="AR691" s="335"/>
      <c r="AS691" s="335"/>
      <c r="AT691" s="335"/>
      <c r="AU691" s="335"/>
    </row>
    <row r="692" spans="3:64" ht="12.95" customHeight="1" x14ac:dyDescent="0.2">
      <c r="C692" s="329"/>
      <c r="D692" s="329"/>
      <c r="AA692" s="335"/>
      <c r="AB692" s="335"/>
      <c r="AC692" s="335"/>
      <c r="AD692" s="335"/>
      <c r="AE692" s="335"/>
      <c r="AG692" s="415"/>
      <c r="AN692" s="335"/>
      <c r="AO692" s="335"/>
      <c r="AP692" s="335"/>
      <c r="AQ692" s="335"/>
      <c r="AR692" s="335"/>
      <c r="AS692" s="335"/>
      <c r="AT692" s="335"/>
      <c r="AU692" s="335"/>
    </row>
    <row r="693" spans="3:64" ht="12.95" customHeight="1" x14ac:dyDescent="0.2">
      <c r="C693" s="329"/>
      <c r="D693" s="329"/>
      <c r="AA693" s="335"/>
      <c r="AB693" s="335"/>
      <c r="AC693" s="335"/>
      <c r="AD693" s="335"/>
      <c r="AE693" s="335"/>
      <c r="AG693" s="415"/>
      <c r="AN693" s="335"/>
      <c r="AO693" s="335"/>
      <c r="AP693" s="335"/>
      <c r="AQ693" s="335"/>
      <c r="AR693" s="335"/>
      <c r="AS693" s="335"/>
      <c r="AT693" s="335"/>
      <c r="AU693" s="335"/>
    </row>
    <row r="694" spans="3:64" ht="12.95" customHeight="1" x14ac:dyDescent="0.2">
      <c r="C694" s="329"/>
      <c r="D694" s="329"/>
      <c r="AA694" s="335"/>
      <c r="AB694" s="335"/>
      <c r="AC694" s="335"/>
      <c r="AD694" s="335"/>
      <c r="AE694" s="335"/>
      <c r="AG694" s="415"/>
      <c r="AN694" s="335"/>
      <c r="AO694" s="335"/>
      <c r="AP694" s="335"/>
      <c r="AQ694" s="335"/>
      <c r="AR694" s="335"/>
      <c r="AS694" s="335"/>
      <c r="AT694" s="335"/>
      <c r="AU694" s="335"/>
    </row>
    <row r="695" spans="3:64" ht="12.95" customHeight="1" x14ac:dyDescent="0.2">
      <c r="C695" s="329"/>
      <c r="D695" s="329"/>
      <c r="AA695" s="335"/>
      <c r="AB695" s="335"/>
      <c r="AC695" s="335"/>
      <c r="AD695" s="335"/>
      <c r="AE695" s="335"/>
      <c r="AG695" s="415"/>
      <c r="AN695" s="335"/>
      <c r="AO695" s="335"/>
      <c r="AP695" s="335"/>
      <c r="AQ695" s="335"/>
      <c r="AR695" s="335"/>
      <c r="AS695" s="335"/>
      <c r="AT695" s="335"/>
      <c r="AU695" s="335"/>
    </row>
    <row r="696" spans="3:64" ht="12.95" customHeight="1" x14ac:dyDescent="0.2">
      <c r="C696" s="329"/>
      <c r="D696" s="329"/>
      <c r="AA696" s="335"/>
      <c r="AB696" s="335"/>
      <c r="AC696" s="335"/>
      <c r="AD696" s="335"/>
      <c r="AE696" s="335"/>
      <c r="AG696" s="415"/>
      <c r="AN696" s="335"/>
      <c r="AO696" s="335"/>
      <c r="AP696" s="335"/>
      <c r="AQ696" s="335"/>
      <c r="AR696" s="335"/>
      <c r="AS696" s="335"/>
      <c r="AT696" s="335"/>
      <c r="AU696" s="335"/>
    </row>
    <row r="697" spans="3:64" ht="12.95" customHeight="1" x14ac:dyDescent="0.2">
      <c r="C697" s="329"/>
      <c r="D697" s="329"/>
      <c r="AA697" s="335"/>
      <c r="AB697" s="335"/>
      <c r="AC697" s="335"/>
      <c r="AD697" s="335"/>
      <c r="AE697" s="335"/>
      <c r="AG697" s="415"/>
      <c r="AN697" s="335"/>
      <c r="AO697" s="335"/>
      <c r="AP697" s="335"/>
      <c r="AQ697" s="335"/>
      <c r="AR697" s="335"/>
      <c r="AS697" s="335"/>
      <c r="AT697" s="335"/>
      <c r="AU697" s="335"/>
    </row>
    <row r="698" spans="3:64" ht="12.95" customHeight="1" x14ac:dyDescent="0.2">
      <c r="C698" s="329"/>
      <c r="D698" s="329"/>
      <c r="AA698" s="335"/>
      <c r="AB698" s="335"/>
      <c r="AC698" s="335"/>
      <c r="AD698" s="335"/>
      <c r="AE698" s="335"/>
      <c r="AG698" s="415"/>
      <c r="AN698" s="335"/>
      <c r="AO698" s="335"/>
      <c r="AP698" s="335"/>
      <c r="AQ698" s="335"/>
      <c r="AR698" s="335"/>
      <c r="AS698" s="335"/>
      <c r="AT698" s="335"/>
      <c r="AU698" s="335"/>
    </row>
    <row r="699" spans="3:64" ht="12.95" customHeight="1" x14ac:dyDescent="0.2">
      <c r="C699" s="329"/>
      <c r="D699" s="329"/>
      <c r="AA699" s="335"/>
      <c r="AB699" s="335"/>
      <c r="AC699" s="335"/>
      <c r="AD699" s="335"/>
      <c r="AE699" s="335"/>
      <c r="AG699" s="415"/>
      <c r="AN699" s="335"/>
      <c r="AO699" s="335"/>
      <c r="AP699" s="335"/>
      <c r="AQ699" s="335"/>
      <c r="AR699" s="335"/>
      <c r="AS699" s="335"/>
      <c r="AT699" s="335"/>
      <c r="AU699" s="335"/>
    </row>
    <row r="700" spans="3:64" ht="12.95" customHeight="1" x14ac:dyDescent="0.2">
      <c r="C700" s="329"/>
      <c r="D700" s="329"/>
      <c r="AA700" s="335"/>
      <c r="AB700" s="335"/>
      <c r="AC700" s="335"/>
      <c r="AD700" s="335"/>
      <c r="AE700" s="335"/>
      <c r="AG700" s="415"/>
      <c r="AN700" s="335"/>
      <c r="AO700" s="335"/>
      <c r="AP700" s="335"/>
      <c r="AQ700" s="335"/>
      <c r="AR700" s="335"/>
      <c r="AS700" s="335"/>
      <c r="AT700" s="335"/>
      <c r="AU700" s="335"/>
    </row>
    <row r="701" spans="3:64" ht="12.95" customHeight="1" x14ac:dyDescent="0.2">
      <c r="C701" s="329"/>
      <c r="D701" s="329"/>
      <c r="AA701" s="335"/>
      <c r="AB701" s="335"/>
      <c r="AC701" s="335"/>
      <c r="AD701" s="335"/>
      <c r="AE701" s="335"/>
      <c r="AG701" s="415"/>
      <c r="AN701" s="335"/>
      <c r="AO701" s="335"/>
      <c r="AP701" s="335"/>
      <c r="AQ701" s="335"/>
      <c r="AR701" s="335"/>
      <c r="AS701" s="335"/>
      <c r="AT701" s="335"/>
      <c r="AU701" s="335"/>
    </row>
    <row r="702" spans="3:64" ht="12.95" customHeight="1" x14ac:dyDescent="0.2">
      <c r="C702" s="329"/>
      <c r="D702" s="329"/>
      <c r="AA702" s="335"/>
      <c r="AB702" s="335"/>
      <c r="AC702" s="335"/>
      <c r="AD702" s="335"/>
      <c r="AE702" s="335"/>
      <c r="AG702" s="415"/>
      <c r="AN702" s="335"/>
      <c r="AO702" s="335"/>
      <c r="AP702" s="335"/>
      <c r="AQ702" s="335"/>
      <c r="AR702" s="335"/>
      <c r="AS702" s="335"/>
      <c r="AT702" s="335"/>
      <c r="AU702" s="335"/>
    </row>
    <row r="703" spans="3:64" ht="12.95" customHeight="1" x14ac:dyDescent="0.2">
      <c r="C703" s="329"/>
      <c r="D703" s="329"/>
      <c r="AA703" s="335"/>
      <c r="AB703" s="335"/>
      <c r="AC703" s="335"/>
      <c r="AD703" s="335"/>
      <c r="AE703" s="335"/>
      <c r="AG703" s="415"/>
      <c r="AN703" s="335"/>
      <c r="AO703" s="335"/>
      <c r="AP703" s="335"/>
      <c r="AQ703" s="335"/>
      <c r="AR703" s="335"/>
      <c r="AS703" s="335"/>
      <c r="AT703" s="335"/>
      <c r="AU703" s="335"/>
    </row>
    <row r="704" spans="3:64" ht="12.95" customHeight="1" x14ac:dyDescent="0.2">
      <c r="C704" s="329"/>
      <c r="D704" s="329"/>
      <c r="AA704" s="335"/>
      <c r="AB704" s="335"/>
      <c r="AC704" s="335"/>
      <c r="AD704" s="335"/>
      <c r="AE704" s="335"/>
      <c r="AG704" s="415"/>
      <c r="AN704" s="335"/>
      <c r="AO704" s="335"/>
      <c r="AP704" s="335"/>
      <c r="AQ704" s="335"/>
      <c r="AR704" s="335"/>
      <c r="AS704" s="335"/>
      <c r="AT704" s="335"/>
      <c r="AU704" s="335"/>
    </row>
    <row r="705" spans="3:47" ht="12.95" customHeight="1" x14ac:dyDescent="0.2">
      <c r="C705" s="329"/>
      <c r="D705" s="329"/>
      <c r="AA705" s="335"/>
      <c r="AB705" s="335"/>
      <c r="AC705" s="335"/>
      <c r="AD705" s="335"/>
      <c r="AE705" s="335"/>
      <c r="AG705" s="415"/>
      <c r="AN705" s="335"/>
      <c r="AO705" s="335"/>
      <c r="AP705" s="335"/>
      <c r="AQ705" s="335"/>
      <c r="AR705" s="335"/>
      <c r="AS705" s="335"/>
      <c r="AT705" s="335"/>
      <c r="AU705" s="335"/>
    </row>
    <row r="706" spans="3:47" ht="12.95" customHeight="1" x14ac:dyDescent="0.2">
      <c r="C706" s="329"/>
      <c r="D706" s="329"/>
      <c r="AA706" s="335"/>
      <c r="AB706" s="335"/>
      <c r="AC706" s="335"/>
      <c r="AD706" s="335"/>
      <c r="AE706" s="335"/>
      <c r="AG706" s="415"/>
      <c r="AN706" s="335"/>
      <c r="AO706" s="335"/>
      <c r="AP706" s="335"/>
      <c r="AQ706" s="335"/>
      <c r="AR706" s="335"/>
      <c r="AS706" s="335"/>
      <c r="AT706" s="335"/>
      <c r="AU706" s="335"/>
    </row>
    <row r="707" spans="3:47" ht="12.95" customHeight="1" x14ac:dyDescent="0.2">
      <c r="C707" s="329"/>
      <c r="D707" s="329"/>
      <c r="AA707" s="335"/>
      <c r="AB707" s="335"/>
      <c r="AC707" s="335"/>
      <c r="AD707" s="335"/>
      <c r="AE707" s="335"/>
      <c r="AG707" s="415"/>
      <c r="AN707" s="335"/>
      <c r="AO707" s="335"/>
      <c r="AP707" s="335"/>
      <c r="AQ707" s="335"/>
      <c r="AR707" s="335"/>
      <c r="AS707" s="335"/>
      <c r="AT707" s="335"/>
      <c r="AU707" s="335"/>
    </row>
    <row r="708" spans="3:47" ht="12.95" customHeight="1" x14ac:dyDescent="0.2">
      <c r="C708" s="329"/>
      <c r="D708" s="329"/>
      <c r="AA708" s="335"/>
      <c r="AB708" s="335"/>
      <c r="AC708" s="335"/>
      <c r="AD708" s="335"/>
      <c r="AE708" s="335"/>
      <c r="AG708" s="415"/>
      <c r="AN708" s="335"/>
      <c r="AO708" s="335"/>
      <c r="AP708" s="335"/>
      <c r="AQ708" s="335"/>
      <c r="AR708" s="335"/>
      <c r="AS708" s="335"/>
      <c r="AT708" s="335"/>
      <c r="AU708" s="335"/>
    </row>
    <row r="709" spans="3:47" ht="12.95" customHeight="1" x14ac:dyDescent="0.2">
      <c r="C709" s="329"/>
      <c r="D709" s="329"/>
      <c r="AA709" s="335"/>
      <c r="AB709" s="335"/>
      <c r="AC709" s="335"/>
      <c r="AD709" s="335"/>
      <c r="AE709" s="335"/>
      <c r="AG709" s="415"/>
      <c r="AN709" s="335"/>
      <c r="AO709" s="335"/>
      <c r="AP709" s="335"/>
      <c r="AQ709" s="335"/>
      <c r="AR709" s="335"/>
      <c r="AS709" s="335"/>
      <c r="AT709" s="335"/>
      <c r="AU709" s="335"/>
    </row>
    <row r="710" spans="3:47" ht="12.95" customHeight="1" x14ac:dyDescent="0.2">
      <c r="C710" s="329"/>
      <c r="D710" s="329"/>
      <c r="AA710" s="335"/>
      <c r="AB710" s="335"/>
      <c r="AC710" s="335"/>
      <c r="AD710" s="335"/>
      <c r="AE710" s="335"/>
      <c r="AG710" s="415"/>
      <c r="AN710" s="335"/>
      <c r="AO710" s="335"/>
      <c r="AP710" s="335"/>
      <c r="AQ710" s="335"/>
      <c r="AR710" s="335"/>
      <c r="AS710" s="335"/>
      <c r="AT710" s="335"/>
      <c r="AU710" s="335"/>
    </row>
    <row r="711" spans="3:47" ht="12.95" customHeight="1" x14ac:dyDescent="0.2">
      <c r="C711" s="329"/>
      <c r="D711" s="329"/>
      <c r="AA711" s="335"/>
      <c r="AB711" s="335"/>
      <c r="AC711" s="335"/>
      <c r="AD711" s="335"/>
      <c r="AE711" s="335"/>
      <c r="AG711" s="415"/>
      <c r="AN711" s="335"/>
      <c r="AO711" s="335"/>
      <c r="AP711" s="335"/>
      <c r="AQ711" s="335"/>
      <c r="AR711" s="335"/>
      <c r="AS711" s="335"/>
      <c r="AT711" s="335"/>
      <c r="AU711" s="335"/>
    </row>
    <row r="712" spans="3:47" ht="12.95" customHeight="1" x14ac:dyDescent="0.2">
      <c r="C712" s="329"/>
      <c r="D712" s="329"/>
      <c r="AA712" s="335"/>
      <c r="AB712" s="335"/>
      <c r="AC712" s="335"/>
      <c r="AD712" s="335"/>
      <c r="AE712" s="335"/>
      <c r="AG712" s="415"/>
      <c r="AN712" s="335"/>
      <c r="AO712" s="335"/>
      <c r="AP712" s="335"/>
      <c r="AQ712" s="335"/>
      <c r="AR712" s="335"/>
      <c r="AS712" s="335"/>
      <c r="AT712" s="335"/>
      <c r="AU712" s="335"/>
    </row>
    <row r="713" spans="3:47" ht="12.95" customHeight="1" x14ac:dyDescent="0.2">
      <c r="C713" s="329"/>
      <c r="D713" s="329"/>
      <c r="AA713" s="335"/>
      <c r="AB713" s="335"/>
      <c r="AC713" s="335"/>
      <c r="AD713" s="335"/>
      <c r="AE713" s="335"/>
      <c r="AG713" s="415"/>
      <c r="AN713" s="335"/>
      <c r="AO713" s="335"/>
      <c r="AP713" s="335"/>
      <c r="AQ713" s="335"/>
      <c r="AR713" s="335"/>
      <c r="AS713" s="335"/>
      <c r="AT713" s="335"/>
      <c r="AU713" s="335"/>
    </row>
    <row r="714" spans="3:47" ht="12.95" customHeight="1" x14ac:dyDescent="0.2">
      <c r="C714" s="329"/>
      <c r="D714" s="329"/>
      <c r="AA714" s="335"/>
      <c r="AB714" s="335"/>
      <c r="AC714" s="335"/>
      <c r="AD714" s="335"/>
      <c r="AE714" s="335"/>
      <c r="AG714" s="415"/>
      <c r="AN714" s="335"/>
      <c r="AO714" s="335"/>
      <c r="AP714" s="335"/>
      <c r="AQ714" s="335"/>
      <c r="AR714" s="335"/>
      <c r="AS714" s="335"/>
      <c r="AT714" s="335"/>
      <c r="AU714" s="335"/>
    </row>
    <row r="715" spans="3:47" ht="12.95" customHeight="1" x14ac:dyDescent="0.2">
      <c r="C715" s="329"/>
      <c r="D715" s="329"/>
      <c r="AA715" s="335"/>
      <c r="AB715" s="335"/>
      <c r="AC715" s="335"/>
      <c r="AD715" s="335"/>
      <c r="AE715" s="335"/>
      <c r="AG715" s="415"/>
      <c r="AN715" s="335"/>
      <c r="AO715" s="335"/>
      <c r="AP715" s="335"/>
      <c r="AQ715" s="335"/>
      <c r="AR715" s="335"/>
      <c r="AS715" s="335"/>
      <c r="AT715" s="335"/>
      <c r="AU715" s="335"/>
    </row>
    <row r="716" spans="3:47" ht="12.95" customHeight="1" x14ac:dyDescent="0.2">
      <c r="C716" s="329"/>
      <c r="D716" s="329"/>
      <c r="AA716" s="335"/>
      <c r="AB716" s="335"/>
      <c r="AC716" s="335"/>
      <c r="AD716" s="335"/>
      <c r="AE716" s="335"/>
      <c r="AG716" s="415"/>
      <c r="AN716" s="335"/>
      <c r="AO716" s="335"/>
      <c r="AP716" s="335"/>
      <c r="AQ716" s="335"/>
      <c r="AR716" s="335"/>
      <c r="AS716" s="335"/>
      <c r="AT716" s="335"/>
      <c r="AU716" s="335"/>
    </row>
    <row r="717" spans="3:47" ht="12.95" customHeight="1" x14ac:dyDescent="0.2">
      <c r="C717" s="329"/>
      <c r="D717" s="329"/>
      <c r="AA717" s="335"/>
      <c r="AB717" s="335"/>
      <c r="AC717" s="335"/>
      <c r="AD717" s="335"/>
      <c r="AE717" s="335"/>
      <c r="AG717" s="415"/>
      <c r="AN717" s="335"/>
      <c r="AO717" s="335"/>
      <c r="AP717" s="335"/>
      <c r="AQ717" s="335"/>
      <c r="AR717" s="335"/>
      <c r="AS717" s="335"/>
      <c r="AT717" s="335"/>
      <c r="AU717" s="335"/>
    </row>
    <row r="718" spans="3:47" ht="12.95" customHeight="1" x14ac:dyDescent="0.2">
      <c r="C718" s="329"/>
      <c r="D718" s="329"/>
      <c r="AA718" s="335"/>
      <c r="AB718" s="335"/>
      <c r="AC718" s="335"/>
      <c r="AD718" s="335"/>
      <c r="AE718" s="335"/>
      <c r="AG718" s="415"/>
      <c r="AN718" s="335"/>
      <c r="AO718" s="335"/>
      <c r="AP718" s="335"/>
      <c r="AQ718" s="335"/>
      <c r="AR718" s="335"/>
      <c r="AS718" s="335"/>
      <c r="AT718" s="335"/>
      <c r="AU718" s="335"/>
    </row>
    <row r="719" spans="3:47" ht="12.95" customHeight="1" x14ac:dyDescent="0.2">
      <c r="C719" s="329"/>
      <c r="D719" s="329"/>
      <c r="AA719" s="335"/>
      <c r="AB719" s="335"/>
      <c r="AC719" s="335"/>
      <c r="AD719" s="335"/>
      <c r="AE719" s="335"/>
      <c r="AG719" s="415"/>
      <c r="AN719" s="335"/>
      <c r="AO719" s="335"/>
      <c r="AP719" s="335"/>
      <c r="AQ719" s="335"/>
      <c r="AR719" s="335"/>
      <c r="AS719" s="335"/>
      <c r="AT719" s="335"/>
      <c r="AU719" s="335"/>
    </row>
    <row r="720" spans="3:47" ht="12.95" customHeight="1" x14ac:dyDescent="0.2">
      <c r="C720" s="329"/>
      <c r="D720" s="329"/>
      <c r="AA720" s="335"/>
      <c r="AB720" s="335"/>
      <c r="AC720" s="335"/>
      <c r="AD720" s="335"/>
      <c r="AE720" s="335"/>
      <c r="AG720" s="415"/>
      <c r="AN720" s="335"/>
      <c r="AO720" s="335"/>
      <c r="AP720" s="335"/>
      <c r="AQ720" s="335"/>
      <c r="AR720" s="335"/>
      <c r="AS720" s="335"/>
      <c r="AT720" s="335"/>
      <c r="AU720" s="335"/>
    </row>
    <row r="721" spans="3:64" ht="12.95" customHeight="1" x14ac:dyDescent="0.2">
      <c r="C721" s="329"/>
      <c r="D721" s="329"/>
      <c r="AA721" s="335"/>
      <c r="AB721" s="335"/>
      <c r="AC721" s="335"/>
      <c r="AD721" s="335"/>
      <c r="AE721" s="335"/>
      <c r="AG721" s="415"/>
      <c r="AN721" s="335"/>
      <c r="AO721" s="335"/>
      <c r="AP721" s="335"/>
      <c r="AQ721" s="335"/>
      <c r="AR721" s="335"/>
      <c r="AS721" s="335"/>
      <c r="AT721" s="335"/>
      <c r="AU721" s="335"/>
    </row>
    <row r="722" spans="3:64" ht="12.95" customHeight="1" x14ac:dyDescent="0.2">
      <c r="C722" s="329"/>
      <c r="D722" s="329"/>
      <c r="AA722" s="335"/>
      <c r="AB722" s="335"/>
      <c r="AC722" s="335"/>
      <c r="AD722" s="335"/>
      <c r="AE722" s="335"/>
      <c r="AG722" s="415"/>
      <c r="AN722" s="335"/>
      <c r="AO722" s="335"/>
      <c r="AP722" s="335"/>
      <c r="AQ722" s="335"/>
      <c r="AR722" s="335"/>
      <c r="AS722" s="335"/>
      <c r="AT722" s="335"/>
      <c r="AU722" s="335"/>
    </row>
    <row r="723" spans="3:64" ht="12.95" customHeight="1" x14ac:dyDescent="0.2">
      <c r="C723" s="329"/>
      <c r="D723" s="329"/>
      <c r="AA723" s="335"/>
      <c r="AB723" s="335"/>
      <c r="AC723" s="335"/>
      <c r="AD723" s="335"/>
      <c r="AE723" s="335"/>
      <c r="AG723" s="415"/>
      <c r="AN723" s="335"/>
      <c r="AO723" s="335"/>
      <c r="AP723" s="335"/>
      <c r="AQ723" s="335"/>
      <c r="AR723" s="335"/>
      <c r="AS723" s="335"/>
      <c r="AT723" s="335"/>
      <c r="AU723" s="335"/>
    </row>
    <row r="724" spans="3:64" ht="12.95" customHeight="1" x14ac:dyDescent="0.2">
      <c r="C724" s="329"/>
      <c r="D724" s="329"/>
      <c r="AA724" s="335"/>
      <c r="AB724" s="335"/>
      <c r="AC724" s="335"/>
      <c r="AD724" s="335"/>
      <c r="AE724" s="335"/>
      <c r="AG724" s="415"/>
      <c r="AN724" s="335"/>
      <c r="AO724" s="335"/>
      <c r="AP724" s="335"/>
      <c r="AQ724" s="335"/>
      <c r="AR724" s="335"/>
      <c r="AS724" s="335"/>
      <c r="AT724" s="335"/>
      <c r="AU724" s="335"/>
    </row>
    <row r="725" spans="3:64" ht="12.95" customHeight="1" x14ac:dyDescent="0.2">
      <c r="C725" s="329"/>
      <c r="D725" s="329"/>
      <c r="AA725" s="335"/>
      <c r="AB725" s="335"/>
      <c r="AC725" s="335"/>
      <c r="AD725" s="335"/>
      <c r="AE725" s="335"/>
      <c r="AG725" s="415"/>
      <c r="AN725" s="335"/>
      <c r="AO725" s="335"/>
      <c r="AP725" s="335"/>
      <c r="AQ725" s="335"/>
      <c r="AR725" s="335"/>
      <c r="AS725" s="335"/>
      <c r="AT725" s="335"/>
      <c r="AU725" s="335"/>
    </row>
    <row r="726" spans="3:64" ht="12.95" customHeight="1" x14ac:dyDescent="0.2">
      <c r="C726" s="329"/>
      <c r="D726" s="329"/>
      <c r="AA726" s="335"/>
      <c r="AB726" s="335"/>
      <c r="AC726" s="335"/>
      <c r="AD726" s="335"/>
      <c r="AE726" s="335"/>
      <c r="AG726" s="415"/>
      <c r="AN726" s="335"/>
      <c r="AO726" s="335"/>
      <c r="AP726" s="335"/>
      <c r="AQ726" s="335"/>
      <c r="AR726" s="335"/>
      <c r="AS726" s="335"/>
      <c r="AT726" s="335"/>
      <c r="AU726" s="335"/>
      <c r="AV726" s="335"/>
    </row>
    <row r="727" spans="3:64" ht="12.95" customHeight="1" x14ac:dyDescent="0.2">
      <c r="C727" s="329"/>
      <c r="D727" s="329"/>
      <c r="AA727" s="335"/>
      <c r="AB727" s="335"/>
      <c r="AC727" s="335"/>
      <c r="AD727" s="335"/>
      <c r="AE727" s="335"/>
      <c r="AG727" s="415"/>
      <c r="AN727" s="335"/>
      <c r="AO727" s="335"/>
      <c r="AP727" s="335"/>
      <c r="AQ727" s="335"/>
      <c r="AR727" s="335"/>
      <c r="AS727" s="335"/>
      <c r="AT727" s="335"/>
      <c r="AU727" s="335"/>
      <c r="AV727" s="335"/>
      <c r="AW727" s="335"/>
      <c r="AX727" s="335"/>
      <c r="AY727" s="335"/>
      <c r="AZ727" s="335"/>
      <c r="BA727" s="335"/>
      <c r="BB727" s="335"/>
      <c r="BC727" s="335"/>
      <c r="BD727" s="335"/>
      <c r="BE727" s="335"/>
      <c r="BF727" s="335"/>
      <c r="BG727" s="335"/>
      <c r="BH727" s="335"/>
      <c r="BI727" s="335"/>
      <c r="BJ727" s="335"/>
      <c r="BK727" s="335"/>
      <c r="BL727" s="335"/>
    </row>
    <row r="728" spans="3:64" ht="12.95" customHeight="1" x14ac:dyDescent="0.2">
      <c r="C728" s="329"/>
      <c r="D728" s="329"/>
      <c r="AA728" s="335"/>
      <c r="AB728" s="335"/>
      <c r="AC728" s="335"/>
      <c r="AD728" s="335"/>
      <c r="AE728" s="335"/>
      <c r="AG728" s="415"/>
      <c r="AN728" s="335"/>
      <c r="AO728" s="335"/>
      <c r="AP728" s="335"/>
      <c r="AQ728" s="335"/>
      <c r="AR728" s="335"/>
      <c r="AS728" s="335"/>
      <c r="AT728" s="335"/>
      <c r="AU728" s="335"/>
    </row>
    <row r="729" spans="3:64" ht="12.95" customHeight="1" x14ac:dyDescent="0.2">
      <c r="C729" s="329"/>
      <c r="D729" s="329"/>
      <c r="AA729" s="335"/>
      <c r="AB729" s="335"/>
      <c r="AC729" s="335"/>
      <c r="AD729" s="335"/>
      <c r="AE729" s="335"/>
      <c r="AG729" s="415"/>
      <c r="AN729" s="335"/>
      <c r="AO729" s="335"/>
      <c r="AP729" s="335"/>
      <c r="AQ729" s="335"/>
      <c r="AR729" s="335"/>
      <c r="AS729" s="335"/>
      <c r="AT729" s="335"/>
      <c r="AU729" s="335"/>
    </row>
    <row r="730" spans="3:64" ht="12.95" customHeight="1" x14ac:dyDescent="0.2">
      <c r="C730" s="329"/>
      <c r="D730" s="329"/>
      <c r="AA730" s="335"/>
      <c r="AB730" s="335"/>
      <c r="AC730" s="335"/>
      <c r="AD730" s="335"/>
      <c r="AE730" s="335"/>
      <c r="AG730" s="415"/>
      <c r="AN730" s="335"/>
      <c r="AO730" s="335"/>
      <c r="AP730" s="335"/>
      <c r="AQ730" s="335"/>
      <c r="AR730" s="335"/>
      <c r="AS730" s="335"/>
      <c r="AT730" s="335"/>
      <c r="AU730" s="335"/>
    </row>
    <row r="731" spans="3:64" ht="12.95" customHeight="1" x14ac:dyDescent="0.2">
      <c r="C731" s="329"/>
      <c r="D731" s="329"/>
      <c r="AA731" s="335"/>
      <c r="AB731" s="335"/>
      <c r="AC731" s="335"/>
      <c r="AD731" s="335"/>
      <c r="AE731" s="335"/>
      <c r="AG731" s="415"/>
      <c r="AN731" s="335"/>
      <c r="AO731" s="335"/>
      <c r="AP731" s="335"/>
      <c r="AQ731" s="335"/>
      <c r="AR731" s="335"/>
      <c r="AS731" s="335"/>
      <c r="AT731" s="335"/>
      <c r="AU731" s="335"/>
    </row>
    <row r="732" spans="3:64" ht="12.95" customHeight="1" x14ac:dyDescent="0.2">
      <c r="C732" s="329"/>
      <c r="D732" s="329"/>
      <c r="AA732" s="335"/>
      <c r="AB732" s="335"/>
      <c r="AC732" s="335"/>
      <c r="AD732" s="335"/>
      <c r="AE732" s="335"/>
      <c r="AG732" s="415"/>
      <c r="AN732" s="335"/>
      <c r="AO732" s="335"/>
      <c r="AP732" s="335"/>
      <c r="AQ732" s="335"/>
      <c r="AR732" s="335"/>
      <c r="AS732" s="335"/>
      <c r="AT732" s="335"/>
      <c r="AU732" s="335"/>
    </row>
    <row r="733" spans="3:64" ht="12.95" customHeight="1" x14ac:dyDescent="0.2">
      <c r="C733" s="329"/>
      <c r="D733" s="329"/>
      <c r="AA733" s="335"/>
      <c r="AB733" s="335"/>
      <c r="AC733" s="335"/>
      <c r="AD733" s="335"/>
      <c r="AE733" s="335"/>
      <c r="AG733" s="415"/>
      <c r="AN733" s="335"/>
      <c r="AO733" s="335"/>
      <c r="AP733" s="335"/>
      <c r="AQ733" s="335"/>
      <c r="AR733" s="335"/>
      <c r="AS733" s="335"/>
      <c r="AT733" s="335"/>
      <c r="AU733" s="335"/>
    </row>
    <row r="734" spans="3:64" ht="12.95" customHeight="1" x14ac:dyDescent="0.2">
      <c r="C734" s="329"/>
      <c r="D734" s="329"/>
      <c r="AA734" s="335"/>
      <c r="AB734" s="335"/>
      <c r="AC734" s="335"/>
      <c r="AD734" s="335"/>
      <c r="AE734" s="335"/>
      <c r="AG734" s="415"/>
      <c r="AN734" s="335"/>
      <c r="AO734" s="335"/>
      <c r="AP734" s="335"/>
      <c r="AQ734" s="335"/>
      <c r="AR734" s="335"/>
      <c r="AS734" s="335"/>
      <c r="AT734" s="335"/>
      <c r="AU734" s="335"/>
    </row>
    <row r="735" spans="3:64" ht="12.95" customHeight="1" x14ac:dyDescent="0.2">
      <c r="C735" s="329"/>
      <c r="D735" s="329"/>
      <c r="AA735" s="335"/>
      <c r="AB735" s="335"/>
      <c r="AC735" s="335"/>
      <c r="AD735" s="335"/>
      <c r="AE735" s="335"/>
      <c r="AG735" s="415"/>
      <c r="AN735" s="335"/>
      <c r="AO735" s="335"/>
      <c r="AP735" s="335"/>
      <c r="AQ735" s="335"/>
      <c r="AR735" s="335"/>
      <c r="AS735" s="335"/>
      <c r="AT735" s="335"/>
      <c r="AU735" s="335"/>
    </row>
    <row r="736" spans="3:64" ht="12.95" customHeight="1" x14ac:dyDescent="0.2">
      <c r="C736" s="329"/>
      <c r="D736" s="329"/>
      <c r="AA736" s="335"/>
      <c r="AB736" s="335"/>
      <c r="AC736" s="335"/>
      <c r="AD736" s="335"/>
      <c r="AE736" s="335"/>
      <c r="AG736" s="415"/>
      <c r="AN736" s="335"/>
      <c r="AO736" s="335"/>
      <c r="AP736" s="335"/>
      <c r="AQ736" s="335"/>
      <c r="AR736" s="335"/>
      <c r="AS736" s="335"/>
      <c r="AT736" s="335"/>
      <c r="AU736" s="335"/>
    </row>
    <row r="737" spans="3:64" ht="12.95" customHeight="1" x14ac:dyDescent="0.2">
      <c r="C737" s="329"/>
      <c r="D737" s="329"/>
      <c r="AA737" s="335"/>
      <c r="AB737" s="335"/>
      <c r="AC737" s="335"/>
      <c r="AD737" s="335"/>
      <c r="AE737" s="335"/>
      <c r="AG737" s="415"/>
      <c r="AN737" s="335"/>
      <c r="AO737" s="335"/>
      <c r="AP737" s="335"/>
      <c r="AQ737" s="335"/>
      <c r="AR737" s="335"/>
      <c r="AS737" s="335"/>
      <c r="AT737" s="335"/>
      <c r="AU737" s="335"/>
    </row>
    <row r="738" spans="3:64" ht="12.95" customHeight="1" x14ac:dyDescent="0.2">
      <c r="C738" s="329"/>
      <c r="D738" s="329"/>
      <c r="AA738" s="335"/>
      <c r="AB738" s="335"/>
      <c r="AC738" s="335"/>
      <c r="AD738" s="335"/>
      <c r="AE738" s="335"/>
      <c r="AG738" s="415"/>
      <c r="AN738" s="335"/>
      <c r="AO738" s="335"/>
      <c r="AP738" s="335"/>
      <c r="AQ738" s="335"/>
      <c r="AR738" s="335"/>
      <c r="AS738" s="335"/>
      <c r="AT738" s="335"/>
      <c r="AU738" s="335"/>
    </row>
    <row r="739" spans="3:64" ht="12.95" customHeight="1" x14ac:dyDescent="0.2">
      <c r="C739" s="329"/>
      <c r="D739" s="329"/>
      <c r="AA739" s="335"/>
      <c r="AB739" s="335"/>
      <c r="AC739" s="335"/>
      <c r="AD739" s="335"/>
      <c r="AE739" s="335"/>
      <c r="AG739" s="415"/>
      <c r="AN739" s="335"/>
      <c r="AO739" s="335"/>
      <c r="AP739" s="335"/>
      <c r="AQ739" s="335"/>
      <c r="AR739" s="335"/>
      <c r="AS739" s="335"/>
      <c r="AT739" s="335"/>
      <c r="AU739" s="335"/>
    </row>
    <row r="740" spans="3:64" ht="12.95" customHeight="1" x14ac:dyDescent="0.2">
      <c r="C740" s="329"/>
      <c r="D740" s="329"/>
      <c r="AA740" s="335"/>
      <c r="AB740" s="335"/>
      <c r="AC740" s="335"/>
      <c r="AD740" s="335"/>
      <c r="AE740" s="335"/>
      <c r="AG740" s="415"/>
      <c r="AN740" s="335"/>
      <c r="AO740" s="335"/>
      <c r="AP740" s="335"/>
      <c r="AQ740" s="335"/>
      <c r="AR740" s="335"/>
      <c r="AS740" s="335"/>
      <c r="AT740" s="335"/>
      <c r="AU740" s="335"/>
    </row>
    <row r="741" spans="3:64" ht="12.95" customHeight="1" x14ac:dyDescent="0.2">
      <c r="C741" s="329"/>
      <c r="D741" s="329"/>
      <c r="AA741" s="335"/>
      <c r="AB741" s="335"/>
      <c r="AC741" s="335"/>
      <c r="AD741" s="335"/>
      <c r="AE741" s="335"/>
      <c r="AG741" s="415"/>
      <c r="AN741" s="335"/>
      <c r="AO741" s="335"/>
      <c r="AP741" s="335"/>
      <c r="AQ741" s="335"/>
      <c r="AR741" s="335"/>
      <c r="AS741" s="335"/>
      <c r="AT741" s="335"/>
      <c r="AU741" s="335"/>
    </row>
    <row r="742" spans="3:64" ht="12.95" customHeight="1" x14ac:dyDescent="0.2">
      <c r="C742" s="329"/>
      <c r="D742" s="329"/>
      <c r="AA742" s="335"/>
      <c r="AB742" s="335"/>
      <c r="AC742" s="335"/>
      <c r="AD742" s="335"/>
      <c r="AE742" s="335"/>
      <c r="AG742" s="415"/>
      <c r="AN742" s="335"/>
      <c r="AO742" s="335"/>
      <c r="AP742" s="335"/>
      <c r="AQ742" s="335"/>
      <c r="AR742" s="335"/>
      <c r="AS742" s="335"/>
      <c r="AT742" s="335"/>
      <c r="AU742" s="335"/>
    </row>
    <row r="743" spans="3:64" ht="12.95" customHeight="1" x14ac:dyDescent="0.2">
      <c r="C743" s="329"/>
      <c r="D743" s="329"/>
      <c r="AA743" s="335"/>
      <c r="AB743" s="335"/>
      <c r="AC743" s="335"/>
      <c r="AD743" s="335"/>
      <c r="AE743" s="335"/>
      <c r="AG743" s="415"/>
      <c r="AN743" s="335"/>
      <c r="AO743" s="335"/>
      <c r="AP743" s="335"/>
      <c r="AQ743" s="335"/>
      <c r="AR743" s="335"/>
      <c r="AS743" s="335"/>
      <c r="AT743" s="335"/>
      <c r="AU743" s="335"/>
    </row>
    <row r="744" spans="3:64" ht="12.95" customHeight="1" x14ac:dyDescent="0.2">
      <c r="C744" s="329"/>
      <c r="D744" s="329"/>
      <c r="AA744" s="335"/>
      <c r="AB744" s="335"/>
      <c r="AC744" s="335"/>
      <c r="AD744" s="335"/>
      <c r="AE744" s="335"/>
      <c r="AG744" s="415"/>
      <c r="AN744" s="335"/>
      <c r="AO744" s="335"/>
      <c r="AP744" s="335"/>
      <c r="AQ744" s="335"/>
      <c r="AR744" s="335"/>
      <c r="AS744" s="335"/>
      <c r="AT744" s="335"/>
      <c r="AU744" s="335"/>
    </row>
    <row r="745" spans="3:64" ht="12.95" customHeight="1" x14ac:dyDescent="0.2">
      <c r="C745" s="329"/>
      <c r="D745" s="329"/>
      <c r="AA745" s="335"/>
      <c r="AB745" s="335"/>
      <c r="AC745" s="335"/>
      <c r="AD745" s="335"/>
      <c r="AE745" s="335"/>
      <c r="AG745" s="415"/>
      <c r="AN745" s="335"/>
      <c r="AO745" s="335"/>
      <c r="AP745" s="335"/>
      <c r="AQ745" s="335"/>
      <c r="AR745" s="335"/>
      <c r="AS745" s="335"/>
      <c r="AT745" s="335"/>
      <c r="AU745" s="335"/>
    </row>
    <row r="746" spans="3:64" ht="12.95" customHeight="1" x14ac:dyDescent="0.2">
      <c r="C746" s="329"/>
      <c r="D746" s="329"/>
      <c r="AA746" s="335"/>
      <c r="AB746" s="335"/>
      <c r="AC746" s="335"/>
      <c r="AD746" s="335"/>
      <c r="AE746" s="335"/>
      <c r="AG746" s="415"/>
      <c r="AN746" s="335"/>
      <c r="AO746" s="335"/>
      <c r="AP746" s="335"/>
      <c r="AQ746" s="335"/>
      <c r="AR746" s="335"/>
      <c r="AS746" s="335"/>
      <c r="AT746" s="335"/>
      <c r="AU746" s="335"/>
    </row>
    <row r="747" spans="3:64" ht="12.95" customHeight="1" x14ac:dyDescent="0.2">
      <c r="C747" s="329"/>
      <c r="D747" s="329"/>
      <c r="AA747" s="335"/>
      <c r="AB747" s="335"/>
      <c r="AC747" s="335"/>
      <c r="AD747" s="335"/>
      <c r="AE747" s="335"/>
      <c r="AG747" s="415"/>
      <c r="AN747" s="335"/>
      <c r="AO747" s="335"/>
      <c r="AP747" s="335"/>
      <c r="AQ747" s="335"/>
      <c r="AR747" s="335"/>
      <c r="AS747" s="335"/>
      <c r="AT747" s="335"/>
      <c r="AU747" s="335"/>
      <c r="AV747" s="335"/>
      <c r="AW747" s="335"/>
      <c r="AX747" s="335"/>
      <c r="AY747" s="335"/>
      <c r="AZ747" s="335"/>
      <c r="BA747" s="335"/>
      <c r="BB747" s="335"/>
      <c r="BC747" s="335"/>
      <c r="BD747" s="335"/>
      <c r="BE747" s="335"/>
      <c r="BF747" s="335"/>
      <c r="BG747" s="335"/>
      <c r="BH747" s="335"/>
      <c r="BI747" s="335"/>
      <c r="BJ747" s="335"/>
      <c r="BK747" s="335"/>
      <c r="BL747" s="335"/>
    </row>
    <row r="748" spans="3:64" ht="12.95" customHeight="1" x14ac:dyDescent="0.2">
      <c r="C748" s="329"/>
      <c r="D748" s="329"/>
      <c r="AA748" s="335"/>
      <c r="AB748" s="335"/>
      <c r="AC748" s="335"/>
      <c r="AD748" s="335"/>
      <c r="AE748" s="335"/>
      <c r="AG748" s="415"/>
      <c r="AN748" s="335"/>
      <c r="AO748" s="335"/>
      <c r="AP748" s="335"/>
      <c r="AQ748" s="335"/>
      <c r="AR748" s="335"/>
      <c r="AS748" s="335"/>
      <c r="AT748" s="335"/>
      <c r="AU748" s="335"/>
    </row>
    <row r="749" spans="3:64" ht="12.95" customHeight="1" x14ac:dyDescent="0.2">
      <c r="C749" s="329"/>
      <c r="D749" s="329"/>
      <c r="AA749" s="335"/>
      <c r="AB749" s="335"/>
      <c r="AC749" s="335"/>
      <c r="AD749" s="335"/>
      <c r="AE749" s="335"/>
      <c r="AG749" s="415"/>
      <c r="AN749" s="335"/>
      <c r="AO749" s="335"/>
      <c r="AP749" s="335"/>
      <c r="AQ749" s="335"/>
      <c r="AR749" s="335"/>
      <c r="AS749" s="335"/>
      <c r="AT749" s="335"/>
      <c r="AU749" s="335"/>
    </row>
    <row r="750" spans="3:64" ht="12.95" customHeight="1" x14ac:dyDescent="0.2">
      <c r="C750" s="329"/>
      <c r="D750" s="329"/>
      <c r="AA750" s="335"/>
      <c r="AB750" s="335"/>
      <c r="AC750" s="335"/>
      <c r="AD750" s="335"/>
      <c r="AE750" s="335"/>
      <c r="AG750" s="415"/>
      <c r="AN750" s="335"/>
      <c r="AO750" s="335"/>
      <c r="AP750" s="335"/>
      <c r="AQ750" s="335"/>
      <c r="AR750" s="335"/>
      <c r="AS750" s="335"/>
      <c r="AT750" s="335"/>
      <c r="AU750" s="335"/>
    </row>
    <row r="751" spans="3:64" ht="12.95" customHeight="1" x14ac:dyDescent="0.2">
      <c r="C751" s="329"/>
      <c r="D751" s="329"/>
      <c r="AA751" s="335"/>
      <c r="AB751" s="335"/>
      <c r="AC751" s="335"/>
      <c r="AD751" s="335"/>
      <c r="AE751" s="335"/>
      <c r="AG751" s="415"/>
      <c r="AN751" s="335"/>
      <c r="AO751" s="335"/>
      <c r="AP751" s="335"/>
      <c r="AQ751" s="335"/>
      <c r="AR751" s="335"/>
      <c r="AS751" s="335"/>
      <c r="AT751" s="335"/>
      <c r="AU751" s="335"/>
    </row>
    <row r="752" spans="3:64" ht="12.95" customHeight="1" x14ac:dyDescent="0.2">
      <c r="C752" s="329"/>
      <c r="D752" s="329"/>
      <c r="AA752" s="335"/>
      <c r="AB752" s="335"/>
      <c r="AC752" s="335"/>
      <c r="AD752" s="335"/>
      <c r="AE752" s="335"/>
      <c r="AG752" s="415"/>
      <c r="AN752" s="335"/>
      <c r="AO752" s="335"/>
      <c r="AP752" s="335"/>
      <c r="AQ752" s="335"/>
      <c r="AR752" s="335"/>
      <c r="AS752" s="335"/>
      <c r="AT752" s="335"/>
      <c r="AU752" s="335"/>
    </row>
    <row r="753" spans="3:64" ht="12.95" customHeight="1" x14ac:dyDescent="0.2">
      <c r="C753" s="329"/>
      <c r="D753" s="329"/>
      <c r="AA753" s="335"/>
      <c r="AB753" s="335"/>
      <c r="AC753" s="335"/>
      <c r="AD753" s="335"/>
      <c r="AE753" s="335"/>
      <c r="AG753" s="415"/>
      <c r="AN753" s="335"/>
      <c r="AO753" s="335"/>
      <c r="AP753" s="335"/>
      <c r="AQ753" s="335"/>
      <c r="AR753" s="335"/>
      <c r="AS753" s="335"/>
      <c r="AT753" s="335"/>
      <c r="AU753" s="335"/>
    </row>
    <row r="754" spans="3:64" ht="12.95" customHeight="1" x14ac:dyDescent="0.2">
      <c r="C754" s="329"/>
      <c r="D754" s="329"/>
      <c r="AA754" s="335"/>
      <c r="AB754" s="335"/>
      <c r="AC754" s="335"/>
      <c r="AD754" s="335"/>
      <c r="AE754" s="335"/>
      <c r="AG754" s="415"/>
      <c r="AN754" s="335"/>
      <c r="AO754" s="335"/>
      <c r="AP754" s="335"/>
      <c r="AQ754" s="335"/>
      <c r="AR754" s="335"/>
      <c r="AS754" s="335"/>
      <c r="AT754" s="335"/>
      <c r="AU754" s="335"/>
    </row>
    <row r="755" spans="3:64" ht="12.95" customHeight="1" x14ac:dyDescent="0.2">
      <c r="C755" s="329"/>
      <c r="D755" s="329"/>
      <c r="AA755" s="335"/>
      <c r="AB755" s="335"/>
      <c r="AC755" s="335"/>
      <c r="AD755" s="335"/>
      <c r="AE755" s="335"/>
      <c r="AG755" s="415"/>
      <c r="AN755" s="335"/>
      <c r="AO755" s="335"/>
      <c r="AP755" s="335"/>
      <c r="AQ755" s="335"/>
      <c r="AR755" s="335"/>
      <c r="AS755" s="335"/>
      <c r="AT755" s="335"/>
      <c r="AU755" s="335"/>
    </row>
    <row r="756" spans="3:64" ht="12.95" customHeight="1" x14ac:dyDescent="0.2">
      <c r="C756" s="329"/>
      <c r="D756" s="329"/>
      <c r="AA756" s="335"/>
      <c r="AB756" s="335"/>
      <c r="AC756" s="335"/>
      <c r="AD756" s="335"/>
      <c r="AE756" s="335"/>
      <c r="AG756" s="415"/>
      <c r="AN756" s="335"/>
      <c r="AO756" s="335"/>
      <c r="AP756" s="335"/>
      <c r="AQ756" s="335"/>
      <c r="AR756" s="335"/>
      <c r="AS756" s="335"/>
      <c r="AT756" s="335"/>
      <c r="AU756" s="335"/>
    </row>
    <row r="757" spans="3:64" ht="12.95" customHeight="1" x14ac:dyDescent="0.2">
      <c r="C757" s="329"/>
      <c r="D757" s="329"/>
      <c r="AA757" s="335"/>
      <c r="AB757" s="335"/>
      <c r="AC757" s="335"/>
      <c r="AD757" s="335"/>
      <c r="AE757" s="335"/>
      <c r="AG757" s="415"/>
      <c r="AN757" s="335"/>
      <c r="AO757" s="335"/>
      <c r="AP757" s="335"/>
      <c r="AQ757" s="335"/>
      <c r="AR757" s="335"/>
      <c r="AS757" s="335"/>
      <c r="AT757" s="335"/>
      <c r="AU757" s="335"/>
    </row>
    <row r="758" spans="3:64" ht="12.95" customHeight="1" x14ac:dyDescent="0.2">
      <c r="C758" s="329"/>
      <c r="D758" s="329"/>
      <c r="AA758" s="335"/>
      <c r="AB758" s="335"/>
      <c r="AC758" s="335"/>
      <c r="AD758" s="335"/>
      <c r="AE758" s="335"/>
      <c r="AG758" s="415"/>
      <c r="AN758" s="335"/>
      <c r="AO758" s="335"/>
      <c r="AP758" s="335"/>
      <c r="AQ758" s="335"/>
      <c r="AR758" s="335"/>
      <c r="AS758" s="335"/>
      <c r="AT758" s="335"/>
      <c r="AU758" s="335"/>
      <c r="AV758" s="335"/>
    </row>
    <row r="759" spans="3:64" ht="12.95" customHeight="1" x14ac:dyDescent="0.2">
      <c r="C759" s="329"/>
      <c r="D759" s="329"/>
      <c r="AA759" s="335"/>
      <c r="AB759" s="335"/>
      <c r="AC759" s="335"/>
      <c r="AD759" s="335"/>
      <c r="AE759" s="335"/>
      <c r="AG759" s="415"/>
      <c r="AN759" s="335"/>
      <c r="AO759" s="335"/>
      <c r="AP759" s="335"/>
      <c r="AQ759" s="335"/>
      <c r="AR759" s="335"/>
      <c r="AS759" s="335"/>
      <c r="AT759" s="335"/>
      <c r="AU759" s="335"/>
    </row>
    <row r="760" spans="3:64" ht="12.95" customHeight="1" x14ac:dyDescent="0.2">
      <c r="C760" s="329"/>
      <c r="D760" s="329"/>
      <c r="AA760" s="335"/>
      <c r="AB760" s="335"/>
      <c r="AC760" s="335"/>
      <c r="AD760" s="335"/>
      <c r="AE760" s="335"/>
      <c r="AG760" s="415"/>
      <c r="AN760" s="335"/>
      <c r="AO760" s="335"/>
      <c r="AP760" s="335"/>
      <c r="AQ760" s="335"/>
      <c r="AR760" s="335"/>
      <c r="AS760" s="335"/>
      <c r="AT760" s="335"/>
      <c r="AU760" s="335"/>
    </row>
    <row r="761" spans="3:64" ht="12.95" customHeight="1" x14ac:dyDescent="0.2">
      <c r="C761" s="329"/>
      <c r="D761" s="329"/>
      <c r="AA761" s="335"/>
      <c r="AB761" s="335"/>
      <c r="AC761" s="335"/>
      <c r="AD761" s="335"/>
      <c r="AE761" s="335"/>
      <c r="AG761" s="415"/>
      <c r="AN761" s="335"/>
      <c r="AO761" s="335"/>
      <c r="AP761" s="335"/>
      <c r="AQ761" s="335"/>
      <c r="AR761" s="335"/>
      <c r="AS761" s="335"/>
      <c r="AT761" s="335"/>
      <c r="AU761" s="335"/>
    </row>
    <row r="762" spans="3:64" ht="12.95" customHeight="1" x14ac:dyDescent="0.2">
      <c r="C762" s="329"/>
      <c r="D762" s="329"/>
      <c r="AA762" s="335"/>
      <c r="AB762" s="335"/>
      <c r="AC762" s="335"/>
      <c r="AD762" s="335"/>
      <c r="AE762" s="335"/>
      <c r="AG762" s="415"/>
      <c r="AN762" s="335"/>
      <c r="AO762" s="335"/>
      <c r="AP762" s="335"/>
      <c r="AQ762" s="335"/>
      <c r="AR762" s="335"/>
      <c r="AS762" s="335"/>
      <c r="AT762" s="335"/>
      <c r="AU762" s="335"/>
    </row>
    <row r="763" spans="3:64" ht="12.95" customHeight="1" x14ac:dyDescent="0.2">
      <c r="C763" s="329"/>
      <c r="D763" s="329"/>
      <c r="AA763" s="335"/>
      <c r="AB763" s="335"/>
      <c r="AC763" s="335"/>
      <c r="AD763" s="335"/>
      <c r="AE763" s="335"/>
      <c r="AG763" s="415"/>
      <c r="AN763" s="335"/>
      <c r="AO763" s="335"/>
      <c r="AP763" s="335"/>
      <c r="AQ763" s="335"/>
      <c r="AR763" s="335"/>
      <c r="AS763" s="335"/>
      <c r="AT763" s="335"/>
      <c r="AU763" s="335"/>
    </row>
    <row r="764" spans="3:64" ht="12.95" customHeight="1" x14ac:dyDescent="0.2">
      <c r="C764" s="329"/>
      <c r="D764" s="329"/>
      <c r="AA764" s="335"/>
      <c r="AB764" s="335"/>
      <c r="AC764" s="335"/>
      <c r="AD764" s="335"/>
      <c r="AE764" s="335"/>
      <c r="AG764" s="415"/>
      <c r="AN764" s="335"/>
      <c r="AO764" s="335"/>
      <c r="AP764" s="335"/>
      <c r="AQ764" s="335"/>
      <c r="AR764" s="335"/>
      <c r="AS764" s="335"/>
      <c r="AT764" s="335"/>
      <c r="AU764" s="335"/>
    </row>
    <row r="765" spans="3:64" ht="12.95" customHeight="1" x14ac:dyDescent="0.2">
      <c r="C765" s="329"/>
      <c r="D765" s="329"/>
      <c r="AA765" s="335"/>
      <c r="AB765" s="335"/>
      <c r="AC765" s="335"/>
      <c r="AD765" s="335"/>
      <c r="AE765" s="335"/>
      <c r="AG765" s="415"/>
      <c r="AN765" s="335"/>
      <c r="AO765" s="335"/>
      <c r="AP765" s="335"/>
      <c r="AQ765" s="335"/>
      <c r="AR765" s="335"/>
      <c r="AS765" s="335"/>
      <c r="AT765" s="335"/>
      <c r="AU765" s="335"/>
    </row>
    <row r="766" spans="3:64" ht="12.95" customHeight="1" x14ac:dyDescent="0.2">
      <c r="C766" s="329"/>
      <c r="D766" s="329"/>
      <c r="AA766" s="335"/>
      <c r="AB766" s="335"/>
      <c r="AC766" s="335"/>
      <c r="AD766" s="335"/>
      <c r="AE766" s="335"/>
      <c r="AG766" s="415"/>
      <c r="AN766" s="335"/>
      <c r="AO766" s="335"/>
      <c r="AP766" s="335"/>
      <c r="AQ766" s="335"/>
      <c r="AR766" s="335"/>
      <c r="AS766" s="335"/>
      <c r="AT766" s="335"/>
      <c r="AU766" s="335"/>
    </row>
    <row r="767" spans="3:64" ht="12.95" customHeight="1" x14ac:dyDescent="0.2">
      <c r="C767" s="329"/>
      <c r="D767" s="329"/>
      <c r="AA767" s="335"/>
      <c r="AB767" s="335"/>
      <c r="AC767" s="335"/>
      <c r="AD767" s="335"/>
      <c r="AE767" s="335"/>
      <c r="AG767" s="415"/>
      <c r="AN767" s="335"/>
      <c r="AO767" s="335"/>
      <c r="AP767" s="335"/>
      <c r="AQ767" s="335"/>
      <c r="AR767" s="335"/>
      <c r="AS767" s="335"/>
      <c r="AT767" s="335"/>
      <c r="AU767" s="335"/>
    </row>
    <row r="768" spans="3:64" ht="12.95" customHeight="1" x14ac:dyDescent="0.2">
      <c r="C768" s="329"/>
      <c r="D768" s="329"/>
      <c r="AA768" s="335"/>
      <c r="AB768" s="335"/>
      <c r="AC768" s="335"/>
      <c r="AD768" s="335"/>
      <c r="AE768" s="335"/>
      <c r="AG768" s="415"/>
      <c r="AN768" s="335"/>
      <c r="AO768" s="335"/>
      <c r="AP768" s="335"/>
      <c r="AQ768" s="335"/>
      <c r="AR768" s="335"/>
      <c r="AS768" s="335"/>
      <c r="AT768" s="335"/>
      <c r="AU768" s="335"/>
      <c r="AV768" s="335"/>
      <c r="AX768" s="335"/>
      <c r="AY768" s="335"/>
      <c r="AZ768" s="335"/>
      <c r="BA768" s="335"/>
      <c r="BB768" s="335"/>
      <c r="BC768" s="335"/>
      <c r="BD768" s="335"/>
      <c r="BE768" s="335"/>
      <c r="BF768" s="335"/>
      <c r="BG768" s="335"/>
      <c r="BH768" s="335"/>
      <c r="BI768" s="335"/>
      <c r="BJ768" s="335"/>
      <c r="BK768" s="335"/>
      <c r="BL768" s="335"/>
    </row>
    <row r="769" spans="3:64" ht="12.95" customHeight="1" x14ac:dyDescent="0.2">
      <c r="C769" s="329"/>
      <c r="D769" s="329"/>
      <c r="AA769" s="335"/>
      <c r="AB769" s="335"/>
      <c r="AC769" s="335"/>
      <c r="AD769" s="335"/>
      <c r="AE769" s="335"/>
      <c r="AG769" s="415"/>
      <c r="AN769" s="335"/>
      <c r="AO769" s="335"/>
      <c r="AP769" s="335"/>
      <c r="AQ769" s="335"/>
      <c r="AR769" s="335"/>
      <c r="AS769" s="335"/>
      <c r="AT769" s="335"/>
      <c r="AU769" s="335"/>
    </row>
    <row r="770" spans="3:64" ht="12.95" customHeight="1" x14ac:dyDescent="0.2">
      <c r="C770" s="329"/>
      <c r="D770" s="329"/>
      <c r="AA770" s="335"/>
      <c r="AB770" s="335"/>
      <c r="AC770" s="335"/>
      <c r="AD770" s="335"/>
      <c r="AE770" s="335"/>
      <c r="AG770" s="415"/>
      <c r="AN770" s="335"/>
      <c r="AO770" s="335"/>
      <c r="AP770" s="335"/>
      <c r="AQ770" s="335"/>
      <c r="AR770" s="335"/>
      <c r="AS770" s="335"/>
      <c r="AT770" s="335"/>
      <c r="AU770" s="335"/>
    </row>
    <row r="771" spans="3:64" ht="12.95" customHeight="1" x14ac:dyDescent="0.2">
      <c r="C771" s="329"/>
      <c r="D771" s="329"/>
      <c r="AA771" s="335"/>
      <c r="AB771" s="335"/>
      <c r="AC771" s="335"/>
      <c r="AD771" s="335"/>
      <c r="AE771" s="335"/>
      <c r="AG771" s="415"/>
      <c r="AN771" s="335"/>
      <c r="AO771" s="335"/>
      <c r="AP771" s="335"/>
      <c r="AQ771" s="335"/>
      <c r="AR771" s="335"/>
      <c r="AS771" s="335"/>
      <c r="AT771" s="335"/>
      <c r="AU771" s="335"/>
    </row>
    <row r="772" spans="3:64" ht="12.95" customHeight="1" x14ac:dyDescent="0.2">
      <c r="C772" s="329"/>
      <c r="D772" s="329"/>
      <c r="AA772" s="335"/>
      <c r="AB772" s="335"/>
      <c r="AC772" s="335"/>
      <c r="AD772" s="335"/>
      <c r="AE772" s="335"/>
      <c r="AG772" s="415"/>
      <c r="AN772" s="335"/>
      <c r="AO772" s="335"/>
      <c r="AP772" s="335"/>
      <c r="AQ772" s="335"/>
      <c r="AR772" s="335"/>
      <c r="AS772" s="335"/>
      <c r="AT772" s="335"/>
      <c r="AU772" s="335"/>
    </row>
    <row r="773" spans="3:64" ht="12.95" customHeight="1" x14ac:dyDescent="0.2">
      <c r="C773" s="329"/>
      <c r="D773" s="329"/>
      <c r="AA773" s="335"/>
      <c r="AB773" s="335"/>
      <c r="AC773" s="335"/>
      <c r="AD773" s="335"/>
      <c r="AE773" s="335"/>
      <c r="AG773" s="415"/>
      <c r="AN773" s="335"/>
      <c r="AO773" s="335"/>
      <c r="AP773" s="335"/>
      <c r="AQ773" s="335"/>
      <c r="AR773" s="335"/>
      <c r="AS773" s="335"/>
      <c r="AT773" s="335"/>
      <c r="AU773" s="335"/>
      <c r="AV773" s="335"/>
      <c r="AW773" s="335"/>
      <c r="AX773" s="335"/>
      <c r="AY773" s="335"/>
      <c r="AZ773" s="335"/>
      <c r="BA773" s="335"/>
      <c r="BB773" s="335"/>
      <c r="BC773" s="335"/>
      <c r="BD773" s="335"/>
      <c r="BE773" s="335"/>
      <c r="BF773" s="335"/>
      <c r="BG773" s="335"/>
      <c r="BH773" s="335"/>
      <c r="BI773" s="335"/>
      <c r="BJ773" s="335"/>
      <c r="BK773" s="335"/>
      <c r="BL773" s="335"/>
    </row>
    <row r="774" spans="3:64" ht="12.95" customHeight="1" x14ac:dyDescent="0.2">
      <c r="C774" s="329"/>
      <c r="D774" s="329"/>
      <c r="AA774" s="335"/>
      <c r="AB774" s="335"/>
      <c r="AC774" s="335"/>
      <c r="AD774" s="335"/>
      <c r="AE774" s="335"/>
      <c r="AG774" s="415"/>
      <c r="AN774" s="335"/>
      <c r="AO774" s="335"/>
      <c r="AP774" s="335"/>
      <c r="AQ774" s="335"/>
      <c r="AR774" s="335"/>
      <c r="AS774" s="335"/>
      <c r="AT774" s="335"/>
      <c r="AU774" s="335"/>
    </row>
    <row r="775" spans="3:64" ht="12.95" customHeight="1" x14ac:dyDescent="0.2">
      <c r="C775" s="329"/>
      <c r="D775" s="329"/>
      <c r="AA775" s="335"/>
      <c r="AB775" s="335"/>
      <c r="AC775" s="335"/>
      <c r="AD775" s="335"/>
      <c r="AE775" s="335"/>
      <c r="AG775" s="415"/>
      <c r="AN775" s="335"/>
      <c r="AO775" s="335"/>
      <c r="AP775" s="335"/>
      <c r="AQ775" s="335"/>
      <c r="AR775" s="335"/>
      <c r="AS775" s="335"/>
      <c r="AT775" s="335"/>
      <c r="AU775" s="335"/>
    </row>
    <row r="776" spans="3:64" ht="12.95" customHeight="1" x14ac:dyDescent="0.2">
      <c r="C776" s="329"/>
      <c r="D776" s="329"/>
      <c r="AA776" s="335"/>
      <c r="AB776" s="335"/>
      <c r="AC776" s="335"/>
      <c r="AD776" s="335"/>
      <c r="AE776" s="335"/>
      <c r="AG776" s="415"/>
      <c r="AN776" s="335"/>
      <c r="AO776" s="335"/>
      <c r="AP776" s="335"/>
      <c r="AQ776" s="335"/>
      <c r="AR776" s="335"/>
      <c r="AS776" s="335"/>
      <c r="AT776" s="335"/>
      <c r="AU776" s="335"/>
    </row>
    <row r="777" spans="3:64" ht="12.95" customHeight="1" x14ac:dyDescent="0.2">
      <c r="C777" s="329"/>
      <c r="D777" s="329"/>
      <c r="AA777" s="335"/>
      <c r="AB777" s="335"/>
      <c r="AC777" s="335"/>
      <c r="AD777" s="335"/>
      <c r="AE777" s="335"/>
      <c r="AG777" s="415"/>
      <c r="AN777" s="335"/>
      <c r="AO777" s="335"/>
      <c r="AP777" s="335"/>
      <c r="AQ777" s="335"/>
      <c r="AR777" s="335"/>
      <c r="AS777" s="335"/>
      <c r="AT777" s="335"/>
      <c r="AU777" s="335"/>
    </row>
    <row r="778" spans="3:64" ht="12.95" customHeight="1" x14ac:dyDescent="0.2">
      <c r="C778" s="329"/>
      <c r="D778" s="329"/>
      <c r="AA778" s="335"/>
      <c r="AB778" s="335"/>
      <c r="AC778" s="335"/>
      <c r="AD778" s="335"/>
      <c r="AE778" s="335"/>
      <c r="AG778" s="415"/>
      <c r="AN778" s="335"/>
      <c r="AO778" s="335"/>
      <c r="AP778" s="335"/>
      <c r="AQ778" s="335"/>
      <c r="AR778" s="335"/>
      <c r="AS778" s="335"/>
      <c r="AT778" s="335"/>
      <c r="AU778" s="335"/>
    </row>
    <row r="779" spans="3:64" ht="12.95" customHeight="1" x14ac:dyDescent="0.2">
      <c r="C779" s="329"/>
      <c r="D779" s="329"/>
      <c r="AA779" s="335"/>
      <c r="AB779" s="335"/>
      <c r="AC779" s="335"/>
      <c r="AD779" s="335"/>
      <c r="AE779" s="335"/>
      <c r="AG779" s="415"/>
      <c r="AN779" s="335"/>
      <c r="AO779" s="335"/>
      <c r="AP779" s="335"/>
      <c r="AQ779" s="335"/>
      <c r="AR779" s="335"/>
      <c r="AS779" s="335"/>
      <c r="AT779" s="335"/>
      <c r="AU779" s="335"/>
    </row>
    <row r="780" spans="3:64" ht="12.95" customHeight="1" x14ac:dyDescent="0.2">
      <c r="C780" s="329"/>
      <c r="D780" s="329"/>
      <c r="AA780" s="335"/>
      <c r="AB780" s="335"/>
      <c r="AC780" s="335"/>
      <c r="AD780" s="335"/>
      <c r="AE780" s="335"/>
      <c r="AG780" s="415"/>
      <c r="AN780" s="335"/>
      <c r="AO780" s="335"/>
      <c r="AP780" s="335"/>
      <c r="AQ780" s="335"/>
      <c r="AR780" s="335"/>
      <c r="AS780" s="335"/>
      <c r="AT780" s="335"/>
      <c r="AU780" s="335"/>
    </row>
    <row r="781" spans="3:64" ht="12.95" customHeight="1" x14ac:dyDescent="0.2">
      <c r="C781" s="329"/>
      <c r="D781" s="329"/>
      <c r="AA781" s="335"/>
      <c r="AB781" s="335"/>
      <c r="AC781" s="335"/>
      <c r="AD781" s="335"/>
      <c r="AE781" s="335"/>
      <c r="AG781" s="415"/>
      <c r="AN781" s="335"/>
      <c r="AO781" s="335"/>
      <c r="AP781" s="335"/>
      <c r="AQ781" s="335"/>
      <c r="AR781" s="335"/>
      <c r="AS781" s="335"/>
      <c r="AT781" s="335"/>
      <c r="AU781" s="335"/>
    </row>
    <row r="782" spans="3:64" ht="12.95" customHeight="1" x14ac:dyDescent="0.2">
      <c r="C782" s="329"/>
      <c r="D782" s="329"/>
      <c r="AA782" s="335"/>
      <c r="AB782" s="335"/>
      <c r="AC782" s="335"/>
      <c r="AD782" s="335"/>
      <c r="AE782" s="335"/>
      <c r="AG782" s="415"/>
      <c r="AN782" s="335"/>
      <c r="AO782" s="335"/>
      <c r="AP782" s="335"/>
      <c r="AQ782" s="335"/>
      <c r="AR782" s="335"/>
      <c r="AS782" s="335"/>
      <c r="AT782" s="335"/>
      <c r="AU782" s="335"/>
      <c r="AV782" s="335"/>
    </row>
    <row r="783" spans="3:64" ht="12.95" customHeight="1" x14ac:dyDescent="0.2">
      <c r="C783" s="329"/>
      <c r="D783" s="329"/>
      <c r="AA783" s="335"/>
      <c r="AB783" s="335"/>
      <c r="AC783" s="335"/>
      <c r="AD783" s="335"/>
      <c r="AE783" s="335"/>
      <c r="AG783" s="415"/>
      <c r="AN783" s="335"/>
      <c r="AO783" s="335"/>
      <c r="AP783" s="335"/>
      <c r="AQ783" s="335"/>
      <c r="AR783" s="335"/>
      <c r="AS783" s="335"/>
      <c r="AT783" s="335"/>
      <c r="AU783" s="335"/>
    </row>
    <row r="784" spans="3:64" ht="12.95" customHeight="1" x14ac:dyDescent="0.2">
      <c r="C784" s="329"/>
      <c r="D784" s="329"/>
      <c r="AA784" s="335"/>
      <c r="AB784" s="335"/>
      <c r="AC784" s="335"/>
      <c r="AD784" s="335"/>
      <c r="AE784" s="335"/>
      <c r="AG784" s="415"/>
      <c r="AN784" s="335"/>
      <c r="AO784" s="335"/>
      <c r="AP784" s="335"/>
      <c r="AQ784" s="335"/>
      <c r="AR784" s="335"/>
      <c r="AS784" s="335"/>
      <c r="AT784" s="335"/>
      <c r="AU784" s="335"/>
    </row>
    <row r="785" spans="3:47" ht="12.95" customHeight="1" x14ac:dyDescent="0.2">
      <c r="C785" s="329"/>
      <c r="D785" s="329"/>
      <c r="AA785" s="335"/>
      <c r="AB785" s="335"/>
      <c r="AC785" s="335"/>
      <c r="AD785" s="335"/>
      <c r="AE785" s="335"/>
      <c r="AG785" s="415"/>
      <c r="AN785" s="335"/>
      <c r="AO785" s="335"/>
      <c r="AP785" s="335"/>
      <c r="AQ785" s="335"/>
      <c r="AR785" s="335"/>
      <c r="AS785" s="335"/>
      <c r="AT785" s="335"/>
      <c r="AU785" s="335"/>
    </row>
    <row r="786" spans="3:47" ht="12.95" customHeight="1" x14ac:dyDescent="0.2">
      <c r="C786" s="329"/>
      <c r="D786" s="329"/>
      <c r="AA786" s="335"/>
      <c r="AB786" s="335"/>
      <c r="AC786" s="335"/>
      <c r="AD786" s="335"/>
      <c r="AE786" s="335"/>
      <c r="AG786" s="415"/>
      <c r="AN786" s="335"/>
      <c r="AO786" s="335"/>
      <c r="AP786" s="335"/>
      <c r="AQ786" s="335"/>
      <c r="AR786" s="335"/>
      <c r="AS786" s="335"/>
      <c r="AT786" s="335"/>
      <c r="AU786" s="335"/>
    </row>
    <row r="787" spans="3:47" ht="12.95" customHeight="1" x14ac:dyDescent="0.2">
      <c r="C787" s="329"/>
      <c r="D787" s="329"/>
      <c r="AA787" s="335"/>
      <c r="AB787" s="335"/>
      <c r="AC787" s="335"/>
      <c r="AD787" s="335"/>
      <c r="AE787" s="335"/>
      <c r="AG787" s="415"/>
      <c r="AN787" s="335"/>
      <c r="AO787" s="335"/>
      <c r="AP787" s="335"/>
      <c r="AQ787" s="335"/>
      <c r="AR787" s="335"/>
      <c r="AS787" s="335"/>
      <c r="AT787" s="335"/>
      <c r="AU787" s="335"/>
    </row>
    <row r="788" spans="3:47" ht="12.95" customHeight="1" x14ac:dyDescent="0.2">
      <c r="C788" s="329"/>
      <c r="D788" s="329"/>
      <c r="AA788" s="335"/>
      <c r="AB788" s="335"/>
      <c r="AC788" s="335"/>
      <c r="AD788" s="335"/>
      <c r="AE788" s="335"/>
      <c r="AG788" s="415"/>
      <c r="AN788" s="335"/>
      <c r="AO788" s="335"/>
      <c r="AP788" s="335"/>
      <c r="AQ788" s="335"/>
      <c r="AR788" s="335"/>
      <c r="AS788" s="335"/>
      <c r="AT788" s="335"/>
      <c r="AU788" s="335"/>
    </row>
    <row r="789" spans="3:47" ht="12.95" customHeight="1" x14ac:dyDescent="0.2">
      <c r="C789" s="329"/>
      <c r="D789" s="329"/>
      <c r="AA789" s="335"/>
      <c r="AB789" s="335"/>
      <c r="AC789" s="335"/>
      <c r="AD789" s="335"/>
      <c r="AE789" s="335"/>
      <c r="AG789" s="415"/>
      <c r="AN789" s="335"/>
      <c r="AO789" s="335"/>
      <c r="AP789" s="335"/>
      <c r="AQ789" s="335"/>
      <c r="AR789" s="335"/>
      <c r="AS789" s="335"/>
      <c r="AT789" s="335"/>
      <c r="AU789" s="335"/>
    </row>
    <row r="790" spans="3:47" ht="12.95" customHeight="1" x14ac:dyDescent="0.2">
      <c r="C790" s="329"/>
      <c r="D790" s="329"/>
      <c r="AA790" s="335"/>
      <c r="AB790" s="335"/>
      <c r="AC790" s="335"/>
      <c r="AD790" s="335"/>
      <c r="AE790" s="335"/>
      <c r="AG790" s="415"/>
      <c r="AN790" s="335"/>
      <c r="AO790" s="335"/>
      <c r="AP790" s="335"/>
      <c r="AQ790" s="335"/>
      <c r="AR790" s="335"/>
      <c r="AS790" s="335"/>
      <c r="AT790" s="335"/>
      <c r="AU790" s="335"/>
    </row>
    <row r="791" spans="3:47" ht="12.95" customHeight="1" x14ac:dyDescent="0.2">
      <c r="C791" s="329"/>
      <c r="D791" s="329"/>
      <c r="AA791" s="335"/>
      <c r="AB791" s="335"/>
      <c r="AC791" s="335"/>
      <c r="AD791" s="335"/>
      <c r="AE791" s="335"/>
      <c r="AG791" s="415"/>
      <c r="AN791" s="335"/>
      <c r="AO791" s="335"/>
      <c r="AP791" s="335"/>
      <c r="AQ791" s="335"/>
      <c r="AR791" s="335"/>
      <c r="AS791" s="335"/>
      <c r="AT791" s="335"/>
      <c r="AU791" s="335"/>
    </row>
    <row r="792" spans="3:47" ht="12.95" customHeight="1" x14ac:dyDescent="0.2">
      <c r="C792" s="329"/>
      <c r="D792" s="329"/>
      <c r="AA792" s="335"/>
      <c r="AB792" s="335"/>
      <c r="AC792" s="335"/>
      <c r="AD792" s="335"/>
      <c r="AE792" s="335"/>
      <c r="AG792" s="415"/>
      <c r="AN792" s="335"/>
      <c r="AO792" s="335"/>
      <c r="AP792" s="335"/>
      <c r="AQ792" s="335"/>
      <c r="AR792" s="335"/>
      <c r="AS792" s="335"/>
      <c r="AT792" s="335"/>
      <c r="AU792" s="335"/>
    </row>
    <row r="793" spans="3:47" ht="12.95" customHeight="1" x14ac:dyDescent="0.2">
      <c r="C793" s="329"/>
      <c r="D793" s="329"/>
      <c r="AA793" s="335"/>
      <c r="AB793" s="335"/>
      <c r="AC793" s="335"/>
      <c r="AD793" s="335"/>
      <c r="AE793" s="335"/>
      <c r="AG793" s="415"/>
      <c r="AN793" s="335"/>
      <c r="AO793" s="335"/>
      <c r="AP793" s="335"/>
      <c r="AQ793" s="335"/>
      <c r="AR793" s="335"/>
      <c r="AS793" s="335"/>
      <c r="AT793" s="335"/>
      <c r="AU793" s="335"/>
    </row>
    <row r="794" spans="3:47" ht="12.95" customHeight="1" x14ac:dyDescent="0.2">
      <c r="C794" s="329"/>
      <c r="D794" s="329"/>
      <c r="AA794" s="335"/>
      <c r="AB794" s="335"/>
      <c r="AC794" s="335"/>
      <c r="AD794" s="335"/>
      <c r="AE794" s="335"/>
      <c r="AG794" s="415"/>
      <c r="AN794" s="335"/>
      <c r="AO794" s="335"/>
      <c r="AP794" s="335"/>
      <c r="AQ794" s="335"/>
      <c r="AR794" s="335"/>
      <c r="AS794" s="335"/>
      <c r="AT794" s="335"/>
      <c r="AU794" s="335"/>
    </row>
    <row r="795" spans="3:47" ht="12.95" customHeight="1" x14ac:dyDescent="0.2">
      <c r="C795" s="329"/>
      <c r="D795" s="329"/>
      <c r="AA795" s="335"/>
      <c r="AB795" s="335"/>
      <c r="AC795" s="335"/>
      <c r="AD795" s="335"/>
      <c r="AE795" s="335"/>
      <c r="AG795" s="415"/>
      <c r="AN795" s="335"/>
      <c r="AO795" s="335"/>
      <c r="AP795" s="335"/>
      <c r="AQ795" s="335"/>
      <c r="AR795" s="335"/>
      <c r="AS795" s="335"/>
      <c r="AT795" s="335"/>
      <c r="AU795" s="335"/>
    </row>
    <row r="796" spans="3:47" ht="12.95" customHeight="1" x14ac:dyDescent="0.2">
      <c r="C796" s="329"/>
      <c r="D796" s="329"/>
      <c r="AA796" s="335"/>
      <c r="AB796" s="335"/>
      <c r="AC796" s="335"/>
      <c r="AD796" s="335"/>
      <c r="AE796" s="335"/>
      <c r="AG796" s="415"/>
      <c r="AN796" s="335"/>
      <c r="AO796" s="335"/>
      <c r="AP796" s="335"/>
      <c r="AQ796" s="335"/>
      <c r="AR796" s="335"/>
      <c r="AS796" s="335"/>
      <c r="AT796" s="335"/>
      <c r="AU796" s="335"/>
    </row>
    <row r="797" spans="3:47" ht="12.95" customHeight="1" x14ac:dyDescent="0.2">
      <c r="C797" s="329"/>
      <c r="D797" s="329"/>
      <c r="AA797" s="335"/>
      <c r="AB797" s="335"/>
      <c r="AC797" s="335"/>
      <c r="AD797" s="335"/>
      <c r="AE797" s="335"/>
      <c r="AG797" s="415"/>
      <c r="AN797" s="335"/>
      <c r="AO797" s="335"/>
      <c r="AP797" s="335"/>
      <c r="AQ797" s="335"/>
      <c r="AR797" s="335"/>
      <c r="AS797" s="335"/>
      <c r="AT797" s="335"/>
      <c r="AU797" s="335"/>
    </row>
    <row r="798" spans="3:47" ht="12.95" customHeight="1" x14ac:dyDescent="0.2">
      <c r="C798" s="329"/>
      <c r="D798" s="329"/>
      <c r="AA798" s="335"/>
      <c r="AB798" s="335"/>
      <c r="AC798" s="335"/>
      <c r="AD798" s="335"/>
      <c r="AE798" s="335"/>
      <c r="AG798" s="415"/>
      <c r="AN798" s="335"/>
      <c r="AO798" s="335"/>
      <c r="AP798" s="335"/>
      <c r="AQ798" s="335"/>
      <c r="AR798" s="335"/>
      <c r="AS798" s="335"/>
      <c r="AT798" s="335"/>
      <c r="AU798" s="335"/>
    </row>
    <row r="799" spans="3:47" ht="12.95" customHeight="1" x14ac:dyDescent="0.2">
      <c r="C799" s="329"/>
      <c r="D799" s="329"/>
      <c r="AA799" s="335"/>
      <c r="AB799" s="335"/>
      <c r="AC799" s="335"/>
      <c r="AD799" s="335"/>
      <c r="AE799" s="335"/>
      <c r="AG799" s="415"/>
      <c r="AN799" s="335"/>
      <c r="AO799" s="335"/>
      <c r="AP799" s="335"/>
      <c r="AQ799" s="335"/>
      <c r="AR799" s="335"/>
      <c r="AS799" s="335"/>
      <c r="AT799" s="335"/>
      <c r="AU799" s="335"/>
    </row>
    <row r="800" spans="3:47" ht="12.95" customHeight="1" x14ac:dyDescent="0.2">
      <c r="C800" s="329"/>
      <c r="D800" s="329"/>
      <c r="AA800" s="335"/>
      <c r="AB800" s="335"/>
      <c r="AC800" s="335"/>
      <c r="AD800" s="335"/>
      <c r="AE800" s="335"/>
      <c r="AG800" s="415"/>
      <c r="AN800" s="335"/>
      <c r="AO800" s="335"/>
      <c r="AP800" s="335"/>
      <c r="AQ800" s="335"/>
      <c r="AR800" s="335"/>
      <c r="AS800" s="335"/>
      <c r="AT800" s="335"/>
      <c r="AU800" s="335"/>
    </row>
    <row r="801" spans="3:47" ht="12.95" customHeight="1" x14ac:dyDescent="0.2">
      <c r="C801" s="329"/>
      <c r="D801" s="329"/>
      <c r="AA801" s="335"/>
      <c r="AB801" s="335"/>
      <c r="AC801" s="335"/>
      <c r="AD801" s="335"/>
      <c r="AE801" s="335"/>
      <c r="AG801" s="415"/>
      <c r="AN801" s="335"/>
      <c r="AO801" s="335"/>
      <c r="AP801" s="335"/>
      <c r="AQ801" s="335"/>
      <c r="AR801" s="335"/>
      <c r="AS801" s="335"/>
      <c r="AT801" s="335"/>
      <c r="AU801" s="335"/>
    </row>
    <row r="802" spans="3:47" ht="12.95" customHeight="1" x14ac:dyDescent="0.2">
      <c r="C802" s="329"/>
      <c r="D802" s="329"/>
      <c r="AA802" s="335"/>
      <c r="AB802" s="335"/>
      <c r="AC802" s="335"/>
      <c r="AD802" s="335"/>
      <c r="AE802" s="335"/>
      <c r="AG802" s="415"/>
      <c r="AN802" s="335"/>
      <c r="AO802" s="335"/>
      <c r="AP802" s="335"/>
      <c r="AQ802" s="335"/>
      <c r="AR802" s="335"/>
      <c r="AS802" s="335"/>
      <c r="AT802" s="335"/>
      <c r="AU802" s="335"/>
    </row>
    <row r="803" spans="3:47" ht="12.95" customHeight="1" x14ac:dyDescent="0.2">
      <c r="C803" s="329"/>
      <c r="D803" s="329"/>
      <c r="AA803" s="335"/>
      <c r="AB803" s="335"/>
      <c r="AC803" s="335"/>
      <c r="AD803" s="335"/>
      <c r="AE803" s="335"/>
      <c r="AG803" s="415"/>
      <c r="AN803" s="335"/>
      <c r="AO803" s="335"/>
      <c r="AP803" s="335"/>
      <c r="AQ803" s="335"/>
      <c r="AR803" s="335"/>
      <c r="AS803" s="335"/>
      <c r="AT803" s="335"/>
      <c r="AU803" s="335"/>
    </row>
    <row r="804" spans="3:47" ht="12.95" customHeight="1" x14ac:dyDescent="0.2">
      <c r="C804" s="329"/>
      <c r="D804" s="329"/>
      <c r="AA804" s="335"/>
      <c r="AB804" s="335"/>
      <c r="AC804" s="335"/>
      <c r="AD804" s="335"/>
      <c r="AE804" s="335"/>
      <c r="AG804" s="415"/>
      <c r="AN804" s="335"/>
      <c r="AO804" s="335"/>
      <c r="AP804" s="335"/>
      <c r="AQ804" s="335"/>
      <c r="AR804" s="335"/>
      <c r="AS804" s="335"/>
      <c r="AT804" s="335"/>
      <c r="AU804" s="335"/>
    </row>
    <row r="805" spans="3:47" ht="12.95" customHeight="1" x14ac:dyDescent="0.2">
      <c r="C805" s="329"/>
      <c r="D805" s="329"/>
      <c r="AA805" s="335"/>
      <c r="AB805" s="335"/>
      <c r="AC805" s="335"/>
      <c r="AD805" s="335"/>
      <c r="AE805" s="335"/>
      <c r="AG805" s="415"/>
      <c r="AN805" s="335"/>
      <c r="AO805" s="335"/>
      <c r="AP805" s="335"/>
      <c r="AQ805" s="335"/>
      <c r="AR805" s="335"/>
      <c r="AS805" s="335"/>
      <c r="AT805" s="335"/>
      <c r="AU805" s="335"/>
    </row>
    <row r="806" spans="3:47" ht="12.95" customHeight="1" x14ac:dyDescent="0.2">
      <c r="C806" s="329"/>
      <c r="D806" s="329"/>
      <c r="AA806" s="335"/>
      <c r="AB806" s="335"/>
      <c r="AC806" s="335"/>
      <c r="AD806" s="335"/>
      <c r="AE806" s="335"/>
      <c r="AG806" s="415"/>
      <c r="AN806" s="335"/>
      <c r="AO806" s="335"/>
      <c r="AP806" s="335"/>
      <c r="AQ806" s="335"/>
      <c r="AR806" s="335"/>
      <c r="AS806" s="335"/>
      <c r="AT806" s="335"/>
      <c r="AU806" s="335"/>
    </row>
    <row r="807" spans="3:47" ht="12.95" customHeight="1" x14ac:dyDescent="0.2">
      <c r="C807" s="329"/>
      <c r="D807" s="329"/>
      <c r="AA807" s="335"/>
      <c r="AB807" s="335"/>
      <c r="AC807" s="335"/>
      <c r="AD807" s="335"/>
      <c r="AE807" s="335"/>
      <c r="AG807" s="415"/>
      <c r="AN807" s="335"/>
      <c r="AO807" s="335"/>
      <c r="AP807" s="335"/>
      <c r="AQ807" s="335"/>
      <c r="AR807" s="335"/>
      <c r="AS807" s="335"/>
      <c r="AT807" s="335"/>
      <c r="AU807" s="335"/>
    </row>
    <row r="808" spans="3:47" ht="12.95" customHeight="1" x14ac:dyDescent="0.2">
      <c r="C808" s="329"/>
      <c r="D808" s="329"/>
      <c r="AA808" s="335"/>
      <c r="AB808" s="335"/>
      <c r="AC808" s="335"/>
      <c r="AD808" s="335"/>
      <c r="AE808" s="335"/>
      <c r="AG808" s="415"/>
      <c r="AN808" s="335"/>
      <c r="AO808" s="335"/>
      <c r="AP808" s="335"/>
      <c r="AQ808" s="335"/>
      <c r="AR808" s="335"/>
      <c r="AS808" s="335"/>
      <c r="AT808" s="335"/>
      <c r="AU808" s="335"/>
    </row>
    <row r="809" spans="3:47" ht="12.95" customHeight="1" x14ac:dyDescent="0.2">
      <c r="C809" s="329"/>
      <c r="D809" s="329"/>
      <c r="AA809" s="335"/>
      <c r="AB809" s="335"/>
      <c r="AC809" s="335"/>
      <c r="AD809" s="335"/>
      <c r="AE809" s="335"/>
      <c r="AG809" s="415"/>
      <c r="AN809" s="335"/>
      <c r="AO809" s="335"/>
      <c r="AP809" s="335"/>
      <c r="AQ809" s="335"/>
      <c r="AR809" s="335"/>
      <c r="AS809" s="335"/>
      <c r="AT809" s="335"/>
      <c r="AU809" s="335"/>
    </row>
    <row r="810" spans="3:47" ht="12.95" customHeight="1" x14ac:dyDescent="0.2">
      <c r="C810" s="329"/>
      <c r="D810" s="329"/>
      <c r="AA810" s="335"/>
      <c r="AB810" s="335"/>
      <c r="AC810" s="335"/>
      <c r="AD810" s="335"/>
      <c r="AE810" s="335"/>
      <c r="AG810" s="415"/>
      <c r="AN810" s="335"/>
      <c r="AO810" s="335"/>
      <c r="AP810" s="335"/>
      <c r="AQ810" s="335"/>
      <c r="AR810" s="335"/>
      <c r="AS810" s="335"/>
      <c r="AT810" s="335"/>
      <c r="AU810" s="335"/>
    </row>
    <row r="811" spans="3:47" ht="12.95" customHeight="1" x14ac:dyDescent="0.2">
      <c r="C811" s="329"/>
      <c r="D811" s="329"/>
      <c r="AA811" s="335"/>
      <c r="AB811" s="335"/>
      <c r="AC811" s="335"/>
      <c r="AD811" s="335"/>
      <c r="AE811" s="335"/>
      <c r="AG811" s="415"/>
      <c r="AN811" s="335"/>
      <c r="AO811" s="335"/>
      <c r="AP811" s="335"/>
      <c r="AQ811" s="335"/>
      <c r="AR811" s="335"/>
      <c r="AS811" s="335"/>
      <c r="AT811" s="335"/>
      <c r="AU811" s="335"/>
    </row>
    <row r="812" spans="3:47" ht="12.95" customHeight="1" x14ac:dyDescent="0.2">
      <c r="C812" s="329"/>
      <c r="D812" s="329"/>
      <c r="AA812" s="335"/>
      <c r="AB812" s="335"/>
      <c r="AC812" s="335"/>
      <c r="AD812" s="335"/>
      <c r="AE812" s="335"/>
      <c r="AG812" s="415"/>
      <c r="AN812" s="335"/>
      <c r="AO812" s="335"/>
      <c r="AP812" s="335"/>
      <c r="AQ812" s="335"/>
      <c r="AR812" s="335"/>
      <c r="AS812" s="335"/>
      <c r="AT812" s="335"/>
      <c r="AU812" s="335"/>
    </row>
    <row r="813" spans="3:47" ht="12.95" customHeight="1" x14ac:dyDescent="0.2">
      <c r="C813" s="329"/>
      <c r="D813" s="329"/>
      <c r="AA813" s="335"/>
      <c r="AB813" s="335"/>
      <c r="AC813" s="335"/>
      <c r="AD813" s="335"/>
      <c r="AE813" s="335"/>
      <c r="AG813" s="415"/>
      <c r="AN813" s="335"/>
      <c r="AO813" s="335"/>
      <c r="AP813" s="335"/>
      <c r="AQ813" s="335"/>
      <c r="AR813" s="335"/>
      <c r="AS813" s="335"/>
      <c r="AT813" s="335"/>
      <c r="AU813" s="335"/>
    </row>
    <row r="814" spans="3:47" ht="12.95" customHeight="1" x14ac:dyDescent="0.2">
      <c r="C814" s="329"/>
      <c r="D814" s="329"/>
      <c r="AA814" s="335"/>
      <c r="AB814" s="335"/>
      <c r="AC814" s="335"/>
      <c r="AD814" s="335"/>
      <c r="AE814" s="335"/>
      <c r="AG814" s="415"/>
      <c r="AN814" s="335"/>
      <c r="AO814" s="335"/>
      <c r="AP814" s="335"/>
      <c r="AQ814" s="335"/>
      <c r="AR814" s="335"/>
      <c r="AS814" s="335"/>
      <c r="AT814" s="335"/>
      <c r="AU814" s="335"/>
    </row>
    <row r="815" spans="3:47" ht="12.95" customHeight="1" x14ac:dyDescent="0.2">
      <c r="C815" s="329"/>
      <c r="D815" s="329"/>
      <c r="AA815" s="335"/>
      <c r="AB815" s="335"/>
      <c r="AC815" s="335"/>
      <c r="AD815" s="335"/>
      <c r="AE815" s="335"/>
      <c r="AG815" s="415"/>
      <c r="AN815" s="335"/>
      <c r="AO815" s="335"/>
      <c r="AP815" s="335"/>
      <c r="AQ815" s="335"/>
      <c r="AR815" s="335"/>
      <c r="AS815" s="335"/>
      <c r="AT815" s="335"/>
      <c r="AU815" s="335"/>
    </row>
    <row r="816" spans="3:47" ht="12.95" customHeight="1" x14ac:dyDescent="0.2">
      <c r="C816" s="329"/>
      <c r="D816" s="329"/>
      <c r="AA816" s="335"/>
      <c r="AB816" s="335"/>
      <c r="AC816" s="335"/>
      <c r="AD816" s="335"/>
      <c r="AE816" s="335"/>
      <c r="AG816" s="415"/>
      <c r="AN816" s="335"/>
      <c r="AO816" s="335"/>
      <c r="AP816" s="335"/>
      <c r="AQ816" s="335"/>
      <c r="AR816" s="335"/>
      <c r="AS816" s="335"/>
      <c r="AT816" s="335"/>
      <c r="AU816" s="335"/>
    </row>
    <row r="817" spans="3:64" ht="12.95" customHeight="1" x14ac:dyDescent="0.2">
      <c r="C817" s="329"/>
      <c r="D817" s="329"/>
      <c r="AA817" s="335"/>
      <c r="AB817" s="335"/>
      <c r="AC817" s="335"/>
      <c r="AD817" s="335"/>
      <c r="AE817" s="335"/>
      <c r="AG817" s="415"/>
      <c r="AN817" s="335"/>
      <c r="AO817" s="335"/>
      <c r="AP817" s="335"/>
      <c r="AQ817" s="335"/>
      <c r="AR817" s="335"/>
      <c r="AS817" s="335"/>
      <c r="AT817" s="335"/>
      <c r="AU817" s="335"/>
    </row>
    <row r="818" spans="3:64" ht="12.95" customHeight="1" x14ac:dyDescent="0.2">
      <c r="C818" s="329"/>
      <c r="D818" s="329"/>
      <c r="AA818" s="335"/>
      <c r="AB818" s="335"/>
      <c r="AC818" s="335"/>
      <c r="AD818" s="335"/>
      <c r="AE818" s="335"/>
      <c r="AG818" s="415"/>
      <c r="AN818" s="335"/>
      <c r="AO818" s="335"/>
      <c r="AP818" s="335"/>
      <c r="AQ818" s="335"/>
      <c r="AR818" s="335"/>
      <c r="AS818" s="335"/>
      <c r="AT818" s="335"/>
      <c r="AU818" s="335"/>
    </row>
    <row r="819" spans="3:64" ht="12.95" customHeight="1" x14ac:dyDescent="0.2">
      <c r="C819" s="329"/>
      <c r="D819" s="329"/>
      <c r="AA819" s="335"/>
      <c r="AB819" s="335"/>
      <c r="AC819" s="335"/>
      <c r="AD819" s="335"/>
      <c r="AE819" s="335"/>
      <c r="AG819" s="415"/>
      <c r="AN819" s="335"/>
      <c r="AO819" s="335"/>
      <c r="AP819" s="335"/>
      <c r="AQ819" s="335"/>
      <c r="AR819" s="335"/>
      <c r="AS819" s="335"/>
      <c r="AT819" s="335"/>
      <c r="AU819" s="335"/>
    </row>
    <row r="820" spans="3:64" ht="12.95" customHeight="1" x14ac:dyDescent="0.2">
      <c r="C820" s="329"/>
      <c r="D820" s="329"/>
      <c r="AA820" s="335"/>
      <c r="AB820" s="335"/>
      <c r="AC820" s="335"/>
      <c r="AD820" s="335"/>
      <c r="AE820" s="335"/>
      <c r="AG820" s="415"/>
      <c r="AN820" s="335"/>
      <c r="AO820" s="335"/>
      <c r="AP820" s="335"/>
      <c r="AQ820" s="335"/>
      <c r="AR820" s="335"/>
      <c r="AS820" s="335"/>
      <c r="AT820" s="335"/>
      <c r="AU820" s="335"/>
      <c r="AV820" s="335"/>
      <c r="AW820" s="335"/>
      <c r="AX820" s="335"/>
      <c r="AY820" s="335"/>
      <c r="AZ820" s="335"/>
      <c r="BA820" s="335"/>
      <c r="BB820" s="335"/>
      <c r="BC820" s="335"/>
      <c r="BD820" s="335"/>
      <c r="BE820" s="335"/>
      <c r="BF820" s="335"/>
      <c r="BG820" s="335"/>
      <c r="BH820" s="335"/>
      <c r="BI820" s="335"/>
      <c r="BJ820" s="335"/>
      <c r="BK820" s="335"/>
      <c r="BL820" s="335"/>
    </row>
    <row r="821" spans="3:64" ht="12.95" customHeight="1" x14ac:dyDescent="0.2">
      <c r="C821" s="329"/>
      <c r="D821" s="329"/>
      <c r="AA821" s="335"/>
      <c r="AB821" s="335"/>
      <c r="AC821" s="335"/>
      <c r="AD821" s="335"/>
      <c r="AE821" s="335"/>
      <c r="AG821" s="415"/>
      <c r="AN821" s="335"/>
      <c r="AO821" s="335"/>
      <c r="AP821" s="335"/>
      <c r="AQ821" s="335"/>
      <c r="AR821" s="335"/>
      <c r="AS821" s="335"/>
      <c r="AT821" s="335"/>
      <c r="AU821" s="335"/>
      <c r="AV821" s="335"/>
      <c r="AX821" s="335"/>
      <c r="AY821" s="335"/>
      <c r="AZ821" s="335"/>
      <c r="BA821" s="335"/>
      <c r="BB821" s="335"/>
      <c r="BC821" s="335"/>
      <c r="BD821" s="335"/>
      <c r="BE821" s="335"/>
      <c r="BF821" s="335"/>
      <c r="BG821" s="335"/>
      <c r="BH821" s="335"/>
      <c r="BI821" s="335"/>
      <c r="BJ821" s="335"/>
      <c r="BK821" s="335"/>
      <c r="BL821" s="335"/>
    </row>
    <row r="822" spans="3:64" ht="12.95" customHeight="1" x14ac:dyDescent="0.2">
      <c r="C822" s="329"/>
      <c r="D822" s="329"/>
      <c r="AA822" s="335"/>
      <c r="AB822" s="335"/>
      <c r="AC822" s="335"/>
      <c r="AD822" s="335"/>
      <c r="AE822" s="335"/>
      <c r="AG822" s="415"/>
      <c r="AN822" s="335"/>
      <c r="AO822" s="335"/>
      <c r="AP822" s="335"/>
      <c r="AQ822" s="335"/>
      <c r="AR822" s="335"/>
      <c r="AS822" s="335"/>
      <c r="AT822" s="335"/>
      <c r="AU822" s="335"/>
    </row>
    <row r="823" spans="3:64" ht="12.95" customHeight="1" x14ac:dyDescent="0.2">
      <c r="C823" s="329"/>
      <c r="D823" s="329"/>
      <c r="AA823" s="335"/>
      <c r="AB823" s="335"/>
      <c r="AC823" s="335"/>
      <c r="AD823" s="335"/>
      <c r="AE823" s="335"/>
      <c r="AG823" s="415"/>
      <c r="AN823" s="335"/>
      <c r="AO823" s="335"/>
      <c r="AP823" s="335"/>
      <c r="AQ823" s="335"/>
      <c r="AR823" s="335"/>
      <c r="AS823" s="335"/>
      <c r="AT823" s="335"/>
      <c r="AU823" s="335"/>
    </row>
    <row r="824" spans="3:64" ht="12.95" customHeight="1" x14ac:dyDescent="0.2">
      <c r="C824" s="329"/>
      <c r="D824" s="329"/>
      <c r="AA824" s="335"/>
      <c r="AB824" s="335"/>
      <c r="AC824" s="335"/>
      <c r="AD824" s="335"/>
      <c r="AE824" s="335"/>
      <c r="AG824" s="415"/>
      <c r="AN824" s="335"/>
      <c r="AO824" s="335"/>
      <c r="AP824" s="335"/>
      <c r="AQ824" s="335"/>
      <c r="AR824" s="335"/>
      <c r="AS824" s="335"/>
      <c r="AT824" s="335"/>
      <c r="AU824" s="335"/>
    </row>
    <row r="825" spans="3:64" ht="12.95" customHeight="1" x14ac:dyDescent="0.2">
      <c r="C825" s="329"/>
      <c r="D825" s="329"/>
      <c r="AA825" s="335"/>
      <c r="AB825" s="335"/>
      <c r="AC825" s="335"/>
      <c r="AD825" s="335"/>
      <c r="AE825" s="335"/>
      <c r="AG825" s="415"/>
      <c r="AN825" s="335"/>
      <c r="AO825" s="335"/>
      <c r="AP825" s="335"/>
      <c r="AQ825" s="335"/>
      <c r="AR825" s="335"/>
      <c r="AS825" s="335"/>
      <c r="AT825" s="335"/>
      <c r="AU825" s="335"/>
    </row>
    <row r="826" spans="3:64" ht="12.95" customHeight="1" x14ac:dyDescent="0.2">
      <c r="C826" s="329"/>
      <c r="D826" s="329"/>
      <c r="AA826" s="335"/>
      <c r="AB826" s="335"/>
      <c r="AC826" s="335"/>
      <c r="AD826" s="335"/>
      <c r="AE826" s="335"/>
      <c r="AG826" s="415"/>
      <c r="AN826" s="335"/>
      <c r="AO826" s="335"/>
      <c r="AP826" s="335"/>
      <c r="AQ826" s="335"/>
      <c r="AR826" s="335"/>
      <c r="AS826" s="335"/>
      <c r="AT826" s="335"/>
      <c r="AU826" s="335"/>
    </row>
    <row r="827" spans="3:64" ht="12.95" customHeight="1" x14ac:dyDescent="0.2">
      <c r="C827" s="329"/>
      <c r="D827" s="329"/>
      <c r="AA827" s="335"/>
      <c r="AB827" s="335"/>
      <c r="AC827" s="335"/>
      <c r="AD827" s="335"/>
      <c r="AE827" s="335"/>
      <c r="AG827" s="415"/>
      <c r="AN827" s="335"/>
      <c r="AO827" s="335"/>
      <c r="AP827" s="335"/>
      <c r="AQ827" s="335"/>
      <c r="AR827" s="335"/>
      <c r="AS827" s="335"/>
      <c r="AT827" s="335"/>
      <c r="AU827" s="335"/>
    </row>
    <row r="828" spans="3:64" ht="12.95" customHeight="1" x14ac:dyDescent="0.2">
      <c r="C828" s="329"/>
      <c r="D828" s="329"/>
      <c r="AA828" s="335"/>
      <c r="AB828" s="335"/>
      <c r="AC828" s="335"/>
      <c r="AD828" s="335"/>
      <c r="AE828" s="335"/>
      <c r="AG828" s="415"/>
      <c r="AN828" s="335"/>
      <c r="AO828" s="335"/>
      <c r="AP828" s="335"/>
      <c r="AQ828" s="335"/>
      <c r="AR828" s="335"/>
      <c r="AS828" s="335"/>
      <c r="AT828" s="335"/>
      <c r="AU828" s="335"/>
    </row>
    <row r="829" spans="3:64" ht="12.95" customHeight="1" x14ac:dyDescent="0.2">
      <c r="C829" s="329"/>
      <c r="D829" s="329"/>
      <c r="AA829" s="335"/>
      <c r="AB829" s="335"/>
      <c r="AC829" s="335"/>
      <c r="AD829" s="335"/>
      <c r="AE829" s="335"/>
      <c r="AG829" s="415"/>
      <c r="AN829" s="335"/>
      <c r="AO829" s="335"/>
      <c r="AP829" s="335"/>
      <c r="AQ829" s="335"/>
      <c r="AR829" s="335"/>
      <c r="AS829" s="335"/>
      <c r="AT829" s="335"/>
      <c r="AU829" s="335"/>
    </row>
    <row r="830" spans="3:64" ht="12.95" customHeight="1" x14ac:dyDescent="0.2">
      <c r="C830" s="329"/>
      <c r="D830" s="329"/>
      <c r="AA830" s="335"/>
      <c r="AB830" s="335"/>
      <c r="AC830" s="335"/>
      <c r="AD830" s="335"/>
      <c r="AE830" s="335"/>
      <c r="AG830" s="415"/>
      <c r="AN830" s="335"/>
      <c r="AO830" s="335"/>
      <c r="AP830" s="335"/>
      <c r="AQ830" s="335"/>
      <c r="AR830" s="335"/>
      <c r="AS830" s="335"/>
      <c r="AT830" s="335"/>
      <c r="AU830" s="335"/>
    </row>
    <row r="831" spans="3:64" ht="12.95" customHeight="1" x14ac:dyDescent="0.2">
      <c r="C831" s="329"/>
      <c r="D831" s="329"/>
      <c r="AA831" s="335"/>
      <c r="AB831" s="335"/>
      <c r="AC831" s="335"/>
      <c r="AD831" s="335"/>
      <c r="AE831" s="335"/>
      <c r="AG831" s="415"/>
      <c r="AN831" s="335"/>
      <c r="AO831" s="335"/>
      <c r="AP831" s="335"/>
      <c r="AQ831" s="335"/>
      <c r="AR831" s="335"/>
      <c r="AS831" s="335"/>
      <c r="AT831" s="335"/>
      <c r="AU831" s="335"/>
    </row>
    <row r="832" spans="3:64" ht="12.95" customHeight="1" x14ac:dyDescent="0.2">
      <c r="C832" s="329"/>
      <c r="D832" s="329"/>
      <c r="AA832" s="335"/>
      <c r="AB832" s="335"/>
      <c r="AC832" s="335"/>
      <c r="AD832" s="335"/>
      <c r="AE832" s="335"/>
      <c r="AG832" s="415"/>
      <c r="AN832" s="335"/>
      <c r="AO832" s="335"/>
      <c r="AP832" s="335"/>
      <c r="AQ832" s="335"/>
      <c r="AR832" s="335"/>
      <c r="AS832" s="335"/>
      <c r="AT832" s="335"/>
      <c r="AU832" s="335"/>
      <c r="AV832" s="335"/>
      <c r="AX832" s="335"/>
    </row>
    <row r="833" spans="3:47" ht="12.95" customHeight="1" x14ac:dyDescent="0.2">
      <c r="C833" s="329"/>
      <c r="D833" s="329"/>
      <c r="AA833" s="335"/>
      <c r="AB833" s="335"/>
      <c r="AC833" s="335"/>
      <c r="AD833" s="335"/>
      <c r="AE833" s="335"/>
      <c r="AG833" s="415"/>
      <c r="AN833" s="335"/>
      <c r="AO833" s="335"/>
      <c r="AP833" s="335"/>
      <c r="AQ833" s="335"/>
      <c r="AR833" s="335"/>
      <c r="AS833" s="335"/>
      <c r="AT833" s="335"/>
      <c r="AU833" s="335"/>
    </row>
    <row r="834" spans="3:47" ht="12.95" customHeight="1" x14ac:dyDescent="0.2">
      <c r="C834" s="329"/>
      <c r="D834" s="329"/>
      <c r="AA834" s="335"/>
      <c r="AB834" s="335"/>
      <c r="AC834" s="335"/>
      <c r="AD834" s="335"/>
      <c r="AE834" s="335"/>
      <c r="AG834" s="415"/>
      <c r="AN834" s="335"/>
      <c r="AO834" s="335"/>
      <c r="AP834" s="335"/>
      <c r="AQ834" s="335"/>
      <c r="AR834" s="335"/>
      <c r="AS834" s="335"/>
      <c r="AT834" s="335"/>
      <c r="AU834" s="335"/>
    </row>
    <row r="835" spans="3:47" ht="12.95" customHeight="1" x14ac:dyDescent="0.2">
      <c r="C835" s="329"/>
      <c r="D835" s="329"/>
      <c r="AA835" s="335"/>
      <c r="AB835" s="335"/>
      <c r="AC835" s="335"/>
      <c r="AD835" s="335"/>
      <c r="AE835" s="335"/>
      <c r="AG835" s="415"/>
      <c r="AN835" s="335"/>
      <c r="AO835" s="335"/>
      <c r="AP835" s="335"/>
      <c r="AQ835" s="335"/>
      <c r="AR835" s="335"/>
      <c r="AS835" s="335"/>
      <c r="AT835" s="335"/>
      <c r="AU835" s="335"/>
    </row>
    <row r="836" spans="3:47" ht="12.95" customHeight="1" x14ac:dyDescent="0.2">
      <c r="C836" s="329"/>
      <c r="D836" s="329"/>
      <c r="AA836" s="335"/>
      <c r="AB836" s="335"/>
      <c r="AC836" s="335"/>
      <c r="AD836" s="335"/>
      <c r="AE836" s="335"/>
      <c r="AG836" s="415"/>
      <c r="AN836" s="335"/>
      <c r="AO836" s="335"/>
      <c r="AP836" s="335"/>
      <c r="AQ836" s="335"/>
      <c r="AR836" s="335"/>
      <c r="AS836" s="335"/>
      <c r="AT836" s="335"/>
      <c r="AU836" s="335"/>
    </row>
    <row r="837" spans="3:47" ht="12.95" customHeight="1" x14ac:dyDescent="0.2">
      <c r="C837" s="329"/>
      <c r="D837" s="329"/>
      <c r="AA837" s="335"/>
      <c r="AB837" s="335"/>
      <c r="AC837" s="335"/>
      <c r="AD837" s="335"/>
      <c r="AE837" s="335"/>
      <c r="AG837" s="415"/>
      <c r="AN837" s="335"/>
      <c r="AO837" s="335"/>
      <c r="AP837" s="335"/>
      <c r="AQ837" s="335"/>
      <c r="AR837" s="335"/>
      <c r="AS837" s="335"/>
      <c r="AT837" s="335"/>
      <c r="AU837" s="335"/>
    </row>
    <row r="838" spans="3:47" ht="12.95" customHeight="1" x14ac:dyDescent="0.2">
      <c r="C838" s="329"/>
      <c r="D838" s="329"/>
      <c r="AA838" s="335"/>
      <c r="AB838" s="335"/>
      <c r="AC838" s="335"/>
      <c r="AD838" s="335"/>
      <c r="AE838" s="335"/>
      <c r="AG838" s="415"/>
      <c r="AN838" s="335"/>
      <c r="AO838" s="335"/>
      <c r="AP838" s="335"/>
      <c r="AQ838" s="335"/>
      <c r="AR838" s="335"/>
      <c r="AS838" s="335"/>
      <c r="AT838" s="335"/>
      <c r="AU838" s="335"/>
    </row>
    <row r="839" spans="3:47" ht="12.95" customHeight="1" x14ac:dyDescent="0.2">
      <c r="C839" s="329"/>
      <c r="D839" s="329"/>
      <c r="AA839" s="335"/>
      <c r="AB839" s="335"/>
      <c r="AC839" s="335"/>
      <c r="AD839" s="335"/>
      <c r="AE839" s="335"/>
      <c r="AG839" s="415"/>
      <c r="AN839" s="335"/>
      <c r="AO839" s="335"/>
      <c r="AP839" s="335"/>
      <c r="AQ839" s="335"/>
      <c r="AR839" s="335"/>
      <c r="AS839" s="335"/>
      <c r="AT839" s="335"/>
      <c r="AU839" s="335"/>
    </row>
    <row r="840" spans="3:47" ht="12.95" customHeight="1" x14ac:dyDescent="0.2">
      <c r="C840" s="329"/>
      <c r="D840" s="329"/>
      <c r="AA840" s="335"/>
      <c r="AB840" s="335"/>
      <c r="AC840" s="335"/>
      <c r="AD840" s="335"/>
      <c r="AE840" s="335"/>
      <c r="AG840" s="415"/>
      <c r="AN840" s="335"/>
      <c r="AO840" s="335"/>
      <c r="AP840" s="335"/>
      <c r="AQ840" s="335"/>
      <c r="AR840" s="335"/>
      <c r="AS840" s="335"/>
      <c r="AT840" s="335"/>
      <c r="AU840" s="335"/>
    </row>
    <row r="841" spans="3:47" ht="12.95" customHeight="1" x14ac:dyDescent="0.2">
      <c r="C841" s="329"/>
      <c r="D841" s="329"/>
      <c r="AA841" s="335"/>
      <c r="AB841" s="335"/>
      <c r="AC841" s="335"/>
      <c r="AD841" s="335"/>
      <c r="AE841" s="335"/>
      <c r="AG841" s="415"/>
      <c r="AN841" s="335"/>
      <c r="AO841" s="335"/>
      <c r="AP841" s="335"/>
      <c r="AQ841" s="335"/>
      <c r="AR841" s="335"/>
      <c r="AS841" s="335"/>
      <c r="AT841" s="335"/>
      <c r="AU841" s="335"/>
    </row>
    <row r="842" spans="3:47" ht="12.95" customHeight="1" x14ac:dyDescent="0.2">
      <c r="C842" s="329"/>
      <c r="D842" s="329"/>
      <c r="AA842" s="335"/>
      <c r="AB842" s="335"/>
      <c r="AC842" s="335"/>
      <c r="AD842" s="335"/>
      <c r="AE842" s="335"/>
      <c r="AG842" s="415"/>
      <c r="AN842" s="335"/>
      <c r="AO842" s="335"/>
      <c r="AP842" s="335"/>
      <c r="AQ842" s="335"/>
      <c r="AR842" s="335"/>
      <c r="AS842" s="335"/>
      <c r="AT842" s="335"/>
      <c r="AU842" s="335"/>
    </row>
    <row r="843" spans="3:47" ht="12.95" customHeight="1" x14ac:dyDescent="0.2">
      <c r="C843" s="329"/>
      <c r="D843" s="329"/>
      <c r="AA843" s="335"/>
      <c r="AB843" s="335"/>
      <c r="AC843" s="335"/>
      <c r="AD843" s="335"/>
      <c r="AE843" s="335"/>
      <c r="AG843" s="415"/>
      <c r="AN843" s="335"/>
      <c r="AO843" s="335"/>
      <c r="AP843" s="335"/>
      <c r="AQ843" s="335"/>
      <c r="AR843" s="335"/>
      <c r="AS843" s="335"/>
      <c r="AT843" s="335"/>
      <c r="AU843" s="335"/>
    </row>
    <row r="844" spans="3:47" ht="12.95" customHeight="1" x14ac:dyDescent="0.2">
      <c r="C844" s="329"/>
      <c r="D844" s="329"/>
      <c r="AA844" s="335"/>
      <c r="AB844" s="335"/>
      <c r="AC844" s="335"/>
      <c r="AD844" s="335"/>
      <c r="AE844" s="335"/>
      <c r="AG844" s="415"/>
      <c r="AN844" s="335"/>
      <c r="AO844" s="335"/>
      <c r="AP844" s="335"/>
      <c r="AQ844" s="335"/>
      <c r="AR844" s="335"/>
      <c r="AS844" s="335"/>
      <c r="AT844" s="335"/>
      <c r="AU844" s="335"/>
    </row>
    <row r="845" spans="3:47" ht="12.95" customHeight="1" x14ac:dyDescent="0.2">
      <c r="C845" s="329"/>
      <c r="D845" s="329"/>
      <c r="AA845" s="335"/>
      <c r="AB845" s="335"/>
      <c r="AC845" s="335"/>
      <c r="AD845" s="335"/>
      <c r="AE845" s="335"/>
      <c r="AG845" s="415"/>
      <c r="AN845" s="335"/>
      <c r="AO845" s="335"/>
      <c r="AP845" s="335"/>
      <c r="AQ845" s="335"/>
      <c r="AR845" s="335"/>
      <c r="AS845" s="335"/>
      <c r="AT845" s="335"/>
      <c r="AU845" s="335"/>
    </row>
    <row r="846" spans="3:47" ht="12.95" customHeight="1" x14ac:dyDescent="0.2">
      <c r="C846" s="329"/>
      <c r="D846" s="329"/>
      <c r="AA846" s="335"/>
      <c r="AB846" s="335"/>
      <c r="AC846" s="335"/>
      <c r="AD846" s="335"/>
      <c r="AE846" s="335"/>
      <c r="AG846" s="415"/>
      <c r="AN846" s="335"/>
      <c r="AO846" s="335"/>
      <c r="AP846" s="335"/>
      <c r="AQ846" s="335"/>
      <c r="AR846" s="335"/>
      <c r="AS846" s="335"/>
      <c r="AT846" s="335"/>
      <c r="AU846" s="335"/>
    </row>
    <row r="847" spans="3:47" ht="12.95" customHeight="1" x14ac:dyDescent="0.2">
      <c r="C847" s="329"/>
      <c r="D847" s="329"/>
      <c r="AA847" s="335"/>
      <c r="AB847" s="335"/>
      <c r="AC847" s="335"/>
      <c r="AD847" s="335"/>
      <c r="AE847" s="335"/>
      <c r="AG847" s="415"/>
      <c r="AN847" s="335"/>
      <c r="AO847" s="335"/>
      <c r="AP847" s="335"/>
      <c r="AQ847" s="335"/>
      <c r="AR847" s="335"/>
      <c r="AS847" s="335"/>
      <c r="AT847" s="335"/>
      <c r="AU847" s="335"/>
    </row>
    <row r="848" spans="3:47" ht="12.95" customHeight="1" x14ac:dyDescent="0.2">
      <c r="C848" s="329"/>
      <c r="D848" s="329"/>
      <c r="AA848" s="335"/>
      <c r="AB848" s="335"/>
      <c r="AC848" s="335"/>
      <c r="AD848" s="335"/>
      <c r="AE848" s="335"/>
      <c r="AG848" s="415"/>
      <c r="AN848" s="335"/>
      <c r="AO848" s="335"/>
      <c r="AP848" s="335"/>
      <c r="AQ848" s="335"/>
      <c r="AR848" s="335"/>
      <c r="AS848" s="335"/>
      <c r="AT848" s="335"/>
      <c r="AU848" s="335"/>
    </row>
    <row r="849" spans="3:47" ht="12.95" customHeight="1" x14ac:dyDescent="0.2">
      <c r="C849" s="329"/>
      <c r="D849" s="329"/>
      <c r="AA849" s="335"/>
      <c r="AB849" s="335"/>
      <c r="AC849" s="335"/>
      <c r="AD849" s="335"/>
      <c r="AE849" s="335"/>
      <c r="AG849" s="415"/>
      <c r="AN849" s="335"/>
      <c r="AO849" s="335"/>
      <c r="AP849" s="335"/>
      <c r="AQ849" s="335"/>
      <c r="AR849" s="335"/>
      <c r="AS849" s="335"/>
      <c r="AT849" s="335"/>
      <c r="AU849" s="335"/>
    </row>
    <row r="850" spans="3:47" ht="12.95" customHeight="1" x14ac:dyDescent="0.2">
      <c r="C850" s="329"/>
      <c r="D850" s="329"/>
      <c r="AA850" s="335"/>
      <c r="AB850" s="335"/>
      <c r="AC850" s="335"/>
      <c r="AD850" s="335"/>
      <c r="AE850" s="335"/>
      <c r="AG850" s="415"/>
      <c r="AN850" s="335"/>
      <c r="AO850" s="335"/>
      <c r="AP850" s="335"/>
      <c r="AQ850" s="335"/>
      <c r="AR850" s="335"/>
      <c r="AS850" s="335"/>
      <c r="AT850" s="335"/>
      <c r="AU850" s="335"/>
    </row>
    <row r="851" spans="3:47" ht="12.95" customHeight="1" x14ac:dyDescent="0.2">
      <c r="C851" s="329"/>
      <c r="D851" s="329"/>
      <c r="AA851" s="335"/>
      <c r="AB851" s="335"/>
      <c r="AC851" s="335"/>
      <c r="AD851" s="335"/>
      <c r="AE851" s="335"/>
      <c r="AG851" s="415"/>
      <c r="AN851" s="335"/>
      <c r="AO851" s="335"/>
      <c r="AP851" s="335"/>
      <c r="AQ851" s="335"/>
      <c r="AR851" s="335"/>
      <c r="AS851" s="335"/>
      <c r="AT851" s="335"/>
      <c r="AU851" s="335"/>
    </row>
    <row r="852" spans="3:47" ht="12.95" customHeight="1" x14ac:dyDescent="0.2">
      <c r="C852" s="329"/>
      <c r="D852" s="329"/>
      <c r="AA852" s="335"/>
      <c r="AB852" s="335"/>
      <c r="AC852" s="335"/>
      <c r="AD852" s="335"/>
      <c r="AE852" s="335"/>
      <c r="AG852" s="415"/>
      <c r="AN852" s="335"/>
      <c r="AO852" s="335"/>
      <c r="AP852" s="335"/>
      <c r="AQ852" s="335"/>
      <c r="AR852" s="335"/>
      <c r="AS852" s="335"/>
      <c r="AT852" s="335"/>
      <c r="AU852" s="335"/>
    </row>
    <row r="853" spans="3:47" ht="12.95" customHeight="1" x14ac:dyDescent="0.2">
      <c r="C853" s="329"/>
      <c r="D853" s="329"/>
      <c r="AA853" s="335"/>
      <c r="AB853" s="335"/>
      <c r="AC853" s="335"/>
      <c r="AD853" s="335"/>
      <c r="AE853" s="335"/>
      <c r="AG853" s="415"/>
      <c r="AN853" s="335"/>
      <c r="AO853" s="335"/>
      <c r="AP853" s="335"/>
      <c r="AQ853" s="335"/>
      <c r="AR853" s="335"/>
      <c r="AS853" s="335"/>
      <c r="AT853" s="335"/>
      <c r="AU853" s="335"/>
    </row>
    <row r="854" spans="3:47" ht="12.95" customHeight="1" x14ac:dyDescent="0.2">
      <c r="C854" s="329"/>
      <c r="D854" s="329"/>
      <c r="AA854" s="335"/>
      <c r="AB854" s="335"/>
      <c r="AC854" s="335"/>
      <c r="AD854" s="335"/>
      <c r="AE854" s="335"/>
      <c r="AG854" s="415"/>
      <c r="AN854" s="335"/>
      <c r="AO854" s="335"/>
      <c r="AP854" s="335"/>
      <c r="AQ854" s="335"/>
      <c r="AR854" s="335"/>
      <c r="AS854" s="335"/>
      <c r="AT854" s="335"/>
      <c r="AU854" s="335"/>
    </row>
    <row r="855" spans="3:47" ht="12.95" customHeight="1" x14ac:dyDescent="0.2">
      <c r="C855" s="329"/>
      <c r="D855" s="329"/>
      <c r="AA855" s="335"/>
      <c r="AB855" s="335"/>
      <c r="AC855" s="335"/>
      <c r="AD855" s="335"/>
      <c r="AE855" s="335"/>
      <c r="AG855" s="415"/>
      <c r="AN855" s="335"/>
      <c r="AO855" s="335"/>
      <c r="AP855" s="335"/>
      <c r="AQ855" s="335"/>
      <c r="AR855" s="335"/>
      <c r="AS855" s="335"/>
      <c r="AT855" s="335"/>
      <c r="AU855" s="335"/>
    </row>
    <row r="856" spans="3:47" ht="12.95" customHeight="1" x14ac:dyDescent="0.2">
      <c r="C856" s="329"/>
      <c r="D856" s="329"/>
      <c r="AA856" s="335"/>
      <c r="AB856" s="335"/>
      <c r="AC856" s="335"/>
      <c r="AD856" s="335"/>
      <c r="AE856" s="335"/>
      <c r="AG856" s="415"/>
      <c r="AN856" s="335"/>
      <c r="AO856" s="335"/>
      <c r="AP856" s="335"/>
      <c r="AQ856" s="335"/>
      <c r="AR856" s="335"/>
      <c r="AS856" s="335"/>
      <c r="AT856" s="335"/>
      <c r="AU856" s="335"/>
    </row>
    <row r="857" spans="3:47" ht="12.95" customHeight="1" x14ac:dyDescent="0.2">
      <c r="C857" s="329"/>
      <c r="D857" s="329"/>
      <c r="AA857" s="335"/>
      <c r="AB857" s="335"/>
      <c r="AC857" s="335"/>
      <c r="AD857" s="335"/>
      <c r="AE857" s="335"/>
      <c r="AG857" s="415"/>
      <c r="AN857" s="335"/>
      <c r="AO857" s="335"/>
      <c r="AP857" s="335"/>
      <c r="AQ857" s="335"/>
      <c r="AR857" s="335"/>
      <c r="AS857" s="335"/>
      <c r="AT857" s="335"/>
      <c r="AU857" s="335"/>
    </row>
    <row r="858" spans="3:47" ht="12.95" customHeight="1" x14ac:dyDescent="0.2">
      <c r="C858" s="329"/>
      <c r="D858" s="329"/>
      <c r="AA858" s="335"/>
      <c r="AB858" s="335"/>
      <c r="AC858" s="335"/>
      <c r="AD858" s="335"/>
      <c r="AE858" s="335"/>
      <c r="AG858" s="415"/>
      <c r="AN858" s="335"/>
      <c r="AO858" s="335"/>
      <c r="AP858" s="335"/>
      <c r="AQ858" s="335"/>
      <c r="AR858" s="335"/>
      <c r="AS858" s="335"/>
      <c r="AT858" s="335"/>
      <c r="AU858" s="335"/>
    </row>
    <row r="859" spans="3:47" ht="12.95" customHeight="1" x14ac:dyDescent="0.2">
      <c r="C859" s="329"/>
      <c r="D859" s="329"/>
      <c r="AA859" s="335"/>
      <c r="AB859" s="335"/>
      <c r="AC859" s="335"/>
      <c r="AD859" s="335"/>
      <c r="AE859" s="335"/>
      <c r="AG859" s="415"/>
      <c r="AN859" s="335"/>
      <c r="AO859" s="335"/>
      <c r="AP859" s="335"/>
      <c r="AQ859" s="335"/>
      <c r="AR859" s="335"/>
      <c r="AS859" s="335"/>
      <c r="AT859" s="335"/>
      <c r="AU859" s="335"/>
    </row>
    <row r="860" spans="3:47" ht="12.95" customHeight="1" x14ac:dyDescent="0.2">
      <c r="C860" s="329"/>
      <c r="D860" s="329"/>
      <c r="AA860" s="335"/>
      <c r="AB860" s="335"/>
      <c r="AC860" s="335"/>
      <c r="AD860" s="335"/>
      <c r="AE860" s="335"/>
      <c r="AG860" s="415"/>
      <c r="AN860" s="335"/>
      <c r="AO860" s="335"/>
      <c r="AP860" s="335"/>
      <c r="AQ860" s="335"/>
      <c r="AR860" s="335"/>
      <c r="AS860" s="335"/>
      <c r="AT860" s="335"/>
      <c r="AU860" s="335"/>
    </row>
    <row r="861" spans="3:47" ht="12.95" customHeight="1" x14ac:dyDescent="0.2">
      <c r="C861" s="329"/>
      <c r="D861" s="329"/>
      <c r="AA861" s="335"/>
      <c r="AB861" s="335"/>
      <c r="AC861" s="335"/>
      <c r="AD861" s="335"/>
      <c r="AE861" s="335"/>
      <c r="AG861" s="415"/>
      <c r="AN861" s="335"/>
      <c r="AO861" s="335"/>
      <c r="AP861" s="335"/>
      <c r="AQ861" s="335"/>
      <c r="AR861" s="335"/>
      <c r="AS861" s="335"/>
      <c r="AT861" s="335"/>
      <c r="AU861" s="335"/>
    </row>
    <row r="862" spans="3:47" ht="12.95" customHeight="1" x14ac:dyDescent="0.2">
      <c r="C862" s="329"/>
      <c r="D862" s="329"/>
      <c r="AA862" s="335"/>
      <c r="AB862" s="335"/>
      <c r="AC862" s="335"/>
      <c r="AD862" s="335"/>
      <c r="AE862" s="335"/>
      <c r="AG862" s="415"/>
      <c r="AN862" s="335"/>
      <c r="AO862" s="335"/>
      <c r="AP862" s="335"/>
      <c r="AQ862" s="335"/>
      <c r="AR862" s="335"/>
      <c r="AS862" s="335"/>
      <c r="AT862" s="335"/>
      <c r="AU862" s="335"/>
    </row>
    <row r="863" spans="3:47" ht="12.95" customHeight="1" x14ac:dyDescent="0.2">
      <c r="C863" s="329"/>
      <c r="D863" s="329"/>
      <c r="AA863" s="335"/>
      <c r="AB863" s="335"/>
      <c r="AC863" s="335"/>
      <c r="AD863" s="335"/>
      <c r="AE863" s="335"/>
      <c r="AG863" s="415"/>
      <c r="AN863" s="335"/>
      <c r="AO863" s="335"/>
      <c r="AP863" s="335"/>
      <c r="AQ863" s="335"/>
      <c r="AR863" s="335"/>
      <c r="AS863" s="335"/>
      <c r="AT863" s="335"/>
      <c r="AU863" s="335"/>
    </row>
    <row r="864" spans="3:47" ht="12.95" customHeight="1" x14ac:dyDescent="0.2">
      <c r="C864" s="329"/>
      <c r="D864" s="329"/>
      <c r="AA864" s="335"/>
      <c r="AB864" s="335"/>
      <c r="AC864" s="335"/>
      <c r="AD864" s="335"/>
      <c r="AE864" s="335"/>
      <c r="AG864" s="415"/>
      <c r="AN864" s="335"/>
      <c r="AO864" s="335"/>
      <c r="AP864" s="335"/>
      <c r="AQ864" s="335"/>
      <c r="AR864" s="335"/>
      <c r="AS864" s="335"/>
      <c r="AT864" s="335"/>
      <c r="AU864" s="335"/>
    </row>
    <row r="865" spans="3:47" ht="12.95" customHeight="1" x14ac:dyDescent="0.2">
      <c r="C865" s="329"/>
      <c r="D865" s="329"/>
      <c r="AA865" s="335"/>
      <c r="AB865" s="335"/>
      <c r="AC865" s="335"/>
      <c r="AD865" s="335"/>
      <c r="AE865" s="335"/>
      <c r="AG865" s="415"/>
      <c r="AN865" s="335"/>
      <c r="AO865" s="335"/>
      <c r="AP865" s="335"/>
      <c r="AQ865" s="335"/>
      <c r="AR865" s="335"/>
      <c r="AS865" s="335"/>
      <c r="AT865" s="335"/>
      <c r="AU865" s="335"/>
    </row>
    <row r="866" spans="3:47" ht="12.95" customHeight="1" x14ac:dyDescent="0.2">
      <c r="C866" s="329"/>
      <c r="D866" s="329"/>
      <c r="AA866" s="335"/>
      <c r="AB866" s="335"/>
      <c r="AC866" s="335"/>
      <c r="AD866" s="335"/>
      <c r="AE866" s="335"/>
      <c r="AG866" s="415"/>
      <c r="AN866" s="335"/>
      <c r="AO866" s="335"/>
      <c r="AP866" s="335"/>
      <c r="AQ866" s="335"/>
      <c r="AR866" s="335"/>
      <c r="AS866" s="335"/>
      <c r="AT866" s="335"/>
      <c r="AU866" s="335"/>
    </row>
    <row r="867" spans="3:47" ht="12.95" customHeight="1" x14ac:dyDescent="0.2">
      <c r="C867" s="329"/>
      <c r="D867" s="329"/>
      <c r="AA867" s="335"/>
      <c r="AB867" s="335"/>
      <c r="AC867" s="335"/>
      <c r="AD867" s="335"/>
      <c r="AE867" s="335"/>
      <c r="AG867" s="415"/>
      <c r="AN867" s="335"/>
      <c r="AO867" s="335"/>
      <c r="AP867" s="335"/>
      <c r="AQ867" s="335"/>
      <c r="AR867" s="335"/>
      <c r="AS867" s="335"/>
      <c r="AT867" s="335"/>
      <c r="AU867" s="335"/>
    </row>
    <row r="868" spans="3:47" ht="12.95" customHeight="1" x14ac:dyDescent="0.2">
      <c r="C868" s="329"/>
      <c r="D868" s="329"/>
      <c r="AA868" s="335"/>
      <c r="AB868" s="335"/>
      <c r="AC868" s="335"/>
      <c r="AD868" s="335"/>
      <c r="AE868" s="335"/>
      <c r="AG868" s="415"/>
      <c r="AN868" s="335"/>
      <c r="AO868" s="335"/>
      <c r="AP868" s="335"/>
      <c r="AQ868" s="335"/>
      <c r="AR868" s="335"/>
      <c r="AS868" s="335"/>
      <c r="AT868" s="335"/>
      <c r="AU868" s="335"/>
    </row>
    <row r="869" spans="3:47" ht="12.95" customHeight="1" x14ac:dyDescent="0.2">
      <c r="C869" s="329"/>
      <c r="D869" s="329"/>
      <c r="AA869" s="335"/>
      <c r="AB869" s="335"/>
      <c r="AC869" s="335"/>
      <c r="AD869" s="335"/>
      <c r="AE869" s="335"/>
      <c r="AG869" s="415"/>
      <c r="AN869" s="335"/>
      <c r="AO869" s="335"/>
      <c r="AP869" s="335"/>
      <c r="AQ869" s="335"/>
      <c r="AR869" s="335"/>
      <c r="AS869" s="335"/>
      <c r="AT869" s="335"/>
      <c r="AU869" s="335"/>
    </row>
    <row r="870" spans="3:47" ht="12.95" customHeight="1" x14ac:dyDescent="0.2">
      <c r="C870" s="329"/>
      <c r="D870" s="329"/>
      <c r="AA870" s="335"/>
      <c r="AB870" s="335"/>
      <c r="AC870" s="335"/>
      <c r="AD870" s="335"/>
      <c r="AE870" s="335"/>
      <c r="AG870" s="415"/>
      <c r="AN870" s="335"/>
      <c r="AO870" s="335"/>
      <c r="AP870" s="335"/>
      <c r="AQ870" s="335"/>
      <c r="AR870" s="335"/>
      <c r="AS870" s="335"/>
      <c r="AT870" s="335"/>
      <c r="AU870" s="335"/>
    </row>
    <row r="871" spans="3:47" ht="12.95" customHeight="1" x14ac:dyDescent="0.2">
      <c r="C871" s="329"/>
      <c r="D871" s="329"/>
      <c r="AA871" s="335"/>
      <c r="AB871" s="335"/>
      <c r="AC871" s="335"/>
      <c r="AD871" s="335"/>
      <c r="AE871" s="335"/>
      <c r="AG871" s="415"/>
      <c r="AN871" s="335"/>
      <c r="AO871" s="335"/>
      <c r="AP871" s="335"/>
      <c r="AQ871" s="335"/>
      <c r="AR871" s="335"/>
      <c r="AS871" s="335"/>
      <c r="AT871" s="335"/>
      <c r="AU871" s="335"/>
    </row>
    <row r="872" spans="3:47" ht="12.95" customHeight="1" x14ac:dyDescent="0.2">
      <c r="C872" s="329"/>
      <c r="D872" s="329"/>
      <c r="AA872" s="335"/>
      <c r="AB872" s="335"/>
      <c r="AC872" s="335"/>
      <c r="AD872" s="335"/>
      <c r="AE872" s="335"/>
      <c r="AG872" s="415"/>
      <c r="AN872" s="335"/>
      <c r="AO872" s="335"/>
      <c r="AP872" s="335"/>
      <c r="AQ872" s="335"/>
      <c r="AR872" s="335"/>
      <c r="AS872" s="335"/>
      <c r="AT872" s="335"/>
      <c r="AU872" s="335"/>
    </row>
    <row r="873" spans="3:47" ht="12.95" customHeight="1" x14ac:dyDescent="0.2">
      <c r="C873" s="329"/>
      <c r="D873" s="329"/>
      <c r="AA873" s="335"/>
      <c r="AB873" s="335"/>
      <c r="AC873" s="335"/>
      <c r="AD873" s="335"/>
      <c r="AE873" s="335"/>
      <c r="AG873" s="415"/>
      <c r="AN873" s="335"/>
      <c r="AO873" s="335"/>
      <c r="AP873" s="335"/>
      <c r="AQ873" s="335"/>
      <c r="AR873" s="335"/>
      <c r="AS873" s="335"/>
      <c r="AT873" s="335"/>
      <c r="AU873" s="335"/>
    </row>
    <row r="874" spans="3:47" ht="12.95" customHeight="1" x14ac:dyDescent="0.2">
      <c r="C874" s="329"/>
      <c r="D874" s="329"/>
      <c r="AA874" s="335"/>
      <c r="AB874" s="335"/>
      <c r="AC874" s="335"/>
      <c r="AD874" s="335"/>
      <c r="AE874" s="335"/>
      <c r="AG874" s="415"/>
      <c r="AN874" s="335"/>
      <c r="AO874" s="335"/>
      <c r="AP874" s="335"/>
      <c r="AQ874" s="335"/>
      <c r="AR874" s="335"/>
      <c r="AS874" s="335"/>
      <c r="AT874" s="335"/>
      <c r="AU874" s="335"/>
    </row>
    <row r="875" spans="3:47" ht="12.95" customHeight="1" x14ac:dyDescent="0.2">
      <c r="C875" s="329"/>
      <c r="D875" s="329"/>
      <c r="AA875" s="335"/>
      <c r="AB875" s="335"/>
      <c r="AC875" s="335"/>
      <c r="AD875" s="335"/>
      <c r="AE875" s="335"/>
      <c r="AG875" s="415"/>
      <c r="AN875" s="335"/>
      <c r="AO875" s="335"/>
      <c r="AP875" s="335"/>
      <c r="AQ875" s="335"/>
      <c r="AR875" s="335"/>
      <c r="AS875" s="335"/>
      <c r="AT875" s="335"/>
      <c r="AU875" s="335"/>
    </row>
    <row r="876" spans="3:47" ht="12.95" customHeight="1" x14ac:dyDescent="0.2">
      <c r="C876" s="329"/>
      <c r="D876" s="329"/>
      <c r="AA876" s="335"/>
      <c r="AB876" s="335"/>
      <c r="AC876" s="335"/>
      <c r="AD876" s="335"/>
      <c r="AE876" s="335"/>
      <c r="AG876" s="415"/>
      <c r="AN876" s="335"/>
      <c r="AO876" s="335"/>
      <c r="AP876" s="335"/>
      <c r="AQ876" s="335"/>
      <c r="AR876" s="335"/>
      <c r="AS876" s="335"/>
      <c r="AT876" s="335"/>
      <c r="AU876" s="335"/>
    </row>
    <row r="877" spans="3:47" ht="12.95" customHeight="1" x14ac:dyDescent="0.2">
      <c r="C877" s="329"/>
      <c r="D877" s="329"/>
      <c r="AA877" s="335"/>
      <c r="AB877" s="335"/>
      <c r="AC877" s="335"/>
      <c r="AD877" s="335"/>
      <c r="AE877" s="335"/>
      <c r="AG877" s="415"/>
      <c r="AN877" s="335"/>
      <c r="AO877" s="335"/>
      <c r="AP877" s="335"/>
      <c r="AQ877" s="335"/>
      <c r="AR877" s="335"/>
      <c r="AS877" s="335"/>
      <c r="AT877" s="335"/>
      <c r="AU877" s="335"/>
    </row>
    <row r="878" spans="3:47" ht="12.95" customHeight="1" x14ac:dyDescent="0.2">
      <c r="C878" s="329"/>
      <c r="D878" s="329"/>
      <c r="AA878" s="335"/>
      <c r="AB878" s="335"/>
      <c r="AC878" s="335"/>
      <c r="AD878" s="335"/>
      <c r="AE878" s="335"/>
      <c r="AG878" s="415"/>
      <c r="AN878" s="335"/>
      <c r="AO878" s="335"/>
      <c r="AP878" s="335"/>
      <c r="AQ878" s="335"/>
      <c r="AR878" s="335"/>
      <c r="AS878" s="335"/>
      <c r="AT878" s="335"/>
      <c r="AU878" s="335"/>
    </row>
    <row r="879" spans="3:47" ht="12.95" customHeight="1" x14ac:dyDescent="0.2">
      <c r="C879" s="329"/>
      <c r="D879" s="329"/>
      <c r="AA879" s="335"/>
      <c r="AB879" s="335"/>
      <c r="AC879" s="335"/>
      <c r="AD879" s="335"/>
      <c r="AE879" s="335"/>
      <c r="AG879" s="415"/>
      <c r="AN879" s="335"/>
      <c r="AO879" s="335"/>
      <c r="AP879" s="335"/>
      <c r="AQ879" s="335"/>
      <c r="AR879" s="335"/>
      <c r="AS879" s="335"/>
      <c r="AT879" s="335"/>
      <c r="AU879" s="335"/>
    </row>
    <row r="880" spans="3:47" ht="12.95" customHeight="1" x14ac:dyDescent="0.2">
      <c r="C880" s="329"/>
      <c r="D880" s="329"/>
      <c r="AA880" s="335"/>
      <c r="AB880" s="335"/>
      <c r="AC880" s="335"/>
      <c r="AD880" s="335"/>
      <c r="AE880" s="335"/>
      <c r="AG880" s="415"/>
      <c r="AN880" s="335"/>
      <c r="AO880" s="335"/>
      <c r="AP880" s="335"/>
      <c r="AQ880" s="335"/>
      <c r="AR880" s="335"/>
      <c r="AS880" s="335"/>
      <c r="AT880" s="335"/>
      <c r="AU880" s="335"/>
    </row>
    <row r="881" spans="3:48" ht="12.95" customHeight="1" x14ac:dyDescent="0.2">
      <c r="C881" s="329"/>
      <c r="D881" s="329"/>
      <c r="AA881" s="335"/>
      <c r="AB881" s="335"/>
      <c r="AC881" s="335"/>
      <c r="AD881" s="335"/>
      <c r="AE881" s="335"/>
      <c r="AG881" s="415"/>
      <c r="AN881" s="335"/>
      <c r="AO881" s="335"/>
      <c r="AP881" s="335"/>
      <c r="AQ881" s="335"/>
      <c r="AR881" s="335"/>
      <c r="AS881" s="335"/>
      <c r="AT881" s="335"/>
      <c r="AU881" s="335"/>
    </row>
    <row r="882" spans="3:48" ht="12.95" customHeight="1" x14ac:dyDescent="0.2">
      <c r="C882" s="329"/>
      <c r="D882" s="329"/>
      <c r="AA882" s="335"/>
      <c r="AB882" s="335"/>
      <c r="AC882" s="335"/>
      <c r="AD882" s="335"/>
      <c r="AE882" s="335"/>
      <c r="AG882" s="415"/>
      <c r="AN882" s="335"/>
      <c r="AO882" s="335"/>
      <c r="AP882" s="335"/>
      <c r="AQ882" s="335"/>
      <c r="AR882" s="335"/>
      <c r="AS882" s="335"/>
      <c r="AT882" s="335"/>
      <c r="AU882" s="335"/>
    </row>
    <row r="883" spans="3:48" ht="12.95" customHeight="1" x14ac:dyDescent="0.2">
      <c r="C883" s="329"/>
      <c r="D883" s="329"/>
      <c r="AA883" s="335"/>
      <c r="AB883" s="335"/>
      <c r="AC883" s="335"/>
      <c r="AD883" s="335"/>
      <c r="AE883" s="335"/>
      <c r="AG883" s="415"/>
      <c r="AN883" s="335"/>
      <c r="AO883" s="335"/>
      <c r="AP883" s="335"/>
      <c r="AQ883" s="335"/>
      <c r="AR883" s="335"/>
      <c r="AS883" s="335"/>
      <c r="AT883" s="335"/>
      <c r="AU883" s="335"/>
    </row>
    <row r="884" spans="3:48" ht="12.95" customHeight="1" x14ac:dyDescent="0.2">
      <c r="C884" s="329"/>
      <c r="D884" s="329"/>
      <c r="AA884" s="335"/>
      <c r="AB884" s="335"/>
      <c r="AC884" s="335"/>
      <c r="AD884" s="335"/>
      <c r="AE884" s="335"/>
      <c r="AG884" s="415"/>
      <c r="AN884" s="335"/>
      <c r="AO884" s="335"/>
      <c r="AP884" s="335"/>
      <c r="AQ884" s="335"/>
      <c r="AR884" s="335"/>
      <c r="AS884" s="335"/>
      <c r="AT884" s="335"/>
      <c r="AU884" s="335"/>
    </row>
    <row r="885" spans="3:48" ht="12.95" customHeight="1" x14ac:dyDescent="0.2">
      <c r="C885" s="329"/>
      <c r="D885" s="329"/>
      <c r="AA885" s="335"/>
      <c r="AB885" s="335"/>
      <c r="AC885" s="335"/>
      <c r="AD885" s="335"/>
      <c r="AE885" s="335"/>
      <c r="AG885" s="415"/>
      <c r="AN885" s="335"/>
      <c r="AO885" s="335"/>
      <c r="AP885" s="335"/>
      <c r="AQ885" s="335"/>
      <c r="AR885" s="335"/>
      <c r="AS885" s="335"/>
      <c r="AT885" s="335"/>
      <c r="AU885" s="335"/>
    </row>
    <row r="886" spans="3:48" ht="12.95" customHeight="1" x14ac:dyDescent="0.2">
      <c r="C886" s="329"/>
      <c r="D886" s="329"/>
      <c r="AA886" s="335"/>
      <c r="AB886" s="335"/>
      <c r="AC886" s="335"/>
      <c r="AD886" s="335"/>
      <c r="AE886" s="335"/>
      <c r="AG886" s="415"/>
      <c r="AN886" s="335"/>
      <c r="AO886" s="335"/>
      <c r="AP886" s="335"/>
      <c r="AQ886" s="335"/>
      <c r="AR886" s="335"/>
      <c r="AS886" s="335"/>
      <c r="AT886" s="335"/>
      <c r="AU886" s="335"/>
    </row>
    <row r="887" spans="3:48" ht="12.95" customHeight="1" x14ac:dyDescent="0.2">
      <c r="C887" s="329"/>
      <c r="D887" s="329"/>
      <c r="AA887" s="335"/>
      <c r="AB887" s="335"/>
      <c r="AC887" s="335"/>
      <c r="AD887" s="335"/>
      <c r="AE887" s="335"/>
      <c r="AG887" s="415"/>
      <c r="AN887" s="335"/>
      <c r="AO887" s="335"/>
      <c r="AP887" s="335"/>
      <c r="AQ887" s="335"/>
      <c r="AR887" s="335"/>
      <c r="AS887" s="335"/>
      <c r="AT887" s="335"/>
      <c r="AU887" s="335"/>
      <c r="AV887" s="335"/>
    </row>
    <row r="888" spans="3:48" ht="12.95" customHeight="1" x14ac:dyDescent="0.2">
      <c r="C888" s="329"/>
      <c r="D888" s="329"/>
      <c r="AA888" s="335"/>
      <c r="AB888" s="335"/>
      <c r="AC888" s="335"/>
      <c r="AD888" s="335"/>
      <c r="AE888" s="335"/>
      <c r="AG888" s="415"/>
      <c r="AN888" s="335"/>
      <c r="AO888" s="335"/>
      <c r="AP888" s="335"/>
      <c r="AQ888" s="335"/>
      <c r="AR888" s="335"/>
      <c r="AS888" s="335"/>
      <c r="AT888" s="335"/>
      <c r="AU888" s="335"/>
    </row>
    <row r="889" spans="3:48" ht="12.95" customHeight="1" x14ac:dyDescent="0.2">
      <c r="C889" s="329"/>
      <c r="D889" s="329"/>
      <c r="AA889" s="335"/>
      <c r="AB889" s="335"/>
      <c r="AC889" s="335"/>
      <c r="AD889" s="335"/>
      <c r="AE889" s="335"/>
      <c r="AG889" s="415"/>
      <c r="AN889" s="335"/>
      <c r="AO889" s="335"/>
      <c r="AP889" s="335"/>
      <c r="AQ889" s="335"/>
      <c r="AR889" s="335"/>
      <c r="AS889" s="335"/>
      <c r="AT889" s="335"/>
      <c r="AU889" s="335"/>
    </row>
    <row r="890" spans="3:48" ht="12.95" customHeight="1" x14ac:dyDescent="0.2">
      <c r="C890" s="329"/>
      <c r="D890" s="329"/>
      <c r="AA890" s="335"/>
      <c r="AB890" s="335"/>
      <c r="AC890" s="335"/>
      <c r="AD890" s="335"/>
      <c r="AE890" s="335"/>
      <c r="AG890" s="415"/>
      <c r="AN890" s="335"/>
      <c r="AO890" s="335"/>
      <c r="AP890" s="335"/>
      <c r="AQ890" s="335"/>
      <c r="AR890" s="335"/>
      <c r="AS890" s="335"/>
      <c r="AT890" s="335"/>
      <c r="AU890" s="335"/>
    </row>
    <row r="891" spans="3:48" ht="12.95" customHeight="1" x14ac:dyDescent="0.2">
      <c r="C891" s="329"/>
      <c r="D891" s="329"/>
      <c r="AA891" s="335"/>
      <c r="AB891" s="335"/>
      <c r="AC891" s="335"/>
      <c r="AD891" s="335"/>
      <c r="AE891" s="335"/>
      <c r="AG891" s="415"/>
      <c r="AN891" s="335"/>
      <c r="AO891" s="335"/>
      <c r="AP891" s="335"/>
      <c r="AQ891" s="335"/>
      <c r="AR891" s="335"/>
      <c r="AS891" s="335"/>
      <c r="AT891" s="335"/>
      <c r="AU891" s="335"/>
    </row>
    <row r="892" spans="3:48" ht="12.95" customHeight="1" x14ac:dyDescent="0.2">
      <c r="C892" s="329"/>
      <c r="D892" s="329"/>
      <c r="AA892" s="335"/>
      <c r="AB892" s="335"/>
      <c r="AC892" s="335"/>
      <c r="AD892" s="335"/>
      <c r="AE892" s="335"/>
      <c r="AG892" s="415"/>
      <c r="AN892" s="335"/>
      <c r="AO892" s="335"/>
      <c r="AP892" s="335"/>
      <c r="AQ892" s="335"/>
      <c r="AR892" s="335"/>
      <c r="AS892" s="335"/>
      <c r="AT892" s="335"/>
      <c r="AU892" s="335"/>
    </row>
    <row r="893" spans="3:48" ht="12.95" customHeight="1" x14ac:dyDescent="0.2">
      <c r="C893" s="329"/>
      <c r="D893" s="329"/>
      <c r="AA893" s="335"/>
      <c r="AB893" s="335"/>
      <c r="AC893" s="335"/>
      <c r="AD893" s="335"/>
      <c r="AE893" s="335"/>
      <c r="AG893" s="415"/>
      <c r="AN893" s="335"/>
      <c r="AO893" s="335"/>
      <c r="AP893" s="335"/>
      <c r="AQ893" s="335"/>
      <c r="AR893" s="335"/>
      <c r="AS893" s="335"/>
      <c r="AT893" s="335"/>
      <c r="AU893" s="335"/>
    </row>
    <row r="894" spans="3:48" ht="12.95" customHeight="1" x14ac:dyDescent="0.2">
      <c r="C894" s="329"/>
      <c r="D894" s="329"/>
      <c r="AA894" s="335"/>
      <c r="AB894" s="335"/>
      <c r="AC894" s="335"/>
      <c r="AD894" s="335"/>
      <c r="AE894" s="335"/>
      <c r="AG894" s="415"/>
      <c r="AN894" s="335"/>
      <c r="AO894" s="335"/>
      <c r="AP894" s="335"/>
      <c r="AQ894" s="335"/>
      <c r="AR894" s="335"/>
      <c r="AS894" s="335"/>
      <c r="AT894" s="335"/>
      <c r="AU894" s="335"/>
    </row>
    <row r="895" spans="3:48" ht="12.95" customHeight="1" x14ac:dyDescent="0.2">
      <c r="C895" s="329"/>
      <c r="D895" s="329"/>
      <c r="AA895" s="335"/>
      <c r="AB895" s="335"/>
      <c r="AC895" s="335"/>
      <c r="AD895" s="335"/>
      <c r="AE895" s="335"/>
      <c r="AG895" s="415"/>
      <c r="AN895" s="335"/>
      <c r="AO895" s="335"/>
      <c r="AP895" s="335"/>
      <c r="AQ895" s="335"/>
      <c r="AR895" s="335"/>
      <c r="AS895" s="335"/>
      <c r="AT895" s="335"/>
      <c r="AU895" s="335"/>
    </row>
    <row r="896" spans="3:48" ht="12.95" customHeight="1" x14ac:dyDescent="0.2">
      <c r="C896" s="329"/>
      <c r="D896" s="329"/>
      <c r="AA896" s="335"/>
      <c r="AB896" s="335"/>
      <c r="AC896" s="335"/>
      <c r="AD896" s="335"/>
      <c r="AE896" s="335"/>
      <c r="AG896" s="415"/>
      <c r="AN896" s="335"/>
      <c r="AO896" s="335"/>
      <c r="AP896" s="335"/>
      <c r="AQ896" s="335"/>
      <c r="AR896" s="335"/>
      <c r="AS896" s="335"/>
      <c r="AT896" s="335"/>
      <c r="AU896" s="335"/>
    </row>
    <row r="897" spans="3:64" ht="12.95" customHeight="1" x14ac:dyDescent="0.2">
      <c r="C897" s="329"/>
      <c r="D897" s="329"/>
      <c r="AA897" s="335"/>
      <c r="AB897" s="335"/>
      <c r="AC897" s="335"/>
      <c r="AD897" s="335"/>
      <c r="AE897" s="335"/>
      <c r="AG897" s="415"/>
      <c r="AN897" s="335"/>
      <c r="AO897" s="335"/>
      <c r="AP897" s="335"/>
      <c r="AQ897" s="335"/>
      <c r="AR897" s="335"/>
      <c r="AS897" s="335"/>
      <c r="AT897" s="335"/>
      <c r="AU897" s="335"/>
    </row>
    <row r="898" spans="3:64" ht="12.95" customHeight="1" x14ac:dyDescent="0.2">
      <c r="C898" s="329"/>
      <c r="D898" s="329"/>
      <c r="AA898" s="335"/>
      <c r="AB898" s="335"/>
      <c r="AC898" s="335"/>
      <c r="AD898" s="335"/>
      <c r="AE898" s="335"/>
      <c r="AG898" s="415"/>
      <c r="AN898" s="335"/>
      <c r="AO898" s="335"/>
      <c r="AP898" s="335"/>
      <c r="AQ898" s="335"/>
      <c r="AR898" s="335"/>
      <c r="AS898" s="335"/>
      <c r="AT898" s="335"/>
      <c r="AU898" s="335"/>
    </row>
    <row r="899" spans="3:64" ht="12.95" customHeight="1" x14ac:dyDescent="0.2">
      <c r="C899" s="329"/>
      <c r="D899" s="329"/>
      <c r="AA899" s="335"/>
      <c r="AB899" s="335"/>
      <c r="AC899" s="335"/>
      <c r="AD899" s="335"/>
      <c r="AE899" s="335"/>
      <c r="AG899" s="415"/>
      <c r="AN899" s="335"/>
      <c r="AO899" s="335"/>
      <c r="AP899" s="335"/>
      <c r="AQ899" s="335"/>
      <c r="AR899" s="335"/>
      <c r="AS899" s="335"/>
      <c r="AT899" s="335"/>
      <c r="AU899" s="335"/>
    </row>
    <row r="900" spans="3:64" ht="12.95" customHeight="1" x14ac:dyDescent="0.2">
      <c r="C900" s="329"/>
      <c r="D900" s="329"/>
      <c r="AA900" s="335"/>
      <c r="AB900" s="335"/>
      <c r="AC900" s="335"/>
      <c r="AD900" s="335"/>
      <c r="AE900" s="335"/>
      <c r="AG900" s="415"/>
      <c r="AN900" s="335"/>
      <c r="AO900" s="335"/>
      <c r="AP900" s="335"/>
      <c r="AQ900" s="335"/>
      <c r="AR900" s="335"/>
      <c r="AS900" s="335"/>
      <c r="AT900" s="335"/>
      <c r="AU900" s="335"/>
    </row>
    <row r="901" spans="3:64" ht="12.95" customHeight="1" x14ac:dyDescent="0.2">
      <c r="C901" s="329"/>
      <c r="D901" s="329"/>
      <c r="AA901" s="335"/>
      <c r="AB901" s="335"/>
      <c r="AC901" s="335"/>
      <c r="AD901" s="335"/>
      <c r="AE901" s="335"/>
      <c r="AG901" s="415"/>
      <c r="AN901" s="335"/>
      <c r="AO901" s="335"/>
      <c r="AP901" s="335"/>
      <c r="AQ901" s="335"/>
      <c r="AR901" s="335"/>
      <c r="AS901" s="335"/>
      <c r="AT901" s="335"/>
      <c r="AU901" s="335"/>
    </row>
    <row r="902" spans="3:64" ht="12.95" customHeight="1" x14ac:dyDescent="0.2">
      <c r="C902" s="329"/>
      <c r="D902" s="329"/>
      <c r="AA902" s="335"/>
      <c r="AB902" s="335"/>
      <c r="AC902" s="335"/>
      <c r="AD902" s="335"/>
      <c r="AE902" s="335"/>
      <c r="AG902" s="415"/>
      <c r="AN902" s="335"/>
      <c r="AO902" s="335"/>
      <c r="AP902" s="335"/>
      <c r="AQ902" s="335"/>
      <c r="AR902" s="335"/>
      <c r="AS902" s="335"/>
      <c r="AT902" s="335"/>
      <c r="AU902" s="335"/>
      <c r="AV902" s="335"/>
      <c r="AW902" s="335"/>
      <c r="AX902" s="335"/>
      <c r="AY902" s="335"/>
      <c r="AZ902" s="335"/>
      <c r="BA902" s="335"/>
      <c r="BB902" s="335"/>
      <c r="BC902" s="335"/>
      <c r="BD902" s="335"/>
      <c r="BE902" s="335"/>
      <c r="BF902" s="335"/>
      <c r="BG902" s="335"/>
      <c r="BH902" s="335"/>
      <c r="BI902" s="335"/>
      <c r="BJ902" s="335"/>
      <c r="BK902" s="335"/>
      <c r="BL902" s="335"/>
    </row>
    <row r="903" spans="3:64" ht="12.95" customHeight="1" x14ac:dyDescent="0.2">
      <c r="C903" s="329"/>
      <c r="D903" s="329"/>
      <c r="AA903" s="335"/>
      <c r="AB903" s="335"/>
      <c r="AC903" s="335"/>
      <c r="AD903" s="335"/>
      <c r="AE903" s="335"/>
      <c r="AG903" s="415"/>
      <c r="AN903" s="335"/>
      <c r="AO903" s="335"/>
      <c r="AP903" s="335"/>
      <c r="AQ903" s="335"/>
      <c r="AR903" s="335"/>
      <c r="AS903" s="335"/>
      <c r="AT903" s="335"/>
      <c r="AU903" s="335"/>
    </row>
    <row r="904" spans="3:64" ht="12.95" customHeight="1" x14ac:dyDescent="0.2">
      <c r="C904" s="329"/>
      <c r="D904" s="329"/>
      <c r="AA904" s="335"/>
      <c r="AB904" s="335"/>
      <c r="AC904" s="335"/>
      <c r="AD904" s="335"/>
      <c r="AE904" s="335"/>
      <c r="AG904" s="415"/>
      <c r="AN904" s="335"/>
      <c r="AO904" s="335"/>
      <c r="AP904" s="335"/>
      <c r="AQ904" s="335"/>
      <c r="AR904" s="335"/>
      <c r="AS904" s="335"/>
      <c r="AT904" s="335"/>
      <c r="AU904" s="335"/>
    </row>
    <row r="905" spans="3:64" ht="12.95" customHeight="1" x14ac:dyDescent="0.2">
      <c r="C905" s="329"/>
      <c r="D905" s="329"/>
      <c r="AA905" s="335"/>
      <c r="AB905" s="335"/>
      <c r="AC905" s="335"/>
      <c r="AD905" s="335"/>
      <c r="AE905" s="335"/>
      <c r="AG905" s="415"/>
      <c r="AN905" s="335"/>
      <c r="AO905" s="335"/>
      <c r="AP905" s="335"/>
      <c r="AQ905" s="335"/>
      <c r="AR905" s="335"/>
      <c r="AS905" s="335"/>
      <c r="AT905" s="335"/>
      <c r="AU905" s="335"/>
    </row>
    <row r="906" spans="3:64" ht="12.95" customHeight="1" x14ac:dyDescent="0.2">
      <c r="C906" s="329"/>
      <c r="D906" s="329"/>
      <c r="AA906" s="335"/>
      <c r="AB906" s="335"/>
      <c r="AC906" s="335"/>
      <c r="AD906" s="335"/>
      <c r="AE906" s="335"/>
      <c r="AG906" s="415"/>
      <c r="AN906" s="335"/>
      <c r="AO906" s="335"/>
      <c r="AP906" s="335"/>
      <c r="AQ906" s="335"/>
      <c r="AR906" s="335"/>
      <c r="AS906" s="335"/>
      <c r="AT906" s="335"/>
      <c r="AU906" s="335"/>
      <c r="AV906" s="335"/>
      <c r="AW906" s="335"/>
      <c r="AX906" s="335"/>
      <c r="AY906" s="335"/>
      <c r="AZ906" s="335"/>
      <c r="BA906" s="335"/>
      <c r="BB906" s="335"/>
      <c r="BC906" s="335"/>
      <c r="BD906" s="335"/>
      <c r="BE906" s="335"/>
      <c r="BF906" s="335"/>
      <c r="BG906" s="335"/>
      <c r="BH906" s="335"/>
      <c r="BI906" s="335"/>
      <c r="BJ906" s="335"/>
      <c r="BK906" s="335"/>
      <c r="BL906" s="335"/>
    </row>
    <row r="907" spans="3:64" ht="12.95" customHeight="1" x14ac:dyDescent="0.2">
      <c r="C907" s="329"/>
      <c r="D907" s="329"/>
      <c r="AA907" s="335"/>
      <c r="AB907" s="335"/>
      <c r="AC907" s="335"/>
      <c r="AD907" s="335"/>
      <c r="AE907" s="335"/>
      <c r="AG907" s="415"/>
      <c r="AN907" s="335"/>
      <c r="AO907" s="335"/>
      <c r="AP907" s="335"/>
      <c r="AQ907" s="335"/>
      <c r="AR907" s="335"/>
      <c r="AS907" s="335"/>
      <c r="AT907" s="335"/>
      <c r="AU907" s="335"/>
    </row>
    <row r="908" spans="3:64" ht="12.95" customHeight="1" x14ac:dyDescent="0.2">
      <c r="C908" s="329"/>
      <c r="D908" s="329"/>
      <c r="AA908" s="335"/>
      <c r="AB908" s="335"/>
      <c r="AC908" s="335"/>
      <c r="AD908" s="335"/>
      <c r="AE908" s="335"/>
      <c r="AG908" s="415"/>
      <c r="AN908" s="335"/>
      <c r="AO908" s="335"/>
      <c r="AP908" s="335"/>
      <c r="AQ908" s="335"/>
      <c r="AR908" s="335"/>
      <c r="AS908" s="335"/>
      <c r="AT908" s="335"/>
      <c r="AU908" s="335"/>
    </row>
    <row r="909" spans="3:64" ht="12.95" customHeight="1" x14ac:dyDescent="0.2">
      <c r="C909" s="329"/>
      <c r="D909" s="329"/>
      <c r="AA909" s="335"/>
      <c r="AB909" s="335"/>
      <c r="AC909" s="335"/>
      <c r="AD909" s="335"/>
      <c r="AE909" s="335"/>
      <c r="AG909" s="415"/>
      <c r="AN909" s="335"/>
      <c r="AO909" s="335"/>
      <c r="AP909" s="335"/>
      <c r="AQ909" s="335"/>
      <c r="AR909" s="335"/>
      <c r="AS909" s="335"/>
      <c r="AT909" s="335"/>
      <c r="AU909" s="335"/>
    </row>
    <row r="910" spans="3:64" ht="12.95" customHeight="1" x14ac:dyDescent="0.2">
      <c r="C910" s="329"/>
      <c r="D910" s="329"/>
      <c r="AA910" s="335"/>
      <c r="AB910" s="335"/>
      <c r="AC910" s="335"/>
      <c r="AD910" s="335"/>
      <c r="AE910" s="335"/>
      <c r="AG910" s="415"/>
      <c r="AN910" s="335"/>
      <c r="AO910" s="335"/>
      <c r="AP910" s="335"/>
      <c r="AQ910" s="335"/>
      <c r="AR910" s="335"/>
      <c r="AS910" s="335"/>
      <c r="AT910" s="335"/>
      <c r="AU910" s="335"/>
      <c r="AV910" s="335"/>
      <c r="AW910" s="335"/>
      <c r="AX910" s="335"/>
      <c r="AY910" s="335"/>
      <c r="AZ910" s="335"/>
      <c r="BA910" s="335"/>
      <c r="BB910" s="335"/>
      <c r="BC910" s="335"/>
      <c r="BD910" s="335"/>
      <c r="BE910" s="335"/>
      <c r="BF910" s="335"/>
      <c r="BG910" s="335"/>
      <c r="BH910" s="335"/>
      <c r="BI910" s="335"/>
      <c r="BJ910" s="335"/>
      <c r="BK910" s="335"/>
      <c r="BL910" s="335"/>
    </row>
    <row r="911" spans="3:64" ht="12.95" customHeight="1" x14ac:dyDescent="0.2">
      <c r="C911" s="329"/>
      <c r="D911" s="329"/>
      <c r="AA911" s="335"/>
      <c r="AB911" s="335"/>
      <c r="AC911" s="335"/>
      <c r="AD911" s="335"/>
      <c r="AE911" s="335"/>
      <c r="AG911" s="415"/>
      <c r="AN911" s="335"/>
      <c r="AO911" s="335"/>
      <c r="AP911" s="335"/>
      <c r="AQ911" s="335"/>
      <c r="AR911" s="335"/>
      <c r="AS911" s="335"/>
      <c r="AT911" s="335"/>
      <c r="AU911" s="335"/>
    </row>
    <row r="912" spans="3:64" ht="12.95" customHeight="1" x14ac:dyDescent="0.2">
      <c r="C912" s="329"/>
      <c r="D912" s="329"/>
      <c r="AA912" s="335"/>
      <c r="AB912" s="335"/>
      <c r="AC912" s="335"/>
      <c r="AD912" s="335"/>
      <c r="AE912" s="335"/>
      <c r="AG912" s="415"/>
      <c r="AN912" s="335"/>
      <c r="AO912" s="335"/>
      <c r="AP912" s="335"/>
      <c r="AQ912" s="335"/>
      <c r="AR912" s="335"/>
      <c r="AS912" s="335"/>
      <c r="AT912" s="335"/>
      <c r="AU912" s="335"/>
    </row>
    <row r="913" spans="3:64" ht="12.95" customHeight="1" x14ac:dyDescent="0.2">
      <c r="C913" s="329"/>
      <c r="D913" s="329"/>
      <c r="AA913" s="335"/>
      <c r="AB913" s="335"/>
      <c r="AC913" s="335"/>
      <c r="AD913" s="335"/>
      <c r="AE913" s="335"/>
      <c r="AG913" s="415"/>
      <c r="AN913" s="335"/>
      <c r="AO913" s="335"/>
      <c r="AP913" s="335"/>
      <c r="AQ913" s="335"/>
      <c r="AR913" s="335"/>
      <c r="AS913" s="335"/>
      <c r="AT913" s="335"/>
      <c r="AU913" s="335"/>
    </row>
    <row r="914" spans="3:64" ht="12.95" customHeight="1" x14ac:dyDescent="0.2">
      <c r="C914" s="329"/>
      <c r="D914" s="329"/>
      <c r="AA914" s="335"/>
      <c r="AB914" s="335"/>
      <c r="AC914" s="335"/>
      <c r="AD914" s="335"/>
      <c r="AE914" s="335"/>
      <c r="AG914" s="415"/>
      <c r="AN914" s="335"/>
      <c r="AO914" s="335"/>
      <c r="AP914" s="335"/>
      <c r="AQ914" s="335"/>
      <c r="AR914" s="335"/>
      <c r="AS914" s="335"/>
      <c r="AT914" s="335"/>
      <c r="AU914" s="335"/>
    </row>
    <row r="915" spans="3:64" ht="12.95" customHeight="1" x14ac:dyDescent="0.2">
      <c r="C915" s="329"/>
      <c r="D915" s="329"/>
      <c r="AA915" s="335"/>
      <c r="AB915" s="335"/>
      <c r="AC915" s="335"/>
      <c r="AD915" s="335"/>
      <c r="AE915" s="335"/>
      <c r="AG915" s="415"/>
      <c r="AN915" s="335"/>
      <c r="AO915" s="335"/>
      <c r="AP915" s="335"/>
      <c r="AQ915" s="335"/>
      <c r="AR915" s="335"/>
      <c r="AS915" s="335"/>
      <c r="AT915" s="335"/>
      <c r="AU915" s="335"/>
    </row>
    <row r="916" spans="3:64" ht="12.95" customHeight="1" x14ac:dyDescent="0.2">
      <c r="C916" s="329"/>
      <c r="D916" s="329"/>
      <c r="AA916" s="335"/>
      <c r="AB916" s="335"/>
      <c r="AC916" s="335"/>
      <c r="AD916" s="335"/>
      <c r="AE916" s="335"/>
      <c r="AG916" s="415"/>
      <c r="AN916" s="335"/>
      <c r="AO916" s="335"/>
      <c r="AP916" s="335"/>
      <c r="AQ916" s="335"/>
      <c r="AR916" s="335"/>
      <c r="AS916" s="335"/>
      <c r="AT916" s="335"/>
      <c r="AU916" s="335"/>
    </row>
    <row r="917" spans="3:64" ht="12.95" customHeight="1" x14ac:dyDescent="0.2">
      <c r="C917" s="329"/>
      <c r="D917" s="329"/>
      <c r="AA917" s="335"/>
      <c r="AB917" s="335"/>
      <c r="AC917" s="335"/>
      <c r="AD917" s="335"/>
      <c r="AE917" s="335"/>
      <c r="AG917" s="415"/>
      <c r="AN917" s="335"/>
      <c r="AO917" s="335"/>
      <c r="AP917" s="335"/>
      <c r="AQ917" s="335"/>
      <c r="AR917" s="335"/>
      <c r="AS917" s="335"/>
      <c r="AT917" s="335"/>
      <c r="AU917" s="335"/>
    </row>
    <row r="918" spans="3:64" ht="12.95" customHeight="1" x14ac:dyDescent="0.2">
      <c r="C918" s="329"/>
      <c r="D918" s="329"/>
      <c r="AA918" s="335"/>
      <c r="AB918" s="335"/>
      <c r="AC918" s="335"/>
      <c r="AD918" s="335"/>
      <c r="AE918" s="335"/>
      <c r="AG918" s="415"/>
      <c r="AN918" s="335"/>
      <c r="AO918" s="335"/>
      <c r="AP918" s="335"/>
      <c r="AQ918" s="335"/>
      <c r="AR918" s="335"/>
      <c r="AS918" s="335"/>
      <c r="AT918" s="335"/>
      <c r="AU918" s="335"/>
    </row>
    <row r="919" spans="3:64" ht="12.95" customHeight="1" x14ac:dyDescent="0.2">
      <c r="C919" s="329"/>
      <c r="D919" s="329"/>
      <c r="AA919" s="335"/>
      <c r="AB919" s="335"/>
      <c r="AC919" s="335"/>
      <c r="AD919" s="335"/>
      <c r="AE919" s="335"/>
      <c r="AG919" s="415"/>
      <c r="AN919" s="335"/>
      <c r="AO919" s="335"/>
      <c r="AP919" s="335"/>
      <c r="AQ919" s="335"/>
      <c r="AR919" s="335"/>
      <c r="AS919" s="335"/>
      <c r="AT919" s="335"/>
      <c r="AU919" s="335"/>
      <c r="AV919" s="335"/>
      <c r="AW919" s="335"/>
      <c r="AX919" s="335"/>
      <c r="AY919" s="335"/>
      <c r="AZ919" s="335"/>
      <c r="BA919" s="335"/>
      <c r="BB919" s="335"/>
      <c r="BC919" s="335"/>
      <c r="BD919" s="335"/>
      <c r="BE919" s="335"/>
      <c r="BF919" s="335"/>
      <c r="BG919" s="335"/>
      <c r="BH919" s="335"/>
      <c r="BI919" s="335"/>
      <c r="BJ919" s="335"/>
      <c r="BK919" s="335"/>
      <c r="BL919" s="335"/>
    </row>
    <row r="920" spans="3:64" ht="12.95" customHeight="1" x14ac:dyDescent="0.2">
      <c r="C920" s="329"/>
      <c r="D920" s="329"/>
      <c r="AA920" s="335"/>
      <c r="AB920" s="335"/>
      <c r="AC920" s="335"/>
      <c r="AD920" s="335"/>
      <c r="AE920" s="335"/>
      <c r="AG920" s="415"/>
      <c r="AN920" s="335"/>
      <c r="AO920" s="335"/>
      <c r="AP920" s="335"/>
      <c r="AQ920" s="335"/>
      <c r="AR920" s="335"/>
      <c r="AS920" s="335"/>
      <c r="AT920" s="335"/>
      <c r="AU920" s="335"/>
    </row>
    <row r="921" spans="3:64" ht="12.95" customHeight="1" x14ac:dyDescent="0.2">
      <c r="C921" s="329"/>
      <c r="D921" s="329"/>
      <c r="AA921" s="335"/>
      <c r="AB921" s="335"/>
      <c r="AC921" s="335"/>
      <c r="AD921" s="335"/>
      <c r="AE921" s="335"/>
      <c r="AG921" s="415"/>
      <c r="AN921" s="335"/>
      <c r="AO921" s="335"/>
      <c r="AP921" s="335"/>
      <c r="AQ921" s="335"/>
      <c r="AR921" s="335"/>
      <c r="AS921" s="335"/>
      <c r="AT921" s="335"/>
      <c r="AU921" s="335"/>
    </row>
    <row r="922" spans="3:64" ht="12.95" customHeight="1" x14ac:dyDescent="0.2">
      <c r="C922" s="329"/>
      <c r="D922" s="329"/>
      <c r="AA922" s="335"/>
      <c r="AB922" s="335"/>
      <c r="AC922" s="335"/>
      <c r="AD922" s="335"/>
      <c r="AE922" s="335"/>
      <c r="AG922" s="415"/>
      <c r="AN922" s="335"/>
      <c r="AO922" s="335"/>
      <c r="AP922" s="335"/>
      <c r="AQ922" s="335"/>
      <c r="AR922" s="335"/>
      <c r="AS922" s="335"/>
      <c r="AT922" s="335"/>
      <c r="AU922" s="335"/>
    </row>
    <row r="923" spans="3:64" ht="12.95" customHeight="1" x14ac:dyDescent="0.2">
      <c r="C923" s="329"/>
      <c r="D923" s="329"/>
      <c r="AA923" s="335"/>
      <c r="AB923" s="335"/>
      <c r="AC923" s="335"/>
      <c r="AD923" s="335"/>
      <c r="AE923" s="335"/>
      <c r="AG923" s="415"/>
      <c r="AN923" s="335"/>
      <c r="AO923" s="335"/>
      <c r="AP923" s="335"/>
      <c r="AQ923" s="335"/>
      <c r="AR923" s="335"/>
      <c r="AS923" s="335"/>
      <c r="AT923" s="335"/>
      <c r="AU923" s="335"/>
    </row>
    <row r="924" spans="3:64" ht="12.95" customHeight="1" x14ac:dyDescent="0.2">
      <c r="C924" s="329"/>
      <c r="D924" s="329"/>
      <c r="AA924" s="335"/>
      <c r="AB924" s="335"/>
      <c r="AC924" s="335"/>
      <c r="AD924" s="335"/>
      <c r="AE924" s="335"/>
      <c r="AG924" s="415"/>
      <c r="AN924" s="335"/>
      <c r="AO924" s="335"/>
      <c r="AP924" s="335"/>
      <c r="AQ924" s="335"/>
      <c r="AR924" s="335"/>
      <c r="AS924" s="335"/>
      <c r="AT924" s="335"/>
      <c r="AU924" s="335"/>
    </row>
    <row r="925" spans="3:64" ht="12.95" customHeight="1" x14ac:dyDescent="0.2">
      <c r="C925" s="329"/>
      <c r="D925" s="329"/>
      <c r="AA925" s="335"/>
      <c r="AB925" s="335"/>
      <c r="AC925" s="335"/>
      <c r="AD925" s="335"/>
      <c r="AE925" s="335"/>
      <c r="AG925" s="415"/>
      <c r="AN925" s="335"/>
      <c r="AO925" s="335"/>
      <c r="AP925" s="335"/>
      <c r="AQ925" s="335"/>
      <c r="AR925" s="335"/>
      <c r="AS925" s="335"/>
      <c r="AT925" s="335"/>
      <c r="AU925" s="335"/>
    </row>
    <row r="926" spans="3:64" ht="12.95" customHeight="1" x14ac:dyDescent="0.2">
      <c r="C926" s="329"/>
      <c r="D926" s="329"/>
      <c r="AA926" s="335"/>
      <c r="AB926" s="335"/>
      <c r="AC926" s="335"/>
      <c r="AD926" s="335"/>
      <c r="AE926" s="335"/>
      <c r="AG926" s="415"/>
      <c r="AN926" s="335"/>
      <c r="AO926" s="335"/>
      <c r="AP926" s="335"/>
      <c r="AQ926" s="335"/>
      <c r="AR926" s="335"/>
      <c r="AS926" s="335"/>
      <c r="AT926" s="335"/>
      <c r="AU926" s="335"/>
    </row>
    <row r="927" spans="3:64" ht="12.95" customHeight="1" x14ac:dyDescent="0.2">
      <c r="C927" s="329"/>
      <c r="D927" s="329"/>
      <c r="AA927" s="335"/>
      <c r="AB927" s="335"/>
      <c r="AC927" s="335"/>
      <c r="AD927" s="335"/>
      <c r="AE927" s="335"/>
      <c r="AG927" s="415"/>
      <c r="AN927" s="335"/>
      <c r="AO927" s="335"/>
      <c r="AP927" s="335"/>
      <c r="AQ927" s="335"/>
      <c r="AR927" s="335"/>
      <c r="AS927" s="335"/>
      <c r="AT927" s="335"/>
      <c r="AU927" s="335"/>
    </row>
    <row r="928" spans="3:64" ht="12.95" customHeight="1" x14ac:dyDescent="0.2">
      <c r="C928" s="329"/>
      <c r="D928" s="329"/>
      <c r="AA928" s="335"/>
      <c r="AB928" s="335"/>
      <c r="AC928" s="335"/>
      <c r="AD928" s="335"/>
      <c r="AE928" s="335"/>
      <c r="AG928" s="415"/>
      <c r="AN928" s="335"/>
      <c r="AO928" s="335"/>
      <c r="AP928" s="335"/>
      <c r="AQ928" s="335"/>
      <c r="AR928" s="335"/>
      <c r="AS928" s="335"/>
      <c r="AT928" s="335"/>
      <c r="AU928" s="335"/>
    </row>
    <row r="929" spans="3:64" ht="12.95" customHeight="1" x14ac:dyDescent="0.2">
      <c r="C929" s="329"/>
      <c r="D929" s="329"/>
      <c r="AA929" s="335"/>
      <c r="AB929" s="335"/>
      <c r="AC929" s="335"/>
      <c r="AD929" s="335"/>
      <c r="AE929" s="335"/>
      <c r="AG929" s="415"/>
      <c r="AN929" s="335"/>
      <c r="AO929" s="335"/>
      <c r="AP929" s="335"/>
      <c r="AQ929" s="335"/>
      <c r="AR929" s="335"/>
      <c r="AS929" s="335"/>
      <c r="AT929" s="335"/>
      <c r="AU929" s="335"/>
    </row>
    <row r="930" spans="3:64" ht="12.95" customHeight="1" x14ac:dyDescent="0.2">
      <c r="C930" s="329"/>
      <c r="D930" s="329"/>
      <c r="AA930" s="335"/>
      <c r="AB930" s="335"/>
      <c r="AC930" s="335"/>
      <c r="AD930" s="335"/>
      <c r="AE930" s="335"/>
      <c r="AG930" s="415"/>
      <c r="AN930" s="335"/>
      <c r="AO930" s="335"/>
      <c r="AP930" s="335"/>
      <c r="AQ930" s="335"/>
      <c r="AR930" s="335"/>
      <c r="AS930" s="335"/>
      <c r="AT930" s="335"/>
      <c r="AU930" s="335"/>
    </row>
    <row r="931" spans="3:64" ht="12.95" customHeight="1" x14ac:dyDescent="0.2">
      <c r="C931" s="329"/>
      <c r="D931" s="329"/>
      <c r="AA931" s="335"/>
      <c r="AB931" s="335"/>
      <c r="AC931" s="335"/>
      <c r="AD931" s="335"/>
      <c r="AE931" s="335"/>
      <c r="AG931" s="415"/>
      <c r="AN931" s="335"/>
      <c r="AO931" s="335"/>
      <c r="AP931" s="335"/>
      <c r="AQ931" s="335"/>
      <c r="AR931" s="335"/>
      <c r="AS931" s="335"/>
      <c r="AT931" s="335"/>
      <c r="AU931" s="335"/>
    </row>
    <row r="932" spans="3:64" ht="12.95" customHeight="1" x14ac:dyDescent="0.2">
      <c r="C932" s="329"/>
      <c r="D932" s="329"/>
      <c r="AA932" s="335"/>
      <c r="AB932" s="335"/>
      <c r="AC932" s="335"/>
      <c r="AD932" s="335"/>
      <c r="AE932" s="335"/>
      <c r="AG932" s="415"/>
      <c r="AN932" s="335"/>
      <c r="AO932" s="335"/>
      <c r="AP932" s="335"/>
      <c r="AQ932" s="335"/>
      <c r="AR932" s="335"/>
      <c r="AS932" s="335"/>
      <c r="AT932" s="335"/>
      <c r="AU932" s="335"/>
    </row>
    <row r="933" spans="3:64" ht="12.95" customHeight="1" x14ac:dyDescent="0.2">
      <c r="C933" s="329"/>
      <c r="D933" s="329"/>
      <c r="AA933" s="335"/>
      <c r="AB933" s="335"/>
      <c r="AC933" s="335"/>
      <c r="AD933" s="335"/>
      <c r="AE933" s="335"/>
      <c r="AG933" s="415"/>
      <c r="AN933" s="335"/>
      <c r="AO933" s="335"/>
      <c r="AP933" s="335"/>
      <c r="AQ933" s="335"/>
      <c r="AR933" s="335"/>
      <c r="AS933" s="335"/>
      <c r="AT933" s="335"/>
      <c r="AU933" s="335"/>
    </row>
    <row r="934" spans="3:64" ht="12.95" customHeight="1" x14ac:dyDescent="0.2">
      <c r="C934" s="329"/>
      <c r="D934" s="329"/>
      <c r="AA934" s="335"/>
      <c r="AB934" s="335"/>
      <c r="AC934" s="335"/>
      <c r="AD934" s="335"/>
      <c r="AE934" s="335"/>
      <c r="AG934" s="415"/>
      <c r="AN934" s="335"/>
      <c r="AO934" s="335"/>
      <c r="AP934" s="335"/>
      <c r="AQ934" s="335"/>
      <c r="AR934" s="335"/>
      <c r="AS934" s="335"/>
      <c r="AT934" s="335"/>
      <c r="AU934" s="335"/>
    </row>
    <row r="935" spans="3:64" ht="12.95" customHeight="1" x14ac:dyDescent="0.2">
      <c r="C935" s="329"/>
      <c r="D935" s="329"/>
      <c r="AA935" s="335"/>
      <c r="AB935" s="335"/>
      <c r="AC935" s="335"/>
      <c r="AD935" s="335"/>
      <c r="AE935" s="335"/>
      <c r="AG935" s="415"/>
      <c r="AN935" s="335"/>
      <c r="AO935" s="335"/>
      <c r="AP935" s="335"/>
      <c r="AQ935" s="335"/>
      <c r="AR935" s="335"/>
      <c r="AS935" s="335"/>
      <c r="AT935" s="335"/>
      <c r="AU935" s="335"/>
      <c r="AV935" s="335"/>
      <c r="AW935" s="335"/>
      <c r="AX935" s="335"/>
      <c r="AY935" s="335"/>
      <c r="AZ935" s="335"/>
      <c r="BA935" s="335"/>
      <c r="BB935" s="335"/>
      <c r="BC935" s="335"/>
      <c r="BD935" s="335"/>
      <c r="BE935" s="335"/>
      <c r="BF935" s="335"/>
      <c r="BG935" s="335"/>
      <c r="BH935" s="335"/>
      <c r="BI935" s="335"/>
      <c r="BJ935" s="335"/>
      <c r="BK935" s="335"/>
      <c r="BL935" s="335"/>
    </row>
    <row r="936" spans="3:64" ht="12.95" customHeight="1" x14ac:dyDescent="0.2">
      <c r="C936" s="329"/>
      <c r="D936" s="329"/>
      <c r="AA936" s="335"/>
      <c r="AB936" s="335"/>
      <c r="AC936" s="335"/>
      <c r="AD936" s="335"/>
      <c r="AE936" s="335"/>
      <c r="AG936" s="415"/>
      <c r="AN936" s="335"/>
      <c r="AO936" s="335"/>
      <c r="AP936" s="335"/>
      <c r="AQ936" s="335"/>
      <c r="AR936" s="335"/>
      <c r="AS936" s="335"/>
      <c r="AT936" s="335"/>
      <c r="AU936" s="335"/>
    </row>
    <row r="937" spans="3:64" ht="12.95" customHeight="1" x14ac:dyDescent="0.2">
      <c r="C937" s="329"/>
      <c r="D937" s="329"/>
      <c r="AA937" s="335"/>
      <c r="AB937" s="335"/>
      <c r="AC937" s="335"/>
      <c r="AD937" s="335"/>
      <c r="AE937" s="335"/>
      <c r="AG937" s="415"/>
      <c r="AN937" s="335"/>
      <c r="AO937" s="335"/>
      <c r="AP937" s="335"/>
      <c r="AQ937" s="335"/>
      <c r="AR937" s="335"/>
      <c r="AS937" s="335"/>
      <c r="AT937" s="335"/>
      <c r="AU937" s="335"/>
    </row>
    <row r="938" spans="3:64" ht="12.95" customHeight="1" x14ac:dyDescent="0.2">
      <c r="C938" s="329"/>
      <c r="D938" s="329"/>
      <c r="AA938" s="335"/>
      <c r="AB938" s="335"/>
      <c r="AC938" s="335"/>
      <c r="AD938" s="335"/>
      <c r="AE938" s="335"/>
      <c r="AG938" s="415"/>
      <c r="AN938" s="335"/>
      <c r="AO938" s="335"/>
      <c r="AP938" s="335"/>
      <c r="AQ938" s="335"/>
      <c r="AR938" s="335"/>
      <c r="AS938" s="335"/>
      <c r="AT938" s="335"/>
      <c r="AU938" s="335"/>
    </row>
    <row r="939" spans="3:64" ht="12.95" customHeight="1" x14ac:dyDescent="0.2">
      <c r="C939" s="329"/>
      <c r="D939" s="329"/>
      <c r="AA939" s="335"/>
      <c r="AB939" s="335"/>
      <c r="AC939" s="335"/>
      <c r="AD939" s="335"/>
      <c r="AE939" s="335"/>
      <c r="AG939" s="415"/>
      <c r="AN939" s="335"/>
      <c r="AO939" s="335"/>
      <c r="AP939" s="335"/>
      <c r="AQ939" s="335"/>
      <c r="AR939" s="335"/>
      <c r="AS939" s="335"/>
      <c r="AT939" s="335"/>
      <c r="AU939" s="335"/>
    </row>
    <row r="940" spans="3:64" ht="12.95" customHeight="1" x14ac:dyDescent="0.2">
      <c r="C940" s="329"/>
      <c r="D940" s="329"/>
      <c r="AA940" s="335"/>
      <c r="AB940" s="335"/>
      <c r="AC940" s="335"/>
      <c r="AD940" s="335"/>
      <c r="AE940" s="335"/>
      <c r="AG940" s="415"/>
      <c r="AN940" s="335"/>
      <c r="AO940" s="335"/>
      <c r="AP940" s="335"/>
      <c r="AQ940" s="335"/>
      <c r="AR940" s="335"/>
      <c r="AS940" s="335"/>
      <c r="AT940" s="335"/>
      <c r="AU940" s="335"/>
    </row>
    <row r="941" spans="3:64" ht="12.95" customHeight="1" x14ac:dyDescent="0.2">
      <c r="C941" s="329"/>
      <c r="D941" s="329"/>
      <c r="AA941" s="335"/>
      <c r="AB941" s="335"/>
      <c r="AC941" s="335"/>
      <c r="AD941" s="335"/>
      <c r="AE941" s="335"/>
      <c r="AG941" s="415"/>
      <c r="AN941" s="335"/>
      <c r="AO941" s="335"/>
      <c r="AP941" s="335"/>
      <c r="AQ941" s="335"/>
      <c r="AR941" s="335"/>
      <c r="AS941" s="335"/>
      <c r="AT941" s="335"/>
      <c r="AU941" s="335"/>
    </row>
    <row r="942" spans="3:64" ht="12.95" customHeight="1" x14ac:dyDescent="0.2">
      <c r="C942" s="329"/>
      <c r="D942" s="329"/>
      <c r="AA942" s="335"/>
      <c r="AB942" s="335"/>
      <c r="AC942" s="335"/>
      <c r="AD942" s="335"/>
      <c r="AE942" s="335"/>
      <c r="AG942" s="415"/>
      <c r="AN942" s="335"/>
      <c r="AO942" s="335"/>
      <c r="AP942" s="335"/>
      <c r="AQ942" s="335"/>
      <c r="AR942" s="335"/>
      <c r="AS942" s="335"/>
      <c r="AT942" s="335"/>
      <c r="AU942" s="335"/>
      <c r="AV942" s="335"/>
      <c r="AW942" s="335"/>
      <c r="AX942" s="335"/>
      <c r="AY942" s="335"/>
      <c r="AZ942" s="335"/>
      <c r="BA942" s="335"/>
      <c r="BB942" s="335"/>
      <c r="BC942" s="335"/>
      <c r="BD942" s="335"/>
      <c r="BE942" s="335"/>
      <c r="BF942" s="335"/>
      <c r="BG942" s="335"/>
      <c r="BH942" s="335"/>
      <c r="BI942" s="335"/>
      <c r="BJ942" s="335"/>
      <c r="BK942" s="335"/>
      <c r="BL942" s="335"/>
    </row>
    <row r="943" spans="3:64" ht="12.95" customHeight="1" x14ac:dyDescent="0.2">
      <c r="C943" s="329"/>
      <c r="D943" s="329"/>
      <c r="AA943" s="335"/>
      <c r="AB943" s="335"/>
      <c r="AC943" s="335"/>
      <c r="AD943" s="335"/>
      <c r="AE943" s="335"/>
      <c r="AG943" s="415"/>
      <c r="AN943" s="335"/>
      <c r="AO943" s="335"/>
      <c r="AP943" s="335"/>
      <c r="AQ943" s="335"/>
      <c r="AR943" s="335"/>
      <c r="AS943" s="335"/>
      <c r="AT943" s="335"/>
      <c r="AU943" s="335"/>
    </row>
    <row r="944" spans="3:64" ht="12.95" customHeight="1" x14ac:dyDescent="0.2">
      <c r="C944" s="329"/>
      <c r="D944" s="329"/>
      <c r="AA944" s="335"/>
      <c r="AB944" s="335"/>
      <c r="AC944" s="335"/>
      <c r="AD944" s="335"/>
      <c r="AE944" s="335"/>
      <c r="AG944" s="415"/>
      <c r="AN944" s="335"/>
      <c r="AO944" s="335"/>
      <c r="AP944" s="335"/>
      <c r="AQ944" s="335"/>
      <c r="AR944" s="335"/>
      <c r="AS944" s="335"/>
      <c r="AT944" s="335"/>
      <c r="AU944" s="335"/>
    </row>
    <row r="945" spans="3:64" ht="12.95" customHeight="1" x14ac:dyDescent="0.2">
      <c r="C945" s="329"/>
      <c r="D945" s="329"/>
      <c r="AA945" s="335"/>
      <c r="AB945" s="335"/>
      <c r="AC945" s="335"/>
      <c r="AD945" s="335"/>
      <c r="AE945" s="335"/>
      <c r="AG945" s="415"/>
      <c r="AN945" s="335"/>
      <c r="AO945" s="335"/>
      <c r="AP945" s="335"/>
      <c r="AQ945" s="335"/>
      <c r="AR945" s="335"/>
      <c r="AS945" s="335"/>
      <c r="AT945" s="335"/>
      <c r="AU945" s="335"/>
    </row>
    <row r="946" spans="3:64" ht="12.95" customHeight="1" x14ac:dyDescent="0.2">
      <c r="C946" s="329"/>
      <c r="D946" s="329"/>
      <c r="AA946" s="335"/>
      <c r="AB946" s="335"/>
      <c r="AC946" s="335"/>
      <c r="AD946" s="335"/>
      <c r="AE946" s="335"/>
      <c r="AG946" s="415"/>
      <c r="AN946" s="335"/>
      <c r="AO946" s="335"/>
      <c r="AP946" s="335"/>
      <c r="AQ946" s="335"/>
      <c r="AR946" s="335"/>
      <c r="AS946" s="335"/>
      <c r="AT946" s="335"/>
      <c r="AU946" s="335"/>
    </row>
    <row r="947" spans="3:64" ht="12.95" customHeight="1" x14ac:dyDescent="0.2">
      <c r="C947" s="329"/>
      <c r="D947" s="329"/>
      <c r="AA947" s="335"/>
      <c r="AB947" s="335"/>
      <c r="AC947" s="335"/>
      <c r="AD947" s="335"/>
      <c r="AE947" s="335"/>
      <c r="AG947" s="415"/>
      <c r="AN947" s="335"/>
      <c r="AO947" s="335"/>
      <c r="AP947" s="335"/>
      <c r="AQ947" s="335"/>
      <c r="AR947" s="335"/>
      <c r="AS947" s="335"/>
      <c r="AT947" s="335"/>
      <c r="AU947" s="335"/>
    </row>
    <row r="948" spans="3:64" ht="12.95" customHeight="1" x14ac:dyDescent="0.2">
      <c r="C948" s="329"/>
      <c r="D948" s="329"/>
      <c r="AA948" s="335"/>
      <c r="AB948" s="335"/>
      <c r="AC948" s="335"/>
      <c r="AD948" s="335"/>
      <c r="AE948" s="335"/>
      <c r="AG948" s="415"/>
      <c r="AN948" s="335"/>
      <c r="AO948" s="335"/>
      <c r="AP948" s="335"/>
      <c r="AQ948" s="335"/>
      <c r="AR948" s="335"/>
      <c r="AS948" s="335"/>
      <c r="AT948" s="335"/>
      <c r="AU948" s="335"/>
      <c r="AV948" s="335"/>
      <c r="AW948" s="335"/>
      <c r="AX948" s="335"/>
      <c r="AY948" s="335"/>
      <c r="AZ948" s="335"/>
      <c r="BA948" s="335"/>
      <c r="BB948" s="335"/>
      <c r="BC948" s="335"/>
      <c r="BD948" s="335"/>
      <c r="BE948" s="335"/>
      <c r="BF948" s="335"/>
      <c r="BG948" s="335"/>
      <c r="BH948" s="335"/>
      <c r="BI948" s="335"/>
      <c r="BJ948" s="335"/>
      <c r="BK948" s="335"/>
      <c r="BL948" s="335"/>
    </row>
    <row r="949" spans="3:64" ht="12.95" customHeight="1" x14ac:dyDescent="0.2">
      <c r="C949" s="329"/>
      <c r="D949" s="329"/>
      <c r="AA949" s="335"/>
      <c r="AB949" s="335"/>
      <c r="AC949" s="335"/>
      <c r="AD949" s="335"/>
      <c r="AE949" s="335"/>
      <c r="AG949" s="415"/>
      <c r="AN949" s="335"/>
      <c r="AO949" s="335"/>
      <c r="AP949" s="335"/>
      <c r="AQ949" s="335"/>
      <c r="AR949" s="335"/>
      <c r="AS949" s="335"/>
      <c r="AT949" s="335"/>
      <c r="AU949" s="335"/>
    </row>
    <row r="950" spans="3:64" ht="12.95" customHeight="1" x14ac:dyDescent="0.2">
      <c r="C950" s="329"/>
      <c r="D950" s="329"/>
      <c r="AA950" s="335"/>
      <c r="AB950" s="335"/>
      <c r="AC950" s="335"/>
      <c r="AD950" s="335"/>
      <c r="AE950" s="335"/>
      <c r="AG950" s="415"/>
      <c r="AN950" s="335"/>
      <c r="AO950" s="335"/>
      <c r="AP950" s="335"/>
      <c r="AQ950" s="335"/>
      <c r="AR950" s="335"/>
      <c r="AS950" s="335"/>
      <c r="AT950" s="335"/>
      <c r="AU950" s="335"/>
      <c r="AV950" s="335"/>
      <c r="AW950" s="335"/>
      <c r="AX950" s="335"/>
      <c r="AY950" s="335"/>
      <c r="AZ950" s="335"/>
      <c r="BA950" s="335"/>
      <c r="BB950" s="335"/>
      <c r="BC950" s="335"/>
      <c r="BD950" s="335"/>
      <c r="BE950" s="335"/>
      <c r="BF950" s="335"/>
      <c r="BG950" s="335"/>
      <c r="BH950" s="335"/>
      <c r="BI950" s="335"/>
      <c r="BJ950" s="335"/>
      <c r="BK950" s="335"/>
      <c r="BL950" s="335"/>
    </row>
    <row r="951" spans="3:64" ht="12.95" customHeight="1" x14ac:dyDescent="0.2">
      <c r="C951" s="329"/>
      <c r="D951" s="329"/>
      <c r="AA951" s="335"/>
      <c r="AB951" s="335"/>
      <c r="AC951" s="335"/>
      <c r="AD951" s="335"/>
      <c r="AE951" s="335"/>
      <c r="AG951" s="415"/>
      <c r="AN951" s="335"/>
      <c r="AO951" s="335"/>
      <c r="AP951" s="335"/>
      <c r="AQ951" s="335"/>
      <c r="AR951" s="335"/>
      <c r="AS951" s="335"/>
      <c r="AT951" s="335"/>
      <c r="AU951" s="335"/>
    </row>
    <row r="952" spans="3:64" ht="12.95" customHeight="1" x14ac:dyDescent="0.2">
      <c r="C952" s="329"/>
      <c r="D952" s="329"/>
      <c r="AA952" s="335"/>
      <c r="AB952" s="335"/>
      <c r="AC952" s="335"/>
      <c r="AD952" s="335"/>
      <c r="AE952" s="335"/>
      <c r="AG952" s="415"/>
      <c r="AN952" s="335"/>
      <c r="AO952" s="335"/>
      <c r="AP952" s="335"/>
      <c r="AQ952" s="335"/>
      <c r="AR952" s="335"/>
      <c r="AS952" s="335"/>
      <c r="AT952" s="335"/>
      <c r="AU952" s="335"/>
      <c r="AV952" s="335"/>
    </row>
    <row r="953" spans="3:64" ht="12.95" customHeight="1" x14ac:dyDescent="0.2">
      <c r="C953" s="329"/>
      <c r="D953" s="329"/>
      <c r="AA953" s="335"/>
      <c r="AB953" s="335"/>
      <c r="AC953" s="335"/>
      <c r="AD953" s="335"/>
      <c r="AE953" s="335"/>
      <c r="AG953" s="415"/>
      <c r="AN953" s="335"/>
      <c r="AO953" s="335"/>
      <c r="AP953" s="335"/>
      <c r="AQ953" s="335"/>
      <c r="AR953" s="335"/>
      <c r="AS953" s="335"/>
      <c r="AT953" s="335"/>
      <c r="AU953" s="335"/>
    </row>
    <row r="954" spans="3:64" ht="12.95" customHeight="1" x14ac:dyDescent="0.2">
      <c r="C954" s="329"/>
      <c r="D954" s="329"/>
      <c r="AA954" s="335"/>
      <c r="AB954" s="335"/>
      <c r="AC954" s="335"/>
      <c r="AD954" s="335"/>
      <c r="AE954" s="335"/>
      <c r="AG954" s="415"/>
      <c r="AN954" s="335"/>
      <c r="AO954" s="335"/>
      <c r="AP954" s="335"/>
      <c r="AQ954" s="335"/>
      <c r="AR954" s="335"/>
      <c r="AS954" s="335"/>
      <c r="AT954" s="335"/>
      <c r="AU954" s="335"/>
    </row>
    <row r="955" spans="3:64" ht="12.95" customHeight="1" x14ac:dyDescent="0.2">
      <c r="C955" s="329"/>
      <c r="D955" s="329"/>
      <c r="AA955" s="335"/>
      <c r="AB955" s="335"/>
      <c r="AC955" s="335"/>
      <c r="AD955" s="335"/>
      <c r="AE955" s="335"/>
      <c r="AG955" s="415"/>
      <c r="AN955" s="335"/>
      <c r="AO955" s="335"/>
      <c r="AP955" s="335"/>
      <c r="AQ955" s="335"/>
      <c r="AR955" s="335"/>
      <c r="AS955" s="335"/>
      <c r="AT955" s="335"/>
      <c r="AU955" s="335"/>
    </row>
    <row r="956" spans="3:64" ht="12.95" customHeight="1" x14ac:dyDescent="0.2">
      <c r="C956" s="329"/>
      <c r="D956" s="329"/>
      <c r="AA956" s="335"/>
      <c r="AB956" s="335"/>
      <c r="AC956" s="335"/>
      <c r="AD956" s="335"/>
      <c r="AE956" s="335"/>
      <c r="AG956" s="415"/>
      <c r="AN956" s="335"/>
      <c r="AO956" s="335"/>
      <c r="AP956" s="335"/>
      <c r="AQ956" s="335"/>
      <c r="AR956" s="335"/>
      <c r="AS956" s="335"/>
      <c r="AT956" s="335"/>
      <c r="AU956" s="335"/>
    </row>
    <row r="957" spans="3:64" ht="12.95" customHeight="1" x14ac:dyDescent="0.2">
      <c r="C957" s="329"/>
      <c r="D957" s="329"/>
      <c r="AA957" s="335"/>
      <c r="AB957" s="335"/>
      <c r="AC957" s="335"/>
      <c r="AD957" s="335"/>
      <c r="AE957" s="335"/>
      <c r="AG957" s="415"/>
      <c r="AN957" s="335"/>
      <c r="AO957" s="335"/>
      <c r="AP957" s="335"/>
      <c r="AQ957" s="335"/>
      <c r="AR957" s="335"/>
      <c r="AS957" s="335"/>
      <c r="AT957" s="335"/>
      <c r="AU957" s="335"/>
    </row>
    <row r="958" spans="3:64" ht="12.95" customHeight="1" x14ac:dyDescent="0.2">
      <c r="C958" s="329"/>
      <c r="D958" s="329"/>
      <c r="AA958" s="335"/>
      <c r="AB958" s="335"/>
      <c r="AC958" s="335"/>
      <c r="AD958" s="335"/>
      <c r="AE958" s="335"/>
      <c r="AG958" s="415"/>
      <c r="AN958" s="335"/>
      <c r="AO958" s="335"/>
      <c r="AP958" s="335"/>
      <c r="AQ958" s="335"/>
      <c r="AR958" s="335"/>
      <c r="AS958" s="335"/>
      <c r="AT958" s="335"/>
      <c r="AU958" s="335"/>
      <c r="AV958" s="335"/>
    </row>
    <row r="959" spans="3:64" ht="12.95" customHeight="1" x14ac:dyDescent="0.2">
      <c r="C959" s="329"/>
      <c r="D959" s="329"/>
      <c r="AA959" s="335"/>
      <c r="AB959" s="335"/>
      <c r="AC959" s="335"/>
      <c r="AD959" s="335"/>
      <c r="AE959" s="335"/>
      <c r="AG959" s="415"/>
      <c r="AN959" s="335"/>
      <c r="AO959" s="335"/>
      <c r="AP959" s="335"/>
      <c r="AQ959" s="335"/>
      <c r="AR959" s="335"/>
      <c r="AS959" s="335"/>
      <c r="AT959" s="335"/>
      <c r="AU959" s="335"/>
    </row>
    <row r="960" spans="3:64" ht="12.95" customHeight="1" x14ac:dyDescent="0.2">
      <c r="C960" s="329"/>
      <c r="D960" s="329"/>
      <c r="AA960" s="335"/>
      <c r="AB960" s="335"/>
      <c r="AC960" s="335"/>
      <c r="AD960" s="335"/>
      <c r="AE960" s="335"/>
      <c r="AG960" s="415"/>
      <c r="AN960" s="335"/>
      <c r="AO960" s="335"/>
      <c r="AP960" s="335"/>
      <c r="AQ960" s="335"/>
      <c r="AR960" s="335"/>
      <c r="AS960" s="335"/>
      <c r="AT960" s="335"/>
      <c r="AU960" s="335"/>
    </row>
    <row r="961" spans="3:48" ht="12.95" customHeight="1" x14ac:dyDescent="0.2">
      <c r="C961" s="329"/>
      <c r="D961" s="329"/>
      <c r="AA961" s="335"/>
      <c r="AB961" s="335"/>
      <c r="AC961" s="335"/>
      <c r="AD961" s="335"/>
      <c r="AE961" s="335"/>
      <c r="AG961" s="415"/>
      <c r="AN961" s="335"/>
      <c r="AO961" s="335"/>
      <c r="AP961" s="335"/>
      <c r="AQ961" s="335"/>
      <c r="AR961" s="335"/>
      <c r="AS961" s="335"/>
      <c r="AT961" s="335"/>
      <c r="AU961" s="335"/>
    </row>
    <row r="962" spans="3:48" ht="12.95" customHeight="1" x14ac:dyDescent="0.2">
      <c r="C962" s="329"/>
      <c r="D962" s="329"/>
      <c r="AA962" s="335"/>
      <c r="AB962" s="335"/>
      <c r="AC962" s="335"/>
      <c r="AD962" s="335"/>
      <c r="AE962" s="335"/>
      <c r="AG962" s="415"/>
      <c r="AN962" s="335"/>
      <c r="AO962" s="335"/>
      <c r="AP962" s="335"/>
      <c r="AQ962" s="335"/>
      <c r="AR962" s="335"/>
      <c r="AS962" s="335"/>
      <c r="AT962" s="335"/>
      <c r="AU962" s="335"/>
    </row>
    <row r="963" spans="3:48" ht="12.95" customHeight="1" x14ac:dyDescent="0.2">
      <c r="C963" s="329"/>
      <c r="D963" s="329"/>
      <c r="AA963" s="335"/>
      <c r="AB963" s="335"/>
      <c r="AC963" s="335"/>
      <c r="AD963" s="335"/>
      <c r="AE963" s="335"/>
      <c r="AG963" s="415"/>
      <c r="AN963" s="335"/>
      <c r="AO963" s="335"/>
      <c r="AP963" s="335"/>
      <c r="AQ963" s="335"/>
      <c r="AR963" s="335"/>
      <c r="AS963" s="335"/>
      <c r="AT963" s="335"/>
      <c r="AU963" s="335"/>
    </row>
    <row r="964" spans="3:48" ht="12.95" customHeight="1" x14ac:dyDescent="0.2">
      <c r="C964" s="329"/>
      <c r="D964" s="329"/>
      <c r="AA964" s="335"/>
      <c r="AB964" s="335"/>
      <c r="AC964" s="335"/>
      <c r="AD964" s="335"/>
      <c r="AE964" s="335"/>
      <c r="AG964" s="415"/>
      <c r="AN964" s="335"/>
      <c r="AO964" s="335"/>
      <c r="AP964" s="335"/>
      <c r="AQ964" s="335"/>
      <c r="AR964" s="335"/>
      <c r="AS964" s="335"/>
      <c r="AT964" s="335"/>
      <c r="AU964" s="335"/>
    </row>
    <row r="965" spans="3:48" ht="12.95" customHeight="1" x14ac:dyDescent="0.2">
      <c r="C965" s="329"/>
      <c r="D965" s="329"/>
      <c r="AA965" s="335"/>
      <c r="AB965" s="335"/>
      <c r="AC965" s="335"/>
      <c r="AD965" s="335"/>
      <c r="AE965" s="335"/>
      <c r="AG965" s="415"/>
      <c r="AN965" s="335"/>
      <c r="AO965" s="335"/>
      <c r="AP965" s="335"/>
      <c r="AQ965" s="335"/>
      <c r="AR965" s="335"/>
      <c r="AS965" s="335"/>
      <c r="AT965" s="335"/>
      <c r="AU965" s="335"/>
    </row>
    <row r="966" spans="3:48" ht="12.95" customHeight="1" x14ac:dyDescent="0.2">
      <c r="C966" s="329"/>
      <c r="D966" s="329"/>
      <c r="AA966" s="335"/>
      <c r="AB966" s="335"/>
      <c r="AC966" s="335"/>
      <c r="AD966" s="335"/>
      <c r="AE966" s="335"/>
      <c r="AG966" s="415"/>
      <c r="AN966" s="335"/>
      <c r="AO966" s="335"/>
      <c r="AP966" s="335"/>
      <c r="AQ966" s="335"/>
      <c r="AR966" s="335"/>
      <c r="AS966" s="335"/>
      <c r="AT966" s="335"/>
      <c r="AU966" s="335"/>
    </row>
    <row r="967" spans="3:48" ht="12.95" customHeight="1" x14ac:dyDescent="0.2">
      <c r="C967" s="329"/>
      <c r="D967" s="329"/>
      <c r="AA967" s="335"/>
      <c r="AB967" s="335"/>
      <c r="AC967" s="335"/>
      <c r="AD967" s="335"/>
      <c r="AE967" s="335"/>
      <c r="AG967" s="415"/>
      <c r="AN967" s="335"/>
      <c r="AO967" s="335"/>
      <c r="AP967" s="335"/>
      <c r="AQ967" s="335"/>
      <c r="AR967" s="335"/>
      <c r="AS967" s="335"/>
      <c r="AT967" s="335"/>
      <c r="AU967" s="335"/>
    </row>
    <row r="968" spans="3:48" ht="12.95" customHeight="1" x14ac:dyDescent="0.2">
      <c r="C968" s="329"/>
      <c r="D968" s="329"/>
      <c r="AA968" s="335"/>
      <c r="AB968" s="335"/>
      <c r="AC968" s="335"/>
      <c r="AD968" s="335"/>
      <c r="AE968" s="335"/>
      <c r="AG968" s="415"/>
      <c r="AN968" s="335"/>
      <c r="AO968" s="335"/>
      <c r="AP968" s="335"/>
      <c r="AQ968" s="335"/>
      <c r="AR968" s="335"/>
      <c r="AS968" s="335"/>
      <c r="AT968" s="335"/>
      <c r="AU968" s="335"/>
    </row>
    <row r="969" spans="3:48" ht="12.95" customHeight="1" x14ac:dyDescent="0.2">
      <c r="C969" s="329"/>
      <c r="D969" s="329"/>
      <c r="AA969" s="335"/>
      <c r="AB969" s="335"/>
      <c r="AC969" s="335"/>
      <c r="AD969" s="335"/>
      <c r="AE969" s="335"/>
      <c r="AG969" s="415"/>
      <c r="AN969" s="335"/>
      <c r="AO969" s="335"/>
      <c r="AP969" s="335"/>
      <c r="AQ969" s="335"/>
      <c r="AR969" s="335"/>
      <c r="AS969" s="335"/>
      <c r="AT969" s="335"/>
      <c r="AU969" s="335"/>
      <c r="AV969" s="335"/>
    </row>
    <row r="970" spans="3:48" ht="12.95" customHeight="1" x14ac:dyDescent="0.2">
      <c r="C970" s="329"/>
      <c r="D970" s="329"/>
      <c r="AA970" s="335"/>
      <c r="AB970" s="335"/>
      <c r="AC970" s="335"/>
      <c r="AD970" s="335"/>
      <c r="AE970" s="335"/>
      <c r="AG970" s="415"/>
      <c r="AN970" s="335"/>
      <c r="AO970" s="335"/>
      <c r="AP970" s="335"/>
      <c r="AQ970" s="335"/>
      <c r="AR970" s="335"/>
      <c r="AS970" s="335"/>
      <c r="AT970" s="335"/>
      <c r="AU970" s="335"/>
    </row>
    <row r="971" spans="3:48" ht="12.95" customHeight="1" x14ac:dyDescent="0.2">
      <c r="C971" s="329"/>
      <c r="D971" s="329"/>
      <c r="AA971" s="335"/>
      <c r="AB971" s="335"/>
      <c r="AC971" s="335"/>
      <c r="AD971" s="335"/>
      <c r="AE971" s="335"/>
      <c r="AG971" s="415"/>
      <c r="AN971" s="335"/>
      <c r="AO971" s="335"/>
      <c r="AP971" s="335"/>
      <c r="AQ971" s="335"/>
      <c r="AR971" s="335"/>
      <c r="AS971" s="335"/>
      <c r="AT971" s="335"/>
      <c r="AU971" s="335"/>
    </row>
    <row r="972" spans="3:48" ht="12.95" customHeight="1" x14ac:dyDescent="0.2">
      <c r="C972" s="329"/>
      <c r="D972" s="329"/>
      <c r="AA972" s="335"/>
      <c r="AB972" s="335"/>
      <c r="AC972" s="335"/>
      <c r="AD972" s="335"/>
      <c r="AE972" s="335"/>
      <c r="AG972" s="415"/>
      <c r="AN972" s="335"/>
      <c r="AO972" s="335"/>
      <c r="AP972" s="335"/>
      <c r="AQ972" s="335"/>
      <c r="AR972" s="335"/>
      <c r="AS972" s="335"/>
      <c r="AT972" s="335"/>
      <c r="AU972" s="335"/>
    </row>
    <row r="973" spans="3:48" ht="12.95" customHeight="1" x14ac:dyDescent="0.2">
      <c r="C973" s="329"/>
      <c r="D973" s="329"/>
      <c r="AA973" s="335"/>
      <c r="AB973" s="335"/>
      <c r="AC973" s="335"/>
      <c r="AD973" s="335"/>
      <c r="AE973" s="335"/>
      <c r="AG973" s="415"/>
      <c r="AN973" s="335"/>
      <c r="AO973" s="335"/>
      <c r="AP973" s="335"/>
      <c r="AQ973" s="335"/>
      <c r="AR973" s="335"/>
      <c r="AS973" s="335"/>
      <c r="AT973" s="335"/>
      <c r="AU973" s="335"/>
    </row>
    <row r="974" spans="3:48" ht="12.95" customHeight="1" x14ac:dyDescent="0.2">
      <c r="C974" s="329"/>
      <c r="D974" s="329"/>
      <c r="AA974" s="335"/>
      <c r="AB974" s="335"/>
      <c r="AC974" s="335"/>
      <c r="AD974" s="335"/>
      <c r="AE974" s="335"/>
      <c r="AG974" s="415"/>
      <c r="AN974" s="335"/>
      <c r="AO974" s="335"/>
      <c r="AP974" s="335"/>
      <c r="AQ974" s="335"/>
      <c r="AR974" s="335"/>
      <c r="AS974" s="335"/>
      <c r="AT974" s="335"/>
      <c r="AU974" s="335"/>
    </row>
    <row r="975" spans="3:48" ht="12.95" customHeight="1" x14ac:dyDescent="0.2">
      <c r="C975" s="329"/>
      <c r="D975" s="329"/>
      <c r="AA975" s="335"/>
      <c r="AB975" s="335"/>
      <c r="AC975" s="335"/>
      <c r="AD975" s="335"/>
      <c r="AE975" s="335"/>
      <c r="AG975" s="415"/>
      <c r="AN975" s="335"/>
      <c r="AO975" s="335"/>
      <c r="AP975" s="335"/>
      <c r="AQ975" s="335"/>
      <c r="AR975" s="335"/>
      <c r="AS975" s="335"/>
      <c r="AT975" s="335"/>
      <c r="AU975" s="335"/>
      <c r="AV975" s="335"/>
    </row>
    <row r="976" spans="3:48" ht="12.95" customHeight="1" x14ac:dyDescent="0.2">
      <c r="C976" s="329"/>
      <c r="D976" s="329"/>
      <c r="AA976" s="335"/>
      <c r="AB976" s="335"/>
      <c r="AC976" s="335"/>
      <c r="AD976" s="335"/>
      <c r="AE976" s="335"/>
      <c r="AG976" s="415"/>
      <c r="AN976" s="335"/>
      <c r="AO976" s="335"/>
      <c r="AP976" s="335"/>
      <c r="AQ976" s="335"/>
      <c r="AR976" s="335"/>
      <c r="AS976" s="335"/>
      <c r="AT976" s="335"/>
      <c r="AU976" s="335"/>
    </row>
    <row r="977" spans="3:64" ht="12.95" customHeight="1" x14ac:dyDescent="0.2">
      <c r="C977" s="329"/>
      <c r="D977" s="329"/>
      <c r="AA977" s="335"/>
      <c r="AB977" s="335"/>
      <c r="AC977" s="335"/>
      <c r="AD977" s="335"/>
      <c r="AE977" s="335"/>
      <c r="AG977" s="415"/>
      <c r="AN977" s="335"/>
      <c r="AO977" s="335"/>
      <c r="AP977" s="335"/>
      <c r="AQ977" s="335"/>
      <c r="AR977" s="335"/>
      <c r="AS977" s="335"/>
      <c r="AT977" s="335"/>
      <c r="AU977" s="335"/>
    </row>
    <row r="978" spans="3:64" ht="12.95" customHeight="1" x14ac:dyDescent="0.2">
      <c r="C978" s="329"/>
      <c r="D978" s="329"/>
      <c r="AA978" s="335"/>
      <c r="AB978" s="335"/>
      <c r="AC978" s="335"/>
      <c r="AD978" s="335"/>
      <c r="AE978" s="335"/>
      <c r="AG978" s="415"/>
      <c r="AN978" s="335"/>
      <c r="AO978" s="335"/>
      <c r="AP978" s="335"/>
      <c r="AQ978" s="335"/>
      <c r="AR978" s="335"/>
      <c r="AS978" s="335"/>
      <c r="AT978" s="335"/>
      <c r="AU978" s="335"/>
    </row>
    <row r="979" spans="3:64" ht="12.95" customHeight="1" x14ac:dyDescent="0.2">
      <c r="C979" s="329"/>
      <c r="D979" s="329"/>
      <c r="AA979" s="335"/>
      <c r="AB979" s="335"/>
      <c r="AC979" s="335"/>
      <c r="AD979" s="335"/>
      <c r="AE979" s="335"/>
      <c r="AG979" s="415"/>
      <c r="AN979" s="335"/>
      <c r="AO979" s="335"/>
      <c r="AP979" s="335"/>
      <c r="AQ979" s="335"/>
      <c r="AR979" s="335"/>
      <c r="AS979" s="335"/>
      <c r="AT979" s="335"/>
      <c r="AU979" s="335"/>
    </row>
    <row r="980" spans="3:64" ht="12.95" customHeight="1" x14ac:dyDescent="0.2">
      <c r="C980" s="329"/>
      <c r="D980" s="329"/>
      <c r="AA980" s="335"/>
      <c r="AB980" s="335"/>
      <c r="AC980" s="335"/>
      <c r="AD980" s="335"/>
      <c r="AE980" s="335"/>
      <c r="AG980" s="415"/>
      <c r="AN980" s="335"/>
      <c r="AO980" s="335"/>
      <c r="AP980" s="335"/>
      <c r="AQ980" s="335"/>
      <c r="AR980" s="335"/>
      <c r="AS980" s="335"/>
      <c r="AT980" s="335"/>
      <c r="AU980" s="335"/>
    </row>
    <row r="981" spans="3:64" ht="12.95" customHeight="1" x14ac:dyDescent="0.2">
      <c r="C981" s="329"/>
      <c r="D981" s="329"/>
      <c r="AA981" s="335"/>
      <c r="AB981" s="335"/>
      <c r="AC981" s="335"/>
      <c r="AD981" s="335"/>
      <c r="AE981" s="335"/>
      <c r="AG981" s="415"/>
      <c r="AN981" s="335"/>
      <c r="AO981" s="335"/>
      <c r="AP981" s="335"/>
      <c r="AQ981" s="335"/>
      <c r="AR981" s="335"/>
      <c r="AS981" s="335"/>
      <c r="AT981" s="335"/>
      <c r="AU981" s="335"/>
    </row>
    <row r="982" spans="3:64" ht="12.95" customHeight="1" x14ac:dyDescent="0.2">
      <c r="C982" s="329"/>
      <c r="D982" s="329"/>
      <c r="AA982" s="335"/>
      <c r="AB982" s="335"/>
      <c r="AC982" s="335"/>
      <c r="AD982" s="335"/>
      <c r="AE982" s="335"/>
      <c r="AG982" s="415"/>
      <c r="AN982" s="335"/>
      <c r="AO982" s="335"/>
      <c r="AP982" s="335"/>
      <c r="AQ982" s="335"/>
      <c r="AR982" s="335"/>
      <c r="AS982" s="335"/>
      <c r="AT982" s="335"/>
      <c r="AU982" s="335"/>
    </row>
    <row r="983" spans="3:64" ht="12.95" customHeight="1" x14ac:dyDescent="0.2">
      <c r="C983" s="329"/>
      <c r="D983" s="329"/>
      <c r="AA983" s="335"/>
      <c r="AB983" s="335"/>
      <c r="AC983" s="335"/>
      <c r="AD983" s="335"/>
      <c r="AE983" s="335"/>
      <c r="AG983" s="415"/>
      <c r="AN983" s="335"/>
      <c r="AO983" s="335"/>
      <c r="AP983" s="335"/>
      <c r="AQ983" s="335"/>
      <c r="AR983" s="335"/>
      <c r="AS983" s="335"/>
      <c r="AT983" s="335"/>
      <c r="AU983" s="335"/>
    </row>
    <row r="984" spans="3:64" ht="12.95" customHeight="1" x14ac:dyDescent="0.2">
      <c r="C984" s="329"/>
      <c r="D984" s="329"/>
      <c r="AA984" s="335"/>
      <c r="AB984" s="335"/>
      <c r="AC984" s="335"/>
      <c r="AD984" s="335"/>
      <c r="AE984" s="335"/>
      <c r="AG984" s="415"/>
      <c r="AN984" s="335"/>
      <c r="AO984" s="335"/>
      <c r="AP984" s="335"/>
      <c r="AQ984" s="335"/>
      <c r="AR984" s="335"/>
      <c r="AS984" s="335"/>
      <c r="AT984" s="335"/>
      <c r="AU984" s="335"/>
    </row>
    <row r="985" spans="3:64" ht="12.95" customHeight="1" x14ac:dyDescent="0.2">
      <c r="C985" s="329"/>
      <c r="D985" s="329"/>
      <c r="AA985" s="335"/>
      <c r="AB985" s="335"/>
      <c r="AC985" s="335"/>
      <c r="AD985" s="335"/>
      <c r="AE985" s="335"/>
      <c r="AG985" s="415"/>
      <c r="AN985" s="335"/>
      <c r="AO985" s="335"/>
      <c r="AP985" s="335"/>
      <c r="AQ985" s="335"/>
      <c r="AR985" s="335"/>
      <c r="AS985" s="335"/>
      <c r="AT985" s="335"/>
      <c r="AU985" s="335"/>
    </row>
    <row r="986" spans="3:64" ht="12.95" customHeight="1" x14ac:dyDescent="0.2">
      <c r="C986" s="329"/>
      <c r="D986" s="329"/>
      <c r="AA986" s="335"/>
      <c r="AB986" s="335"/>
      <c r="AC986" s="335"/>
      <c r="AD986" s="335"/>
      <c r="AE986" s="335"/>
      <c r="AG986" s="415"/>
      <c r="AN986" s="335"/>
      <c r="AO986" s="335"/>
      <c r="AP986" s="335"/>
      <c r="AQ986" s="335"/>
      <c r="AR986" s="335"/>
      <c r="AS986" s="335"/>
      <c r="AT986" s="335"/>
      <c r="AU986" s="335"/>
    </row>
    <row r="987" spans="3:64" ht="12.95" customHeight="1" x14ac:dyDescent="0.2">
      <c r="C987" s="329"/>
      <c r="D987" s="329"/>
      <c r="AA987" s="335"/>
      <c r="AB987" s="335"/>
      <c r="AC987" s="335"/>
      <c r="AD987" s="335"/>
      <c r="AE987" s="335"/>
      <c r="AG987" s="415"/>
      <c r="AN987" s="335"/>
      <c r="AO987" s="335"/>
      <c r="AP987" s="335"/>
      <c r="AQ987" s="335"/>
      <c r="AR987" s="335"/>
      <c r="AS987" s="335"/>
      <c r="AT987" s="335"/>
      <c r="AU987" s="335"/>
    </row>
    <row r="988" spans="3:64" ht="12.95" customHeight="1" x14ac:dyDescent="0.2">
      <c r="C988" s="329"/>
      <c r="D988" s="329"/>
      <c r="AA988" s="335"/>
      <c r="AB988" s="335"/>
      <c r="AC988" s="335"/>
      <c r="AD988" s="335"/>
      <c r="AE988" s="335"/>
      <c r="AG988" s="415"/>
      <c r="AN988" s="335"/>
      <c r="AO988" s="335"/>
      <c r="AP988" s="335"/>
      <c r="AQ988" s="335"/>
      <c r="AR988" s="335"/>
      <c r="AS988" s="335"/>
      <c r="AT988" s="335"/>
      <c r="AU988" s="335"/>
      <c r="AV988" s="335"/>
      <c r="AW988" s="335"/>
      <c r="AX988" s="335"/>
      <c r="AY988" s="335"/>
      <c r="AZ988" s="335"/>
      <c r="BA988" s="335"/>
      <c r="BB988" s="335"/>
      <c r="BC988" s="335"/>
      <c r="BD988" s="335"/>
      <c r="BE988" s="335"/>
      <c r="BF988" s="335"/>
      <c r="BG988" s="335"/>
      <c r="BH988" s="335"/>
      <c r="BI988" s="335"/>
      <c r="BJ988" s="335"/>
      <c r="BK988" s="335"/>
      <c r="BL988" s="335"/>
    </row>
    <row r="989" spans="3:64" ht="12.95" customHeight="1" x14ac:dyDescent="0.2">
      <c r="C989" s="329"/>
      <c r="D989" s="329"/>
      <c r="AA989" s="335"/>
      <c r="AB989" s="335"/>
      <c r="AC989" s="335"/>
      <c r="AD989" s="335"/>
      <c r="AE989" s="335"/>
      <c r="AG989" s="415"/>
      <c r="AN989" s="335"/>
      <c r="AO989" s="335"/>
      <c r="AP989" s="335"/>
      <c r="AQ989" s="335"/>
      <c r="AR989" s="335"/>
      <c r="AS989" s="335"/>
      <c r="AT989" s="335"/>
      <c r="AU989" s="335"/>
    </row>
    <row r="990" spans="3:64" ht="12.95" customHeight="1" x14ac:dyDescent="0.2">
      <c r="C990" s="329"/>
      <c r="D990" s="329"/>
      <c r="AA990" s="335"/>
      <c r="AB990" s="335"/>
      <c r="AC990" s="335"/>
      <c r="AD990" s="335"/>
      <c r="AE990" s="335"/>
      <c r="AG990" s="415"/>
      <c r="AN990" s="335"/>
      <c r="AO990" s="335"/>
      <c r="AP990" s="335"/>
      <c r="AQ990" s="335"/>
      <c r="AR990" s="335"/>
      <c r="AS990" s="335"/>
      <c r="AT990" s="335"/>
      <c r="AU990" s="335"/>
    </row>
    <row r="991" spans="3:64" ht="12.95" customHeight="1" x14ac:dyDescent="0.2">
      <c r="C991" s="329"/>
      <c r="D991" s="329"/>
      <c r="AA991" s="335"/>
      <c r="AB991" s="335"/>
      <c r="AC991" s="335"/>
      <c r="AD991" s="335"/>
      <c r="AE991" s="335"/>
      <c r="AG991" s="415"/>
      <c r="AN991" s="335"/>
      <c r="AO991" s="335"/>
      <c r="AP991" s="335"/>
      <c r="AQ991" s="335"/>
      <c r="AR991" s="335"/>
      <c r="AS991" s="335"/>
      <c r="AT991" s="335"/>
      <c r="AU991" s="335"/>
    </row>
    <row r="992" spans="3:64" ht="12.95" customHeight="1" x14ac:dyDescent="0.2">
      <c r="C992" s="329"/>
      <c r="D992" s="329"/>
      <c r="AA992" s="335"/>
      <c r="AB992" s="335"/>
      <c r="AC992" s="335"/>
      <c r="AD992" s="335"/>
      <c r="AE992" s="335"/>
      <c r="AG992" s="415"/>
      <c r="AN992" s="335"/>
      <c r="AO992" s="335"/>
      <c r="AP992" s="335"/>
      <c r="AQ992" s="335"/>
      <c r="AR992" s="335"/>
      <c r="AS992" s="335"/>
      <c r="AT992" s="335"/>
      <c r="AU992" s="335"/>
    </row>
    <row r="993" spans="3:64" ht="12.95" customHeight="1" x14ac:dyDescent="0.2">
      <c r="C993" s="329"/>
      <c r="D993" s="329"/>
      <c r="AA993" s="335"/>
      <c r="AB993" s="335"/>
      <c r="AC993" s="335"/>
      <c r="AD993" s="335"/>
      <c r="AE993" s="335"/>
      <c r="AG993" s="415"/>
      <c r="AN993" s="335"/>
      <c r="AO993" s="335"/>
      <c r="AP993" s="335"/>
      <c r="AQ993" s="335"/>
      <c r="AR993" s="335"/>
      <c r="AS993" s="335"/>
      <c r="AT993" s="335"/>
      <c r="AU993" s="335"/>
    </row>
    <row r="994" spans="3:64" ht="12.95" customHeight="1" x14ac:dyDescent="0.2">
      <c r="C994" s="329"/>
      <c r="D994" s="329"/>
      <c r="AA994" s="335"/>
      <c r="AB994" s="335"/>
      <c r="AC994" s="335"/>
      <c r="AD994" s="335"/>
      <c r="AE994" s="335"/>
      <c r="AG994" s="415"/>
      <c r="AN994" s="335"/>
      <c r="AO994" s="335"/>
      <c r="AP994" s="335"/>
      <c r="AQ994" s="335"/>
      <c r="AR994" s="335"/>
      <c r="AS994" s="335"/>
      <c r="AT994" s="335"/>
      <c r="AU994" s="335"/>
    </row>
    <row r="995" spans="3:64" ht="12.95" customHeight="1" x14ac:dyDescent="0.2">
      <c r="C995" s="329"/>
      <c r="D995" s="329"/>
      <c r="AA995" s="335"/>
      <c r="AB995" s="335"/>
      <c r="AC995" s="335"/>
      <c r="AD995" s="335"/>
      <c r="AE995" s="335"/>
      <c r="AG995" s="415"/>
      <c r="AN995" s="335"/>
      <c r="AO995" s="335"/>
      <c r="AP995" s="335"/>
      <c r="AQ995" s="335"/>
      <c r="AR995" s="335"/>
      <c r="AS995" s="335"/>
      <c r="AT995" s="335"/>
      <c r="AU995" s="335"/>
    </row>
    <row r="996" spans="3:64" ht="12.95" customHeight="1" x14ac:dyDescent="0.2">
      <c r="C996" s="329"/>
      <c r="D996" s="329"/>
      <c r="AA996" s="335"/>
      <c r="AB996" s="335"/>
      <c r="AC996" s="335"/>
      <c r="AD996" s="335"/>
      <c r="AE996" s="335"/>
      <c r="AG996" s="415"/>
      <c r="AN996" s="335"/>
      <c r="AO996" s="335"/>
      <c r="AP996" s="335"/>
      <c r="AQ996" s="335"/>
      <c r="AR996" s="335"/>
      <c r="AS996" s="335"/>
      <c r="AT996" s="335"/>
      <c r="AU996" s="335"/>
    </row>
    <row r="997" spans="3:64" ht="12.95" customHeight="1" x14ac:dyDescent="0.2">
      <c r="C997" s="329"/>
      <c r="D997" s="329"/>
      <c r="AA997" s="335"/>
      <c r="AB997" s="335"/>
      <c r="AC997" s="335"/>
      <c r="AD997" s="335"/>
      <c r="AE997" s="335"/>
      <c r="AG997" s="415"/>
      <c r="AN997" s="335"/>
      <c r="AO997" s="335"/>
      <c r="AP997" s="335"/>
      <c r="AQ997" s="335"/>
      <c r="AR997" s="335"/>
      <c r="AS997" s="335"/>
      <c r="AT997" s="335"/>
      <c r="AU997" s="335"/>
    </row>
    <row r="998" spans="3:64" ht="12.95" customHeight="1" x14ac:dyDescent="0.2">
      <c r="C998" s="329"/>
      <c r="D998" s="329"/>
      <c r="AA998" s="335"/>
      <c r="AB998" s="335"/>
      <c r="AC998" s="335"/>
      <c r="AD998" s="335"/>
      <c r="AE998" s="335"/>
      <c r="AG998" s="415"/>
      <c r="AN998" s="335"/>
      <c r="AO998" s="335"/>
      <c r="AP998" s="335"/>
      <c r="AQ998" s="335"/>
      <c r="AR998" s="335"/>
      <c r="AS998" s="335"/>
      <c r="AT998" s="335"/>
      <c r="AU998" s="335"/>
    </row>
    <row r="999" spans="3:64" ht="12.95" customHeight="1" x14ac:dyDescent="0.2">
      <c r="C999" s="329"/>
      <c r="D999" s="329"/>
      <c r="AA999" s="335"/>
      <c r="AB999" s="335"/>
      <c r="AC999" s="335"/>
      <c r="AD999" s="335"/>
      <c r="AE999" s="335"/>
      <c r="AG999" s="415"/>
      <c r="AN999" s="335"/>
      <c r="AO999" s="335"/>
      <c r="AP999" s="335"/>
      <c r="AQ999" s="335"/>
      <c r="AR999" s="335"/>
      <c r="AS999" s="335"/>
      <c r="AT999" s="335"/>
      <c r="AU999" s="335"/>
    </row>
    <row r="1000" spans="3:64" ht="12.95" customHeight="1" x14ac:dyDescent="0.2">
      <c r="C1000" s="329"/>
      <c r="D1000" s="329"/>
      <c r="AA1000" s="335"/>
      <c r="AB1000" s="335"/>
      <c r="AC1000" s="335"/>
      <c r="AD1000" s="335"/>
      <c r="AE1000" s="335"/>
      <c r="AG1000" s="415"/>
      <c r="AN1000" s="335"/>
      <c r="AO1000" s="335"/>
      <c r="AP1000" s="335"/>
      <c r="AQ1000" s="335"/>
      <c r="AR1000" s="335"/>
      <c r="AS1000" s="335"/>
      <c r="AT1000" s="335"/>
      <c r="AU1000" s="335"/>
    </row>
    <row r="1001" spans="3:64" ht="12.95" customHeight="1" x14ac:dyDescent="0.2">
      <c r="C1001" s="329"/>
      <c r="D1001" s="329"/>
      <c r="AA1001" s="335"/>
      <c r="AB1001" s="335"/>
      <c r="AC1001" s="335"/>
      <c r="AD1001" s="335"/>
      <c r="AE1001" s="335"/>
      <c r="AG1001" s="415"/>
      <c r="AN1001" s="335"/>
      <c r="AO1001" s="335"/>
      <c r="AP1001" s="335"/>
      <c r="AQ1001" s="335"/>
      <c r="AR1001" s="335"/>
      <c r="AS1001" s="335"/>
      <c r="AT1001" s="335"/>
      <c r="AU1001" s="335"/>
    </row>
    <row r="1002" spans="3:64" ht="12.95" customHeight="1" x14ac:dyDescent="0.2">
      <c r="C1002" s="329"/>
      <c r="D1002" s="329"/>
      <c r="AA1002" s="335"/>
      <c r="AB1002" s="335"/>
      <c r="AC1002" s="335"/>
      <c r="AD1002" s="335"/>
      <c r="AE1002" s="335"/>
      <c r="AG1002" s="415"/>
      <c r="AN1002" s="335"/>
      <c r="AO1002" s="335"/>
      <c r="AP1002" s="335"/>
      <c r="AQ1002" s="335"/>
      <c r="AR1002" s="335"/>
      <c r="AS1002" s="335"/>
      <c r="AT1002" s="335"/>
      <c r="AU1002" s="335"/>
    </row>
    <row r="1003" spans="3:64" ht="12.95" customHeight="1" x14ac:dyDescent="0.2">
      <c r="C1003" s="329"/>
      <c r="D1003" s="329"/>
      <c r="AA1003" s="335"/>
      <c r="AB1003" s="335"/>
      <c r="AC1003" s="335"/>
      <c r="AD1003" s="335"/>
      <c r="AE1003" s="335"/>
      <c r="AG1003" s="415"/>
      <c r="AN1003" s="335"/>
      <c r="AO1003" s="335"/>
      <c r="AP1003" s="335"/>
      <c r="AQ1003" s="335"/>
      <c r="AR1003" s="335"/>
      <c r="AS1003" s="335"/>
      <c r="AT1003" s="335"/>
      <c r="AU1003" s="335"/>
    </row>
    <row r="1004" spans="3:64" ht="12.95" customHeight="1" x14ac:dyDescent="0.2">
      <c r="C1004" s="329"/>
      <c r="D1004" s="329"/>
      <c r="AA1004" s="335"/>
      <c r="AB1004" s="335"/>
      <c r="AC1004" s="335"/>
      <c r="AD1004" s="335"/>
      <c r="AE1004" s="335"/>
      <c r="AG1004" s="415"/>
      <c r="AN1004" s="335"/>
      <c r="AO1004" s="335"/>
      <c r="AP1004" s="335"/>
      <c r="AQ1004" s="335"/>
      <c r="AR1004" s="335"/>
      <c r="AS1004" s="335"/>
      <c r="AT1004" s="335"/>
      <c r="AU1004" s="335"/>
    </row>
    <row r="1005" spans="3:64" ht="12.95" customHeight="1" x14ac:dyDescent="0.2">
      <c r="C1005" s="329"/>
      <c r="D1005" s="329"/>
      <c r="AA1005" s="335"/>
      <c r="AB1005" s="335"/>
      <c r="AC1005" s="335"/>
      <c r="AD1005" s="335"/>
      <c r="AE1005" s="335"/>
      <c r="AG1005" s="415"/>
      <c r="AN1005" s="335"/>
      <c r="AO1005" s="335"/>
      <c r="AP1005" s="335"/>
      <c r="AQ1005" s="335"/>
      <c r="AR1005" s="335"/>
      <c r="AS1005" s="335"/>
      <c r="AT1005" s="335"/>
      <c r="AU1005" s="335"/>
    </row>
    <row r="1006" spans="3:64" ht="12.95" customHeight="1" x14ac:dyDescent="0.2">
      <c r="C1006" s="329"/>
      <c r="D1006" s="329"/>
      <c r="AA1006" s="335"/>
      <c r="AB1006" s="335"/>
      <c r="AC1006" s="335"/>
      <c r="AD1006" s="335"/>
      <c r="AE1006" s="335"/>
      <c r="AG1006" s="415"/>
      <c r="AN1006" s="335"/>
      <c r="AO1006" s="335"/>
      <c r="AP1006" s="335"/>
      <c r="AQ1006" s="335"/>
      <c r="AR1006" s="335"/>
      <c r="AS1006" s="335"/>
      <c r="AT1006" s="335"/>
      <c r="AU1006" s="335"/>
      <c r="AV1006" s="335"/>
      <c r="AW1006" s="335"/>
      <c r="AX1006" s="335"/>
      <c r="AY1006" s="335"/>
      <c r="AZ1006" s="335"/>
      <c r="BA1006" s="335"/>
      <c r="BB1006" s="335"/>
      <c r="BC1006" s="335"/>
      <c r="BD1006" s="335"/>
      <c r="BE1006" s="335"/>
      <c r="BF1006" s="335"/>
      <c r="BG1006" s="335"/>
      <c r="BH1006" s="335"/>
      <c r="BI1006" s="335"/>
      <c r="BJ1006" s="335"/>
      <c r="BK1006" s="335"/>
      <c r="BL1006" s="335"/>
    </row>
    <row r="1007" spans="3:64" ht="12.95" customHeight="1" x14ac:dyDescent="0.2">
      <c r="C1007" s="329"/>
      <c r="D1007" s="329"/>
      <c r="AA1007" s="335"/>
      <c r="AB1007" s="335"/>
      <c r="AC1007" s="335"/>
      <c r="AD1007" s="335"/>
      <c r="AE1007" s="335"/>
      <c r="AG1007" s="415"/>
      <c r="AN1007" s="335"/>
      <c r="AO1007" s="335"/>
      <c r="AP1007" s="335"/>
      <c r="AQ1007" s="335"/>
      <c r="AR1007" s="335"/>
      <c r="AS1007" s="335"/>
      <c r="AT1007" s="335"/>
      <c r="AU1007" s="335"/>
    </row>
    <row r="1008" spans="3:64" ht="12.95" customHeight="1" x14ac:dyDescent="0.2">
      <c r="C1008" s="329"/>
      <c r="D1008" s="329"/>
      <c r="AA1008" s="335"/>
      <c r="AB1008" s="335"/>
      <c r="AC1008" s="335"/>
      <c r="AD1008" s="335"/>
      <c r="AE1008" s="335"/>
      <c r="AG1008" s="415"/>
      <c r="AN1008" s="335"/>
      <c r="AO1008" s="335"/>
      <c r="AP1008" s="335"/>
      <c r="AQ1008" s="335"/>
      <c r="AR1008" s="335"/>
      <c r="AS1008" s="335"/>
      <c r="AT1008" s="335"/>
      <c r="AU1008" s="335"/>
    </row>
    <row r="1009" spans="3:47" ht="12.95" customHeight="1" x14ac:dyDescent="0.2">
      <c r="C1009" s="329"/>
      <c r="D1009" s="329"/>
      <c r="AA1009" s="335"/>
      <c r="AB1009" s="335"/>
      <c r="AC1009" s="335"/>
      <c r="AD1009" s="335"/>
      <c r="AE1009" s="335"/>
      <c r="AG1009" s="415"/>
      <c r="AN1009" s="335"/>
      <c r="AO1009" s="335"/>
      <c r="AP1009" s="335"/>
      <c r="AQ1009" s="335"/>
      <c r="AR1009" s="335"/>
      <c r="AS1009" s="335"/>
      <c r="AT1009" s="335"/>
      <c r="AU1009" s="335"/>
    </row>
    <row r="1010" spans="3:47" ht="12.95" customHeight="1" x14ac:dyDescent="0.2">
      <c r="C1010" s="329"/>
      <c r="D1010" s="329"/>
      <c r="AA1010" s="335"/>
      <c r="AB1010" s="335"/>
      <c r="AC1010" s="335"/>
      <c r="AD1010" s="335"/>
      <c r="AE1010" s="335"/>
      <c r="AG1010" s="415"/>
      <c r="AN1010" s="335"/>
      <c r="AO1010" s="335"/>
      <c r="AP1010" s="335"/>
      <c r="AQ1010" s="335"/>
      <c r="AR1010" s="335"/>
      <c r="AS1010" s="335"/>
      <c r="AT1010" s="335"/>
      <c r="AU1010" s="335"/>
    </row>
    <row r="1011" spans="3:47" ht="12.95" customHeight="1" x14ac:dyDescent="0.2">
      <c r="C1011" s="329"/>
      <c r="D1011" s="329"/>
      <c r="AA1011" s="335"/>
      <c r="AB1011" s="335"/>
      <c r="AC1011" s="335"/>
      <c r="AD1011" s="335"/>
      <c r="AE1011" s="335"/>
      <c r="AG1011" s="415"/>
      <c r="AN1011" s="335"/>
      <c r="AO1011" s="335"/>
      <c r="AP1011" s="335"/>
      <c r="AQ1011" s="335"/>
      <c r="AR1011" s="335"/>
      <c r="AS1011" s="335"/>
      <c r="AT1011" s="335"/>
      <c r="AU1011" s="335"/>
    </row>
    <row r="1012" spans="3:47" ht="12.95" customHeight="1" x14ac:dyDescent="0.2">
      <c r="C1012" s="329"/>
      <c r="D1012" s="329"/>
      <c r="AA1012" s="335"/>
      <c r="AB1012" s="335"/>
      <c r="AC1012" s="335"/>
      <c r="AD1012" s="335"/>
      <c r="AE1012" s="335"/>
      <c r="AG1012" s="415"/>
      <c r="AN1012" s="335"/>
      <c r="AO1012" s="335"/>
      <c r="AP1012" s="335"/>
      <c r="AQ1012" s="335"/>
      <c r="AR1012" s="335"/>
      <c r="AS1012" s="335"/>
      <c r="AT1012" s="335"/>
      <c r="AU1012" s="335"/>
    </row>
    <row r="1013" spans="3:47" ht="12.95" customHeight="1" x14ac:dyDescent="0.2">
      <c r="C1013" s="329"/>
      <c r="D1013" s="329"/>
      <c r="AA1013" s="335"/>
      <c r="AB1013" s="335"/>
      <c r="AC1013" s="335"/>
      <c r="AD1013" s="335"/>
      <c r="AE1013" s="335"/>
      <c r="AG1013" s="415"/>
      <c r="AN1013" s="335"/>
      <c r="AO1013" s="335"/>
      <c r="AP1013" s="335"/>
      <c r="AQ1013" s="335"/>
      <c r="AR1013" s="335"/>
      <c r="AS1013" s="335"/>
      <c r="AT1013" s="335"/>
      <c r="AU1013" s="335"/>
    </row>
    <row r="1014" spans="3:47" ht="12.95" customHeight="1" x14ac:dyDescent="0.2">
      <c r="C1014" s="329"/>
      <c r="D1014" s="329"/>
      <c r="AA1014" s="335"/>
      <c r="AB1014" s="335"/>
      <c r="AC1014" s="335"/>
      <c r="AD1014" s="335"/>
      <c r="AE1014" s="335"/>
      <c r="AG1014" s="415"/>
      <c r="AN1014" s="335"/>
      <c r="AO1014" s="335"/>
      <c r="AP1014" s="335"/>
      <c r="AQ1014" s="335"/>
      <c r="AR1014" s="335"/>
      <c r="AS1014" s="335"/>
      <c r="AT1014" s="335"/>
      <c r="AU1014" s="335"/>
    </row>
    <row r="1015" spans="3:47" ht="12.95" customHeight="1" x14ac:dyDescent="0.2">
      <c r="C1015" s="329"/>
      <c r="D1015" s="329"/>
      <c r="AA1015" s="335"/>
      <c r="AB1015" s="335"/>
      <c r="AC1015" s="335"/>
      <c r="AD1015" s="335"/>
      <c r="AE1015" s="335"/>
      <c r="AG1015" s="415"/>
      <c r="AN1015" s="335"/>
      <c r="AO1015" s="335"/>
      <c r="AP1015" s="335"/>
      <c r="AQ1015" s="335"/>
      <c r="AR1015" s="335"/>
      <c r="AS1015" s="335"/>
      <c r="AT1015" s="335"/>
      <c r="AU1015" s="335"/>
    </row>
    <row r="1016" spans="3:47" ht="12.95" customHeight="1" x14ac:dyDescent="0.2">
      <c r="C1016" s="329"/>
      <c r="D1016" s="329"/>
      <c r="AA1016" s="335"/>
      <c r="AB1016" s="335"/>
      <c r="AC1016" s="335"/>
      <c r="AD1016" s="335"/>
      <c r="AE1016" s="335"/>
      <c r="AG1016" s="415"/>
      <c r="AN1016" s="335"/>
      <c r="AO1016" s="335"/>
      <c r="AP1016" s="335"/>
      <c r="AQ1016" s="335"/>
      <c r="AR1016" s="335"/>
      <c r="AS1016" s="335"/>
      <c r="AT1016" s="335"/>
      <c r="AU1016" s="335"/>
    </row>
    <row r="1017" spans="3:47" ht="12.95" customHeight="1" x14ac:dyDescent="0.2">
      <c r="C1017" s="329"/>
      <c r="D1017" s="329"/>
      <c r="AA1017" s="335"/>
      <c r="AB1017" s="335"/>
      <c r="AC1017" s="335"/>
      <c r="AD1017" s="335"/>
      <c r="AE1017" s="335"/>
      <c r="AG1017" s="415"/>
      <c r="AN1017" s="335"/>
      <c r="AO1017" s="335"/>
      <c r="AP1017" s="335"/>
      <c r="AQ1017" s="335"/>
      <c r="AR1017" s="335"/>
      <c r="AS1017" s="335"/>
      <c r="AT1017" s="335"/>
      <c r="AU1017" s="335"/>
    </row>
    <row r="1018" spans="3:47" ht="12.95" customHeight="1" x14ac:dyDescent="0.2">
      <c r="C1018" s="329"/>
      <c r="D1018" s="329"/>
      <c r="AA1018" s="335"/>
      <c r="AB1018" s="335"/>
      <c r="AC1018" s="335"/>
      <c r="AD1018" s="335"/>
      <c r="AE1018" s="335"/>
      <c r="AG1018" s="415"/>
      <c r="AN1018" s="335"/>
      <c r="AO1018" s="335"/>
      <c r="AP1018" s="335"/>
      <c r="AQ1018" s="335"/>
      <c r="AR1018" s="335"/>
      <c r="AS1018" s="335"/>
      <c r="AT1018" s="335"/>
      <c r="AU1018" s="335"/>
    </row>
    <row r="1019" spans="3:47" ht="12.95" customHeight="1" x14ac:dyDescent="0.2">
      <c r="C1019" s="329"/>
      <c r="D1019" s="329"/>
      <c r="AA1019" s="335"/>
      <c r="AB1019" s="335"/>
      <c r="AC1019" s="335"/>
      <c r="AD1019" s="335"/>
      <c r="AE1019" s="335"/>
      <c r="AG1019" s="415"/>
      <c r="AN1019" s="335"/>
      <c r="AO1019" s="335"/>
      <c r="AP1019" s="335"/>
      <c r="AQ1019" s="335"/>
      <c r="AR1019" s="335"/>
      <c r="AS1019" s="335"/>
      <c r="AT1019" s="335"/>
      <c r="AU1019" s="335"/>
    </row>
    <row r="1020" spans="3:47" ht="12.95" customHeight="1" x14ac:dyDescent="0.2">
      <c r="C1020" s="329"/>
      <c r="D1020" s="329"/>
      <c r="AA1020" s="335"/>
      <c r="AB1020" s="335"/>
      <c r="AC1020" s="335"/>
      <c r="AD1020" s="335"/>
      <c r="AE1020" s="335"/>
      <c r="AG1020" s="415"/>
      <c r="AN1020" s="335"/>
      <c r="AO1020" s="335"/>
      <c r="AP1020" s="335"/>
      <c r="AQ1020" s="335"/>
      <c r="AR1020" s="335"/>
      <c r="AS1020" s="335"/>
      <c r="AT1020" s="335"/>
      <c r="AU1020" s="335"/>
    </row>
    <row r="1021" spans="3:47" ht="12.95" customHeight="1" x14ac:dyDescent="0.2">
      <c r="C1021" s="329"/>
      <c r="D1021" s="329"/>
      <c r="AA1021" s="335"/>
      <c r="AB1021" s="335"/>
      <c r="AC1021" s="335"/>
      <c r="AD1021" s="335"/>
      <c r="AE1021" s="335"/>
      <c r="AG1021" s="415"/>
      <c r="AN1021" s="335"/>
      <c r="AO1021" s="335"/>
      <c r="AP1021" s="335"/>
      <c r="AQ1021" s="335"/>
      <c r="AR1021" s="335"/>
      <c r="AS1021" s="335"/>
      <c r="AT1021" s="335"/>
      <c r="AU1021" s="335"/>
    </row>
    <row r="1022" spans="3:47" ht="12.95" customHeight="1" x14ac:dyDescent="0.2">
      <c r="C1022" s="329"/>
      <c r="D1022" s="329"/>
      <c r="AA1022" s="335"/>
      <c r="AB1022" s="335"/>
      <c r="AC1022" s="335"/>
      <c r="AD1022" s="335"/>
      <c r="AE1022" s="335"/>
      <c r="AG1022" s="415"/>
      <c r="AN1022" s="335"/>
      <c r="AO1022" s="335"/>
      <c r="AP1022" s="335"/>
      <c r="AQ1022" s="335"/>
      <c r="AR1022" s="335"/>
      <c r="AS1022" s="335"/>
      <c r="AT1022" s="335"/>
      <c r="AU1022" s="335"/>
    </row>
    <row r="1023" spans="3:47" ht="12.95" customHeight="1" x14ac:dyDescent="0.2">
      <c r="C1023" s="329"/>
      <c r="D1023" s="329"/>
      <c r="AA1023" s="335"/>
      <c r="AB1023" s="335"/>
      <c r="AC1023" s="335"/>
      <c r="AD1023" s="335"/>
      <c r="AE1023" s="335"/>
      <c r="AG1023" s="415"/>
      <c r="AN1023" s="335"/>
      <c r="AO1023" s="335"/>
      <c r="AP1023" s="335"/>
      <c r="AQ1023" s="335"/>
      <c r="AR1023" s="335"/>
      <c r="AS1023" s="335"/>
      <c r="AT1023" s="335"/>
      <c r="AU1023" s="335"/>
    </row>
    <row r="1024" spans="3:47" ht="12.95" customHeight="1" x14ac:dyDescent="0.2">
      <c r="C1024" s="329"/>
      <c r="D1024" s="329"/>
      <c r="AA1024" s="335"/>
      <c r="AB1024" s="335"/>
      <c r="AC1024" s="335"/>
      <c r="AD1024" s="335"/>
      <c r="AE1024" s="335"/>
      <c r="AG1024" s="415"/>
      <c r="AN1024" s="335"/>
      <c r="AO1024" s="335"/>
      <c r="AP1024" s="335"/>
      <c r="AQ1024" s="335"/>
      <c r="AR1024" s="335"/>
      <c r="AS1024" s="335"/>
      <c r="AT1024" s="335"/>
      <c r="AU1024" s="335"/>
    </row>
    <row r="1025" spans="3:47" ht="12.95" customHeight="1" x14ac:dyDescent="0.2">
      <c r="C1025" s="329"/>
      <c r="D1025" s="329"/>
      <c r="AA1025" s="335"/>
      <c r="AB1025" s="335"/>
      <c r="AC1025" s="335"/>
      <c r="AD1025" s="335"/>
      <c r="AE1025" s="335"/>
      <c r="AG1025" s="415"/>
      <c r="AN1025" s="335"/>
      <c r="AO1025" s="335"/>
      <c r="AP1025" s="335"/>
      <c r="AQ1025" s="335"/>
      <c r="AR1025" s="335"/>
      <c r="AS1025" s="335"/>
      <c r="AT1025" s="335"/>
      <c r="AU1025" s="335"/>
    </row>
    <row r="1026" spans="3:47" ht="12.95" customHeight="1" x14ac:dyDescent="0.2">
      <c r="C1026" s="329"/>
      <c r="D1026" s="329"/>
      <c r="AA1026" s="335"/>
      <c r="AB1026" s="335"/>
      <c r="AC1026" s="335"/>
      <c r="AD1026" s="335"/>
      <c r="AE1026" s="335"/>
      <c r="AG1026" s="415"/>
      <c r="AN1026" s="335"/>
      <c r="AO1026" s="335"/>
      <c r="AP1026" s="335"/>
      <c r="AQ1026" s="335"/>
      <c r="AR1026" s="335"/>
      <c r="AS1026" s="335"/>
      <c r="AT1026" s="335"/>
      <c r="AU1026" s="335"/>
    </row>
    <row r="1027" spans="3:47" ht="12.95" customHeight="1" x14ac:dyDescent="0.2">
      <c r="C1027" s="329"/>
      <c r="D1027" s="329"/>
      <c r="AA1027" s="335"/>
      <c r="AB1027" s="335"/>
      <c r="AC1027" s="335"/>
      <c r="AD1027" s="335"/>
      <c r="AE1027" s="335"/>
      <c r="AG1027" s="415"/>
      <c r="AN1027" s="335"/>
      <c r="AO1027" s="335"/>
      <c r="AP1027" s="335"/>
      <c r="AQ1027" s="335"/>
      <c r="AR1027" s="335"/>
      <c r="AS1027" s="335"/>
      <c r="AT1027" s="335"/>
      <c r="AU1027" s="335"/>
    </row>
    <row r="1028" spans="3:47" ht="12.95" customHeight="1" x14ac:dyDescent="0.2">
      <c r="C1028" s="329"/>
      <c r="D1028" s="329"/>
      <c r="AA1028" s="335"/>
      <c r="AB1028" s="335"/>
      <c r="AC1028" s="335"/>
      <c r="AD1028" s="335"/>
      <c r="AE1028" s="335"/>
      <c r="AG1028" s="415"/>
      <c r="AN1028" s="335"/>
      <c r="AO1028" s="335"/>
      <c r="AP1028" s="335"/>
      <c r="AQ1028" s="335"/>
      <c r="AR1028" s="335"/>
      <c r="AS1028" s="335"/>
      <c r="AT1028" s="335"/>
      <c r="AU1028" s="335"/>
    </row>
    <row r="1029" spans="3:47" ht="12.95" customHeight="1" x14ac:dyDescent="0.2">
      <c r="C1029" s="329"/>
      <c r="D1029" s="329"/>
      <c r="AA1029" s="335"/>
      <c r="AB1029" s="335"/>
      <c r="AC1029" s="335"/>
      <c r="AD1029" s="335"/>
      <c r="AE1029" s="335"/>
      <c r="AG1029" s="415"/>
      <c r="AN1029" s="335"/>
      <c r="AO1029" s="335"/>
      <c r="AP1029" s="335"/>
      <c r="AQ1029" s="335"/>
      <c r="AR1029" s="335"/>
      <c r="AS1029" s="335"/>
      <c r="AT1029" s="335"/>
      <c r="AU1029" s="335"/>
    </row>
    <row r="1030" spans="3:47" ht="12.95" customHeight="1" x14ac:dyDescent="0.2">
      <c r="C1030" s="329"/>
      <c r="D1030" s="329"/>
      <c r="AA1030" s="335"/>
      <c r="AB1030" s="335"/>
      <c r="AC1030" s="335"/>
      <c r="AD1030" s="335"/>
      <c r="AE1030" s="335"/>
      <c r="AG1030" s="415"/>
      <c r="AN1030" s="335"/>
      <c r="AO1030" s="335"/>
      <c r="AP1030" s="335"/>
      <c r="AQ1030" s="335"/>
      <c r="AR1030" s="335"/>
      <c r="AS1030" s="335"/>
      <c r="AT1030" s="335"/>
      <c r="AU1030" s="335"/>
    </row>
    <row r="1031" spans="3:47" ht="12.95" customHeight="1" x14ac:dyDescent="0.2">
      <c r="C1031" s="329"/>
      <c r="D1031" s="329"/>
      <c r="AA1031" s="335"/>
      <c r="AB1031" s="335"/>
      <c r="AC1031" s="335"/>
      <c r="AD1031" s="335"/>
      <c r="AE1031" s="335"/>
      <c r="AG1031" s="415"/>
      <c r="AN1031" s="335"/>
      <c r="AO1031" s="335"/>
      <c r="AP1031" s="335"/>
      <c r="AQ1031" s="335"/>
      <c r="AR1031" s="335"/>
      <c r="AS1031" s="335"/>
      <c r="AT1031" s="335"/>
      <c r="AU1031" s="335"/>
    </row>
    <row r="1032" spans="3:47" ht="12.95" customHeight="1" x14ac:dyDescent="0.2">
      <c r="C1032" s="329"/>
      <c r="D1032" s="329"/>
      <c r="AA1032" s="335"/>
      <c r="AB1032" s="335"/>
      <c r="AC1032" s="335"/>
      <c r="AD1032" s="335"/>
      <c r="AE1032" s="335"/>
      <c r="AG1032" s="415"/>
      <c r="AN1032" s="335"/>
      <c r="AO1032" s="335"/>
      <c r="AP1032" s="335"/>
      <c r="AQ1032" s="335"/>
      <c r="AR1032" s="335"/>
      <c r="AS1032" s="335"/>
      <c r="AT1032" s="335"/>
      <c r="AU1032" s="335"/>
    </row>
    <row r="1033" spans="3:47" ht="12.95" customHeight="1" x14ac:dyDescent="0.2">
      <c r="C1033" s="329"/>
      <c r="D1033" s="329"/>
      <c r="AA1033" s="335"/>
      <c r="AB1033" s="335"/>
      <c r="AC1033" s="335"/>
      <c r="AD1033" s="335"/>
      <c r="AE1033" s="335"/>
      <c r="AG1033" s="415"/>
      <c r="AN1033" s="335"/>
      <c r="AO1033" s="335"/>
      <c r="AP1033" s="335"/>
      <c r="AQ1033" s="335"/>
      <c r="AR1033" s="335"/>
      <c r="AS1033" s="335"/>
      <c r="AT1033" s="335"/>
      <c r="AU1033" s="335"/>
    </row>
    <row r="1034" spans="3:47" ht="12.95" customHeight="1" x14ac:dyDescent="0.2">
      <c r="C1034" s="329"/>
      <c r="D1034" s="329"/>
      <c r="AA1034" s="335"/>
      <c r="AB1034" s="335"/>
      <c r="AC1034" s="335"/>
      <c r="AD1034" s="335"/>
      <c r="AE1034" s="335"/>
      <c r="AG1034" s="415"/>
      <c r="AN1034" s="335"/>
      <c r="AO1034" s="335"/>
      <c r="AP1034" s="335"/>
      <c r="AQ1034" s="335"/>
      <c r="AR1034" s="335"/>
      <c r="AS1034" s="335"/>
      <c r="AT1034" s="335"/>
      <c r="AU1034" s="335"/>
    </row>
    <row r="1035" spans="3:47" ht="12.95" customHeight="1" x14ac:dyDescent="0.2">
      <c r="C1035" s="329"/>
      <c r="D1035" s="329"/>
      <c r="AA1035" s="335"/>
      <c r="AB1035" s="335"/>
      <c r="AC1035" s="335"/>
      <c r="AD1035" s="335"/>
      <c r="AE1035" s="335"/>
      <c r="AG1035" s="415"/>
      <c r="AN1035" s="335"/>
      <c r="AO1035" s="335"/>
      <c r="AP1035" s="335"/>
      <c r="AQ1035" s="335"/>
      <c r="AR1035" s="335"/>
      <c r="AS1035" s="335"/>
      <c r="AT1035" s="335"/>
      <c r="AU1035" s="335"/>
    </row>
    <row r="1036" spans="3:47" ht="12.95" customHeight="1" x14ac:dyDescent="0.2">
      <c r="C1036" s="329"/>
      <c r="D1036" s="329"/>
      <c r="AA1036" s="335"/>
      <c r="AB1036" s="335"/>
      <c r="AC1036" s="335"/>
      <c r="AD1036" s="335"/>
      <c r="AE1036" s="335"/>
      <c r="AG1036" s="415"/>
      <c r="AN1036" s="335"/>
      <c r="AO1036" s="335"/>
      <c r="AP1036" s="335"/>
      <c r="AQ1036" s="335"/>
      <c r="AR1036" s="335"/>
      <c r="AS1036" s="335"/>
      <c r="AT1036" s="335"/>
      <c r="AU1036" s="335"/>
    </row>
    <row r="1037" spans="3:47" ht="12.95" customHeight="1" x14ac:dyDescent="0.2">
      <c r="C1037" s="329"/>
      <c r="D1037" s="329"/>
      <c r="AA1037" s="335"/>
      <c r="AB1037" s="335"/>
      <c r="AC1037" s="335"/>
      <c r="AD1037" s="335"/>
      <c r="AE1037" s="335"/>
      <c r="AG1037" s="415"/>
      <c r="AN1037" s="335"/>
      <c r="AO1037" s="335"/>
      <c r="AP1037" s="335"/>
      <c r="AQ1037" s="335"/>
      <c r="AR1037" s="335"/>
      <c r="AS1037" s="335"/>
      <c r="AT1037" s="335"/>
      <c r="AU1037" s="335"/>
    </row>
    <row r="1038" spans="3:47" ht="12.95" customHeight="1" x14ac:dyDescent="0.2">
      <c r="C1038" s="329"/>
      <c r="D1038" s="329"/>
      <c r="AA1038" s="335"/>
      <c r="AB1038" s="335"/>
      <c r="AC1038" s="335"/>
      <c r="AD1038" s="335"/>
      <c r="AE1038" s="335"/>
      <c r="AG1038" s="415"/>
      <c r="AN1038" s="335"/>
      <c r="AO1038" s="335"/>
      <c r="AP1038" s="335"/>
      <c r="AQ1038" s="335"/>
      <c r="AR1038" s="335"/>
      <c r="AS1038" s="335"/>
      <c r="AT1038" s="335"/>
      <c r="AU1038" s="335"/>
    </row>
    <row r="1039" spans="3:47" ht="12.95" customHeight="1" x14ac:dyDescent="0.2">
      <c r="C1039" s="329"/>
      <c r="D1039" s="329"/>
      <c r="AA1039" s="335"/>
      <c r="AB1039" s="335"/>
      <c r="AC1039" s="335"/>
      <c r="AD1039" s="335"/>
      <c r="AE1039" s="335"/>
      <c r="AG1039" s="415"/>
      <c r="AN1039" s="335"/>
      <c r="AO1039" s="335"/>
      <c r="AP1039" s="335"/>
      <c r="AQ1039" s="335"/>
      <c r="AR1039" s="335"/>
      <c r="AS1039" s="335"/>
      <c r="AT1039" s="335"/>
      <c r="AU1039" s="335"/>
    </row>
    <row r="1040" spans="3:47" ht="12.95" customHeight="1" x14ac:dyDescent="0.2">
      <c r="C1040" s="329"/>
      <c r="D1040" s="329"/>
      <c r="AA1040" s="335"/>
      <c r="AB1040" s="335"/>
      <c r="AC1040" s="335"/>
      <c r="AD1040" s="335"/>
      <c r="AE1040" s="335"/>
      <c r="AG1040" s="415"/>
      <c r="AN1040" s="335"/>
      <c r="AO1040" s="335"/>
      <c r="AP1040" s="335"/>
      <c r="AQ1040" s="335"/>
      <c r="AR1040" s="335"/>
      <c r="AS1040" s="335"/>
      <c r="AT1040" s="335"/>
      <c r="AU1040" s="335"/>
    </row>
    <row r="1041" spans="3:48" ht="12.95" customHeight="1" x14ac:dyDescent="0.2">
      <c r="C1041" s="329"/>
      <c r="D1041" s="329"/>
      <c r="AA1041" s="335"/>
      <c r="AB1041" s="335"/>
      <c r="AC1041" s="335"/>
      <c r="AD1041" s="335"/>
      <c r="AE1041" s="335"/>
      <c r="AG1041" s="415"/>
      <c r="AN1041" s="335"/>
      <c r="AO1041" s="335"/>
      <c r="AP1041" s="335"/>
      <c r="AQ1041" s="335"/>
      <c r="AR1041" s="335"/>
      <c r="AS1041" s="335"/>
      <c r="AT1041" s="335"/>
      <c r="AU1041" s="335"/>
    </row>
    <row r="1042" spans="3:48" ht="12.95" customHeight="1" x14ac:dyDescent="0.2">
      <c r="C1042" s="329"/>
      <c r="D1042" s="329"/>
      <c r="AA1042" s="335"/>
      <c r="AB1042" s="335"/>
      <c r="AC1042" s="335"/>
      <c r="AD1042" s="335"/>
      <c r="AE1042" s="335"/>
      <c r="AG1042" s="415"/>
      <c r="AN1042" s="335"/>
      <c r="AO1042" s="335"/>
      <c r="AP1042" s="335"/>
      <c r="AQ1042" s="335"/>
      <c r="AR1042" s="335"/>
      <c r="AS1042" s="335"/>
      <c r="AT1042" s="335"/>
      <c r="AU1042" s="335"/>
    </row>
    <row r="1043" spans="3:48" ht="12.95" customHeight="1" x14ac:dyDescent="0.2">
      <c r="C1043" s="329"/>
      <c r="D1043" s="329"/>
      <c r="AA1043" s="335"/>
      <c r="AB1043" s="335"/>
      <c r="AC1043" s="335"/>
      <c r="AD1043" s="335"/>
      <c r="AE1043" s="335"/>
      <c r="AG1043" s="415"/>
      <c r="AN1043" s="335"/>
      <c r="AO1043" s="335"/>
      <c r="AP1043" s="335"/>
      <c r="AQ1043" s="335"/>
      <c r="AR1043" s="335"/>
      <c r="AS1043" s="335"/>
      <c r="AT1043" s="335"/>
      <c r="AU1043" s="335"/>
      <c r="AV1043" s="335"/>
    </row>
    <row r="1044" spans="3:48" ht="12.95" customHeight="1" x14ac:dyDescent="0.2">
      <c r="C1044" s="329"/>
      <c r="D1044" s="329"/>
      <c r="AA1044" s="335"/>
      <c r="AB1044" s="335"/>
      <c r="AC1044" s="335"/>
      <c r="AD1044" s="335"/>
      <c r="AE1044" s="335"/>
      <c r="AG1044" s="415"/>
      <c r="AN1044" s="335"/>
      <c r="AO1044" s="335"/>
      <c r="AP1044" s="335"/>
      <c r="AQ1044" s="335"/>
      <c r="AR1044" s="335"/>
      <c r="AS1044" s="335"/>
      <c r="AT1044" s="335"/>
      <c r="AU1044" s="335"/>
      <c r="AV1044" s="335"/>
    </row>
    <row r="1045" spans="3:48" ht="12.95" customHeight="1" x14ac:dyDescent="0.2">
      <c r="C1045" s="329"/>
      <c r="D1045" s="329"/>
      <c r="AA1045" s="335"/>
      <c r="AB1045" s="335"/>
      <c r="AC1045" s="335"/>
      <c r="AD1045" s="335"/>
      <c r="AE1045" s="335"/>
      <c r="AG1045" s="415"/>
      <c r="AN1045" s="335"/>
      <c r="AO1045" s="335"/>
      <c r="AP1045" s="335"/>
      <c r="AQ1045" s="335"/>
      <c r="AR1045" s="335"/>
      <c r="AS1045" s="335"/>
      <c r="AT1045" s="335"/>
      <c r="AU1045" s="335"/>
    </row>
    <row r="1046" spans="3:48" ht="12.95" customHeight="1" x14ac:dyDescent="0.2">
      <c r="C1046" s="329"/>
      <c r="D1046" s="329"/>
      <c r="AA1046" s="335"/>
      <c r="AB1046" s="335"/>
      <c r="AC1046" s="335"/>
      <c r="AD1046" s="335"/>
      <c r="AE1046" s="335"/>
      <c r="AG1046" s="415"/>
      <c r="AN1046" s="335"/>
      <c r="AO1046" s="335"/>
      <c r="AP1046" s="335"/>
      <c r="AQ1046" s="335"/>
      <c r="AR1046" s="335"/>
      <c r="AS1046" s="335"/>
      <c r="AT1046" s="335"/>
      <c r="AU1046" s="335"/>
    </row>
    <row r="1047" spans="3:48" ht="12.95" customHeight="1" x14ac:dyDescent="0.2">
      <c r="C1047" s="329"/>
      <c r="D1047" s="329"/>
      <c r="AA1047" s="335"/>
      <c r="AB1047" s="335"/>
      <c r="AC1047" s="335"/>
      <c r="AD1047" s="335"/>
      <c r="AE1047" s="335"/>
      <c r="AG1047" s="415"/>
      <c r="AN1047" s="335"/>
      <c r="AO1047" s="335"/>
      <c r="AP1047" s="335"/>
      <c r="AQ1047" s="335"/>
      <c r="AR1047" s="335"/>
      <c r="AS1047" s="335"/>
      <c r="AT1047" s="335"/>
      <c r="AU1047" s="335"/>
    </row>
    <row r="1048" spans="3:48" ht="12.95" customHeight="1" x14ac:dyDescent="0.2">
      <c r="C1048" s="329"/>
      <c r="D1048" s="329"/>
      <c r="AA1048" s="335"/>
      <c r="AB1048" s="335"/>
      <c r="AC1048" s="335"/>
      <c r="AD1048" s="335"/>
      <c r="AE1048" s="335"/>
      <c r="AG1048" s="415"/>
      <c r="AN1048" s="335"/>
      <c r="AO1048" s="335"/>
      <c r="AP1048" s="335"/>
      <c r="AQ1048" s="335"/>
      <c r="AR1048" s="335"/>
      <c r="AS1048" s="335"/>
      <c r="AT1048" s="335"/>
      <c r="AU1048" s="335"/>
    </row>
    <row r="1049" spans="3:48" ht="12.95" customHeight="1" x14ac:dyDescent="0.2">
      <c r="C1049" s="329"/>
      <c r="D1049" s="329"/>
      <c r="AA1049" s="335"/>
      <c r="AB1049" s="335"/>
      <c r="AC1049" s="335"/>
      <c r="AD1049" s="335"/>
      <c r="AE1049" s="335"/>
      <c r="AG1049" s="415"/>
      <c r="AN1049" s="335"/>
      <c r="AO1049" s="335"/>
      <c r="AP1049" s="335"/>
      <c r="AQ1049" s="335"/>
      <c r="AR1049" s="335"/>
      <c r="AS1049" s="335"/>
      <c r="AT1049" s="335"/>
      <c r="AU1049" s="335"/>
    </row>
    <row r="1050" spans="3:48" ht="12.95" customHeight="1" x14ac:dyDescent="0.2">
      <c r="C1050" s="329"/>
      <c r="D1050" s="329"/>
      <c r="AA1050" s="335"/>
      <c r="AB1050" s="335"/>
      <c r="AC1050" s="335"/>
      <c r="AD1050" s="335"/>
      <c r="AE1050" s="335"/>
      <c r="AG1050" s="415"/>
      <c r="AN1050" s="335"/>
      <c r="AO1050" s="335"/>
      <c r="AP1050" s="335"/>
      <c r="AQ1050" s="335"/>
      <c r="AR1050" s="335"/>
      <c r="AS1050" s="335"/>
      <c r="AT1050" s="335"/>
      <c r="AU1050" s="335"/>
    </row>
    <row r="1051" spans="3:48" ht="12.95" customHeight="1" x14ac:dyDescent="0.2">
      <c r="C1051" s="329"/>
      <c r="D1051" s="329"/>
      <c r="AA1051" s="335"/>
      <c r="AB1051" s="335"/>
      <c r="AC1051" s="335"/>
      <c r="AD1051" s="335"/>
      <c r="AE1051" s="335"/>
      <c r="AG1051" s="415"/>
      <c r="AN1051" s="335"/>
      <c r="AO1051" s="335"/>
      <c r="AP1051" s="335"/>
      <c r="AQ1051" s="335"/>
      <c r="AR1051" s="335"/>
      <c r="AS1051" s="335"/>
      <c r="AT1051" s="335"/>
      <c r="AU1051" s="335"/>
    </row>
    <row r="1052" spans="3:48" ht="12.95" customHeight="1" x14ac:dyDescent="0.2">
      <c r="C1052" s="329"/>
      <c r="D1052" s="329"/>
      <c r="AA1052" s="335"/>
      <c r="AB1052" s="335"/>
      <c r="AC1052" s="335"/>
      <c r="AD1052" s="335"/>
      <c r="AE1052" s="335"/>
      <c r="AG1052" s="415"/>
      <c r="AN1052" s="335"/>
      <c r="AO1052" s="335"/>
      <c r="AP1052" s="335"/>
      <c r="AQ1052" s="335"/>
      <c r="AR1052" s="335"/>
      <c r="AS1052" s="335"/>
      <c r="AT1052" s="335"/>
      <c r="AU1052" s="335"/>
    </row>
    <row r="1053" spans="3:48" ht="12.95" customHeight="1" x14ac:dyDescent="0.2">
      <c r="C1053" s="329"/>
      <c r="D1053" s="329"/>
      <c r="AA1053" s="335"/>
      <c r="AB1053" s="335"/>
      <c r="AC1053" s="335"/>
      <c r="AD1053" s="335"/>
      <c r="AE1053" s="335"/>
      <c r="AG1053" s="415"/>
      <c r="AN1053" s="335"/>
      <c r="AO1053" s="335"/>
      <c r="AP1053" s="335"/>
      <c r="AQ1053" s="335"/>
      <c r="AR1053" s="335"/>
      <c r="AS1053" s="335"/>
      <c r="AT1053" s="335"/>
      <c r="AU1053" s="335"/>
    </row>
    <row r="1054" spans="3:48" ht="12.95" customHeight="1" x14ac:dyDescent="0.2">
      <c r="C1054" s="329"/>
      <c r="D1054" s="329"/>
      <c r="AA1054" s="335"/>
      <c r="AB1054" s="335"/>
      <c r="AC1054" s="335"/>
      <c r="AD1054" s="335"/>
      <c r="AE1054" s="335"/>
      <c r="AG1054" s="415"/>
      <c r="AN1054" s="335"/>
      <c r="AO1054" s="335"/>
      <c r="AP1054" s="335"/>
      <c r="AQ1054" s="335"/>
      <c r="AR1054" s="335"/>
      <c r="AS1054" s="335"/>
      <c r="AT1054" s="335"/>
      <c r="AU1054" s="335"/>
    </row>
    <row r="1055" spans="3:48" ht="12.95" customHeight="1" x14ac:dyDescent="0.2">
      <c r="C1055" s="329"/>
      <c r="D1055" s="329"/>
      <c r="AA1055" s="335"/>
      <c r="AB1055" s="335"/>
      <c r="AC1055" s="335"/>
      <c r="AD1055" s="335"/>
      <c r="AE1055" s="335"/>
      <c r="AG1055" s="415"/>
      <c r="AN1055" s="335"/>
      <c r="AO1055" s="335"/>
      <c r="AP1055" s="335"/>
      <c r="AQ1055" s="335"/>
      <c r="AR1055" s="335"/>
      <c r="AS1055" s="335"/>
      <c r="AT1055" s="335"/>
      <c r="AU1055" s="335"/>
    </row>
    <row r="1056" spans="3:48" ht="12.95" customHeight="1" x14ac:dyDescent="0.2">
      <c r="C1056" s="329"/>
      <c r="D1056" s="329"/>
      <c r="AA1056" s="335"/>
      <c r="AB1056" s="335"/>
      <c r="AC1056" s="335"/>
      <c r="AD1056" s="335"/>
      <c r="AE1056" s="335"/>
      <c r="AG1056" s="415"/>
      <c r="AN1056" s="335"/>
      <c r="AO1056" s="335"/>
      <c r="AP1056" s="335"/>
      <c r="AQ1056" s="335"/>
      <c r="AR1056" s="335"/>
      <c r="AS1056" s="335"/>
      <c r="AT1056" s="335"/>
      <c r="AU1056" s="335"/>
    </row>
    <row r="1057" spans="3:64" ht="12.95" customHeight="1" x14ac:dyDescent="0.2">
      <c r="C1057" s="329"/>
      <c r="D1057" s="329"/>
      <c r="AA1057" s="335"/>
      <c r="AB1057" s="335"/>
      <c r="AC1057" s="335"/>
      <c r="AD1057" s="335"/>
      <c r="AE1057" s="335"/>
      <c r="AG1057" s="415"/>
      <c r="AN1057" s="335"/>
      <c r="AO1057" s="335"/>
      <c r="AP1057" s="335"/>
      <c r="AQ1057" s="335"/>
      <c r="AR1057" s="335"/>
      <c r="AS1057" s="335"/>
      <c r="AT1057" s="335"/>
      <c r="AU1057" s="335"/>
    </row>
    <row r="1058" spans="3:64" ht="12.95" customHeight="1" x14ac:dyDescent="0.2">
      <c r="C1058" s="329"/>
      <c r="D1058" s="329"/>
      <c r="AA1058" s="335"/>
      <c r="AB1058" s="335"/>
      <c r="AC1058" s="335"/>
      <c r="AD1058" s="335"/>
      <c r="AE1058" s="335"/>
      <c r="AG1058" s="415"/>
      <c r="AN1058" s="335"/>
      <c r="AO1058" s="335"/>
      <c r="AP1058" s="335"/>
      <c r="AQ1058" s="335"/>
      <c r="AR1058" s="335"/>
      <c r="AS1058" s="335"/>
      <c r="AT1058" s="335"/>
      <c r="AU1058" s="335"/>
    </row>
    <row r="1059" spans="3:64" ht="12.95" customHeight="1" x14ac:dyDescent="0.2">
      <c r="C1059" s="329"/>
      <c r="D1059" s="329"/>
      <c r="AA1059" s="335"/>
      <c r="AB1059" s="335"/>
      <c r="AC1059" s="335"/>
      <c r="AD1059" s="335"/>
      <c r="AE1059" s="335"/>
      <c r="AG1059" s="415"/>
      <c r="AN1059" s="335"/>
      <c r="AO1059" s="335"/>
      <c r="AP1059" s="335"/>
      <c r="AQ1059" s="335"/>
      <c r="AR1059" s="335"/>
      <c r="AS1059" s="335"/>
      <c r="AT1059" s="335"/>
      <c r="AU1059" s="335"/>
    </row>
    <row r="1060" spans="3:64" ht="12.95" customHeight="1" x14ac:dyDescent="0.2">
      <c r="C1060" s="329"/>
      <c r="D1060" s="329"/>
      <c r="AA1060" s="335"/>
      <c r="AB1060" s="335"/>
      <c r="AC1060" s="335"/>
      <c r="AD1060" s="335"/>
      <c r="AE1060" s="335"/>
      <c r="AG1060" s="415"/>
      <c r="AN1060" s="335"/>
      <c r="AO1060" s="335"/>
      <c r="AP1060" s="335"/>
      <c r="AQ1060" s="335"/>
      <c r="AR1060" s="335"/>
      <c r="AS1060" s="335"/>
      <c r="AT1060" s="335"/>
      <c r="AU1060" s="335"/>
    </row>
    <row r="1061" spans="3:64" ht="12.95" customHeight="1" x14ac:dyDescent="0.2">
      <c r="C1061" s="329"/>
      <c r="D1061" s="329"/>
      <c r="AA1061" s="335"/>
      <c r="AB1061" s="335"/>
      <c r="AC1061" s="335"/>
      <c r="AD1061" s="335"/>
      <c r="AE1061" s="335"/>
      <c r="AG1061" s="415"/>
      <c r="AN1061" s="335"/>
      <c r="AO1061" s="335"/>
      <c r="AP1061" s="335"/>
      <c r="AQ1061" s="335"/>
      <c r="AR1061" s="335"/>
      <c r="AS1061" s="335"/>
      <c r="AT1061" s="335"/>
      <c r="AU1061" s="335"/>
    </row>
    <row r="1062" spans="3:64" ht="12.95" customHeight="1" x14ac:dyDescent="0.2">
      <c r="C1062" s="329"/>
      <c r="D1062" s="329"/>
      <c r="AA1062" s="335"/>
      <c r="AB1062" s="335"/>
      <c r="AC1062" s="335"/>
      <c r="AD1062" s="335"/>
      <c r="AE1062" s="335"/>
      <c r="AG1062" s="415"/>
      <c r="AN1062" s="335"/>
      <c r="AO1062" s="335"/>
      <c r="AP1062" s="335"/>
      <c r="AQ1062" s="335"/>
      <c r="AR1062" s="335"/>
      <c r="AS1062" s="335"/>
      <c r="AT1062" s="335"/>
      <c r="AU1062" s="335"/>
    </row>
    <row r="1063" spans="3:64" ht="12.95" customHeight="1" x14ac:dyDescent="0.2">
      <c r="C1063" s="329"/>
      <c r="D1063" s="329"/>
      <c r="AA1063" s="335"/>
      <c r="AB1063" s="335"/>
      <c r="AC1063" s="335"/>
      <c r="AD1063" s="335"/>
      <c r="AE1063" s="335"/>
      <c r="AG1063" s="415"/>
      <c r="AN1063" s="335"/>
      <c r="AO1063" s="335"/>
      <c r="AP1063" s="335"/>
      <c r="AQ1063" s="335"/>
      <c r="AR1063" s="335"/>
      <c r="AS1063" s="335"/>
      <c r="AT1063" s="335"/>
      <c r="AU1063" s="335"/>
    </row>
    <row r="1064" spans="3:64" ht="12.95" customHeight="1" x14ac:dyDescent="0.2">
      <c r="C1064" s="329"/>
      <c r="D1064" s="329"/>
      <c r="AA1064" s="335"/>
      <c r="AB1064" s="335"/>
      <c r="AC1064" s="335"/>
      <c r="AD1064" s="335"/>
      <c r="AE1064" s="335"/>
      <c r="AG1064" s="415"/>
      <c r="AN1064" s="335"/>
      <c r="AO1064" s="335"/>
      <c r="AP1064" s="335"/>
      <c r="AQ1064" s="335"/>
      <c r="AR1064" s="335"/>
      <c r="AS1064" s="335"/>
      <c r="AT1064" s="335"/>
      <c r="AU1064" s="335"/>
    </row>
    <row r="1065" spans="3:64" ht="12.95" customHeight="1" x14ac:dyDescent="0.2">
      <c r="C1065" s="329"/>
      <c r="D1065" s="329"/>
      <c r="AA1065" s="335"/>
      <c r="AB1065" s="335"/>
      <c r="AC1065" s="335"/>
      <c r="AD1065" s="335"/>
      <c r="AE1065" s="335"/>
      <c r="AG1065" s="415"/>
      <c r="AN1065" s="335"/>
      <c r="AO1065" s="335"/>
      <c r="AP1065" s="335"/>
      <c r="AQ1065" s="335"/>
      <c r="AR1065" s="335"/>
      <c r="AS1065" s="335"/>
      <c r="AT1065" s="335"/>
      <c r="AU1065" s="335"/>
    </row>
    <row r="1066" spans="3:64" ht="12.95" customHeight="1" x14ac:dyDescent="0.2">
      <c r="C1066" s="329"/>
      <c r="D1066" s="329"/>
      <c r="AA1066" s="335"/>
      <c r="AB1066" s="335"/>
      <c r="AC1066" s="335"/>
      <c r="AD1066" s="335"/>
      <c r="AE1066" s="335"/>
      <c r="AG1066" s="415"/>
      <c r="AN1066" s="335"/>
      <c r="AO1066" s="335"/>
      <c r="AP1066" s="335"/>
      <c r="AQ1066" s="335"/>
      <c r="AR1066" s="335"/>
      <c r="AS1066" s="335"/>
      <c r="AT1066" s="335"/>
      <c r="AU1066" s="335"/>
    </row>
    <row r="1067" spans="3:64" ht="12.95" customHeight="1" x14ac:dyDescent="0.2">
      <c r="C1067" s="329"/>
      <c r="D1067" s="329"/>
      <c r="AA1067" s="335"/>
      <c r="AB1067" s="335"/>
      <c r="AC1067" s="335"/>
      <c r="AD1067" s="335"/>
      <c r="AE1067" s="335"/>
      <c r="AG1067" s="415"/>
      <c r="AN1067" s="335"/>
      <c r="AO1067" s="335"/>
      <c r="AP1067" s="335"/>
      <c r="AQ1067" s="335"/>
      <c r="AR1067" s="335"/>
      <c r="AS1067" s="335"/>
      <c r="AT1067" s="335"/>
      <c r="AU1067" s="335"/>
    </row>
    <row r="1068" spans="3:64" ht="12.95" customHeight="1" x14ac:dyDescent="0.2">
      <c r="C1068" s="329"/>
      <c r="D1068" s="329"/>
      <c r="AA1068" s="335"/>
      <c r="AB1068" s="335"/>
      <c r="AC1068" s="335"/>
      <c r="AD1068" s="335"/>
      <c r="AE1068" s="335"/>
      <c r="AG1068" s="415"/>
      <c r="AN1068" s="335"/>
      <c r="AO1068" s="335"/>
      <c r="AP1068" s="335"/>
      <c r="AQ1068" s="335"/>
      <c r="AR1068" s="335"/>
      <c r="AS1068" s="335"/>
      <c r="AT1068" s="335"/>
      <c r="AU1068" s="335"/>
      <c r="AV1068" s="335"/>
      <c r="AW1068" s="335"/>
      <c r="AX1068" s="335"/>
      <c r="AY1068" s="335"/>
      <c r="AZ1068" s="335"/>
      <c r="BA1068" s="335"/>
      <c r="BB1068" s="335"/>
      <c r="BC1068" s="335"/>
      <c r="BD1068" s="335"/>
      <c r="BE1068" s="335"/>
      <c r="BF1068" s="335"/>
      <c r="BG1068" s="335"/>
      <c r="BH1068" s="335"/>
      <c r="BI1068" s="335"/>
      <c r="BJ1068" s="335"/>
      <c r="BK1068" s="335"/>
      <c r="BL1068" s="335"/>
    </row>
    <row r="1069" spans="3:64" ht="12.95" customHeight="1" x14ac:dyDescent="0.2">
      <c r="C1069" s="329"/>
      <c r="D1069" s="329"/>
      <c r="AA1069" s="335"/>
      <c r="AB1069" s="335"/>
      <c r="AC1069" s="335"/>
      <c r="AD1069" s="335"/>
      <c r="AE1069" s="335"/>
      <c r="AG1069" s="415"/>
      <c r="AN1069" s="335"/>
      <c r="AO1069" s="335"/>
      <c r="AP1069" s="335"/>
      <c r="AQ1069" s="335"/>
      <c r="AR1069" s="335"/>
      <c r="AS1069" s="335"/>
      <c r="AT1069" s="335"/>
      <c r="AU1069" s="335"/>
    </row>
    <row r="1070" spans="3:64" ht="12.95" customHeight="1" x14ac:dyDescent="0.2">
      <c r="C1070" s="329"/>
      <c r="D1070" s="329"/>
      <c r="AA1070" s="335"/>
      <c r="AB1070" s="335"/>
      <c r="AC1070" s="335"/>
      <c r="AD1070" s="335"/>
      <c r="AE1070" s="335"/>
      <c r="AG1070" s="415"/>
      <c r="AN1070" s="335"/>
      <c r="AO1070" s="335"/>
      <c r="AP1070" s="335"/>
      <c r="AQ1070" s="335"/>
      <c r="AR1070" s="335"/>
      <c r="AS1070" s="335"/>
      <c r="AT1070" s="335"/>
      <c r="AU1070" s="335"/>
    </row>
    <row r="1071" spans="3:64" ht="12.95" customHeight="1" x14ac:dyDescent="0.2">
      <c r="C1071" s="329"/>
      <c r="D1071" s="329"/>
      <c r="AA1071" s="335"/>
      <c r="AB1071" s="335"/>
      <c r="AC1071" s="335"/>
      <c r="AD1071" s="335"/>
      <c r="AE1071" s="335"/>
      <c r="AG1071" s="415"/>
      <c r="AN1071" s="335"/>
      <c r="AO1071" s="335"/>
      <c r="AP1071" s="335"/>
      <c r="AQ1071" s="335"/>
      <c r="AR1071" s="335"/>
      <c r="AS1071" s="335"/>
      <c r="AT1071" s="335"/>
      <c r="AU1071" s="335"/>
    </row>
    <row r="1072" spans="3:64" ht="12.95" customHeight="1" x14ac:dyDescent="0.2">
      <c r="C1072" s="329"/>
      <c r="D1072" s="329"/>
      <c r="AA1072" s="335"/>
      <c r="AB1072" s="335"/>
      <c r="AC1072" s="335"/>
      <c r="AD1072" s="335"/>
      <c r="AE1072" s="335"/>
      <c r="AG1072" s="415"/>
      <c r="AN1072" s="335"/>
      <c r="AO1072" s="335"/>
      <c r="AP1072" s="335"/>
      <c r="AQ1072" s="335"/>
      <c r="AR1072" s="335"/>
      <c r="AS1072" s="335"/>
      <c r="AT1072" s="335"/>
      <c r="AU1072" s="335"/>
    </row>
    <row r="1073" spans="3:48" ht="12.95" customHeight="1" x14ac:dyDescent="0.2">
      <c r="C1073" s="329"/>
      <c r="D1073" s="329"/>
      <c r="AA1073" s="335"/>
      <c r="AB1073" s="335"/>
      <c r="AC1073" s="335"/>
      <c r="AD1073" s="335"/>
      <c r="AE1073" s="335"/>
      <c r="AG1073" s="415"/>
      <c r="AN1073" s="335"/>
      <c r="AO1073" s="335"/>
      <c r="AP1073" s="335"/>
      <c r="AQ1073" s="335"/>
      <c r="AR1073" s="335"/>
      <c r="AS1073" s="335"/>
      <c r="AT1073" s="335"/>
      <c r="AU1073" s="335"/>
    </row>
    <row r="1074" spans="3:48" ht="12.95" customHeight="1" x14ac:dyDescent="0.2">
      <c r="C1074" s="329"/>
      <c r="D1074" s="329"/>
      <c r="AA1074" s="335"/>
      <c r="AB1074" s="335"/>
      <c r="AC1074" s="335"/>
      <c r="AD1074" s="335"/>
      <c r="AE1074" s="335"/>
      <c r="AG1074" s="415"/>
      <c r="AN1074" s="335"/>
      <c r="AO1074" s="335"/>
      <c r="AP1074" s="335"/>
      <c r="AQ1074" s="335"/>
      <c r="AR1074" s="335"/>
      <c r="AS1074" s="335"/>
      <c r="AT1074" s="335"/>
      <c r="AU1074" s="335"/>
    </row>
    <row r="1075" spans="3:48" ht="12.95" customHeight="1" x14ac:dyDescent="0.2">
      <c r="C1075" s="329"/>
      <c r="D1075" s="329"/>
      <c r="AA1075" s="335"/>
      <c r="AB1075" s="335"/>
      <c r="AC1075" s="335"/>
      <c r="AD1075" s="335"/>
      <c r="AE1075" s="335"/>
      <c r="AG1075" s="415"/>
      <c r="AN1075" s="335"/>
      <c r="AO1075" s="335"/>
      <c r="AP1075" s="335"/>
      <c r="AQ1075" s="335"/>
      <c r="AR1075" s="335"/>
      <c r="AS1075" s="335"/>
      <c r="AT1075" s="335"/>
      <c r="AU1075" s="335"/>
    </row>
    <row r="1076" spans="3:48" ht="12.95" customHeight="1" x14ac:dyDescent="0.2">
      <c r="C1076" s="329"/>
      <c r="D1076" s="329"/>
      <c r="AA1076" s="335"/>
      <c r="AB1076" s="335"/>
      <c r="AC1076" s="335"/>
      <c r="AD1076" s="335"/>
      <c r="AE1076" s="335"/>
      <c r="AG1076" s="415"/>
      <c r="AN1076" s="335"/>
      <c r="AO1076" s="335"/>
      <c r="AP1076" s="335"/>
      <c r="AQ1076" s="335"/>
      <c r="AR1076" s="335"/>
      <c r="AS1076" s="335"/>
      <c r="AT1076" s="335"/>
      <c r="AU1076" s="335"/>
    </row>
    <row r="1077" spans="3:48" ht="12.95" customHeight="1" x14ac:dyDescent="0.2">
      <c r="C1077" s="329"/>
      <c r="D1077" s="329"/>
      <c r="AA1077" s="335"/>
      <c r="AB1077" s="335"/>
      <c r="AC1077" s="335"/>
      <c r="AD1077" s="335"/>
      <c r="AE1077" s="335"/>
      <c r="AG1077" s="415"/>
      <c r="AN1077" s="335"/>
      <c r="AO1077" s="335"/>
      <c r="AP1077" s="335"/>
      <c r="AQ1077" s="335"/>
      <c r="AR1077" s="335"/>
      <c r="AS1077" s="335"/>
      <c r="AT1077" s="335"/>
      <c r="AU1077" s="335"/>
    </row>
    <row r="1078" spans="3:48" ht="12.95" customHeight="1" x14ac:dyDescent="0.2">
      <c r="C1078" s="329"/>
      <c r="D1078" s="329"/>
      <c r="AA1078" s="335"/>
      <c r="AB1078" s="335"/>
      <c r="AC1078" s="335"/>
      <c r="AD1078" s="335"/>
      <c r="AE1078" s="335"/>
      <c r="AG1078" s="415"/>
      <c r="AN1078" s="335"/>
      <c r="AO1078" s="335"/>
      <c r="AP1078" s="335"/>
      <c r="AQ1078" s="335"/>
      <c r="AR1078" s="335"/>
      <c r="AS1078" s="335"/>
      <c r="AT1078" s="335"/>
      <c r="AU1078" s="335"/>
    </row>
    <row r="1079" spans="3:48" ht="12.95" customHeight="1" x14ac:dyDescent="0.2">
      <c r="C1079" s="329"/>
      <c r="D1079" s="329"/>
      <c r="AA1079" s="335"/>
      <c r="AB1079" s="335"/>
      <c r="AC1079" s="335"/>
      <c r="AD1079" s="335"/>
      <c r="AE1079" s="335"/>
      <c r="AG1079" s="415"/>
      <c r="AN1079" s="335"/>
      <c r="AO1079" s="335"/>
      <c r="AP1079" s="335"/>
      <c r="AQ1079" s="335"/>
      <c r="AR1079" s="335"/>
      <c r="AS1079" s="335"/>
      <c r="AT1079" s="335"/>
      <c r="AU1079" s="335"/>
    </row>
    <row r="1080" spans="3:48" ht="12.95" customHeight="1" x14ac:dyDescent="0.2">
      <c r="C1080" s="329"/>
      <c r="D1080" s="329"/>
      <c r="AA1080" s="335"/>
      <c r="AB1080" s="335"/>
      <c r="AC1080" s="335"/>
      <c r="AD1080" s="335"/>
      <c r="AE1080" s="335"/>
      <c r="AG1080" s="415"/>
      <c r="AN1080" s="335"/>
      <c r="AO1080" s="335"/>
      <c r="AP1080" s="335"/>
      <c r="AQ1080" s="335"/>
      <c r="AR1080" s="335"/>
      <c r="AS1080" s="335"/>
      <c r="AT1080" s="335"/>
      <c r="AU1080" s="335"/>
      <c r="AV1080" s="335"/>
    </row>
    <row r="1081" spans="3:48" ht="12.95" customHeight="1" x14ac:dyDescent="0.2">
      <c r="C1081" s="329"/>
      <c r="D1081" s="329"/>
      <c r="AA1081" s="335"/>
      <c r="AB1081" s="335"/>
      <c r="AC1081" s="335"/>
      <c r="AD1081" s="335"/>
      <c r="AE1081" s="335"/>
      <c r="AG1081" s="415"/>
      <c r="AN1081" s="335"/>
      <c r="AO1081" s="335"/>
      <c r="AP1081" s="335"/>
      <c r="AQ1081" s="335"/>
      <c r="AR1081" s="335"/>
      <c r="AS1081" s="335"/>
      <c r="AT1081" s="335"/>
      <c r="AU1081" s="335"/>
    </row>
    <row r="1082" spans="3:48" ht="12.95" customHeight="1" x14ac:dyDescent="0.2">
      <c r="C1082" s="329"/>
      <c r="D1082" s="329"/>
      <c r="AA1082" s="335"/>
      <c r="AB1082" s="335"/>
      <c r="AC1082" s="335"/>
      <c r="AD1082" s="335"/>
      <c r="AE1082" s="335"/>
      <c r="AG1082" s="415"/>
      <c r="AN1082" s="335"/>
      <c r="AO1082" s="335"/>
      <c r="AP1082" s="335"/>
      <c r="AQ1082" s="335"/>
      <c r="AR1082" s="335"/>
      <c r="AS1082" s="335"/>
      <c r="AT1082" s="335"/>
      <c r="AU1082" s="335"/>
      <c r="AV1082" s="335"/>
    </row>
    <row r="1083" spans="3:48" ht="12.95" customHeight="1" x14ac:dyDescent="0.2">
      <c r="C1083" s="329"/>
      <c r="D1083" s="329"/>
      <c r="AA1083" s="335"/>
      <c r="AB1083" s="335"/>
      <c r="AC1083" s="335"/>
      <c r="AD1083" s="335"/>
      <c r="AE1083" s="335"/>
      <c r="AG1083" s="415"/>
      <c r="AN1083" s="335"/>
      <c r="AO1083" s="335"/>
      <c r="AP1083" s="335"/>
      <c r="AQ1083" s="335"/>
      <c r="AR1083" s="335"/>
      <c r="AS1083" s="335"/>
      <c r="AT1083" s="335"/>
      <c r="AU1083" s="335"/>
    </row>
    <row r="1084" spans="3:48" ht="12.95" customHeight="1" x14ac:dyDescent="0.2">
      <c r="C1084" s="329"/>
      <c r="D1084" s="329"/>
      <c r="AA1084" s="335"/>
      <c r="AB1084" s="335"/>
      <c r="AC1084" s="335"/>
      <c r="AD1084" s="335"/>
      <c r="AE1084" s="335"/>
      <c r="AG1084" s="415"/>
      <c r="AN1084" s="335"/>
      <c r="AO1084" s="335"/>
      <c r="AP1084" s="335"/>
      <c r="AQ1084" s="335"/>
      <c r="AR1084" s="335"/>
      <c r="AS1084" s="335"/>
      <c r="AT1084" s="335"/>
      <c r="AU1084" s="335"/>
    </row>
    <row r="1085" spans="3:48" ht="12.95" customHeight="1" x14ac:dyDescent="0.2">
      <c r="C1085" s="329"/>
      <c r="D1085" s="329"/>
      <c r="AA1085" s="335"/>
      <c r="AB1085" s="335"/>
      <c r="AC1085" s="335"/>
      <c r="AD1085" s="335"/>
      <c r="AE1085" s="335"/>
      <c r="AG1085" s="415"/>
      <c r="AN1085" s="335"/>
      <c r="AO1085" s="335"/>
      <c r="AP1085" s="335"/>
      <c r="AQ1085" s="335"/>
      <c r="AR1085" s="335"/>
      <c r="AS1085" s="335"/>
      <c r="AT1085" s="335"/>
      <c r="AU1085" s="335"/>
    </row>
    <row r="1086" spans="3:48" ht="12.95" customHeight="1" x14ac:dyDescent="0.2">
      <c r="C1086" s="329"/>
      <c r="D1086" s="329"/>
      <c r="AA1086" s="335"/>
      <c r="AB1086" s="335"/>
      <c r="AC1086" s="335"/>
      <c r="AD1086" s="335"/>
      <c r="AE1086" s="335"/>
      <c r="AG1086" s="415"/>
      <c r="AN1086" s="335"/>
      <c r="AO1086" s="335"/>
      <c r="AP1086" s="335"/>
      <c r="AQ1086" s="335"/>
      <c r="AR1086" s="335"/>
      <c r="AS1086" s="335"/>
      <c r="AT1086" s="335"/>
      <c r="AU1086" s="335"/>
    </row>
    <row r="1087" spans="3:48" ht="12.95" customHeight="1" x14ac:dyDescent="0.2">
      <c r="C1087" s="329"/>
      <c r="D1087" s="329"/>
      <c r="AA1087" s="335"/>
      <c r="AB1087" s="335"/>
      <c r="AC1087" s="335"/>
      <c r="AD1087" s="335"/>
      <c r="AE1087" s="335"/>
      <c r="AG1087" s="415"/>
      <c r="AN1087" s="335"/>
      <c r="AO1087" s="335"/>
      <c r="AP1087" s="335"/>
      <c r="AQ1087" s="335"/>
      <c r="AR1087" s="335"/>
      <c r="AS1087" s="335"/>
      <c r="AT1087" s="335"/>
      <c r="AU1087" s="335"/>
    </row>
    <row r="1088" spans="3:48" ht="12.95" customHeight="1" x14ac:dyDescent="0.2">
      <c r="C1088" s="329"/>
      <c r="D1088" s="329"/>
      <c r="AA1088" s="335"/>
      <c r="AB1088" s="335"/>
      <c r="AC1088" s="335"/>
      <c r="AD1088" s="335"/>
      <c r="AE1088" s="335"/>
      <c r="AG1088" s="415"/>
      <c r="AN1088" s="335"/>
      <c r="AO1088" s="335"/>
      <c r="AP1088" s="335"/>
      <c r="AQ1088" s="335"/>
      <c r="AR1088" s="335"/>
      <c r="AS1088" s="335"/>
      <c r="AT1088" s="335"/>
      <c r="AU1088" s="335"/>
    </row>
    <row r="1089" spans="3:47" ht="12.95" customHeight="1" x14ac:dyDescent="0.2">
      <c r="C1089" s="329"/>
      <c r="D1089" s="329"/>
      <c r="AA1089" s="335"/>
      <c r="AB1089" s="335"/>
      <c r="AC1089" s="335"/>
      <c r="AD1089" s="335"/>
      <c r="AE1089" s="335"/>
      <c r="AG1089" s="415"/>
      <c r="AN1089" s="335"/>
      <c r="AO1089" s="335"/>
      <c r="AP1089" s="335"/>
      <c r="AQ1089" s="335"/>
      <c r="AR1089" s="335"/>
      <c r="AS1089" s="335"/>
      <c r="AT1089" s="335"/>
      <c r="AU1089" s="335"/>
    </row>
    <row r="1090" spans="3:47" ht="12.95" customHeight="1" x14ac:dyDescent="0.2">
      <c r="C1090" s="329"/>
      <c r="D1090" s="329"/>
      <c r="AA1090" s="335"/>
      <c r="AB1090" s="335"/>
      <c r="AC1090" s="335"/>
      <c r="AD1090" s="335"/>
      <c r="AE1090" s="335"/>
      <c r="AG1090" s="415"/>
      <c r="AN1090" s="335"/>
      <c r="AO1090" s="335"/>
      <c r="AP1090" s="335"/>
      <c r="AQ1090" s="335"/>
      <c r="AR1090" s="335"/>
      <c r="AS1090" s="335"/>
      <c r="AT1090" s="335"/>
      <c r="AU1090" s="335"/>
    </row>
    <row r="1091" spans="3:47" ht="12.95" customHeight="1" x14ac:dyDescent="0.2">
      <c r="C1091" s="329"/>
      <c r="D1091" s="329"/>
      <c r="AA1091" s="335"/>
      <c r="AB1091" s="335"/>
      <c r="AC1091" s="335"/>
      <c r="AD1091" s="335"/>
      <c r="AE1091" s="335"/>
      <c r="AG1091" s="415"/>
      <c r="AN1091" s="335"/>
      <c r="AO1091" s="335"/>
      <c r="AP1091" s="335"/>
      <c r="AQ1091" s="335"/>
      <c r="AR1091" s="335"/>
      <c r="AS1091" s="335"/>
      <c r="AT1091" s="335"/>
      <c r="AU1091" s="335"/>
    </row>
    <row r="1092" spans="3:47" ht="12.95" customHeight="1" x14ac:dyDescent="0.2">
      <c r="C1092" s="329"/>
      <c r="D1092" s="329"/>
      <c r="AA1092" s="335"/>
      <c r="AB1092" s="335"/>
      <c r="AC1092" s="335"/>
      <c r="AD1092" s="335"/>
      <c r="AE1092" s="335"/>
      <c r="AG1092" s="415"/>
      <c r="AN1092" s="335"/>
      <c r="AO1092" s="335"/>
      <c r="AP1092" s="335"/>
      <c r="AQ1092" s="335"/>
      <c r="AR1092" s="335"/>
      <c r="AS1092" s="335"/>
      <c r="AT1092" s="335"/>
      <c r="AU1092" s="335"/>
    </row>
    <row r="1093" spans="3:47" ht="12.95" customHeight="1" x14ac:dyDescent="0.2">
      <c r="C1093" s="329"/>
      <c r="D1093" s="329"/>
      <c r="AA1093" s="335"/>
      <c r="AB1093" s="335"/>
      <c r="AC1093" s="335"/>
      <c r="AD1093" s="335"/>
      <c r="AE1093" s="335"/>
      <c r="AG1093" s="415"/>
      <c r="AN1093" s="335"/>
      <c r="AO1093" s="335"/>
      <c r="AP1093" s="335"/>
      <c r="AQ1093" s="335"/>
      <c r="AR1093" s="335"/>
      <c r="AS1093" s="335"/>
      <c r="AT1093" s="335"/>
      <c r="AU1093" s="335"/>
    </row>
    <row r="1094" spans="3:47" ht="12.95" customHeight="1" x14ac:dyDescent="0.2">
      <c r="C1094" s="329"/>
      <c r="D1094" s="329"/>
      <c r="AA1094" s="335"/>
      <c r="AB1094" s="335"/>
      <c r="AC1094" s="335"/>
      <c r="AD1094" s="335"/>
      <c r="AE1094" s="335"/>
      <c r="AG1094" s="415"/>
      <c r="AN1094" s="335"/>
      <c r="AO1094" s="335"/>
      <c r="AP1094" s="335"/>
      <c r="AQ1094" s="335"/>
      <c r="AR1094" s="335"/>
      <c r="AS1094" s="335"/>
      <c r="AT1094" s="335"/>
      <c r="AU1094" s="335"/>
    </row>
    <row r="1095" spans="3:47" ht="12.95" customHeight="1" x14ac:dyDescent="0.2">
      <c r="C1095" s="329"/>
      <c r="D1095" s="329"/>
      <c r="AA1095" s="335"/>
      <c r="AB1095" s="335"/>
      <c r="AC1095" s="335"/>
      <c r="AD1095" s="335"/>
      <c r="AE1095" s="335"/>
      <c r="AG1095" s="415"/>
      <c r="AN1095" s="335"/>
      <c r="AO1095" s="335"/>
      <c r="AP1095" s="335"/>
      <c r="AQ1095" s="335"/>
      <c r="AR1095" s="335"/>
      <c r="AS1095" s="335"/>
      <c r="AT1095" s="335"/>
      <c r="AU1095" s="335"/>
    </row>
    <row r="1096" spans="3:47" ht="12.95" customHeight="1" x14ac:dyDescent="0.2">
      <c r="C1096" s="329"/>
      <c r="D1096" s="329"/>
      <c r="AA1096" s="335"/>
      <c r="AB1096" s="335"/>
      <c r="AC1096" s="335"/>
      <c r="AD1096" s="335"/>
      <c r="AE1096" s="335"/>
      <c r="AG1096" s="415"/>
      <c r="AN1096" s="335"/>
      <c r="AO1096" s="335"/>
      <c r="AP1096" s="335"/>
      <c r="AQ1096" s="335"/>
      <c r="AR1096" s="335"/>
      <c r="AS1096" s="335"/>
      <c r="AT1096" s="335"/>
      <c r="AU1096" s="335"/>
    </row>
    <row r="1097" spans="3:47" ht="12.95" customHeight="1" x14ac:dyDescent="0.2">
      <c r="C1097" s="329"/>
      <c r="D1097" s="329"/>
      <c r="AA1097" s="335"/>
      <c r="AB1097" s="335"/>
      <c r="AC1097" s="335"/>
      <c r="AD1097" s="335"/>
      <c r="AE1097" s="335"/>
      <c r="AG1097" s="415"/>
      <c r="AN1097" s="335"/>
      <c r="AO1097" s="335"/>
      <c r="AP1097" s="335"/>
      <c r="AQ1097" s="335"/>
      <c r="AR1097" s="335"/>
      <c r="AS1097" s="335"/>
      <c r="AT1097" s="335"/>
      <c r="AU1097" s="335"/>
    </row>
    <row r="1098" spans="3:47" ht="12.95" customHeight="1" x14ac:dyDescent="0.2">
      <c r="C1098" s="329"/>
      <c r="D1098" s="329"/>
      <c r="AA1098" s="335"/>
      <c r="AB1098" s="335"/>
      <c r="AC1098" s="335"/>
      <c r="AD1098" s="335"/>
      <c r="AE1098" s="335"/>
      <c r="AG1098" s="415"/>
      <c r="AN1098" s="335"/>
      <c r="AO1098" s="335"/>
      <c r="AP1098" s="335"/>
      <c r="AQ1098" s="335"/>
      <c r="AR1098" s="335"/>
      <c r="AS1098" s="335"/>
      <c r="AT1098" s="335"/>
      <c r="AU1098" s="335"/>
    </row>
    <row r="1099" spans="3:47" ht="12.95" customHeight="1" x14ac:dyDescent="0.2">
      <c r="C1099" s="329"/>
      <c r="D1099" s="329"/>
      <c r="AA1099" s="335"/>
      <c r="AB1099" s="335"/>
      <c r="AC1099" s="335"/>
      <c r="AD1099" s="335"/>
      <c r="AE1099" s="335"/>
      <c r="AG1099" s="415"/>
      <c r="AN1099" s="335"/>
      <c r="AO1099" s="335"/>
      <c r="AP1099" s="335"/>
      <c r="AQ1099" s="335"/>
      <c r="AR1099" s="335"/>
      <c r="AS1099" s="335"/>
      <c r="AT1099" s="335"/>
      <c r="AU1099" s="335"/>
    </row>
    <row r="1100" spans="3:47" ht="12.95" customHeight="1" x14ac:dyDescent="0.2">
      <c r="C1100" s="329"/>
      <c r="D1100" s="329"/>
      <c r="AA1100" s="335"/>
      <c r="AB1100" s="335"/>
      <c r="AC1100" s="335"/>
      <c r="AD1100" s="335"/>
      <c r="AE1100" s="335"/>
      <c r="AG1100" s="415"/>
      <c r="AN1100" s="335"/>
      <c r="AO1100" s="335"/>
      <c r="AP1100" s="335"/>
      <c r="AQ1100" s="335"/>
      <c r="AR1100" s="335"/>
      <c r="AS1100" s="335"/>
      <c r="AT1100" s="335"/>
      <c r="AU1100" s="335"/>
    </row>
    <row r="1101" spans="3:47" ht="12.95" customHeight="1" x14ac:dyDescent="0.2">
      <c r="C1101" s="329"/>
      <c r="D1101" s="329"/>
      <c r="AA1101" s="335"/>
      <c r="AB1101" s="335"/>
      <c r="AC1101" s="335"/>
      <c r="AD1101" s="335"/>
      <c r="AE1101" s="335"/>
      <c r="AG1101" s="415"/>
      <c r="AN1101" s="335"/>
      <c r="AO1101" s="335"/>
      <c r="AP1101" s="335"/>
      <c r="AQ1101" s="335"/>
      <c r="AR1101" s="335"/>
      <c r="AS1101" s="335"/>
      <c r="AT1101" s="335"/>
      <c r="AU1101" s="335"/>
    </row>
    <row r="1102" spans="3:47" ht="12.95" customHeight="1" x14ac:dyDescent="0.2">
      <c r="C1102" s="329"/>
      <c r="D1102" s="329"/>
      <c r="AA1102" s="335"/>
      <c r="AB1102" s="335"/>
      <c r="AC1102" s="335"/>
      <c r="AD1102" s="335"/>
      <c r="AE1102" s="335"/>
      <c r="AG1102" s="415"/>
      <c r="AN1102" s="335"/>
      <c r="AO1102" s="335"/>
      <c r="AP1102" s="335"/>
      <c r="AQ1102" s="335"/>
      <c r="AR1102" s="335"/>
      <c r="AS1102" s="335"/>
      <c r="AT1102" s="335"/>
      <c r="AU1102" s="335"/>
    </row>
    <row r="1103" spans="3:47" ht="12.95" customHeight="1" x14ac:dyDescent="0.2">
      <c r="C1103" s="329"/>
      <c r="D1103" s="329"/>
      <c r="AA1103" s="335"/>
      <c r="AB1103" s="335"/>
      <c r="AC1103" s="335"/>
      <c r="AD1103" s="335"/>
      <c r="AE1103" s="335"/>
      <c r="AG1103" s="415"/>
      <c r="AN1103" s="335"/>
      <c r="AO1103" s="335"/>
      <c r="AP1103" s="335"/>
      <c r="AQ1103" s="335"/>
      <c r="AR1103" s="335"/>
      <c r="AS1103" s="335"/>
      <c r="AT1103" s="335"/>
      <c r="AU1103" s="335"/>
    </row>
    <row r="1104" spans="3:47" ht="12.95" customHeight="1" x14ac:dyDescent="0.2">
      <c r="C1104" s="329"/>
      <c r="D1104" s="329"/>
      <c r="AA1104" s="335"/>
      <c r="AB1104" s="335"/>
      <c r="AC1104" s="335"/>
      <c r="AD1104" s="335"/>
      <c r="AE1104" s="335"/>
      <c r="AG1104" s="415"/>
      <c r="AN1104" s="335"/>
      <c r="AO1104" s="335"/>
      <c r="AP1104" s="335"/>
      <c r="AQ1104" s="335"/>
      <c r="AR1104" s="335"/>
      <c r="AS1104" s="335"/>
      <c r="AT1104" s="335"/>
      <c r="AU1104" s="335"/>
    </row>
    <row r="1105" spans="3:47" ht="12.95" customHeight="1" x14ac:dyDescent="0.2">
      <c r="C1105" s="329"/>
      <c r="D1105" s="329"/>
      <c r="AA1105" s="335"/>
      <c r="AB1105" s="335"/>
      <c r="AC1105" s="335"/>
      <c r="AD1105" s="335"/>
      <c r="AE1105" s="335"/>
      <c r="AG1105" s="415"/>
      <c r="AN1105" s="335"/>
      <c r="AO1105" s="335"/>
      <c r="AP1105" s="335"/>
      <c r="AQ1105" s="335"/>
      <c r="AR1105" s="335"/>
      <c r="AS1105" s="335"/>
      <c r="AT1105" s="335"/>
      <c r="AU1105" s="335"/>
    </row>
    <row r="1106" spans="3:47" ht="12.95" customHeight="1" x14ac:dyDescent="0.2">
      <c r="C1106" s="329"/>
      <c r="D1106" s="329"/>
      <c r="AA1106" s="335"/>
      <c r="AB1106" s="335"/>
      <c r="AC1106" s="335"/>
      <c r="AD1106" s="335"/>
      <c r="AE1106" s="335"/>
      <c r="AG1106" s="415"/>
      <c r="AN1106" s="335"/>
      <c r="AO1106" s="335"/>
      <c r="AP1106" s="335"/>
      <c r="AQ1106" s="335"/>
      <c r="AR1106" s="335"/>
      <c r="AS1106" s="335"/>
      <c r="AT1106" s="335"/>
      <c r="AU1106" s="335"/>
    </row>
    <row r="1107" spans="3:47" ht="12.95" customHeight="1" x14ac:dyDescent="0.2">
      <c r="C1107" s="329"/>
      <c r="D1107" s="329"/>
      <c r="AA1107" s="335"/>
      <c r="AB1107" s="335"/>
      <c r="AC1107" s="335"/>
      <c r="AD1107" s="335"/>
      <c r="AE1107" s="335"/>
      <c r="AG1107" s="415"/>
      <c r="AN1107" s="335"/>
      <c r="AO1107" s="335"/>
      <c r="AP1107" s="335"/>
      <c r="AQ1107" s="335"/>
      <c r="AR1107" s="335"/>
      <c r="AS1107" s="335"/>
      <c r="AT1107" s="335"/>
      <c r="AU1107" s="335"/>
    </row>
    <row r="1108" spans="3:47" ht="12.95" customHeight="1" x14ac:dyDescent="0.2">
      <c r="C1108" s="329"/>
      <c r="D1108" s="329"/>
      <c r="AA1108" s="335"/>
      <c r="AB1108" s="335"/>
      <c r="AC1108" s="335"/>
      <c r="AD1108" s="335"/>
      <c r="AE1108" s="335"/>
      <c r="AG1108" s="415"/>
      <c r="AN1108" s="335"/>
      <c r="AO1108" s="335"/>
      <c r="AP1108" s="335"/>
      <c r="AQ1108" s="335"/>
      <c r="AR1108" s="335"/>
      <c r="AS1108" s="335"/>
      <c r="AT1108" s="335"/>
      <c r="AU1108" s="335"/>
    </row>
    <row r="1109" spans="3:47" ht="12.95" customHeight="1" x14ac:dyDescent="0.2">
      <c r="C1109" s="329"/>
      <c r="D1109" s="329"/>
      <c r="AA1109" s="335"/>
      <c r="AB1109" s="335"/>
      <c r="AC1109" s="335"/>
      <c r="AD1109" s="335"/>
      <c r="AE1109" s="335"/>
      <c r="AG1109" s="415"/>
      <c r="AN1109" s="335"/>
      <c r="AO1109" s="335"/>
      <c r="AP1109" s="335"/>
      <c r="AQ1109" s="335"/>
      <c r="AR1109" s="335"/>
      <c r="AS1109" s="335"/>
      <c r="AT1109" s="335"/>
      <c r="AU1109" s="335"/>
    </row>
    <row r="1110" spans="3:47" ht="12.95" customHeight="1" x14ac:dyDescent="0.2">
      <c r="C1110" s="329"/>
      <c r="D1110" s="329"/>
      <c r="AA1110" s="335"/>
      <c r="AB1110" s="335"/>
      <c r="AC1110" s="335"/>
      <c r="AD1110" s="335"/>
      <c r="AE1110" s="335"/>
      <c r="AG1110" s="415"/>
      <c r="AN1110" s="335"/>
      <c r="AO1110" s="335"/>
      <c r="AP1110" s="335"/>
      <c r="AQ1110" s="335"/>
      <c r="AR1110" s="335"/>
      <c r="AS1110" s="335"/>
      <c r="AT1110" s="335"/>
      <c r="AU1110" s="335"/>
    </row>
    <row r="1111" spans="3:47" ht="12.95" customHeight="1" x14ac:dyDescent="0.2">
      <c r="C1111" s="329"/>
      <c r="D1111" s="329"/>
      <c r="AA1111" s="335"/>
      <c r="AB1111" s="335"/>
      <c r="AC1111" s="335"/>
      <c r="AD1111" s="335"/>
      <c r="AE1111" s="335"/>
      <c r="AG1111" s="415"/>
      <c r="AN1111" s="335"/>
      <c r="AO1111" s="335"/>
      <c r="AP1111" s="335"/>
      <c r="AQ1111" s="335"/>
      <c r="AR1111" s="335"/>
      <c r="AS1111" s="335"/>
      <c r="AT1111" s="335"/>
      <c r="AU1111" s="335"/>
    </row>
    <row r="1112" spans="3:47" ht="12.95" customHeight="1" x14ac:dyDescent="0.2">
      <c r="C1112" s="329"/>
      <c r="D1112" s="329"/>
      <c r="AA1112" s="335"/>
      <c r="AB1112" s="335"/>
      <c r="AC1112" s="335"/>
      <c r="AD1112" s="335"/>
      <c r="AE1112" s="335"/>
      <c r="AG1112" s="415"/>
      <c r="AN1112" s="335"/>
      <c r="AO1112" s="335"/>
      <c r="AP1112" s="335"/>
      <c r="AQ1112" s="335"/>
      <c r="AR1112" s="335"/>
      <c r="AS1112" s="335"/>
      <c r="AT1112" s="335"/>
      <c r="AU1112" s="335"/>
    </row>
    <row r="1113" spans="3:47" ht="12.95" customHeight="1" x14ac:dyDescent="0.2">
      <c r="C1113" s="329"/>
      <c r="D1113" s="329"/>
      <c r="AA1113" s="335"/>
      <c r="AB1113" s="335"/>
      <c r="AC1113" s="335"/>
      <c r="AD1113" s="335"/>
      <c r="AE1113" s="335"/>
      <c r="AG1113" s="415"/>
      <c r="AN1113" s="335"/>
      <c r="AO1113" s="335"/>
      <c r="AP1113" s="335"/>
      <c r="AQ1113" s="335"/>
      <c r="AR1113" s="335"/>
      <c r="AS1113" s="335"/>
      <c r="AT1113" s="335"/>
      <c r="AU1113" s="335"/>
    </row>
    <row r="1114" spans="3:47" ht="12.95" customHeight="1" x14ac:dyDescent="0.2">
      <c r="C1114" s="329"/>
      <c r="D1114" s="329"/>
      <c r="AA1114" s="335"/>
      <c r="AB1114" s="335"/>
      <c r="AC1114" s="335"/>
      <c r="AD1114" s="335"/>
      <c r="AE1114" s="335"/>
      <c r="AG1114" s="415"/>
      <c r="AN1114" s="335"/>
      <c r="AO1114" s="335"/>
      <c r="AP1114" s="335"/>
      <c r="AQ1114" s="335"/>
      <c r="AR1114" s="335"/>
      <c r="AS1114" s="335"/>
      <c r="AT1114" s="335"/>
      <c r="AU1114" s="335"/>
    </row>
    <row r="1115" spans="3:47" ht="12.95" customHeight="1" x14ac:dyDescent="0.2">
      <c r="C1115" s="329"/>
      <c r="D1115" s="329"/>
      <c r="AA1115" s="335"/>
      <c r="AB1115" s="335"/>
      <c r="AC1115" s="335"/>
      <c r="AD1115" s="335"/>
      <c r="AE1115" s="335"/>
      <c r="AG1115" s="415"/>
      <c r="AN1115" s="335"/>
      <c r="AO1115" s="335"/>
      <c r="AP1115" s="335"/>
      <c r="AQ1115" s="335"/>
      <c r="AR1115" s="335"/>
      <c r="AS1115" s="335"/>
      <c r="AT1115" s="335"/>
      <c r="AU1115" s="335"/>
    </row>
    <row r="1116" spans="3:47" ht="12.95" customHeight="1" x14ac:dyDescent="0.2">
      <c r="C1116" s="329"/>
      <c r="D1116" s="329"/>
      <c r="AA1116" s="335"/>
      <c r="AB1116" s="335"/>
      <c r="AC1116" s="335"/>
      <c r="AD1116" s="335"/>
      <c r="AE1116" s="335"/>
      <c r="AG1116" s="415"/>
      <c r="AN1116" s="335"/>
      <c r="AO1116" s="335"/>
      <c r="AP1116" s="335"/>
      <c r="AQ1116" s="335"/>
      <c r="AR1116" s="335"/>
      <c r="AS1116" s="335"/>
      <c r="AT1116" s="335"/>
      <c r="AU1116" s="335"/>
    </row>
    <row r="1117" spans="3:47" ht="12.95" customHeight="1" x14ac:dyDescent="0.2">
      <c r="C1117" s="329"/>
      <c r="D1117" s="329"/>
      <c r="AA1117" s="335"/>
      <c r="AB1117" s="335"/>
      <c r="AC1117" s="335"/>
      <c r="AD1117" s="335"/>
      <c r="AE1117" s="335"/>
      <c r="AG1117" s="415"/>
      <c r="AN1117" s="335"/>
      <c r="AO1117" s="335"/>
      <c r="AP1117" s="335"/>
      <c r="AQ1117" s="335"/>
      <c r="AR1117" s="335"/>
      <c r="AS1117" s="335"/>
      <c r="AT1117" s="335"/>
      <c r="AU1117" s="335"/>
    </row>
    <row r="1118" spans="3:47" ht="12.95" customHeight="1" x14ac:dyDescent="0.2">
      <c r="C1118" s="329"/>
      <c r="D1118" s="329"/>
      <c r="AA1118" s="335"/>
      <c r="AB1118" s="335"/>
      <c r="AC1118" s="335"/>
      <c r="AD1118" s="335"/>
      <c r="AE1118" s="335"/>
      <c r="AG1118" s="415"/>
      <c r="AN1118" s="335"/>
      <c r="AO1118" s="335"/>
      <c r="AP1118" s="335"/>
      <c r="AQ1118" s="335"/>
      <c r="AR1118" s="335"/>
      <c r="AS1118" s="335"/>
      <c r="AT1118" s="335"/>
      <c r="AU1118" s="335"/>
    </row>
    <row r="1119" spans="3:47" ht="12.95" customHeight="1" x14ac:dyDescent="0.2">
      <c r="C1119" s="329"/>
      <c r="D1119" s="329"/>
      <c r="AA1119" s="335"/>
      <c r="AB1119" s="335"/>
      <c r="AC1119" s="335"/>
      <c r="AD1119" s="335"/>
      <c r="AE1119" s="335"/>
      <c r="AG1119" s="415"/>
      <c r="AN1119" s="335"/>
      <c r="AO1119" s="335"/>
      <c r="AP1119" s="335"/>
      <c r="AQ1119" s="335"/>
      <c r="AR1119" s="335"/>
      <c r="AS1119" s="335"/>
      <c r="AT1119" s="335"/>
      <c r="AU1119" s="335"/>
    </row>
    <row r="1120" spans="3:47" ht="12.95" customHeight="1" x14ac:dyDescent="0.2">
      <c r="C1120" s="329"/>
      <c r="D1120" s="329"/>
      <c r="AA1120" s="335"/>
      <c r="AB1120" s="335"/>
      <c r="AC1120" s="335"/>
      <c r="AD1120" s="335"/>
      <c r="AE1120" s="335"/>
      <c r="AG1120" s="415"/>
      <c r="AN1120" s="335"/>
      <c r="AO1120" s="335"/>
      <c r="AP1120" s="335"/>
      <c r="AQ1120" s="335"/>
      <c r="AR1120" s="335"/>
      <c r="AS1120" s="335"/>
      <c r="AT1120" s="335"/>
      <c r="AU1120" s="335"/>
    </row>
    <row r="1121" spans="3:47" ht="12.95" customHeight="1" x14ac:dyDescent="0.2">
      <c r="C1121" s="329"/>
      <c r="D1121" s="329"/>
      <c r="AA1121" s="335"/>
      <c r="AB1121" s="335"/>
      <c r="AC1121" s="335"/>
      <c r="AD1121" s="335"/>
      <c r="AE1121" s="335"/>
      <c r="AG1121" s="415"/>
      <c r="AN1121" s="335"/>
      <c r="AO1121" s="335"/>
      <c r="AP1121" s="335"/>
      <c r="AQ1121" s="335"/>
      <c r="AR1121" s="335"/>
      <c r="AS1121" s="335"/>
      <c r="AT1121" s="335"/>
      <c r="AU1121" s="335"/>
    </row>
    <row r="1122" spans="3:47" ht="12.95" customHeight="1" x14ac:dyDescent="0.2">
      <c r="C1122" s="329"/>
      <c r="D1122" s="329"/>
      <c r="AA1122" s="335"/>
      <c r="AB1122" s="335"/>
      <c r="AC1122" s="335"/>
      <c r="AD1122" s="335"/>
      <c r="AE1122" s="335"/>
      <c r="AG1122" s="415"/>
      <c r="AN1122" s="335"/>
      <c r="AO1122" s="335"/>
      <c r="AP1122" s="335"/>
      <c r="AQ1122" s="335"/>
      <c r="AR1122" s="335"/>
      <c r="AS1122" s="335"/>
      <c r="AT1122" s="335"/>
      <c r="AU1122" s="335"/>
    </row>
    <row r="1123" spans="3:47" ht="12.95" customHeight="1" x14ac:dyDescent="0.2">
      <c r="C1123" s="329"/>
      <c r="D1123" s="329"/>
      <c r="AA1123" s="335"/>
      <c r="AB1123" s="335"/>
      <c r="AC1123" s="335"/>
      <c r="AD1123" s="335"/>
      <c r="AE1123" s="335"/>
      <c r="AG1123" s="415"/>
      <c r="AN1123" s="335"/>
      <c r="AO1123" s="335"/>
      <c r="AP1123" s="335"/>
      <c r="AQ1123" s="335"/>
      <c r="AR1123" s="335"/>
      <c r="AS1123" s="335"/>
      <c r="AT1123" s="335"/>
      <c r="AU1123" s="335"/>
    </row>
    <row r="1124" spans="3:47" ht="12.95" customHeight="1" x14ac:dyDescent="0.2">
      <c r="C1124" s="329"/>
      <c r="D1124" s="329"/>
      <c r="AA1124" s="335"/>
      <c r="AB1124" s="335"/>
      <c r="AC1124" s="335"/>
      <c r="AD1124" s="335"/>
      <c r="AE1124" s="335"/>
      <c r="AG1124" s="415"/>
      <c r="AN1124" s="335"/>
      <c r="AO1124" s="335"/>
      <c r="AP1124" s="335"/>
      <c r="AQ1124" s="335"/>
      <c r="AR1124" s="335"/>
      <c r="AS1124" s="335"/>
      <c r="AT1124" s="335"/>
      <c r="AU1124" s="335"/>
    </row>
    <row r="1125" spans="3:47" ht="12.95" customHeight="1" x14ac:dyDescent="0.2">
      <c r="C1125" s="329"/>
      <c r="D1125" s="329"/>
      <c r="AA1125" s="335"/>
      <c r="AB1125" s="335"/>
      <c r="AC1125" s="335"/>
      <c r="AD1125" s="335"/>
      <c r="AE1125" s="335"/>
      <c r="AG1125" s="415"/>
      <c r="AN1125" s="335"/>
      <c r="AO1125" s="335"/>
      <c r="AP1125" s="335"/>
      <c r="AQ1125" s="335"/>
      <c r="AR1125" s="335"/>
      <c r="AS1125" s="335"/>
      <c r="AT1125" s="335"/>
      <c r="AU1125" s="335"/>
    </row>
    <row r="1126" spans="3:47" ht="12.95" customHeight="1" x14ac:dyDescent="0.2">
      <c r="C1126" s="329"/>
      <c r="D1126" s="329"/>
      <c r="AA1126" s="335"/>
      <c r="AB1126" s="335"/>
      <c r="AC1126" s="335"/>
      <c r="AD1126" s="335"/>
      <c r="AE1126" s="335"/>
      <c r="AG1126" s="415"/>
      <c r="AN1126" s="335"/>
      <c r="AO1126" s="335"/>
      <c r="AP1126" s="335"/>
      <c r="AQ1126" s="335"/>
      <c r="AR1126" s="335"/>
      <c r="AS1126" s="335"/>
      <c r="AT1126" s="335"/>
      <c r="AU1126" s="335"/>
    </row>
    <row r="1127" spans="3:47" ht="12.95" customHeight="1" x14ac:dyDescent="0.2">
      <c r="C1127" s="329"/>
      <c r="D1127" s="329"/>
      <c r="AA1127" s="335"/>
      <c r="AB1127" s="335"/>
      <c r="AC1127" s="335"/>
      <c r="AD1127" s="335"/>
      <c r="AE1127" s="335"/>
      <c r="AG1127" s="415"/>
      <c r="AN1127" s="335"/>
      <c r="AO1127" s="335"/>
      <c r="AP1127" s="335"/>
      <c r="AQ1127" s="335"/>
      <c r="AR1127" s="335"/>
      <c r="AS1127" s="335"/>
      <c r="AT1127" s="335"/>
      <c r="AU1127" s="335"/>
    </row>
    <row r="1128" spans="3:47" ht="12.95" customHeight="1" x14ac:dyDescent="0.2">
      <c r="C1128" s="329"/>
      <c r="D1128" s="329"/>
      <c r="AA1128" s="335"/>
      <c r="AB1128" s="335"/>
      <c r="AC1128" s="335"/>
      <c r="AD1128" s="335"/>
      <c r="AE1128" s="335"/>
      <c r="AG1128" s="415"/>
      <c r="AN1128" s="335"/>
      <c r="AO1128" s="335"/>
      <c r="AP1128" s="335"/>
      <c r="AQ1128" s="335"/>
      <c r="AR1128" s="335"/>
      <c r="AS1128" s="335"/>
      <c r="AT1128" s="335"/>
      <c r="AU1128" s="335"/>
    </row>
    <row r="1129" spans="3:47" ht="12.95" customHeight="1" x14ac:dyDescent="0.2">
      <c r="C1129" s="329"/>
      <c r="D1129" s="329"/>
      <c r="AA1129" s="335"/>
      <c r="AB1129" s="335"/>
      <c r="AC1129" s="335"/>
      <c r="AD1129" s="335"/>
      <c r="AE1129" s="335"/>
      <c r="AG1129" s="415"/>
      <c r="AN1129" s="335"/>
      <c r="AO1129" s="335"/>
      <c r="AP1129" s="335"/>
      <c r="AQ1129" s="335"/>
      <c r="AR1129" s="335"/>
      <c r="AS1129" s="335"/>
      <c r="AT1129" s="335"/>
      <c r="AU1129" s="335"/>
    </row>
    <row r="1130" spans="3:47" ht="12.95" customHeight="1" x14ac:dyDescent="0.2">
      <c r="C1130" s="329"/>
      <c r="D1130" s="329"/>
      <c r="AA1130" s="335"/>
      <c r="AB1130" s="335"/>
      <c r="AC1130" s="335"/>
      <c r="AD1130" s="335"/>
      <c r="AE1130" s="335"/>
      <c r="AG1130" s="415"/>
      <c r="AN1130" s="335"/>
      <c r="AO1130" s="335"/>
      <c r="AP1130" s="335"/>
      <c r="AQ1130" s="335"/>
      <c r="AR1130" s="335"/>
      <c r="AS1130" s="335"/>
      <c r="AT1130" s="335"/>
      <c r="AU1130" s="335"/>
    </row>
    <row r="1131" spans="3:47" ht="12.95" customHeight="1" x14ac:dyDescent="0.2">
      <c r="C1131" s="329"/>
      <c r="D1131" s="329"/>
      <c r="AA1131" s="335"/>
      <c r="AB1131" s="335"/>
      <c r="AC1131" s="335"/>
      <c r="AD1131" s="335"/>
      <c r="AE1131" s="335"/>
      <c r="AG1131" s="415"/>
      <c r="AN1131" s="335"/>
      <c r="AO1131" s="335"/>
      <c r="AP1131" s="335"/>
      <c r="AQ1131" s="335"/>
      <c r="AR1131" s="335"/>
      <c r="AS1131" s="335"/>
      <c r="AT1131" s="335"/>
      <c r="AU1131" s="335"/>
    </row>
    <row r="1132" spans="3:47" ht="12.95" customHeight="1" x14ac:dyDescent="0.2">
      <c r="C1132" s="329"/>
      <c r="D1132" s="329"/>
      <c r="AA1132" s="335"/>
      <c r="AB1132" s="335"/>
      <c r="AC1132" s="335"/>
      <c r="AD1132" s="335"/>
      <c r="AE1132" s="335"/>
      <c r="AG1132" s="415"/>
      <c r="AN1132" s="335"/>
      <c r="AO1132" s="335"/>
      <c r="AP1132" s="335"/>
      <c r="AQ1132" s="335"/>
      <c r="AR1132" s="335"/>
      <c r="AS1132" s="335"/>
      <c r="AT1132" s="335"/>
      <c r="AU1132" s="335"/>
    </row>
    <row r="1133" spans="3:47" ht="12.95" customHeight="1" x14ac:dyDescent="0.2">
      <c r="C1133" s="329"/>
      <c r="D1133" s="329"/>
      <c r="AA1133" s="335"/>
      <c r="AB1133" s="335"/>
      <c r="AC1133" s="335"/>
      <c r="AD1133" s="335"/>
      <c r="AE1133" s="335"/>
      <c r="AG1133" s="415"/>
      <c r="AN1133" s="335"/>
      <c r="AO1133" s="335"/>
      <c r="AP1133" s="335"/>
      <c r="AQ1133" s="335"/>
      <c r="AR1133" s="335"/>
      <c r="AS1133" s="335"/>
      <c r="AT1133" s="335"/>
      <c r="AU1133" s="335"/>
    </row>
    <row r="1134" spans="3:47" ht="12.95" customHeight="1" x14ac:dyDescent="0.2">
      <c r="C1134" s="329"/>
      <c r="D1134" s="329"/>
      <c r="AA1134" s="335"/>
      <c r="AB1134" s="335"/>
      <c r="AC1134" s="335"/>
      <c r="AD1134" s="335"/>
      <c r="AE1134" s="335"/>
      <c r="AG1134" s="415"/>
      <c r="AN1134" s="335"/>
      <c r="AO1134" s="335"/>
      <c r="AP1134" s="335"/>
      <c r="AQ1134" s="335"/>
      <c r="AR1134" s="335"/>
      <c r="AS1134" s="335"/>
      <c r="AT1134" s="335"/>
      <c r="AU1134" s="335"/>
    </row>
    <row r="1135" spans="3:47" ht="12.95" customHeight="1" x14ac:dyDescent="0.2">
      <c r="C1135" s="329"/>
      <c r="D1135" s="329"/>
      <c r="AA1135" s="335"/>
      <c r="AB1135" s="335"/>
      <c r="AC1135" s="335"/>
      <c r="AD1135" s="335"/>
      <c r="AE1135" s="335"/>
      <c r="AG1135" s="415"/>
      <c r="AN1135" s="335"/>
      <c r="AO1135" s="335"/>
      <c r="AP1135" s="335"/>
      <c r="AQ1135" s="335"/>
      <c r="AR1135" s="335"/>
      <c r="AS1135" s="335"/>
      <c r="AT1135" s="335"/>
      <c r="AU1135" s="335"/>
    </row>
    <row r="1136" spans="3:47" ht="12.95" customHeight="1" x14ac:dyDescent="0.2">
      <c r="C1136" s="329"/>
      <c r="D1136" s="329"/>
      <c r="AA1136" s="335"/>
      <c r="AB1136" s="335"/>
      <c r="AC1136" s="335"/>
      <c r="AD1136" s="335"/>
      <c r="AE1136" s="335"/>
      <c r="AG1136" s="415"/>
      <c r="AN1136" s="335"/>
      <c r="AO1136" s="335"/>
      <c r="AP1136" s="335"/>
      <c r="AQ1136" s="335"/>
      <c r="AR1136" s="335"/>
      <c r="AS1136" s="335"/>
      <c r="AT1136" s="335"/>
      <c r="AU1136" s="335"/>
    </row>
    <row r="1137" spans="3:47" ht="12.95" customHeight="1" x14ac:dyDescent="0.2">
      <c r="C1137" s="329"/>
      <c r="D1137" s="329"/>
      <c r="AA1137" s="335"/>
      <c r="AB1137" s="335"/>
      <c r="AC1137" s="335"/>
      <c r="AD1137" s="335"/>
      <c r="AE1137" s="335"/>
      <c r="AG1137" s="415"/>
      <c r="AN1137" s="335"/>
      <c r="AO1137" s="335"/>
      <c r="AP1137" s="335"/>
      <c r="AQ1137" s="335"/>
      <c r="AR1137" s="335"/>
      <c r="AS1137" s="335"/>
      <c r="AT1137" s="335"/>
      <c r="AU1137" s="335"/>
    </row>
    <row r="1138" spans="3:47" ht="12.95" customHeight="1" x14ac:dyDescent="0.2">
      <c r="C1138" s="329"/>
      <c r="D1138" s="329"/>
      <c r="AA1138" s="335"/>
      <c r="AB1138" s="335"/>
      <c r="AC1138" s="335"/>
      <c r="AD1138" s="335"/>
      <c r="AE1138" s="335"/>
      <c r="AG1138" s="415"/>
      <c r="AN1138" s="335"/>
      <c r="AO1138" s="335"/>
      <c r="AP1138" s="335"/>
      <c r="AQ1138" s="335"/>
      <c r="AR1138" s="335"/>
      <c r="AS1138" s="335"/>
      <c r="AT1138" s="335"/>
      <c r="AU1138" s="335"/>
    </row>
    <row r="1139" spans="3:47" ht="12.95" customHeight="1" x14ac:dyDescent="0.2">
      <c r="C1139" s="329"/>
      <c r="D1139" s="329"/>
      <c r="AA1139" s="335"/>
      <c r="AB1139" s="335"/>
      <c r="AC1139" s="335"/>
      <c r="AD1139" s="335"/>
      <c r="AE1139" s="335"/>
      <c r="AG1139" s="415"/>
      <c r="AN1139" s="335"/>
      <c r="AO1139" s="335"/>
      <c r="AP1139" s="335"/>
      <c r="AQ1139" s="335"/>
      <c r="AR1139" s="335"/>
      <c r="AS1139" s="335"/>
      <c r="AT1139" s="335"/>
      <c r="AU1139" s="335"/>
    </row>
    <row r="1140" spans="3:47" ht="12.95" customHeight="1" x14ac:dyDescent="0.2">
      <c r="C1140" s="329"/>
      <c r="D1140" s="329"/>
      <c r="AA1140" s="335"/>
      <c r="AB1140" s="335"/>
      <c r="AC1140" s="335"/>
      <c r="AD1140" s="335"/>
      <c r="AE1140" s="335"/>
      <c r="AG1140" s="415"/>
      <c r="AN1140" s="335"/>
      <c r="AO1140" s="335"/>
      <c r="AP1140" s="335"/>
      <c r="AQ1140" s="335"/>
      <c r="AR1140" s="335"/>
      <c r="AS1140" s="335"/>
      <c r="AT1140" s="335"/>
      <c r="AU1140" s="335"/>
    </row>
    <row r="1141" spans="3:47" ht="12.95" customHeight="1" x14ac:dyDescent="0.2">
      <c r="C1141" s="329"/>
      <c r="D1141" s="329"/>
      <c r="AA1141" s="335"/>
      <c r="AB1141" s="335"/>
      <c r="AC1141" s="335"/>
      <c r="AD1141" s="335"/>
      <c r="AE1141" s="335"/>
      <c r="AG1141" s="415"/>
      <c r="AN1141" s="335"/>
      <c r="AO1141" s="335"/>
      <c r="AP1141" s="335"/>
      <c r="AQ1141" s="335"/>
      <c r="AR1141" s="335"/>
      <c r="AS1141" s="335"/>
      <c r="AT1141" s="335"/>
      <c r="AU1141" s="335"/>
    </row>
    <row r="1142" spans="3:47" ht="12.95" customHeight="1" x14ac:dyDescent="0.2">
      <c r="C1142" s="329"/>
      <c r="D1142" s="329"/>
      <c r="AA1142" s="335"/>
      <c r="AB1142" s="335"/>
      <c r="AC1142" s="335"/>
      <c r="AD1142" s="335"/>
      <c r="AE1142" s="335"/>
      <c r="AG1142" s="415"/>
      <c r="AN1142" s="335"/>
      <c r="AO1142" s="335"/>
      <c r="AP1142" s="335"/>
      <c r="AQ1142" s="335"/>
      <c r="AR1142" s="335"/>
      <c r="AS1142" s="335"/>
      <c r="AT1142" s="335"/>
      <c r="AU1142" s="335"/>
    </row>
    <row r="1143" spans="3:47" ht="12.95" customHeight="1" x14ac:dyDescent="0.2">
      <c r="C1143" s="329"/>
      <c r="D1143" s="329"/>
      <c r="AA1143" s="335"/>
      <c r="AB1143" s="335"/>
      <c r="AC1143" s="335"/>
      <c r="AD1143" s="335"/>
      <c r="AE1143" s="335"/>
      <c r="AG1143" s="415"/>
      <c r="AN1143" s="335"/>
      <c r="AO1143" s="335"/>
      <c r="AP1143" s="335"/>
      <c r="AQ1143" s="335"/>
      <c r="AR1143" s="335"/>
      <c r="AS1143" s="335"/>
      <c r="AT1143" s="335"/>
      <c r="AU1143" s="335"/>
    </row>
    <row r="1144" spans="3:47" ht="12.95" customHeight="1" x14ac:dyDescent="0.2">
      <c r="C1144" s="329"/>
      <c r="D1144" s="329"/>
      <c r="AA1144" s="335"/>
      <c r="AB1144" s="335"/>
      <c r="AC1144" s="335"/>
      <c r="AD1144" s="335"/>
      <c r="AE1144" s="335"/>
      <c r="AG1144" s="415"/>
      <c r="AN1144" s="335"/>
      <c r="AO1144" s="335"/>
      <c r="AP1144" s="335"/>
      <c r="AQ1144" s="335"/>
      <c r="AR1144" s="335"/>
      <c r="AS1144" s="335"/>
      <c r="AT1144" s="335"/>
      <c r="AU1144" s="335"/>
    </row>
    <row r="1145" spans="3:47" ht="12.95" customHeight="1" x14ac:dyDescent="0.2">
      <c r="C1145" s="329"/>
      <c r="D1145" s="329"/>
      <c r="AA1145" s="335"/>
      <c r="AB1145" s="335"/>
      <c r="AC1145" s="335"/>
      <c r="AD1145" s="335"/>
      <c r="AE1145" s="335"/>
      <c r="AG1145" s="415"/>
      <c r="AN1145" s="335"/>
      <c r="AO1145" s="335"/>
      <c r="AP1145" s="335"/>
      <c r="AQ1145" s="335"/>
      <c r="AR1145" s="335"/>
      <c r="AS1145" s="335"/>
      <c r="AT1145" s="335"/>
      <c r="AU1145" s="335"/>
    </row>
    <row r="1146" spans="3:47" ht="12.95" customHeight="1" x14ac:dyDescent="0.2">
      <c r="C1146" s="329"/>
      <c r="D1146" s="329"/>
      <c r="AA1146" s="335"/>
      <c r="AB1146" s="335"/>
      <c r="AC1146" s="335"/>
      <c r="AD1146" s="335"/>
      <c r="AE1146" s="335"/>
      <c r="AG1146" s="415"/>
      <c r="AN1146" s="335"/>
      <c r="AO1146" s="335"/>
      <c r="AP1146" s="335"/>
      <c r="AQ1146" s="335"/>
      <c r="AR1146" s="335"/>
      <c r="AS1146" s="335"/>
      <c r="AT1146" s="335"/>
      <c r="AU1146" s="335"/>
    </row>
    <row r="1147" spans="3:47" ht="12.95" customHeight="1" x14ac:dyDescent="0.2">
      <c r="C1147" s="329"/>
      <c r="D1147" s="329"/>
      <c r="AA1147" s="335"/>
      <c r="AB1147" s="335"/>
      <c r="AC1147" s="335"/>
      <c r="AD1147" s="335"/>
      <c r="AE1147" s="335"/>
      <c r="AG1147" s="415"/>
      <c r="AN1147" s="335"/>
      <c r="AO1147" s="335"/>
      <c r="AP1147" s="335"/>
      <c r="AQ1147" s="335"/>
      <c r="AR1147" s="335"/>
      <c r="AS1147" s="335"/>
      <c r="AT1147" s="335"/>
      <c r="AU1147" s="335"/>
    </row>
    <row r="1148" spans="3:47" ht="12.95" customHeight="1" x14ac:dyDescent="0.2">
      <c r="C1148" s="329"/>
      <c r="D1148" s="329"/>
      <c r="AA1148" s="335"/>
      <c r="AB1148" s="335"/>
      <c r="AC1148" s="335"/>
      <c r="AD1148" s="335"/>
      <c r="AE1148" s="335"/>
      <c r="AG1148" s="415"/>
      <c r="AN1148" s="335"/>
      <c r="AO1148" s="335"/>
      <c r="AP1148" s="335"/>
      <c r="AQ1148" s="335"/>
      <c r="AR1148" s="335"/>
      <c r="AS1148" s="335"/>
      <c r="AT1148" s="335"/>
      <c r="AU1148" s="335"/>
    </row>
    <row r="1149" spans="3:47" ht="12.95" customHeight="1" x14ac:dyDescent="0.2">
      <c r="C1149" s="329"/>
      <c r="D1149" s="329"/>
      <c r="AA1149" s="335"/>
      <c r="AB1149" s="335"/>
      <c r="AC1149" s="335"/>
      <c r="AD1149" s="335"/>
      <c r="AE1149" s="335"/>
      <c r="AG1149" s="415"/>
      <c r="AN1149" s="335"/>
      <c r="AO1149" s="335"/>
      <c r="AP1149" s="335"/>
      <c r="AQ1149" s="335"/>
      <c r="AR1149" s="335"/>
      <c r="AS1149" s="335"/>
      <c r="AT1149" s="335"/>
      <c r="AU1149" s="335"/>
    </row>
    <row r="1150" spans="3:47" ht="12.95" customHeight="1" x14ac:dyDescent="0.2">
      <c r="C1150" s="329"/>
      <c r="D1150" s="329"/>
      <c r="AA1150" s="335"/>
      <c r="AB1150" s="335"/>
      <c r="AC1150" s="335"/>
      <c r="AD1150" s="335"/>
      <c r="AE1150" s="335"/>
      <c r="AG1150" s="415"/>
      <c r="AN1150" s="335"/>
      <c r="AO1150" s="335"/>
      <c r="AP1150" s="335"/>
      <c r="AQ1150" s="335"/>
      <c r="AR1150" s="335"/>
      <c r="AS1150" s="335"/>
      <c r="AT1150" s="335"/>
      <c r="AU1150" s="335"/>
    </row>
    <row r="1151" spans="3:47" ht="12.95" customHeight="1" x14ac:dyDescent="0.2">
      <c r="C1151" s="329"/>
      <c r="D1151" s="329"/>
      <c r="AA1151" s="335"/>
      <c r="AB1151" s="335"/>
      <c r="AC1151" s="335"/>
      <c r="AD1151" s="335"/>
      <c r="AE1151" s="335"/>
      <c r="AG1151" s="415"/>
      <c r="AN1151" s="335"/>
      <c r="AO1151" s="335"/>
      <c r="AP1151" s="335"/>
      <c r="AQ1151" s="335"/>
      <c r="AR1151" s="335"/>
      <c r="AS1151" s="335"/>
      <c r="AT1151" s="335"/>
      <c r="AU1151" s="335"/>
    </row>
    <row r="1152" spans="3:47" ht="12.95" customHeight="1" x14ac:dyDescent="0.2">
      <c r="C1152" s="329"/>
      <c r="D1152" s="329"/>
      <c r="AA1152" s="335"/>
      <c r="AB1152" s="335"/>
      <c r="AC1152" s="335"/>
      <c r="AD1152" s="335"/>
      <c r="AE1152" s="335"/>
      <c r="AG1152" s="415"/>
      <c r="AN1152" s="335"/>
      <c r="AO1152" s="335"/>
      <c r="AP1152" s="335"/>
      <c r="AQ1152" s="335"/>
      <c r="AR1152" s="335"/>
      <c r="AS1152" s="335"/>
      <c r="AT1152" s="335"/>
      <c r="AU1152" s="335"/>
    </row>
    <row r="1153" spans="3:48" ht="12.95" customHeight="1" x14ac:dyDescent="0.2">
      <c r="C1153" s="329"/>
      <c r="D1153" s="329"/>
      <c r="AA1153" s="335"/>
      <c r="AB1153" s="335"/>
      <c r="AC1153" s="335"/>
      <c r="AD1153" s="335"/>
      <c r="AE1153" s="335"/>
      <c r="AG1153" s="415"/>
      <c r="AN1153" s="335"/>
      <c r="AO1153" s="335"/>
      <c r="AP1153" s="335"/>
      <c r="AQ1153" s="335"/>
      <c r="AR1153" s="335"/>
      <c r="AS1153" s="335"/>
      <c r="AT1153" s="335"/>
      <c r="AU1153" s="335"/>
    </row>
    <row r="1154" spans="3:48" ht="12.95" customHeight="1" x14ac:dyDescent="0.2">
      <c r="C1154" s="329"/>
      <c r="D1154" s="329"/>
      <c r="AA1154" s="335"/>
      <c r="AB1154" s="335"/>
      <c r="AC1154" s="335"/>
      <c r="AD1154" s="335"/>
      <c r="AE1154" s="335"/>
      <c r="AG1154" s="415"/>
      <c r="AN1154" s="335"/>
      <c r="AO1154" s="335"/>
      <c r="AP1154" s="335"/>
      <c r="AQ1154" s="335"/>
      <c r="AR1154" s="335"/>
      <c r="AS1154" s="335"/>
      <c r="AT1154" s="335"/>
      <c r="AU1154" s="335"/>
    </row>
    <row r="1155" spans="3:48" ht="12.95" customHeight="1" x14ac:dyDescent="0.2">
      <c r="C1155" s="329"/>
      <c r="D1155" s="329"/>
      <c r="AA1155" s="335"/>
      <c r="AB1155" s="335"/>
      <c r="AC1155" s="335"/>
      <c r="AD1155" s="335"/>
      <c r="AE1155" s="335"/>
      <c r="AG1155" s="415"/>
      <c r="AN1155" s="335"/>
      <c r="AO1155" s="335"/>
      <c r="AP1155" s="335"/>
      <c r="AQ1155" s="335"/>
      <c r="AR1155" s="335"/>
      <c r="AS1155" s="335"/>
      <c r="AT1155" s="335"/>
      <c r="AU1155" s="335"/>
    </row>
    <row r="1156" spans="3:48" ht="12.95" customHeight="1" x14ac:dyDescent="0.2">
      <c r="C1156" s="329"/>
      <c r="D1156" s="329"/>
      <c r="AA1156" s="335"/>
      <c r="AB1156" s="335"/>
      <c r="AC1156" s="335"/>
      <c r="AD1156" s="335"/>
      <c r="AE1156" s="335"/>
      <c r="AG1156" s="415"/>
      <c r="AN1156" s="335"/>
      <c r="AO1156" s="335"/>
      <c r="AP1156" s="335"/>
      <c r="AQ1156" s="335"/>
      <c r="AR1156" s="335"/>
      <c r="AS1156" s="335"/>
      <c r="AT1156" s="335"/>
      <c r="AU1156" s="335"/>
      <c r="AV1156" s="335"/>
    </row>
    <row r="1157" spans="3:48" ht="12.95" customHeight="1" x14ac:dyDescent="0.2">
      <c r="C1157" s="329"/>
      <c r="D1157" s="329"/>
      <c r="AA1157" s="335"/>
      <c r="AB1157" s="335"/>
      <c r="AC1157" s="335"/>
      <c r="AD1157" s="335"/>
      <c r="AE1157" s="335"/>
      <c r="AG1157" s="415"/>
      <c r="AN1157" s="335"/>
      <c r="AO1157" s="335"/>
      <c r="AP1157" s="335"/>
      <c r="AQ1157" s="335"/>
      <c r="AR1157" s="335"/>
      <c r="AS1157" s="335"/>
      <c r="AT1157" s="335"/>
      <c r="AU1157" s="335"/>
    </row>
    <row r="1158" spans="3:48" ht="12.95" customHeight="1" x14ac:dyDescent="0.2">
      <c r="C1158" s="329"/>
      <c r="D1158" s="329"/>
      <c r="AA1158" s="335"/>
      <c r="AB1158" s="335"/>
      <c r="AC1158" s="335"/>
      <c r="AD1158" s="335"/>
      <c r="AE1158" s="335"/>
      <c r="AG1158" s="415"/>
      <c r="AN1158" s="335"/>
      <c r="AO1158" s="335"/>
      <c r="AP1158" s="335"/>
      <c r="AQ1158" s="335"/>
      <c r="AR1158" s="335"/>
      <c r="AS1158" s="335"/>
      <c r="AT1158" s="335"/>
      <c r="AU1158" s="335"/>
    </row>
    <row r="1159" spans="3:48" ht="12.95" customHeight="1" x14ac:dyDescent="0.2">
      <c r="C1159" s="329"/>
      <c r="D1159" s="329"/>
      <c r="AA1159" s="335"/>
      <c r="AB1159" s="335"/>
      <c r="AC1159" s="335"/>
      <c r="AD1159" s="335"/>
      <c r="AE1159" s="335"/>
      <c r="AG1159" s="415"/>
      <c r="AN1159" s="335"/>
      <c r="AO1159" s="335"/>
      <c r="AP1159" s="335"/>
      <c r="AQ1159" s="335"/>
      <c r="AR1159" s="335"/>
      <c r="AS1159" s="335"/>
      <c r="AT1159" s="335"/>
      <c r="AU1159" s="335"/>
    </row>
    <row r="1160" spans="3:48" ht="12.95" customHeight="1" x14ac:dyDescent="0.2">
      <c r="C1160" s="329"/>
      <c r="D1160" s="329"/>
      <c r="AA1160" s="335"/>
      <c r="AB1160" s="335"/>
      <c r="AC1160" s="335"/>
      <c r="AD1160" s="335"/>
      <c r="AE1160" s="335"/>
      <c r="AG1160" s="415"/>
      <c r="AN1160" s="335"/>
      <c r="AO1160" s="335"/>
      <c r="AP1160" s="335"/>
      <c r="AQ1160" s="335"/>
      <c r="AR1160" s="335"/>
      <c r="AS1160" s="335"/>
      <c r="AT1160" s="335"/>
      <c r="AU1160" s="335"/>
    </row>
    <row r="1161" spans="3:48" ht="12.95" customHeight="1" x14ac:dyDescent="0.2">
      <c r="C1161" s="329"/>
      <c r="D1161" s="329"/>
      <c r="AA1161" s="335"/>
      <c r="AB1161" s="335"/>
      <c r="AC1161" s="335"/>
      <c r="AD1161" s="335"/>
      <c r="AE1161" s="335"/>
      <c r="AG1161" s="415"/>
      <c r="AN1161" s="335"/>
      <c r="AO1161" s="335"/>
      <c r="AP1161" s="335"/>
      <c r="AQ1161" s="335"/>
      <c r="AR1161" s="335"/>
      <c r="AS1161" s="335"/>
      <c r="AT1161" s="335"/>
      <c r="AU1161" s="335"/>
    </row>
    <row r="1162" spans="3:48" ht="12.95" customHeight="1" x14ac:dyDescent="0.2">
      <c r="C1162" s="329"/>
      <c r="D1162" s="329"/>
      <c r="AA1162" s="335"/>
      <c r="AB1162" s="335"/>
      <c r="AC1162" s="335"/>
      <c r="AD1162" s="335"/>
      <c r="AE1162" s="335"/>
      <c r="AG1162" s="415"/>
      <c r="AN1162" s="335"/>
      <c r="AO1162" s="335"/>
      <c r="AP1162" s="335"/>
      <c r="AQ1162" s="335"/>
      <c r="AR1162" s="335"/>
      <c r="AS1162" s="335"/>
      <c r="AT1162" s="335"/>
      <c r="AU1162" s="335"/>
    </row>
    <row r="1163" spans="3:48" ht="12.95" customHeight="1" x14ac:dyDescent="0.2">
      <c r="C1163" s="329"/>
      <c r="D1163" s="329"/>
      <c r="AA1163" s="335"/>
      <c r="AB1163" s="335"/>
      <c r="AC1163" s="335"/>
      <c r="AD1163" s="335"/>
      <c r="AE1163" s="335"/>
      <c r="AG1163" s="415"/>
      <c r="AN1163" s="335"/>
      <c r="AO1163" s="335"/>
      <c r="AP1163" s="335"/>
      <c r="AQ1163" s="335"/>
      <c r="AR1163" s="335"/>
      <c r="AS1163" s="335"/>
      <c r="AT1163" s="335"/>
      <c r="AU1163" s="335"/>
    </row>
    <row r="1164" spans="3:48" ht="12.95" customHeight="1" x14ac:dyDescent="0.2">
      <c r="C1164" s="329"/>
      <c r="D1164" s="329"/>
      <c r="AA1164" s="335"/>
      <c r="AB1164" s="335"/>
      <c r="AC1164" s="335"/>
      <c r="AD1164" s="335"/>
      <c r="AE1164" s="335"/>
      <c r="AG1164" s="415"/>
      <c r="AN1164" s="335"/>
      <c r="AO1164" s="335"/>
      <c r="AP1164" s="335"/>
      <c r="AQ1164" s="335"/>
      <c r="AR1164" s="335"/>
      <c r="AS1164" s="335"/>
      <c r="AT1164" s="335"/>
      <c r="AU1164" s="335"/>
    </row>
    <row r="1165" spans="3:48" ht="12.95" customHeight="1" x14ac:dyDescent="0.2">
      <c r="C1165" s="329"/>
      <c r="D1165" s="329"/>
      <c r="AA1165" s="335"/>
      <c r="AB1165" s="335"/>
      <c r="AC1165" s="335"/>
      <c r="AD1165" s="335"/>
      <c r="AE1165" s="335"/>
      <c r="AG1165" s="415"/>
      <c r="AN1165" s="335"/>
      <c r="AO1165" s="335"/>
      <c r="AP1165" s="335"/>
      <c r="AQ1165" s="335"/>
      <c r="AR1165" s="335"/>
      <c r="AS1165" s="335"/>
      <c r="AT1165" s="335"/>
      <c r="AU1165" s="335"/>
    </row>
    <row r="1166" spans="3:48" ht="12.95" customHeight="1" x14ac:dyDescent="0.2">
      <c r="C1166" s="329"/>
      <c r="D1166" s="329"/>
      <c r="AA1166" s="335"/>
      <c r="AB1166" s="335"/>
      <c r="AC1166" s="335"/>
      <c r="AD1166" s="335"/>
      <c r="AE1166" s="335"/>
      <c r="AG1166" s="415"/>
      <c r="AN1166" s="335"/>
      <c r="AO1166" s="335"/>
      <c r="AP1166" s="335"/>
      <c r="AQ1166" s="335"/>
      <c r="AR1166" s="335"/>
      <c r="AS1166" s="335"/>
      <c r="AT1166" s="335"/>
      <c r="AU1166" s="335"/>
    </row>
    <row r="1167" spans="3:48" ht="12.95" customHeight="1" x14ac:dyDescent="0.2">
      <c r="C1167" s="329"/>
      <c r="D1167" s="329"/>
      <c r="AA1167" s="335"/>
      <c r="AB1167" s="335"/>
      <c r="AC1167" s="335"/>
      <c r="AD1167" s="335"/>
      <c r="AE1167" s="335"/>
      <c r="AG1167" s="415"/>
      <c r="AN1167" s="335"/>
      <c r="AO1167" s="335"/>
      <c r="AP1167" s="335"/>
      <c r="AQ1167" s="335"/>
      <c r="AR1167" s="335"/>
      <c r="AS1167" s="335"/>
      <c r="AT1167" s="335"/>
      <c r="AU1167" s="335"/>
    </row>
    <row r="1168" spans="3:48" ht="12.95" customHeight="1" x14ac:dyDescent="0.2">
      <c r="C1168" s="329"/>
      <c r="D1168" s="329"/>
      <c r="AA1168" s="335"/>
      <c r="AB1168" s="335"/>
      <c r="AC1168" s="335"/>
      <c r="AD1168" s="335"/>
      <c r="AE1168" s="335"/>
      <c r="AG1168" s="415"/>
      <c r="AN1168" s="335"/>
      <c r="AO1168" s="335"/>
      <c r="AP1168" s="335"/>
      <c r="AQ1168" s="335"/>
      <c r="AR1168" s="335"/>
      <c r="AS1168" s="335"/>
      <c r="AT1168" s="335"/>
      <c r="AU1168" s="335"/>
    </row>
    <row r="1169" spans="3:64" ht="12.95" customHeight="1" x14ac:dyDescent="0.2">
      <c r="C1169" s="329"/>
      <c r="D1169" s="329"/>
      <c r="AA1169" s="335"/>
      <c r="AB1169" s="335"/>
      <c r="AC1169" s="335"/>
      <c r="AD1169" s="335"/>
      <c r="AE1169" s="335"/>
      <c r="AG1169" s="415"/>
      <c r="AN1169" s="335"/>
      <c r="AO1169" s="335"/>
      <c r="AP1169" s="335"/>
      <c r="AQ1169" s="335"/>
      <c r="AR1169" s="335"/>
      <c r="AS1169" s="335"/>
      <c r="AT1169" s="335"/>
      <c r="AU1169" s="335"/>
    </row>
    <row r="1170" spans="3:64" ht="12.95" customHeight="1" x14ac:dyDescent="0.2">
      <c r="C1170" s="329"/>
      <c r="D1170" s="329"/>
      <c r="AA1170" s="335"/>
      <c r="AB1170" s="335"/>
      <c r="AC1170" s="335"/>
      <c r="AD1170" s="335"/>
      <c r="AE1170" s="335"/>
      <c r="AG1170" s="415"/>
      <c r="AN1170" s="335"/>
      <c r="AO1170" s="335"/>
      <c r="AP1170" s="335"/>
      <c r="AQ1170" s="335"/>
      <c r="AR1170" s="335"/>
      <c r="AS1170" s="335"/>
      <c r="AT1170" s="335"/>
      <c r="AU1170" s="335"/>
    </row>
    <row r="1171" spans="3:64" ht="12.95" customHeight="1" x14ac:dyDescent="0.2">
      <c r="C1171" s="329"/>
      <c r="D1171" s="329"/>
      <c r="AA1171" s="335"/>
      <c r="AB1171" s="335"/>
      <c r="AC1171" s="335"/>
      <c r="AD1171" s="335"/>
      <c r="AE1171" s="335"/>
      <c r="AG1171" s="415"/>
      <c r="AN1171" s="335"/>
      <c r="AO1171" s="335"/>
      <c r="AP1171" s="335"/>
      <c r="AQ1171" s="335"/>
      <c r="AR1171" s="335"/>
      <c r="AS1171" s="335"/>
      <c r="AT1171" s="335"/>
      <c r="AU1171" s="335"/>
    </row>
    <row r="1172" spans="3:64" ht="12.95" customHeight="1" x14ac:dyDescent="0.2">
      <c r="C1172" s="329"/>
      <c r="D1172" s="329"/>
      <c r="AA1172" s="335"/>
      <c r="AB1172" s="335"/>
      <c r="AC1172" s="335"/>
      <c r="AD1172" s="335"/>
      <c r="AE1172" s="335"/>
      <c r="AG1172" s="415"/>
      <c r="AN1172" s="335"/>
      <c r="AO1172" s="335"/>
      <c r="AP1172" s="335"/>
      <c r="AQ1172" s="335"/>
      <c r="AR1172" s="335"/>
      <c r="AS1172" s="335"/>
      <c r="AT1172" s="335"/>
      <c r="AU1172" s="335"/>
    </row>
    <row r="1173" spans="3:64" ht="12.95" customHeight="1" x14ac:dyDescent="0.2">
      <c r="C1173" s="329"/>
      <c r="D1173" s="329"/>
      <c r="AA1173" s="335"/>
      <c r="AB1173" s="335"/>
      <c r="AC1173" s="335"/>
      <c r="AD1173" s="335"/>
      <c r="AE1173" s="335"/>
      <c r="AG1173" s="415"/>
      <c r="AN1173" s="335"/>
      <c r="AO1173" s="335"/>
      <c r="AP1173" s="335"/>
      <c r="AQ1173" s="335"/>
      <c r="AR1173" s="335"/>
      <c r="AS1173" s="335"/>
      <c r="AT1173" s="335"/>
      <c r="AU1173" s="335"/>
    </row>
    <row r="1174" spans="3:64" ht="12.95" customHeight="1" x14ac:dyDescent="0.2">
      <c r="C1174" s="329"/>
      <c r="D1174" s="329"/>
      <c r="AA1174" s="335"/>
      <c r="AB1174" s="335"/>
      <c r="AC1174" s="335"/>
      <c r="AD1174" s="335"/>
      <c r="AE1174" s="335"/>
      <c r="AG1174" s="415"/>
      <c r="AN1174" s="335"/>
      <c r="AO1174" s="335"/>
      <c r="AP1174" s="335"/>
      <c r="AQ1174" s="335"/>
      <c r="AR1174" s="335"/>
      <c r="AS1174" s="335"/>
      <c r="AT1174" s="335"/>
      <c r="AU1174" s="335"/>
    </row>
    <row r="1175" spans="3:64" ht="12.95" customHeight="1" x14ac:dyDescent="0.2">
      <c r="C1175" s="329"/>
      <c r="D1175" s="329"/>
      <c r="AA1175" s="335"/>
      <c r="AB1175" s="335"/>
      <c r="AC1175" s="335"/>
      <c r="AD1175" s="335"/>
      <c r="AE1175" s="335"/>
      <c r="AG1175" s="415"/>
      <c r="AN1175" s="335"/>
      <c r="AO1175" s="335"/>
      <c r="AP1175" s="335"/>
      <c r="AQ1175" s="335"/>
      <c r="AR1175" s="335"/>
      <c r="AS1175" s="335"/>
      <c r="AT1175" s="335"/>
      <c r="AU1175" s="335"/>
    </row>
    <row r="1176" spans="3:64" ht="12.95" customHeight="1" x14ac:dyDescent="0.2">
      <c r="C1176" s="329"/>
      <c r="D1176" s="329"/>
      <c r="AA1176" s="335"/>
      <c r="AB1176" s="335"/>
      <c r="AC1176" s="335"/>
      <c r="AD1176" s="335"/>
      <c r="AE1176" s="335"/>
      <c r="AG1176" s="415"/>
      <c r="AN1176" s="335"/>
      <c r="AO1176" s="335"/>
      <c r="AP1176" s="335"/>
      <c r="AQ1176" s="335"/>
      <c r="AR1176" s="335"/>
      <c r="AS1176" s="335"/>
      <c r="AT1176" s="335"/>
      <c r="AU1176" s="335"/>
      <c r="AV1176" s="335"/>
      <c r="AW1176" s="335"/>
      <c r="AX1176" s="335"/>
      <c r="AY1176" s="335"/>
      <c r="AZ1176" s="335"/>
      <c r="BA1176" s="335"/>
      <c r="BB1176" s="335"/>
      <c r="BC1176" s="335"/>
      <c r="BD1176" s="335"/>
      <c r="BE1176" s="335"/>
      <c r="BF1176" s="335"/>
      <c r="BG1176" s="335"/>
      <c r="BH1176" s="335"/>
      <c r="BI1176" s="335"/>
      <c r="BJ1176" s="335"/>
      <c r="BK1176" s="335"/>
      <c r="BL1176" s="335"/>
    </row>
    <row r="1177" spans="3:64" ht="12.95" customHeight="1" x14ac:dyDescent="0.2">
      <c r="C1177" s="329"/>
      <c r="D1177" s="329"/>
      <c r="AA1177" s="335"/>
      <c r="AB1177" s="335"/>
      <c r="AC1177" s="335"/>
      <c r="AD1177" s="335"/>
      <c r="AE1177" s="335"/>
      <c r="AG1177" s="415"/>
      <c r="AN1177" s="335"/>
      <c r="AO1177" s="335"/>
      <c r="AP1177" s="335"/>
      <c r="AQ1177" s="335"/>
      <c r="AR1177" s="335"/>
      <c r="AS1177" s="335"/>
      <c r="AT1177" s="335"/>
      <c r="AU1177" s="335"/>
    </row>
    <row r="1178" spans="3:64" ht="12.95" customHeight="1" x14ac:dyDescent="0.2">
      <c r="C1178" s="329"/>
      <c r="D1178" s="329"/>
      <c r="AA1178" s="335"/>
      <c r="AB1178" s="335"/>
      <c r="AC1178" s="335"/>
      <c r="AD1178" s="335"/>
      <c r="AE1178" s="335"/>
      <c r="AG1178" s="415"/>
      <c r="AN1178" s="335"/>
      <c r="AO1178" s="335"/>
      <c r="AP1178" s="335"/>
      <c r="AQ1178" s="335"/>
      <c r="AR1178" s="335"/>
      <c r="AS1178" s="335"/>
      <c r="AT1178" s="335"/>
      <c r="AU1178" s="335"/>
    </row>
    <row r="1179" spans="3:64" ht="12.95" customHeight="1" x14ac:dyDescent="0.2">
      <c r="C1179" s="329"/>
      <c r="D1179" s="329"/>
      <c r="AA1179" s="335"/>
      <c r="AB1179" s="335"/>
      <c r="AC1179" s="335"/>
      <c r="AD1179" s="335"/>
      <c r="AE1179" s="335"/>
      <c r="AG1179" s="415"/>
      <c r="AN1179" s="335"/>
      <c r="AO1179" s="335"/>
      <c r="AP1179" s="335"/>
      <c r="AQ1179" s="335"/>
      <c r="AR1179" s="335"/>
      <c r="AS1179" s="335"/>
      <c r="AT1179" s="335"/>
      <c r="AU1179" s="335"/>
    </row>
    <row r="1180" spans="3:64" ht="12.95" customHeight="1" x14ac:dyDescent="0.2">
      <c r="C1180" s="329"/>
      <c r="D1180" s="329"/>
      <c r="AA1180" s="335"/>
      <c r="AB1180" s="335"/>
      <c r="AC1180" s="335"/>
      <c r="AD1180" s="335"/>
      <c r="AE1180" s="335"/>
      <c r="AG1180" s="415"/>
      <c r="AN1180" s="335"/>
      <c r="AO1180" s="335"/>
      <c r="AP1180" s="335"/>
      <c r="AQ1180" s="335"/>
      <c r="AR1180" s="335"/>
      <c r="AS1180" s="335"/>
      <c r="AT1180" s="335"/>
      <c r="AU1180" s="335"/>
    </row>
    <row r="1181" spans="3:64" ht="12.95" customHeight="1" x14ac:dyDescent="0.2">
      <c r="C1181" s="329"/>
      <c r="D1181" s="329"/>
      <c r="AA1181" s="335"/>
      <c r="AB1181" s="335"/>
      <c r="AC1181" s="335"/>
      <c r="AD1181" s="335"/>
      <c r="AE1181" s="335"/>
      <c r="AG1181" s="415"/>
      <c r="AN1181" s="335"/>
      <c r="AO1181" s="335"/>
      <c r="AP1181" s="335"/>
      <c r="AQ1181" s="335"/>
      <c r="AR1181" s="335"/>
      <c r="AS1181" s="335"/>
      <c r="AT1181" s="335"/>
      <c r="AU1181" s="335"/>
    </row>
    <row r="1182" spans="3:64" ht="12.95" customHeight="1" x14ac:dyDescent="0.2">
      <c r="C1182" s="329"/>
      <c r="D1182" s="329"/>
      <c r="AA1182" s="335"/>
      <c r="AB1182" s="335"/>
      <c r="AC1182" s="335"/>
      <c r="AD1182" s="335"/>
      <c r="AE1182" s="335"/>
      <c r="AG1182" s="415"/>
      <c r="AN1182" s="335"/>
      <c r="AO1182" s="335"/>
      <c r="AP1182" s="335"/>
      <c r="AQ1182" s="335"/>
      <c r="AR1182" s="335"/>
      <c r="AS1182" s="335"/>
      <c r="AT1182" s="335"/>
      <c r="AU1182" s="335"/>
    </row>
    <row r="1183" spans="3:64" ht="12.95" customHeight="1" x14ac:dyDescent="0.2">
      <c r="C1183" s="329"/>
      <c r="D1183" s="329"/>
      <c r="AA1183" s="335"/>
      <c r="AB1183" s="335"/>
      <c r="AC1183" s="335"/>
      <c r="AD1183" s="335"/>
      <c r="AE1183" s="335"/>
      <c r="AG1183" s="415"/>
      <c r="AN1183" s="335"/>
      <c r="AO1183" s="335"/>
      <c r="AP1183" s="335"/>
      <c r="AQ1183" s="335"/>
      <c r="AR1183" s="335"/>
      <c r="AS1183" s="335"/>
      <c r="AT1183" s="335"/>
      <c r="AU1183" s="335"/>
    </row>
    <row r="1184" spans="3:64" ht="12.95" customHeight="1" x14ac:dyDescent="0.2">
      <c r="C1184" s="329"/>
      <c r="D1184" s="329"/>
      <c r="AA1184" s="335"/>
      <c r="AB1184" s="335"/>
      <c r="AC1184" s="335"/>
      <c r="AD1184" s="335"/>
      <c r="AE1184" s="335"/>
      <c r="AG1184" s="415"/>
      <c r="AN1184" s="335"/>
      <c r="AO1184" s="335"/>
      <c r="AP1184" s="335"/>
      <c r="AQ1184" s="335"/>
      <c r="AR1184" s="335"/>
      <c r="AS1184" s="335"/>
      <c r="AT1184" s="335"/>
      <c r="AU1184" s="335"/>
    </row>
    <row r="1185" spans="3:48" ht="12.95" customHeight="1" x14ac:dyDescent="0.2">
      <c r="C1185" s="329"/>
      <c r="D1185" s="329"/>
      <c r="AA1185" s="335"/>
      <c r="AB1185" s="335"/>
      <c r="AC1185" s="335"/>
      <c r="AD1185" s="335"/>
      <c r="AE1185" s="335"/>
      <c r="AG1185" s="415"/>
      <c r="AN1185" s="335"/>
      <c r="AO1185" s="335"/>
      <c r="AP1185" s="335"/>
      <c r="AQ1185" s="335"/>
      <c r="AR1185" s="335"/>
      <c r="AS1185" s="335"/>
      <c r="AT1185" s="335"/>
      <c r="AU1185" s="335"/>
    </row>
    <row r="1186" spans="3:48" ht="12.95" customHeight="1" x14ac:dyDescent="0.2">
      <c r="C1186" s="329"/>
      <c r="D1186" s="329"/>
      <c r="AA1186" s="335"/>
      <c r="AB1186" s="335"/>
      <c r="AC1186" s="335"/>
      <c r="AD1186" s="335"/>
      <c r="AE1186" s="335"/>
      <c r="AG1186" s="415"/>
      <c r="AN1186" s="335"/>
      <c r="AO1186" s="335"/>
      <c r="AP1186" s="335"/>
      <c r="AQ1186" s="335"/>
      <c r="AR1186" s="335"/>
      <c r="AS1186" s="335"/>
      <c r="AT1186" s="335"/>
      <c r="AU1186" s="335"/>
    </row>
    <row r="1187" spans="3:48" ht="12.95" customHeight="1" x14ac:dyDescent="0.2">
      <c r="C1187" s="329"/>
      <c r="D1187" s="329"/>
      <c r="AA1187" s="335"/>
      <c r="AB1187" s="335"/>
      <c r="AC1187" s="335"/>
      <c r="AD1187" s="335"/>
      <c r="AE1187" s="335"/>
      <c r="AG1187" s="415"/>
      <c r="AN1187" s="335"/>
      <c r="AO1187" s="335"/>
      <c r="AP1187" s="335"/>
      <c r="AQ1187" s="335"/>
      <c r="AR1187" s="335"/>
      <c r="AS1187" s="335"/>
      <c r="AT1187" s="335"/>
      <c r="AU1187" s="335"/>
    </row>
    <row r="1188" spans="3:48" ht="12.95" customHeight="1" x14ac:dyDescent="0.2">
      <c r="C1188" s="329"/>
      <c r="D1188" s="329"/>
      <c r="AA1188" s="335"/>
      <c r="AB1188" s="335"/>
      <c r="AC1188" s="335"/>
      <c r="AD1188" s="335"/>
      <c r="AE1188" s="335"/>
      <c r="AG1188" s="415"/>
      <c r="AN1188" s="335"/>
      <c r="AO1188" s="335"/>
      <c r="AP1188" s="335"/>
      <c r="AQ1188" s="335"/>
      <c r="AR1188" s="335"/>
      <c r="AS1188" s="335"/>
      <c r="AT1188" s="335"/>
      <c r="AU1188" s="335"/>
    </row>
    <row r="1189" spans="3:48" ht="12.95" customHeight="1" x14ac:dyDescent="0.2">
      <c r="C1189" s="329"/>
      <c r="D1189" s="329"/>
      <c r="AA1189" s="335"/>
      <c r="AB1189" s="335"/>
      <c r="AC1189" s="335"/>
      <c r="AD1189" s="335"/>
      <c r="AE1189" s="335"/>
      <c r="AG1189" s="415"/>
      <c r="AN1189" s="335"/>
      <c r="AO1189" s="335"/>
      <c r="AP1189" s="335"/>
      <c r="AQ1189" s="335"/>
      <c r="AR1189" s="335"/>
      <c r="AS1189" s="335"/>
      <c r="AT1189" s="335"/>
      <c r="AU1189" s="335"/>
      <c r="AV1189" s="335"/>
    </row>
    <row r="1190" spans="3:48" ht="12.95" customHeight="1" x14ac:dyDescent="0.2">
      <c r="C1190" s="329"/>
      <c r="D1190" s="329"/>
      <c r="AA1190" s="335"/>
      <c r="AB1190" s="335"/>
      <c r="AC1190" s="335"/>
      <c r="AD1190" s="335"/>
      <c r="AE1190" s="335"/>
      <c r="AG1190" s="415"/>
      <c r="AN1190" s="335"/>
      <c r="AO1190" s="335"/>
      <c r="AP1190" s="335"/>
      <c r="AQ1190" s="335"/>
      <c r="AR1190" s="335"/>
      <c r="AS1190" s="335"/>
      <c r="AT1190" s="335"/>
      <c r="AU1190" s="335"/>
    </row>
    <row r="1191" spans="3:48" ht="12.95" customHeight="1" x14ac:dyDescent="0.2">
      <c r="C1191" s="329"/>
      <c r="D1191" s="329"/>
      <c r="AA1191" s="335"/>
      <c r="AB1191" s="335"/>
      <c r="AC1191" s="335"/>
      <c r="AD1191" s="335"/>
      <c r="AE1191" s="335"/>
      <c r="AG1191" s="415"/>
      <c r="AN1191" s="335"/>
      <c r="AO1191" s="335"/>
      <c r="AP1191" s="335"/>
      <c r="AQ1191" s="335"/>
      <c r="AR1191" s="335"/>
      <c r="AS1191" s="335"/>
      <c r="AT1191" s="335"/>
      <c r="AU1191" s="335"/>
    </row>
    <row r="1192" spans="3:48" ht="12.95" customHeight="1" x14ac:dyDescent="0.2">
      <c r="C1192" s="329"/>
      <c r="D1192" s="329"/>
      <c r="AA1192" s="335"/>
      <c r="AB1192" s="335"/>
      <c r="AC1192" s="335"/>
      <c r="AD1192" s="335"/>
      <c r="AE1192" s="335"/>
      <c r="AG1192" s="415"/>
      <c r="AN1192" s="335"/>
      <c r="AO1192" s="335"/>
      <c r="AP1192" s="335"/>
      <c r="AQ1192" s="335"/>
      <c r="AR1192" s="335"/>
      <c r="AS1192" s="335"/>
      <c r="AT1192" s="335"/>
      <c r="AU1192" s="335"/>
      <c r="AV1192" s="335"/>
    </row>
    <row r="1193" spans="3:48" ht="12.95" customHeight="1" x14ac:dyDescent="0.2">
      <c r="C1193" s="329"/>
      <c r="D1193" s="329"/>
      <c r="AA1193" s="335"/>
      <c r="AB1193" s="335"/>
      <c r="AC1193" s="335"/>
      <c r="AD1193" s="335"/>
      <c r="AE1193" s="335"/>
      <c r="AG1193" s="415"/>
      <c r="AN1193" s="335"/>
      <c r="AO1193" s="335"/>
      <c r="AP1193" s="335"/>
      <c r="AQ1193" s="335"/>
      <c r="AR1193" s="335"/>
      <c r="AS1193" s="335"/>
      <c r="AT1193" s="335"/>
      <c r="AU1193" s="335"/>
    </row>
    <row r="1194" spans="3:48" ht="12.95" customHeight="1" x14ac:dyDescent="0.2">
      <c r="C1194" s="329"/>
      <c r="D1194" s="329"/>
      <c r="AA1194" s="335"/>
      <c r="AB1194" s="335"/>
      <c r="AC1194" s="335"/>
      <c r="AD1194" s="335"/>
      <c r="AE1194" s="335"/>
      <c r="AG1194" s="415"/>
      <c r="AN1194" s="335"/>
      <c r="AO1194" s="335"/>
      <c r="AP1194" s="335"/>
      <c r="AQ1194" s="335"/>
      <c r="AR1194" s="335"/>
      <c r="AS1194" s="335"/>
      <c r="AT1194" s="335"/>
      <c r="AU1194" s="335"/>
    </row>
    <row r="1195" spans="3:48" ht="12.95" customHeight="1" x14ac:dyDescent="0.2">
      <c r="C1195" s="329"/>
      <c r="D1195" s="329"/>
      <c r="AA1195" s="335"/>
      <c r="AB1195" s="335"/>
      <c r="AC1195" s="335"/>
      <c r="AD1195" s="335"/>
      <c r="AE1195" s="335"/>
      <c r="AG1195" s="415"/>
      <c r="AN1195" s="335"/>
      <c r="AO1195" s="335"/>
      <c r="AP1195" s="335"/>
      <c r="AQ1195" s="335"/>
      <c r="AR1195" s="335"/>
      <c r="AS1195" s="335"/>
      <c r="AT1195" s="335"/>
      <c r="AU1195" s="335"/>
    </row>
    <row r="1196" spans="3:48" ht="12.95" customHeight="1" x14ac:dyDescent="0.2">
      <c r="C1196" s="329"/>
      <c r="D1196" s="329"/>
      <c r="AA1196" s="335"/>
      <c r="AB1196" s="335"/>
      <c r="AC1196" s="335"/>
      <c r="AD1196" s="335"/>
      <c r="AE1196" s="335"/>
      <c r="AG1196" s="415"/>
      <c r="AN1196" s="335"/>
      <c r="AO1196" s="335"/>
      <c r="AP1196" s="335"/>
      <c r="AQ1196" s="335"/>
      <c r="AR1196" s="335"/>
      <c r="AS1196" s="335"/>
      <c r="AT1196" s="335"/>
      <c r="AU1196" s="335"/>
    </row>
    <row r="1197" spans="3:48" ht="12.95" customHeight="1" x14ac:dyDescent="0.2">
      <c r="C1197" s="329"/>
      <c r="D1197" s="329"/>
      <c r="AA1197" s="335"/>
      <c r="AB1197" s="335"/>
      <c r="AC1197" s="335"/>
      <c r="AD1197" s="335"/>
      <c r="AE1197" s="335"/>
      <c r="AG1197" s="415"/>
      <c r="AN1197" s="335"/>
      <c r="AO1197" s="335"/>
      <c r="AP1197" s="335"/>
      <c r="AQ1197" s="335"/>
      <c r="AR1197" s="335"/>
      <c r="AS1197" s="335"/>
      <c r="AT1197" s="335"/>
      <c r="AU1197" s="335"/>
    </row>
    <row r="1198" spans="3:48" ht="12.95" customHeight="1" x14ac:dyDescent="0.2">
      <c r="C1198" s="329"/>
      <c r="D1198" s="329"/>
      <c r="AA1198" s="335"/>
      <c r="AB1198" s="335"/>
      <c r="AC1198" s="335"/>
      <c r="AD1198" s="335"/>
      <c r="AE1198" s="335"/>
      <c r="AG1198" s="415"/>
      <c r="AN1198" s="335"/>
      <c r="AO1198" s="335"/>
      <c r="AP1198" s="335"/>
      <c r="AQ1198" s="335"/>
      <c r="AR1198" s="335"/>
      <c r="AS1198" s="335"/>
      <c r="AT1198" s="335"/>
      <c r="AU1198" s="335"/>
    </row>
    <row r="1199" spans="3:48" ht="12.95" customHeight="1" x14ac:dyDescent="0.2">
      <c r="C1199" s="329"/>
      <c r="D1199" s="329"/>
      <c r="AA1199" s="335"/>
      <c r="AB1199" s="335"/>
      <c r="AC1199" s="335"/>
      <c r="AD1199" s="335"/>
      <c r="AE1199" s="335"/>
      <c r="AG1199" s="415"/>
      <c r="AN1199" s="335"/>
      <c r="AO1199" s="335"/>
      <c r="AP1199" s="335"/>
      <c r="AQ1199" s="335"/>
      <c r="AR1199" s="335"/>
      <c r="AS1199" s="335"/>
      <c r="AT1199" s="335"/>
      <c r="AU1199" s="335"/>
    </row>
    <row r="1200" spans="3:48" ht="12.95" customHeight="1" x14ac:dyDescent="0.2">
      <c r="C1200" s="329"/>
      <c r="D1200" s="329"/>
      <c r="AA1200" s="335"/>
      <c r="AB1200" s="335"/>
      <c r="AC1200" s="335"/>
      <c r="AD1200" s="335"/>
      <c r="AE1200" s="335"/>
      <c r="AG1200" s="415"/>
      <c r="AN1200" s="335"/>
      <c r="AO1200" s="335"/>
      <c r="AP1200" s="335"/>
      <c r="AQ1200" s="335"/>
      <c r="AR1200" s="335"/>
      <c r="AS1200" s="335"/>
      <c r="AT1200" s="335"/>
      <c r="AU1200" s="335"/>
    </row>
    <row r="1201" spans="3:48" ht="12.95" customHeight="1" x14ac:dyDescent="0.2">
      <c r="C1201" s="329"/>
      <c r="D1201" s="329"/>
      <c r="AA1201" s="335"/>
      <c r="AB1201" s="335"/>
      <c r="AC1201" s="335"/>
      <c r="AD1201" s="335"/>
      <c r="AE1201" s="335"/>
      <c r="AG1201" s="415"/>
      <c r="AN1201" s="335"/>
      <c r="AO1201" s="335"/>
      <c r="AP1201" s="335"/>
      <c r="AQ1201" s="335"/>
      <c r="AR1201" s="335"/>
      <c r="AS1201" s="335"/>
      <c r="AT1201" s="335"/>
      <c r="AU1201" s="335"/>
    </row>
    <row r="1202" spans="3:48" ht="12.95" customHeight="1" x14ac:dyDescent="0.2">
      <c r="C1202" s="329"/>
      <c r="D1202" s="329"/>
      <c r="AA1202" s="335"/>
      <c r="AB1202" s="335"/>
      <c r="AC1202" s="335"/>
      <c r="AD1202" s="335"/>
      <c r="AE1202" s="335"/>
      <c r="AG1202" s="415"/>
      <c r="AN1202" s="335"/>
      <c r="AO1202" s="335"/>
      <c r="AP1202" s="335"/>
      <c r="AQ1202" s="335"/>
      <c r="AR1202" s="335"/>
      <c r="AS1202" s="335"/>
      <c r="AT1202" s="335"/>
      <c r="AU1202" s="335"/>
    </row>
    <row r="1203" spans="3:48" ht="12.95" customHeight="1" x14ac:dyDescent="0.2">
      <c r="C1203" s="329"/>
      <c r="D1203" s="329"/>
      <c r="AA1203" s="335"/>
      <c r="AB1203" s="335"/>
      <c r="AC1203" s="335"/>
      <c r="AD1203" s="335"/>
      <c r="AE1203" s="335"/>
      <c r="AG1203" s="415"/>
      <c r="AN1203" s="335"/>
      <c r="AO1203" s="335"/>
      <c r="AP1203" s="335"/>
      <c r="AQ1203" s="335"/>
      <c r="AR1203" s="335"/>
      <c r="AS1203" s="335"/>
      <c r="AT1203" s="335"/>
      <c r="AU1203" s="335"/>
    </row>
    <row r="1204" spans="3:48" ht="12.95" customHeight="1" x14ac:dyDescent="0.2">
      <c r="C1204" s="329"/>
      <c r="D1204" s="329"/>
      <c r="AA1204" s="335"/>
      <c r="AB1204" s="335"/>
      <c r="AC1204" s="335"/>
      <c r="AD1204" s="335"/>
      <c r="AE1204" s="335"/>
      <c r="AG1204" s="415"/>
      <c r="AN1204" s="335"/>
      <c r="AO1204" s="335"/>
      <c r="AP1204" s="335"/>
      <c r="AQ1204" s="335"/>
      <c r="AR1204" s="335"/>
      <c r="AS1204" s="335"/>
      <c r="AT1204" s="335"/>
      <c r="AU1204" s="335"/>
      <c r="AV1204" s="335"/>
    </row>
    <row r="1205" spans="3:48" ht="12.95" customHeight="1" x14ac:dyDescent="0.2">
      <c r="C1205" s="329"/>
      <c r="D1205" s="329"/>
      <c r="AA1205" s="335"/>
      <c r="AB1205" s="335"/>
      <c r="AC1205" s="335"/>
      <c r="AD1205" s="335"/>
      <c r="AE1205" s="335"/>
      <c r="AG1205" s="415"/>
      <c r="AN1205" s="335"/>
      <c r="AO1205" s="335"/>
      <c r="AP1205" s="335"/>
      <c r="AQ1205" s="335"/>
      <c r="AR1205" s="335"/>
      <c r="AS1205" s="335"/>
      <c r="AT1205" s="335"/>
      <c r="AU1205" s="335"/>
    </row>
    <row r="1206" spans="3:48" ht="12.95" customHeight="1" x14ac:dyDescent="0.2">
      <c r="C1206" s="329"/>
      <c r="D1206" s="329"/>
      <c r="AA1206" s="335"/>
      <c r="AB1206" s="335"/>
      <c r="AC1206" s="335"/>
      <c r="AD1206" s="335"/>
      <c r="AE1206" s="335"/>
      <c r="AG1206" s="415"/>
      <c r="AN1206" s="335"/>
      <c r="AO1206" s="335"/>
      <c r="AP1206" s="335"/>
      <c r="AQ1206" s="335"/>
      <c r="AR1206" s="335"/>
      <c r="AS1206" s="335"/>
      <c r="AT1206" s="335"/>
      <c r="AU1206" s="335"/>
    </row>
    <row r="1207" spans="3:48" ht="12.95" customHeight="1" x14ac:dyDescent="0.2">
      <c r="C1207" s="329"/>
      <c r="D1207" s="329"/>
      <c r="AA1207" s="335"/>
      <c r="AB1207" s="335"/>
      <c r="AC1207" s="335"/>
      <c r="AD1207" s="335"/>
      <c r="AE1207" s="335"/>
      <c r="AG1207" s="415"/>
      <c r="AN1207" s="335"/>
      <c r="AO1207" s="335"/>
      <c r="AP1207" s="335"/>
      <c r="AQ1207" s="335"/>
      <c r="AR1207" s="335"/>
      <c r="AS1207" s="335"/>
      <c r="AT1207" s="335"/>
      <c r="AU1207" s="335"/>
    </row>
    <row r="1208" spans="3:48" ht="12.95" customHeight="1" x14ac:dyDescent="0.2">
      <c r="C1208" s="329"/>
      <c r="D1208" s="329"/>
      <c r="AA1208" s="335"/>
      <c r="AB1208" s="335"/>
      <c r="AC1208" s="335"/>
      <c r="AD1208" s="335"/>
      <c r="AE1208" s="335"/>
      <c r="AG1208" s="415"/>
      <c r="AN1208" s="335"/>
      <c r="AO1208" s="335"/>
      <c r="AP1208" s="335"/>
      <c r="AQ1208" s="335"/>
      <c r="AR1208" s="335"/>
      <c r="AS1208" s="335"/>
      <c r="AT1208" s="335"/>
      <c r="AU1208" s="335"/>
    </row>
    <row r="1209" spans="3:48" ht="12.95" customHeight="1" x14ac:dyDescent="0.2">
      <c r="C1209" s="329"/>
      <c r="D1209" s="329"/>
      <c r="AA1209" s="335"/>
      <c r="AB1209" s="335"/>
      <c r="AC1209" s="335"/>
      <c r="AD1209" s="335"/>
      <c r="AE1209" s="335"/>
      <c r="AG1209" s="415"/>
      <c r="AN1209" s="335"/>
      <c r="AO1209" s="335"/>
      <c r="AP1209" s="335"/>
      <c r="AQ1209" s="335"/>
      <c r="AR1209" s="335"/>
      <c r="AS1209" s="335"/>
      <c r="AT1209" s="335"/>
      <c r="AU1209" s="335"/>
    </row>
    <row r="1210" spans="3:48" ht="12.95" customHeight="1" x14ac:dyDescent="0.2">
      <c r="C1210" s="329"/>
      <c r="D1210" s="329"/>
      <c r="AA1210" s="335"/>
      <c r="AB1210" s="335"/>
      <c r="AC1210" s="335"/>
      <c r="AD1210" s="335"/>
      <c r="AE1210" s="335"/>
      <c r="AG1210" s="415"/>
      <c r="AN1210" s="335"/>
      <c r="AO1210" s="335"/>
      <c r="AP1210" s="335"/>
      <c r="AQ1210" s="335"/>
      <c r="AR1210" s="335"/>
      <c r="AS1210" s="335"/>
      <c r="AT1210" s="335"/>
      <c r="AU1210" s="335"/>
    </row>
    <row r="1211" spans="3:48" ht="12.95" customHeight="1" x14ac:dyDescent="0.2">
      <c r="C1211" s="329"/>
      <c r="D1211" s="329"/>
      <c r="AA1211" s="335"/>
      <c r="AB1211" s="335"/>
      <c r="AC1211" s="335"/>
      <c r="AD1211" s="335"/>
      <c r="AE1211" s="335"/>
      <c r="AG1211" s="415"/>
      <c r="AN1211" s="335"/>
      <c r="AO1211" s="335"/>
      <c r="AP1211" s="335"/>
      <c r="AQ1211" s="335"/>
      <c r="AR1211" s="335"/>
      <c r="AS1211" s="335"/>
      <c r="AT1211" s="335"/>
      <c r="AU1211" s="335"/>
    </row>
    <row r="1212" spans="3:48" ht="12.95" customHeight="1" x14ac:dyDescent="0.2">
      <c r="C1212" s="329"/>
      <c r="D1212" s="329"/>
      <c r="AA1212" s="335"/>
      <c r="AB1212" s="335"/>
      <c r="AC1212" s="335"/>
      <c r="AD1212" s="335"/>
      <c r="AE1212" s="335"/>
      <c r="AG1212" s="415"/>
      <c r="AN1212" s="335"/>
      <c r="AO1212" s="335"/>
      <c r="AP1212" s="335"/>
      <c r="AQ1212" s="335"/>
      <c r="AR1212" s="335"/>
      <c r="AS1212" s="335"/>
      <c r="AT1212" s="335"/>
      <c r="AU1212" s="335"/>
    </row>
    <row r="1213" spans="3:48" ht="12.95" customHeight="1" x14ac:dyDescent="0.2">
      <c r="C1213" s="329"/>
      <c r="D1213" s="329"/>
      <c r="AA1213" s="335"/>
      <c r="AB1213" s="335"/>
      <c r="AC1213" s="335"/>
      <c r="AD1213" s="335"/>
      <c r="AE1213" s="335"/>
      <c r="AG1213" s="415"/>
      <c r="AN1213" s="335"/>
      <c r="AO1213" s="335"/>
      <c r="AP1213" s="335"/>
      <c r="AQ1213" s="335"/>
      <c r="AR1213" s="335"/>
      <c r="AS1213" s="335"/>
      <c r="AT1213" s="335"/>
      <c r="AU1213" s="335"/>
    </row>
    <row r="1214" spans="3:48" ht="12.95" customHeight="1" x14ac:dyDescent="0.2">
      <c r="C1214" s="329"/>
      <c r="D1214" s="329"/>
      <c r="AA1214" s="335"/>
      <c r="AB1214" s="335"/>
      <c r="AC1214" s="335"/>
      <c r="AD1214" s="335"/>
      <c r="AE1214" s="335"/>
      <c r="AG1214" s="415"/>
      <c r="AN1214" s="335"/>
      <c r="AO1214" s="335"/>
      <c r="AP1214" s="335"/>
      <c r="AQ1214" s="335"/>
      <c r="AR1214" s="335"/>
      <c r="AS1214" s="335"/>
      <c r="AT1214" s="335"/>
      <c r="AU1214" s="335"/>
    </row>
    <row r="1215" spans="3:48" ht="12.95" customHeight="1" x14ac:dyDescent="0.2">
      <c r="C1215" s="329"/>
      <c r="D1215" s="329"/>
      <c r="AA1215" s="335"/>
      <c r="AB1215" s="335"/>
      <c r="AC1215" s="335"/>
      <c r="AD1215" s="335"/>
      <c r="AE1215" s="335"/>
      <c r="AG1215" s="415"/>
      <c r="AN1215" s="335"/>
      <c r="AO1215" s="335"/>
      <c r="AP1215" s="335"/>
      <c r="AQ1215" s="335"/>
      <c r="AR1215" s="335"/>
      <c r="AS1215" s="335"/>
      <c r="AT1215" s="335"/>
      <c r="AU1215" s="335"/>
    </row>
    <row r="1216" spans="3:48" ht="12.95" customHeight="1" x14ac:dyDescent="0.2">
      <c r="C1216" s="329"/>
      <c r="D1216" s="329"/>
      <c r="AA1216" s="335"/>
      <c r="AB1216" s="335"/>
      <c r="AC1216" s="335"/>
      <c r="AD1216" s="335"/>
      <c r="AE1216" s="335"/>
      <c r="AG1216" s="415"/>
      <c r="AN1216" s="335"/>
      <c r="AO1216" s="335"/>
      <c r="AP1216" s="335"/>
      <c r="AQ1216" s="335"/>
      <c r="AR1216" s="335"/>
      <c r="AS1216" s="335"/>
      <c r="AT1216" s="335"/>
      <c r="AU1216" s="335"/>
    </row>
    <row r="1217" spans="3:64" ht="12.95" customHeight="1" x14ac:dyDescent="0.2">
      <c r="C1217" s="329"/>
      <c r="D1217" s="329"/>
      <c r="AA1217" s="335"/>
      <c r="AB1217" s="335"/>
      <c r="AC1217" s="335"/>
      <c r="AD1217" s="335"/>
      <c r="AE1217" s="335"/>
      <c r="AG1217" s="415"/>
      <c r="AN1217" s="335"/>
      <c r="AO1217" s="335"/>
      <c r="AP1217" s="335"/>
      <c r="AQ1217" s="335"/>
      <c r="AR1217" s="335"/>
      <c r="AS1217" s="335"/>
      <c r="AT1217" s="335"/>
      <c r="AU1217" s="335"/>
    </row>
    <row r="1218" spans="3:64" ht="12.95" customHeight="1" x14ac:dyDescent="0.2">
      <c r="C1218" s="329"/>
      <c r="D1218" s="329"/>
      <c r="AA1218" s="335"/>
      <c r="AB1218" s="335"/>
      <c r="AC1218" s="335"/>
      <c r="AD1218" s="335"/>
      <c r="AE1218" s="335"/>
      <c r="AG1218" s="415"/>
      <c r="AN1218" s="335"/>
      <c r="AO1218" s="335"/>
      <c r="AP1218" s="335"/>
      <c r="AQ1218" s="335"/>
      <c r="AR1218" s="335"/>
      <c r="AS1218" s="335"/>
      <c r="AT1218" s="335"/>
      <c r="AU1218" s="335"/>
    </row>
    <row r="1219" spans="3:64" ht="12.95" customHeight="1" x14ac:dyDescent="0.2">
      <c r="C1219" s="329"/>
      <c r="D1219" s="329"/>
      <c r="AA1219" s="335"/>
      <c r="AB1219" s="335"/>
      <c r="AC1219" s="335"/>
      <c r="AD1219" s="335"/>
      <c r="AE1219" s="335"/>
      <c r="AG1219" s="415"/>
      <c r="AN1219" s="335"/>
      <c r="AO1219" s="335"/>
      <c r="AP1219" s="335"/>
      <c r="AQ1219" s="335"/>
      <c r="AR1219" s="335"/>
      <c r="AS1219" s="335"/>
      <c r="AT1219" s="335"/>
      <c r="AU1219" s="335"/>
    </row>
    <row r="1220" spans="3:64" ht="12.95" customHeight="1" x14ac:dyDescent="0.2">
      <c r="C1220" s="329"/>
      <c r="D1220" s="329"/>
      <c r="AA1220" s="335"/>
      <c r="AB1220" s="335"/>
      <c r="AC1220" s="335"/>
      <c r="AD1220" s="335"/>
      <c r="AE1220" s="335"/>
      <c r="AG1220" s="415"/>
      <c r="AN1220" s="335"/>
      <c r="AO1220" s="335"/>
      <c r="AP1220" s="335"/>
      <c r="AQ1220" s="335"/>
      <c r="AR1220" s="335"/>
      <c r="AS1220" s="335"/>
      <c r="AT1220" s="335"/>
      <c r="AU1220" s="335"/>
    </row>
    <row r="1221" spans="3:64" ht="12.95" customHeight="1" x14ac:dyDescent="0.2">
      <c r="C1221" s="329"/>
      <c r="D1221" s="329"/>
      <c r="AA1221" s="335"/>
      <c r="AB1221" s="335"/>
      <c r="AC1221" s="335"/>
      <c r="AD1221" s="335"/>
      <c r="AE1221" s="335"/>
      <c r="AG1221" s="415"/>
      <c r="AN1221" s="335"/>
      <c r="AO1221" s="335"/>
      <c r="AP1221" s="335"/>
      <c r="AQ1221" s="335"/>
      <c r="AR1221" s="335"/>
      <c r="AS1221" s="335"/>
      <c r="AT1221" s="335"/>
      <c r="AU1221" s="335"/>
    </row>
    <row r="1222" spans="3:64" ht="12.95" customHeight="1" x14ac:dyDescent="0.2">
      <c r="C1222" s="329"/>
      <c r="D1222" s="329"/>
      <c r="AA1222" s="335"/>
      <c r="AB1222" s="335"/>
      <c r="AC1222" s="335"/>
      <c r="AD1222" s="335"/>
      <c r="AE1222" s="335"/>
      <c r="AG1222" s="415"/>
      <c r="AN1222" s="335"/>
      <c r="AO1222" s="335"/>
      <c r="AP1222" s="335"/>
      <c r="AQ1222" s="335"/>
      <c r="AR1222" s="335"/>
      <c r="AS1222" s="335"/>
      <c r="AT1222" s="335"/>
      <c r="AU1222" s="335"/>
    </row>
    <row r="1223" spans="3:64" ht="12.95" customHeight="1" x14ac:dyDescent="0.2">
      <c r="C1223" s="329"/>
      <c r="D1223" s="329"/>
      <c r="AA1223" s="335"/>
      <c r="AB1223" s="335"/>
      <c r="AC1223" s="335"/>
      <c r="AD1223" s="335"/>
      <c r="AE1223" s="335"/>
      <c r="AG1223" s="415"/>
      <c r="AN1223" s="335"/>
      <c r="AO1223" s="335"/>
      <c r="AP1223" s="335"/>
      <c r="AQ1223" s="335"/>
      <c r="AR1223" s="335"/>
      <c r="AS1223" s="335"/>
      <c r="AT1223" s="335"/>
      <c r="AU1223" s="335"/>
    </row>
    <row r="1224" spans="3:64" ht="12.95" customHeight="1" x14ac:dyDescent="0.2">
      <c r="C1224" s="329"/>
      <c r="D1224" s="329"/>
      <c r="AA1224" s="335"/>
      <c r="AB1224" s="335"/>
      <c r="AC1224" s="335"/>
      <c r="AD1224" s="335"/>
      <c r="AE1224" s="335"/>
      <c r="AG1224" s="415"/>
      <c r="AN1224" s="335"/>
      <c r="AO1224" s="335"/>
      <c r="AP1224" s="335"/>
      <c r="AQ1224" s="335"/>
      <c r="AR1224" s="335"/>
      <c r="AS1224" s="335"/>
      <c r="AT1224" s="335"/>
      <c r="AU1224" s="335"/>
    </row>
    <row r="1225" spans="3:64" ht="12.95" customHeight="1" x14ac:dyDescent="0.2">
      <c r="C1225" s="329"/>
      <c r="D1225" s="329"/>
      <c r="AA1225" s="335"/>
      <c r="AB1225" s="335"/>
      <c r="AC1225" s="335"/>
      <c r="AD1225" s="335"/>
      <c r="AE1225" s="335"/>
      <c r="AG1225" s="415"/>
      <c r="AN1225" s="335"/>
      <c r="AO1225" s="335"/>
      <c r="AP1225" s="335"/>
      <c r="AQ1225" s="335"/>
      <c r="AR1225" s="335"/>
      <c r="AS1225" s="335"/>
      <c r="AT1225" s="335"/>
      <c r="AU1225" s="335"/>
    </row>
    <row r="1226" spans="3:64" ht="12.95" customHeight="1" x14ac:dyDescent="0.2">
      <c r="C1226" s="329"/>
      <c r="D1226" s="329"/>
      <c r="AA1226" s="335"/>
      <c r="AB1226" s="335"/>
      <c r="AC1226" s="335"/>
      <c r="AD1226" s="335"/>
      <c r="AE1226" s="335"/>
      <c r="AG1226" s="415"/>
      <c r="AN1226" s="335"/>
      <c r="AO1226" s="335"/>
      <c r="AP1226" s="335"/>
      <c r="AQ1226" s="335"/>
      <c r="AR1226" s="335"/>
      <c r="AS1226" s="335"/>
      <c r="AT1226" s="335"/>
      <c r="AU1226" s="335"/>
    </row>
    <row r="1227" spans="3:64" ht="12.95" customHeight="1" x14ac:dyDescent="0.2">
      <c r="C1227" s="329"/>
      <c r="D1227" s="329"/>
      <c r="AA1227" s="335"/>
      <c r="AB1227" s="335"/>
      <c r="AC1227" s="335"/>
      <c r="AD1227" s="335"/>
      <c r="AE1227" s="335"/>
      <c r="AG1227" s="415"/>
      <c r="AN1227" s="335"/>
      <c r="AO1227" s="335"/>
      <c r="AP1227" s="335"/>
      <c r="AQ1227" s="335"/>
      <c r="AR1227" s="335"/>
      <c r="AS1227" s="335"/>
      <c r="AT1227" s="335"/>
      <c r="AU1227" s="335"/>
    </row>
    <row r="1228" spans="3:64" ht="12.95" customHeight="1" x14ac:dyDescent="0.2">
      <c r="C1228" s="329"/>
      <c r="D1228" s="329"/>
      <c r="AA1228" s="335"/>
      <c r="AB1228" s="335"/>
      <c r="AC1228" s="335"/>
      <c r="AD1228" s="335"/>
      <c r="AE1228" s="335"/>
      <c r="AG1228" s="415"/>
      <c r="AN1228" s="335"/>
      <c r="AO1228" s="335"/>
      <c r="AP1228" s="335"/>
      <c r="AQ1228" s="335"/>
      <c r="AR1228" s="335"/>
      <c r="AS1228" s="335"/>
      <c r="AT1228" s="335"/>
      <c r="AU1228" s="335"/>
    </row>
    <row r="1229" spans="3:64" ht="12.95" customHeight="1" x14ac:dyDescent="0.2">
      <c r="C1229" s="329"/>
      <c r="D1229" s="329"/>
      <c r="AA1229" s="335"/>
      <c r="AB1229" s="335"/>
      <c r="AC1229" s="335"/>
      <c r="AD1229" s="335"/>
      <c r="AE1229" s="335"/>
      <c r="AG1229" s="415"/>
      <c r="AN1229" s="335"/>
      <c r="AO1229" s="335"/>
      <c r="AP1229" s="335"/>
      <c r="AQ1229" s="335"/>
      <c r="AR1229" s="335"/>
      <c r="AS1229" s="335"/>
      <c r="AT1229" s="335"/>
      <c r="AU1229" s="335"/>
    </row>
    <row r="1230" spans="3:64" ht="12.95" customHeight="1" x14ac:dyDescent="0.2">
      <c r="C1230" s="329"/>
      <c r="D1230" s="329"/>
      <c r="AA1230" s="335"/>
      <c r="AB1230" s="335"/>
      <c r="AC1230" s="335"/>
      <c r="AD1230" s="335"/>
      <c r="AE1230" s="335"/>
      <c r="AG1230" s="415"/>
      <c r="AN1230" s="335"/>
      <c r="AO1230" s="335"/>
      <c r="AP1230" s="335"/>
      <c r="AQ1230" s="335"/>
      <c r="AR1230" s="335"/>
      <c r="AS1230" s="335"/>
      <c r="AT1230" s="335"/>
      <c r="AU1230" s="335"/>
    </row>
    <row r="1231" spans="3:64" ht="12.95" customHeight="1" x14ac:dyDescent="0.2">
      <c r="C1231" s="329"/>
      <c r="D1231" s="329"/>
      <c r="AA1231" s="335"/>
      <c r="AB1231" s="335"/>
      <c r="AC1231" s="335"/>
      <c r="AD1231" s="335"/>
      <c r="AE1231" s="335"/>
      <c r="AG1231" s="415"/>
      <c r="AN1231" s="335"/>
      <c r="AO1231" s="335"/>
      <c r="AP1231" s="335"/>
      <c r="AQ1231" s="335"/>
      <c r="AR1231" s="335"/>
      <c r="AS1231" s="335"/>
      <c r="AT1231" s="335"/>
      <c r="AU1231" s="335"/>
      <c r="AV1231" s="335"/>
      <c r="AW1231" s="335"/>
      <c r="AX1231" s="335"/>
      <c r="AY1231" s="335"/>
      <c r="AZ1231" s="335"/>
      <c r="BA1231" s="335"/>
      <c r="BB1231" s="335"/>
      <c r="BC1231" s="335"/>
      <c r="BD1231" s="335"/>
      <c r="BE1231" s="335"/>
      <c r="BF1231" s="335"/>
      <c r="BG1231" s="335"/>
      <c r="BH1231" s="335"/>
      <c r="BI1231" s="335"/>
      <c r="BJ1231" s="335"/>
      <c r="BK1231" s="335"/>
      <c r="BL1231" s="335"/>
    </row>
    <row r="1232" spans="3:64" ht="12.95" customHeight="1" x14ac:dyDescent="0.2">
      <c r="C1232" s="329"/>
      <c r="D1232" s="329"/>
      <c r="AA1232" s="335"/>
      <c r="AB1232" s="335"/>
      <c r="AC1232" s="335"/>
      <c r="AD1232" s="335"/>
      <c r="AE1232" s="335"/>
      <c r="AG1232" s="415"/>
      <c r="AN1232" s="335"/>
      <c r="AO1232" s="335"/>
      <c r="AP1232" s="335"/>
      <c r="AQ1232" s="335"/>
      <c r="AR1232" s="335"/>
      <c r="AS1232" s="335"/>
      <c r="AT1232" s="335"/>
      <c r="AU1232" s="335"/>
    </row>
    <row r="1233" spans="3:64" ht="12.95" customHeight="1" x14ac:dyDescent="0.2">
      <c r="C1233" s="329"/>
      <c r="D1233" s="329"/>
      <c r="AA1233" s="335"/>
      <c r="AB1233" s="335"/>
      <c r="AC1233" s="335"/>
      <c r="AD1233" s="335"/>
      <c r="AE1233" s="335"/>
      <c r="AG1233" s="415"/>
      <c r="AN1233" s="335"/>
      <c r="AO1233" s="335"/>
      <c r="AP1233" s="335"/>
      <c r="AQ1233" s="335"/>
      <c r="AR1233" s="335"/>
      <c r="AS1233" s="335"/>
      <c r="AT1233" s="335"/>
      <c r="AU1233" s="335"/>
    </row>
    <row r="1234" spans="3:64" ht="12.95" customHeight="1" x14ac:dyDescent="0.2">
      <c r="C1234" s="329"/>
      <c r="D1234" s="329"/>
      <c r="AA1234" s="335"/>
      <c r="AB1234" s="335"/>
      <c r="AC1234" s="335"/>
      <c r="AD1234" s="335"/>
      <c r="AE1234" s="335"/>
      <c r="AG1234" s="415"/>
      <c r="AN1234" s="335"/>
      <c r="AO1234" s="335"/>
      <c r="AP1234" s="335"/>
      <c r="AQ1234" s="335"/>
      <c r="AR1234" s="335"/>
      <c r="AS1234" s="335"/>
      <c r="AT1234" s="335"/>
      <c r="AU1234" s="335"/>
    </row>
    <row r="1235" spans="3:64" ht="12.95" customHeight="1" x14ac:dyDescent="0.2">
      <c r="C1235" s="329"/>
      <c r="D1235" s="329"/>
      <c r="AA1235" s="335"/>
      <c r="AB1235" s="335"/>
      <c r="AC1235" s="335"/>
      <c r="AD1235" s="335"/>
      <c r="AE1235" s="335"/>
      <c r="AG1235" s="415"/>
      <c r="AN1235" s="335"/>
      <c r="AO1235" s="335"/>
      <c r="AP1235" s="335"/>
      <c r="AQ1235" s="335"/>
      <c r="AR1235" s="335"/>
      <c r="AS1235" s="335"/>
      <c r="AT1235" s="335"/>
      <c r="AU1235" s="335"/>
    </row>
    <row r="1236" spans="3:64" ht="12.95" customHeight="1" x14ac:dyDescent="0.2">
      <c r="C1236" s="329"/>
      <c r="D1236" s="329"/>
      <c r="AA1236" s="335"/>
      <c r="AB1236" s="335"/>
      <c r="AC1236" s="335"/>
      <c r="AD1236" s="335"/>
      <c r="AE1236" s="335"/>
      <c r="AG1236" s="415"/>
      <c r="AN1236" s="335"/>
      <c r="AO1236" s="335"/>
      <c r="AP1236" s="335"/>
      <c r="AQ1236" s="335"/>
      <c r="AR1236" s="335"/>
      <c r="AS1236" s="335"/>
      <c r="AT1236" s="335"/>
      <c r="AU1236" s="335"/>
    </row>
    <row r="1237" spans="3:64" ht="12.95" customHeight="1" x14ac:dyDescent="0.2">
      <c r="C1237" s="329"/>
      <c r="D1237" s="329"/>
      <c r="AA1237" s="335"/>
      <c r="AB1237" s="335"/>
      <c r="AC1237" s="335"/>
      <c r="AD1237" s="335"/>
      <c r="AE1237" s="335"/>
      <c r="AG1237" s="415"/>
      <c r="AN1237" s="335"/>
      <c r="AO1237" s="335"/>
      <c r="AP1237" s="335"/>
      <c r="AQ1237" s="335"/>
      <c r="AR1237" s="335"/>
      <c r="AS1237" s="335"/>
      <c r="AT1237" s="335"/>
      <c r="AU1237" s="335"/>
    </row>
    <row r="1238" spans="3:64" ht="12.95" customHeight="1" x14ac:dyDescent="0.2">
      <c r="C1238" s="329"/>
      <c r="D1238" s="329"/>
      <c r="AA1238" s="335"/>
      <c r="AB1238" s="335"/>
      <c r="AC1238" s="335"/>
      <c r="AD1238" s="335"/>
      <c r="AE1238" s="335"/>
      <c r="AG1238" s="415"/>
      <c r="AN1238" s="335"/>
      <c r="AO1238" s="335"/>
      <c r="AP1238" s="335"/>
      <c r="AQ1238" s="335"/>
      <c r="AR1238" s="335"/>
      <c r="AS1238" s="335"/>
      <c r="AT1238" s="335"/>
      <c r="AU1238" s="335"/>
    </row>
    <row r="1239" spans="3:64" ht="12.95" customHeight="1" x14ac:dyDescent="0.2">
      <c r="C1239" s="329"/>
      <c r="D1239" s="329"/>
      <c r="AA1239" s="335"/>
      <c r="AB1239" s="335"/>
      <c r="AC1239" s="335"/>
      <c r="AD1239" s="335"/>
      <c r="AE1239" s="335"/>
      <c r="AG1239" s="415"/>
      <c r="AN1239" s="335"/>
      <c r="AO1239" s="335"/>
      <c r="AP1239" s="335"/>
      <c r="AQ1239" s="335"/>
      <c r="AR1239" s="335"/>
      <c r="AS1239" s="335"/>
      <c r="AT1239" s="335"/>
      <c r="AU1239" s="335"/>
    </row>
    <row r="1240" spans="3:64" ht="12.95" customHeight="1" x14ac:dyDescent="0.2">
      <c r="C1240" s="329"/>
      <c r="D1240" s="329"/>
      <c r="AA1240" s="335"/>
      <c r="AB1240" s="335"/>
      <c r="AC1240" s="335"/>
      <c r="AD1240" s="335"/>
      <c r="AE1240" s="335"/>
      <c r="AG1240" s="415"/>
      <c r="AN1240" s="335"/>
      <c r="AO1240" s="335"/>
      <c r="AP1240" s="335"/>
      <c r="AQ1240" s="335"/>
      <c r="AR1240" s="335"/>
      <c r="AS1240" s="335"/>
      <c r="AT1240" s="335"/>
      <c r="AU1240" s="335"/>
    </row>
    <row r="1241" spans="3:64" ht="12.95" customHeight="1" x14ac:dyDescent="0.2">
      <c r="C1241" s="329"/>
      <c r="D1241" s="329"/>
      <c r="AA1241" s="335"/>
      <c r="AB1241" s="335"/>
      <c r="AC1241" s="335"/>
      <c r="AD1241" s="335"/>
      <c r="AE1241" s="335"/>
      <c r="AG1241" s="415"/>
      <c r="AN1241" s="335"/>
      <c r="AO1241" s="335"/>
      <c r="AP1241" s="335"/>
      <c r="AQ1241" s="335"/>
      <c r="AR1241" s="335"/>
      <c r="AS1241" s="335"/>
      <c r="AT1241" s="335"/>
      <c r="AU1241" s="335"/>
    </row>
    <row r="1242" spans="3:64" ht="12.95" customHeight="1" x14ac:dyDescent="0.2">
      <c r="C1242" s="329"/>
      <c r="D1242" s="329"/>
      <c r="AA1242" s="335"/>
      <c r="AB1242" s="335"/>
      <c r="AC1242" s="335"/>
      <c r="AD1242" s="335"/>
      <c r="AE1242" s="335"/>
      <c r="AG1242" s="415"/>
      <c r="AN1242" s="335"/>
      <c r="AO1242" s="335"/>
      <c r="AP1242" s="335"/>
      <c r="AQ1242" s="335"/>
      <c r="AR1242" s="335"/>
      <c r="AS1242" s="335"/>
      <c r="AT1242" s="335"/>
      <c r="AU1242" s="335"/>
    </row>
    <row r="1243" spans="3:64" ht="12.95" customHeight="1" x14ac:dyDescent="0.2">
      <c r="C1243" s="329"/>
      <c r="D1243" s="329"/>
      <c r="AA1243" s="335"/>
      <c r="AB1243" s="335"/>
      <c r="AC1243" s="335"/>
      <c r="AD1243" s="335"/>
      <c r="AE1243" s="335"/>
      <c r="AG1243" s="415"/>
      <c r="AN1243" s="335"/>
      <c r="AO1243" s="335"/>
      <c r="AP1243" s="335"/>
      <c r="AQ1243" s="335"/>
      <c r="AR1243" s="335"/>
      <c r="AS1243" s="335"/>
      <c r="AT1243" s="335"/>
      <c r="AU1243" s="335"/>
    </row>
    <row r="1244" spans="3:64" ht="12.95" customHeight="1" x14ac:dyDescent="0.2">
      <c r="C1244" s="329"/>
      <c r="D1244" s="329"/>
      <c r="AA1244" s="335"/>
      <c r="AB1244" s="335"/>
      <c r="AC1244" s="335"/>
      <c r="AD1244" s="335"/>
      <c r="AE1244" s="335"/>
      <c r="AG1244" s="415"/>
      <c r="AN1244" s="335"/>
      <c r="AO1244" s="335"/>
      <c r="AP1244" s="335"/>
      <c r="AQ1244" s="335"/>
      <c r="AR1244" s="335"/>
      <c r="AS1244" s="335"/>
      <c r="AT1244" s="335"/>
      <c r="AU1244" s="335"/>
    </row>
    <row r="1245" spans="3:64" ht="12.95" customHeight="1" x14ac:dyDescent="0.2">
      <c r="C1245" s="329"/>
      <c r="D1245" s="329"/>
      <c r="AA1245" s="335"/>
      <c r="AB1245" s="335"/>
      <c r="AC1245" s="335"/>
      <c r="AD1245" s="335"/>
      <c r="AE1245" s="335"/>
      <c r="AG1245" s="415"/>
      <c r="AN1245" s="335"/>
      <c r="AO1245" s="335"/>
      <c r="AP1245" s="335"/>
      <c r="AQ1245" s="335"/>
      <c r="AR1245" s="335"/>
      <c r="AS1245" s="335"/>
      <c r="AT1245" s="335"/>
      <c r="AU1245" s="335"/>
    </row>
    <row r="1246" spans="3:64" ht="12.95" customHeight="1" x14ac:dyDescent="0.2">
      <c r="C1246" s="329"/>
      <c r="D1246" s="329"/>
      <c r="AA1246" s="335"/>
      <c r="AB1246" s="335"/>
      <c r="AC1246" s="335"/>
      <c r="AD1246" s="335"/>
      <c r="AE1246" s="335"/>
      <c r="AG1246" s="415"/>
      <c r="AN1246" s="335"/>
      <c r="AO1246" s="335"/>
      <c r="AP1246" s="335"/>
      <c r="AQ1246" s="335"/>
      <c r="AR1246" s="335"/>
      <c r="AS1246" s="335"/>
      <c r="AT1246" s="335"/>
      <c r="AU1246" s="335"/>
    </row>
    <row r="1247" spans="3:64" ht="12.95" customHeight="1" x14ac:dyDescent="0.2">
      <c r="C1247" s="329"/>
      <c r="D1247" s="329"/>
      <c r="AA1247" s="335"/>
      <c r="AB1247" s="335"/>
      <c r="AC1247" s="335"/>
      <c r="AD1247" s="335"/>
      <c r="AE1247" s="335"/>
      <c r="AG1247" s="415"/>
      <c r="AN1247" s="335"/>
      <c r="AO1247" s="335"/>
      <c r="AP1247" s="335"/>
      <c r="AQ1247" s="335"/>
      <c r="AR1247" s="335"/>
      <c r="AS1247" s="335"/>
      <c r="AT1247" s="335"/>
      <c r="AU1247" s="335"/>
    </row>
    <row r="1248" spans="3:64" ht="12.95" customHeight="1" x14ac:dyDescent="0.2">
      <c r="C1248" s="329"/>
      <c r="D1248" s="329"/>
      <c r="AA1248" s="335"/>
      <c r="AB1248" s="335"/>
      <c r="AC1248" s="335"/>
      <c r="AD1248" s="335"/>
      <c r="AE1248" s="335"/>
      <c r="AG1248" s="415"/>
      <c r="AN1248" s="335"/>
      <c r="AO1248" s="335"/>
      <c r="AP1248" s="335"/>
      <c r="AQ1248" s="335"/>
      <c r="AR1248" s="335"/>
      <c r="AS1248" s="335"/>
      <c r="AT1248" s="335"/>
      <c r="AU1248" s="335"/>
      <c r="AV1248" s="335"/>
      <c r="AW1248" s="335"/>
      <c r="AX1248" s="335"/>
      <c r="AY1248" s="335"/>
      <c r="AZ1248" s="335"/>
      <c r="BA1248" s="335"/>
      <c r="BB1248" s="335"/>
      <c r="BC1248" s="335"/>
      <c r="BD1248" s="335"/>
      <c r="BE1248" s="335"/>
      <c r="BF1248" s="335"/>
      <c r="BG1248" s="335"/>
      <c r="BH1248" s="335"/>
      <c r="BI1248" s="335"/>
      <c r="BJ1248" s="335"/>
      <c r="BK1248" s="335"/>
      <c r="BL1248" s="335"/>
    </row>
    <row r="1249" spans="3:64" ht="12.95" customHeight="1" x14ac:dyDescent="0.2">
      <c r="C1249" s="329"/>
      <c r="D1249" s="329"/>
      <c r="AA1249" s="335"/>
      <c r="AB1249" s="335"/>
      <c r="AC1249" s="335"/>
      <c r="AD1249" s="335"/>
      <c r="AE1249" s="335"/>
      <c r="AG1249" s="415"/>
      <c r="AN1249" s="335"/>
      <c r="AO1249" s="335"/>
      <c r="AP1249" s="335"/>
      <c r="AQ1249" s="335"/>
      <c r="AR1249" s="335"/>
      <c r="AS1249" s="335"/>
      <c r="AT1249" s="335"/>
      <c r="AU1249" s="335"/>
    </row>
    <row r="1250" spans="3:64" ht="12.95" customHeight="1" x14ac:dyDescent="0.2">
      <c r="C1250" s="329"/>
      <c r="D1250" s="329"/>
      <c r="AA1250" s="335"/>
      <c r="AB1250" s="335"/>
      <c r="AC1250" s="335"/>
      <c r="AD1250" s="335"/>
      <c r="AE1250" s="335"/>
      <c r="AG1250" s="415"/>
      <c r="AN1250" s="335"/>
      <c r="AO1250" s="335"/>
      <c r="AP1250" s="335"/>
      <c r="AQ1250" s="335"/>
      <c r="AR1250" s="335"/>
      <c r="AS1250" s="335"/>
      <c r="AT1250" s="335"/>
      <c r="AU1250" s="335"/>
    </row>
    <row r="1251" spans="3:64" ht="12.95" customHeight="1" x14ac:dyDescent="0.2">
      <c r="C1251" s="329"/>
      <c r="D1251" s="329"/>
      <c r="AA1251" s="335"/>
      <c r="AB1251" s="335"/>
      <c r="AC1251" s="335"/>
      <c r="AD1251" s="335"/>
      <c r="AE1251" s="335"/>
      <c r="AG1251" s="415"/>
      <c r="AN1251" s="335"/>
      <c r="AO1251" s="335"/>
      <c r="AP1251" s="335"/>
      <c r="AQ1251" s="335"/>
      <c r="AR1251" s="335"/>
      <c r="AS1251" s="335"/>
      <c r="AT1251" s="335"/>
      <c r="AU1251" s="335"/>
    </row>
    <row r="1252" spans="3:64" ht="12.95" customHeight="1" x14ac:dyDescent="0.2">
      <c r="C1252" s="329"/>
      <c r="D1252" s="329"/>
      <c r="AA1252" s="335"/>
      <c r="AB1252" s="335"/>
      <c r="AC1252" s="335"/>
      <c r="AD1252" s="335"/>
      <c r="AE1252" s="335"/>
      <c r="AG1252" s="415"/>
      <c r="AN1252" s="335"/>
      <c r="AO1252" s="335"/>
      <c r="AP1252" s="335"/>
      <c r="AQ1252" s="335"/>
      <c r="AR1252" s="335"/>
      <c r="AS1252" s="335"/>
      <c r="AT1252" s="335"/>
      <c r="AU1252" s="335"/>
    </row>
    <row r="1253" spans="3:64" ht="12.95" customHeight="1" x14ac:dyDescent="0.2">
      <c r="C1253" s="329"/>
      <c r="D1253" s="329"/>
      <c r="AA1253" s="335"/>
      <c r="AB1253" s="335"/>
      <c r="AC1253" s="335"/>
      <c r="AD1253" s="335"/>
      <c r="AE1253" s="335"/>
      <c r="AG1253" s="415"/>
      <c r="AN1253" s="335"/>
      <c r="AO1253" s="335"/>
      <c r="AP1253" s="335"/>
      <c r="AQ1253" s="335"/>
      <c r="AR1253" s="335"/>
      <c r="AS1253" s="335"/>
      <c r="AT1253" s="335"/>
      <c r="AU1253" s="335"/>
    </row>
    <row r="1254" spans="3:64" ht="12.95" customHeight="1" x14ac:dyDescent="0.2">
      <c r="C1254" s="329"/>
      <c r="D1254" s="329"/>
      <c r="AA1254" s="335"/>
      <c r="AB1254" s="335"/>
      <c r="AC1254" s="335"/>
      <c r="AD1254" s="335"/>
      <c r="AE1254" s="335"/>
      <c r="AG1254" s="415"/>
      <c r="AN1254" s="335"/>
      <c r="AO1254" s="335"/>
      <c r="AP1254" s="335"/>
      <c r="AQ1254" s="335"/>
      <c r="AR1254" s="335"/>
      <c r="AS1254" s="335"/>
      <c r="AT1254" s="335"/>
      <c r="AU1254" s="335"/>
    </row>
    <row r="1255" spans="3:64" ht="12.95" customHeight="1" x14ac:dyDescent="0.2">
      <c r="C1255" s="329"/>
      <c r="D1255" s="329"/>
      <c r="AA1255" s="335"/>
      <c r="AB1255" s="335"/>
      <c r="AC1255" s="335"/>
      <c r="AD1255" s="335"/>
      <c r="AE1255" s="335"/>
      <c r="AG1255" s="415"/>
      <c r="AN1255" s="335"/>
      <c r="AO1255" s="335"/>
      <c r="AP1255" s="335"/>
      <c r="AQ1255" s="335"/>
      <c r="AR1255" s="335"/>
      <c r="AS1255" s="335"/>
      <c r="AT1255" s="335"/>
      <c r="AU1255" s="335"/>
    </row>
    <row r="1256" spans="3:64" ht="12.95" customHeight="1" x14ac:dyDescent="0.2">
      <c r="C1256" s="329"/>
      <c r="D1256" s="329"/>
      <c r="AA1256" s="335"/>
      <c r="AB1256" s="335"/>
      <c r="AC1256" s="335"/>
      <c r="AD1256" s="335"/>
      <c r="AE1256" s="335"/>
      <c r="AG1256" s="415"/>
      <c r="AN1256" s="335"/>
      <c r="AO1256" s="335"/>
      <c r="AP1256" s="335"/>
      <c r="AQ1256" s="335"/>
      <c r="AR1256" s="335"/>
      <c r="AS1256" s="335"/>
      <c r="AT1256" s="335"/>
      <c r="AU1256" s="335"/>
    </row>
    <row r="1257" spans="3:64" ht="12.95" customHeight="1" x14ac:dyDescent="0.2">
      <c r="C1257" s="329"/>
      <c r="D1257" s="329"/>
      <c r="AA1257" s="335"/>
      <c r="AB1257" s="335"/>
      <c r="AC1257" s="335"/>
      <c r="AD1257" s="335"/>
      <c r="AE1257" s="335"/>
      <c r="AG1257" s="415"/>
      <c r="AN1257" s="335"/>
      <c r="AO1257" s="335"/>
      <c r="AP1257" s="335"/>
      <c r="AQ1257" s="335"/>
      <c r="AR1257" s="335"/>
      <c r="AS1257" s="335"/>
      <c r="AT1257" s="335"/>
      <c r="AU1257" s="335"/>
      <c r="AV1257" s="335"/>
      <c r="AW1257" s="335"/>
      <c r="AX1257" s="335"/>
      <c r="AY1257" s="335"/>
      <c r="AZ1257" s="335"/>
      <c r="BA1257" s="335"/>
      <c r="BB1257" s="335"/>
      <c r="BC1257" s="335"/>
      <c r="BD1257" s="335"/>
      <c r="BE1257" s="335"/>
      <c r="BF1257" s="335"/>
      <c r="BG1257" s="335"/>
      <c r="BH1257" s="335"/>
      <c r="BI1257" s="335"/>
      <c r="BJ1257" s="335"/>
      <c r="BK1257" s="335"/>
      <c r="BL1257" s="335"/>
    </row>
    <row r="1258" spans="3:64" ht="12.95" customHeight="1" x14ac:dyDescent="0.2">
      <c r="C1258" s="329"/>
      <c r="D1258" s="329"/>
      <c r="AA1258" s="335"/>
      <c r="AB1258" s="335"/>
      <c r="AC1258" s="335"/>
      <c r="AD1258" s="335"/>
      <c r="AE1258" s="335"/>
      <c r="AG1258" s="415"/>
      <c r="AN1258" s="335"/>
      <c r="AO1258" s="335"/>
      <c r="AP1258" s="335"/>
      <c r="AQ1258" s="335"/>
      <c r="AR1258" s="335"/>
      <c r="AS1258" s="335"/>
      <c r="AT1258" s="335"/>
      <c r="AU1258" s="335"/>
    </row>
    <row r="1259" spans="3:64" ht="12.95" customHeight="1" x14ac:dyDescent="0.2">
      <c r="C1259" s="329"/>
      <c r="D1259" s="329"/>
      <c r="AA1259" s="335"/>
      <c r="AB1259" s="335"/>
      <c r="AC1259" s="335"/>
      <c r="AD1259" s="335"/>
      <c r="AE1259" s="335"/>
      <c r="AG1259" s="415"/>
      <c r="AN1259" s="335"/>
      <c r="AO1259" s="335"/>
      <c r="AP1259" s="335"/>
      <c r="AQ1259" s="335"/>
      <c r="AR1259" s="335"/>
      <c r="AS1259" s="335"/>
      <c r="AT1259" s="335"/>
      <c r="AU1259" s="335"/>
    </row>
    <row r="1260" spans="3:64" ht="12.95" customHeight="1" x14ac:dyDescent="0.2">
      <c r="C1260" s="329"/>
      <c r="D1260" s="329"/>
      <c r="AA1260" s="335"/>
      <c r="AB1260" s="335"/>
      <c r="AC1260" s="335"/>
      <c r="AD1260" s="335"/>
      <c r="AE1260" s="335"/>
      <c r="AG1260" s="415"/>
      <c r="AN1260" s="335"/>
      <c r="AO1260" s="335"/>
      <c r="AP1260" s="335"/>
      <c r="AQ1260" s="335"/>
      <c r="AR1260" s="335"/>
      <c r="AS1260" s="335"/>
      <c r="AT1260" s="335"/>
      <c r="AU1260" s="335"/>
    </row>
    <row r="1261" spans="3:64" ht="12.95" customHeight="1" x14ac:dyDescent="0.2">
      <c r="C1261" s="329"/>
      <c r="D1261" s="329"/>
      <c r="AA1261" s="335"/>
      <c r="AB1261" s="335"/>
      <c r="AC1261" s="335"/>
      <c r="AD1261" s="335"/>
      <c r="AE1261" s="335"/>
      <c r="AG1261" s="415"/>
      <c r="AN1261" s="335"/>
      <c r="AO1261" s="335"/>
      <c r="AP1261" s="335"/>
      <c r="AQ1261" s="335"/>
      <c r="AR1261" s="335"/>
      <c r="AS1261" s="335"/>
      <c r="AT1261" s="335"/>
      <c r="AU1261" s="335"/>
    </row>
    <row r="1262" spans="3:64" ht="12.95" customHeight="1" x14ac:dyDescent="0.2">
      <c r="C1262" s="329"/>
      <c r="D1262" s="329"/>
      <c r="AA1262" s="335"/>
      <c r="AB1262" s="335"/>
      <c r="AC1262" s="335"/>
      <c r="AD1262" s="335"/>
      <c r="AE1262" s="335"/>
      <c r="AG1262" s="415"/>
      <c r="AN1262" s="335"/>
      <c r="AO1262" s="335"/>
      <c r="AP1262" s="335"/>
      <c r="AQ1262" s="335"/>
      <c r="AR1262" s="335"/>
      <c r="AS1262" s="335"/>
      <c r="AT1262" s="335"/>
      <c r="AU1262" s="335"/>
    </row>
    <row r="1263" spans="3:64" ht="12.95" customHeight="1" x14ac:dyDescent="0.2">
      <c r="C1263" s="329"/>
      <c r="D1263" s="329"/>
      <c r="AA1263" s="335"/>
      <c r="AB1263" s="335"/>
      <c r="AC1263" s="335"/>
      <c r="AD1263" s="335"/>
      <c r="AE1263" s="335"/>
      <c r="AG1263" s="415"/>
      <c r="AN1263" s="335"/>
      <c r="AO1263" s="335"/>
      <c r="AP1263" s="335"/>
      <c r="AQ1263" s="335"/>
      <c r="AR1263" s="335"/>
      <c r="AS1263" s="335"/>
      <c r="AT1263" s="335"/>
      <c r="AU1263" s="335"/>
    </row>
    <row r="1264" spans="3:64" ht="12.95" customHeight="1" x14ac:dyDescent="0.2">
      <c r="C1264" s="329"/>
      <c r="D1264" s="329"/>
      <c r="AA1264" s="335"/>
      <c r="AB1264" s="335"/>
      <c r="AC1264" s="335"/>
      <c r="AD1264" s="335"/>
      <c r="AE1264" s="335"/>
      <c r="AG1264" s="415"/>
      <c r="AN1264" s="335"/>
      <c r="AO1264" s="335"/>
      <c r="AP1264" s="335"/>
      <c r="AQ1264" s="335"/>
      <c r="AR1264" s="335"/>
      <c r="AS1264" s="335"/>
      <c r="AT1264" s="335"/>
      <c r="AU1264" s="335"/>
    </row>
    <row r="1265" spans="3:47" ht="12.95" customHeight="1" x14ac:dyDescent="0.2">
      <c r="C1265" s="329"/>
      <c r="D1265" s="329"/>
      <c r="AA1265" s="335"/>
      <c r="AB1265" s="335"/>
      <c r="AC1265" s="335"/>
      <c r="AD1265" s="335"/>
      <c r="AE1265" s="335"/>
      <c r="AG1265" s="415"/>
      <c r="AN1265" s="335"/>
      <c r="AO1265" s="335"/>
      <c r="AP1265" s="335"/>
      <c r="AQ1265" s="335"/>
      <c r="AR1265" s="335"/>
      <c r="AS1265" s="335"/>
      <c r="AT1265" s="335"/>
      <c r="AU1265" s="335"/>
    </row>
    <row r="1266" spans="3:47" ht="12.95" customHeight="1" x14ac:dyDescent="0.2">
      <c r="C1266" s="329"/>
      <c r="D1266" s="329"/>
      <c r="AA1266" s="335"/>
      <c r="AB1266" s="335"/>
      <c r="AC1266" s="335"/>
      <c r="AD1266" s="335"/>
      <c r="AE1266" s="335"/>
      <c r="AG1266" s="415"/>
      <c r="AN1266" s="335"/>
      <c r="AO1266" s="335"/>
      <c r="AP1266" s="335"/>
      <c r="AQ1266" s="335"/>
      <c r="AR1266" s="335"/>
      <c r="AS1266" s="335"/>
      <c r="AT1266" s="335"/>
      <c r="AU1266" s="335"/>
    </row>
    <row r="1267" spans="3:47" ht="12.95" customHeight="1" x14ac:dyDescent="0.2">
      <c r="C1267" s="329"/>
      <c r="D1267" s="329"/>
      <c r="AA1267" s="335"/>
      <c r="AB1267" s="335"/>
      <c r="AC1267" s="335"/>
      <c r="AD1267" s="335"/>
      <c r="AE1267" s="335"/>
      <c r="AG1267" s="415"/>
      <c r="AN1267" s="335"/>
      <c r="AO1267" s="335"/>
      <c r="AP1267" s="335"/>
      <c r="AQ1267" s="335"/>
      <c r="AR1267" s="335"/>
      <c r="AS1267" s="335"/>
      <c r="AT1267" s="335"/>
      <c r="AU1267" s="335"/>
    </row>
    <row r="1268" spans="3:47" ht="12.95" customHeight="1" x14ac:dyDescent="0.2">
      <c r="C1268" s="329"/>
      <c r="D1268" s="329"/>
      <c r="AA1268" s="335"/>
      <c r="AB1268" s="335"/>
      <c r="AC1268" s="335"/>
      <c r="AD1268" s="335"/>
      <c r="AE1268" s="335"/>
      <c r="AG1268" s="415"/>
      <c r="AN1268" s="335"/>
      <c r="AO1268" s="335"/>
      <c r="AP1268" s="335"/>
      <c r="AQ1268" s="335"/>
      <c r="AR1268" s="335"/>
      <c r="AS1268" s="335"/>
      <c r="AT1268" s="335"/>
      <c r="AU1268" s="335"/>
    </row>
    <row r="1269" spans="3:47" ht="12.95" customHeight="1" x14ac:dyDescent="0.2">
      <c r="C1269" s="329"/>
      <c r="D1269" s="329"/>
      <c r="AA1269" s="335"/>
      <c r="AB1269" s="335"/>
      <c r="AC1269" s="335"/>
      <c r="AD1269" s="335"/>
      <c r="AE1269" s="335"/>
      <c r="AG1269" s="415"/>
      <c r="AN1269" s="335"/>
      <c r="AO1269" s="335"/>
      <c r="AP1269" s="335"/>
      <c r="AQ1269" s="335"/>
      <c r="AR1269" s="335"/>
      <c r="AS1269" s="335"/>
      <c r="AT1269" s="335"/>
      <c r="AU1269" s="335"/>
    </row>
    <row r="1270" spans="3:47" ht="12.95" customHeight="1" x14ac:dyDescent="0.2">
      <c r="C1270" s="329"/>
      <c r="D1270" s="329"/>
      <c r="AA1270" s="335"/>
      <c r="AB1270" s="335"/>
      <c r="AC1270" s="335"/>
      <c r="AD1270" s="335"/>
      <c r="AE1270" s="335"/>
      <c r="AG1270" s="415"/>
      <c r="AN1270" s="335"/>
      <c r="AO1270" s="335"/>
      <c r="AP1270" s="335"/>
      <c r="AQ1270" s="335"/>
      <c r="AR1270" s="335"/>
      <c r="AS1270" s="335"/>
      <c r="AT1270" s="335"/>
      <c r="AU1270" s="335"/>
    </row>
    <row r="1271" spans="3:47" ht="12.95" customHeight="1" x14ac:dyDescent="0.2">
      <c r="C1271" s="329"/>
      <c r="D1271" s="329"/>
      <c r="AA1271" s="335"/>
      <c r="AB1271" s="335"/>
      <c r="AC1271" s="335"/>
      <c r="AD1271" s="335"/>
      <c r="AE1271" s="335"/>
      <c r="AG1271" s="415"/>
      <c r="AN1271" s="335"/>
      <c r="AO1271" s="335"/>
      <c r="AP1271" s="335"/>
      <c r="AQ1271" s="335"/>
      <c r="AR1271" s="335"/>
      <c r="AS1271" s="335"/>
      <c r="AT1271" s="335"/>
      <c r="AU1271" s="335"/>
    </row>
    <row r="1272" spans="3:47" ht="12.95" customHeight="1" x14ac:dyDescent="0.2">
      <c r="C1272" s="329"/>
      <c r="D1272" s="329"/>
      <c r="AA1272" s="335"/>
      <c r="AB1272" s="335"/>
      <c r="AC1272" s="335"/>
      <c r="AD1272" s="335"/>
      <c r="AE1272" s="335"/>
      <c r="AG1272" s="415"/>
      <c r="AN1272" s="335"/>
      <c r="AO1272" s="335"/>
      <c r="AP1272" s="335"/>
      <c r="AQ1272" s="335"/>
      <c r="AR1272" s="335"/>
      <c r="AS1272" s="335"/>
      <c r="AT1272" s="335"/>
      <c r="AU1272" s="335"/>
    </row>
    <row r="1273" spans="3:47" ht="12.95" customHeight="1" x14ac:dyDescent="0.2">
      <c r="C1273" s="329"/>
      <c r="D1273" s="329"/>
      <c r="AA1273" s="335"/>
      <c r="AB1273" s="335"/>
      <c r="AC1273" s="335"/>
      <c r="AD1273" s="335"/>
      <c r="AE1273" s="335"/>
      <c r="AG1273" s="415"/>
      <c r="AN1273" s="335"/>
      <c r="AO1273" s="335"/>
      <c r="AP1273" s="335"/>
      <c r="AQ1273" s="335"/>
      <c r="AR1273" s="335"/>
      <c r="AS1273" s="335"/>
      <c r="AT1273" s="335"/>
      <c r="AU1273" s="335"/>
    </row>
    <row r="1274" spans="3:47" ht="12.95" customHeight="1" x14ac:dyDescent="0.2">
      <c r="C1274" s="329"/>
      <c r="D1274" s="329"/>
      <c r="AA1274" s="335"/>
      <c r="AB1274" s="335"/>
      <c r="AC1274" s="335"/>
      <c r="AD1274" s="335"/>
      <c r="AE1274" s="335"/>
      <c r="AG1274" s="415"/>
      <c r="AN1274" s="335"/>
      <c r="AO1274" s="335"/>
      <c r="AP1274" s="335"/>
      <c r="AQ1274" s="335"/>
      <c r="AR1274" s="335"/>
      <c r="AS1274" s="335"/>
      <c r="AT1274" s="335"/>
      <c r="AU1274" s="335"/>
    </row>
    <row r="1275" spans="3:47" ht="12.95" customHeight="1" x14ac:dyDescent="0.2">
      <c r="C1275" s="329"/>
      <c r="D1275" s="329"/>
      <c r="AA1275" s="335"/>
      <c r="AB1275" s="335"/>
      <c r="AC1275" s="335"/>
      <c r="AD1275" s="335"/>
      <c r="AE1275" s="335"/>
      <c r="AG1275" s="415"/>
      <c r="AN1275" s="335"/>
      <c r="AO1275" s="335"/>
      <c r="AP1275" s="335"/>
      <c r="AQ1275" s="335"/>
      <c r="AR1275" s="335"/>
      <c r="AS1275" s="335"/>
      <c r="AT1275" s="335"/>
      <c r="AU1275" s="335"/>
    </row>
    <row r="1276" spans="3:47" ht="12.95" customHeight="1" x14ac:dyDescent="0.2">
      <c r="C1276" s="329"/>
      <c r="D1276" s="329"/>
      <c r="AA1276" s="335"/>
      <c r="AB1276" s="335"/>
      <c r="AC1276" s="335"/>
      <c r="AD1276" s="335"/>
      <c r="AE1276" s="335"/>
      <c r="AG1276" s="415"/>
      <c r="AN1276" s="335"/>
      <c r="AO1276" s="335"/>
      <c r="AP1276" s="335"/>
      <c r="AQ1276" s="335"/>
      <c r="AR1276" s="335"/>
      <c r="AS1276" s="335"/>
      <c r="AT1276" s="335"/>
      <c r="AU1276" s="335"/>
    </row>
    <row r="1277" spans="3:47" ht="12.95" customHeight="1" x14ac:dyDescent="0.2">
      <c r="C1277" s="329"/>
      <c r="D1277" s="329"/>
      <c r="AA1277" s="335"/>
      <c r="AB1277" s="335"/>
      <c r="AC1277" s="335"/>
      <c r="AD1277" s="335"/>
      <c r="AE1277" s="335"/>
      <c r="AG1277" s="415"/>
      <c r="AN1277" s="335"/>
      <c r="AO1277" s="335"/>
      <c r="AP1277" s="335"/>
      <c r="AQ1277" s="335"/>
      <c r="AR1277" s="335"/>
      <c r="AS1277" s="335"/>
      <c r="AT1277" s="335"/>
      <c r="AU1277" s="335"/>
    </row>
    <row r="1278" spans="3:47" ht="12.95" customHeight="1" x14ac:dyDescent="0.2">
      <c r="C1278" s="329"/>
      <c r="D1278" s="329"/>
      <c r="AA1278" s="335"/>
      <c r="AB1278" s="335"/>
      <c r="AC1278" s="335"/>
      <c r="AD1278" s="335"/>
      <c r="AE1278" s="335"/>
      <c r="AG1278" s="415"/>
      <c r="AN1278" s="335"/>
      <c r="AO1278" s="335"/>
      <c r="AP1278" s="335"/>
      <c r="AQ1278" s="335"/>
      <c r="AR1278" s="335"/>
      <c r="AS1278" s="335"/>
      <c r="AT1278" s="335"/>
      <c r="AU1278" s="335"/>
    </row>
    <row r="1279" spans="3:47" ht="12.95" customHeight="1" x14ac:dyDescent="0.2">
      <c r="C1279" s="329"/>
      <c r="D1279" s="329"/>
      <c r="AA1279" s="335"/>
      <c r="AB1279" s="335"/>
      <c r="AC1279" s="335"/>
      <c r="AD1279" s="335"/>
      <c r="AE1279" s="335"/>
      <c r="AG1279" s="415"/>
      <c r="AN1279" s="335"/>
      <c r="AO1279" s="335"/>
      <c r="AP1279" s="335"/>
      <c r="AQ1279" s="335"/>
      <c r="AR1279" s="335"/>
      <c r="AS1279" s="335"/>
      <c r="AT1279" s="335"/>
      <c r="AU1279" s="335"/>
    </row>
    <row r="1280" spans="3:47" ht="12.95" customHeight="1" x14ac:dyDescent="0.2">
      <c r="C1280" s="329"/>
      <c r="D1280" s="329"/>
      <c r="AA1280" s="335"/>
      <c r="AB1280" s="335"/>
      <c r="AC1280" s="335"/>
      <c r="AD1280" s="335"/>
      <c r="AE1280" s="335"/>
      <c r="AG1280" s="415"/>
      <c r="AN1280" s="335"/>
      <c r="AO1280" s="335"/>
      <c r="AP1280" s="335"/>
      <c r="AQ1280" s="335"/>
      <c r="AR1280" s="335"/>
      <c r="AS1280" s="335"/>
      <c r="AT1280" s="335"/>
      <c r="AU1280" s="335"/>
    </row>
    <row r="1281" spans="3:64" ht="12.95" customHeight="1" x14ac:dyDescent="0.2">
      <c r="C1281" s="329"/>
      <c r="D1281" s="329"/>
      <c r="AA1281" s="335"/>
      <c r="AB1281" s="335"/>
      <c r="AC1281" s="335"/>
      <c r="AD1281" s="335"/>
      <c r="AE1281" s="335"/>
      <c r="AG1281" s="415"/>
      <c r="AN1281" s="335"/>
      <c r="AO1281" s="335"/>
      <c r="AP1281" s="335"/>
      <c r="AQ1281" s="335"/>
      <c r="AR1281" s="335"/>
      <c r="AS1281" s="335"/>
      <c r="AT1281" s="335"/>
      <c r="AU1281" s="335"/>
    </row>
    <row r="1282" spans="3:64" ht="12.95" customHeight="1" x14ac:dyDescent="0.2">
      <c r="C1282" s="329"/>
      <c r="D1282" s="329"/>
      <c r="AA1282" s="335"/>
      <c r="AB1282" s="335"/>
      <c r="AC1282" s="335"/>
      <c r="AD1282" s="335"/>
      <c r="AE1282" s="335"/>
      <c r="AG1282" s="415"/>
      <c r="AN1282" s="335"/>
      <c r="AO1282" s="335"/>
      <c r="AP1282" s="335"/>
      <c r="AQ1282" s="335"/>
      <c r="AR1282" s="335"/>
      <c r="AS1282" s="335"/>
      <c r="AT1282" s="335"/>
      <c r="AU1282" s="335"/>
    </row>
    <row r="1283" spans="3:64" ht="12.95" customHeight="1" x14ac:dyDescent="0.2">
      <c r="C1283" s="329"/>
      <c r="D1283" s="329"/>
      <c r="AA1283" s="335"/>
      <c r="AB1283" s="335"/>
      <c r="AC1283" s="335"/>
      <c r="AD1283" s="335"/>
      <c r="AE1283" s="335"/>
      <c r="AG1283" s="415"/>
      <c r="AN1283" s="335"/>
      <c r="AO1283" s="335"/>
      <c r="AP1283" s="335"/>
      <c r="AQ1283" s="335"/>
      <c r="AR1283" s="335"/>
      <c r="AS1283" s="335"/>
      <c r="AT1283" s="335"/>
      <c r="AU1283" s="335"/>
    </row>
    <row r="1284" spans="3:64" ht="12.95" customHeight="1" x14ac:dyDescent="0.2">
      <c r="C1284" s="329"/>
      <c r="D1284" s="329"/>
      <c r="AA1284" s="335"/>
      <c r="AB1284" s="335"/>
      <c r="AC1284" s="335"/>
      <c r="AD1284" s="335"/>
      <c r="AE1284" s="335"/>
      <c r="AG1284" s="415"/>
      <c r="AN1284" s="335"/>
      <c r="AO1284" s="335"/>
      <c r="AP1284" s="335"/>
      <c r="AQ1284" s="335"/>
      <c r="AR1284" s="335"/>
      <c r="AS1284" s="335"/>
      <c r="AT1284" s="335"/>
      <c r="AU1284" s="335"/>
    </row>
    <row r="1285" spans="3:64" ht="12.95" customHeight="1" x14ac:dyDescent="0.2">
      <c r="C1285" s="329"/>
      <c r="D1285" s="329"/>
      <c r="AA1285" s="335"/>
      <c r="AB1285" s="335"/>
      <c r="AC1285" s="335"/>
      <c r="AD1285" s="335"/>
      <c r="AE1285" s="335"/>
      <c r="AG1285" s="415"/>
      <c r="AN1285" s="335"/>
      <c r="AO1285" s="335"/>
      <c r="AP1285" s="335"/>
      <c r="AQ1285" s="335"/>
      <c r="AR1285" s="335"/>
      <c r="AS1285" s="335"/>
      <c r="AT1285" s="335"/>
      <c r="AU1285" s="335"/>
    </row>
    <row r="1286" spans="3:64" ht="12.95" customHeight="1" x14ac:dyDescent="0.2">
      <c r="C1286" s="329"/>
      <c r="D1286" s="329"/>
      <c r="AA1286" s="335"/>
      <c r="AB1286" s="335"/>
      <c r="AC1286" s="335"/>
      <c r="AD1286" s="335"/>
      <c r="AE1286" s="335"/>
      <c r="AG1286" s="415"/>
      <c r="AN1286" s="335"/>
      <c r="AO1286" s="335"/>
      <c r="AP1286" s="335"/>
      <c r="AQ1286" s="335"/>
      <c r="AR1286" s="335"/>
      <c r="AS1286" s="335"/>
      <c r="AT1286" s="335"/>
      <c r="AU1286" s="335"/>
    </row>
    <row r="1287" spans="3:64" ht="12.95" customHeight="1" x14ac:dyDescent="0.2">
      <c r="C1287" s="329"/>
      <c r="D1287" s="329"/>
      <c r="AA1287" s="335"/>
      <c r="AB1287" s="335"/>
      <c r="AC1287" s="335"/>
      <c r="AD1287" s="335"/>
      <c r="AE1287" s="335"/>
      <c r="AG1287" s="415"/>
      <c r="AN1287" s="335"/>
      <c r="AO1287" s="335"/>
      <c r="AP1287" s="335"/>
      <c r="AQ1287" s="335"/>
      <c r="AR1287" s="335"/>
      <c r="AS1287" s="335"/>
      <c r="AT1287" s="335"/>
      <c r="AU1287" s="335"/>
    </row>
    <row r="1288" spans="3:64" ht="12.95" customHeight="1" x14ac:dyDescent="0.2">
      <c r="C1288" s="329"/>
      <c r="D1288" s="329"/>
      <c r="AA1288" s="335"/>
      <c r="AB1288" s="335"/>
      <c r="AC1288" s="335"/>
      <c r="AD1288" s="335"/>
      <c r="AE1288" s="335"/>
      <c r="AG1288" s="415"/>
      <c r="AN1288" s="335"/>
      <c r="AO1288" s="335"/>
      <c r="AP1288" s="335"/>
      <c r="AQ1288" s="335"/>
      <c r="AR1288" s="335"/>
      <c r="AS1288" s="335"/>
      <c r="AT1288" s="335"/>
      <c r="AU1288" s="335"/>
    </row>
    <row r="1289" spans="3:64" ht="12.95" customHeight="1" x14ac:dyDescent="0.2">
      <c r="C1289" s="329"/>
      <c r="D1289" s="329"/>
      <c r="AA1289" s="335"/>
      <c r="AB1289" s="335"/>
      <c r="AC1289" s="335"/>
      <c r="AD1289" s="335"/>
      <c r="AE1289" s="335"/>
      <c r="AG1289" s="415"/>
      <c r="AN1289" s="335"/>
      <c r="AO1289" s="335"/>
      <c r="AP1289" s="335"/>
      <c r="AQ1289" s="335"/>
      <c r="AR1289" s="335"/>
      <c r="AS1289" s="335"/>
      <c r="AT1289" s="335"/>
      <c r="AU1289" s="335"/>
    </row>
    <row r="1290" spans="3:64" ht="12.95" customHeight="1" x14ac:dyDescent="0.2">
      <c r="C1290" s="329"/>
      <c r="D1290" s="329"/>
      <c r="AA1290" s="335"/>
      <c r="AB1290" s="335"/>
      <c r="AC1290" s="335"/>
      <c r="AD1290" s="335"/>
      <c r="AE1290" s="335"/>
      <c r="AG1290" s="415"/>
      <c r="AN1290" s="335"/>
      <c r="AO1290" s="335"/>
      <c r="AP1290" s="335"/>
      <c r="AQ1290" s="335"/>
      <c r="AR1290" s="335"/>
      <c r="AS1290" s="335"/>
      <c r="AT1290" s="335"/>
      <c r="AU1290" s="335"/>
      <c r="AV1290" s="335"/>
      <c r="AW1290" s="335"/>
      <c r="AX1290" s="335"/>
      <c r="AY1290" s="335"/>
      <c r="AZ1290" s="335"/>
      <c r="BA1290" s="335"/>
      <c r="BB1290" s="335"/>
      <c r="BC1290" s="335"/>
      <c r="BD1290" s="335"/>
      <c r="BE1290" s="335"/>
      <c r="BF1290" s="335"/>
      <c r="BG1290" s="335"/>
      <c r="BH1290" s="335"/>
      <c r="BI1290" s="335"/>
      <c r="BJ1290" s="335"/>
      <c r="BK1290" s="335"/>
      <c r="BL1290" s="335"/>
    </row>
    <row r="1291" spans="3:64" ht="12.95" customHeight="1" x14ac:dyDescent="0.2">
      <c r="C1291" s="329"/>
      <c r="D1291" s="329"/>
      <c r="AA1291" s="335"/>
      <c r="AB1291" s="335"/>
      <c r="AC1291" s="335"/>
      <c r="AD1291" s="335"/>
      <c r="AE1291" s="335"/>
      <c r="AG1291" s="415"/>
      <c r="AN1291" s="335"/>
      <c r="AO1291" s="335"/>
      <c r="AP1291" s="335"/>
      <c r="AQ1291" s="335"/>
      <c r="AR1291" s="335"/>
      <c r="AS1291" s="335"/>
      <c r="AT1291" s="335"/>
      <c r="AU1291" s="335"/>
    </row>
    <row r="1292" spans="3:64" ht="12.95" customHeight="1" x14ac:dyDescent="0.2">
      <c r="C1292" s="329"/>
      <c r="D1292" s="329"/>
      <c r="AA1292" s="335"/>
      <c r="AB1292" s="335"/>
      <c r="AC1292" s="335"/>
      <c r="AD1292" s="335"/>
      <c r="AE1292" s="335"/>
      <c r="AG1292" s="415"/>
      <c r="AN1292" s="335"/>
      <c r="AO1292" s="335"/>
      <c r="AP1292" s="335"/>
      <c r="AQ1292" s="335"/>
      <c r="AR1292" s="335"/>
      <c r="AS1292" s="335"/>
      <c r="AT1292" s="335"/>
      <c r="AU1292" s="335"/>
      <c r="AV1292" s="335"/>
      <c r="AW1292" s="335"/>
      <c r="AX1292" s="335"/>
      <c r="AY1292" s="335"/>
      <c r="AZ1292" s="335"/>
      <c r="BA1292" s="335"/>
      <c r="BB1292" s="335"/>
      <c r="BC1292" s="335"/>
      <c r="BD1292" s="335"/>
      <c r="BE1292" s="335"/>
      <c r="BF1292" s="335"/>
      <c r="BG1292" s="335"/>
      <c r="BH1292" s="335"/>
      <c r="BI1292" s="335"/>
      <c r="BJ1292" s="335"/>
      <c r="BK1292" s="335"/>
      <c r="BL1292" s="335"/>
    </row>
    <row r="1293" spans="3:64" ht="12.95" customHeight="1" x14ac:dyDescent="0.2">
      <c r="C1293" s="329"/>
      <c r="D1293" s="329"/>
      <c r="AA1293" s="335"/>
      <c r="AB1293" s="335"/>
      <c r="AC1293" s="335"/>
      <c r="AD1293" s="335"/>
      <c r="AE1293" s="335"/>
      <c r="AG1293" s="415"/>
      <c r="AN1293" s="335"/>
      <c r="AO1293" s="335"/>
      <c r="AP1293" s="335"/>
      <c r="AQ1293" s="335"/>
      <c r="AR1293" s="335"/>
      <c r="AS1293" s="335"/>
      <c r="AT1293" s="335"/>
      <c r="AU1293" s="335"/>
    </row>
    <row r="1294" spans="3:64" ht="12.95" customHeight="1" x14ac:dyDescent="0.2">
      <c r="C1294" s="329"/>
      <c r="D1294" s="329"/>
      <c r="AA1294" s="335"/>
      <c r="AB1294" s="335"/>
      <c r="AC1294" s="335"/>
      <c r="AD1294" s="335"/>
      <c r="AE1294" s="335"/>
      <c r="AG1294" s="415"/>
      <c r="AN1294" s="335"/>
      <c r="AO1294" s="335"/>
      <c r="AP1294" s="335"/>
      <c r="AQ1294" s="335"/>
      <c r="AR1294" s="335"/>
      <c r="AS1294" s="335"/>
      <c r="AT1294" s="335"/>
      <c r="AU1294" s="335"/>
      <c r="AV1294" s="335"/>
    </row>
    <row r="1295" spans="3:64" ht="12.95" customHeight="1" x14ac:dyDescent="0.2">
      <c r="C1295" s="329"/>
      <c r="D1295" s="329"/>
      <c r="AA1295" s="335"/>
      <c r="AB1295" s="335"/>
      <c r="AC1295" s="335"/>
      <c r="AD1295" s="335"/>
      <c r="AE1295" s="335"/>
      <c r="AG1295" s="415"/>
      <c r="AN1295" s="335"/>
      <c r="AO1295" s="335"/>
      <c r="AP1295" s="335"/>
      <c r="AQ1295" s="335"/>
      <c r="AR1295" s="335"/>
      <c r="AS1295" s="335"/>
      <c r="AT1295" s="335"/>
      <c r="AU1295" s="335"/>
    </row>
    <row r="1296" spans="3:64" ht="12.95" customHeight="1" x14ac:dyDescent="0.2">
      <c r="C1296" s="329"/>
      <c r="D1296" s="329"/>
      <c r="AA1296" s="335"/>
      <c r="AB1296" s="335"/>
      <c r="AC1296" s="335"/>
      <c r="AD1296" s="335"/>
      <c r="AE1296" s="335"/>
      <c r="AG1296" s="415"/>
      <c r="AN1296" s="335"/>
      <c r="AO1296" s="335"/>
      <c r="AP1296" s="335"/>
      <c r="AQ1296" s="335"/>
      <c r="AR1296" s="335"/>
      <c r="AS1296" s="335"/>
      <c r="AT1296" s="335"/>
      <c r="AU1296" s="335"/>
      <c r="AV1296" s="335"/>
      <c r="AW1296" s="335"/>
      <c r="AX1296" s="335"/>
      <c r="AY1296" s="335"/>
      <c r="AZ1296" s="335"/>
      <c r="BA1296" s="335"/>
      <c r="BB1296" s="335"/>
      <c r="BC1296" s="335"/>
      <c r="BD1296" s="335"/>
      <c r="BE1296" s="335"/>
      <c r="BF1296" s="335"/>
      <c r="BG1296" s="335"/>
      <c r="BH1296" s="335"/>
      <c r="BI1296" s="335"/>
      <c r="BJ1296" s="335"/>
      <c r="BK1296" s="335"/>
      <c r="BL1296" s="335"/>
    </row>
    <row r="1297" spans="3:48" ht="12.95" customHeight="1" x14ac:dyDescent="0.2">
      <c r="C1297" s="329"/>
      <c r="D1297" s="329"/>
      <c r="AA1297" s="335"/>
      <c r="AB1297" s="335"/>
      <c r="AC1297" s="335"/>
      <c r="AD1297" s="335"/>
      <c r="AE1297" s="335"/>
      <c r="AG1297" s="415"/>
      <c r="AN1297" s="335"/>
      <c r="AO1297" s="335"/>
      <c r="AP1297" s="335"/>
      <c r="AQ1297" s="335"/>
      <c r="AR1297" s="335"/>
      <c r="AS1297" s="335"/>
      <c r="AT1297" s="335"/>
      <c r="AU1297" s="335"/>
    </row>
    <row r="1298" spans="3:48" ht="12.95" customHeight="1" x14ac:dyDescent="0.2">
      <c r="C1298" s="329"/>
      <c r="D1298" s="329"/>
      <c r="AA1298" s="335"/>
      <c r="AB1298" s="335"/>
      <c r="AC1298" s="335"/>
      <c r="AD1298" s="335"/>
      <c r="AE1298" s="335"/>
      <c r="AG1298" s="415"/>
      <c r="AN1298" s="335"/>
      <c r="AO1298" s="335"/>
      <c r="AP1298" s="335"/>
      <c r="AQ1298" s="335"/>
      <c r="AR1298" s="335"/>
      <c r="AS1298" s="335"/>
      <c r="AT1298" s="335"/>
      <c r="AU1298" s="335"/>
    </row>
    <row r="1299" spans="3:48" ht="12.95" customHeight="1" x14ac:dyDescent="0.2">
      <c r="C1299" s="329"/>
      <c r="D1299" s="329"/>
      <c r="AA1299" s="335"/>
      <c r="AB1299" s="335"/>
      <c r="AC1299" s="335"/>
      <c r="AD1299" s="335"/>
      <c r="AE1299" s="335"/>
      <c r="AG1299" s="415"/>
      <c r="AN1299" s="335"/>
      <c r="AO1299" s="335"/>
      <c r="AP1299" s="335"/>
      <c r="AQ1299" s="335"/>
      <c r="AR1299" s="335"/>
      <c r="AS1299" s="335"/>
      <c r="AT1299" s="335"/>
      <c r="AU1299" s="335"/>
    </row>
    <row r="1300" spans="3:48" ht="12.95" customHeight="1" x14ac:dyDescent="0.2">
      <c r="C1300" s="329"/>
      <c r="D1300" s="329"/>
      <c r="AA1300" s="335"/>
      <c r="AB1300" s="335"/>
      <c r="AC1300" s="335"/>
      <c r="AD1300" s="335"/>
      <c r="AE1300" s="335"/>
      <c r="AG1300" s="415"/>
      <c r="AN1300" s="335"/>
      <c r="AO1300" s="335"/>
      <c r="AP1300" s="335"/>
      <c r="AQ1300" s="335"/>
      <c r="AR1300" s="335"/>
      <c r="AS1300" s="335"/>
      <c r="AT1300" s="335"/>
      <c r="AU1300" s="335"/>
      <c r="AV1300" s="335"/>
    </row>
    <row r="1301" spans="3:48" ht="12.95" customHeight="1" x14ac:dyDescent="0.2">
      <c r="C1301" s="329"/>
      <c r="D1301" s="329"/>
      <c r="AA1301" s="335"/>
      <c r="AB1301" s="335"/>
      <c r="AC1301" s="335"/>
      <c r="AD1301" s="335"/>
      <c r="AE1301" s="335"/>
      <c r="AG1301" s="415"/>
      <c r="AN1301" s="335"/>
      <c r="AO1301" s="335"/>
      <c r="AP1301" s="335"/>
      <c r="AQ1301" s="335"/>
      <c r="AR1301" s="335"/>
      <c r="AS1301" s="335"/>
      <c r="AT1301" s="335"/>
      <c r="AU1301" s="335"/>
    </row>
    <row r="1302" spans="3:48" ht="12.95" customHeight="1" x14ac:dyDescent="0.2">
      <c r="C1302" s="329"/>
      <c r="D1302" s="329"/>
      <c r="AA1302" s="335"/>
      <c r="AB1302" s="335"/>
      <c r="AC1302" s="335"/>
      <c r="AD1302" s="335"/>
      <c r="AE1302" s="335"/>
      <c r="AG1302" s="415"/>
      <c r="AN1302" s="335"/>
      <c r="AO1302" s="335"/>
      <c r="AP1302" s="335"/>
      <c r="AQ1302" s="335"/>
      <c r="AR1302" s="335"/>
      <c r="AS1302" s="335"/>
      <c r="AT1302" s="335"/>
      <c r="AU1302" s="335"/>
    </row>
    <row r="1303" spans="3:48" ht="12.95" customHeight="1" x14ac:dyDescent="0.2">
      <c r="C1303" s="329"/>
      <c r="D1303" s="329"/>
      <c r="AA1303" s="335"/>
      <c r="AB1303" s="335"/>
      <c r="AC1303" s="335"/>
      <c r="AD1303" s="335"/>
      <c r="AE1303" s="335"/>
      <c r="AG1303" s="415"/>
      <c r="AN1303" s="335"/>
      <c r="AO1303" s="335"/>
      <c r="AP1303" s="335"/>
      <c r="AQ1303" s="335"/>
      <c r="AR1303" s="335"/>
      <c r="AS1303" s="335"/>
      <c r="AT1303" s="335"/>
      <c r="AU1303" s="335"/>
    </row>
    <row r="1304" spans="3:48" ht="12.95" customHeight="1" x14ac:dyDescent="0.2">
      <c r="C1304" s="329"/>
      <c r="D1304" s="329"/>
      <c r="AA1304" s="335"/>
      <c r="AB1304" s="335"/>
      <c r="AC1304" s="335"/>
      <c r="AD1304" s="335"/>
      <c r="AE1304" s="335"/>
      <c r="AG1304" s="415"/>
      <c r="AN1304" s="335"/>
      <c r="AO1304" s="335"/>
      <c r="AP1304" s="335"/>
      <c r="AQ1304" s="335"/>
      <c r="AR1304" s="335"/>
      <c r="AS1304" s="335"/>
      <c r="AT1304" s="335"/>
      <c r="AU1304" s="335"/>
    </row>
    <row r="1305" spans="3:48" ht="12.95" customHeight="1" x14ac:dyDescent="0.2">
      <c r="C1305" s="329"/>
      <c r="D1305" s="329"/>
      <c r="AA1305" s="335"/>
      <c r="AB1305" s="335"/>
      <c r="AC1305" s="335"/>
      <c r="AD1305" s="335"/>
      <c r="AE1305" s="335"/>
      <c r="AG1305" s="415"/>
      <c r="AN1305" s="335"/>
      <c r="AO1305" s="335"/>
      <c r="AP1305" s="335"/>
      <c r="AQ1305" s="335"/>
      <c r="AR1305" s="335"/>
      <c r="AS1305" s="335"/>
      <c r="AT1305" s="335"/>
      <c r="AU1305" s="335"/>
    </row>
    <row r="1306" spans="3:48" ht="12.95" customHeight="1" x14ac:dyDescent="0.2">
      <c r="C1306" s="329"/>
      <c r="D1306" s="329"/>
      <c r="AA1306" s="335"/>
      <c r="AB1306" s="335"/>
      <c r="AC1306" s="335"/>
      <c r="AD1306" s="335"/>
      <c r="AE1306" s="335"/>
      <c r="AG1306" s="415"/>
      <c r="AN1306" s="335"/>
      <c r="AO1306" s="335"/>
      <c r="AP1306" s="335"/>
      <c r="AQ1306" s="335"/>
      <c r="AR1306" s="335"/>
      <c r="AS1306" s="335"/>
      <c r="AT1306" s="335"/>
      <c r="AU1306" s="335"/>
    </row>
    <row r="1307" spans="3:48" ht="12.95" customHeight="1" x14ac:dyDescent="0.2">
      <c r="C1307" s="329"/>
      <c r="D1307" s="329"/>
      <c r="AA1307" s="335"/>
      <c r="AB1307" s="335"/>
      <c r="AC1307" s="335"/>
      <c r="AD1307" s="335"/>
      <c r="AE1307" s="335"/>
      <c r="AG1307" s="415"/>
      <c r="AN1307" s="335"/>
      <c r="AO1307" s="335"/>
      <c r="AP1307" s="335"/>
      <c r="AQ1307" s="335"/>
      <c r="AR1307" s="335"/>
      <c r="AS1307" s="335"/>
      <c r="AT1307" s="335"/>
      <c r="AU1307" s="335"/>
    </row>
    <row r="1308" spans="3:48" ht="12.95" customHeight="1" x14ac:dyDescent="0.2">
      <c r="C1308" s="329"/>
      <c r="D1308" s="329"/>
      <c r="AA1308" s="335"/>
      <c r="AB1308" s="335"/>
      <c r="AC1308" s="335"/>
      <c r="AD1308" s="335"/>
      <c r="AE1308" s="335"/>
      <c r="AG1308" s="415"/>
      <c r="AN1308" s="335"/>
      <c r="AO1308" s="335"/>
      <c r="AP1308" s="335"/>
      <c r="AQ1308" s="335"/>
      <c r="AR1308" s="335"/>
      <c r="AS1308" s="335"/>
      <c r="AT1308" s="335"/>
      <c r="AU1308" s="335"/>
    </row>
    <row r="1309" spans="3:48" ht="12.95" customHeight="1" x14ac:dyDescent="0.2">
      <c r="C1309" s="329"/>
      <c r="D1309" s="329"/>
      <c r="AA1309" s="335"/>
      <c r="AB1309" s="335"/>
      <c r="AC1309" s="335"/>
      <c r="AD1309" s="335"/>
      <c r="AE1309" s="335"/>
      <c r="AG1309" s="415"/>
      <c r="AN1309" s="335"/>
      <c r="AO1309" s="335"/>
      <c r="AP1309" s="335"/>
      <c r="AQ1309" s="335"/>
      <c r="AR1309" s="335"/>
      <c r="AS1309" s="335"/>
      <c r="AT1309" s="335"/>
      <c r="AU1309" s="335"/>
    </row>
    <row r="1310" spans="3:48" ht="12.95" customHeight="1" x14ac:dyDescent="0.2">
      <c r="C1310" s="329"/>
      <c r="D1310" s="329"/>
      <c r="AA1310" s="335"/>
      <c r="AB1310" s="335"/>
      <c r="AC1310" s="335"/>
      <c r="AD1310" s="335"/>
      <c r="AE1310" s="335"/>
      <c r="AG1310" s="415"/>
      <c r="AN1310" s="335"/>
      <c r="AO1310" s="335"/>
      <c r="AP1310" s="335"/>
      <c r="AQ1310" s="335"/>
      <c r="AR1310" s="335"/>
      <c r="AS1310" s="335"/>
      <c r="AT1310" s="335"/>
      <c r="AU1310" s="335"/>
    </row>
    <row r="1311" spans="3:48" ht="12.95" customHeight="1" x14ac:dyDescent="0.2">
      <c r="C1311" s="329"/>
      <c r="D1311" s="329"/>
      <c r="AA1311" s="335"/>
      <c r="AB1311" s="335"/>
      <c r="AC1311" s="335"/>
      <c r="AD1311" s="335"/>
      <c r="AE1311" s="335"/>
      <c r="AG1311" s="415"/>
      <c r="AN1311" s="335"/>
      <c r="AO1311" s="335"/>
      <c r="AP1311" s="335"/>
      <c r="AQ1311" s="335"/>
      <c r="AR1311" s="335"/>
      <c r="AS1311" s="335"/>
      <c r="AT1311" s="335"/>
      <c r="AU1311" s="335"/>
    </row>
    <row r="1312" spans="3:48" ht="12.95" customHeight="1" x14ac:dyDescent="0.2">
      <c r="C1312" s="329"/>
      <c r="D1312" s="329"/>
      <c r="AA1312" s="335"/>
      <c r="AB1312" s="335"/>
      <c r="AC1312" s="335"/>
      <c r="AD1312" s="335"/>
      <c r="AE1312" s="335"/>
      <c r="AG1312" s="415"/>
      <c r="AN1312" s="335"/>
      <c r="AO1312" s="335"/>
      <c r="AP1312" s="335"/>
      <c r="AQ1312" s="335"/>
      <c r="AR1312" s="335"/>
      <c r="AS1312" s="335"/>
      <c r="AT1312" s="335"/>
      <c r="AU1312" s="335"/>
    </row>
    <row r="1313" spans="3:64" ht="12.95" customHeight="1" x14ac:dyDescent="0.2">
      <c r="C1313" s="329"/>
      <c r="D1313" s="329"/>
      <c r="AA1313" s="335"/>
      <c r="AB1313" s="335"/>
      <c r="AC1313" s="335"/>
      <c r="AD1313" s="335"/>
      <c r="AE1313" s="335"/>
      <c r="AG1313" s="415"/>
      <c r="AN1313" s="335"/>
      <c r="AO1313" s="335"/>
      <c r="AP1313" s="335"/>
      <c r="AQ1313" s="335"/>
      <c r="AR1313" s="335"/>
      <c r="AS1313" s="335"/>
      <c r="AT1313" s="335"/>
      <c r="AU1313" s="335"/>
    </row>
    <row r="1314" spans="3:64" ht="12.95" customHeight="1" x14ac:dyDescent="0.2">
      <c r="C1314" s="329"/>
      <c r="D1314" s="329"/>
      <c r="AA1314" s="335"/>
      <c r="AB1314" s="335"/>
      <c r="AC1314" s="335"/>
      <c r="AD1314" s="335"/>
      <c r="AE1314" s="335"/>
      <c r="AG1314" s="415"/>
      <c r="AN1314" s="335"/>
      <c r="AO1314" s="335"/>
      <c r="AP1314" s="335"/>
      <c r="AQ1314" s="335"/>
      <c r="AR1314" s="335"/>
      <c r="AS1314" s="335"/>
      <c r="AT1314" s="335"/>
      <c r="AU1314" s="335"/>
    </row>
    <row r="1315" spans="3:64" ht="12.95" customHeight="1" x14ac:dyDescent="0.2">
      <c r="C1315" s="329"/>
      <c r="D1315" s="329"/>
      <c r="AA1315" s="335"/>
      <c r="AB1315" s="335"/>
      <c r="AC1315" s="335"/>
      <c r="AD1315" s="335"/>
      <c r="AE1315" s="335"/>
      <c r="AG1315" s="415"/>
      <c r="AN1315" s="335"/>
      <c r="AO1315" s="335"/>
      <c r="AP1315" s="335"/>
      <c r="AQ1315" s="335"/>
      <c r="AR1315" s="335"/>
      <c r="AS1315" s="335"/>
      <c r="AT1315" s="335"/>
      <c r="AU1315" s="335"/>
    </row>
    <row r="1316" spans="3:64" ht="12.95" customHeight="1" x14ac:dyDescent="0.2">
      <c r="C1316" s="329"/>
      <c r="D1316" s="329"/>
      <c r="AA1316" s="335"/>
      <c r="AB1316" s="335"/>
      <c r="AC1316" s="335"/>
      <c r="AD1316" s="335"/>
      <c r="AE1316" s="335"/>
      <c r="AG1316" s="415"/>
      <c r="AN1316" s="335"/>
      <c r="AO1316" s="335"/>
      <c r="AP1316" s="335"/>
      <c r="AQ1316" s="335"/>
      <c r="AR1316" s="335"/>
      <c r="AS1316" s="335"/>
      <c r="AT1316" s="335"/>
      <c r="AU1316" s="335"/>
    </row>
    <row r="1317" spans="3:64" ht="12.95" customHeight="1" x14ac:dyDescent="0.2">
      <c r="C1317" s="329"/>
      <c r="D1317" s="329"/>
      <c r="AA1317" s="335"/>
      <c r="AB1317" s="335"/>
      <c r="AC1317" s="335"/>
      <c r="AD1317" s="335"/>
      <c r="AE1317" s="335"/>
      <c r="AG1317" s="415"/>
      <c r="AN1317" s="335"/>
      <c r="AO1317" s="335"/>
      <c r="AP1317" s="335"/>
      <c r="AQ1317" s="335"/>
      <c r="AR1317" s="335"/>
      <c r="AS1317" s="335"/>
      <c r="AT1317" s="335"/>
      <c r="AU1317" s="335"/>
    </row>
    <row r="1318" spans="3:64" ht="12.95" customHeight="1" x14ac:dyDescent="0.2">
      <c r="C1318" s="329"/>
      <c r="D1318" s="329"/>
      <c r="AA1318" s="335"/>
      <c r="AB1318" s="335"/>
      <c r="AC1318" s="335"/>
      <c r="AD1318" s="335"/>
      <c r="AE1318" s="335"/>
      <c r="AG1318" s="415"/>
      <c r="AN1318" s="335"/>
      <c r="AO1318" s="335"/>
      <c r="AP1318" s="335"/>
      <c r="AQ1318" s="335"/>
      <c r="AR1318" s="335"/>
      <c r="AS1318" s="335"/>
      <c r="AT1318" s="335"/>
      <c r="AU1318" s="335"/>
    </row>
    <row r="1319" spans="3:64" ht="12.95" customHeight="1" x14ac:dyDescent="0.2">
      <c r="C1319" s="329"/>
      <c r="D1319" s="329"/>
      <c r="AA1319" s="335"/>
      <c r="AB1319" s="335"/>
      <c r="AC1319" s="335"/>
      <c r="AD1319" s="335"/>
      <c r="AE1319" s="335"/>
      <c r="AG1319" s="415"/>
      <c r="AN1319" s="335"/>
      <c r="AO1319" s="335"/>
      <c r="AP1319" s="335"/>
      <c r="AQ1319" s="335"/>
      <c r="AR1319" s="335"/>
      <c r="AS1319" s="335"/>
      <c r="AT1319" s="335"/>
      <c r="AU1319" s="335"/>
    </row>
    <row r="1320" spans="3:64" ht="12.95" customHeight="1" x14ac:dyDescent="0.2">
      <c r="C1320" s="329"/>
      <c r="D1320" s="329"/>
      <c r="AA1320" s="335"/>
      <c r="AB1320" s="335"/>
      <c r="AC1320" s="335"/>
      <c r="AD1320" s="335"/>
      <c r="AE1320" s="335"/>
      <c r="AG1320" s="415"/>
      <c r="AN1320" s="335"/>
      <c r="AO1320" s="335"/>
      <c r="AP1320" s="335"/>
      <c r="AQ1320" s="335"/>
      <c r="AR1320" s="335"/>
      <c r="AS1320" s="335"/>
      <c r="AT1320" s="335"/>
      <c r="AU1320" s="335"/>
    </row>
    <row r="1321" spans="3:64" ht="12.95" customHeight="1" x14ac:dyDescent="0.2">
      <c r="C1321" s="329"/>
      <c r="D1321" s="329"/>
      <c r="AA1321" s="335"/>
      <c r="AB1321" s="335"/>
      <c r="AC1321" s="335"/>
      <c r="AD1321" s="335"/>
      <c r="AE1321" s="335"/>
      <c r="AG1321" s="415"/>
      <c r="AN1321" s="335"/>
      <c r="AO1321" s="335"/>
      <c r="AP1321" s="335"/>
      <c r="AQ1321" s="335"/>
      <c r="AR1321" s="335"/>
      <c r="AS1321" s="335"/>
      <c r="AT1321" s="335"/>
      <c r="AU1321" s="335"/>
    </row>
    <row r="1322" spans="3:64" ht="12.95" customHeight="1" x14ac:dyDescent="0.2">
      <c r="C1322" s="329"/>
      <c r="D1322" s="329"/>
      <c r="AA1322" s="335"/>
      <c r="AB1322" s="335"/>
      <c r="AC1322" s="335"/>
      <c r="AD1322" s="335"/>
      <c r="AE1322" s="335"/>
      <c r="AG1322" s="415"/>
      <c r="AN1322" s="335"/>
      <c r="AO1322" s="335"/>
      <c r="AP1322" s="335"/>
      <c r="AQ1322" s="335"/>
      <c r="AR1322" s="335"/>
      <c r="AS1322" s="335"/>
      <c r="AT1322" s="335"/>
      <c r="AU1322" s="335"/>
    </row>
    <row r="1323" spans="3:64" ht="12.95" customHeight="1" x14ac:dyDescent="0.2">
      <c r="C1323" s="329"/>
      <c r="D1323" s="329"/>
      <c r="AA1323" s="335"/>
      <c r="AB1323" s="335"/>
      <c r="AC1323" s="335"/>
      <c r="AD1323" s="335"/>
      <c r="AE1323" s="335"/>
      <c r="AG1323" s="415"/>
      <c r="AN1323" s="335"/>
      <c r="AO1323" s="335"/>
      <c r="AP1323" s="335"/>
      <c r="AQ1323" s="335"/>
      <c r="AR1323" s="335"/>
      <c r="AS1323" s="335"/>
      <c r="AT1323" s="335"/>
      <c r="AU1323" s="335"/>
    </row>
    <row r="1324" spans="3:64" ht="12.95" customHeight="1" x14ac:dyDescent="0.2">
      <c r="C1324" s="329"/>
      <c r="D1324" s="329"/>
      <c r="AA1324" s="335"/>
      <c r="AB1324" s="335"/>
      <c r="AC1324" s="335"/>
      <c r="AD1324" s="335"/>
      <c r="AE1324" s="335"/>
      <c r="AG1324" s="415"/>
      <c r="AN1324" s="335"/>
      <c r="AO1324" s="335"/>
      <c r="AP1324" s="335"/>
      <c r="AQ1324" s="335"/>
      <c r="AR1324" s="335"/>
      <c r="AS1324" s="335"/>
      <c r="AT1324" s="335"/>
      <c r="AU1324" s="335"/>
      <c r="AV1324" s="335"/>
      <c r="AW1324" s="335"/>
      <c r="AX1324" s="335"/>
      <c r="AY1324" s="335"/>
      <c r="AZ1324" s="335"/>
      <c r="BA1324" s="335"/>
      <c r="BB1324" s="335"/>
      <c r="BC1324" s="335"/>
      <c r="BD1324" s="335"/>
      <c r="BE1324" s="335"/>
      <c r="BF1324" s="335"/>
      <c r="BG1324" s="335"/>
      <c r="BH1324" s="335"/>
      <c r="BI1324" s="335"/>
      <c r="BJ1324" s="335"/>
      <c r="BK1324" s="335"/>
      <c r="BL1324" s="335"/>
    </row>
    <row r="1325" spans="3:64" ht="12.95" customHeight="1" x14ac:dyDescent="0.2">
      <c r="C1325" s="329"/>
      <c r="D1325" s="329"/>
      <c r="AA1325" s="335"/>
      <c r="AB1325" s="335"/>
      <c r="AC1325" s="335"/>
      <c r="AD1325" s="335"/>
      <c r="AE1325" s="335"/>
      <c r="AG1325" s="415"/>
      <c r="AN1325" s="335"/>
      <c r="AO1325" s="335"/>
      <c r="AP1325" s="335"/>
      <c r="AQ1325" s="335"/>
      <c r="AR1325" s="335"/>
      <c r="AS1325" s="335"/>
      <c r="AT1325" s="335"/>
      <c r="AU1325" s="335"/>
    </row>
    <row r="1326" spans="3:64" ht="12.95" customHeight="1" x14ac:dyDescent="0.2">
      <c r="C1326" s="329"/>
      <c r="D1326" s="329"/>
      <c r="AA1326" s="335"/>
      <c r="AB1326" s="335"/>
      <c r="AC1326" s="335"/>
      <c r="AD1326" s="335"/>
      <c r="AE1326" s="335"/>
      <c r="AG1326" s="415"/>
      <c r="AN1326" s="335"/>
      <c r="AO1326" s="335"/>
      <c r="AP1326" s="335"/>
      <c r="AQ1326" s="335"/>
      <c r="AR1326" s="335"/>
      <c r="AS1326" s="335"/>
      <c r="AT1326" s="335"/>
      <c r="AU1326" s="335"/>
      <c r="AV1326" s="335"/>
      <c r="AW1326" s="335"/>
      <c r="AX1326" s="335"/>
      <c r="AY1326" s="335"/>
      <c r="AZ1326" s="335"/>
      <c r="BA1326" s="335"/>
      <c r="BB1326" s="335"/>
      <c r="BC1326" s="335"/>
      <c r="BD1326" s="335"/>
      <c r="BE1326" s="335"/>
      <c r="BF1326" s="335"/>
      <c r="BG1326" s="335"/>
      <c r="BH1326" s="335"/>
      <c r="BI1326" s="335"/>
      <c r="BJ1326" s="335"/>
      <c r="BK1326" s="335"/>
      <c r="BL1326" s="335"/>
    </row>
    <row r="1327" spans="3:64" ht="12.95" customHeight="1" x14ac:dyDescent="0.2">
      <c r="C1327" s="329"/>
      <c r="D1327" s="329"/>
      <c r="AA1327" s="335"/>
      <c r="AB1327" s="335"/>
      <c r="AC1327" s="335"/>
      <c r="AD1327" s="335"/>
      <c r="AE1327" s="335"/>
      <c r="AG1327" s="415"/>
      <c r="AN1327" s="335"/>
      <c r="AO1327" s="335"/>
      <c r="AP1327" s="335"/>
      <c r="AQ1327" s="335"/>
      <c r="AR1327" s="335"/>
      <c r="AS1327" s="335"/>
      <c r="AT1327" s="335"/>
      <c r="AU1327" s="335"/>
    </row>
    <row r="1328" spans="3:64" ht="12.95" customHeight="1" x14ac:dyDescent="0.2">
      <c r="C1328" s="329"/>
      <c r="D1328" s="329"/>
      <c r="AA1328" s="335"/>
      <c r="AB1328" s="335"/>
      <c r="AC1328" s="335"/>
      <c r="AD1328" s="335"/>
      <c r="AE1328" s="335"/>
      <c r="AG1328" s="415"/>
      <c r="AN1328" s="335"/>
      <c r="AO1328" s="335"/>
      <c r="AP1328" s="335"/>
      <c r="AQ1328" s="335"/>
      <c r="AR1328" s="335"/>
      <c r="AS1328" s="335"/>
      <c r="AT1328" s="335"/>
      <c r="AU1328" s="335"/>
      <c r="AV1328" s="335"/>
      <c r="AW1328" s="335"/>
      <c r="AX1328" s="335"/>
      <c r="AY1328" s="335"/>
      <c r="AZ1328" s="335"/>
      <c r="BA1328" s="335"/>
      <c r="BB1328" s="335"/>
      <c r="BC1328" s="335"/>
      <c r="BD1328" s="335"/>
      <c r="BE1328" s="335"/>
      <c r="BF1328" s="335"/>
      <c r="BG1328" s="335"/>
      <c r="BH1328" s="335"/>
      <c r="BI1328" s="335"/>
      <c r="BJ1328" s="335"/>
      <c r="BK1328" s="335"/>
      <c r="BL1328" s="335"/>
    </row>
    <row r="1329" spans="3:64" ht="12.95" customHeight="1" x14ac:dyDescent="0.2">
      <c r="C1329" s="329"/>
      <c r="D1329" s="329"/>
      <c r="AA1329" s="335"/>
      <c r="AB1329" s="335"/>
      <c r="AC1329" s="335"/>
      <c r="AD1329" s="335"/>
      <c r="AE1329" s="335"/>
      <c r="AG1329" s="415"/>
      <c r="AN1329" s="335"/>
      <c r="AO1329" s="335"/>
      <c r="AP1329" s="335"/>
      <c r="AQ1329" s="335"/>
      <c r="AR1329" s="335"/>
      <c r="AS1329" s="335"/>
      <c r="AT1329" s="335"/>
      <c r="AU1329" s="335"/>
    </row>
    <row r="1330" spans="3:64" ht="12.95" customHeight="1" x14ac:dyDescent="0.2">
      <c r="C1330" s="329"/>
      <c r="D1330" s="329"/>
      <c r="AA1330" s="335"/>
      <c r="AB1330" s="335"/>
      <c r="AC1330" s="335"/>
      <c r="AD1330" s="335"/>
      <c r="AE1330" s="335"/>
      <c r="AG1330" s="415"/>
      <c r="AN1330" s="335"/>
      <c r="AO1330" s="335"/>
      <c r="AP1330" s="335"/>
      <c r="AQ1330" s="335"/>
      <c r="AR1330" s="335"/>
      <c r="AS1330" s="335"/>
      <c r="AT1330" s="335"/>
      <c r="AU1330" s="335"/>
    </row>
    <row r="1331" spans="3:64" ht="12.95" customHeight="1" x14ac:dyDescent="0.2">
      <c r="C1331" s="329"/>
      <c r="D1331" s="329"/>
      <c r="AA1331" s="335"/>
      <c r="AB1331" s="335"/>
      <c r="AC1331" s="335"/>
      <c r="AD1331" s="335"/>
      <c r="AE1331" s="335"/>
      <c r="AG1331" s="415"/>
      <c r="AN1331" s="335"/>
      <c r="AO1331" s="335"/>
      <c r="AP1331" s="335"/>
      <c r="AQ1331" s="335"/>
      <c r="AR1331" s="335"/>
      <c r="AS1331" s="335"/>
      <c r="AT1331" s="335"/>
      <c r="AU1331" s="335"/>
    </row>
    <row r="1332" spans="3:64" ht="12.95" customHeight="1" x14ac:dyDescent="0.2">
      <c r="C1332" s="329"/>
      <c r="D1332" s="329"/>
      <c r="AA1332" s="335"/>
      <c r="AB1332" s="335"/>
      <c r="AC1332" s="335"/>
      <c r="AD1332" s="335"/>
      <c r="AE1332" s="335"/>
      <c r="AG1332" s="415"/>
      <c r="AN1332" s="335"/>
      <c r="AO1332" s="335"/>
      <c r="AP1332" s="335"/>
      <c r="AQ1332" s="335"/>
      <c r="AR1332" s="335"/>
      <c r="AS1332" s="335"/>
      <c r="AT1332" s="335"/>
      <c r="AU1332" s="335"/>
    </row>
    <row r="1333" spans="3:64" ht="12.95" customHeight="1" x14ac:dyDescent="0.2">
      <c r="C1333" s="329"/>
      <c r="D1333" s="329"/>
      <c r="AA1333" s="335"/>
      <c r="AB1333" s="335"/>
      <c r="AC1333" s="335"/>
      <c r="AD1333" s="335"/>
      <c r="AE1333" s="335"/>
      <c r="AG1333" s="415"/>
      <c r="AN1333" s="335"/>
      <c r="AO1333" s="335"/>
      <c r="AP1333" s="335"/>
      <c r="AQ1333" s="335"/>
      <c r="AR1333" s="335"/>
      <c r="AS1333" s="335"/>
      <c r="AT1333" s="335"/>
      <c r="AU1333" s="335"/>
    </row>
    <row r="1334" spans="3:64" ht="12.95" customHeight="1" x14ac:dyDescent="0.2">
      <c r="C1334" s="329"/>
      <c r="D1334" s="329"/>
      <c r="AA1334" s="335"/>
      <c r="AB1334" s="335"/>
      <c r="AC1334" s="335"/>
      <c r="AD1334" s="335"/>
      <c r="AE1334" s="335"/>
      <c r="AG1334" s="415"/>
      <c r="AN1334" s="335"/>
      <c r="AO1334" s="335"/>
      <c r="AP1334" s="335"/>
      <c r="AQ1334" s="335"/>
      <c r="AR1334" s="335"/>
      <c r="AS1334" s="335"/>
      <c r="AT1334" s="335"/>
      <c r="AU1334" s="335"/>
    </row>
    <row r="1335" spans="3:64" ht="12.95" customHeight="1" x14ac:dyDescent="0.2">
      <c r="C1335" s="329"/>
      <c r="D1335" s="329"/>
      <c r="AA1335" s="335"/>
      <c r="AB1335" s="335"/>
      <c r="AC1335" s="335"/>
      <c r="AD1335" s="335"/>
      <c r="AE1335" s="335"/>
      <c r="AG1335" s="415"/>
      <c r="AN1335" s="335"/>
      <c r="AO1335" s="335"/>
      <c r="AP1335" s="335"/>
      <c r="AQ1335" s="335"/>
      <c r="AR1335" s="335"/>
      <c r="AS1335" s="335"/>
      <c r="AT1335" s="335"/>
      <c r="AU1335" s="335"/>
    </row>
    <row r="1336" spans="3:64" ht="12.95" customHeight="1" x14ac:dyDescent="0.2">
      <c r="C1336" s="329"/>
      <c r="D1336" s="329"/>
      <c r="AA1336" s="335"/>
      <c r="AB1336" s="335"/>
      <c r="AC1336" s="335"/>
      <c r="AD1336" s="335"/>
      <c r="AE1336" s="335"/>
      <c r="AG1336" s="415"/>
      <c r="AN1336" s="335"/>
      <c r="AO1336" s="335"/>
      <c r="AP1336" s="335"/>
      <c r="AQ1336" s="335"/>
      <c r="AR1336" s="335"/>
      <c r="AS1336" s="335"/>
      <c r="AT1336" s="335"/>
      <c r="AU1336" s="335"/>
    </row>
    <row r="1337" spans="3:64" ht="12.95" customHeight="1" x14ac:dyDescent="0.2">
      <c r="C1337" s="329"/>
      <c r="D1337" s="329"/>
      <c r="AA1337" s="335"/>
      <c r="AB1337" s="335"/>
      <c r="AC1337" s="335"/>
      <c r="AD1337" s="335"/>
      <c r="AE1337" s="335"/>
      <c r="AG1337" s="415"/>
      <c r="AN1337" s="335"/>
      <c r="AO1337" s="335"/>
      <c r="AP1337" s="335"/>
      <c r="AQ1337" s="335"/>
      <c r="AR1337" s="335"/>
      <c r="AS1337" s="335"/>
      <c r="AT1337" s="335"/>
      <c r="AU1337" s="335"/>
      <c r="AV1337" s="335"/>
    </row>
    <row r="1338" spans="3:64" ht="12.95" customHeight="1" x14ac:dyDescent="0.2">
      <c r="C1338" s="329"/>
      <c r="D1338" s="329"/>
      <c r="AA1338" s="335"/>
      <c r="AB1338" s="335"/>
      <c r="AC1338" s="335"/>
      <c r="AD1338" s="335"/>
      <c r="AE1338" s="335"/>
      <c r="AG1338" s="415"/>
      <c r="AN1338" s="335"/>
      <c r="AO1338" s="335"/>
      <c r="AP1338" s="335"/>
      <c r="AQ1338" s="335"/>
      <c r="AR1338" s="335"/>
      <c r="AS1338" s="335"/>
      <c r="AT1338" s="335"/>
      <c r="AU1338" s="335"/>
    </row>
    <row r="1339" spans="3:64" ht="12.95" customHeight="1" x14ac:dyDescent="0.2">
      <c r="C1339" s="329"/>
      <c r="D1339" s="329"/>
      <c r="AA1339" s="335"/>
      <c r="AB1339" s="335"/>
      <c r="AC1339" s="335"/>
      <c r="AD1339" s="335"/>
      <c r="AE1339" s="335"/>
      <c r="AG1339" s="415"/>
      <c r="AN1339" s="335"/>
      <c r="AO1339" s="335"/>
      <c r="AP1339" s="335"/>
      <c r="AQ1339" s="335"/>
      <c r="AR1339" s="335"/>
      <c r="AS1339" s="335"/>
      <c r="AT1339" s="335"/>
      <c r="AU1339" s="335"/>
      <c r="AV1339" s="335"/>
    </row>
    <row r="1340" spans="3:64" ht="12.95" customHeight="1" x14ac:dyDescent="0.2">
      <c r="C1340" s="329"/>
      <c r="D1340" s="329"/>
      <c r="AA1340" s="335"/>
      <c r="AB1340" s="335"/>
      <c r="AC1340" s="335"/>
      <c r="AD1340" s="335"/>
      <c r="AE1340" s="335"/>
      <c r="AG1340" s="415"/>
      <c r="AN1340" s="335"/>
      <c r="AO1340" s="335"/>
      <c r="AP1340" s="335"/>
      <c r="AQ1340" s="335"/>
      <c r="AR1340" s="335"/>
      <c r="AS1340" s="335"/>
      <c r="AT1340" s="335"/>
      <c r="AU1340" s="335"/>
      <c r="AV1340" s="335"/>
      <c r="AW1340" s="335"/>
      <c r="AX1340" s="335"/>
      <c r="AY1340" s="335"/>
      <c r="AZ1340" s="335"/>
      <c r="BA1340" s="335"/>
      <c r="BB1340" s="335"/>
      <c r="BC1340" s="335"/>
      <c r="BD1340" s="335"/>
      <c r="BE1340" s="335"/>
      <c r="BF1340" s="335"/>
      <c r="BG1340" s="335"/>
      <c r="BH1340" s="335"/>
      <c r="BI1340" s="335"/>
      <c r="BJ1340" s="335"/>
      <c r="BK1340" s="335"/>
      <c r="BL1340" s="335"/>
    </row>
    <row r="1341" spans="3:64" ht="12.95" customHeight="1" x14ac:dyDescent="0.2">
      <c r="C1341" s="329"/>
      <c r="D1341" s="329"/>
      <c r="AA1341" s="335"/>
      <c r="AB1341" s="335"/>
      <c r="AC1341" s="335"/>
      <c r="AD1341" s="335"/>
      <c r="AE1341" s="335"/>
      <c r="AG1341" s="415"/>
      <c r="AN1341" s="335"/>
      <c r="AO1341" s="335"/>
      <c r="AP1341" s="335"/>
      <c r="AQ1341" s="335"/>
      <c r="AR1341" s="335"/>
      <c r="AS1341" s="335"/>
      <c r="AT1341" s="335"/>
      <c r="AU1341" s="335"/>
    </row>
    <row r="1342" spans="3:64" ht="12.95" customHeight="1" x14ac:dyDescent="0.2">
      <c r="C1342" s="329"/>
      <c r="D1342" s="329"/>
      <c r="AA1342" s="335"/>
      <c r="AB1342" s="335"/>
      <c r="AC1342" s="335"/>
      <c r="AD1342" s="335"/>
      <c r="AE1342" s="335"/>
      <c r="AG1342" s="415"/>
      <c r="AN1342" s="335"/>
      <c r="AO1342" s="335"/>
      <c r="AP1342" s="335"/>
      <c r="AQ1342" s="335"/>
      <c r="AR1342" s="335"/>
      <c r="AS1342" s="335"/>
      <c r="AT1342" s="335"/>
      <c r="AU1342" s="335"/>
    </row>
    <row r="1343" spans="3:64" ht="12.95" customHeight="1" x14ac:dyDescent="0.2">
      <c r="C1343" s="329"/>
      <c r="D1343" s="329"/>
      <c r="AA1343" s="335"/>
      <c r="AB1343" s="335"/>
      <c r="AC1343" s="335"/>
      <c r="AD1343" s="335"/>
      <c r="AE1343" s="335"/>
      <c r="AG1343" s="415"/>
      <c r="AN1343" s="335"/>
      <c r="AO1343" s="335"/>
      <c r="AP1343" s="335"/>
      <c r="AQ1343" s="335"/>
      <c r="AR1343" s="335"/>
      <c r="AS1343" s="335"/>
      <c r="AT1343" s="335"/>
      <c r="AU1343" s="335"/>
    </row>
    <row r="1344" spans="3:64" ht="12.95" customHeight="1" x14ac:dyDescent="0.2">
      <c r="C1344" s="329"/>
      <c r="D1344" s="329"/>
      <c r="AA1344" s="335"/>
      <c r="AB1344" s="335"/>
      <c r="AC1344" s="335"/>
      <c r="AD1344" s="335"/>
      <c r="AE1344" s="335"/>
      <c r="AG1344" s="415"/>
      <c r="AN1344" s="335"/>
      <c r="AO1344" s="335"/>
      <c r="AP1344" s="335"/>
      <c r="AQ1344" s="335"/>
      <c r="AR1344" s="335"/>
      <c r="AS1344" s="335"/>
      <c r="AT1344" s="335"/>
      <c r="AU1344" s="335"/>
    </row>
    <row r="1345" spans="3:64" ht="12.95" customHeight="1" x14ac:dyDescent="0.2">
      <c r="C1345" s="329"/>
      <c r="D1345" s="329"/>
      <c r="AA1345" s="335"/>
      <c r="AB1345" s="335"/>
      <c r="AC1345" s="335"/>
      <c r="AD1345" s="335"/>
      <c r="AE1345" s="335"/>
      <c r="AG1345" s="415"/>
      <c r="AN1345" s="335"/>
      <c r="AO1345" s="335"/>
      <c r="AP1345" s="335"/>
      <c r="AQ1345" s="335"/>
      <c r="AR1345" s="335"/>
      <c r="AS1345" s="335"/>
      <c r="AT1345" s="335"/>
      <c r="AU1345" s="335"/>
    </row>
    <row r="1346" spans="3:64" ht="12.95" customHeight="1" x14ac:dyDescent="0.2">
      <c r="C1346" s="329"/>
      <c r="D1346" s="329"/>
      <c r="AA1346" s="335"/>
      <c r="AB1346" s="335"/>
      <c r="AC1346" s="335"/>
      <c r="AD1346" s="335"/>
      <c r="AE1346" s="335"/>
      <c r="AG1346" s="415"/>
      <c r="AN1346" s="335"/>
      <c r="AO1346" s="335"/>
      <c r="AP1346" s="335"/>
      <c r="AQ1346" s="335"/>
      <c r="AR1346" s="335"/>
      <c r="AS1346" s="335"/>
      <c r="AT1346" s="335"/>
      <c r="AU1346" s="335"/>
    </row>
    <row r="1347" spans="3:64" ht="12.95" customHeight="1" x14ac:dyDescent="0.2">
      <c r="C1347" s="329"/>
      <c r="D1347" s="329"/>
      <c r="AA1347" s="335"/>
      <c r="AB1347" s="335"/>
      <c r="AC1347" s="335"/>
      <c r="AD1347" s="335"/>
      <c r="AE1347" s="335"/>
      <c r="AG1347" s="415"/>
      <c r="AN1347" s="335"/>
      <c r="AO1347" s="335"/>
      <c r="AP1347" s="335"/>
      <c r="AQ1347" s="335"/>
      <c r="AR1347" s="335"/>
      <c r="AS1347" s="335"/>
      <c r="AT1347" s="335"/>
      <c r="AU1347" s="335"/>
      <c r="AV1347" s="335"/>
      <c r="AW1347" s="335"/>
      <c r="AX1347" s="335"/>
      <c r="AY1347" s="335"/>
      <c r="AZ1347" s="335"/>
      <c r="BA1347" s="335"/>
      <c r="BB1347" s="335"/>
      <c r="BC1347" s="335"/>
      <c r="BD1347" s="335"/>
      <c r="BE1347" s="335"/>
      <c r="BF1347" s="335"/>
      <c r="BG1347" s="335"/>
      <c r="BH1347" s="335"/>
      <c r="BI1347" s="335"/>
      <c r="BJ1347" s="335"/>
      <c r="BK1347" s="335"/>
      <c r="BL1347" s="335"/>
    </row>
    <row r="1348" spans="3:64" ht="12.95" customHeight="1" x14ac:dyDescent="0.2">
      <c r="C1348" s="329"/>
      <c r="D1348" s="329"/>
      <c r="AA1348" s="335"/>
      <c r="AB1348" s="335"/>
      <c r="AC1348" s="335"/>
      <c r="AD1348" s="335"/>
      <c r="AE1348" s="335"/>
      <c r="AG1348" s="415"/>
      <c r="AN1348" s="335"/>
      <c r="AO1348" s="335"/>
      <c r="AP1348" s="335"/>
      <c r="AQ1348" s="335"/>
      <c r="AR1348" s="335"/>
      <c r="AS1348" s="335"/>
      <c r="AT1348" s="335"/>
      <c r="AU1348" s="335"/>
      <c r="AV1348" s="335"/>
      <c r="AX1348" s="335"/>
    </row>
    <row r="1349" spans="3:64" ht="12.95" customHeight="1" x14ac:dyDescent="0.2">
      <c r="C1349" s="329"/>
      <c r="D1349" s="329"/>
      <c r="AA1349" s="335"/>
      <c r="AB1349" s="335"/>
      <c r="AC1349" s="335"/>
      <c r="AD1349" s="335"/>
      <c r="AE1349" s="335"/>
      <c r="AG1349" s="415"/>
      <c r="AN1349" s="335"/>
      <c r="AO1349" s="335"/>
      <c r="AP1349" s="335"/>
      <c r="AQ1349" s="335"/>
      <c r="AR1349" s="335"/>
      <c r="AS1349" s="335"/>
      <c r="AT1349" s="335"/>
      <c r="AU1349" s="335"/>
      <c r="AV1349" s="335"/>
      <c r="AW1349" s="335"/>
      <c r="AX1349" s="335"/>
      <c r="AY1349" s="335"/>
      <c r="AZ1349" s="335"/>
      <c r="BA1349" s="335"/>
      <c r="BB1349" s="335"/>
      <c r="BC1349" s="335"/>
      <c r="BD1349" s="335"/>
      <c r="BE1349" s="335"/>
      <c r="BF1349" s="335"/>
      <c r="BG1349" s="335"/>
      <c r="BH1349" s="335"/>
      <c r="BI1349" s="335"/>
      <c r="BJ1349" s="335"/>
      <c r="BK1349" s="335"/>
      <c r="BL1349" s="335"/>
    </row>
    <row r="1350" spans="3:64" ht="12.95" customHeight="1" x14ac:dyDescent="0.2">
      <c r="C1350" s="329"/>
      <c r="D1350" s="329"/>
      <c r="AA1350" s="335"/>
      <c r="AB1350" s="335"/>
      <c r="AC1350" s="335"/>
      <c r="AD1350" s="335"/>
      <c r="AE1350" s="335"/>
      <c r="AG1350" s="415"/>
      <c r="AN1350" s="335"/>
      <c r="AO1350" s="335"/>
      <c r="AP1350" s="335"/>
      <c r="AQ1350" s="335"/>
      <c r="AR1350" s="335"/>
      <c r="AS1350" s="335"/>
      <c r="AT1350" s="335"/>
      <c r="AU1350" s="335"/>
      <c r="AV1350" s="335"/>
      <c r="AW1350" s="335"/>
      <c r="AX1350" s="335"/>
      <c r="AY1350" s="335"/>
      <c r="AZ1350" s="335"/>
      <c r="BA1350" s="335"/>
      <c r="BB1350" s="335"/>
      <c r="BC1350" s="335"/>
      <c r="BD1350" s="335"/>
      <c r="BE1350" s="335"/>
      <c r="BF1350" s="335"/>
      <c r="BG1350" s="335"/>
      <c r="BH1350" s="335"/>
      <c r="BI1350" s="335"/>
      <c r="BJ1350" s="335"/>
      <c r="BK1350" s="335"/>
      <c r="BL1350" s="335"/>
    </row>
    <row r="1351" spans="3:64" ht="12.95" customHeight="1" x14ac:dyDescent="0.2">
      <c r="C1351" s="329"/>
      <c r="D1351" s="329"/>
      <c r="AA1351" s="335"/>
      <c r="AB1351" s="335"/>
      <c r="AC1351" s="335"/>
      <c r="AD1351" s="335"/>
      <c r="AE1351" s="335"/>
      <c r="AG1351" s="415"/>
      <c r="AN1351" s="335"/>
      <c r="AO1351" s="335"/>
      <c r="AP1351" s="335"/>
      <c r="AQ1351" s="335"/>
      <c r="AR1351" s="335"/>
      <c r="AS1351" s="335"/>
      <c r="AT1351" s="335"/>
      <c r="AU1351" s="335"/>
    </row>
    <row r="1352" spans="3:64" ht="12.95" customHeight="1" x14ac:dyDescent="0.2">
      <c r="C1352" s="329"/>
      <c r="D1352" s="329"/>
      <c r="AA1352" s="335"/>
      <c r="AB1352" s="335"/>
      <c r="AC1352" s="335"/>
      <c r="AD1352" s="335"/>
      <c r="AE1352" s="335"/>
      <c r="AG1352" s="415"/>
      <c r="AN1352" s="335"/>
      <c r="AO1352" s="335"/>
      <c r="AP1352" s="335"/>
      <c r="AQ1352" s="335"/>
      <c r="AR1352" s="335"/>
      <c r="AS1352" s="335"/>
      <c r="AT1352" s="335"/>
      <c r="AU1352" s="335"/>
    </row>
    <row r="1353" spans="3:64" ht="12.95" customHeight="1" x14ac:dyDescent="0.2">
      <c r="C1353" s="329"/>
      <c r="D1353" s="329"/>
      <c r="AA1353" s="335"/>
      <c r="AB1353" s="335"/>
      <c r="AC1353" s="335"/>
      <c r="AD1353" s="335"/>
      <c r="AE1353" s="335"/>
      <c r="AG1353" s="415"/>
      <c r="AN1353" s="335"/>
      <c r="AO1353" s="335"/>
      <c r="AP1353" s="335"/>
      <c r="AQ1353" s="335"/>
      <c r="AR1353" s="335"/>
      <c r="AS1353" s="335"/>
      <c r="AT1353" s="335"/>
      <c r="AU1353" s="335"/>
    </row>
    <row r="1354" spans="3:64" ht="12.95" customHeight="1" x14ac:dyDescent="0.2">
      <c r="C1354" s="329"/>
      <c r="D1354" s="329"/>
      <c r="AA1354" s="335"/>
      <c r="AB1354" s="335"/>
      <c r="AC1354" s="335"/>
      <c r="AD1354" s="335"/>
      <c r="AE1354" s="335"/>
      <c r="AG1354" s="415"/>
      <c r="AN1354" s="335"/>
      <c r="AO1354" s="335"/>
      <c r="AP1354" s="335"/>
      <c r="AQ1354" s="335"/>
      <c r="AR1354" s="335"/>
      <c r="AS1354" s="335"/>
      <c r="AT1354" s="335"/>
      <c r="AU1354" s="335"/>
    </row>
    <row r="1355" spans="3:64" ht="12.95" customHeight="1" x14ac:dyDescent="0.2">
      <c r="C1355" s="329"/>
      <c r="D1355" s="329"/>
      <c r="AA1355" s="335"/>
      <c r="AB1355" s="335"/>
      <c r="AC1355" s="335"/>
      <c r="AD1355" s="335"/>
      <c r="AE1355" s="335"/>
      <c r="AG1355" s="415"/>
      <c r="AN1355" s="335"/>
      <c r="AO1355" s="335"/>
      <c r="AP1355" s="335"/>
      <c r="AQ1355" s="335"/>
      <c r="AR1355" s="335"/>
      <c r="AS1355" s="335"/>
      <c r="AT1355" s="335"/>
      <c r="AU1355" s="335"/>
    </row>
    <row r="1356" spans="3:64" ht="12.95" customHeight="1" x14ac:dyDescent="0.2">
      <c r="C1356" s="329"/>
      <c r="D1356" s="329"/>
      <c r="AA1356" s="335"/>
      <c r="AB1356" s="335"/>
      <c r="AC1356" s="335"/>
      <c r="AD1356" s="335"/>
      <c r="AE1356" s="335"/>
      <c r="AG1356" s="415"/>
      <c r="AN1356" s="335"/>
      <c r="AO1356" s="335"/>
      <c r="AP1356" s="335"/>
      <c r="AQ1356" s="335"/>
      <c r="AR1356" s="335"/>
      <c r="AS1356" s="335"/>
      <c r="AT1356" s="335"/>
      <c r="AU1356" s="335"/>
    </row>
    <row r="1357" spans="3:64" ht="12.95" customHeight="1" x14ac:dyDescent="0.2">
      <c r="C1357" s="329"/>
      <c r="D1357" s="329"/>
      <c r="AA1357" s="335"/>
      <c r="AB1357" s="335"/>
      <c r="AC1357" s="335"/>
      <c r="AD1357" s="335"/>
      <c r="AE1357" s="335"/>
      <c r="AG1357" s="415"/>
      <c r="AN1357" s="335"/>
      <c r="AO1357" s="335"/>
      <c r="AP1357" s="335"/>
      <c r="AQ1357" s="335"/>
      <c r="AR1357" s="335"/>
      <c r="AS1357" s="335"/>
      <c r="AT1357" s="335"/>
      <c r="AU1357" s="335"/>
    </row>
    <row r="1358" spans="3:64" ht="12.95" customHeight="1" x14ac:dyDescent="0.2">
      <c r="C1358" s="329"/>
      <c r="D1358" s="329"/>
      <c r="AA1358" s="335"/>
      <c r="AB1358" s="335"/>
      <c r="AC1358" s="335"/>
      <c r="AD1358" s="335"/>
      <c r="AE1358" s="335"/>
      <c r="AG1358" s="415"/>
      <c r="AN1358" s="335"/>
      <c r="AO1358" s="335"/>
      <c r="AP1358" s="335"/>
      <c r="AQ1358" s="335"/>
      <c r="AR1358" s="335"/>
      <c r="AS1358" s="335"/>
      <c r="AT1358" s="335"/>
      <c r="AU1358" s="335"/>
    </row>
    <row r="1359" spans="3:64" ht="12.95" customHeight="1" x14ac:dyDescent="0.2">
      <c r="C1359" s="329"/>
      <c r="D1359" s="329"/>
      <c r="AA1359" s="335"/>
      <c r="AB1359" s="335"/>
      <c r="AC1359" s="335"/>
      <c r="AD1359" s="335"/>
      <c r="AE1359" s="335"/>
      <c r="AG1359" s="415"/>
      <c r="AN1359" s="335"/>
      <c r="AO1359" s="335"/>
      <c r="AP1359" s="335"/>
      <c r="AQ1359" s="335"/>
      <c r="AR1359" s="335"/>
      <c r="AS1359" s="335"/>
      <c r="AT1359" s="335"/>
      <c r="AU1359" s="335"/>
    </row>
    <row r="1360" spans="3:64" ht="12.95" customHeight="1" x14ac:dyDescent="0.2">
      <c r="C1360" s="329"/>
      <c r="D1360" s="329"/>
      <c r="AA1360" s="335"/>
      <c r="AB1360" s="335"/>
      <c r="AC1360" s="335"/>
      <c r="AD1360" s="335"/>
      <c r="AE1360" s="335"/>
      <c r="AG1360" s="415"/>
      <c r="AN1360" s="335"/>
      <c r="AO1360" s="335"/>
      <c r="AP1360" s="335"/>
      <c r="AQ1360" s="335"/>
      <c r="AR1360" s="335"/>
      <c r="AS1360" s="335"/>
      <c r="AT1360" s="335"/>
      <c r="AU1360" s="335"/>
    </row>
    <row r="1361" spans="3:64" ht="12.95" customHeight="1" x14ac:dyDescent="0.2">
      <c r="C1361" s="329"/>
      <c r="D1361" s="329"/>
      <c r="AA1361" s="335"/>
      <c r="AB1361" s="335"/>
      <c r="AC1361" s="335"/>
      <c r="AD1361" s="335"/>
      <c r="AE1361" s="335"/>
      <c r="AG1361" s="415"/>
      <c r="AN1361" s="335"/>
      <c r="AO1361" s="335"/>
      <c r="AP1361" s="335"/>
      <c r="AQ1361" s="335"/>
      <c r="AR1361" s="335"/>
      <c r="AS1361" s="335"/>
      <c r="AT1361" s="335"/>
      <c r="AU1361" s="335"/>
    </row>
    <row r="1362" spans="3:64" ht="12.95" customHeight="1" x14ac:dyDescent="0.2">
      <c r="C1362" s="329"/>
      <c r="D1362" s="329"/>
      <c r="AA1362" s="335"/>
      <c r="AB1362" s="335"/>
      <c r="AC1362" s="335"/>
      <c r="AD1362" s="335"/>
      <c r="AE1362" s="335"/>
      <c r="AG1362" s="415"/>
      <c r="AN1362" s="335"/>
      <c r="AO1362" s="335"/>
      <c r="AP1362" s="335"/>
      <c r="AQ1362" s="335"/>
      <c r="AR1362" s="335"/>
      <c r="AS1362" s="335"/>
      <c r="AT1362" s="335"/>
      <c r="AU1362" s="335"/>
    </row>
    <row r="1363" spans="3:64" ht="12.95" customHeight="1" x14ac:dyDescent="0.2">
      <c r="C1363" s="329"/>
      <c r="D1363" s="329"/>
      <c r="AA1363" s="335"/>
      <c r="AB1363" s="335"/>
      <c r="AC1363" s="335"/>
      <c r="AD1363" s="335"/>
      <c r="AE1363" s="335"/>
      <c r="AG1363" s="415"/>
      <c r="AN1363" s="335"/>
      <c r="AO1363" s="335"/>
      <c r="AP1363" s="335"/>
      <c r="AQ1363" s="335"/>
      <c r="AR1363" s="335"/>
      <c r="AS1363" s="335"/>
      <c r="AT1363" s="335"/>
      <c r="AU1363" s="335"/>
    </row>
    <row r="1364" spans="3:64" ht="12.95" customHeight="1" x14ac:dyDescent="0.2">
      <c r="C1364" s="329"/>
      <c r="D1364" s="329"/>
      <c r="AA1364" s="335"/>
      <c r="AB1364" s="335"/>
      <c r="AC1364" s="335"/>
      <c r="AD1364" s="335"/>
      <c r="AE1364" s="335"/>
      <c r="AG1364" s="415"/>
      <c r="AN1364" s="335"/>
      <c r="AO1364" s="335"/>
      <c r="AP1364" s="335"/>
      <c r="AQ1364" s="335"/>
      <c r="AR1364" s="335"/>
      <c r="AS1364" s="335"/>
      <c r="AT1364" s="335"/>
      <c r="AU1364" s="335"/>
    </row>
    <row r="1365" spans="3:64" ht="12.95" customHeight="1" x14ac:dyDescent="0.2">
      <c r="C1365" s="329"/>
      <c r="D1365" s="329"/>
      <c r="AA1365" s="335"/>
      <c r="AB1365" s="335"/>
      <c r="AC1365" s="335"/>
      <c r="AD1365" s="335"/>
      <c r="AE1365" s="335"/>
      <c r="AG1365" s="415"/>
      <c r="AN1365" s="335"/>
      <c r="AO1365" s="335"/>
      <c r="AP1365" s="335"/>
      <c r="AQ1365" s="335"/>
      <c r="AR1365" s="335"/>
      <c r="AS1365" s="335"/>
      <c r="AT1365" s="335"/>
      <c r="AU1365" s="335"/>
    </row>
    <row r="1366" spans="3:64" ht="12.95" customHeight="1" x14ac:dyDescent="0.2">
      <c r="C1366" s="329"/>
      <c r="D1366" s="329"/>
      <c r="AA1366" s="335"/>
      <c r="AB1366" s="335"/>
      <c r="AC1366" s="335"/>
      <c r="AD1366" s="335"/>
      <c r="AE1366" s="335"/>
      <c r="AG1366" s="415"/>
      <c r="AN1366" s="335"/>
      <c r="AO1366" s="335"/>
      <c r="AP1366" s="335"/>
      <c r="AQ1366" s="335"/>
      <c r="AR1366" s="335"/>
      <c r="AS1366" s="335"/>
      <c r="AT1366" s="335"/>
      <c r="AU1366" s="335"/>
    </row>
    <row r="1367" spans="3:64" ht="12.95" customHeight="1" x14ac:dyDescent="0.2">
      <c r="C1367" s="329"/>
      <c r="D1367" s="329"/>
      <c r="AA1367" s="335"/>
      <c r="AB1367" s="335"/>
      <c r="AC1367" s="335"/>
      <c r="AD1367" s="335"/>
      <c r="AE1367" s="335"/>
      <c r="AG1367" s="415"/>
      <c r="AN1367" s="335"/>
      <c r="AO1367" s="335"/>
      <c r="AP1367" s="335"/>
      <c r="AQ1367" s="335"/>
      <c r="AR1367" s="335"/>
      <c r="AS1367" s="335"/>
      <c r="AT1367" s="335"/>
      <c r="AU1367" s="335"/>
    </row>
    <row r="1368" spans="3:64" ht="12.95" customHeight="1" x14ac:dyDescent="0.2">
      <c r="C1368" s="329"/>
      <c r="D1368" s="329"/>
      <c r="AA1368" s="335"/>
      <c r="AB1368" s="335"/>
      <c r="AC1368" s="335"/>
      <c r="AD1368" s="335"/>
      <c r="AE1368" s="335"/>
      <c r="AG1368" s="415"/>
      <c r="AN1368" s="335"/>
      <c r="AO1368" s="335"/>
      <c r="AP1368" s="335"/>
      <c r="AQ1368" s="335"/>
      <c r="AR1368" s="335"/>
      <c r="AS1368" s="335"/>
      <c r="AT1368" s="335"/>
      <c r="AU1368" s="335"/>
      <c r="AV1368" s="335"/>
      <c r="AX1368" s="335"/>
      <c r="AY1368" s="335"/>
      <c r="AZ1368" s="335"/>
      <c r="BA1368" s="335"/>
      <c r="BB1368" s="335"/>
      <c r="BC1368" s="335"/>
      <c r="BD1368" s="335"/>
      <c r="BE1368" s="335"/>
      <c r="BF1368" s="335"/>
      <c r="BG1368" s="335"/>
      <c r="BH1368" s="335"/>
      <c r="BI1368" s="335"/>
      <c r="BJ1368" s="335"/>
      <c r="BK1368" s="335"/>
      <c r="BL1368" s="335"/>
    </row>
    <row r="1369" spans="3:64" ht="12.95" customHeight="1" x14ac:dyDescent="0.2">
      <c r="C1369" s="329"/>
      <c r="D1369" s="329"/>
      <c r="AA1369" s="335"/>
      <c r="AB1369" s="335"/>
      <c r="AC1369" s="335"/>
      <c r="AD1369" s="335"/>
      <c r="AE1369" s="335"/>
      <c r="AG1369" s="415"/>
      <c r="AN1369" s="335"/>
      <c r="AO1369" s="335"/>
      <c r="AP1369" s="335"/>
      <c r="AQ1369" s="335"/>
      <c r="AR1369" s="335"/>
      <c r="AS1369" s="335"/>
      <c r="AT1369" s="335"/>
      <c r="AU1369" s="335"/>
    </row>
    <row r="1370" spans="3:64" ht="12.95" customHeight="1" x14ac:dyDescent="0.2">
      <c r="C1370" s="329"/>
      <c r="D1370" s="329"/>
      <c r="AA1370" s="335"/>
      <c r="AB1370" s="335"/>
      <c r="AC1370" s="335"/>
      <c r="AD1370" s="335"/>
      <c r="AE1370" s="335"/>
      <c r="AG1370" s="415"/>
      <c r="AN1370" s="335"/>
      <c r="AO1370" s="335"/>
      <c r="AP1370" s="335"/>
      <c r="AQ1370" s="335"/>
      <c r="AR1370" s="335"/>
      <c r="AS1370" s="335"/>
      <c r="AT1370" s="335"/>
      <c r="AU1370" s="335"/>
    </row>
    <row r="1371" spans="3:64" ht="12.95" customHeight="1" x14ac:dyDescent="0.2">
      <c r="C1371" s="329"/>
      <c r="D1371" s="329"/>
      <c r="AA1371" s="335"/>
      <c r="AB1371" s="335"/>
      <c r="AC1371" s="335"/>
      <c r="AD1371" s="335"/>
      <c r="AE1371" s="335"/>
      <c r="AG1371" s="415"/>
      <c r="AN1371" s="335"/>
      <c r="AO1371" s="335"/>
      <c r="AP1371" s="335"/>
      <c r="AQ1371" s="335"/>
      <c r="AR1371" s="335"/>
      <c r="AS1371" s="335"/>
      <c r="AT1371" s="335"/>
      <c r="AU1371" s="335"/>
    </row>
    <row r="1372" spans="3:64" ht="12.95" customHeight="1" x14ac:dyDescent="0.2">
      <c r="C1372" s="329"/>
      <c r="D1372" s="329"/>
      <c r="AA1372" s="335"/>
      <c r="AB1372" s="335"/>
      <c r="AC1372" s="335"/>
      <c r="AD1372" s="335"/>
      <c r="AE1372" s="335"/>
      <c r="AG1372" s="415"/>
      <c r="AN1372" s="335"/>
      <c r="AO1372" s="335"/>
      <c r="AP1372" s="335"/>
      <c r="AQ1372" s="335"/>
      <c r="AR1372" s="335"/>
      <c r="AS1372" s="335"/>
      <c r="AT1372" s="335"/>
      <c r="AU1372" s="335"/>
      <c r="AV1372" s="335"/>
      <c r="AX1372" s="335"/>
    </row>
    <row r="1373" spans="3:64" ht="12.95" customHeight="1" x14ac:dyDescent="0.2">
      <c r="C1373" s="329"/>
      <c r="D1373" s="329"/>
      <c r="AA1373" s="335"/>
      <c r="AB1373" s="335"/>
      <c r="AC1373" s="335"/>
      <c r="AD1373" s="335"/>
      <c r="AE1373" s="335"/>
      <c r="AG1373" s="415"/>
      <c r="AN1373" s="335"/>
      <c r="AO1373" s="335"/>
      <c r="AP1373" s="335"/>
      <c r="AQ1373" s="335"/>
      <c r="AR1373" s="335"/>
      <c r="AS1373" s="335"/>
      <c r="AT1373" s="335"/>
      <c r="AU1373" s="335"/>
    </row>
    <row r="1374" spans="3:64" ht="12.95" customHeight="1" x14ac:dyDescent="0.2">
      <c r="C1374" s="329"/>
      <c r="D1374" s="329"/>
      <c r="AA1374" s="335"/>
      <c r="AB1374" s="335"/>
      <c r="AC1374" s="335"/>
      <c r="AD1374" s="335"/>
      <c r="AE1374" s="335"/>
      <c r="AG1374" s="415"/>
      <c r="AN1374" s="335"/>
      <c r="AO1374" s="335"/>
      <c r="AP1374" s="335"/>
      <c r="AQ1374" s="335"/>
      <c r="AR1374" s="335"/>
      <c r="AS1374" s="335"/>
      <c r="AT1374" s="335"/>
      <c r="AU1374" s="335"/>
      <c r="AV1374" s="335"/>
      <c r="AX1374" s="335"/>
      <c r="AY1374" s="335"/>
      <c r="AZ1374" s="335"/>
      <c r="BA1374" s="335"/>
      <c r="BB1374" s="335"/>
      <c r="BC1374" s="335"/>
      <c r="BD1374" s="335"/>
      <c r="BE1374" s="335"/>
      <c r="BF1374" s="335"/>
      <c r="BG1374" s="335"/>
      <c r="BH1374" s="335"/>
      <c r="BI1374" s="335"/>
      <c r="BJ1374" s="335"/>
      <c r="BK1374" s="335"/>
      <c r="BL1374" s="335"/>
    </row>
    <row r="1375" spans="3:64" ht="12.95" customHeight="1" x14ac:dyDescent="0.2">
      <c r="C1375" s="329"/>
      <c r="D1375" s="329"/>
      <c r="AA1375" s="335"/>
      <c r="AB1375" s="335"/>
      <c r="AC1375" s="335"/>
      <c r="AD1375" s="335"/>
      <c r="AE1375" s="335"/>
      <c r="AG1375" s="415"/>
      <c r="AN1375" s="335"/>
      <c r="AO1375" s="335"/>
      <c r="AP1375" s="335"/>
      <c r="AQ1375" s="335"/>
      <c r="AR1375" s="335"/>
      <c r="AS1375" s="335"/>
      <c r="AT1375" s="335"/>
      <c r="AU1375" s="335"/>
    </row>
    <row r="1376" spans="3:64" ht="12.95" customHeight="1" x14ac:dyDescent="0.2">
      <c r="C1376" s="329"/>
      <c r="D1376" s="329"/>
      <c r="AA1376" s="335"/>
      <c r="AB1376" s="335"/>
      <c r="AC1376" s="335"/>
      <c r="AD1376" s="335"/>
      <c r="AE1376" s="335"/>
      <c r="AG1376" s="415"/>
      <c r="AN1376" s="335"/>
      <c r="AO1376" s="335"/>
      <c r="AP1376" s="335"/>
      <c r="AQ1376" s="335"/>
      <c r="AR1376" s="335"/>
      <c r="AS1376" s="335"/>
      <c r="AT1376" s="335"/>
      <c r="AU1376" s="335"/>
    </row>
    <row r="1377" spans="3:64" ht="12.95" customHeight="1" x14ac:dyDescent="0.2">
      <c r="C1377" s="329"/>
      <c r="D1377" s="329"/>
      <c r="AA1377" s="335"/>
      <c r="AB1377" s="335"/>
      <c r="AC1377" s="335"/>
      <c r="AD1377" s="335"/>
      <c r="AE1377" s="335"/>
      <c r="AG1377" s="415"/>
      <c r="AN1377" s="335"/>
      <c r="AO1377" s="335"/>
      <c r="AP1377" s="335"/>
      <c r="AQ1377" s="335"/>
      <c r="AR1377" s="335"/>
      <c r="AS1377" s="335"/>
      <c r="AT1377" s="335"/>
      <c r="AU1377" s="335"/>
      <c r="AV1377" s="335"/>
    </row>
    <row r="1378" spans="3:64" ht="12.95" customHeight="1" x14ac:dyDescent="0.2">
      <c r="C1378" s="329"/>
      <c r="D1378" s="329"/>
      <c r="AA1378" s="335"/>
      <c r="AB1378" s="335"/>
      <c r="AC1378" s="335"/>
      <c r="AD1378" s="335"/>
      <c r="AE1378" s="335"/>
      <c r="AG1378" s="415"/>
      <c r="AN1378" s="335"/>
      <c r="AO1378" s="335"/>
      <c r="AP1378" s="335"/>
      <c r="AQ1378" s="335"/>
      <c r="AR1378" s="335"/>
      <c r="AS1378" s="335"/>
      <c r="AT1378" s="335"/>
      <c r="AU1378" s="335"/>
      <c r="AV1378" s="335"/>
    </row>
    <row r="1379" spans="3:64" ht="12.95" customHeight="1" x14ac:dyDescent="0.2">
      <c r="C1379" s="329"/>
      <c r="D1379" s="329"/>
      <c r="AA1379" s="335"/>
      <c r="AB1379" s="335"/>
      <c r="AC1379" s="335"/>
      <c r="AD1379" s="335"/>
      <c r="AE1379" s="335"/>
      <c r="AG1379" s="415"/>
      <c r="AN1379" s="335"/>
      <c r="AO1379" s="335"/>
      <c r="AP1379" s="335"/>
      <c r="AQ1379" s="335"/>
      <c r="AR1379" s="335"/>
      <c r="AS1379" s="335"/>
      <c r="AT1379" s="335"/>
      <c r="AU1379" s="335"/>
      <c r="AV1379" s="335"/>
      <c r="AW1379" s="335"/>
      <c r="AX1379" s="335"/>
      <c r="AY1379" s="335"/>
      <c r="AZ1379" s="335"/>
      <c r="BA1379" s="335"/>
      <c r="BB1379" s="335"/>
      <c r="BC1379" s="335"/>
      <c r="BD1379" s="335"/>
      <c r="BE1379" s="335"/>
      <c r="BF1379" s="335"/>
      <c r="BG1379" s="335"/>
      <c r="BH1379" s="335"/>
      <c r="BI1379" s="335"/>
      <c r="BJ1379" s="335"/>
      <c r="BK1379" s="335"/>
      <c r="BL1379" s="335"/>
    </row>
    <row r="1380" spans="3:64" ht="12.95" customHeight="1" x14ac:dyDescent="0.2">
      <c r="C1380" s="329"/>
      <c r="D1380" s="329"/>
      <c r="AA1380" s="335"/>
      <c r="AB1380" s="335"/>
      <c r="AC1380" s="335"/>
      <c r="AD1380" s="335"/>
      <c r="AE1380" s="335"/>
      <c r="AG1380" s="415"/>
      <c r="AN1380" s="335"/>
      <c r="AO1380" s="335"/>
      <c r="AP1380" s="335"/>
      <c r="AQ1380" s="335"/>
      <c r="AR1380" s="335"/>
      <c r="AS1380" s="335"/>
      <c r="AT1380" s="335"/>
      <c r="AU1380" s="335"/>
    </row>
    <row r="1381" spans="3:64" ht="12.95" customHeight="1" x14ac:dyDescent="0.2">
      <c r="C1381" s="329"/>
      <c r="D1381" s="329"/>
      <c r="AA1381" s="335"/>
      <c r="AB1381" s="335"/>
      <c r="AC1381" s="335"/>
      <c r="AD1381" s="335"/>
      <c r="AE1381" s="335"/>
      <c r="AG1381" s="415"/>
      <c r="AN1381" s="335"/>
      <c r="AO1381" s="335"/>
      <c r="AP1381" s="335"/>
      <c r="AQ1381" s="335"/>
      <c r="AR1381" s="335"/>
      <c r="AS1381" s="335"/>
      <c r="AT1381" s="335"/>
      <c r="AU1381" s="335"/>
    </row>
    <row r="1382" spans="3:64" ht="12.95" customHeight="1" x14ac:dyDescent="0.2">
      <c r="C1382" s="329"/>
      <c r="D1382" s="329"/>
      <c r="AA1382" s="335"/>
      <c r="AB1382" s="335"/>
      <c r="AC1382" s="335"/>
      <c r="AD1382" s="335"/>
      <c r="AE1382" s="335"/>
      <c r="AG1382" s="415"/>
      <c r="AN1382" s="335"/>
      <c r="AO1382" s="335"/>
      <c r="AP1382" s="335"/>
      <c r="AQ1382" s="335"/>
      <c r="AR1382" s="335"/>
      <c r="AS1382" s="335"/>
      <c r="AT1382" s="335"/>
      <c r="AU1382" s="335"/>
      <c r="AV1382" s="335"/>
      <c r="AX1382" s="335"/>
      <c r="AY1382" s="335"/>
      <c r="AZ1382" s="335"/>
      <c r="BA1382" s="335"/>
      <c r="BB1382" s="335"/>
      <c r="BC1382" s="335"/>
      <c r="BD1382" s="335"/>
      <c r="BE1382" s="335"/>
      <c r="BF1382" s="335"/>
      <c r="BG1382" s="335"/>
      <c r="BH1382" s="335"/>
      <c r="BI1382" s="335"/>
      <c r="BJ1382" s="335"/>
      <c r="BK1382" s="335"/>
      <c r="BL1382" s="335"/>
    </row>
    <row r="1383" spans="3:64" ht="12.95" customHeight="1" x14ac:dyDescent="0.2">
      <c r="C1383" s="329"/>
      <c r="D1383" s="329"/>
      <c r="AA1383" s="335"/>
      <c r="AB1383" s="335"/>
      <c r="AC1383" s="335"/>
      <c r="AD1383" s="335"/>
      <c r="AE1383" s="335"/>
      <c r="AG1383" s="415"/>
      <c r="AN1383" s="335"/>
      <c r="AO1383" s="335"/>
      <c r="AP1383" s="335"/>
      <c r="AQ1383" s="335"/>
      <c r="AR1383" s="335"/>
      <c r="AS1383" s="335"/>
      <c r="AT1383" s="335"/>
      <c r="AU1383" s="335"/>
      <c r="AV1383" s="335"/>
      <c r="AW1383" s="335"/>
      <c r="AX1383" s="335"/>
      <c r="AY1383" s="335"/>
      <c r="AZ1383" s="335"/>
      <c r="BA1383" s="335"/>
      <c r="BB1383" s="335"/>
      <c r="BC1383" s="335"/>
      <c r="BD1383" s="335"/>
      <c r="BE1383" s="335"/>
      <c r="BF1383" s="335"/>
      <c r="BG1383" s="335"/>
      <c r="BH1383" s="335"/>
      <c r="BI1383" s="335"/>
      <c r="BJ1383" s="335"/>
      <c r="BK1383" s="335"/>
      <c r="BL1383" s="335"/>
    </row>
    <row r="1384" spans="3:64" ht="12.95" customHeight="1" x14ac:dyDescent="0.2">
      <c r="C1384" s="329"/>
      <c r="D1384" s="329"/>
      <c r="AA1384" s="335"/>
      <c r="AB1384" s="335"/>
      <c r="AC1384" s="335"/>
      <c r="AD1384" s="335"/>
      <c r="AE1384" s="335"/>
      <c r="AG1384" s="415"/>
      <c r="AN1384" s="335"/>
      <c r="AO1384" s="335"/>
      <c r="AP1384" s="335"/>
      <c r="AQ1384" s="335"/>
      <c r="AR1384" s="335"/>
      <c r="AS1384" s="335"/>
      <c r="AT1384" s="335"/>
      <c r="AU1384" s="335"/>
    </row>
    <row r="1385" spans="3:64" ht="12.95" customHeight="1" x14ac:dyDescent="0.2">
      <c r="C1385" s="329"/>
      <c r="D1385" s="329"/>
      <c r="AA1385" s="335"/>
      <c r="AB1385" s="335"/>
      <c r="AC1385" s="335"/>
      <c r="AD1385" s="335"/>
      <c r="AE1385" s="335"/>
      <c r="AG1385" s="415"/>
      <c r="AN1385" s="335"/>
      <c r="AO1385" s="335"/>
      <c r="AP1385" s="335"/>
      <c r="AQ1385" s="335"/>
      <c r="AR1385" s="335"/>
      <c r="AS1385" s="335"/>
      <c r="AT1385" s="335"/>
      <c r="AU1385" s="335"/>
    </row>
    <row r="1386" spans="3:64" ht="12.95" customHeight="1" x14ac:dyDescent="0.2">
      <c r="C1386" s="329"/>
      <c r="D1386" s="329"/>
      <c r="AA1386" s="335"/>
      <c r="AB1386" s="335"/>
      <c r="AC1386" s="335"/>
      <c r="AD1386" s="335"/>
      <c r="AE1386" s="335"/>
      <c r="AG1386" s="415"/>
      <c r="AN1386" s="335"/>
      <c r="AO1386" s="335"/>
      <c r="AP1386" s="335"/>
      <c r="AQ1386" s="335"/>
      <c r="AR1386" s="335"/>
      <c r="AS1386" s="335"/>
      <c r="AT1386" s="335"/>
      <c r="AU1386" s="335"/>
    </row>
    <row r="1387" spans="3:64" ht="12.95" customHeight="1" x14ac:dyDescent="0.2">
      <c r="C1387" s="329"/>
      <c r="D1387" s="329"/>
      <c r="AA1387" s="335"/>
      <c r="AB1387" s="335"/>
      <c r="AC1387" s="335"/>
      <c r="AD1387" s="335"/>
      <c r="AE1387" s="335"/>
      <c r="AG1387" s="415"/>
      <c r="AN1387" s="335"/>
      <c r="AO1387" s="335"/>
      <c r="AP1387" s="335"/>
      <c r="AQ1387" s="335"/>
      <c r="AR1387" s="335"/>
      <c r="AS1387" s="335"/>
      <c r="AT1387" s="335"/>
      <c r="AU1387" s="335"/>
    </row>
    <row r="1388" spans="3:64" ht="12.95" customHeight="1" x14ac:dyDescent="0.2">
      <c r="C1388" s="329"/>
      <c r="D1388" s="329"/>
      <c r="AA1388" s="335"/>
      <c r="AB1388" s="335"/>
      <c r="AC1388" s="335"/>
      <c r="AD1388" s="335"/>
      <c r="AE1388" s="335"/>
      <c r="AG1388" s="415"/>
      <c r="AN1388" s="335"/>
      <c r="AO1388" s="335"/>
      <c r="AP1388" s="335"/>
      <c r="AQ1388" s="335"/>
      <c r="AR1388" s="335"/>
      <c r="AS1388" s="335"/>
      <c r="AT1388" s="335"/>
      <c r="AU1388" s="335"/>
      <c r="AV1388" s="335"/>
      <c r="AX1388" s="335"/>
      <c r="AY1388" s="335"/>
      <c r="AZ1388" s="335"/>
      <c r="BA1388" s="335"/>
      <c r="BB1388" s="335"/>
      <c r="BC1388" s="335"/>
      <c r="BD1388" s="335"/>
      <c r="BE1388" s="335"/>
      <c r="BF1388" s="335"/>
      <c r="BG1388" s="335"/>
      <c r="BH1388" s="335"/>
      <c r="BI1388" s="335"/>
      <c r="BJ1388" s="335"/>
      <c r="BK1388" s="335"/>
      <c r="BL1388" s="335"/>
    </row>
    <row r="1389" spans="3:64" ht="12.95" customHeight="1" x14ac:dyDescent="0.2">
      <c r="C1389" s="329"/>
      <c r="D1389" s="329"/>
      <c r="AA1389" s="335"/>
      <c r="AB1389" s="335"/>
      <c r="AC1389" s="335"/>
      <c r="AD1389" s="335"/>
      <c r="AE1389" s="335"/>
      <c r="AG1389" s="415"/>
      <c r="AN1389" s="335"/>
      <c r="AO1389" s="335"/>
      <c r="AP1389" s="335"/>
      <c r="AQ1389" s="335"/>
      <c r="AR1389" s="335"/>
      <c r="AS1389" s="335"/>
      <c r="AT1389" s="335"/>
      <c r="AU1389" s="335"/>
      <c r="AV1389" s="335"/>
      <c r="AX1389" s="335"/>
      <c r="AY1389" s="335"/>
      <c r="AZ1389" s="335"/>
      <c r="BA1389" s="335"/>
      <c r="BB1389" s="335"/>
      <c r="BC1389" s="335"/>
      <c r="BD1389" s="335"/>
      <c r="BE1389" s="335"/>
      <c r="BF1389" s="335"/>
      <c r="BG1389" s="335"/>
      <c r="BH1389" s="335"/>
      <c r="BI1389" s="335"/>
      <c r="BJ1389" s="335"/>
      <c r="BK1389" s="335"/>
      <c r="BL1389" s="335"/>
    </row>
    <row r="1390" spans="3:64" ht="12.95" customHeight="1" x14ac:dyDescent="0.2">
      <c r="C1390" s="329"/>
      <c r="D1390" s="329"/>
      <c r="AA1390" s="335"/>
      <c r="AB1390" s="335"/>
      <c r="AC1390" s="335"/>
      <c r="AD1390" s="335"/>
      <c r="AE1390" s="335"/>
      <c r="AG1390" s="415"/>
      <c r="AN1390" s="335"/>
      <c r="AO1390" s="335"/>
      <c r="AP1390" s="335"/>
      <c r="AQ1390" s="335"/>
      <c r="AR1390" s="335"/>
      <c r="AS1390" s="335"/>
      <c r="AT1390" s="335"/>
      <c r="AU1390" s="335"/>
    </row>
    <row r="1391" spans="3:64" ht="12.95" customHeight="1" x14ac:dyDescent="0.2">
      <c r="C1391" s="329"/>
      <c r="D1391" s="329"/>
      <c r="AA1391" s="335"/>
      <c r="AB1391" s="335"/>
      <c r="AC1391" s="335"/>
      <c r="AD1391" s="335"/>
      <c r="AE1391" s="335"/>
      <c r="AG1391" s="415"/>
      <c r="AN1391" s="335"/>
      <c r="AO1391" s="335"/>
      <c r="AP1391" s="335"/>
      <c r="AQ1391" s="335"/>
      <c r="AR1391" s="335"/>
      <c r="AS1391" s="335"/>
      <c r="AT1391" s="335"/>
      <c r="AU1391" s="335"/>
    </row>
    <row r="1392" spans="3:64" ht="12.95" customHeight="1" x14ac:dyDescent="0.2">
      <c r="C1392" s="329"/>
      <c r="D1392" s="329"/>
      <c r="AA1392" s="335"/>
      <c r="AB1392" s="335"/>
      <c r="AC1392" s="335"/>
      <c r="AD1392" s="335"/>
      <c r="AE1392" s="335"/>
      <c r="AG1392" s="415"/>
      <c r="AN1392" s="335"/>
      <c r="AO1392" s="335"/>
      <c r="AP1392" s="335"/>
      <c r="AQ1392" s="335"/>
      <c r="AR1392" s="335"/>
      <c r="AS1392" s="335"/>
      <c r="AT1392" s="335"/>
      <c r="AU1392" s="335"/>
    </row>
    <row r="1393" spans="3:64" ht="12.95" customHeight="1" x14ac:dyDescent="0.2">
      <c r="C1393" s="329"/>
      <c r="D1393" s="329"/>
      <c r="AA1393" s="335"/>
      <c r="AB1393" s="335"/>
      <c r="AC1393" s="335"/>
      <c r="AD1393" s="335"/>
      <c r="AE1393" s="335"/>
      <c r="AG1393" s="415"/>
      <c r="AN1393" s="335"/>
      <c r="AO1393" s="335"/>
      <c r="AP1393" s="335"/>
      <c r="AQ1393" s="335"/>
      <c r="AR1393" s="335"/>
      <c r="AS1393" s="335"/>
      <c r="AT1393" s="335"/>
      <c r="AU1393" s="335"/>
    </row>
    <row r="1394" spans="3:64" ht="12.95" customHeight="1" x14ac:dyDescent="0.2">
      <c r="C1394" s="329"/>
      <c r="D1394" s="329"/>
      <c r="AA1394" s="335"/>
      <c r="AB1394" s="335"/>
      <c r="AC1394" s="335"/>
      <c r="AD1394" s="335"/>
      <c r="AE1394" s="335"/>
      <c r="AG1394" s="415"/>
      <c r="AN1394" s="335"/>
      <c r="AO1394" s="335"/>
      <c r="AP1394" s="335"/>
      <c r="AQ1394" s="335"/>
      <c r="AR1394" s="335"/>
      <c r="AS1394" s="335"/>
      <c r="AT1394" s="335"/>
      <c r="AU1394" s="335"/>
    </row>
    <row r="1395" spans="3:64" ht="12.95" customHeight="1" x14ac:dyDescent="0.2">
      <c r="C1395" s="329"/>
      <c r="D1395" s="329"/>
      <c r="AA1395" s="335"/>
      <c r="AB1395" s="335"/>
      <c r="AC1395" s="335"/>
      <c r="AD1395" s="335"/>
      <c r="AE1395" s="335"/>
      <c r="AG1395" s="415"/>
      <c r="AN1395" s="335"/>
      <c r="AO1395" s="335"/>
      <c r="AP1395" s="335"/>
      <c r="AQ1395" s="335"/>
      <c r="AR1395" s="335"/>
      <c r="AS1395" s="335"/>
      <c r="AT1395" s="335"/>
      <c r="AU1395" s="335"/>
    </row>
    <row r="1396" spans="3:64" ht="12.95" customHeight="1" x14ac:dyDescent="0.2">
      <c r="C1396" s="329"/>
      <c r="D1396" s="329"/>
      <c r="AA1396" s="335"/>
      <c r="AB1396" s="335"/>
      <c r="AC1396" s="335"/>
      <c r="AD1396" s="335"/>
      <c r="AE1396" s="335"/>
      <c r="AG1396" s="415"/>
      <c r="AN1396" s="335"/>
      <c r="AO1396" s="335"/>
      <c r="AP1396" s="335"/>
      <c r="AQ1396" s="335"/>
      <c r="AR1396" s="335"/>
      <c r="AS1396" s="335"/>
      <c r="AT1396" s="335"/>
      <c r="AU1396" s="335"/>
    </row>
    <row r="1397" spans="3:64" ht="12.95" customHeight="1" x14ac:dyDescent="0.2">
      <c r="C1397" s="329"/>
      <c r="D1397" s="329"/>
      <c r="AA1397" s="335"/>
      <c r="AB1397" s="335"/>
      <c r="AC1397" s="335"/>
      <c r="AD1397" s="335"/>
      <c r="AE1397" s="335"/>
      <c r="AG1397" s="415"/>
      <c r="AN1397" s="335"/>
      <c r="AO1397" s="335"/>
      <c r="AP1397" s="335"/>
      <c r="AQ1397" s="335"/>
      <c r="AR1397" s="335"/>
      <c r="AS1397" s="335"/>
      <c r="AT1397" s="335"/>
      <c r="AU1397" s="335"/>
      <c r="AV1397" s="335"/>
      <c r="AX1397" s="335"/>
      <c r="AY1397" s="335"/>
      <c r="AZ1397" s="335"/>
      <c r="BA1397" s="335"/>
      <c r="BB1397" s="335"/>
      <c r="BC1397" s="335"/>
      <c r="BD1397" s="335"/>
      <c r="BE1397" s="335"/>
      <c r="BF1397" s="335"/>
      <c r="BG1397" s="335"/>
      <c r="BH1397" s="335"/>
      <c r="BI1397" s="335"/>
      <c r="BJ1397" s="335"/>
      <c r="BK1397" s="335"/>
      <c r="BL1397" s="335"/>
    </row>
    <row r="1398" spans="3:64" ht="12.95" customHeight="1" x14ac:dyDescent="0.2">
      <c r="C1398" s="329"/>
      <c r="D1398" s="329"/>
      <c r="AA1398" s="335"/>
      <c r="AB1398" s="335"/>
      <c r="AC1398" s="335"/>
      <c r="AD1398" s="335"/>
      <c r="AE1398" s="335"/>
      <c r="AG1398" s="415"/>
      <c r="AN1398" s="335"/>
      <c r="AO1398" s="335"/>
      <c r="AP1398" s="335"/>
      <c r="AQ1398" s="335"/>
      <c r="AR1398" s="335"/>
      <c r="AS1398" s="335"/>
      <c r="AT1398" s="335"/>
      <c r="AU1398" s="335"/>
    </row>
    <row r="1399" spans="3:64" ht="12.95" customHeight="1" x14ac:dyDescent="0.2">
      <c r="C1399" s="329"/>
      <c r="D1399" s="329"/>
      <c r="AA1399" s="335"/>
      <c r="AB1399" s="335"/>
      <c r="AC1399" s="335"/>
      <c r="AD1399" s="335"/>
      <c r="AE1399" s="335"/>
      <c r="AG1399" s="415"/>
      <c r="AN1399" s="335"/>
      <c r="AO1399" s="335"/>
      <c r="AP1399" s="335"/>
      <c r="AQ1399" s="335"/>
      <c r="AR1399" s="335"/>
      <c r="AS1399" s="335"/>
      <c r="AT1399" s="335"/>
      <c r="AU1399" s="335"/>
    </row>
    <row r="1400" spans="3:64" ht="12.95" customHeight="1" x14ac:dyDescent="0.2">
      <c r="C1400" s="329"/>
      <c r="D1400" s="329"/>
      <c r="AA1400" s="335"/>
      <c r="AB1400" s="335"/>
      <c r="AC1400" s="335"/>
      <c r="AD1400" s="335"/>
      <c r="AE1400" s="335"/>
      <c r="AG1400" s="415"/>
      <c r="AN1400" s="335"/>
      <c r="AO1400" s="335"/>
      <c r="AP1400" s="335"/>
      <c r="AQ1400" s="335"/>
      <c r="AR1400" s="335"/>
      <c r="AS1400" s="335"/>
      <c r="AT1400" s="335"/>
      <c r="AU1400" s="335"/>
    </row>
    <row r="1401" spans="3:64" ht="12.95" customHeight="1" x14ac:dyDescent="0.2">
      <c r="C1401" s="329"/>
      <c r="D1401" s="329"/>
      <c r="AA1401" s="335"/>
      <c r="AB1401" s="335"/>
      <c r="AC1401" s="335"/>
      <c r="AD1401" s="335"/>
      <c r="AE1401" s="335"/>
      <c r="AG1401" s="415"/>
      <c r="AN1401" s="335"/>
      <c r="AO1401" s="335"/>
      <c r="AP1401" s="335"/>
      <c r="AQ1401" s="335"/>
      <c r="AR1401" s="335"/>
      <c r="AS1401" s="335"/>
      <c r="AT1401" s="335"/>
      <c r="AU1401" s="335"/>
    </row>
    <row r="1402" spans="3:64" ht="12.95" customHeight="1" x14ac:dyDescent="0.2">
      <c r="C1402" s="329"/>
      <c r="D1402" s="329"/>
      <c r="AA1402" s="335"/>
      <c r="AB1402" s="335"/>
      <c r="AC1402" s="335"/>
      <c r="AD1402" s="335"/>
      <c r="AE1402" s="335"/>
      <c r="AG1402" s="415"/>
      <c r="AN1402" s="335"/>
      <c r="AO1402" s="335"/>
      <c r="AP1402" s="335"/>
      <c r="AQ1402" s="335"/>
      <c r="AR1402" s="335"/>
      <c r="AS1402" s="335"/>
      <c r="AT1402" s="335"/>
      <c r="AU1402" s="335"/>
    </row>
    <row r="1403" spans="3:64" ht="12.95" customHeight="1" x14ac:dyDescent="0.2">
      <c r="C1403" s="329"/>
      <c r="D1403" s="329"/>
      <c r="AA1403" s="335"/>
      <c r="AB1403" s="335"/>
      <c r="AC1403" s="335"/>
      <c r="AD1403" s="335"/>
      <c r="AE1403" s="335"/>
      <c r="AG1403" s="415"/>
      <c r="AN1403" s="335"/>
      <c r="AO1403" s="335"/>
      <c r="AP1403" s="335"/>
      <c r="AQ1403" s="335"/>
      <c r="AR1403" s="335"/>
      <c r="AS1403" s="335"/>
      <c r="AT1403" s="335"/>
      <c r="AU1403" s="335"/>
      <c r="AV1403" s="335"/>
      <c r="AW1403" s="335"/>
      <c r="AX1403" s="335"/>
      <c r="AY1403" s="335"/>
      <c r="AZ1403" s="335"/>
      <c r="BA1403" s="335"/>
      <c r="BB1403" s="335"/>
      <c r="BC1403" s="335"/>
      <c r="BD1403" s="335"/>
      <c r="BE1403" s="335"/>
      <c r="BF1403" s="335"/>
      <c r="BG1403" s="335"/>
      <c r="BH1403" s="335"/>
      <c r="BI1403" s="335"/>
      <c r="BJ1403" s="335"/>
      <c r="BK1403" s="335"/>
      <c r="BL1403" s="335"/>
    </row>
    <row r="1404" spans="3:64" ht="12.95" customHeight="1" x14ac:dyDescent="0.2">
      <c r="C1404" s="329"/>
      <c r="D1404" s="329"/>
      <c r="AA1404" s="335"/>
      <c r="AB1404" s="335"/>
      <c r="AC1404" s="335"/>
      <c r="AD1404" s="335"/>
      <c r="AE1404" s="335"/>
      <c r="AG1404" s="415"/>
      <c r="AN1404" s="335"/>
      <c r="AO1404" s="335"/>
      <c r="AP1404" s="335"/>
      <c r="AQ1404" s="335"/>
      <c r="AR1404" s="335"/>
      <c r="AS1404" s="335"/>
      <c r="AT1404" s="335"/>
      <c r="AU1404" s="335"/>
    </row>
    <row r="1405" spans="3:64" ht="12.95" customHeight="1" x14ac:dyDescent="0.2">
      <c r="C1405" s="329"/>
      <c r="D1405" s="329"/>
      <c r="AA1405" s="335"/>
      <c r="AB1405" s="335"/>
      <c r="AC1405" s="335"/>
      <c r="AD1405" s="335"/>
      <c r="AE1405" s="335"/>
      <c r="AG1405" s="415"/>
      <c r="AN1405" s="335"/>
      <c r="AO1405" s="335"/>
      <c r="AP1405" s="335"/>
      <c r="AQ1405" s="335"/>
      <c r="AR1405" s="335"/>
      <c r="AS1405" s="335"/>
      <c r="AT1405" s="335"/>
      <c r="AU1405" s="335"/>
    </row>
    <row r="1406" spans="3:64" ht="12.95" customHeight="1" x14ac:dyDescent="0.2">
      <c r="C1406" s="329"/>
      <c r="D1406" s="329"/>
      <c r="AA1406" s="335"/>
      <c r="AB1406" s="335"/>
      <c r="AC1406" s="335"/>
      <c r="AD1406" s="335"/>
      <c r="AE1406" s="335"/>
      <c r="AG1406" s="415"/>
      <c r="AN1406" s="335"/>
      <c r="AO1406" s="335"/>
      <c r="AP1406" s="335"/>
      <c r="AQ1406" s="335"/>
      <c r="AR1406" s="335"/>
      <c r="AS1406" s="335"/>
      <c r="AT1406" s="335"/>
      <c r="AU1406" s="335"/>
    </row>
    <row r="1407" spans="3:64" ht="12.95" customHeight="1" x14ac:dyDescent="0.2">
      <c r="C1407" s="329"/>
      <c r="D1407" s="329"/>
      <c r="AA1407" s="335"/>
      <c r="AB1407" s="335"/>
      <c r="AC1407" s="335"/>
      <c r="AD1407" s="335"/>
      <c r="AE1407" s="335"/>
      <c r="AG1407" s="415"/>
      <c r="AN1407" s="335"/>
      <c r="AO1407" s="335"/>
      <c r="AP1407" s="335"/>
      <c r="AQ1407" s="335"/>
      <c r="AR1407" s="335"/>
      <c r="AS1407" s="335"/>
      <c r="AT1407" s="335"/>
      <c r="AU1407" s="335"/>
    </row>
    <row r="1408" spans="3:64" ht="12.95" customHeight="1" x14ac:dyDescent="0.2">
      <c r="C1408" s="329"/>
      <c r="D1408" s="329"/>
      <c r="AA1408" s="335"/>
      <c r="AB1408" s="335"/>
      <c r="AC1408" s="335"/>
      <c r="AD1408" s="335"/>
      <c r="AE1408" s="335"/>
      <c r="AG1408" s="415"/>
      <c r="AN1408" s="335"/>
      <c r="AO1408" s="335"/>
      <c r="AP1408" s="335"/>
      <c r="AQ1408" s="335"/>
      <c r="AR1408" s="335"/>
      <c r="AS1408" s="335"/>
      <c r="AT1408" s="335"/>
      <c r="AU1408" s="335"/>
    </row>
    <row r="1409" spans="3:64" ht="12.95" customHeight="1" x14ac:dyDescent="0.2">
      <c r="C1409" s="329"/>
      <c r="D1409" s="329"/>
      <c r="AA1409" s="335"/>
      <c r="AB1409" s="335"/>
      <c r="AC1409" s="335"/>
      <c r="AD1409" s="335"/>
      <c r="AE1409" s="335"/>
      <c r="AG1409" s="415"/>
      <c r="AN1409" s="335"/>
      <c r="AO1409" s="335"/>
      <c r="AP1409" s="335"/>
      <c r="AQ1409" s="335"/>
      <c r="AR1409" s="335"/>
      <c r="AS1409" s="335"/>
      <c r="AT1409" s="335"/>
      <c r="AU1409" s="335"/>
    </row>
    <row r="1410" spans="3:64" ht="12.95" customHeight="1" x14ac:dyDescent="0.2">
      <c r="C1410" s="329"/>
      <c r="D1410" s="329"/>
      <c r="AA1410" s="335"/>
      <c r="AB1410" s="335"/>
      <c r="AC1410" s="335"/>
      <c r="AD1410" s="335"/>
      <c r="AE1410" s="335"/>
      <c r="AG1410" s="415"/>
      <c r="AN1410" s="335"/>
      <c r="AO1410" s="335"/>
      <c r="AP1410" s="335"/>
      <c r="AQ1410" s="335"/>
      <c r="AR1410" s="335"/>
      <c r="AS1410" s="335"/>
      <c r="AT1410" s="335"/>
      <c r="AU1410" s="335"/>
    </row>
    <row r="1411" spans="3:64" ht="12.95" customHeight="1" x14ac:dyDescent="0.2">
      <c r="C1411" s="329"/>
      <c r="D1411" s="329"/>
      <c r="AA1411" s="335"/>
      <c r="AB1411" s="335"/>
      <c r="AC1411" s="335"/>
      <c r="AD1411" s="335"/>
      <c r="AE1411" s="335"/>
      <c r="AG1411" s="415"/>
      <c r="AN1411" s="335"/>
      <c r="AO1411" s="335"/>
      <c r="AP1411" s="335"/>
      <c r="AQ1411" s="335"/>
      <c r="AR1411" s="335"/>
      <c r="AS1411" s="335"/>
      <c r="AT1411" s="335"/>
      <c r="AU1411" s="335"/>
    </row>
    <row r="1412" spans="3:64" ht="12.95" customHeight="1" x14ac:dyDescent="0.2">
      <c r="C1412" s="329"/>
      <c r="D1412" s="329"/>
      <c r="AA1412" s="335"/>
      <c r="AB1412" s="335"/>
      <c r="AC1412" s="335"/>
      <c r="AD1412" s="335"/>
      <c r="AE1412" s="335"/>
      <c r="AG1412" s="415"/>
      <c r="AN1412" s="335"/>
      <c r="AO1412" s="335"/>
      <c r="AP1412" s="335"/>
      <c r="AQ1412" s="335"/>
      <c r="AR1412" s="335"/>
      <c r="AS1412" s="335"/>
      <c r="AT1412" s="335"/>
      <c r="AU1412" s="335"/>
    </row>
    <row r="1413" spans="3:64" ht="12.95" customHeight="1" x14ac:dyDescent="0.2">
      <c r="C1413" s="329"/>
      <c r="D1413" s="329"/>
      <c r="AA1413" s="335"/>
      <c r="AB1413" s="335"/>
      <c r="AC1413" s="335"/>
      <c r="AD1413" s="335"/>
      <c r="AE1413" s="335"/>
      <c r="AG1413" s="415"/>
      <c r="AN1413" s="335"/>
      <c r="AO1413" s="335"/>
      <c r="AP1413" s="335"/>
      <c r="AQ1413" s="335"/>
      <c r="AR1413" s="335"/>
      <c r="AS1413" s="335"/>
      <c r="AT1413" s="335"/>
      <c r="AU1413" s="335"/>
    </row>
    <row r="1414" spans="3:64" ht="12.95" customHeight="1" x14ac:dyDescent="0.2">
      <c r="C1414" s="329"/>
      <c r="D1414" s="329"/>
      <c r="AA1414" s="335"/>
      <c r="AB1414" s="335"/>
      <c r="AC1414" s="335"/>
      <c r="AD1414" s="335"/>
      <c r="AE1414" s="335"/>
      <c r="AG1414" s="415"/>
      <c r="AN1414" s="335"/>
      <c r="AO1414" s="335"/>
      <c r="AP1414" s="335"/>
      <c r="AQ1414" s="335"/>
      <c r="AR1414" s="335"/>
      <c r="AS1414" s="335"/>
      <c r="AT1414" s="335"/>
      <c r="AU1414" s="335"/>
    </row>
    <row r="1415" spans="3:64" ht="12.95" customHeight="1" x14ac:dyDescent="0.2">
      <c r="C1415" s="329"/>
      <c r="D1415" s="329"/>
      <c r="AA1415" s="335"/>
      <c r="AB1415" s="335"/>
      <c r="AC1415" s="335"/>
      <c r="AD1415" s="335"/>
      <c r="AE1415" s="335"/>
      <c r="AG1415" s="415"/>
      <c r="AN1415" s="335"/>
      <c r="AO1415" s="335"/>
      <c r="AP1415" s="335"/>
      <c r="AQ1415" s="335"/>
      <c r="AR1415" s="335"/>
      <c r="AS1415" s="335"/>
      <c r="AT1415" s="335"/>
      <c r="AU1415" s="335"/>
    </row>
    <row r="1416" spans="3:64" ht="12.95" customHeight="1" x14ac:dyDescent="0.2">
      <c r="C1416" s="329"/>
      <c r="D1416" s="329"/>
      <c r="AA1416" s="335"/>
      <c r="AB1416" s="335"/>
      <c r="AC1416" s="335"/>
      <c r="AD1416" s="335"/>
      <c r="AE1416" s="335"/>
      <c r="AG1416" s="415"/>
      <c r="AN1416" s="335"/>
      <c r="AO1416" s="335"/>
      <c r="AP1416" s="335"/>
      <c r="AQ1416" s="335"/>
      <c r="AR1416" s="335"/>
      <c r="AS1416" s="335"/>
      <c r="AT1416" s="335"/>
      <c r="AU1416" s="335"/>
    </row>
    <row r="1417" spans="3:64" ht="12.95" customHeight="1" x14ac:dyDescent="0.2">
      <c r="C1417" s="329"/>
      <c r="D1417" s="329"/>
      <c r="AA1417" s="335"/>
      <c r="AB1417" s="335"/>
      <c r="AC1417" s="335"/>
      <c r="AD1417" s="335"/>
      <c r="AE1417" s="335"/>
      <c r="AG1417" s="415"/>
      <c r="AN1417" s="335"/>
      <c r="AO1417" s="335"/>
      <c r="AP1417" s="335"/>
      <c r="AQ1417" s="335"/>
      <c r="AR1417" s="335"/>
      <c r="AS1417" s="335"/>
      <c r="AT1417" s="335"/>
      <c r="AU1417" s="335"/>
      <c r="AV1417" s="335"/>
      <c r="AW1417" s="335"/>
      <c r="AX1417" s="335"/>
      <c r="AY1417" s="335"/>
      <c r="AZ1417" s="335"/>
      <c r="BA1417" s="335"/>
      <c r="BB1417" s="335"/>
      <c r="BC1417" s="335"/>
      <c r="BD1417" s="335"/>
      <c r="BE1417" s="335"/>
      <c r="BF1417" s="335"/>
      <c r="BG1417" s="335"/>
      <c r="BH1417" s="335"/>
      <c r="BI1417" s="335"/>
      <c r="BJ1417" s="335"/>
      <c r="BK1417" s="335"/>
      <c r="BL1417" s="335"/>
    </row>
    <row r="1418" spans="3:64" ht="12.95" customHeight="1" x14ac:dyDescent="0.2">
      <c r="C1418" s="329"/>
      <c r="D1418" s="329"/>
      <c r="AA1418" s="335"/>
      <c r="AB1418" s="335"/>
      <c r="AC1418" s="335"/>
      <c r="AD1418" s="335"/>
      <c r="AE1418" s="335"/>
      <c r="AG1418" s="415"/>
      <c r="AN1418" s="335"/>
      <c r="AO1418" s="335"/>
      <c r="AP1418" s="335"/>
      <c r="AQ1418" s="335"/>
      <c r="AR1418" s="335"/>
      <c r="AS1418" s="335"/>
      <c r="AT1418" s="335"/>
      <c r="AU1418" s="335"/>
    </row>
    <row r="1419" spans="3:64" ht="12.95" customHeight="1" x14ac:dyDescent="0.2">
      <c r="C1419" s="329"/>
      <c r="D1419" s="329"/>
      <c r="AA1419" s="335"/>
      <c r="AB1419" s="335"/>
      <c r="AC1419" s="335"/>
      <c r="AD1419" s="335"/>
      <c r="AE1419" s="335"/>
      <c r="AG1419" s="415"/>
      <c r="AN1419" s="335"/>
      <c r="AO1419" s="335"/>
      <c r="AP1419" s="335"/>
      <c r="AQ1419" s="335"/>
      <c r="AR1419" s="335"/>
      <c r="AS1419" s="335"/>
      <c r="AT1419" s="335"/>
      <c r="AU1419" s="335"/>
    </row>
    <row r="1420" spans="3:64" ht="12.95" customHeight="1" x14ac:dyDescent="0.2">
      <c r="C1420" s="329"/>
      <c r="D1420" s="329"/>
      <c r="AA1420" s="335"/>
      <c r="AB1420" s="335"/>
      <c r="AC1420" s="335"/>
      <c r="AD1420" s="335"/>
      <c r="AE1420" s="335"/>
      <c r="AG1420" s="415"/>
      <c r="AN1420" s="335"/>
      <c r="AO1420" s="335"/>
      <c r="AP1420" s="335"/>
      <c r="AQ1420" s="335"/>
      <c r="AR1420" s="335"/>
      <c r="AS1420" s="335"/>
      <c r="AT1420" s="335"/>
      <c r="AU1420" s="335"/>
    </row>
    <row r="1421" spans="3:64" ht="12.95" customHeight="1" x14ac:dyDescent="0.2">
      <c r="C1421" s="329"/>
      <c r="D1421" s="329"/>
      <c r="AA1421" s="335"/>
      <c r="AB1421" s="335"/>
      <c r="AC1421" s="335"/>
      <c r="AD1421" s="335"/>
      <c r="AE1421" s="335"/>
      <c r="AG1421" s="415"/>
      <c r="AN1421" s="335"/>
      <c r="AO1421" s="335"/>
      <c r="AP1421" s="335"/>
      <c r="AQ1421" s="335"/>
      <c r="AR1421" s="335"/>
      <c r="AS1421" s="335"/>
      <c r="AT1421" s="335"/>
      <c r="AU1421" s="335"/>
    </row>
    <row r="1422" spans="3:64" ht="12.95" customHeight="1" x14ac:dyDescent="0.2">
      <c r="C1422" s="329"/>
      <c r="D1422" s="329"/>
      <c r="AA1422" s="335"/>
      <c r="AB1422" s="335"/>
      <c r="AC1422" s="335"/>
      <c r="AD1422" s="335"/>
      <c r="AE1422" s="335"/>
      <c r="AG1422" s="415"/>
      <c r="AN1422" s="335"/>
      <c r="AO1422" s="335"/>
      <c r="AP1422" s="335"/>
      <c r="AQ1422" s="335"/>
      <c r="AR1422" s="335"/>
      <c r="AS1422" s="335"/>
      <c r="AT1422" s="335"/>
      <c r="AU1422" s="335"/>
    </row>
    <row r="1423" spans="3:64" ht="12.95" customHeight="1" x14ac:dyDescent="0.2">
      <c r="C1423" s="329"/>
      <c r="D1423" s="329"/>
      <c r="AA1423" s="335"/>
      <c r="AB1423" s="335"/>
      <c r="AC1423" s="335"/>
      <c r="AD1423" s="335"/>
      <c r="AE1423" s="335"/>
      <c r="AG1423" s="415"/>
      <c r="AN1423" s="335"/>
      <c r="AO1423" s="335"/>
      <c r="AP1423" s="335"/>
      <c r="AQ1423" s="335"/>
      <c r="AR1423" s="335"/>
      <c r="AS1423" s="335"/>
      <c r="AT1423" s="335"/>
      <c r="AU1423" s="335"/>
    </row>
    <row r="1424" spans="3:64" ht="12.95" customHeight="1" x14ac:dyDescent="0.2">
      <c r="C1424" s="329"/>
      <c r="D1424" s="329"/>
      <c r="AA1424" s="335"/>
      <c r="AB1424" s="335"/>
      <c r="AC1424" s="335"/>
      <c r="AD1424" s="335"/>
      <c r="AE1424" s="335"/>
      <c r="AG1424" s="415"/>
      <c r="AN1424" s="335"/>
      <c r="AO1424" s="335"/>
      <c r="AP1424" s="335"/>
      <c r="AQ1424" s="335"/>
      <c r="AR1424" s="335"/>
      <c r="AS1424" s="335"/>
      <c r="AT1424" s="335"/>
      <c r="AU1424" s="335"/>
    </row>
    <row r="1425" spans="3:64" ht="12.95" customHeight="1" x14ac:dyDescent="0.2">
      <c r="C1425" s="329"/>
      <c r="D1425" s="329"/>
      <c r="AA1425" s="335"/>
      <c r="AB1425" s="335"/>
      <c r="AC1425" s="335"/>
      <c r="AD1425" s="335"/>
      <c r="AE1425" s="335"/>
      <c r="AG1425" s="415"/>
      <c r="AN1425" s="335"/>
      <c r="AO1425" s="335"/>
      <c r="AP1425" s="335"/>
      <c r="AQ1425" s="335"/>
      <c r="AR1425" s="335"/>
      <c r="AS1425" s="335"/>
      <c r="AT1425" s="335"/>
      <c r="AU1425" s="335"/>
    </row>
    <row r="1426" spans="3:64" ht="12.95" customHeight="1" x14ac:dyDescent="0.2">
      <c r="C1426" s="329"/>
      <c r="D1426" s="329"/>
      <c r="AA1426" s="335"/>
      <c r="AB1426" s="335"/>
      <c r="AC1426" s="335"/>
      <c r="AD1426" s="335"/>
      <c r="AE1426" s="335"/>
      <c r="AG1426" s="415"/>
      <c r="AN1426" s="335"/>
      <c r="AO1426" s="335"/>
      <c r="AP1426" s="335"/>
      <c r="AQ1426" s="335"/>
      <c r="AR1426" s="335"/>
      <c r="AS1426" s="335"/>
      <c r="AT1426" s="335"/>
      <c r="AU1426" s="335"/>
    </row>
    <row r="1427" spans="3:64" ht="12.95" customHeight="1" x14ac:dyDescent="0.2">
      <c r="C1427" s="329"/>
      <c r="D1427" s="329"/>
      <c r="AA1427" s="335"/>
      <c r="AB1427" s="335"/>
      <c r="AC1427" s="335"/>
      <c r="AD1427" s="335"/>
      <c r="AE1427" s="335"/>
      <c r="AG1427" s="415"/>
      <c r="AN1427" s="335"/>
      <c r="AO1427" s="335"/>
      <c r="AP1427" s="335"/>
      <c r="AQ1427" s="335"/>
      <c r="AR1427" s="335"/>
      <c r="AS1427" s="335"/>
      <c r="AT1427" s="335"/>
      <c r="AU1427" s="335"/>
    </row>
    <row r="1428" spans="3:64" ht="12.95" customHeight="1" x14ac:dyDescent="0.2">
      <c r="C1428" s="329"/>
      <c r="D1428" s="329"/>
      <c r="AA1428" s="335"/>
      <c r="AB1428" s="335"/>
      <c r="AC1428" s="335"/>
      <c r="AD1428" s="335"/>
      <c r="AE1428" s="335"/>
      <c r="AG1428" s="415"/>
      <c r="AN1428" s="335"/>
      <c r="AO1428" s="335"/>
      <c r="AP1428" s="335"/>
      <c r="AQ1428" s="335"/>
      <c r="AR1428" s="335"/>
      <c r="AS1428" s="335"/>
      <c r="AT1428" s="335"/>
      <c r="AU1428" s="335"/>
    </row>
    <row r="1429" spans="3:64" ht="12.95" customHeight="1" x14ac:dyDescent="0.2">
      <c r="C1429" s="329"/>
      <c r="D1429" s="329"/>
      <c r="AA1429" s="335"/>
      <c r="AB1429" s="335"/>
      <c r="AC1429" s="335"/>
      <c r="AD1429" s="335"/>
      <c r="AE1429" s="335"/>
      <c r="AG1429" s="415"/>
      <c r="AN1429" s="335"/>
      <c r="AO1429" s="335"/>
      <c r="AP1429" s="335"/>
      <c r="AQ1429" s="335"/>
      <c r="AR1429" s="335"/>
      <c r="AS1429" s="335"/>
      <c r="AT1429" s="335"/>
      <c r="AU1429" s="335"/>
    </row>
    <row r="1430" spans="3:64" ht="12.95" customHeight="1" x14ac:dyDescent="0.2">
      <c r="C1430" s="329"/>
      <c r="D1430" s="329"/>
      <c r="AA1430" s="335"/>
      <c r="AB1430" s="335"/>
      <c r="AC1430" s="335"/>
      <c r="AD1430" s="335"/>
      <c r="AE1430" s="335"/>
      <c r="AG1430" s="415"/>
      <c r="AN1430" s="335"/>
      <c r="AO1430" s="335"/>
      <c r="AP1430" s="335"/>
      <c r="AQ1430" s="335"/>
      <c r="AR1430" s="335"/>
      <c r="AS1430" s="335"/>
      <c r="AT1430" s="335"/>
      <c r="AU1430" s="335"/>
    </row>
    <row r="1431" spans="3:64" ht="12.95" customHeight="1" x14ac:dyDescent="0.2">
      <c r="C1431" s="329"/>
      <c r="D1431" s="329"/>
      <c r="AA1431" s="335"/>
      <c r="AB1431" s="335"/>
      <c r="AC1431" s="335"/>
      <c r="AD1431" s="335"/>
      <c r="AE1431" s="335"/>
      <c r="AG1431" s="415"/>
      <c r="AN1431" s="335"/>
      <c r="AO1431" s="335"/>
      <c r="AP1431" s="335"/>
      <c r="AQ1431" s="335"/>
      <c r="AR1431" s="335"/>
      <c r="AS1431" s="335"/>
      <c r="AT1431" s="335"/>
      <c r="AU1431" s="335"/>
    </row>
    <row r="1432" spans="3:64" ht="12.95" customHeight="1" x14ac:dyDescent="0.2">
      <c r="C1432" s="329"/>
      <c r="D1432" s="329"/>
      <c r="AA1432" s="335"/>
      <c r="AB1432" s="335"/>
      <c r="AC1432" s="335"/>
      <c r="AD1432" s="335"/>
      <c r="AE1432" s="335"/>
      <c r="AG1432" s="415"/>
      <c r="AN1432" s="335"/>
      <c r="AO1432" s="335"/>
      <c r="AP1432" s="335"/>
      <c r="AQ1432" s="335"/>
      <c r="AR1432" s="335"/>
      <c r="AS1432" s="335"/>
      <c r="AT1432" s="335"/>
      <c r="AU1432" s="335"/>
    </row>
    <row r="1433" spans="3:64" ht="12.95" customHeight="1" x14ac:dyDescent="0.2">
      <c r="C1433" s="329"/>
      <c r="D1433" s="329"/>
      <c r="AA1433" s="335"/>
      <c r="AB1433" s="335"/>
      <c r="AC1433" s="335"/>
      <c r="AD1433" s="335"/>
      <c r="AE1433" s="335"/>
      <c r="AG1433" s="415"/>
      <c r="AN1433" s="335"/>
      <c r="AO1433" s="335"/>
      <c r="AP1433" s="335"/>
      <c r="AQ1433" s="335"/>
      <c r="AR1433" s="335"/>
      <c r="AS1433" s="335"/>
      <c r="AT1433" s="335"/>
      <c r="AU1433" s="335"/>
    </row>
    <row r="1434" spans="3:64" ht="12.95" customHeight="1" x14ac:dyDescent="0.2">
      <c r="C1434" s="329"/>
      <c r="D1434" s="329"/>
      <c r="AA1434" s="335"/>
      <c r="AB1434" s="335"/>
      <c r="AC1434" s="335"/>
      <c r="AD1434" s="335"/>
      <c r="AE1434" s="335"/>
      <c r="AG1434" s="415"/>
      <c r="AN1434" s="335"/>
      <c r="AO1434" s="335"/>
      <c r="AP1434" s="335"/>
      <c r="AQ1434" s="335"/>
      <c r="AR1434" s="335"/>
      <c r="AS1434" s="335"/>
      <c r="AT1434" s="335"/>
      <c r="AU1434" s="335"/>
      <c r="AV1434" s="335"/>
      <c r="AW1434" s="335"/>
      <c r="AX1434" s="335"/>
      <c r="AY1434" s="335"/>
      <c r="AZ1434" s="335"/>
      <c r="BA1434" s="335"/>
      <c r="BB1434" s="335"/>
      <c r="BC1434" s="335"/>
      <c r="BD1434" s="335"/>
      <c r="BE1434" s="335"/>
      <c r="BF1434" s="335"/>
      <c r="BG1434" s="335"/>
      <c r="BH1434" s="335"/>
      <c r="BI1434" s="335"/>
      <c r="BJ1434" s="335"/>
      <c r="BK1434" s="335"/>
      <c r="BL1434" s="335"/>
    </row>
    <row r="1435" spans="3:64" ht="12.95" customHeight="1" x14ac:dyDescent="0.2">
      <c r="C1435" s="329"/>
      <c r="D1435" s="329"/>
      <c r="AA1435" s="335"/>
      <c r="AB1435" s="335"/>
      <c r="AC1435" s="335"/>
      <c r="AD1435" s="335"/>
      <c r="AE1435" s="335"/>
      <c r="AG1435" s="415"/>
      <c r="AN1435" s="335"/>
      <c r="AO1435" s="335"/>
      <c r="AP1435" s="335"/>
      <c r="AQ1435" s="335"/>
      <c r="AR1435" s="335"/>
      <c r="AS1435" s="335"/>
      <c r="AT1435" s="335"/>
      <c r="AU1435" s="335"/>
    </row>
    <row r="1436" spans="3:64" ht="12.95" customHeight="1" x14ac:dyDescent="0.2">
      <c r="C1436" s="329"/>
      <c r="D1436" s="329"/>
      <c r="AA1436" s="335"/>
      <c r="AB1436" s="335"/>
      <c r="AC1436" s="335"/>
      <c r="AD1436" s="335"/>
      <c r="AE1436" s="335"/>
      <c r="AG1436" s="415"/>
      <c r="AN1436" s="335"/>
      <c r="AO1436" s="335"/>
      <c r="AP1436" s="335"/>
      <c r="AQ1436" s="335"/>
      <c r="AR1436" s="335"/>
      <c r="AS1436" s="335"/>
      <c r="AT1436" s="335"/>
      <c r="AU1436" s="335"/>
      <c r="AV1436" s="335"/>
    </row>
    <row r="1437" spans="3:64" ht="12.95" customHeight="1" x14ac:dyDescent="0.2">
      <c r="C1437" s="329"/>
      <c r="D1437" s="329"/>
      <c r="AA1437" s="335"/>
      <c r="AB1437" s="335"/>
      <c r="AC1437" s="335"/>
      <c r="AD1437" s="335"/>
      <c r="AE1437" s="335"/>
      <c r="AG1437" s="415"/>
      <c r="AN1437" s="335"/>
      <c r="AO1437" s="335"/>
      <c r="AP1437" s="335"/>
      <c r="AQ1437" s="335"/>
      <c r="AR1437" s="335"/>
      <c r="AS1437" s="335"/>
      <c r="AT1437" s="335"/>
      <c r="AU1437" s="335"/>
      <c r="AV1437" s="335"/>
    </row>
    <row r="1438" spans="3:64" ht="12.95" customHeight="1" x14ac:dyDescent="0.2">
      <c r="C1438" s="329"/>
      <c r="D1438" s="329"/>
      <c r="AA1438" s="335"/>
      <c r="AB1438" s="335"/>
      <c r="AC1438" s="335"/>
      <c r="AD1438" s="335"/>
      <c r="AE1438" s="335"/>
      <c r="AG1438" s="415"/>
      <c r="AN1438" s="335"/>
      <c r="AO1438" s="335"/>
      <c r="AP1438" s="335"/>
      <c r="AQ1438" s="335"/>
      <c r="AR1438" s="335"/>
      <c r="AS1438" s="335"/>
      <c r="AT1438" s="335"/>
      <c r="AU1438" s="335"/>
      <c r="AV1438" s="335"/>
    </row>
    <row r="1439" spans="3:64" ht="12.95" customHeight="1" x14ac:dyDescent="0.2">
      <c r="C1439" s="329"/>
      <c r="D1439" s="329"/>
      <c r="AA1439" s="335"/>
      <c r="AB1439" s="335"/>
      <c r="AC1439" s="335"/>
      <c r="AD1439" s="335"/>
      <c r="AE1439" s="335"/>
      <c r="AG1439" s="415"/>
      <c r="AN1439" s="335"/>
      <c r="AO1439" s="335"/>
      <c r="AP1439" s="335"/>
      <c r="AQ1439" s="335"/>
      <c r="AR1439" s="335"/>
      <c r="AS1439" s="335"/>
      <c r="AT1439" s="335"/>
      <c r="AU1439" s="335"/>
      <c r="AV1439" s="335"/>
      <c r="AX1439" s="335"/>
    </row>
    <row r="1440" spans="3:64" ht="12.95" customHeight="1" x14ac:dyDescent="0.2">
      <c r="C1440" s="329"/>
      <c r="D1440" s="329"/>
      <c r="AA1440" s="335"/>
      <c r="AB1440" s="335"/>
      <c r="AC1440" s="335"/>
      <c r="AD1440" s="335"/>
      <c r="AE1440" s="335"/>
      <c r="AG1440" s="415"/>
      <c r="AN1440" s="335"/>
      <c r="AO1440" s="335"/>
      <c r="AP1440" s="335"/>
      <c r="AQ1440" s="335"/>
      <c r="AR1440" s="335"/>
      <c r="AS1440" s="335"/>
      <c r="AT1440" s="335"/>
      <c r="AU1440" s="335"/>
      <c r="AV1440" s="335"/>
      <c r="AX1440" s="335"/>
    </row>
    <row r="1441" spans="3:64" ht="12.95" customHeight="1" x14ac:dyDescent="0.2">
      <c r="C1441" s="329"/>
      <c r="D1441" s="329"/>
      <c r="AA1441" s="335"/>
      <c r="AB1441" s="335"/>
      <c r="AC1441" s="335"/>
      <c r="AD1441" s="335"/>
      <c r="AE1441" s="335"/>
      <c r="AG1441" s="415"/>
      <c r="AN1441" s="335"/>
      <c r="AO1441" s="335"/>
      <c r="AP1441" s="335"/>
      <c r="AQ1441" s="335"/>
      <c r="AR1441" s="335"/>
      <c r="AS1441" s="335"/>
      <c r="AT1441" s="335"/>
      <c r="AU1441" s="335"/>
      <c r="AV1441" s="335"/>
      <c r="AW1441" s="335"/>
      <c r="AX1441" s="335"/>
      <c r="AY1441" s="335"/>
      <c r="AZ1441" s="335"/>
      <c r="BA1441" s="335"/>
      <c r="BB1441" s="335"/>
      <c r="BC1441" s="335"/>
      <c r="BD1441" s="335"/>
      <c r="BE1441" s="335"/>
      <c r="BF1441" s="335"/>
      <c r="BG1441" s="335"/>
      <c r="BH1441" s="335"/>
      <c r="BI1441" s="335"/>
      <c r="BJ1441" s="335"/>
      <c r="BK1441" s="335"/>
      <c r="BL1441" s="335"/>
    </row>
    <row r="1442" spans="3:64" ht="12.95" customHeight="1" x14ac:dyDescent="0.2">
      <c r="C1442" s="329"/>
      <c r="D1442" s="329"/>
      <c r="AA1442" s="335"/>
      <c r="AB1442" s="335"/>
      <c r="AC1442" s="335"/>
      <c r="AD1442" s="335"/>
      <c r="AE1442" s="335"/>
      <c r="AG1442" s="415"/>
      <c r="AN1442" s="335"/>
      <c r="AO1442" s="335"/>
      <c r="AP1442" s="335"/>
      <c r="AQ1442" s="335"/>
      <c r="AR1442" s="335"/>
      <c r="AS1442" s="335"/>
      <c r="AT1442" s="335"/>
      <c r="AU1442" s="335"/>
    </row>
    <row r="1443" spans="3:64" ht="12.95" customHeight="1" x14ac:dyDescent="0.2">
      <c r="C1443" s="329"/>
      <c r="D1443" s="329"/>
      <c r="AA1443" s="335"/>
      <c r="AB1443" s="335"/>
      <c r="AC1443" s="335"/>
      <c r="AD1443" s="335"/>
      <c r="AE1443" s="335"/>
      <c r="AG1443" s="415"/>
      <c r="AN1443" s="335"/>
      <c r="AO1443" s="335"/>
      <c r="AP1443" s="335"/>
      <c r="AQ1443" s="335"/>
      <c r="AR1443" s="335"/>
      <c r="AS1443" s="335"/>
      <c r="AT1443" s="335"/>
      <c r="AU1443" s="335"/>
    </row>
    <row r="1444" spans="3:64" ht="12.95" customHeight="1" x14ac:dyDescent="0.2">
      <c r="C1444" s="329"/>
      <c r="D1444" s="329"/>
      <c r="AA1444" s="335"/>
      <c r="AB1444" s="335"/>
      <c r="AC1444" s="335"/>
      <c r="AD1444" s="335"/>
      <c r="AE1444" s="335"/>
      <c r="AG1444" s="415"/>
      <c r="AN1444" s="335"/>
      <c r="AO1444" s="335"/>
      <c r="AP1444" s="335"/>
      <c r="AQ1444" s="335"/>
      <c r="AR1444" s="335"/>
      <c r="AS1444" s="335"/>
      <c r="AT1444" s="335"/>
      <c r="AU1444" s="335"/>
    </row>
    <row r="1445" spans="3:64" ht="12.95" customHeight="1" x14ac:dyDescent="0.2">
      <c r="C1445" s="329"/>
      <c r="D1445" s="329"/>
      <c r="AA1445" s="335"/>
      <c r="AB1445" s="335"/>
      <c r="AC1445" s="335"/>
      <c r="AD1445" s="335"/>
      <c r="AE1445" s="335"/>
      <c r="AG1445" s="415"/>
      <c r="AN1445" s="335"/>
      <c r="AO1445" s="335"/>
      <c r="AP1445" s="335"/>
      <c r="AQ1445" s="335"/>
      <c r="AR1445" s="335"/>
      <c r="AS1445" s="335"/>
      <c r="AT1445" s="335"/>
      <c r="AU1445" s="335"/>
      <c r="AV1445" s="335"/>
      <c r="AW1445" s="335"/>
      <c r="AX1445" s="335"/>
      <c r="AY1445" s="335"/>
      <c r="AZ1445" s="335"/>
      <c r="BA1445" s="335"/>
      <c r="BB1445" s="335"/>
      <c r="BC1445" s="335"/>
      <c r="BD1445" s="335"/>
      <c r="BE1445" s="335"/>
      <c r="BF1445" s="335"/>
      <c r="BG1445" s="335"/>
      <c r="BH1445" s="335"/>
      <c r="BI1445" s="335"/>
      <c r="BJ1445" s="335"/>
      <c r="BK1445" s="335"/>
      <c r="BL1445" s="335"/>
    </row>
    <row r="1446" spans="3:64" ht="12.95" customHeight="1" x14ac:dyDescent="0.2">
      <c r="C1446" s="329"/>
      <c r="D1446" s="329"/>
      <c r="AA1446" s="335"/>
      <c r="AB1446" s="335"/>
      <c r="AC1446" s="335"/>
      <c r="AD1446" s="335"/>
      <c r="AE1446" s="335"/>
      <c r="AG1446" s="415"/>
      <c r="AN1446" s="335"/>
      <c r="AO1446" s="335"/>
      <c r="AP1446" s="335"/>
      <c r="AQ1446" s="335"/>
      <c r="AR1446" s="335"/>
      <c r="AS1446" s="335"/>
      <c r="AT1446" s="335"/>
      <c r="AU1446" s="335"/>
      <c r="AV1446" s="335"/>
      <c r="AX1446" s="335"/>
    </row>
    <row r="1447" spans="3:64" ht="12.95" customHeight="1" x14ac:dyDescent="0.2">
      <c r="C1447" s="329"/>
      <c r="D1447" s="329"/>
      <c r="AA1447" s="335"/>
      <c r="AB1447" s="335"/>
      <c r="AC1447" s="335"/>
      <c r="AD1447" s="335"/>
      <c r="AE1447" s="335"/>
      <c r="AG1447" s="415"/>
      <c r="AN1447" s="335"/>
      <c r="AO1447" s="335"/>
      <c r="AP1447" s="335"/>
      <c r="AQ1447" s="335"/>
      <c r="AR1447" s="335"/>
      <c r="AS1447" s="335"/>
      <c r="AT1447" s="335"/>
      <c r="AU1447" s="335"/>
      <c r="AV1447" s="335"/>
      <c r="AX1447" s="335"/>
      <c r="AY1447" s="335"/>
      <c r="AZ1447" s="335"/>
      <c r="BA1447" s="335"/>
      <c r="BB1447" s="335"/>
      <c r="BC1447" s="335"/>
      <c r="BD1447" s="335"/>
      <c r="BE1447" s="335"/>
      <c r="BF1447" s="335"/>
      <c r="BG1447" s="335"/>
      <c r="BH1447" s="335"/>
      <c r="BI1447" s="335"/>
      <c r="BJ1447" s="335"/>
      <c r="BK1447" s="335"/>
      <c r="BL1447" s="335"/>
    </row>
    <row r="1448" spans="3:64" ht="12.95" customHeight="1" x14ac:dyDescent="0.2">
      <c r="C1448" s="329"/>
      <c r="D1448" s="329"/>
      <c r="AA1448" s="335"/>
      <c r="AB1448" s="335"/>
      <c r="AC1448" s="335"/>
      <c r="AD1448" s="335"/>
      <c r="AE1448" s="335"/>
      <c r="AG1448" s="415"/>
      <c r="AN1448" s="335"/>
      <c r="AO1448" s="335"/>
      <c r="AP1448" s="335"/>
      <c r="AQ1448" s="335"/>
      <c r="AR1448" s="335"/>
      <c r="AS1448" s="335"/>
      <c r="AT1448" s="335"/>
      <c r="AU1448" s="335"/>
      <c r="AV1448" s="335"/>
      <c r="AW1448" s="335"/>
      <c r="AX1448" s="335"/>
      <c r="AY1448" s="335"/>
      <c r="AZ1448" s="335"/>
      <c r="BA1448" s="335"/>
      <c r="BB1448" s="335"/>
      <c r="BC1448" s="335"/>
      <c r="BD1448" s="335"/>
      <c r="BE1448" s="335"/>
      <c r="BF1448" s="335"/>
      <c r="BG1448" s="335"/>
      <c r="BH1448" s="335"/>
      <c r="BI1448" s="335"/>
      <c r="BJ1448" s="335"/>
      <c r="BK1448" s="335"/>
      <c r="BL1448" s="335"/>
    </row>
    <row r="1449" spans="3:64" ht="12.95" customHeight="1" x14ac:dyDescent="0.2">
      <c r="C1449" s="329"/>
      <c r="D1449" s="329"/>
      <c r="AA1449" s="335"/>
      <c r="AB1449" s="335"/>
      <c r="AC1449" s="335"/>
      <c r="AD1449" s="335"/>
      <c r="AE1449" s="335"/>
      <c r="AG1449" s="415"/>
      <c r="AN1449" s="335"/>
      <c r="AO1449" s="335"/>
      <c r="AP1449" s="335"/>
      <c r="AQ1449" s="335"/>
      <c r="AR1449" s="335"/>
      <c r="AS1449" s="335"/>
      <c r="AT1449" s="335"/>
      <c r="AU1449" s="335"/>
      <c r="AV1449" s="335"/>
      <c r="AW1449" s="335"/>
      <c r="AX1449" s="335"/>
      <c r="AY1449" s="335"/>
      <c r="AZ1449" s="335"/>
      <c r="BA1449" s="335"/>
      <c r="BB1449" s="335"/>
      <c r="BC1449" s="335"/>
      <c r="BD1449" s="335"/>
      <c r="BE1449" s="335"/>
      <c r="BF1449" s="335"/>
      <c r="BG1449" s="335"/>
      <c r="BH1449" s="335"/>
      <c r="BI1449" s="335"/>
      <c r="BJ1449" s="335"/>
      <c r="BK1449" s="335"/>
      <c r="BL1449" s="335"/>
    </row>
    <row r="1450" spans="3:64" ht="12.95" customHeight="1" x14ac:dyDescent="0.2">
      <c r="C1450" s="329"/>
      <c r="D1450" s="329"/>
      <c r="AA1450" s="335"/>
      <c r="AB1450" s="335"/>
      <c r="AC1450" s="335"/>
      <c r="AD1450" s="335"/>
      <c r="AE1450" s="335"/>
      <c r="AG1450" s="415"/>
      <c r="AN1450" s="335"/>
      <c r="AO1450" s="335"/>
      <c r="AP1450" s="335"/>
      <c r="AQ1450" s="335"/>
      <c r="AR1450" s="335"/>
      <c r="AS1450" s="335"/>
      <c r="AT1450" s="335"/>
      <c r="AU1450" s="335"/>
      <c r="AV1450" s="335"/>
    </row>
    <row r="1451" spans="3:64" ht="12.95" customHeight="1" x14ac:dyDescent="0.2">
      <c r="C1451" s="329"/>
      <c r="D1451" s="329"/>
      <c r="AA1451" s="335"/>
      <c r="AB1451" s="335"/>
      <c r="AC1451" s="335"/>
      <c r="AD1451" s="335"/>
      <c r="AE1451" s="335"/>
      <c r="AG1451" s="415"/>
      <c r="AN1451" s="335"/>
      <c r="AO1451" s="335"/>
      <c r="AP1451" s="335"/>
      <c r="AQ1451" s="335"/>
      <c r="AR1451" s="335"/>
      <c r="AS1451" s="335"/>
      <c r="AT1451" s="335"/>
      <c r="AU1451" s="335"/>
    </row>
    <row r="1452" spans="3:64" ht="12.95" customHeight="1" x14ac:dyDescent="0.2">
      <c r="C1452" s="329"/>
      <c r="D1452" s="329"/>
      <c r="AA1452" s="335"/>
      <c r="AB1452" s="335"/>
      <c r="AC1452" s="335"/>
      <c r="AD1452" s="335"/>
      <c r="AE1452" s="335"/>
      <c r="AG1452" s="415"/>
      <c r="AN1452" s="335"/>
      <c r="AO1452" s="335"/>
      <c r="AP1452" s="335"/>
      <c r="AQ1452" s="335"/>
      <c r="AR1452" s="335"/>
      <c r="AS1452" s="335"/>
      <c r="AT1452" s="335"/>
      <c r="AU1452" s="335"/>
      <c r="AV1452" s="335"/>
      <c r="AX1452" s="335"/>
    </row>
    <row r="1453" spans="3:64" ht="12.95" customHeight="1" x14ac:dyDescent="0.2">
      <c r="C1453" s="329"/>
      <c r="D1453" s="329"/>
      <c r="AA1453" s="335"/>
      <c r="AB1453" s="335"/>
      <c r="AC1453" s="335"/>
      <c r="AD1453" s="335"/>
      <c r="AE1453" s="335"/>
      <c r="AG1453" s="415"/>
      <c r="AN1453" s="335"/>
      <c r="AO1453" s="335"/>
      <c r="AP1453" s="335"/>
      <c r="AQ1453" s="335"/>
      <c r="AR1453" s="335"/>
      <c r="AS1453" s="335"/>
      <c r="AT1453" s="335"/>
      <c r="AU1453" s="335"/>
      <c r="AV1453" s="335"/>
      <c r="AX1453" s="335"/>
      <c r="AY1453" s="335"/>
      <c r="AZ1453" s="335"/>
      <c r="BA1453" s="335"/>
      <c r="BB1453" s="335"/>
      <c r="BC1453" s="335"/>
      <c r="BD1453" s="335"/>
      <c r="BE1453" s="335"/>
      <c r="BF1453" s="335"/>
      <c r="BG1453" s="335"/>
      <c r="BH1453" s="335"/>
      <c r="BI1453" s="335"/>
      <c r="BJ1453" s="335"/>
      <c r="BK1453" s="335"/>
      <c r="BL1453" s="335"/>
    </row>
    <row r="1454" spans="3:64" ht="12.95" customHeight="1" x14ac:dyDescent="0.2">
      <c r="C1454" s="329"/>
      <c r="D1454" s="329"/>
      <c r="AA1454" s="335"/>
      <c r="AB1454" s="335"/>
      <c r="AC1454" s="335"/>
      <c r="AD1454" s="335"/>
      <c r="AE1454" s="335"/>
      <c r="AG1454" s="415"/>
      <c r="AN1454" s="335"/>
      <c r="AO1454" s="335"/>
      <c r="AP1454" s="335"/>
      <c r="AQ1454" s="335"/>
      <c r="AR1454" s="335"/>
      <c r="AS1454" s="335"/>
      <c r="AT1454" s="335"/>
      <c r="AU1454" s="335"/>
      <c r="AV1454" s="335"/>
      <c r="AW1454" s="335"/>
      <c r="AX1454" s="335"/>
      <c r="AY1454" s="335"/>
      <c r="AZ1454" s="335"/>
      <c r="BA1454" s="335"/>
      <c r="BB1454" s="335"/>
      <c r="BC1454" s="335"/>
      <c r="BD1454" s="335"/>
      <c r="BE1454" s="335"/>
      <c r="BF1454" s="335"/>
      <c r="BG1454" s="335"/>
      <c r="BH1454" s="335"/>
      <c r="BI1454" s="335"/>
      <c r="BJ1454" s="335"/>
      <c r="BK1454" s="335"/>
      <c r="BL1454" s="335"/>
    </row>
    <row r="1455" spans="3:64" ht="12.95" customHeight="1" x14ac:dyDescent="0.2">
      <c r="C1455" s="329"/>
      <c r="D1455" s="329"/>
      <c r="AA1455" s="335"/>
      <c r="AB1455" s="335"/>
      <c r="AC1455" s="335"/>
      <c r="AD1455" s="335"/>
      <c r="AE1455" s="335"/>
      <c r="AG1455" s="415"/>
      <c r="AN1455" s="335"/>
      <c r="AO1455" s="335"/>
      <c r="AP1455" s="335"/>
      <c r="AQ1455" s="335"/>
      <c r="AR1455" s="335"/>
      <c r="AS1455" s="335"/>
      <c r="AT1455" s="335"/>
      <c r="AU1455" s="335"/>
      <c r="AV1455" s="335"/>
      <c r="AW1455" s="335"/>
      <c r="AX1455" s="335"/>
      <c r="AY1455" s="335"/>
      <c r="AZ1455" s="335"/>
      <c r="BA1455" s="335"/>
      <c r="BB1455" s="335"/>
      <c r="BC1455" s="335"/>
      <c r="BD1455" s="335"/>
      <c r="BE1455" s="335"/>
      <c r="BF1455" s="335"/>
      <c r="BG1455" s="335"/>
      <c r="BH1455" s="335"/>
      <c r="BI1455" s="335"/>
      <c r="BJ1455" s="335"/>
      <c r="BK1455" s="335"/>
      <c r="BL1455" s="335"/>
    </row>
    <row r="1456" spans="3:64" ht="12.95" customHeight="1" x14ac:dyDescent="0.2">
      <c r="C1456" s="329"/>
      <c r="D1456" s="329"/>
      <c r="AA1456" s="335"/>
      <c r="AB1456" s="335"/>
      <c r="AC1456" s="335"/>
      <c r="AD1456" s="335"/>
      <c r="AE1456" s="335"/>
      <c r="AG1456" s="415"/>
      <c r="AN1456" s="335"/>
      <c r="AO1456" s="335"/>
      <c r="AP1456" s="335"/>
      <c r="AQ1456" s="335"/>
      <c r="AR1456" s="335"/>
      <c r="AS1456" s="335"/>
      <c r="AT1456" s="335"/>
      <c r="AU1456" s="335"/>
    </row>
    <row r="1457" spans="3:64" ht="12.95" customHeight="1" x14ac:dyDescent="0.2">
      <c r="C1457" s="329"/>
      <c r="D1457" s="329"/>
      <c r="AA1457" s="335"/>
      <c r="AB1457" s="335"/>
      <c r="AC1457" s="335"/>
      <c r="AD1457" s="335"/>
      <c r="AE1457" s="335"/>
      <c r="AG1457" s="415"/>
      <c r="AN1457" s="335"/>
      <c r="AO1457" s="335"/>
      <c r="AP1457" s="335"/>
      <c r="AQ1457" s="335"/>
      <c r="AR1457" s="335"/>
      <c r="AS1457" s="335"/>
      <c r="AT1457" s="335"/>
      <c r="AU1457" s="335"/>
    </row>
    <row r="1458" spans="3:64" ht="12.95" customHeight="1" x14ac:dyDescent="0.2">
      <c r="C1458" s="329"/>
      <c r="D1458" s="329"/>
      <c r="AA1458" s="335"/>
      <c r="AB1458" s="335"/>
      <c r="AC1458" s="335"/>
      <c r="AD1458" s="335"/>
      <c r="AE1458" s="335"/>
      <c r="AG1458" s="415"/>
      <c r="AN1458" s="335"/>
      <c r="AO1458" s="335"/>
      <c r="AP1458" s="335"/>
      <c r="AQ1458" s="335"/>
      <c r="AR1458" s="335"/>
      <c r="AS1458" s="335"/>
      <c r="AT1458" s="335"/>
      <c r="AU1458" s="335"/>
      <c r="AV1458" s="335"/>
      <c r="AX1458" s="335"/>
      <c r="AY1458" s="335"/>
      <c r="AZ1458" s="335"/>
      <c r="BA1458" s="335"/>
      <c r="BB1458" s="335"/>
      <c r="BC1458" s="335"/>
      <c r="BD1458" s="335"/>
      <c r="BE1458" s="335"/>
      <c r="BF1458" s="335"/>
      <c r="BG1458" s="335"/>
      <c r="BH1458" s="335"/>
      <c r="BI1458" s="335"/>
      <c r="BJ1458" s="335"/>
      <c r="BK1458" s="335"/>
      <c r="BL1458" s="335"/>
    </row>
    <row r="1459" spans="3:64" ht="12.95" customHeight="1" x14ac:dyDescent="0.2">
      <c r="C1459" s="329"/>
      <c r="D1459" s="329"/>
      <c r="AA1459" s="335"/>
      <c r="AB1459" s="335"/>
      <c r="AC1459" s="335"/>
      <c r="AD1459" s="335"/>
      <c r="AE1459" s="335"/>
      <c r="AG1459" s="415"/>
      <c r="AN1459" s="335"/>
      <c r="AO1459" s="335"/>
      <c r="AP1459" s="335"/>
      <c r="AQ1459" s="335"/>
      <c r="AR1459" s="335"/>
      <c r="AS1459" s="335"/>
      <c r="AT1459" s="335"/>
      <c r="AU1459" s="335"/>
      <c r="AV1459" s="335"/>
      <c r="AW1459" s="335"/>
      <c r="AX1459" s="335"/>
      <c r="AY1459" s="335"/>
      <c r="AZ1459" s="335"/>
      <c r="BA1459" s="335"/>
      <c r="BB1459" s="335"/>
      <c r="BC1459" s="335"/>
      <c r="BD1459" s="335"/>
      <c r="BE1459" s="335"/>
      <c r="BF1459" s="335"/>
      <c r="BG1459" s="335"/>
      <c r="BH1459" s="335"/>
      <c r="BI1459" s="335"/>
      <c r="BJ1459" s="335"/>
      <c r="BK1459" s="335"/>
      <c r="BL1459" s="335"/>
    </row>
    <row r="1460" spans="3:64" ht="12.95" customHeight="1" x14ac:dyDescent="0.2">
      <c r="C1460" s="329"/>
      <c r="D1460" s="329"/>
      <c r="AA1460" s="335"/>
      <c r="AB1460" s="335"/>
      <c r="AC1460" s="335"/>
      <c r="AD1460" s="335"/>
      <c r="AE1460" s="335"/>
      <c r="AG1460" s="415"/>
      <c r="AN1460" s="335"/>
      <c r="AO1460" s="335"/>
      <c r="AP1460" s="335"/>
      <c r="AQ1460" s="335"/>
      <c r="AR1460" s="335"/>
      <c r="AS1460" s="335"/>
      <c r="AT1460" s="335"/>
      <c r="AU1460" s="335"/>
      <c r="AV1460" s="335"/>
      <c r="AW1460" s="335"/>
      <c r="AX1460" s="335"/>
      <c r="AY1460" s="335"/>
      <c r="AZ1460" s="335"/>
      <c r="BA1460" s="335"/>
      <c r="BB1460" s="335"/>
      <c r="BC1460" s="335"/>
      <c r="BD1460" s="335"/>
      <c r="BE1460" s="335"/>
      <c r="BF1460" s="335"/>
      <c r="BG1460" s="335"/>
      <c r="BH1460" s="335"/>
      <c r="BI1460" s="335"/>
      <c r="BJ1460" s="335"/>
      <c r="BK1460" s="335"/>
      <c r="BL1460" s="335"/>
    </row>
    <row r="1461" spans="3:64" ht="12.95" customHeight="1" x14ac:dyDescent="0.2">
      <c r="C1461" s="329"/>
      <c r="D1461" s="329"/>
      <c r="AA1461" s="335"/>
      <c r="AB1461" s="335"/>
      <c r="AC1461" s="335"/>
      <c r="AD1461" s="335"/>
      <c r="AE1461" s="335"/>
      <c r="AG1461" s="415"/>
      <c r="AN1461" s="335"/>
      <c r="AO1461" s="335"/>
      <c r="AP1461" s="335"/>
      <c r="AQ1461" s="335"/>
      <c r="AR1461" s="335"/>
      <c r="AS1461" s="335"/>
      <c r="AT1461" s="335"/>
      <c r="AU1461" s="335"/>
    </row>
    <row r="1462" spans="3:64" ht="12.95" customHeight="1" x14ac:dyDescent="0.2">
      <c r="C1462" s="329"/>
      <c r="D1462" s="329"/>
      <c r="AA1462" s="335"/>
      <c r="AB1462" s="335"/>
      <c r="AC1462" s="335"/>
      <c r="AD1462" s="335"/>
      <c r="AE1462" s="335"/>
      <c r="AG1462" s="415"/>
      <c r="AN1462" s="335"/>
      <c r="AO1462" s="335"/>
      <c r="AP1462" s="335"/>
      <c r="AQ1462" s="335"/>
      <c r="AR1462" s="335"/>
      <c r="AS1462" s="335"/>
      <c r="AT1462" s="335"/>
      <c r="AU1462" s="335"/>
      <c r="AV1462" s="335"/>
      <c r="AW1462" s="335"/>
      <c r="AX1462" s="335"/>
      <c r="AY1462" s="335"/>
      <c r="AZ1462" s="335"/>
      <c r="BA1462" s="335"/>
      <c r="BB1462" s="335"/>
      <c r="BC1462" s="335"/>
      <c r="BD1462" s="335"/>
      <c r="BE1462" s="335"/>
      <c r="BF1462" s="335"/>
      <c r="BG1462" s="335"/>
      <c r="BH1462" s="335"/>
      <c r="BI1462" s="335"/>
      <c r="BJ1462" s="335"/>
      <c r="BK1462" s="335"/>
      <c r="BL1462" s="335"/>
    </row>
    <row r="1463" spans="3:64" ht="12.95" customHeight="1" x14ac:dyDescent="0.2">
      <c r="C1463" s="329"/>
      <c r="D1463" s="329"/>
      <c r="AA1463" s="335"/>
      <c r="AB1463" s="335"/>
      <c r="AC1463" s="335"/>
      <c r="AD1463" s="335"/>
      <c r="AE1463" s="335"/>
      <c r="AG1463" s="415"/>
      <c r="AN1463" s="335"/>
      <c r="AO1463" s="335"/>
      <c r="AP1463" s="335"/>
      <c r="AQ1463" s="335"/>
      <c r="AR1463" s="335"/>
      <c r="AS1463" s="335"/>
      <c r="AT1463" s="335"/>
      <c r="AU1463" s="335"/>
      <c r="AV1463" s="335"/>
    </row>
    <row r="1464" spans="3:64" ht="12.95" customHeight="1" x14ac:dyDescent="0.2">
      <c r="C1464" s="329"/>
      <c r="D1464" s="329"/>
      <c r="AA1464" s="335"/>
      <c r="AB1464" s="335"/>
      <c r="AC1464" s="335"/>
      <c r="AD1464" s="335"/>
      <c r="AE1464" s="335"/>
      <c r="AG1464" s="415"/>
      <c r="AN1464" s="335"/>
      <c r="AO1464" s="335"/>
      <c r="AP1464" s="335"/>
      <c r="AQ1464" s="335"/>
      <c r="AR1464" s="335"/>
      <c r="AS1464" s="335"/>
      <c r="AT1464" s="335"/>
      <c r="AU1464" s="335"/>
      <c r="AV1464" s="335"/>
    </row>
    <row r="1465" spans="3:64" ht="12.95" customHeight="1" x14ac:dyDescent="0.2">
      <c r="C1465" s="329"/>
      <c r="D1465" s="329"/>
      <c r="AA1465" s="335"/>
      <c r="AB1465" s="335"/>
      <c r="AC1465" s="335"/>
      <c r="AD1465" s="335"/>
      <c r="AE1465" s="335"/>
      <c r="AG1465" s="415"/>
      <c r="AN1465" s="335"/>
      <c r="AO1465" s="335"/>
      <c r="AP1465" s="335"/>
      <c r="AQ1465" s="335"/>
      <c r="AR1465" s="335"/>
      <c r="AS1465" s="335"/>
      <c r="AT1465" s="335"/>
      <c r="AU1465" s="335"/>
      <c r="AV1465" s="335"/>
    </row>
    <row r="1466" spans="3:64" ht="12.95" customHeight="1" x14ac:dyDescent="0.2">
      <c r="C1466" s="329"/>
      <c r="D1466" s="329"/>
      <c r="AA1466" s="335"/>
      <c r="AB1466" s="335"/>
      <c r="AC1466" s="335"/>
      <c r="AD1466" s="335"/>
      <c r="AE1466" s="335"/>
      <c r="AG1466" s="415"/>
      <c r="AN1466" s="335"/>
      <c r="AO1466" s="335"/>
      <c r="AP1466" s="335"/>
      <c r="AQ1466" s="335"/>
      <c r="AR1466" s="335"/>
      <c r="AS1466" s="335"/>
      <c r="AT1466" s="335"/>
      <c r="AU1466" s="335"/>
      <c r="AV1466" s="335"/>
      <c r="AW1466" s="335"/>
      <c r="AX1466" s="335"/>
      <c r="AY1466" s="335"/>
      <c r="AZ1466" s="335"/>
      <c r="BA1466" s="335"/>
      <c r="BB1466" s="335"/>
      <c r="BC1466" s="335"/>
      <c r="BD1466" s="335"/>
      <c r="BE1466" s="335"/>
      <c r="BF1466" s="335"/>
      <c r="BG1466" s="335"/>
      <c r="BH1466" s="335"/>
      <c r="BI1466" s="335"/>
      <c r="BJ1466" s="335"/>
      <c r="BK1466" s="335"/>
      <c r="BL1466" s="335"/>
    </row>
    <row r="1467" spans="3:64" ht="12.95" customHeight="1" x14ac:dyDescent="0.2">
      <c r="C1467" s="329"/>
      <c r="D1467" s="329"/>
      <c r="AA1467" s="335"/>
      <c r="AB1467" s="335"/>
      <c r="AC1467" s="335"/>
      <c r="AD1467" s="335"/>
      <c r="AE1467" s="335"/>
      <c r="AG1467" s="415"/>
      <c r="AN1467" s="335"/>
      <c r="AO1467" s="335"/>
      <c r="AP1467" s="335"/>
      <c r="AQ1467" s="335"/>
      <c r="AR1467" s="335"/>
      <c r="AS1467" s="335"/>
      <c r="AT1467" s="335"/>
      <c r="AU1467" s="335"/>
      <c r="AV1467" s="335"/>
      <c r="AW1467" s="335"/>
      <c r="AX1467" s="335"/>
      <c r="AY1467" s="335"/>
      <c r="AZ1467" s="335"/>
      <c r="BA1467" s="335"/>
      <c r="BB1467" s="335"/>
      <c r="BC1467" s="335"/>
      <c r="BD1467" s="335"/>
      <c r="BE1467" s="335"/>
      <c r="BF1467" s="335"/>
      <c r="BG1467" s="335"/>
      <c r="BH1467" s="335"/>
      <c r="BI1467" s="335"/>
      <c r="BJ1467" s="335"/>
      <c r="BK1467" s="335"/>
      <c r="BL1467" s="335"/>
    </row>
    <row r="1468" spans="3:64" ht="12.95" customHeight="1" x14ac:dyDescent="0.2">
      <c r="C1468" s="329"/>
      <c r="D1468" s="329"/>
      <c r="AA1468" s="335"/>
      <c r="AB1468" s="335"/>
      <c r="AC1468" s="335"/>
      <c r="AD1468" s="335"/>
      <c r="AE1468" s="335"/>
      <c r="AG1468" s="415"/>
      <c r="AN1468" s="335"/>
      <c r="AO1468" s="335"/>
      <c r="AP1468" s="335"/>
      <c r="AQ1468" s="335"/>
      <c r="AR1468" s="335"/>
      <c r="AS1468" s="335"/>
      <c r="AT1468" s="335"/>
      <c r="AU1468" s="335"/>
    </row>
    <row r="1469" spans="3:64" ht="12.95" customHeight="1" x14ac:dyDescent="0.2">
      <c r="C1469" s="329"/>
      <c r="D1469" s="329"/>
      <c r="AA1469" s="335"/>
      <c r="AB1469" s="335"/>
      <c r="AC1469" s="335"/>
      <c r="AD1469" s="335"/>
      <c r="AE1469" s="335"/>
      <c r="AG1469" s="415"/>
      <c r="AN1469" s="335"/>
      <c r="AO1469" s="335"/>
      <c r="AP1469" s="335"/>
      <c r="AQ1469" s="335"/>
      <c r="AR1469" s="335"/>
      <c r="AS1469" s="335"/>
      <c r="AT1469" s="335"/>
      <c r="AU1469" s="335"/>
      <c r="AV1469" s="335"/>
      <c r="AW1469" s="335"/>
      <c r="AX1469" s="335"/>
      <c r="AY1469" s="335"/>
      <c r="AZ1469" s="335"/>
      <c r="BA1469" s="335"/>
      <c r="BB1469" s="335"/>
      <c r="BC1469" s="335"/>
      <c r="BD1469" s="335"/>
      <c r="BE1469" s="335"/>
      <c r="BF1469" s="335"/>
      <c r="BG1469" s="335"/>
      <c r="BH1469" s="335"/>
      <c r="BI1469" s="335"/>
      <c r="BJ1469" s="335"/>
      <c r="BK1469" s="335"/>
      <c r="BL1469" s="335"/>
    </row>
    <row r="1470" spans="3:64" ht="12.95" customHeight="1" x14ac:dyDescent="0.2">
      <c r="C1470" s="329"/>
      <c r="D1470" s="329"/>
      <c r="AA1470" s="335"/>
      <c r="AB1470" s="335"/>
      <c r="AC1470" s="335"/>
      <c r="AD1470" s="335"/>
      <c r="AE1470" s="335"/>
      <c r="AG1470" s="415"/>
      <c r="AN1470" s="335"/>
      <c r="AO1470" s="335"/>
      <c r="AP1470" s="335"/>
      <c r="AQ1470" s="335"/>
      <c r="AR1470" s="335"/>
      <c r="AS1470" s="335"/>
      <c r="AT1470" s="335"/>
      <c r="AU1470" s="335"/>
      <c r="AV1470" s="335"/>
    </row>
    <row r="1471" spans="3:64" ht="12.95" customHeight="1" x14ac:dyDescent="0.2">
      <c r="C1471" s="329"/>
      <c r="D1471" s="329"/>
      <c r="AA1471" s="335"/>
      <c r="AB1471" s="335"/>
      <c r="AC1471" s="335"/>
      <c r="AD1471" s="335"/>
      <c r="AE1471" s="335"/>
      <c r="AG1471" s="415"/>
      <c r="AN1471" s="335"/>
      <c r="AO1471" s="335"/>
      <c r="AP1471" s="335"/>
      <c r="AQ1471" s="335"/>
      <c r="AR1471" s="335"/>
      <c r="AS1471" s="335"/>
      <c r="AT1471" s="335"/>
      <c r="AU1471" s="335"/>
      <c r="AV1471" s="335"/>
    </row>
    <row r="1472" spans="3:64" ht="12.95" customHeight="1" x14ac:dyDescent="0.2">
      <c r="C1472" s="329"/>
      <c r="D1472" s="329"/>
      <c r="AA1472" s="335"/>
      <c r="AB1472" s="335"/>
      <c r="AC1472" s="335"/>
      <c r="AD1472" s="335"/>
      <c r="AE1472" s="335"/>
      <c r="AG1472" s="415"/>
      <c r="AN1472" s="335"/>
      <c r="AO1472" s="335"/>
      <c r="AP1472" s="335"/>
      <c r="AQ1472" s="335"/>
      <c r="AR1472" s="335"/>
      <c r="AS1472" s="335"/>
      <c r="AT1472" s="335"/>
      <c r="AU1472" s="335"/>
    </row>
    <row r="1473" spans="3:64" ht="12.95" customHeight="1" x14ac:dyDescent="0.2">
      <c r="C1473" s="329"/>
      <c r="D1473" s="329"/>
      <c r="AA1473" s="335"/>
      <c r="AB1473" s="335"/>
      <c r="AC1473" s="335"/>
      <c r="AD1473" s="335"/>
      <c r="AE1473" s="335"/>
      <c r="AG1473" s="415"/>
      <c r="AN1473" s="335"/>
      <c r="AO1473" s="335"/>
      <c r="AP1473" s="335"/>
      <c r="AQ1473" s="335"/>
      <c r="AR1473" s="335"/>
      <c r="AS1473" s="335"/>
      <c r="AT1473" s="335"/>
      <c r="AU1473" s="335"/>
      <c r="AV1473" s="335"/>
      <c r="AX1473" s="335"/>
      <c r="AY1473" s="335"/>
      <c r="AZ1473" s="335"/>
      <c r="BA1473" s="335"/>
      <c r="BB1473" s="335"/>
      <c r="BC1473" s="335"/>
      <c r="BD1473" s="335"/>
      <c r="BE1473" s="335"/>
      <c r="BF1473" s="335"/>
      <c r="BG1473" s="335"/>
      <c r="BH1473" s="335"/>
      <c r="BI1473" s="335"/>
      <c r="BJ1473" s="335"/>
      <c r="BK1473" s="335"/>
      <c r="BL1473" s="335"/>
    </row>
    <row r="1474" spans="3:64" ht="12.95" customHeight="1" x14ac:dyDescent="0.2">
      <c r="C1474" s="329"/>
      <c r="D1474" s="329"/>
      <c r="AA1474" s="335"/>
      <c r="AB1474" s="335"/>
      <c r="AC1474" s="335"/>
      <c r="AD1474" s="335"/>
      <c r="AE1474" s="335"/>
      <c r="AG1474" s="415"/>
      <c r="AN1474" s="335"/>
      <c r="AO1474" s="335"/>
      <c r="AP1474" s="335"/>
      <c r="AQ1474" s="335"/>
      <c r="AR1474" s="335"/>
      <c r="AS1474" s="335"/>
      <c r="AT1474" s="335"/>
      <c r="AU1474" s="335"/>
      <c r="AV1474" s="335"/>
      <c r="AX1474" s="335"/>
    </row>
    <row r="1475" spans="3:64" ht="12.95" customHeight="1" x14ac:dyDescent="0.2">
      <c r="C1475" s="329"/>
      <c r="D1475" s="329"/>
      <c r="AA1475" s="335"/>
      <c r="AB1475" s="335"/>
      <c r="AC1475" s="335"/>
      <c r="AD1475" s="335"/>
      <c r="AE1475" s="335"/>
      <c r="AG1475" s="415"/>
      <c r="AN1475" s="335"/>
      <c r="AO1475" s="335"/>
      <c r="AP1475" s="335"/>
      <c r="AQ1475" s="335"/>
      <c r="AR1475" s="335"/>
      <c r="AS1475" s="335"/>
      <c r="AT1475" s="335"/>
      <c r="AU1475" s="335"/>
      <c r="AV1475" s="335"/>
      <c r="AX1475" s="335"/>
    </row>
    <row r="1476" spans="3:64" ht="12.95" customHeight="1" x14ac:dyDescent="0.2">
      <c r="C1476" s="329"/>
      <c r="D1476" s="329"/>
      <c r="AA1476" s="335"/>
      <c r="AB1476" s="335"/>
      <c r="AC1476" s="335"/>
      <c r="AD1476" s="335"/>
      <c r="AE1476" s="335"/>
      <c r="AG1476" s="415"/>
      <c r="AN1476" s="335"/>
      <c r="AO1476" s="335"/>
      <c r="AP1476" s="335"/>
      <c r="AQ1476" s="335"/>
      <c r="AR1476" s="335"/>
      <c r="AS1476" s="335"/>
      <c r="AT1476" s="335"/>
      <c r="AU1476" s="335"/>
      <c r="AV1476" s="335"/>
      <c r="AW1476" s="335"/>
      <c r="AX1476" s="335"/>
      <c r="AY1476" s="335"/>
      <c r="AZ1476" s="335"/>
      <c r="BA1476" s="335"/>
      <c r="BB1476" s="335"/>
      <c r="BC1476" s="335"/>
      <c r="BD1476" s="335"/>
      <c r="BE1476" s="335"/>
      <c r="BF1476" s="335"/>
      <c r="BG1476" s="335"/>
      <c r="BH1476" s="335"/>
      <c r="BI1476" s="335"/>
      <c r="BJ1476" s="335"/>
      <c r="BK1476" s="335"/>
      <c r="BL1476" s="335"/>
    </row>
    <row r="1477" spans="3:64" ht="12.95" customHeight="1" x14ac:dyDescent="0.2">
      <c r="C1477" s="329"/>
      <c r="D1477" s="329"/>
      <c r="AA1477" s="335"/>
      <c r="AB1477" s="335"/>
      <c r="AC1477" s="335"/>
      <c r="AD1477" s="335"/>
      <c r="AE1477" s="335"/>
      <c r="AG1477" s="415"/>
      <c r="AN1477" s="335"/>
      <c r="AO1477" s="335"/>
      <c r="AP1477" s="335"/>
      <c r="AQ1477" s="335"/>
      <c r="AR1477" s="335"/>
      <c r="AS1477" s="335"/>
      <c r="AT1477" s="335"/>
      <c r="AU1477" s="335"/>
      <c r="AV1477" s="335"/>
      <c r="AW1477" s="335"/>
      <c r="AX1477" s="335"/>
      <c r="AY1477" s="335"/>
      <c r="AZ1477" s="335"/>
      <c r="BA1477" s="335"/>
      <c r="BB1477" s="335"/>
      <c r="BC1477" s="335"/>
      <c r="BD1477" s="335"/>
      <c r="BE1477" s="335"/>
      <c r="BF1477" s="335"/>
      <c r="BG1477" s="335"/>
      <c r="BH1477" s="335"/>
      <c r="BI1477" s="335"/>
      <c r="BJ1477" s="335"/>
      <c r="BK1477" s="335"/>
      <c r="BL1477" s="335"/>
    </row>
    <row r="1478" spans="3:64" ht="12.95" customHeight="1" x14ac:dyDescent="0.2">
      <c r="C1478" s="329"/>
      <c r="D1478" s="329"/>
      <c r="AA1478" s="335"/>
      <c r="AB1478" s="335"/>
      <c r="AC1478" s="335"/>
      <c r="AD1478" s="335"/>
      <c r="AE1478" s="335"/>
      <c r="AG1478" s="415"/>
      <c r="AN1478" s="335"/>
      <c r="AO1478" s="335"/>
      <c r="AP1478" s="335"/>
      <c r="AQ1478" s="335"/>
      <c r="AR1478" s="335"/>
      <c r="AS1478" s="335"/>
      <c r="AT1478" s="335"/>
      <c r="AU1478" s="335"/>
      <c r="AV1478" s="335"/>
      <c r="AW1478" s="335"/>
      <c r="AX1478" s="335"/>
      <c r="AY1478" s="335"/>
      <c r="AZ1478" s="335"/>
      <c r="BA1478" s="335"/>
      <c r="BB1478" s="335"/>
      <c r="BC1478" s="335"/>
      <c r="BD1478" s="335"/>
      <c r="BE1478" s="335"/>
      <c r="BF1478" s="335"/>
      <c r="BG1478" s="335"/>
      <c r="BH1478" s="335"/>
      <c r="BI1478" s="335"/>
      <c r="BJ1478" s="335"/>
      <c r="BK1478" s="335"/>
      <c r="BL1478" s="335"/>
    </row>
    <row r="1479" spans="3:64" ht="12.95" customHeight="1" x14ac:dyDescent="0.2">
      <c r="C1479" s="329"/>
      <c r="D1479" s="329"/>
      <c r="AA1479" s="335"/>
      <c r="AB1479" s="335"/>
      <c r="AC1479" s="335"/>
      <c r="AD1479" s="335"/>
      <c r="AE1479" s="335"/>
      <c r="AG1479" s="415"/>
      <c r="AN1479" s="335"/>
      <c r="AO1479" s="335"/>
      <c r="AP1479" s="335"/>
      <c r="AQ1479" s="335"/>
      <c r="AR1479" s="335"/>
      <c r="AS1479" s="335"/>
      <c r="AT1479" s="335"/>
      <c r="AU1479" s="335"/>
      <c r="AV1479" s="335"/>
      <c r="AW1479" s="335"/>
      <c r="AX1479" s="335"/>
      <c r="AY1479" s="335"/>
      <c r="AZ1479" s="335"/>
      <c r="BA1479" s="335"/>
      <c r="BB1479" s="335"/>
      <c r="BC1479" s="335"/>
      <c r="BD1479" s="335"/>
      <c r="BE1479" s="335"/>
      <c r="BF1479" s="335"/>
      <c r="BG1479" s="335"/>
      <c r="BH1479" s="335"/>
      <c r="BI1479" s="335"/>
      <c r="BJ1479" s="335"/>
      <c r="BK1479" s="335"/>
      <c r="BL1479" s="335"/>
    </row>
    <row r="1480" spans="3:64" ht="12.95" customHeight="1" x14ac:dyDescent="0.2">
      <c r="C1480" s="329"/>
      <c r="D1480" s="329"/>
      <c r="AA1480" s="335"/>
      <c r="AB1480" s="335"/>
      <c r="AC1480" s="335"/>
      <c r="AD1480" s="335"/>
      <c r="AE1480" s="335"/>
      <c r="AG1480" s="415"/>
      <c r="AN1480" s="335"/>
      <c r="AO1480" s="335"/>
      <c r="AP1480" s="335"/>
      <c r="AQ1480" s="335"/>
      <c r="AR1480" s="335"/>
      <c r="AS1480" s="335"/>
      <c r="AT1480" s="335"/>
      <c r="AU1480" s="335"/>
      <c r="AV1480" s="335"/>
    </row>
    <row r="1481" spans="3:64" ht="12.95" customHeight="1" x14ac:dyDescent="0.2">
      <c r="C1481" s="329"/>
      <c r="D1481" s="329"/>
      <c r="AA1481" s="335"/>
      <c r="AB1481" s="335"/>
      <c r="AC1481" s="335"/>
      <c r="AD1481" s="335"/>
      <c r="AE1481" s="335"/>
      <c r="AG1481" s="415"/>
      <c r="AN1481" s="335"/>
      <c r="AO1481" s="335"/>
      <c r="AP1481" s="335"/>
      <c r="AQ1481" s="335"/>
      <c r="AR1481" s="335"/>
      <c r="AS1481" s="335"/>
      <c r="AT1481" s="335"/>
      <c r="AU1481" s="335"/>
    </row>
    <row r="1482" spans="3:64" ht="12.95" customHeight="1" x14ac:dyDescent="0.2">
      <c r="C1482" s="329"/>
      <c r="D1482" s="329"/>
      <c r="AA1482" s="335"/>
      <c r="AB1482" s="335"/>
      <c r="AC1482" s="335"/>
      <c r="AD1482" s="335"/>
      <c r="AE1482" s="335"/>
      <c r="AG1482" s="415"/>
      <c r="AN1482" s="335"/>
      <c r="AO1482" s="335"/>
      <c r="AP1482" s="335"/>
      <c r="AQ1482" s="335"/>
      <c r="AR1482" s="335"/>
      <c r="AS1482" s="335"/>
      <c r="AT1482" s="335"/>
      <c r="AU1482" s="335"/>
    </row>
    <row r="1483" spans="3:64" ht="12.95" customHeight="1" x14ac:dyDescent="0.2">
      <c r="C1483" s="329"/>
      <c r="D1483" s="329"/>
      <c r="AA1483" s="335"/>
      <c r="AB1483" s="335"/>
      <c r="AC1483" s="335"/>
      <c r="AD1483" s="335"/>
      <c r="AE1483" s="335"/>
      <c r="AG1483" s="415"/>
      <c r="AN1483" s="335"/>
      <c r="AO1483" s="335"/>
      <c r="AP1483" s="335"/>
      <c r="AQ1483" s="335"/>
      <c r="AR1483" s="335"/>
      <c r="AS1483" s="335"/>
      <c r="AT1483" s="335"/>
      <c r="AU1483" s="335"/>
      <c r="AV1483" s="335"/>
    </row>
    <row r="1484" spans="3:64" ht="12.95" customHeight="1" x14ac:dyDescent="0.2">
      <c r="C1484" s="329"/>
      <c r="D1484" s="329"/>
      <c r="AA1484" s="335"/>
      <c r="AB1484" s="335"/>
      <c r="AC1484" s="335"/>
      <c r="AD1484" s="335"/>
      <c r="AE1484" s="335"/>
      <c r="AG1484" s="415"/>
      <c r="AN1484" s="335"/>
      <c r="AO1484" s="335"/>
      <c r="AP1484" s="335"/>
      <c r="AQ1484" s="335"/>
      <c r="AR1484" s="335"/>
      <c r="AS1484" s="335"/>
      <c r="AT1484" s="335"/>
      <c r="AU1484" s="335"/>
      <c r="AV1484" s="335"/>
      <c r="AW1484" s="335"/>
      <c r="AX1484" s="335"/>
      <c r="AY1484" s="335"/>
      <c r="AZ1484" s="335"/>
      <c r="BA1484" s="335"/>
      <c r="BB1484" s="335"/>
      <c r="BC1484" s="335"/>
      <c r="BD1484" s="335"/>
      <c r="BE1484" s="335"/>
      <c r="BF1484" s="335"/>
      <c r="BG1484" s="335"/>
      <c r="BH1484" s="335"/>
      <c r="BI1484" s="335"/>
      <c r="BJ1484" s="335"/>
      <c r="BK1484" s="335"/>
      <c r="BL1484" s="335"/>
    </row>
    <row r="1485" spans="3:64" ht="12.95" customHeight="1" x14ac:dyDescent="0.2">
      <c r="C1485" s="329"/>
      <c r="D1485" s="329"/>
      <c r="AA1485" s="335"/>
      <c r="AB1485" s="335"/>
      <c r="AC1485" s="335"/>
      <c r="AD1485" s="335"/>
      <c r="AE1485" s="335"/>
      <c r="AG1485" s="415"/>
      <c r="AN1485" s="335"/>
      <c r="AO1485" s="335"/>
      <c r="AP1485" s="335"/>
      <c r="AQ1485" s="335"/>
      <c r="AR1485" s="335"/>
      <c r="AS1485" s="335"/>
      <c r="AT1485" s="335"/>
      <c r="AU1485" s="335"/>
      <c r="AV1485" s="335"/>
      <c r="AW1485" s="335"/>
      <c r="AX1485" s="335"/>
      <c r="AY1485" s="335"/>
      <c r="AZ1485" s="335"/>
      <c r="BA1485" s="335"/>
      <c r="BB1485" s="335"/>
      <c r="BC1485" s="335"/>
      <c r="BD1485" s="335"/>
      <c r="BE1485" s="335"/>
      <c r="BF1485" s="335"/>
      <c r="BG1485" s="335"/>
      <c r="BH1485" s="335"/>
      <c r="BI1485" s="335"/>
      <c r="BJ1485" s="335"/>
      <c r="BK1485" s="335"/>
      <c r="BL1485" s="335"/>
    </row>
    <row r="1486" spans="3:64" ht="12.95" customHeight="1" x14ac:dyDescent="0.2">
      <c r="C1486" s="329"/>
      <c r="D1486" s="329"/>
      <c r="AA1486" s="335"/>
      <c r="AB1486" s="335"/>
      <c r="AC1486" s="335"/>
      <c r="AD1486" s="335"/>
      <c r="AE1486" s="335"/>
      <c r="AG1486" s="415"/>
      <c r="AN1486" s="335"/>
      <c r="AO1486" s="335"/>
      <c r="AP1486" s="335"/>
      <c r="AQ1486" s="335"/>
      <c r="AR1486" s="335"/>
      <c r="AS1486" s="335"/>
      <c r="AT1486" s="335"/>
      <c r="AU1486" s="335"/>
    </row>
    <row r="1487" spans="3:64" ht="12.95" customHeight="1" x14ac:dyDescent="0.2">
      <c r="C1487" s="329"/>
      <c r="D1487" s="329"/>
      <c r="AA1487" s="335"/>
      <c r="AB1487" s="335"/>
      <c r="AC1487" s="335"/>
      <c r="AD1487" s="335"/>
      <c r="AE1487" s="335"/>
      <c r="AG1487" s="415"/>
      <c r="AN1487" s="335"/>
      <c r="AO1487" s="335"/>
      <c r="AP1487" s="335"/>
      <c r="AQ1487" s="335"/>
      <c r="AR1487" s="335"/>
      <c r="AS1487" s="335"/>
      <c r="AT1487" s="335"/>
      <c r="AU1487" s="335"/>
      <c r="AV1487" s="335"/>
      <c r="AX1487" s="335"/>
    </row>
    <row r="1488" spans="3:64" ht="12.95" customHeight="1" x14ac:dyDescent="0.2">
      <c r="C1488" s="329"/>
      <c r="D1488" s="329"/>
      <c r="AA1488" s="335"/>
      <c r="AB1488" s="335"/>
      <c r="AC1488" s="335"/>
      <c r="AD1488" s="335"/>
      <c r="AE1488" s="335"/>
      <c r="AG1488" s="415"/>
      <c r="AN1488" s="335"/>
      <c r="AO1488" s="335"/>
      <c r="AP1488" s="335"/>
      <c r="AQ1488" s="335"/>
      <c r="AR1488" s="335"/>
      <c r="AS1488" s="335"/>
      <c r="AT1488" s="335"/>
      <c r="AU1488" s="335"/>
      <c r="AV1488" s="335"/>
    </row>
    <row r="1489" spans="3:64" ht="12.95" customHeight="1" x14ac:dyDescent="0.2">
      <c r="C1489" s="329"/>
      <c r="D1489" s="329"/>
      <c r="AA1489" s="335"/>
      <c r="AB1489" s="335"/>
      <c r="AC1489" s="335"/>
      <c r="AD1489" s="335"/>
      <c r="AE1489" s="335"/>
      <c r="AG1489" s="415"/>
      <c r="AN1489" s="335"/>
      <c r="AO1489" s="335"/>
      <c r="AP1489" s="335"/>
      <c r="AQ1489" s="335"/>
      <c r="AR1489" s="335"/>
      <c r="AS1489" s="335"/>
      <c r="AT1489" s="335"/>
      <c r="AU1489" s="335"/>
    </row>
    <row r="1490" spans="3:64" ht="12.95" customHeight="1" x14ac:dyDescent="0.2">
      <c r="C1490" s="329"/>
      <c r="D1490" s="329"/>
      <c r="AA1490" s="335"/>
      <c r="AB1490" s="335"/>
      <c r="AC1490" s="335"/>
      <c r="AD1490" s="335"/>
      <c r="AE1490" s="335"/>
      <c r="AG1490" s="415"/>
      <c r="AN1490" s="335"/>
      <c r="AO1490" s="335"/>
      <c r="AP1490" s="335"/>
      <c r="AQ1490" s="335"/>
      <c r="AR1490" s="335"/>
      <c r="AS1490" s="335"/>
      <c r="AT1490" s="335"/>
      <c r="AU1490" s="335"/>
    </row>
    <row r="1491" spans="3:64" ht="12.95" customHeight="1" x14ac:dyDescent="0.2">
      <c r="C1491" s="329"/>
      <c r="D1491" s="329"/>
      <c r="AA1491" s="335"/>
      <c r="AB1491" s="335"/>
      <c r="AC1491" s="335"/>
      <c r="AD1491" s="335"/>
      <c r="AE1491" s="335"/>
      <c r="AG1491" s="415"/>
      <c r="AN1491" s="335"/>
      <c r="AO1491" s="335"/>
      <c r="AP1491" s="335"/>
      <c r="AQ1491" s="335"/>
      <c r="AR1491" s="335"/>
      <c r="AS1491" s="335"/>
      <c r="AT1491" s="335"/>
      <c r="AU1491" s="335"/>
    </row>
    <row r="1492" spans="3:64" ht="12.95" customHeight="1" x14ac:dyDescent="0.2">
      <c r="C1492" s="329"/>
      <c r="D1492" s="329"/>
      <c r="AA1492" s="335"/>
      <c r="AB1492" s="335"/>
      <c r="AC1492" s="335"/>
      <c r="AD1492" s="335"/>
      <c r="AE1492" s="335"/>
      <c r="AG1492" s="415"/>
      <c r="AN1492" s="335"/>
      <c r="AO1492" s="335"/>
      <c r="AP1492" s="335"/>
      <c r="AQ1492" s="335"/>
      <c r="AR1492" s="335"/>
      <c r="AS1492" s="335"/>
      <c r="AT1492" s="335"/>
      <c r="AU1492" s="335"/>
    </row>
    <row r="1493" spans="3:64" ht="12.95" customHeight="1" x14ac:dyDescent="0.2">
      <c r="C1493" s="329"/>
      <c r="D1493" s="329"/>
      <c r="AA1493" s="335"/>
      <c r="AB1493" s="335"/>
      <c r="AC1493" s="335"/>
      <c r="AD1493" s="335"/>
      <c r="AE1493" s="335"/>
      <c r="AG1493" s="415"/>
      <c r="AN1493" s="335"/>
      <c r="AO1493" s="335"/>
      <c r="AP1493" s="335"/>
      <c r="AQ1493" s="335"/>
      <c r="AR1493" s="335"/>
      <c r="AS1493" s="335"/>
      <c r="AT1493" s="335"/>
      <c r="AU1493" s="335"/>
      <c r="AV1493" s="335"/>
      <c r="AW1493" s="335"/>
      <c r="AX1493" s="335"/>
      <c r="AY1493" s="335"/>
      <c r="AZ1493" s="335"/>
      <c r="BA1493" s="335"/>
      <c r="BB1493" s="335"/>
      <c r="BC1493" s="335"/>
      <c r="BD1493" s="335"/>
      <c r="BE1493" s="335"/>
      <c r="BF1493" s="335"/>
      <c r="BG1493" s="335"/>
      <c r="BH1493" s="335"/>
      <c r="BI1493" s="335"/>
      <c r="BJ1493" s="335"/>
      <c r="BK1493" s="335"/>
      <c r="BL1493" s="335"/>
    </row>
    <row r="1494" spans="3:64" ht="12.95" customHeight="1" x14ac:dyDescent="0.2">
      <c r="C1494" s="329"/>
      <c r="D1494" s="329"/>
      <c r="AA1494" s="335"/>
      <c r="AB1494" s="335"/>
      <c r="AC1494" s="335"/>
      <c r="AD1494" s="335"/>
      <c r="AE1494" s="335"/>
      <c r="AG1494" s="415"/>
      <c r="AN1494" s="335"/>
      <c r="AO1494" s="335"/>
      <c r="AP1494" s="335"/>
      <c r="AQ1494" s="335"/>
      <c r="AR1494" s="335"/>
      <c r="AS1494" s="335"/>
      <c r="AT1494" s="335"/>
      <c r="AU1494" s="335"/>
    </row>
    <row r="1495" spans="3:64" ht="12.95" customHeight="1" x14ac:dyDescent="0.2">
      <c r="C1495" s="329"/>
      <c r="D1495" s="329"/>
      <c r="AA1495" s="335"/>
      <c r="AB1495" s="335"/>
      <c r="AC1495" s="335"/>
      <c r="AD1495" s="335"/>
      <c r="AE1495" s="335"/>
      <c r="AG1495" s="415"/>
      <c r="AN1495" s="335"/>
      <c r="AO1495" s="335"/>
      <c r="AP1495" s="335"/>
      <c r="AQ1495" s="335"/>
      <c r="AR1495" s="335"/>
      <c r="AS1495" s="335"/>
      <c r="AT1495" s="335"/>
      <c r="AU1495" s="335"/>
      <c r="AV1495" s="335"/>
      <c r="AW1495" s="335"/>
      <c r="AX1495" s="335"/>
      <c r="AY1495" s="335"/>
      <c r="AZ1495" s="335"/>
      <c r="BA1495" s="335"/>
      <c r="BB1495" s="335"/>
      <c r="BC1495" s="335"/>
      <c r="BD1495" s="335"/>
      <c r="BE1495" s="335"/>
      <c r="BF1495" s="335"/>
      <c r="BG1495" s="335"/>
      <c r="BH1495" s="335"/>
      <c r="BI1495" s="335"/>
      <c r="BJ1495" s="335"/>
      <c r="BK1495" s="335"/>
      <c r="BL1495" s="335"/>
    </row>
    <row r="1496" spans="3:64" ht="12.95" customHeight="1" x14ac:dyDescent="0.2">
      <c r="C1496" s="329"/>
      <c r="D1496" s="329"/>
      <c r="AA1496" s="335"/>
      <c r="AB1496" s="335"/>
      <c r="AC1496" s="335"/>
      <c r="AD1496" s="335"/>
      <c r="AE1496" s="335"/>
      <c r="AG1496" s="415"/>
      <c r="AN1496" s="335"/>
      <c r="AO1496" s="335"/>
      <c r="AP1496" s="335"/>
      <c r="AQ1496" s="335"/>
      <c r="AR1496" s="335"/>
      <c r="AS1496" s="335"/>
      <c r="AT1496" s="335"/>
      <c r="AU1496" s="335"/>
      <c r="AV1496" s="335"/>
      <c r="AX1496" s="335"/>
    </row>
    <row r="1497" spans="3:64" ht="12.95" customHeight="1" x14ac:dyDescent="0.2">
      <c r="C1497" s="329"/>
      <c r="D1497" s="329"/>
      <c r="AA1497" s="335"/>
      <c r="AB1497" s="335"/>
      <c r="AC1497" s="335"/>
      <c r="AD1497" s="335"/>
      <c r="AE1497" s="335"/>
      <c r="AG1497" s="415"/>
      <c r="AN1497" s="335"/>
      <c r="AO1497" s="335"/>
      <c r="AP1497" s="335"/>
      <c r="AQ1497" s="335"/>
      <c r="AR1497" s="335"/>
      <c r="AS1497" s="335"/>
      <c r="AT1497" s="335"/>
      <c r="AU1497" s="335"/>
      <c r="AV1497" s="335"/>
    </row>
    <row r="1498" spans="3:64" ht="12.95" customHeight="1" x14ac:dyDescent="0.2">
      <c r="C1498" s="329"/>
      <c r="D1498" s="329"/>
      <c r="AA1498" s="335"/>
      <c r="AB1498" s="335"/>
      <c r="AC1498" s="335"/>
      <c r="AD1498" s="335"/>
      <c r="AE1498" s="335"/>
      <c r="AG1498" s="415"/>
      <c r="AN1498" s="335"/>
      <c r="AO1498" s="335"/>
      <c r="AP1498" s="335"/>
      <c r="AQ1498" s="335"/>
      <c r="AR1498" s="335"/>
      <c r="AS1498" s="335"/>
      <c r="AT1498" s="335"/>
      <c r="AU1498" s="335"/>
      <c r="AV1498" s="335"/>
    </row>
    <row r="1499" spans="3:64" ht="12.95" customHeight="1" x14ac:dyDescent="0.2">
      <c r="C1499" s="329"/>
      <c r="D1499" s="329"/>
      <c r="AA1499" s="335"/>
      <c r="AB1499" s="335"/>
      <c r="AC1499" s="335"/>
      <c r="AD1499" s="335"/>
      <c r="AE1499" s="335"/>
      <c r="AG1499" s="415"/>
      <c r="AN1499" s="335"/>
      <c r="AO1499" s="335"/>
      <c r="AP1499" s="335"/>
      <c r="AQ1499" s="335"/>
      <c r="AR1499" s="335"/>
      <c r="AS1499" s="335"/>
      <c r="AT1499" s="335"/>
      <c r="AU1499" s="335"/>
      <c r="AV1499" s="335"/>
      <c r="AX1499" s="335"/>
    </row>
    <row r="1500" spans="3:64" ht="12.95" customHeight="1" x14ac:dyDescent="0.2">
      <c r="C1500" s="329"/>
      <c r="D1500" s="329"/>
      <c r="AA1500" s="335"/>
      <c r="AB1500" s="335"/>
      <c r="AC1500" s="335"/>
      <c r="AD1500" s="335"/>
      <c r="AE1500" s="335"/>
      <c r="AG1500" s="415"/>
      <c r="AN1500" s="335"/>
      <c r="AO1500" s="335"/>
      <c r="AP1500" s="335"/>
      <c r="AQ1500" s="335"/>
      <c r="AR1500" s="335"/>
      <c r="AS1500" s="335"/>
      <c r="AT1500" s="335"/>
      <c r="AU1500" s="335"/>
      <c r="AV1500" s="335"/>
      <c r="AW1500" s="335"/>
      <c r="AX1500" s="335"/>
      <c r="AY1500" s="335"/>
      <c r="AZ1500" s="335"/>
      <c r="BA1500" s="335"/>
      <c r="BB1500" s="335"/>
      <c r="BC1500" s="335"/>
      <c r="BD1500" s="335"/>
      <c r="BE1500" s="335"/>
      <c r="BF1500" s="335"/>
      <c r="BG1500" s="335"/>
      <c r="BH1500" s="335"/>
      <c r="BI1500" s="335"/>
      <c r="BJ1500" s="335"/>
      <c r="BK1500" s="335"/>
      <c r="BL1500" s="335"/>
    </row>
    <row r="1501" spans="3:64" ht="12.95" customHeight="1" x14ac:dyDescent="0.2">
      <c r="C1501" s="329"/>
      <c r="D1501" s="329"/>
      <c r="AA1501" s="335"/>
      <c r="AB1501" s="335"/>
      <c r="AC1501" s="335"/>
      <c r="AD1501" s="335"/>
      <c r="AE1501" s="335"/>
      <c r="AG1501" s="415"/>
      <c r="AN1501" s="335"/>
      <c r="AO1501" s="335"/>
      <c r="AP1501" s="335"/>
      <c r="AQ1501" s="335"/>
      <c r="AR1501" s="335"/>
      <c r="AS1501" s="335"/>
      <c r="AT1501" s="335"/>
      <c r="AU1501" s="335"/>
      <c r="AV1501" s="335"/>
    </row>
    <row r="1502" spans="3:64" ht="12.95" customHeight="1" x14ac:dyDescent="0.2">
      <c r="C1502" s="329"/>
      <c r="D1502" s="329"/>
      <c r="AA1502" s="335"/>
      <c r="AB1502" s="335"/>
      <c r="AC1502" s="335"/>
      <c r="AD1502" s="335"/>
      <c r="AE1502" s="335"/>
      <c r="AG1502" s="415"/>
      <c r="AN1502" s="335"/>
      <c r="AO1502" s="335"/>
      <c r="AP1502" s="335"/>
      <c r="AQ1502" s="335"/>
      <c r="AR1502" s="335"/>
      <c r="AS1502" s="335"/>
      <c r="AT1502" s="335"/>
      <c r="AU1502" s="335"/>
      <c r="AV1502" s="335"/>
      <c r="AX1502" s="335"/>
    </row>
    <row r="1503" spans="3:64" ht="12.95" customHeight="1" x14ac:dyDescent="0.2">
      <c r="C1503" s="329"/>
      <c r="D1503" s="329"/>
      <c r="AA1503" s="335"/>
      <c r="AB1503" s="335"/>
      <c r="AC1503" s="335"/>
      <c r="AD1503" s="335"/>
      <c r="AE1503" s="335"/>
      <c r="AG1503" s="415"/>
      <c r="AN1503" s="335"/>
      <c r="AO1503" s="335"/>
      <c r="AP1503" s="335"/>
      <c r="AQ1503" s="335"/>
      <c r="AR1503" s="335"/>
      <c r="AS1503" s="335"/>
      <c r="AT1503" s="335"/>
      <c r="AU1503" s="335"/>
      <c r="AV1503" s="335"/>
      <c r="AW1503" s="335"/>
      <c r="AX1503" s="335"/>
      <c r="AY1503" s="335"/>
      <c r="AZ1503" s="335"/>
      <c r="BA1503" s="335"/>
      <c r="BB1503" s="335"/>
      <c r="BC1503" s="335"/>
      <c r="BD1503" s="335"/>
      <c r="BE1503" s="335"/>
      <c r="BF1503" s="335"/>
      <c r="BG1503" s="335"/>
      <c r="BH1503" s="335"/>
      <c r="BI1503" s="335"/>
      <c r="BJ1503" s="335"/>
      <c r="BK1503" s="335"/>
      <c r="BL1503" s="335"/>
    </row>
    <row r="1504" spans="3:64" ht="12.95" customHeight="1" x14ac:dyDescent="0.2">
      <c r="C1504" s="329"/>
      <c r="D1504" s="329"/>
      <c r="AA1504" s="335"/>
      <c r="AB1504" s="335"/>
      <c r="AC1504" s="335"/>
      <c r="AD1504" s="335"/>
      <c r="AE1504" s="335"/>
      <c r="AG1504" s="415"/>
      <c r="AN1504" s="335"/>
      <c r="AO1504" s="335"/>
      <c r="AP1504" s="335"/>
      <c r="AQ1504" s="335"/>
      <c r="AR1504" s="335"/>
      <c r="AS1504" s="335"/>
      <c r="AT1504" s="335"/>
      <c r="AU1504" s="335"/>
      <c r="AV1504" s="335"/>
    </row>
    <row r="1505" spans="3:64" ht="12.95" customHeight="1" x14ac:dyDescent="0.2">
      <c r="C1505" s="329"/>
      <c r="D1505" s="329"/>
      <c r="AA1505" s="335"/>
      <c r="AB1505" s="335"/>
      <c r="AC1505" s="335"/>
      <c r="AD1505" s="335"/>
      <c r="AE1505" s="335"/>
      <c r="AG1505" s="415"/>
      <c r="AN1505" s="335"/>
      <c r="AO1505" s="335"/>
      <c r="AP1505" s="335"/>
      <c r="AQ1505" s="335"/>
      <c r="AR1505" s="335"/>
      <c r="AS1505" s="335"/>
      <c r="AT1505" s="335"/>
      <c r="AU1505" s="335"/>
      <c r="AV1505" s="335"/>
    </row>
    <row r="1506" spans="3:64" ht="12.95" customHeight="1" x14ac:dyDescent="0.2">
      <c r="C1506" s="329"/>
      <c r="D1506" s="329"/>
      <c r="AA1506" s="335"/>
      <c r="AB1506" s="335"/>
      <c r="AC1506" s="335"/>
      <c r="AD1506" s="335"/>
      <c r="AE1506" s="335"/>
      <c r="AG1506" s="415"/>
      <c r="AN1506" s="335"/>
      <c r="AO1506" s="335"/>
      <c r="AP1506" s="335"/>
      <c r="AQ1506" s="335"/>
      <c r="AR1506" s="335"/>
      <c r="AS1506" s="335"/>
      <c r="AT1506" s="335"/>
      <c r="AU1506" s="335"/>
      <c r="AV1506" s="335"/>
      <c r="AX1506" s="335"/>
      <c r="AY1506" s="335"/>
      <c r="AZ1506" s="335"/>
      <c r="BA1506" s="335"/>
      <c r="BB1506" s="335"/>
      <c r="BC1506" s="335"/>
      <c r="BD1506" s="335"/>
      <c r="BE1506" s="335"/>
      <c r="BF1506" s="335"/>
      <c r="BG1506" s="335"/>
      <c r="BH1506" s="335"/>
      <c r="BI1506" s="335"/>
      <c r="BJ1506" s="335"/>
      <c r="BK1506" s="335"/>
      <c r="BL1506" s="335"/>
    </row>
    <row r="1507" spans="3:64" ht="12.95" customHeight="1" x14ac:dyDescent="0.2">
      <c r="C1507" s="329"/>
      <c r="D1507" s="329"/>
      <c r="AA1507" s="335"/>
      <c r="AB1507" s="335"/>
      <c r="AC1507" s="335"/>
      <c r="AD1507" s="335"/>
      <c r="AE1507" s="335"/>
      <c r="AG1507" s="415"/>
      <c r="AN1507" s="335"/>
      <c r="AO1507" s="335"/>
      <c r="AP1507" s="335"/>
      <c r="AQ1507" s="335"/>
      <c r="AR1507" s="335"/>
      <c r="AS1507" s="335"/>
      <c r="AT1507" s="335"/>
      <c r="AU1507" s="335"/>
      <c r="AV1507" s="335"/>
    </row>
    <row r="1508" spans="3:64" ht="12.95" customHeight="1" x14ac:dyDescent="0.2">
      <c r="C1508" s="329"/>
      <c r="D1508" s="329"/>
      <c r="AA1508" s="335"/>
      <c r="AB1508" s="335"/>
      <c r="AC1508" s="335"/>
      <c r="AD1508" s="335"/>
      <c r="AE1508" s="335"/>
      <c r="AG1508" s="415"/>
      <c r="AN1508" s="335"/>
      <c r="AO1508" s="335"/>
      <c r="AP1508" s="335"/>
      <c r="AQ1508" s="335"/>
      <c r="AR1508" s="335"/>
      <c r="AS1508" s="335"/>
      <c r="AT1508" s="335"/>
      <c r="AU1508" s="335"/>
      <c r="AV1508" s="335"/>
      <c r="AX1508" s="335"/>
      <c r="AY1508" s="335"/>
      <c r="AZ1508" s="335"/>
      <c r="BA1508" s="335"/>
      <c r="BB1508" s="335"/>
      <c r="BC1508" s="335"/>
      <c r="BD1508" s="335"/>
      <c r="BE1508" s="335"/>
      <c r="BF1508" s="335"/>
      <c r="BG1508" s="335"/>
      <c r="BH1508" s="335"/>
      <c r="BI1508" s="335"/>
      <c r="BJ1508" s="335"/>
      <c r="BK1508" s="335"/>
      <c r="BL1508" s="335"/>
    </row>
    <row r="1509" spans="3:64" ht="12.95" customHeight="1" x14ac:dyDescent="0.2">
      <c r="C1509" s="329"/>
      <c r="D1509" s="329"/>
      <c r="AA1509" s="335"/>
      <c r="AB1509" s="335"/>
      <c r="AC1509" s="335"/>
      <c r="AD1509" s="335"/>
      <c r="AE1509" s="335"/>
      <c r="AG1509" s="415"/>
      <c r="AN1509" s="335"/>
      <c r="AO1509" s="335"/>
      <c r="AP1509" s="335"/>
      <c r="AQ1509" s="335"/>
      <c r="AR1509" s="335"/>
      <c r="AS1509" s="335"/>
      <c r="AT1509" s="335"/>
      <c r="AU1509" s="335"/>
    </row>
    <row r="1510" spans="3:64" ht="12.95" customHeight="1" x14ac:dyDescent="0.2">
      <c r="C1510" s="329"/>
      <c r="D1510" s="329"/>
      <c r="AA1510" s="335"/>
      <c r="AB1510" s="335"/>
      <c r="AC1510" s="335"/>
      <c r="AD1510" s="335"/>
      <c r="AE1510" s="335"/>
      <c r="AG1510" s="415"/>
      <c r="AN1510" s="335"/>
      <c r="AO1510" s="335"/>
      <c r="AP1510" s="335"/>
      <c r="AQ1510" s="335"/>
      <c r="AR1510" s="335"/>
      <c r="AS1510" s="335"/>
      <c r="AT1510" s="335"/>
      <c r="AU1510" s="335"/>
      <c r="AV1510" s="335"/>
      <c r="AX1510" s="335"/>
    </row>
    <row r="1511" spans="3:64" ht="12.95" customHeight="1" x14ac:dyDescent="0.2">
      <c r="C1511" s="329"/>
      <c r="D1511" s="329"/>
      <c r="AA1511" s="335"/>
      <c r="AB1511" s="335"/>
      <c r="AC1511" s="335"/>
      <c r="AD1511" s="335"/>
      <c r="AE1511" s="335"/>
      <c r="AG1511" s="415"/>
      <c r="AN1511" s="335"/>
      <c r="AO1511" s="335"/>
      <c r="AP1511" s="335"/>
      <c r="AQ1511" s="335"/>
      <c r="AR1511" s="335"/>
      <c r="AS1511" s="335"/>
      <c r="AT1511" s="335"/>
      <c r="AU1511" s="335"/>
    </row>
    <row r="1512" spans="3:64" ht="12.95" customHeight="1" x14ac:dyDescent="0.2">
      <c r="C1512" s="329"/>
      <c r="D1512" s="329"/>
      <c r="AA1512" s="335"/>
      <c r="AB1512" s="335"/>
      <c r="AC1512" s="335"/>
      <c r="AD1512" s="335"/>
      <c r="AE1512" s="335"/>
      <c r="AG1512" s="415"/>
      <c r="AN1512" s="335"/>
      <c r="AO1512" s="335"/>
      <c r="AP1512" s="335"/>
      <c r="AQ1512" s="335"/>
      <c r="AR1512" s="335"/>
      <c r="AS1512" s="335"/>
      <c r="AT1512" s="335"/>
      <c r="AU1512" s="335"/>
      <c r="AV1512" s="335"/>
    </row>
    <row r="1513" spans="3:64" ht="12.95" customHeight="1" x14ac:dyDescent="0.2">
      <c r="C1513" s="329"/>
      <c r="D1513" s="329"/>
      <c r="AA1513" s="335"/>
      <c r="AB1513" s="335"/>
      <c r="AC1513" s="335"/>
      <c r="AD1513" s="335"/>
      <c r="AE1513" s="335"/>
      <c r="AG1513" s="415"/>
      <c r="AN1513" s="335"/>
      <c r="AO1513" s="335"/>
      <c r="AP1513" s="335"/>
      <c r="AQ1513" s="335"/>
      <c r="AR1513" s="335"/>
      <c r="AS1513" s="335"/>
      <c r="AT1513" s="335"/>
      <c r="AU1513" s="335"/>
      <c r="AV1513" s="335"/>
      <c r="AW1513" s="335"/>
      <c r="AX1513" s="335"/>
      <c r="AY1513" s="335"/>
      <c r="AZ1513" s="335"/>
      <c r="BA1513" s="335"/>
      <c r="BB1513" s="335"/>
      <c r="BC1513" s="335"/>
      <c r="BD1513" s="335"/>
      <c r="BE1513" s="335"/>
      <c r="BF1513" s="335"/>
      <c r="BG1513" s="335"/>
      <c r="BH1513" s="335"/>
      <c r="BI1513" s="335"/>
      <c r="BJ1513" s="335"/>
      <c r="BK1513" s="335"/>
      <c r="BL1513" s="335"/>
    </row>
    <row r="1514" spans="3:64" ht="12.95" customHeight="1" x14ac:dyDescent="0.2">
      <c r="C1514" s="329"/>
      <c r="D1514" s="329"/>
      <c r="AA1514" s="335"/>
      <c r="AB1514" s="335"/>
      <c r="AC1514" s="335"/>
      <c r="AD1514" s="335"/>
      <c r="AE1514" s="335"/>
      <c r="AG1514" s="415"/>
      <c r="AN1514" s="335"/>
      <c r="AO1514" s="335"/>
      <c r="AP1514" s="335"/>
      <c r="AQ1514" s="335"/>
      <c r="AR1514" s="335"/>
      <c r="AS1514" s="335"/>
      <c r="AT1514" s="335"/>
      <c r="AU1514" s="335"/>
    </row>
    <row r="1515" spans="3:64" ht="12.95" customHeight="1" x14ac:dyDescent="0.2">
      <c r="C1515" s="329"/>
      <c r="D1515" s="329"/>
      <c r="AA1515" s="335"/>
      <c r="AB1515" s="335"/>
      <c r="AC1515" s="335"/>
      <c r="AD1515" s="335"/>
      <c r="AE1515" s="335"/>
      <c r="AG1515" s="415"/>
      <c r="AN1515" s="335"/>
      <c r="AO1515" s="335"/>
      <c r="AP1515" s="335"/>
      <c r="AQ1515" s="335"/>
      <c r="AR1515" s="335"/>
      <c r="AS1515" s="335"/>
      <c r="AT1515" s="335"/>
      <c r="AU1515" s="335"/>
      <c r="AV1515" s="335"/>
      <c r="AX1515" s="335"/>
    </row>
    <row r="1516" spans="3:64" ht="12.95" customHeight="1" x14ac:dyDescent="0.2">
      <c r="C1516" s="329"/>
      <c r="D1516" s="329"/>
      <c r="AA1516" s="335"/>
      <c r="AB1516" s="335"/>
      <c r="AC1516" s="335"/>
      <c r="AD1516" s="335"/>
      <c r="AE1516" s="335"/>
      <c r="AG1516" s="415"/>
      <c r="AN1516" s="335"/>
      <c r="AO1516" s="335"/>
      <c r="AP1516" s="335"/>
      <c r="AQ1516" s="335"/>
      <c r="AR1516" s="335"/>
      <c r="AS1516" s="335"/>
      <c r="AT1516" s="335"/>
      <c r="AU1516" s="335"/>
      <c r="AV1516" s="335"/>
      <c r="AW1516" s="335"/>
      <c r="AX1516" s="335"/>
      <c r="AY1516" s="335"/>
      <c r="AZ1516" s="335"/>
      <c r="BA1516" s="335"/>
      <c r="BB1516" s="335"/>
      <c r="BC1516" s="335"/>
      <c r="BD1516" s="335"/>
      <c r="BE1516" s="335"/>
      <c r="BF1516" s="335"/>
      <c r="BG1516" s="335"/>
      <c r="BH1516" s="335"/>
      <c r="BI1516" s="335"/>
      <c r="BJ1516" s="335"/>
      <c r="BK1516" s="335"/>
      <c r="BL1516" s="335"/>
    </row>
    <row r="1517" spans="3:64" ht="12.95" customHeight="1" x14ac:dyDescent="0.2">
      <c r="C1517" s="329"/>
      <c r="D1517" s="329"/>
      <c r="AA1517" s="335"/>
      <c r="AB1517" s="335"/>
      <c r="AC1517" s="335"/>
      <c r="AD1517" s="335"/>
      <c r="AE1517" s="335"/>
      <c r="AG1517" s="415"/>
      <c r="AN1517" s="335"/>
      <c r="AO1517" s="335"/>
      <c r="AP1517" s="335"/>
      <c r="AQ1517" s="335"/>
      <c r="AR1517" s="335"/>
      <c r="AS1517" s="335"/>
      <c r="AT1517" s="335"/>
      <c r="AU1517" s="335"/>
      <c r="AV1517" s="335"/>
      <c r="AW1517" s="335"/>
      <c r="AX1517" s="335"/>
      <c r="AY1517" s="335"/>
      <c r="AZ1517" s="335"/>
      <c r="BA1517" s="335"/>
      <c r="BB1517" s="335"/>
      <c r="BC1517" s="335"/>
      <c r="BD1517" s="335"/>
      <c r="BE1517" s="335"/>
      <c r="BF1517" s="335"/>
      <c r="BG1517" s="335"/>
      <c r="BH1517" s="335"/>
      <c r="BI1517" s="335"/>
      <c r="BJ1517" s="335"/>
      <c r="BK1517" s="335"/>
      <c r="BL1517" s="335"/>
    </row>
    <row r="1518" spans="3:64" ht="12.95" customHeight="1" x14ac:dyDescent="0.2">
      <c r="C1518" s="329"/>
      <c r="D1518" s="329"/>
      <c r="AA1518" s="335"/>
      <c r="AB1518" s="335"/>
      <c r="AC1518" s="335"/>
      <c r="AD1518" s="335"/>
      <c r="AE1518" s="335"/>
      <c r="AG1518" s="415"/>
      <c r="AN1518" s="335"/>
      <c r="AO1518" s="335"/>
      <c r="AP1518" s="335"/>
      <c r="AQ1518" s="335"/>
      <c r="AR1518" s="335"/>
      <c r="AS1518" s="335"/>
      <c r="AT1518" s="335"/>
      <c r="AU1518" s="335"/>
      <c r="AV1518" s="335"/>
      <c r="AW1518" s="335"/>
      <c r="AX1518" s="335"/>
      <c r="AY1518" s="335"/>
      <c r="AZ1518" s="335"/>
      <c r="BA1518" s="335"/>
      <c r="BB1518" s="335"/>
      <c r="BC1518" s="335"/>
      <c r="BD1518" s="335"/>
      <c r="BE1518" s="335"/>
      <c r="BF1518" s="335"/>
      <c r="BG1518" s="335"/>
      <c r="BH1518" s="335"/>
      <c r="BI1518" s="335"/>
      <c r="BJ1518" s="335"/>
      <c r="BK1518" s="335"/>
      <c r="BL1518" s="335"/>
    </row>
    <row r="1519" spans="3:64" ht="12.95" customHeight="1" x14ac:dyDescent="0.2">
      <c r="C1519" s="329"/>
      <c r="D1519" s="329"/>
      <c r="AA1519" s="335"/>
      <c r="AB1519" s="335"/>
      <c r="AC1519" s="335"/>
      <c r="AD1519" s="335"/>
      <c r="AE1519" s="335"/>
      <c r="AG1519" s="415"/>
      <c r="AN1519" s="335"/>
      <c r="AO1519" s="335"/>
      <c r="AP1519" s="335"/>
      <c r="AQ1519" s="335"/>
      <c r="AR1519" s="335"/>
      <c r="AS1519" s="335"/>
      <c r="AT1519" s="335"/>
      <c r="AU1519" s="335"/>
      <c r="AV1519" s="335"/>
    </row>
    <row r="1520" spans="3:64" ht="12.95" customHeight="1" x14ac:dyDescent="0.2">
      <c r="C1520" s="329"/>
      <c r="D1520" s="329"/>
      <c r="AA1520" s="335"/>
      <c r="AB1520" s="335"/>
      <c r="AC1520" s="335"/>
      <c r="AD1520" s="335"/>
      <c r="AE1520" s="335"/>
      <c r="AG1520" s="415"/>
      <c r="AN1520" s="335"/>
      <c r="AO1520" s="335"/>
      <c r="AP1520" s="335"/>
      <c r="AQ1520" s="335"/>
      <c r="AR1520" s="335"/>
      <c r="AS1520" s="335"/>
      <c r="AT1520" s="335"/>
      <c r="AU1520" s="335"/>
      <c r="AV1520" s="335"/>
    </row>
    <row r="1521" spans="3:64" ht="12.95" customHeight="1" x14ac:dyDescent="0.2">
      <c r="C1521" s="329"/>
      <c r="D1521" s="329"/>
      <c r="AA1521" s="335"/>
      <c r="AB1521" s="335"/>
      <c r="AC1521" s="335"/>
      <c r="AD1521" s="335"/>
      <c r="AE1521" s="335"/>
      <c r="AG1521" s="415"/>
      <c r="AN1521" s="335"/>
      <c r="AO1521" s="335"/>
      <c r="AP1521" s="335"/>
      <c r="AQ1521" s="335"/>
      <c r="AR1521" s="335"/>
      <c r="AS1521" s="335"/>
      <c r="AT1521" s="335"/>
      <c r="AU1521" s="335"/>
      <c r="AV1521" s="335"/>
      <c r="AX1521" s="335"/>
      <c r="AY1521" s="335"/>
      <c r="AZ1521" s="335"/>
      <c r="BA1521" s="335"/>
      <c r="BB1521" s="335"/>
      <c r="BC1521" s="335"/>
      <c r="BD1521" s="335"/>
      <c r="BE1521" s="335"/>
      <c r="BF1521" s="335"/>
      <c r="BG1521" s="335"/>
      <c r="BH1521" s="335"/>
      <c r="BI1521" s="335"/>
      <c r="BJ1521" s="335"/>
      <c r="BK1521" s="335"/>
      <c r="BL1521" s="335"/>
    </row>
    <row r="1522" spans="3:64" ht="12.95" customHeight="1" x14ac:dyDescent="0.2">
      <c r="C1522" s="329"/>
      <c r="D1522" s="329"/>
      <c r="AA1522" s="335"/>
      <c r="AB1522" s="335"/>
      <c r="AC1522" s="335"/>
      <c r="AD1522" s="335"/>
      <c r="AE1522" s="335"/>
      <c r="AG1522" s="415"/>
      <c r="AN1522" s="335"/>
      <c r="AO1522" s="335"/>
      <c r="AP1522" s="335"/>
      <c r="AQ1522" s="335"/>
      <c r="AR1522" s="335"/>
      <c r="AS1522" s="335"/>
      <c r="AT1522" s="335"/>
      <c r="AU1522" s="335"/>
      <c r="AV1522" s="335"/>
    </row>
    <row r="1523" spans="3:64" ht="12.95" customHeight="1" x14ac:dyDescent="0.2">
      <c r="C1523" s="329"/>
      <c r="D1523" s="329"/>
      <c r="AA1523" s="335"/>
      <c r="AB1523" s="335"/>
      <c r="AC1523" s="335"/>
      <c r="AD1523" s="335"/>
      <c r="AE1523" s="335"/>
      <c r="AG1523" s="415"/>
      <c r="AN1523" s="335"/>
      <c r="AO1523" s="335"/>
      <c r="AP1523" s="335"/>
      <c r="AQ1523" s="335"/>
      <c r="AR1523" s="335"/>
      <c r="AS1523" s="335"/>
      <c r="AT1523" s="335"/>
      <c r="AU1523" s="335"/>
      <c r="AV1523" s="335"/>
      <c r="AX1523" s="335"/>
      <c r="AY1523" s="335"/>
      <c r="AZ1523" s="335"/>
      <c r="BA1523" s="335"/>
      <c r="BB1523" s="335"/>
      <c r="BC1523" s="335"/>
      <c r="BD1523" s="335"/>
      <c r="BE1523" s="335"/>
      <c r="BF1523" s="335"/>
      <c r="BG1523" s="335"/>
      <c r="BH1523" s="335"/>
      <c r="BI1523" s="335"/>
      <c r="BJ1523" s="335"/>
      <c r="BK1523" s="335"/>
      <c r="BL1523" s="335"/>
    </row>
    <row r="1524" spans="3:64" ht="12.95" customHeight="1" x14ac:dyDescent="0.2">
      <c r="C1524" s="329"/>
      <c r="D1524" s="329"/>
      <c r="AA1524" s="335"/>
      <c r="AB1524" s="335"/>
      <c r="AC1524" s="335"/>
      <c r="AD1524" s="335"/>
      <c r="AE1524" s="335"/>
      <c r="AG1524" s="415"/>
      <c r="AN1524" s="335"/>
      <c r="AO1524" s="335"/>
      <c r="AP1524" s="335"/>
      <c r="AQ1524" s="335"/>
      <c r="AR1524" s="335"/>
      <c r="AS1524" s="335"/>
      <c r="AT1524" s="335"/>
      <c r="AU1524" s="335"/>
      <c r="AV1524" s="335"/>
    </row>
    <row r="1525" spans="3:64" ht="12.95" customHeight="1" x14ac:dyDescent="0.2">
      <c r="C1525" s="329"/>
      <c r="D1525" s="329"/>
      <c r="AA1525" s="335"/>
      <c r="AB1525" s="335"/>
      <c r="AC1525" s="335"/>
      <c r="AD1525" s="335"/>
      <c r="AE1525" s="335"/>
      <c r="AG1525" s="415"/>
      <c r="AN1525" s="335"/>
      <c r="AO1525" s="335"/>
      <c r="AP1525" s="335"/>
      <c r="AQ1525" s="335"/>
      <c r="AR1525" s="335"/>
      <c r="AS1525" s="335"/>
      <c r="AT1525" s="335"/>
      <c r="AU1525" s="335"/>
      <c r="AV1525" s="335"/>
    </row>
    <row r="1526" spans="3:64" ht="12.95" customHeight="1" x14ac:dyDescent="0.2">
      <c r="C1526" s="329"/>
      <c r="D1526" s="329"/>
      <c r="AA1526" s="335"/>
      <c r="AB1526" s="335"/>
      <c r="AC1526" s="335"/>
      <c r="AD1526" s="335"/>
      <c r="AE1526" s="335"/>
      <c r="AG1526" s="415"/>
      <c r="AN1526" s="335"/>
      <c r="AO1526" s="335"/>
      <c r="AP1526" s="335"/>
      <c r="AQ1526" s="335"/>
      <c r="AR1526" s="335"/>
      <c r="AS1526" s="335"/>
      <c r="AT1526" s="335"/>
      <c r="AU1526" s="335"/>
      <c r="AV1526" s="335"/>
      <c r="AX1526" s="335"/>
    </row>
    <row r="1527" spans="3:64" ht="12.95" customHeight="1" x14ac:dyDescent="0.2">
      <c r="C1527" s="329"/>
      <c r="D1527" s="329"/>
      <c r="AA1527" s="335"/>
      <c r="AB1527" s="335"/>
      <c r="AC1527" s="335"/>
      <c r="AD1527" s="335"/>
      <c r="AE1527" s="335"/>
      <c r="AG1527" s="415"/>
      <c r="AN1527" s="335"/>
      <c r="AO1527" s="335"/>
      <c r="AP1527" s="335"/>
      <c r="AQ1527" s="335"/>
      <c r="AR1527" s="335"/>
      <c r="AS1527" s="335"/>
      <c r="AT1527" s="335"/>
      <c r="AU1527" s="335"/>
      <c r="AV1527" s="335"/>
    </row>
    <row r="1528" spans="3:64" ht="12.95" customHeight="1" x14ac:dyDescent="0.2">
      <c r="C1528" s="329"/>
      <c r="D1528" s="329"/>
      <c r="AA1528" s="335"/>
      <c r="AB1528" s="335"/>
      <c r="AC1528" s="335"/>
      <c r="AD1528" s="335"/>
      <c r="AE1528" s="335"/>
      <c r="AG1528" s="415"/>
      <c r="AN1528" s="335"/>
      <c r="AO1528" s="335"/>
      <c r="AP1528" s="335"/>
      <c r="AQ1528" s="335"/>
      <c r="AR1528" s="335"/>
      <c r="AS1528" s="335"/>
      <c r="AT1528" s="335"/>
      <c r="AU1528" s="335"/>
      <c r="AV1528" s="335"/>
      <c r="AX1528" s="335"/>
    </row>
    <row r="1529" spans="3:64" ht="12.95" customHeight="1" x14ac:dyDescent="0.2">
      <c r="C1529" s="329"/>
      <c r="D1529" s="329"/>
      <c r="AA1529" s="335"/>
      <c r="AB1529" s="335"/>
      <c r="AC1529" s="335"/>
      <c r="AD1529" s="335"/>
      <c r="AE1529" s="335"/>
      <c r="AG1529" s="415"/>
      <c r="AN1529" s="335"/>
      <c r="AO1529" s="335"/>
      <c r="AP1529" s="335"/>
      <c r="AQ1529" s="335"/>
      <c r="AR1529" s="335"/>
      <c r="AS1529" s="335"/>
      <c r="AT1529" s="335"/>
      <c r="AU1529" s="335"/>
      <c r="AV1529" s="335"/>
    </row>
    <row r="1530" spans="3:64" ht="12.95" customHeight="1" x14ac:dyDescent="0.2">
      <c r="C1530" s="329"/>
      <c r="D1530" s="329"/>
      <c r="AA1530" s="335"/>
      <c r="AB1530" s="335"/>
      <c r="AC1530" s="335"/>
      <c r="AD1530" s="335"/>
      <c r="AE1530" s="335"/>
      <c r="AG1530" s="415"/>
      <c r="AN1530" s="335"/>
      <c r="AO1530" s="335"/>
      <c r="AP1530" s="335"/>
      <c r="AQ1530" s="335"/>
      <c r="AR1530" s="335"/>
      <c r="AS1530" s="335"/>
      <c r="AT1530" s="335"/>
      <c r="AU1530" s="335"/>
      <c r="AV1530" s="335"/>
    </row>
    <row r="1531" spans="3:64" ht="12.95" customHeight="1" x14ac:dyDescent="0.2">
      <c r="C1531" s="329"/>
      <c r="D1531" s="329"/>
      <c r="AA1531" s="335"/>
      <c r="AB1531" s="335"/>
      <c r="AC1531" s="335"/>
      <c r="AD1531" s="335"/>
      <c r="AE1531" s="335"/>
      <c r="AG1531" s="415"/>
      <c r="AN1531" s="335"/>
      <c r="AO1531" s="335"/>
      <c r="AP1531" s="335"/>
      <c r="AQ1531" s="335"/>
      <c r="AR1531" s="335"/>
      <c r="AS1531" s="335"/>
      <c r="AT1531" s="335"/>
      <c r="AU1531" s="335"/>
      <c r="AV1531" s="335"/>
    </row>
    <row r="1532" spans="3:64" ht="12.95" customHeight="1" x14ac:dyDescent="0.2">
      <c r="C1532" s="329"/>
      <c r="D1532" s="329"/>
      <c r="AA1532" s="335"/>
      <c r="AB1532" s="335"/>
      <c r="AC1532" s="335"/>
      <c r="AD1532" s="335"/>
      <c r="AE1532" s="335"/>
      <c r="AG1532" s="415"/>
      <c r="AN1532" s="335"/>
      <c r="AO1532" s="335"/>
      <c r="AP1532" s="335"/>
      <c r="AQ1532" s="335"/>
      <c r="AR1532" s="335"/>
      <c r="AS1532" s="335"/>
      <c r="AT1532" s="335"/>
      <c r="AU1532" s="335"/>
    </row>
    <row r="1533" spans="3:64" ht="12.95" customHeight="1" x14ac:dyDescent="0.2">
      <c r="C1533" s="329"/>
      <c r="D1533" s="329"/>
      <c r="AA1533" s="335"/>
      <c r="AB1533" s="335"/>
      <c r="AC1533" s="335"/>
      <c r="AD1533" s="335"/>
      <c r="AE1533" s="335"/>
      <c r="AG1533" s="415"/>
      <c r="AN1533" s="335"/>
      <c r="AO1533" s="335"/>
      <c r="AP1533" s="335"/>
      <c r="AQ1533" s="335"/>
      <c r="AR1533" s="335"/>
      <c r="AS1533" s="335"/>
      <c r="AT1533" s="335"/>
      <c r="AU1533" s="335"/>
      <c r="AV1533" s="335"/>
    </row>
    <row r="1534" spans="3:64" ht="12.95" customHeight="1" x14ac:dyDescent="0.2">
      <c r="C1534" s="329"/>
      <c r="D1534" s="329"/>
      <c r="AA1534" s="335"/>
      <c r="AB1534" s="335"/>
      <c r="AC1534" s="335"/>
      <c r="AD1534" s="335"/>
      <c r="AE1534" s="335"/>
      <c r="AG1534" s="415"/>
      <c r="AN1534" s="335"/>
      <c r="AO1534" s="335"/>
      <c r="AP1534" s="335"/>
      <c r="AQ1534" s="335"/>
      <c r="AR1534" s="335"/>
      <c r="AS1534" s="335"/>
      <c r="AT1534" s="335"/>
      <c r="AU1534" s="335"/>
      <c r="AV1534" s="335"/>
      <c r="AW1534" s="335"/>
      <c r="AX1534" s="335"/>
      <c r="AY1534" s="335"/>
      <c r="AZ1534" s="335"/>
      <c r="BA1534" s="335"/>
      <c r="BB1534" s="335"/>
      <c r="BC1534" s="335"/>
      <c r="BD1534" s="335"/>
      <c r="BE1534" s="335"/>
      <c r="BF1534" s="335"/>
      <c r="BG1534" s="335"/>
      <c r="BH1534" s="335"/>
      <c r="BI1534" s="335"/>
      <c r="BJ1534" s="335"/>
      <c r="BK1534" s="335"/>
      <c r="BL1534" s="335"/>
    </row>
    <row r="1535" spans="3:64" ht="12.95" customHeight="1" x14ac:dyDescent="0.2">
      <c r="C1535" s="329"/>
      <c r="D1535" s="329"/>
      <c r="AA1535" s="335"/>
      <c r="AB1535" s="335"/>
      <c r="AC1535" s="335"/>
      <c r="AD1535" s="335"/>
      <c r="AE1535" s="335"/>
      <c r="AG1535" s="415"/>
      <c r="AN1535" s="335"/>
      <c r="AO1535" s="335"/>
      <c r="AP1535" s="335"/>
      <c r="AQ1535" s="335"/>
      <c r="AR1535" s="335"/>
      <c r="AS1535" s="335"/>
      <c r="AT1535" s="335"/>
      <c r="AU1535" s="335"/>
    </row>
    <row r="1536" spans="3:64" ht="12.95" customHeight="1" x14ac:dyDescent="0.2">
      <c r="C1536" s="329"/>
      <c r="D1536" s="329"/>
      <c r="AA1536" s="335"/>
      <c r="AB1536" s="335"/>
      <c r="AC1536" s="335"/>
      <c r="AD1536" s="335"/>
      <c r="AE1536" s="335"/>
      <c r="AG1536" s="415"/>
      <c r="AN1536" s="335"/>
      <c r="AO1536" s="335"/>
      <c r="AP1536" s="335"/>
      <c r="AQ1536" s="335"/>
      <c r="AR1536" s="335"/>
      <c r="AS1536" s="335"/>
      <c r="AT1536" s="335"/>
      <c r="AU1536" s="335"/>
    </row>
    <row r="1537" spans="3:64" ht="12.95" customHeight="1" x14ac:dyDescent="0.2">
      <c r="C1537" s="329"/>
      <c r="D1537" s="329"/>
      <c r="AA1537" s="335"/>
      <c r="AB1537" s="335"/>
      <c r="AC1537" s="335"/>
      <c r="AD1537" s="335"/>
      <c r="AE1537" s="335"/>
      <c r="AG1537" s="415"/>
      <c r="AN1537" s="335"/>
      <c r="AO1537" s="335"/>
      <c r="AP1537" s="335"/>
      <c r="AQ1537" s="335"/>
      <c r="AR1537" s="335"/>
      <c r="AS1537" s="335"/>
      <c r="AT1537" s="335"/>
      <c r="AU1537" s="335"/>
    </row>
    <row r="1538" spans="3:64" ht="12.95" customHeight="1" x14ac:dyDescent="0.2">
      <c r="C1538" s="329"/>
      <c r="D1538" s="329"/>
      <c r="AA1538" s="335"/>
      <c r="AB1538" s="335"/>
      <c r="AC1538" s="335"/>
      <c r="AD1538" s="335"/>
      <c r="AE1538" s="335"/>
      <c r="AG1538" s="415"/>
      <c r="AN1538" s="335"/>
      <c r="AO1538" s="335"/>
      <c r="AP1538" s="335"/>
      <c r="AQ1538" s="335"/>
      <c r="AR1538" s="335"/>
      <c r="AS1538" s="335"/>
      <c r="AT1538" s="335"/>
      <c r="AU1538" s="335"/>
      <c r="AV1538" s="335"/>
    </row>
    <row r="1539" spans="3:64" ht="12.95" customHeight="1" x14ac:dyDescent="0.2">
      <c r="C1539" s="329"/>
      <c r="D1539" s="329"/>
      <c r="AA1539" s="335"/>
      <c r="AB1539" s="335"/>
      <c r="AC1539" s="335"/>
      <c r="AD1539" s="335"/>
      <c r="AE1539" s="335"/>
      <c r="AG1539" s="415"/>
      <c r="AN1539" s="335"/>
      <c r="AO1539" s="335"/>
      <c r="AP1539" s="335"/>
      <c r="AQ1539" s="335"/>
      <c r="AR1539" s="335"/>
      <c r="AS1539" s="335"/>
      <c r="AT1539" s="335"/>
      <c r="AU1539" s="335"/>
      <c r="AV1539" s="335"/>
    </row>
    <row r="1540" spans="3:64" ht="12.95" customHeight="1" x14ac:dyDescent="0.2">
      <c r="C1540" s="329"/>
      <c r="D1540" s="329"/>
      <c r="AA1540" s="335"/>
      <c r="AB1540" s="335"/>
      <c r="AC1540" s="335"/>
      <c r="AD1540" s="335"/>
      <c r="AE1540" s="335"/>
      <c r="AG1540" s="415"/>
      <c r="AN1540" s="335"/>
      <c r="AO1540" s="335"/>
      <c r="AP1540" s="335"/>
      <c r="AQ1540" s="335"/>
      <c r="AR1540" s="335"/>
      <c r="AS1540" s="335"/>
      <c r="AT1540" s="335"/>
      <c r="AU1540" s="335"/>
      <c r="AV1540" s="335"/>
    </row>
    <row r="1541" spans="3:64" ht="12.95" customHeight="1" x14ac:dyDescent="0.2">
      <c r="C1541" s="329"/>
      <c r="D1541" s="329"/>
      <c r="AA1541" s="335"/>
      <c r="AB1541" s="335"/>
      <c r="AC1541" s="335"/>
      <c r="AD1541" s="335"/>
      <c r="AE1541" s="335"/>
      <c r="AG1541" s="415"/>
      <c r="AN1541" s="335"/>
      <c r="AO1541" s="335"/>
      <c r="AP1541" s="335"/>
      <c r="AQ1541" s="335"/>
      <c r="AR1541" s="335"/>
      <c r="AS1541" s="335"/>
      <c r="AT1541" s="335"/>
      <c r="AU1541" s="335"/>
    </row>
    <row r="1542" spans="3:64" ht="12.95" customHeight="1" x14ac:dyDescent="0.2">
      <c r="C1542" s="329"/>
      <c r="D1542" s="329"/>
      <c r="AA1542" s="335"/>
      <c r="AB1542" s="335"/>
      <c r="AC1542" s="335"/>
      <c r="AD1542" s="335"/>
      <c r="AE1542" s="335"/>
      <c r="AG1542" s="415"/>
      <c r="AN1542" s="335"/>
      <c r="AO1542" s="335"/>
      <c r="AP1542" s="335"/>
      <c r="AQ1542" s="335"/>
      <c r="AR1542" s="335"/>
      <c r="AS1542" s="335"/>
      <c r="AT1542" s="335"/>
      <c r="AU1542" s="335"/>
      <c r="AV1542" s="335"/>
      <c r="AW1542" s="335"/>
      <c r="AX1542" s="335"/>
      <c r="AY1542" s="335"/>
      <c r="AZ1542" s="335"/>
      <c r="BA1542" s="335"/>
      <c r="BB1542" s="335"/>
      <c r="BC1542" s="335"/>
      <c r="BD1542" s="335"/>
      <c r="BE1542" s="335"/>
      <c r="BF1542" s="335"/>
      <c r="BG1542" s="335"/>
      <c r="BH1542" s="335"/>
      <c r="BI1542" s="335"/>
      <c r="BJ1542" s="335"/>
      <c r="BK1542" s="335"/>
      <c r="BL1542" s="335"/>
    </row>
    <row r="1543" spans="3:64" ht="12.95" customHeight="1" x14ac:dyDescent="0.2">
      <c r="C1543" s="329"/>
      <c r="D1543" s="329"/>
      <c r="AA1543" s="335"/>
      <c r="AB1543" s="335"/>
      <c r="AC1543" s="335"/>
      <c r="AD1543" s="335"/>
      <c r="AE1543" s="335"/>
      <c r="AG1543" s="415"/>
      <c r="AN1543" s="335"/>
      <c r="AO1543" s="335"/>
      <c r="AP1543" s="335"/>
      <c r="AQ1543" s="335"/>
      <c r="AR1543" s="335"/>
      <c r="AS1543" s="335"/>
      <c r="AT1543" s="335"/>
      <c r="AU1543" s="335"/>
      <c r="AV1543" s="335"/>
      <c r="AX1543" s="335"/>
      <c r="AY1543" s="335"/>
      <c r="AZ1543" s="335"/>
      <c r="BA1543" s="335"/>
      <c r="BB1543" s="335"/>
      <c r="BC1543" s="335"/>
      <c r="BD1543" s="335"/>
      <c r="BE1543" s="335"/>
      <c r="BF1543" s="335"/>
      <c r="BG1543" s="335"/>
      <c r="BH1543" s="335"/>
      <c r="BI1543" s="335"/>
      <c r="BJ1543" s="335"/>
      <c r="BK1543" s="335"/>
      <c r="BL1543" s="335"/>
    </row>
    <row r="1544" spans="3:64" ht="12.95" customHeight="1" x14ac:dyDescent="0.2">
      <c r="C1544" s="329"/>
      <c r="D1544" s="329"/>
      <c r="AA1544" s="335"/>
      <c r="AB1544" s="335"/>
      <c r="AC1544" s="335"/>
      <c r="AD1544" s="335"/>
      <c r="AE1544" s="335"/>
      <c r="AG1544" s="415"/>
      <c r="AN1544" s="335"/>
      <c r="AO1544" s="335"/>
      <c r="AP1544" s="335"/>
      <c r="AQ1544" s="335"/>
      <c r="AR1544" s="335"/>
      <c r="AS1544" s="335"/>
      <c r="AT1544" s="335"/>
      <c r="AU1544" s="335"/>
    </row>
    <row r="1545" spans="3:64" ht="12.95" customHeight="1" x14ac:dyDescent="0.2">
      <c r="C1545" s="329"/>
      <c r="D1545" s="329"/>
      <c r="AA1545" s="335"/>
      <c r="AB1545" s="335"/>
      <c r="AC1545" s="335"/>
      <c r="AD1545" s="335"/>
      <c r="AE1545" s="335"/>
      <c r="AG1545" s="415"/>
      <c r="AN1545" s="335"/>
      <c r="AO1545" s="335"/>
      <c r="AP1545" s="335"/>
      <c r="AQ1545" s="335"/>
      <c r="AR1545" s="335"/>
      <c r="AS1545" s="335"/>
      <c r="AT1545" s="335"/>
      <c r="AU1545" s="335"/>
      <c r="AV1545" s="335"/>
    </row>
    <row r="1546" spans="3:64" ht="12.95" customHeight="1" x14ac:dyDescent="0.2">
      <c r="C1546" s="329"/>
      <c r="D1546" s="329"/>
      <c r="AA1546" s="335"/>
      <c r="AB1546" s="335"/>
      <c r="AC1546" s="335"/>
      <c r="AD1546" s="335"/>
      <c r="AE1546" s="335"/>
      <c r="AG1546" s="415"/>
      <c r="AN1546" s="335"/>
      <c r="AO1546" s="335"/>
      <c r="AP1546" s="335"/>
      <c r="AQ1546" s="335"/>
      <c r="AR1546" s="335"/>
      <c r="AS1546" s="335"/>
      <c r="AT1546" s="335"/>
      <c r="AU1546" s="335"/>
    </row>
    <row r="1547" spans="3:64" ht="12.95" customHeight="1" x14ac:dyDescent="0.2">
      <c r="C1547" s="329"/>
      <c r="D1547" s="329"/>
      <c r="AA1547" s="335"/>
      <c r="AB1547" s="335"/>
      <c r="AC1547" s="335"/>
      <c r="AD1547" s="335"/>
      <c r="AE1547" s="335"/>
      <c r="AG1547" s="415"/>
      <c r="AN1547" s="335"/>
      <c r="AO1547" s="335"/>
      <c r="AP1547" s="335"/>
      <c r="AQ1547" s="335"/>
      <c r="AR1547" s="335"/>
      <c r="AS1547" s="335"/>
      <c r="AT1547" s="335"/>
      <c r="AU1547" s="335"/>
      <c r="AV1547" s="335"/>
      <c r="AW1547" s="335"/>
      <c r="AX1547" s="335"/>
      <c r="AY1547" s="335"/>
      <c r="AZ1547" s="335"/>
      <c r="BA1547" s="335"/>
      <c r="BB1547" s="335"/>
      <c r="BC1547" s="335"/>
      <c r="BD1547" s="335"/>
      <c r="BE1547" s="335"/>
      <c r="BF1547" s="335"/>
      <c r="BG1547" s="335"/>
      <c r="BH1547" s="335"/>
      <c r="BI1547" s="335"/>
      <c r="BJ1547" s="335"/>
      <c r="BK1547" s="335"/>
      <c r="BL1547" s="335"/>
    </row>
    <row r="1548" spans="3:64" ht="12.95" customHeight="1" x14ac:dyDescent="0.2">
      <c r="C1548" s="329"/>
      <c r="D1548" s="329"/>
      <c r="AA1548" s="335"/>
      <c r="AB1548" s="335"/>
      <c r="AC1548" s="335"/>
      <c r="AD1548" s="335"/>
      <c r="AE1548" s="335"/>
      <c r="AG1548" s="415"/>
      <c r="AN1548" s="335"/>
      <c r="AO1548" s="335"/>
      <c r="AP1548" s="335"/>
      <c r="AQ1548" s="335"/>
      <c r="AR1548" s="335"/>
      <c r="AS1548" s="335"/>
      <c r="AT1548" s="335"/>
      <c r="AU1548" s="335"/>
    </row>
    <row r="1549" spans="3:64" ht="12.95" customHeight="1" x14ac:dyDescent="0.2">
      <c r="C1549" s="329"/>
      <c r="D1549" s="329"/>
      <c r="AA1549" s="335"/>
      <c r="AB1549" s="335"/>
      <c r="AC1549" s="335"/>
      <c r="AD1549" s="335"/>
      <c r="AE1549" s="335"/>
      <c r="AG1549" s="415"/>
      <c r="AN1549" s="335"/>
      <c r="AO1549" s="335"/>
      <c r="AP1549" s="335"/>
      <c r="AQ1549" s="335"/>
      <c r="AR1549" s="335"/>
      <c r="AS1549" s="335"/>
      <c r="AT1549" s="335"/>
      <c r="AU1549" s="335"/>
      <c r="AV1549" s="335"/>
      <c r="AX1549" s="335"/>
    </row>
    <row r="1550" spans="3:64" ht="12.95" customHeight="1" x14ac:dyDescent="0.2">
      <c r="C1550" s="329"/>
      <c r="D1550" s="329"/>
      <c r="AA1550" s="335"/>
      <c r="AB1550" s="335"/>
      <c r="AC1550" s="335"/>
      <c r="AD1550" s="335"/>
      <c r="AE1550" s="335"/>
      <c r="AG1550" s="415"/>
      <c r="AN1550" s="335"/>
      <c r="AO1550" s="335"/>
      <c r="AP1550" s="335"/>
      <c r="AQ1550" s="335"/>
      <c r="AR1550" s="335"/>
      <c r="AS1550" s="335"/>
      <c r="AT1550" s="335"/>
      <c r="AU1550" s="335"/>
      <c r="AV1550" s="335"/>
      <c r="AX1550" s="335"/>
    </row>
    <row r="1551" spans="3:64" ht="12.95" customHeight="1" x14ac:dyDescent="0.2">
      <c r="C1551" s="329"/>
      <c r="D1551" s="329"/>
      <c r="AA1551" s="335"/>
      <c r="AB1551" s="335"/>
      <c r="AC1551" s="335"/>
      <c r="AD1551" s="335"/>
      <c r="AE1551" s="335"/>
      <c r="AG1551" s="415"/>
      <c r="AN1551" s="335"/>
      <c r="AO1551" s="335"/>
      <c r="AP1551" s="335"/>
      <c r="AQ1551" s="335"/>
      <c r="AR1551" s="335"/>
      <c r="AS1551" s="335"/>
      <c r="AT1551" s="335"/>
      <c r="AU1551" s="335"/>
      <c r="AV1551" s="335"/>
      <c r="AX1551" s="335"/>
    </row>
    <row r="1552" spans="3:64" ht="12.95" customHeight="1" x14ac:dyDescent="0.2">
      <c r="C1552" s="329"/>
      <c r="D1552" s="329"/>
      <c r="AA1552" s="335"/>
      <c r="AB1552" s="335"/>
      <c r="AC1552" s="335"/>
      <c r="AD1552" s="335"/>
      <c r="AE1552" s="335"/>
      <c r="AG1552" s="415"/>
      <c r="AN1552" s="335"/>
      <c r="AO1552" s="335"/>
      <c r="AP1552" s="335"/>
      <c r="AQ1552" s="335"/>
      <c r="AR1552" s="335"/>
      <c r="AS1552" s="335"/>
      <c r="AT1552" s="335"/>
      <c r="AU1552" s="335"/>
      <c r="AV1552" s="335"/>
    </row>
    <row r="1553" spans="3:64" ht="12.95" customHeight="1" x14ac:dyDescent="0.2">
      <c r="C1553" s="329"/>
      <c r="D1553" s="329"/>
      <c r="AA1553" s="335"/>
      <c r="AB1553" s="335"/>
      <c r="AC1553" s="335"/>
      <c r="AD1553" s="335"/>
      <c r="AE1553" s="335"/>
      <c r="AG1553" s="415"/>
      <c r="AN1553" s="335"/>
      <c r="AO1553" s="335"/>
      <c r="AP1553" s="335"/>
      <c r="AQ1553" s="335"/>
      <c r="AR1553" s="335"/>
      <c r="AS1553" s="335"/>
      <c r="AT1553" s="335"/>
      <c r="AU1553" s="335"/>
    </row>
    <row r="1554" spans="3:64" ht="12.95" customHeight="1" x14ac:dyDescent="0.2">
      <c r="C1554" s="329"/>
      <c r="D1554" s="329"/>
      <c r="AA1554" s="335"/>
      <c r="AB1554" s="335"/>
      <c r="AC1554" s="335"/>
      <c r="AD1554" s="335"/>
      <c r="AE1554" s="335"/>
      <c r="AG1554" s="415"/>
      <c r="AN1554" s="335"/>
      <c r="AO1554" s="335"/>
      <c r="AP1554" s="335"/>
      <c r="AQ1554" s="335"/>
      <c r="AR1554" s="335"/>
      <c r="AS1554" s="335"/>
      <c r="AT1554" s="335"/>
      <c r="AU1554" s="335"/>
      <c r="AV1554" s="335"/>
    </row>
    <row r="1555" spans="3:64" ht="12.95" customHeight="1" x14ac:dyDescent="0.2">
      <c r="C1555" s="329"/>
      <c r="D1555" s="329"/>
      <c r="AA1555" s="335"/>
      <c r="AB1555" s="335"/>
      <c r="AC1555" s="335"/>
      <c r="AD1555" s="335"/>
      <c r="AE1555" s="335"/>
      <c r="AG1555" s="415"/>
      <c r="AN1555" s="335"/>
      <c r="AO1555" s="335"/>
      <c r="AP1555" s="335"/>
      <c r="AQ1555" s="335"/>
      <c r="AR1555" s="335"/>
      <c r="AS1555" s="335"/>
      <c r="AT1555" s="335"/>
      <c r="AU1555" s="335"/>
      <c r="AV1555" s="335"/>
    </row>
    <row r="1556" spans="3:64" ht="12.95" customHeight="1" x14ac:dyDescent="0.2">
      <c r="C1556" s="329"/>
      <c r="D1556" s="329"/>
      <c r="AA1556" s="335"/>
      <c r="AB1556" s="335"/>
      <c r="AC1556" s="335"/>
      <c r="AD1556" s="335"/>
      <c r="AE1556" s="335"/>
      <c r="AG1556" s="415"/>
      <c r="AN1556" s="335"/>
      <c r="AO1556" s="335"/>
      <c r="AP1556" s="335"/>
      <c r="AQ1556" s="335"/>
      <c r="AR1556" s="335"/>
      <c r="AS1556" s="335"/>
      <c r="AT1556" s="335"/>
      <c r="AU1556" s="335"/>
      <c r="AV1556" s="335"/>
      <c r="AW1556" s="335"/>
      <c r="AX1556" s="335"/>
      <c r="AY1556" s="335"/>
      <c r="AZ1556" s="335"/>
      <c r="BA1556" s="335"/>
      <c r="BB1556" s="335"/>
      <c r="BC1556" s="335"/>
      <c r="BD1556" s="335"/>
      <c r="BE1556" s="335"/>
      <c r="BF1556" s="335"/>
      <c r="BG1556" s="335"/>
      <c r="BH1556" s="335"/>
      <c r="BI1556" s="335"/>
      <c r="BJ1556" s="335"/>
      <c r="BK1556" s="335"/>
      <c r="BL1556" s="335"/>
    </row>
    <row r="1557" spans="3:64" ht="12.95" customHeight="1" x14ac:dyDescent="0.2">
      <c r="C1557" s="329"/>
      <c r="D1557" s="329"/>
      <c r="AA1557" s="335"/>
      <c r="AB1557" s="335"/>
      <c r="AC1557" s="335"/>
      <c r="AD1557" s="335"/>
      <c r="AE1557" s="335"/>
      <c r="AG1557" s="415"/>
      <c r="AN1557" s="335"/>
      <c r="AO1557" s="335"/>
      <c r="AP1557" s="335"/>
      <c r="AQ1557" s="335"/>
      <c r="AR1557" s="335"/>
      <c r="AS1557" s="335"/>
      <c r="AT1557" s="335"/>
      <c r="AU1557" s="335"/>
    </row>
    <row r="1558" spans="3:64" ht="12.95" customHeight="1" x14ac:dyDescent="0.2">
      <c r="C1558" s="329"/>
      <c r="D1558" s="329"/>
      <c r="AA1558" s="335"/>
      <c r="AB1558" s="335"/>
      <c r="AC1558" s="335"/>
      <c r="AD1558" s="335"/>
      <c r="AE1558" s="335"/>
      <c r="AG1558" s="415"/>
      <c r="AN1558" s="335"/>
      <c r="AO1558" s="335"/>
      <c r="AP1558" s="335"/>
      <c r="AQ1558" s="335"/>
      <c r="AR1558" s="335"/>
      <c r="AS1558" s="335"/>
      <c r="AT1558" s="335"/>
      <c r="AU1558" s="335"/>
    </row>
    <row r="1559" spans="3:64" ht="12.95" customHeight="1" x14ac:dyDescent="0.2">
      <c r="C1559" s="329"/>
      <c r="D1559" s="329"/>
      <c r="AA1559" s="335"/>
      <c r="AB1559" s="335"/>
      <c r="AC1559" s="335"/>
      <c r="AD1559" s="335"/>
      <c r="AE1559" s="335"/>
      <c r="AG1559" s="415"/>
      <c r="AN1559" s="335"/>
      <c r="AO1559" s="335"/>
      <c r="AP1559" s="335"/>
      <c r="AQ1559" s="335"/>
      <c r="AR1559" s="335"/>
      <c r="AS1559" s="335"/>
      <c r="AT1559" s="335"/>
      <c r="AU1559" s="335"/>
      <c r="AV1559" s="335"/>
      <c r="AW1559" s="335"/>
      <c r="AX1559" s="335"/>
      <c r="AY1559" s="335"/>
      <c r="AZ1559" s="335"/>
      <c r="BA1559" s="335"/>
      <c r="BB1559" s="335"/>
      <c r="BC1559" s="335"/>
      <c r="BD1559" s="335"/>
      <c r="BE1559" s="335"/>
      <c r="BF1559" s="335"/>
      <c r="BG1559" s="335"/>
      <c r="BH1559" s="335"/>
      <c r="BI1559" s="335"/>
      <c r="BJ1559" s="335"/>
      <c r="BK1559" s="335"/>
      <c r="BL1559" s="335"/>
    </row>
    <row r="1560" spans="3:64" ht="12.95" customHeight="1" x14ac:dyDescent="0.2">
      <c r="C1560" s="329"/>
      <c r="D1560" s="329"/>
      <c r="AA1560" s="335"/>
      <c r="AB1560" s="335"/>
      <c r="AC1560" s="335"/>
      <c r="AD1560" s="335"/>
      <c r="AE1560" s="335"/>
      <c r="AG1560" s="415"/>
      <c r="AN1560" s="335"/>
      <c r="AO1560" s="335"/>
      <c r="AP1560" s="335"/>
      <c r="AQ1560" s="335"/>
      <c r="AR1560" s="335"/>
      <c r="AS1560" s="335"/>
      <c r="AT1560" s="335"/>
      <c r="AU1560" s="335"/>
      <c r="AV1560" s="335"/>
      <c r="AX1560" s="335"/>
      <c r="AY1560" s="335"/>
      <c r="AZ1560" s="335"/>
      <c r="BA1560" s="335"/>
      <c r="BB1560" s="335"/>
      <c r="BC1560" s="335"/>
      <c r="BD1560" s="335"/>
      <c r="BE1560" s="335"/>
      <c r="BF1560" s="335"/>
      <c r="BG1560" s="335"/>
      <c r="BH1560" s="335"/>
      <c r="BI1560" s="335"/>
      <c r="BJ1560" s="335"/>
      <c r="BK1560" s="335"/>
      <c r="BL1560" s="335"/>
    </row>
    <row r="1561" spans="3:64" ht="12.95" customHeight="1" x14ac:dyDescent="0.2">
      <c r="C1561" s="329"/>
      <c r="D1561" s="329"/>
      <c r="AA1561" s="335"/>
      <c r="AB1561" s="335"/>
      <c r="AC1561" s="335"/>
      <c r="AD1561" s="335"/>
      <c r="AE1561" s="335"/>
      <c r="AG1561" s="415"/>
      <c r="AN1561" s="335"/>
      <c r="AO1561" s="335"/>
      <c r="AP1561" s="335"/>
      <c r="AQ1561" s="335"/>
      <c r="AR1561" s="335"/>
      <c r="AS1561" s="335"/>
      <c r="AT1561" s="335"/>
      <c r="AU1561" s="335"/>
      <c r="AV1561" s="335"/>
      <c r="AX1561" s="335"/>
    </row>
    <row r="1562" spans="3:64" ht="12.95" customHeight="1" x14ac:dyDescent="0.2">
      <c r="C1562" s="329"/>
      <c r="D1562" s="329"/>
      <c r="AA1562" s="335"/>
      <c r="AB1562" s="335"/>
      <c r="AC1562" s="335"/>
      <c r="AD1562" s="335"/>
      <c r="AE1562" s="335"/>
      <c r="AG1562" s="415"/>
      <c r="AN1562" s="335"/>
      <c r="AO1562" s="335"/>
      <c r="AP1562" s="335"/>
      <c r="AQ1562" s="335"/>
      <c r="AR1562" s="335"/>
      <c r="AS1562" s="335"/>
      <c r="AT1562" s="335"/>
      <c r="AU1562" s="335"/>
    </row>
    <row r="1563" spans="3:64" ht="12.95" customHeight="1" x14ac:dyDescent="0.2">
      <c r="C1563" s="329"/>
      <c r="D1563" s="329"/>
      <c r="AA1563" s="335"/>
      <c r="AB1563" s="335"/>
      <c r="AC1563" s="335"/>
      <c r="AD1563" s="335"/>
      <c r="AE1563" s="335"/>
      <c r="AG1563" s="415"/>
      <c r="AN1563" s="335"/>
      <c r="AO1563" s="335"/>
      <c r="AP1563" s="335"/>
      <c r="AQ1563" s="335"/>
      <c r="AR1563" s="335"/>
      <c r="AS1563" s="335"/>
      <c r="AT1563" s="335"/>
      <c r="AU1563" s="335"/>
      <c r="AV1563" s="335"/>
    </row>
    <row r="1564" spans="3:64" ht="12.95" customHeight="1" x14ac:dyDescent="0.2">
      <c r="C1564" s="329"/>
      <c r="D1564" s="329"/>
      <c r="AA1564" s="335"/>
      <c r="AB1564" s="335"/>
      <c r="AC1564" s="335"/>
      <c r="AD1564" s="335"/>
      <c r="AE1564" s="335"/>
      <c r="AG1564" s="415"/>
      <c r="AN1564" s="335"/>
      <c r="AO1564" s="335"/>
      <c r="AP1564" s="335"/>
      <c r="AQ1564" s="335"/>
      <c r="AR1564" s="335"/>
      <c r="AS1564" s="335"/>
      <c r="AT1564" s="335"/>
      <c r="AU1564" s="335"/>
      <c r="AV1564" s="335"/>
    </row>
    <row r="1565" spans="3:64" ht="12.95" customHeight="1" x14ac:dyDescent="0.2">
      <c r="C1565" s="329"/>
      <c r="D1565" s="329"/>
      <c r="AA1565" s="335"/>
      <c r="AB1565" s="335"/>
      <c r="AC1565" s="335"/>
      <c r="AD1565" s="335"/>
      <c r="AE1565" s="335"/>
      <c r="AG1565" s="415"/>
      <c r="AN1565" s="335"/>
      <c r="AO1565" s="335"/>
      <c r="AP1565" s="335"/>
      <c r="AQ1565" s="335"/>
      <c r="AR1565" s="335"/>
      <c r="AS1565" s="335"/>
      <c r="AT1565" s="335"/>
      <c r="AU1565" s="335"/>
      <c r="AV1565" s="335"/>
      <c r="AX1565" s="335"/>
    </row>
    <row r="1566" spans="3:64" ht="12.95" customHeight="1" x14ac:dyDescent="0.2">
      <c r="C1566" s="329"/>
      <c r="D1566" s="329"/>
      <c r="AA1566" s="335"/>
      <c r="AB1566" s="335"/>
      <c r="AC1566" s="335"/>
      <c r="AD1566" s="335"/>
      <c r="AE1566" s="335"/>
      <c r="AG1566" s="415"/>
      <c r="AN1566" s="335"/>
      <c r="AO1566" s="335"/>
      <c r="AP1566" s="335"/>
      <c r="AQ1566" s="335"/>
      <c r="AR1566" s="335"/>
      <c r="AS1566" s="335"/>
      <c r="AT1566" s="335"/>
      <c r="AU1566" s="335"/>
      <c r="AV1566" s="335"/>
      <c r="AX1566" s="335"/>
      <c r="AY1566" s="335"/>
      <c r="AZ1566" s="335"/>
      <c r="BA1566" s="335"/>
      <c r="BB1566" s="335"/>
      <c r="BC1566" s="335"/>
      <c r="BD1566" s="335"/>
      <c r="BE1566" s="335"/>
      <c r="BF1566" s="335"/>
      <c r="BG1566" s="335"/>
      <c r="BH1566" s="335"/>
      <c r="BI1566" s="335"/>
      <c r="BJ1566" s="335"/>
      <c r="BK1566" s="335"/>
      <c r="BL1566" s="335"/>
    </row>
    <row r="1567" spans="3:64" ht="12.95" customHeight="1" x14ac:dyDescent="0.2">
      <c r="C1567" s="329"/>
      <c r="D1567" s="329"/>
      <c r="AA1567" s="335"/>
      <c r="AB1567" s="335"/>
      <c r="AC1567" s="335"/>
      <c r="AD1567" s="335"/>
      <c r="AE1567" s="335"/>
      <c r="AG1567" s="415"/>
      <c r="AN1567" s="335"/>
      <c r="AO1567" s="335"/>
      <c r="AP1567" s="335"/>
      <c r="AQ1567" s="335"/>
      <c r="AR1567" s="335"/>
      <c r="AS1567" s="335"/>
      <c r="AT1567" s="335"/>
      <c r="AU1567" s="335"/>
      <c r="AV1567" s="335"/>
    </row>
    <row r="1568" spans="3:64" ht="12.95" customHeight="1" x14ac:dyDescent="0.2">
      <c r="C1568" s="329"/>
      <c r="D1568" s="329"/>
      <c r="AA1568" s="335"/>
      <c r="AB1568" s="335"/>
      <c r="AC1568" s="335"/>
      <c r="AD1568" s="335"/>
      <c r="AE1568" s="335"/>
      <c r="AG1568" s="415"/>
      <c r="AN1568" s="335"/>
      <c r="AO1568" s="335"/>
      <c r="AP1568" s="335"/>
      <c r="AQ1568" s="335"/>
      <c r="AR1568" s="335"/>
      <c r="AS1568" s="335"/>
      <c r="AT1568" s="335"/>
      <c r="AU1568" s="335"/>
      <c r="AV1568" s="335"/>
    </row>
    <row r="1569" spans="3:64" ht="12.95" customHeight="1" x14ac:dyDescent="0.2">
      <c r="C1569" s="329"/>
      <c r="D1569" s="329"/>
      <c r="AA1569" s="335"/>
      <c r="AB1569" s="335"/>
      <c r="AC1569" s="335"/>
      <c r="AD1569" s="335"/>
      <c r="AE1569" s="335"/>
      <c r="AG1569" s="415"/>
      <c r="AN1569" s="335"/>
      <c r="AO1569" s="335"/>
      <c r="AP1569" s="335"/>
      <c r="AQ1569" s="335"/>
      <c r="AR1569" s="335"/>
      <c r="AS1569" s="335"/>
      <c r="AT1569" s="335"/>
      <c r="AU1569" s="335"/>
      <c r="AV1569" s="335"/>
    </row>
    <row r="1570" spans="3:64" ht="12.95" customHeight="1" x14ac:dyDescent="0.2">
      <c r="C1570" s="329"/>
      <c r="D1570" s="329"/>
      <c r="AA1570" s="335"/>
      <c r="AB1570" s="335"/>
      <c r="AC1570" s="335"/>
      <c r="AD1570" s="335"/>
      <c r="AE1570" s="335"/>
      <c r="AG1570" s="415"/>
      <c r="AN1570" s="335"/>
      <c r="AO1570" s="335"/>
      <c r="AP1570" s="335"/>
      <c r="AQ1570" s="335"/>
      <c r="AR1570" s="335"/>
      <c r="AS1570" s="335"/>
      <c r="AT1570" s="335"/>
      <c r="AU1570" s="335"/>
      <c r="AV1570" s="335"/>
      <c r="AX1570" s="335"/>
    </row>
    <row r="1571" spans="3:64" ht="12.95" customHeight="1" x14ac:dyDescent="0.2">
      <c r="C1571" s="329"/>
      <c r="D1571" s="329"/>
      <c r="AA1571" s="335"/>
      <c r="AB1571" s="335"/>
      <c r="AC1571" s="335"/>
      <c r="AD1571" s="335"/>
      <c r="AE1571" s="335"/>
      <c r="AG1571" s="415"/>
      <c r="AN1571" s="335"/>
      <c r="AO1571" s="335"/>
      <c r="AP1571" s="335"/>
      <c r="AQ1571" s="335"/>
      <c r="AR1571" s="335"/>
      <c r="AS1571" s="335"/>
      <c r="AT1571" s="335"/>
      <c r="AU1571" s="335"/>
      <c r="AV1571" s="335"/>
      <c r="AX1571" s="335"/>
      <c r="AY1571" s="335"/>
      <c r="AZ1571" s="335"/>
      <c r="BA1571" s="335"/>
      <c r="BB1571" s="335"/>
      <c r="BC1571" s="335"/>
      <c r="BD1571" s="335"/>
      <c r="BE1571" s="335"/>
      <c r="BF1571" s="335"/>
      <c r="BG1571" s="335"/>
      <c r="BH1571" s="335"/>
      <c r="BI1571" s="335"/>
      <c r="BJ1571" s="335"/>
      <c r="BK1571" s="335"/>
      <c r="BL1571" s="335"/>
    </row>
    <row r="1572" spans="3:64" ht="12.95" customHeight="1" x14ac:dyDescent="0.2">
      <c r="C1572" s="329"/>
      <c r="D1572" s="329"/>
      <c r="AA1572" s="335"/>
      <c r="AB1572" s="335"/>
      <c r="AC1572" s="335"/>
      <c r="AD1572" s="335"/>
      <c r="AE1572" s="335"/>
      <c r="AG1572" s="415"/>
      <c r="AN1572" s="335"/>
      <c r="AO1572" s="335"/>
      <c r="AP1572" s="335"/>
      <c r="AQ1572" s="335"/>
      <c r="AR1572" s="335"/>
      <c r="AS1572" s="335"/>
      <c r="AT1572" s="335"/>
      <c r="AU1572" s="335"/>
    </row>
    <row r="1573" spans="3:64" ht="12.95" customHeight="1" x14ac:dyDescent="0.2">
      <c r="C1573" s="329"/>
      <c r="D1573" s="329"/>
      <c r="AA1573" s="335"/>
      <c r="AB1573" s="335"/>
      <c r="AC1573" s="335"/>
      <c r="AD1573" s="335"/>
      <c r="AE1573" s="335"/>
      <c r="AG1573" s="415"/>
      <c r="AN1573" s="335"/>
      <c r="AO1573" s="335"/>
      <c r="AP1573" s="335"/>
      <c r="AQ1573" s="335"/>
      <c r="AR1573" s="335"/>
      <c r="AS1573" s="335"/>
      <c r="AT1573" s="335"/>
      <c r="AU1573" s="335"/>
      <c r="AV1573" s="335"/>
    </row>
    <row r="1574" spans="3:64" ht="12.95" customHeight="1" x14ac:dyDescent="0.2">
      <c r="C1574" s="329"/>
      <c r="D1574" s="329"/>
      <c r="AA1574" s="335"/>
      <c r="AB1574" s="335"/>
      <c r="AC1574" s="335"/>
      <c r="AD1574" s="335"/>
      <c r="AE1574" s="335"/>
      <c r="AG1574" s="415"/>
      <c r="AN1574" s="335"/>
      <c r="AO1574" s="335"/>
      <c r="AP1574" s="335"/>
      <c r="AQ1574" s="335"/>
      <c r="AR1574" s="335"/>
      <c r="AS1574" s="335"/>
      <c r="AT1574" s="335"/>
      <c r="AU1574" s="335"/>
      <c r="AV1574" s="335"/>
    </row>
    <row r="1575" spans="3:64" ht="12.95" customHeight="1" x14ac:dyDescent="0.2">
      <c r="C1575" s="329"/>
      <c r="D1575" s="329"/>
      <c r="AA1575" s="335"/>
      <c r="AB1575" s="335"/>
      <c r="AC1575" s="335"/>
      <c r="AD1575" s="335"/>
      <c r="AE1575" s="335"/>
      <c r="AG1575" s="415"/>
      <c r="AN1575" s="335"/>
      <c r="AO1575" s="335"/>
      <c r="AP1575" s="335"/>
      <c r="AQ1575" s="335"/>
      <c r="AR1575" s="335"/>
      <c r="AS1575" s="335"/>
      <c r="AT1575" s="335"/>
      <c r="AU1575" s="335"/>
      <c r="AV1575" s="335"/>
      <c r="AX1575" s="335"/>
    </row>
    <row r="1576" spans="3:64" ht="12.95" customHeight="1" x14ac:dyDescent="0.2">
      <c r="C1576" s="329"/>
      <c r="D1576" s="329"/>
      <c r="AA1576" s="335"/>
      <c r="AB1576" s="335"/>
      <c r="AC1576" s="335"/>
      <c r="AD1576" s="335"/>
      <c r="AE1576" s="335"/>
      <c r="AG1576" s="415"/>
      <c r="AN1576" s="335"/>
      <c r="AO1576" s="335"/>
      <c r="AP1576" s="335"/>
      <c r="AQ1576" s="335"/>
      <c r="AR1576" s="335"/>
      <c r="AS1576" s="335"/>
      <c r="AT1576" s="335"/>
      <c r="AU1576" s="335"/>
      <c r="AV1576" s="335"/>
    </row>
    <row r="1577" spans="3:64" ht="12.95" customHeight="1" x14ac:dyDescent="0.2">
      <c r="C1577" s="329"/>
      <c r="D1577" s="329"/>
      <c r="AA1577" s="335"/>
      <c r="AB1577" s="335"/>
      <c r="AC1577" s="335"/>
      <c r="AD1577" s="335"/>
      <c r="AE1577" s="335"/>
      <c r="AG1577" s="415"/>
      <c r="AN1577" s="335"/>
      <c r="AO1577" s="335"/>
      <c r="AP1577" s="335"/>
      <c r="AQ1577" s="335"/>
      <c r="AR1577" s="335"/>
      <c r="AS1577" s="335"/>
      <c r="AT1577" s="335"/>
      <c r="AU1577" s="335"/>
    </row>
    <row r="1578" spans="3:64" ht="12.95" customHeight="1" x14ac:dyDescent="0.2">
      <c r="C1578" s="329"/>
      <c r="D1578" s="329"/>
      <c r="AA1578" s="335"/>
      <c r="AB1578" s="335"/>
      <c r="AC1578" s="335"/>
      <c r="AD1578" s="335"/>
      <c r="AE1578" s="335"/>
      <c r="AG1578" s="415"/>
      <c r="AN1578" s="335"/>
      <c r="AO1578" s="335"/>
      <c r="AP1578" s="335"/>
      <c r="AQ1578" s="335"/>
      <c r="AR1578" s="335"/>
      <c r="AS1578" s="335"/>
      <c r="AT1578" s="335"/>
      <c r="AU1578" s="335"/>
    </row>
    <row r="1579" spans="3:64" ht="12.95" customHeight="1" x14ac:dyDescent="0.2">
      <c r="C1579" s="329"/>
      <c r="D1579" s="329"/>
      <c r="AA1579" s="335"/>
      <c r="AB1579" s="335"/>
      <c r="AC1579" s="335"/>
      <c r="AD1579" s="335"/>
      <c r="AE1579" s="335"/>
      <c r="AG1579" s="415"/>
      <c r="AN1579" s="335"/>
      <c r="AO1579" s="335"/>
      <c r="AP1579" s="335"/>
      <c r="AQ1579" s="335"/>
      <c r="AR1579" s="335"/>
      <c r="AS1579" s="335"/>
      <c r="AT1579" s="335"/>
      <c r="AU1579" s="335"/>
      <c r="AV1579" s="335"/>
      <c r="AW1579" s="335"/>
      <c r="AX1579" s="335"/>
      <c r="AY1579" s="335"/>
      <c r="AZ1579" s="335"/>
      <c r="BA1579" s="335"/>
      <c r="BB1579" s="335"/>
      <c r="BC1579" s="335"/>
      <c r="BD1579" s="335"/>
      <c r="BE1579" s="335"/>
      <c r="BF1579" s="335"/>
      <c r="BG1579" s="335"/>
      <c r="BH1579" s="335"/>
      <c r="BI1579" s="335"/>
      <c r="BJ1579" s="335"/>
      <c r="BK1579" s="335"/>
      <c r="BL1579" s="335"/>
    </row>
    <row r="1580" spans="3:64" ht="12.95" customHeight="1" x14ac:dyDescent="0.2">
      <c r="C1580" s="329"/>
      <c r="D1580" s="329"/>
      <c r="AA1580" s="335"/>
      <c r="AB1580" s="335"/>
      <c r="AC1580" s="335"/>
      <c r="AD1580" s="335"/>
      <c r="AE1580" s="335"/>
      <c r="AG1580" s="415"/>
      <c r="AN1580" s="335"/>
      <c r="AO1580" s="335"/>
      <c r="AP1580" s="335"/>
      <c r="AQ1580" s="335"/>
      <c r="AR1580" s="335"/>
      <c r="AS1580" s="335"/>
      <c r="AT1580" s="335"/>
      <c r="AU1580" s="335"/>
    </row>
    <row r="1581" spans="3:64" ht="12.95" customHeight="1" x14ac:dyDescent="0.2">
      <c r="C1581" s="329"/>
      <c r="D1581" s="329"/>
      <c r="AA1581" s="335"/>
      <c r="AB1581" s="335"/>
      <c r="AC1581" s="335"/>
      <c r="AD1581" s="335"/>
      <c r="AE1581" s="335"/>
      <c r="AG1581" s="415"/>
      <c r="AN1581" s="335"/>
      <c r="AO1581" s="335"/>
      <c r="AP1581" s="335"/>
      <c r="AQ1581" s="335"/>
      <c r="AR1581" s="335"/>
      <c r="AS1581" s="335"/>
      <c r="AT1581" s="335"/>
      <c r="AU1581" s="335"/>
      <c r="AV1581" s="335"/>
      <c r="AW1581" s="335"/>
      <c r="AX1581" s="335"/>
      <c r="AY1581" s="335"/>
      <c r="AZ1581" s="335"/>
      <c r="BA1581" s="335"/>
      <c r="BB1581" s="335"/>
      <c r="BC1581" s="335"/>
      <c r="BD1581" s="335"/>
      <c r="BE1581" s="335"/>
      <c r="BF1581" s="335"/>
      <c r="BG1581" s="335"/>
      <c r="BH1581" s="335"/>
      <c r="BI1581" s="335"/>
      <c r="BJ1581" s="335"/>
      <c r="BK1581" s="335"/>
      <c r="BL1581" s="335"/>
    </row>
    <row r="1582" spans="3:64" ht="12.95" customHeight="1" x14ac:dyDescent="0.2">
      <c r="C1582" s="329"/>
      <c r="D1582" s="329"/>
      <c r="AA1582" s="335"/>
      <c r="AB1582" s="335"/>
      <c r="AC1582" s="335"/>
      <c r="AD1582" s="335"/>
      <c r="AE1582" s="335"/>
      <c r="AG1582" s="415"/>
      <c r="AN1582" s="335"/>
      <c r="AO1582" s="335"/>
      <c r="AP1582" s="335"/>
      <c r="AQ1582" s="335"/>
      <c r="AR1582" s="335"/>
      <c r="AS1582" s="335"/>
      <c r="AT1582" s="335"/>
      <c r="AU1582" s="335"/>
      <c r="AV1582" s="335"/>
      <c r="AX1582" s="335"/>
      <c r="AY1582" s="335"/>
      <c r="AZ1582" s="335"/>
      <c r="BA1582" s="335"/>
      <c r="BB1582" s="335"/>
      <c r="BC1582" s="335"/>
      <c r="BD1582" s="335"/>
      <c r="BE1582" s="335"/>
      <c r="BF1582" s="335"/>
      <c r="BG1582" s="335"/>
      <c r="BH1582" s="335"/>
      <c r="BI1582" s="335"/>
      <c r="BJ1582" s="335"/>
      <c r="BK1582" s="335"/>
      <c r="BL1582" s="335"/>
    </row>
    <row r="1583" spans="3:64" ht="12.95" customHeight="1" x14ac:dyDescent="0.2">
      <c r="C1583" s="329"/>
      <c r="D1583" s="329"/>
      <c r="AA1583" s="335"/>
      <c r="AB1583" s="335"/>
      <c r="AC1583" s="335"/>
      <c r="AD1583" s="335"/>
      <c r="AE1583" s="335"/>
      <c r="AG1583" s="415"/>
      <c r="AN1583" s="335"/>
      <c r="AO1583" s="335"/>
      <c r="AP1583" s="335"/>
      <c r="AQ1583" s="335"/>
      <c r="AR1583" s="335"/>
      <c r="AS1583" s="335"/>
      <c r="AT1583" s="335"/>
      <c r="AU1583" s="335"/>
      <c r="AV1583" s="335"/>
      <c r="AW1583" s="335"/>
      <c r="AX1583" s="335"/>
      <c r="AY1583" s="335"/>
      <c r="AZ1583" s="335"/>
      <c r="BA1583" s="335"/>
      <c r="BB1583" s="335"/>
      <c r="BC1583" s="335"/>
      <c r="BD1583" s="335"/>
      <c r="BE1583" s="335"/>
      <c r="BF1583" s="335"/>
      <c r="BG1583" s="335"/>
      <c r="BH1583" s="335"/>
      <c r="BI1583" s="335"/>
      <c r="BJ1583" s="335"/>
      <c r="BK1583" s="335"/>
      <c r="BL1583" s="335"/>
    </row>
    <row r="1584" spans="3:64" ht="12.95" customHeight="1" x14ac:dyDescent="0.2">
      <c r="C1584" s="329"/>
      <c r="D1584" s="329"/>
      <c r="AA1584" s="335"/>
      <c r="AB1584" s="335"/>
      <c r="AC1584" s="335"/>
      <c r="AD1584" s="335"/>
      <c r="AE1584" s="335"/>
      <c r="AG1584" s="415"/>
      <c r="AN1584" s="335"/>
      <c r="AO1584" s="335"/>
      <c r="AP1584" s="335"/>
      <c r="AQ1584" s="335"/>
      <c r="AR1584" s="335"/>
      <c r="AS1584" s="335"/>
      <c r="AT1584" s="335"/>
      <c r="AU1584" s="335"/>
      <c r="AV1584" s="335"/>
      <c r="AX1584" s="335"/>
      <c r="AY1584" s="335"/>
      <c r="AZ1584" s="335"/>
      <c r="BA1584" s="335"/>
      <c r="BB1584" s="335"/>
      <c r="BC1584" s="335"/>
      <c r="BD1584" s="335"/>
      <c r="BE1584" s="335"/>
      <c r="BF1584" s="335"/>
      <c r="BG1584" s="335"/>
      <c r="BH1584" s="335"/>
      <c r="BI1584" s="335"/>
      <c r="BJ1584" s="335"/>
      <c r="BK1584" s="335"/>
      <c r="BL1584" s="335"/>
    </row>
    <row r="1585" spans="3:64" ht="12.95" customHeight="1" x14ac:dyDescent="0.2">
      <c r="C1585" s="329"/>
      <c r="D1585" s="329"/>
      <c r="AA1585" s="335"/>
      <c r="AB1585" s="335"/>
      <c r="AC1585" s="335"/>
      <c r="AD1585" s="335"/>
      <c r="AE1585" s="335"/>
      <c r="AG1585" s="415"/>
      <c r="AN1585" s="335"/>
      <c r="AO1585" s="335"/>
      <c r="AP1585" s="335"/>
      <c r="AQ1585" s="335"/>
      <c r="AR1585" s="335"/>
      <c r="AS1585" s="335"/>
      <c r="AT1585" s="335"/>
      <c r="AU1585" s="335"/>
      <c r="AV1585" s="335"/>
      <c r="AW1585" s="335"/>
      <c r="AX1585" s="335"/>
      <c r="AY1585" s="335"/>
      <c r="AZ1585" s="335"/>
      <c r="BA1585" s="335"/>
      <c r="BB1585" s="335"/>
      <c r="BC1585" s="335"/>
      <c r="BD1585" s="335"/>
      <c r="BE1585" s="335"/>
      <c r="BF1585" s="335"/>
      <c r="BG1585" s="335"/>
      <c r="BH1585" s="335"/>
      <c r="BI1585" s="335"/>
      <c r="BJ1585" s="335"/>
      <c r="BK1585" s="335"/>
      <c r="BL1585" s="335"/>
    </row>
    <row r="1586" spans="3:64" ht="12.95" customHeight="1" x14ac:dyDescent="0.2">
      <c r="C1586" s="329"/>
      <c r="D1586" s="329"/>
      <c r="AA1586" s="335"/>
      <c r="AB1586" s="335"/>
      <c r="AC1586" s="335"/>
      <c r="AD1586" s="335"/>
      <c r="AE1586" s="335"/>
      <c r="AG1586" s="415"/>
      <c r="AN1586" s="335"/>
      <c r="AO1586" s="335"/>
      <c r="AP1586" s="335"/>
      <c r="AQ1586" s="335"/>
      <c r="AR1586" s="335"/>
      <c r="AS1586" s="335"/>
      <c r="AT1586" s="335"/>
      <c r="AU1586" s="335"/>
      <c r="AV1586" s="335"/>
      <c r="AX1586" s="335"/>
    </row>
    <row r="1587" spans="3:64" ht="12.95" customHeight="1" x14ac:dyDescent="0.2">
      <c r="C1587" s="329"/>
      <c r="D1587" s="329"/>
      <c r="AA1587" s="335"/>
      <c r="AB1587" s="335"/>
      <c r="AC1587" s="335"/>
      <c r="AD1587" s="335"/>
      <c r="AE1587" s="335"/>
      <c r="AG1587" s="415"/>
      <c r="AN1587" s="335"/>
      <c r="AO1587" s="335"/>
      <c r="AP1587" s="335"/>
      <c r="AQ1587" s="335"/>
      <c r="AR1587" s="335"/>
      <c r="AS1587" s="335"/>
      <c r="AT1587" s="335"/>
      <c r="AU1587" s="335"/>
      <c r="AV1587" s="335"/>
      <c r="AW1587" s="335"/>
      <c r="AX1587" s="335"/>
      <c r="AY1587" s="335"/>
      <c r="AZ1587" s="335"/>
      <c r="BA1587" s="335"/>
      <c r="BB1587" s="335"/>
      <c r="BC1587" s="335"/>
      <c r="BD1587" s="335"/>
      <c r="BE1587" s="335"/>
      <c r="BF1587" s="335"/>
      <c r="BG1587" s="335"/>
      <c r="BH1587" s="335"/>
      <c r="BI1587" s="335"/>
      <c r="BJ1587" s="335"/>
      <c r="BK1587" s="335"/>
      <c r="BL1587" s="335"/>
    </row>
    <row r="1588" spans="3:64" ht="12.95" customHeight="1" x14ac:dyDescent="0.2">
      <c r="C1588" s="329"/>
      <c r="D1588" s="329"/>
      <c r="AA1588" s="335"/>
      <c r="AB1588" s="335"/>
      <c r="AC1588" s="335"/>
      <c r="AD1588" s="335"/>
      <c r="AE1588" s="335"/>
      <c r="AG1588" s="415"/>
      <c r="AN1588" s="335"/>
      <c r="AO1588" s="335"/>
      <c r="AP1588" s="335"/>
      <c r="AQ1588" s="335"/>
      <c r="AR1588" s="335"/>
      <c r="AS1588" s="335"/>
      <c r="AT1588" s="335"/>
      <c r="AU1588" s="335"/>
      <c r="AV1588" s="335"/>
      <c r="AX1588" s="335"/>
    </row>
    <row r="1589" spans="3:64" ht="12.95" customHeight="1" x14ac:dyDescent="0.2">
      <c r="C1589" s="329"/>
      <c r="D1589" s="329"/>
      <c r="AA1589" s="335"/>
      <c r="AB1589" s="335"/>
      <c r="AC1589" s="335"/>
      <c r="AD1589" s="335"/>
      <c r="AE1589" s="335"/>
      <c r="AG1589" s="415"/>
      <c r="AN1589" s="335"/>
      <c r="AO1589" s="335"/>
      <c r="AP1589" s="335"/>
      <c r="AQ1589" s="335"/>
      <c r="AR1589" s="335"/>
      <c r="AS1589" s="335"/>
      <c r="AT1589" s="335"/>
      <c r="AU1589" s="335"/>
      <c r="AV1589" s="335"/>
      <c r="AW1589" s="335"/>
      <c r="AX1589" s="335"/>
      <c r="AY1589" s="335"/>
      <c r="AZ1589" s="335"/>
      <c r="BA1589" s="335"/>
      <c r="BB1589" s="335"/>
      <c r="BC1589" s="335"/>
      <c r="BD1589" s="335"/>
      <c r="BE1589" s="335"/>
      <c r="BF1589" s="335"/>
      <c r="BG1589" s="335"/>
      <c r="BH1589" s="335"/>
      <c r="BI1589" s="335"/>
      <c r="BJ1589" s="335"/>
      <c r="BK1589" s="335"/>
      <c r="BL1589" s="335"/>
    </row>
    <row r="1590" spans="3:64" ht="12.95" customHeight="1" x14ac:dyDescent="0.2">
      <c r="C1590" s="329"/>
      <c r="D1590" s="329"/>
      <c r="AA1590" s="335"/>
      <c r="AB1590" s="335"/>
      <c r="AC1590" s="335"/>
      <c r="AD1590" s="335"/>
      <c r="AE1590" s="335"/>
      <c r="AG1590" s="415"/>
      <c r="AN1590" s="335"/>
      <c r="AO1590" s="335"/>
      <c r="AP1590" s="335"/>
      <c r="AQ1590" s="335"/>
      <c r="AR1590" s="335"/>
      <c r="AS1590" s="335"/>
      <c r="AT1590" s="335"/>
      <c r="AU1590" s="335"/>
      <c r="AV1590" s="335"/>
      <c r="AW1590" s="335"/>
      <c r="AX1590" s="335"/>
      <c r="AY1590" s="335"/>
      <c r="AZ1590" s="335"/>
      <c r="BA1590" s="335"/>
      <c r="BB1590" s="335"/>
      <c r="BC1590" s="335"/>
      <c r="BD1590" s="335"/>
      <c r="BE1590" s="335"/>
      <c r="BF1590" s="335"/>
      <c r="BG1590" s="335"/>
      <c r="BH1590" s="335"/>
      <c r="BI1590" s="335"/>
      <c r="BJ1590" s="335"/>
      <c r="BK1590" s="335"/>
      <c r="BL1590" s="335"/>
    </row>
    <row r="1591" spans="3:64" ht="12.95" customHeight="1" x14ac:dyDescent="0.2">
      <c r="C1591" s="329"/>
      <c r="D1591" s="329"/>
      <c r="AA1591" s="335"/>
      <c r="AB1591" s="335"/>
      <c r="AC1591" s="335"/>
      <c r="AD1591" s="335"/>
      <c r="AE1591" s="335"/>
      <c r="AG1591" s="415"/>
      <c r="AN1591" s="335"/>
      <c r="AO1591" s="335"/>
      <c r="AP1591" s="335"/>
      <c r="AQ1591" s="335"/>
      <c r="AR1591" s="335"/>
      <c r="AS1591" s="335"/>
      <c r="AT1591" s="335"/>
      <c r="AU1591" s="335"/>
      <c r="AV1591" s="335"/>
      <c r="AW1591" s="335"/>
      <c r="AX1591" s="335"/>
      <c r="AY1591" s="335"/>
      <c r="AZ1591" s="335"/>
      <c r="BA1591" s="335"/>
      <c r="BB1591" s="335"/>
      <c r="BC1591" s="335"/>
      <c r="BD1591" s="335"/>
      <c r="BE1591" s="335"/>
      <c r="BF1591" s="335"/>
      <c r="BG1591" s="335"/>
      <c r="BH1591" s="335"/>
      <c r="BI1591" s="335"/>
      <c r="BJ1591" s="335"/>
      <c r="BK1591" s="335"/>
      <c r="BL1591" s="335"/>
    </row>
    <row r="1592" spans="3:64" ht="12.95" customHeight="1" x14ac:dyDescent="0.2">
      <c r="C1592" s="329"/>
      <c r="D1592" s="329"/>
      <c r="AA1592" s="335"/>
      <c r="AB1592" s="335"/>
      <c r="AC1592" s="335"/>
      <c r="AD1592" s="335"/>
      <c r="AE1592" s="335"/>
      <c r="AG1592" s="415"/>
      <c r="AN1592" s="335"/>
      <c r="AO1592" s="335"/>
      <c r="AP1592" s="335"/>
      <c r="AQ1592" s="335"/>
      <c r="AR1592" s="335"/>
      <c r="AS1592" s="335"/>
      <c r="AT1592" s="335"/>
      <c r="AU1592" s="335"/>
      <c r="AV1592" s="335"/>
      <c r="AW1592" s="335"/>
      <c r="AX1592" s="335"/>
      <c r="AY1592" s="335"/>
      <c r="AZ1592" s="335"/>
      <c r="BA1592" s="335"/>
      <c r="BB1592" s="335"/>
      <c r="BC1592" s="335"/>
      <c r="BD1592" s="335"/>
      <c r="BE1592" s="335"/>
      <c r="BF1592" s="335"/>
      <c r="BG1592" s="335"/>
      <c r="BH1592" s="335"/>
      <c r="BI1592" s="335"/>
      <c r="BJ1592" s="335"/>
      <c r="BK1592" s="335"/>
      <c r="BL1592" s="335"/>
    </row>
    <row r="1593" spans="3:64" ht="12.95" customHeight="1" x14ac:dyDescent="0.2">
      <c r="C1593" s="329"/>
      <c r="D1593" s="329"/>
      <c r="AA1593" s="335"/>
      <c r="AB1593" s="335"/>
      <c r="AC1593" s="335"/>
      <c r="AD1593" s="335"/>
      <c r="AE1593" s="335"/>
      <c r="AG1593" s="415"/>
      <c r="AN1593" s="335"/>
      <c r="AO1593" s="335"/>
      <c r="AP1593" s="335"/>
      <c r="AQ1593" s="335"/>
      <c r="AR1593" s="335"/>
      <c r="AS1593" s="335"/>
      <c r="AT1593" s="335"/>
      <c r="AU1593" s="335"/>
      <c r="AV1593" s="335"/>
      <c r="AX1593" s="335"/>
    </row>
    <row r="1594" spans="3:64" ht="12.95" customHeight="1" x14ac:dyDescent="0.2">
      <c r="C1594" s="329"/>
      <c r="D1594" s="329"/>
      <c r="AA1594" s="335"/>
      <c r="AB1594" s="335"/>
      <c r="AC1594" s="335"/>
      <c r="AD1594" s="335"/>
      <c r="AE1594" s="335"/>
      <c r="AG1594" s="415"/>
      <c r="AN1594" s="335"/>
      <c r="AO1594" s="335"/>
      <c r="AP1594" s="335"/>
      <c r="AQ1594" s="335"/>
      <c r="AR1594" s="335"/>
      <c r="AS1594" s="335"/>
      <c r="AT1594" s="335"/>
      <c r="AU1594" s="335"/>
    </row>
    <row r="1595" spans="3:64" ht="12.95" customHeight="1" x14ac:dyDescent="0.2">
      <c r="C1595" s="329"/>
      <c r="D1595" s="329"/>
      <c r="AA1595" s="335"/>
      <c r="AB1595" s="335"/>
      <c r="AC1595" s="335"/>
      <c r="AD1595" s="335"/>
      <c r="AE1595" s="335"/>
      <c r="AG1595" s="415"/>
      <c r="AN1595" s="335"/>
      <c r="AO1595" s="335"/>
      <c r="AP1595" s="335"/>
      <c r="AQ1595" s="335"/>
      <c r="AR1595" s="335"/>
      <c r="AS1595" s="335"/>
      <c r="AT1595" s="335"/>
      <c r="AU1595" s="335"/>
    </row>
    <row r="1596" spans="3:64" ht="12.95" customHeight="1" x14ac:dyDescent="0.2">
      <c r="C1596" s="329"/>
      <c r="D1596" s="329"/>
      <c r="AA1596" s="335"/>
      <c r="AB1596" s="335"/>
      <c r="AC1596" s="335"/>
      <c r="AD1596" s="335"/>
      <c r="AE1596" s="335"/>
      <c r="AG1596" s="415"/>
      <c r="AN1596" s="335"/>
      <c r="AO1596" s="335"/>
      <c r="AP1596" s="335"/>
      <c r="AQ1596" s="335"/>
      <c r="AR1596" s="335"/>
      <c r="AS1596" s="335"/>
      <c r="AT1596" s="335"/>
      <c r="AU1596" s="335"/>
    </row>
    <row r="1597" spans="3:64" ht="12.95" customHeight="1" x14ac:dyDescent="0.2">
      <c r="C1597" s="329"/>
      <c r="D1597" s="329"/>
      <c r="AA1597" s="335"/>
      <c r="AB1597" s="335"/>
      <c r="AC1597" s="335"/>
      <c r="AD1597" s="335"/>
      <c r="AE1597" s="335"/>
      <c r="AG1597" s="415"/>
      <c r="AN1597" s="335"/>
      <c r="AO1597" s="335"/>
      <c r="AP1597" s="335"/>
      <c r="AQ1597" s="335"/>
      <c r="AR1597" s="335"/>
      <c r="AS1597" s="335"/>
      <c r="AT1597" s="335"/>
      <c r="AU1597" s="335"/>
      <c r="AV1597" s="335"/>
    </row>
    <row r="1598" spans="3:64" ht="12.95" customHeight="1" x14ac:dyDescent="0.2">
      <c r="C1598" s="329"/>
      <c r="D1598" s="329"/>
      <c r="AA1598" s="335"/>
      <c r="AB1598" s="335"/>
      <c r="AC1598" s="335"/>
      <c r="AD1598" s="335"/>
      <c r="AE1598" s="335"/>
      <c r="AG1598" s="415"/>
      <c r="AN1598" s="335"/>
      <c r="AO1598" s="335"/>
      <c r="AP1598" s="335"/>
      <c r="AQ1598" s="335"/>
      <c r="AR1598" s="335"/>
      <c r="AS1598" s="335"/>
      <c r="AT1598" s="335"/>
      <c r="AU1598" s="335"/>
      <c r="AV1598" s="335"/>
      <c r="AX1598" s="335"/>
    </row>
    <row r="1599" spans="3:64" ht="12.95" customHeight="1" x14ac:dyDescent="0.2">
      <c r="C1599" s="329"/>
      <c r="D1599" s="329"/>
      <c r="AA1599" s="335"/>
      <c r="AB1599" s="335"/>
      <c r="AC1599" s="335"/>
      <c r="AD1599" s="335"/>
      <c r="AE1599" s="335"/>
      <c r="AG1599" s="415"/>
      <c r="AN1599" s="335"/>
      <c r="AO1599" s="335"/>
      <c r="AP1599" s="335"/>
      <c r="AQ1599" s="335"/>
      <c r="AR1599" s="335"/>
      <c r="AS1599" s="335"/>
      <c r="AT1599" s="335"/>
      <c r="AU1599" s="335"/>
      <c r="AV1599" s="335"/>
      <c r="AW1599" s="335"/>
      <c r="AX1599" s="335"/>
      <c r="AY1599" s="335"/>
      <c r="AZ1599" s="335"/>
      <c r="BA1599" s="335"/>
      <c r="BB1599" s="335"/>
      <c r="BC1599" s="335"/>
      <c r="BD1599" s="335"/>
      <c r="BE1599" s="335"/>
      <c r="BF1599" s="335"/>
      <c r="BG1599" s="335"/>
      <c r="BH1599" s="335"/>
      <c r="BI1599" s="335"/>
      <c r="BJ1599" s="335"/>
      <c r="BK1599" s="335"/>
      <c r="BL1599" s="335"/>
    </row>
    <row r="1600" spans="3:64" ht="12.95" customHeight="1" x14ac:dyDescent="0.2">
      <c r="C1600" s="329"/>
      <c r="D1600" s="329"/>
      <c r="AA1600" s="335"/>
      <c r="AB1600" s="335"/>
      <c r="AC1600" s="335"/>
      <c r="AD1600" s="335"/>
      <c r="AE1600" s="335"/>
      <c r="AG1600" s="415"/>
      <c r="AN1600" s="335"/>
      <c r="AO1600" s="335"/>
      <c r="AP1600" s="335"/>
      <c r="AQ1600" s="335"/>
      <c r="AR1600" s="335"/>
      <c r="AS1600" s="335"/>
      <c r="AT1600" s="335"/>
      <c r="AU1600" s="335"/>
      <c r="AV1600" s="335"/>
    </row>
    <row r="1601" spans="3:64" ht="12.95" customHeight="1" x14ac:dyDescent="0.2">
      <c r="C1601" s="329"/>
      <c r="D1601" s="329"/>
      <c r="AA1601" s="335"/>
      <c r="AB1601" s="335"/>
      <c r="AC1601" s="335"/>
      <c r="AD1601" s="335"/>
      <c r="AE1601" s="335"/>
      <c r="AG1601" s="415"/>
      <c r="AN1601" s="335"/>
      <c r="AO1601" s="335"/>
      <c r="AP1601" s="335"/>
      <c r="AQ1601" s="335"/>
      <c r="AR1601" s="335"/>
      <c r="AS1601" s="335"/>
      <c r="AT1601" s="335"/>
      <c r="AU1601" s="335"/>
      <c r="AV1601" s="335"/>
      <c r="AX1601" s="335"/>
    </row>
    <row r="1602" spans="3:64" ht="12.95" customHeight="1" x14ac:dyDescent="0.2">
      <c r="C1602" s="329"/>
      <c r="D1602" s="329"/>
      <c r="AA1602" s="335"/>
      <c r="AB1602" s="335"/>
      <c r="AC1602" s="335"/>
      <c r="AD1602" s="335"/>
      <c r="AE1602" s="335"/>
      <c r="AG1602" s="415"/>
      <c r="AN1602" s="335"/>
      <c r="AO1602" s="335"/>
      <c r="AP1602" s="335"/>
      <c r="AQ1602" s="335"/>
      <c r="AR1602" s="335"/>
      <c r="AS1602" s="335"/>
      <c r="AT1602" s="335"/>
      <c r="AU1602" s="335"/>
    </row>
    <row r="1603" spans="3:64" ht="12.95" customHeight="1" x14ac:dyDescent="0.2">
      <c r="C1603" s="329"/>
      <c r="D1603" s="329"/>
      <c r="AA1603" s="335"/>
      <c r="AB1603" s="335"/>
      <c r="AC1603" s="335"/>
      <c r="AD1603" s="335"/>
      <c r="AE1603" s="335"/>
      <c r="AG1603" s="415"/>
      <c r="AN1603" s="335"/>
      <c r="AO1603" s="335"/>
      <c r="AP1603" s="335"/>
      <c r="AQ1603" s="335"/>
      <c r="AR1603" s="335"/>
      <c r="AS1603" s="335"/>
      <c r="AT1603" s="335"/>
      <c r="AU1603" s="335"/>
      <c r="AV1603" s="335"/>
      <c r="AX1603" s="335"/>
    </row>
    <row r="1604" spans="3:64" ht="12.95" customHeight="1" x14ac:dyDescent="0.2">
      <c r="C1604" s="329"/>
      <c r="D1604" s="329"/>
      <c r="AA1604" s="335"/>
      <c r="AB1604" s="335"/>
      <c r="AC1604" s="335"/>
      <c r="AD1604" s="335"/>
      <c r="AE1604" s="335"/>
      <c r="AG1604" s="415"/>
      <c r="AN1604" s="335"/>
      <c r="AO1604" s="335"/>
      <c r="AP1604" s="335"/>
      <c r="AQ1604" s="335"/>
      <c r="AR1604" s="335"/>
      <c r="AS1604" s="335"/>
      <c r="AT1604" s="335"/>
      <c r="AU1604" s="335"/>
    </row>
    <row r="1605" spans="3:64" ht="12.95" customHeight="1" x14ac:dyDescent="0.2">
      <c r="C1605" s="329"/>
      <c r="D1605" s="329"/>
      <c r="AA1605" s="335"/>
      <c r="AB1605" s="335"/>
      <c r="AC1605" s="335"/>
      <c r="AD1605" s="335"/>
      <c r="AE1605" s="335"/>
      <c r="AG1605" s="415"/>
      <c r="AN1605" s="335"/>
      <c r="AO1605" s="335"/>
      <c r="AP1605" s="335"/>
      <c r="AQ1605" s="335"/>
      <c r="AR1605" s="335"/>
      <c r="AS1605" s="335"/>
      <c r="AT1605" s="335"/>
      <c r="AU1605" s="335"/>
      <c r="AV1605" s="335"/>
    </row>
    <row r="1606" spans="3:64" ht="12.95" customHeight="1" x14ac:dyDescent="0.2">
      <c r="C1606" s="329"/>
      <c r="D1606" s="329"/>
      <c r="AA1606" s="335"/>
      <c r="AB1606" s="335"/>
      <c r="AC1606" s="335"/>
      <c r="AD1606" s="335"/>
      <c r="AE1606" s="335"/>
      <c r="AG1606" s="415"/>
      <c r="AN1606" s="335"/>
      <c r="AO1606" s="335"/>
      <c r="AP1606" s="335"/>
      <c r="AQ1606" s="335"/>
      <c r="AR1606" s="335"/>
      <c r="AS1606" s="335"/>
      <c r="AT1606" s="335"/>
      <c r="AU1606" s="335"/>
      <c r="AV1606" s="335"/>
      <c r="AW1606" s="335"/>
      <c r="AX1606" s="335"/>
      <c r="AY1606" s="335"/>
      <c r="AZ1606" s="335"/>
      <c r="BA1606" s="335"/>
      <c r="BB1606" s="335"/>
      <c r="BC1606" s="335"/>
      <c r="BD1606" s="335"/>
      <c r="BE1606" s="335"/>
      <c r="BF1606" s="335"/>
      <c r="BG1606" s="335"/>
      <c r="BH1606" s="335"/>
      <c r="BI1606" s="335"/>
      <c r="BJ1606" s="335"/>
      <c r="BK1606" s="335"/>
      <c r="BL1606" s="335"/>
    </row>
    <row r="1607" spans="3:64" ht="12.95" customHeight="1" x14ac:dyDescent="0.2">
      <c r="C1607" s="329"/>
      <c r="D1607" s="329"/>
      <c r="AA1607" s="335"/>
      <c r="AB1607" s="335"/>
      <c r="AC1607" s="335"/>
      <c r="AD1607" s="335"/>
      <c r="AE1607" s="335"/>
      <c r="AG1607" s="415"/>
      <c r="AN1607" s="335"/>
      <c r="AO1607" s="335"/>
      <c r="AP1607" s="335"/>
      <c r="AQ1607" s="335"/>
      <c r="AR1607" s="335"/>
      <c r="AS1607" s="335"/>
      <c r="AT1607" s="335"/>
      <c r="AU1607" s="335"/>
    </row>
    <row r="1608" spans="3:64" ht="12.95" customHeight="1" x14ac:dyDescent="0.2">
      <c r="C1608" s="329"/>
      <c r="D1608" s="329"/>
      <c r="AA1608" s="335"/>
      <c r="AB1608" s="335"/>
      <c r="AC1608" s="335"/>
      <c r="AD1608" s="335"/>
      <c r="AE1608" s="335"/>
      <c r="AG1608" s="415"/>
      <c r="AN1608" s="335"/>
      <c r="AO1608" s="335"/>
      <c r="AP1608" s="335"/>
      <c r="AQ1608" s="335"/>
      <c r="AR1608" s="335"/>
      <c r="AS1608" s="335"/>
      <c r="AT1608" s="335"/>
      <c r="AU1608" s="335"/>
      <c r="AV1608" s="335"/>
    </row>
    <row r="1609" spans="3:64" ht="12.95" customHeight="1" x14ac:dyDescent="0.2">
      <c r="C1609" s="329"/>
      <c r="D1609" s="329"/>
      <c r="AA1609" s="335"/>
      <c r="AB1609" s="335"/>
      <c r="AC1609" s="335"/>
      <c r="AD1609" s="335"/>
      <c r="AE1609" s="335"/>
      <c r="AG1609" s="415"/>
      <c r="AN1609" s="335"/>
      <c r="AO1609" s="335"/>
      <c r="AP1609" s="335"/>
      <c r="AQ1609" s="335"/>
      <c r="AR1609" s="335"/>
      <c r="AS1609" s="335"/>
      <c r="AT1609" s="335"/>
      <c r="AU1609" s="335"/>
    </row>
    <row r="1610" spans="3:64" ht="12.95" customHeight="1" x14ac:dyDescent="0.2">
      <c r="C1610" s="329"/>
      <c r="D1610" s="329"/>
      <c r="AA1610" s="335"/>
      <c r="AB1610" s="335"/>
      <c r="AC1610" s="335"/>
      <c r="AD1610" s="335"/>
      <c r="AE1610" s="335"/>
      <c r="AG1610" s="415"/>
      <c r="AN1610" s="335"/>
      <c r="AO1610" s="335"/>
      <c r="AP1610" s="335"/>
      <c r="AQ1610" s="335"/>
      <c r="AR1610" s="335"/>
      <c r="AS1610" s="335"/>
      <c r="AT1610" s="335"/>
      <c r="AU1610" s="335"/>
      <c r="AV1610" s="335"/>
      <c r="AX1610" s="335"/>
    </row>
    <row r="1611" spans="3:64" ht="12.95" customHeight="1" x14ac:dyDescent="0.2">
      <c r="C1611" s="329"/>
      <c r="D1611" s="329"/>
      <c r="AA1611" s="335"/>
      <c r="AB1611" s="335"/>
      <c r="AC1611" s="335"/>
      <c r="AD1611" s="335"/>
      <c r="AE1611" s="335"/>
      <c r="AG1611" s="415"/>
      <c r="AN1611" s="335"/>
      <c r="AO1611" s="335"/>
      <c r="AP1611" s="335"/>
      <c r="AQ1611" s="335"/>
      <c r="AR1611" s="335"/>
      <c r="AS1611" s="335"/>
      <c r="AT1611" s="335"/>
      <c r="AU1611" s="335"/>
      <c r="AV1611" s="335"/>
    </row>
    <row r="1612" spans="3:64" ht="12.95" customHeight="1" x14ac:dyDescent="0.2">
      <c r="C1612" s="329"/>
      <c r="D1612" s="329"/>
      <c r="AA1612" s="335"/>
      <c r="AB1612" s="335"/>
      <c r="AC1612" s="335"/>
      <c r="AD1612" s="335"/>
      <c r="AE1612" s="335"/>
      <c r="AG1612" s="415"/>
      <c r="AN1612" s="335"/>
      <c r="AO1612" s="335"/>
      <c r="AP1612" s="335"/>
      <c r="AQ1612" s="335"/>
      <c r="AR1612" s="335"/>
      <c r="AS1612" s="335"/>
      <c r="AT1612" s="335"/>
      <c r="AU1612" s="335"/>
    </row>
    <row r="1613" spans="3:64" ht="12.95" customHeight="1" x14ac:dyDescent="0.2">
      <c r="C1613" s="329"/>
      <c r="D1613" s="329"/>
      <c r="AA1613" s="335"/>
      <c r="AB1613" s="335"/>
      <c r="AC1613" s="335"/>
      <c r="AD1613" s="335"/>
      <c r="AE1613" s="335"/>
      <c r="AG1613" s="415"/>
      <c r="AN1613" s="335"/>
      <c r="AO1613" s="335"/>
      <c r="AP1613" s="335"/>
      <c r="AQ1613" s="335"/>
      <c r="AR1613" s="335"/>
      <c r="AS1613" s="335"/>
      <c r="AT1613" s="335"/>
      <c r="AU1613" s="335"/>
    </row>
    <row r="1614" spans="3:64" ht="12.95" customHeight="1" x14ac:dyDescent="0.2">
      <c r="C1614" s="329"/>
      <c r="D1614" s="329"/>
      <c r="AA1614" s="335"/>
      <c r="AB1614" s="335"/>
      <c r="AC1614" s="335"/>
      <c r="AD1614" s="335"/>
      <c r="AE1614" s="335"/>
      <c r="AG1614" s="415"/>
      <c r="AN1614" s="335"/>
      <c r="AO1614" s="335"/>
      <c r="AP1614" s="335"/>
      <c r="AQ1614" s="335"/>
      <c r="AR1614" s="335"/>
      <c r="AS1614" s="335"/>
      <c r="AT1614" s="335"/>
      <c r="AU1614" s="335"/>
      <c r="AV1614" s="335"/>
      <c r="AX1614" s="335"/>
      <c r="AY1614" s="335"/>
      <c r="AZ1614" s="335"/>
      <c r="BA1614" s="335"/>
      <c r="BB1614" s="335"/>
      <c r="BC1614" s="335"/>
      <c r="BD1614" s="335"/>
      <c r="BE1614" s="335"/>
      <c r="BF1614" s="335"/>
      <c r="BG1614" s="335"/>
      <c r="BH1614" s="335"/>
      <c r="BI1614" s="335"/>
      <c r="BJ1614" s="335"/>
      <c r="BK1614" s="335"/>
      <c r="BL1614" s="335"/>
    </row>
    <row r="1615" spans="3:64" ht="12.95" customHeight="1" x14ac:dyDescent="0.2">
      <c r="C1615" s="329"/>
      <c r="D1615" s="329"/>
      <c r="AA1615" s="335"/>
      <c r="AB1615" s="335"/>
      <c r="AC1615" s="335"/>
      <c r="AD1615" s="335"/>
      <c r="AE1615" s="335"/>
      <c r="AG1615" s="415"/>
      <c r="AN1615" s="335"/>
      <c r="AO1615" s="335"/>
      <c r="AP1615" s="335"/>
      <c r="AQ1615" s="335"/>
      <c r="AR1615" s="335"/>
      <c r="AS1615" s="335"/>
      <c r="AT1615" s="335"/>
      <c r="AU1615" s="335"/>
      <c r="AV1615" s="335"/>
    </row>
    <row r="1616" spans="3:64" ht="12.95" customHeight="1" x14ac:dyDescent="0.2">
      <c r="C1616" s="329"/>
      <c r="D1616" s="329"/>
      <c r="AA1616" s="335"/>
      <c r="AB1616" s="335"/>
      <c r="AC1616" s="335"/>
      <c r="AD1616" s="335"/>
      <c r="AE1616" s="335"/>
      <c r="AG1616" s="415"/>
      <c r="AN1616" s="335"/>
      <c r="AO1616" s="335"/>
      <c r="AP1616" s="335"/>
      <c r="AQ1616" s="335"/>
      <c r="AR1616" s="335"/>
      <c r="AS1616" s="335"/>
      <c r="AT1616" s="335"/>
      <c r="AU1616" s="335"/>
      <c r="AV1616" s="335"/>
    </row>
    <row r="1617" spans="3:64" ht="12.95" customHeight="1" x14ac:dyDescent="0.2">
      <c r="C1617" s="329"/>
      <c r="D1617" s="329"/>
      <c r="AA1617" s="335"/>
      <c r="AB1617" s="335"/>
      <c r="AC1617" s="335"/>
      <c r="AD1617" s="335"/>
      <c r="AE1617" s="335"/>
      <c r="AG1617" s="415"/>
      <c r="AN1617" s="335"/>
      <c r="AO1617" s="335"/>
      <c r="AP1617" s="335"/>
      <c r="AQ1617" s="335"/>
      <c r="AR1617" s="335"/>
      <c r="AS1617" s="335"/>
      <c r="AT1617" s="335"/>
      <c r="AU1617" s="335"/>
      <c r="AV1617" s="335"/>
    </row>
    <row r="1618" spans="3:64" ht="12.95" customHeight="1" x14ac:dyDescent="0.2">
      <c r="C1618" s="329"/>
      <c r="D1618" s="329"/>
      <c r="AA1618" s="335"/>
      <c r="AB1618" s="335"/>
      <c r="AC1618" s="335"/>
      <c r="AD1618" s="335"/>
      <c r="AE1618" s="335"/>
      <c r="AG1618" s="415"/>
      <c r="AN1618" s="335"/>
      <c r="AO1618" s="335"/>
      <c r="AP1618" s="335"/>
      <c r="AQ1618" s="335"/>
      <c r="AR1618" s="335"/>
      <c r="AS1618" s="335"/>
      <c r="AT1618" s="335"/>
      <c r="AU1618" s="335"/>
      <c r="AV1618" s="335"/>
      <c r="AX1618" s="335"/>
    </row>
    <row r="1619" spans="3:64" ht="12.95" customHeight="1" x14ac:dyDescent="0.2">
      <c r="C1619" s="329"/>
      <c r="D1619" s="329"/>
      <c r="AA1619" s="335"/>
      <c r="AB1619" s="335"/>
      <c r="AC1619" s="335"/>
      <c r="AD1619" s="335"/>
      <c r="AE1619" s="335"/>
      <c r="AG1619" s="415"/>
      <c r="AN1619" s="335"/>
      <c r="AO1619" s="335"/>
      <c r="AP1619" s="335"/>
      <c r="AQ1619" s="335"/>
      <c r="AR1619" s="335"/>
      <c r="AS1619" s="335"/>
      <c r="AT1619" s="335"/>
      <c r="AU1619" s="335"/>
      <c r="AV1619" s="335"/>
    </row>
    <row r="1620" spans="3:64" ht="12.95" customHeight="1" x14ac:dyDescent="0.2">
      <c r="C1620" s="329"/>
      <c r="D1620" s="329"/>
      <c r="AA1620" s="335"/>
      <c r="AB1620" s="335"/>
      <c r="AC1620" s="335"/>
      <c r="AD1620" s="335"/>
      <c r="AE1620" s="335"/>
      <c r="AG1620" s="415"/>
      <c r="AN1620" s="335"/>
      <c r="AO1620" s="335"/>
      <c r="AP1620" s="335"/>
      <c r="AQ1620" s="335"/>
      <c r="AR1620" s="335"/>
      <c r="AS1620" s="335"/>
      <c r="AT1620" s="335"/>
      <c r="AU1620" s="335"/>
      <c r="AV1620" s="335"/>
    </row>
    <row r="1621" spans="3:64" ht="12.95" customHeight="1" x14ac:dyDescent="0.2">
      <c r="C1621" s="329"/>
      <c r="D1621" s="329"/>
      <c r="AA1621" s="335"/>
      <c r="AB1621" s="335"/>
      <c r="AC1621" s="335"/>
      <c r="AD1621" s="335"/>
      <c r="AE1621" s="335"/>
      <c r="AG1621" s="415"/>
      <c r="AN1621" s="335"/>
      <c r="AO1621" s="335"/>
      <c r="AP1621" s="335"/>
      <c r="AQ1621" s="335"/>
      <c r="AR1621" s="335"/>
      <c r="AS1621" s="335"/>
      <c r="AT1621" s="335"/>
      <c r="AU1621" s="335"/>
      <c r="AV1621" s="335"/>
      <c r="AW1621" s="335"/>
      <c r="AX1621" s="335"/>
      <c r="AY1621" s="335"/>
      <c r="AZ1621" s="335"/>
      <c r="BA1621" s="335"/>
      <c r="BB1621" s="335"/>
      <c r="BC1621" s="335"/>
      <c r="BD1621" s="335"/>
      <c r="BE1621" s="335"/>
      <c r="BF1621" s="335"/>
      <c r="BG1621" s="335"/>
      <c r="BH1621" s="335"/>
      <c r="BI1621" s="335"/>
      <c r="BJ1621" s="335"/>
      <c r="BK1621" s="335"/>
      <c r="BL1621" s="335"/>
    </row>
    <row r="1622" spans="3:64" ht="12.95" customHeight="1" x14ac:dyDescent="0.2">
      <c r="C1622" s="329"/>
      <c r="D1622" s="329"/>
      <c r="AA1622" s="335"/>
      <c r="AB1622" s="335"/>
      <c r="AC1622" s="335"/>
      <c r="AD1622" s="335"/>
      <c r="AE1622" s="335"/>
      <c r="AG1622" s="415"/>
      <c r="AN1622" s="335"/>
      <c r="AO1622" s="335"/>
      <c r="AP1622" s="335"/>
      <c r="AQ1622" s="335"/>
      <c r="AR1622" s="335"/>
      <c r="AS1622" s="335"/>
      <c r="AT1622" s="335"/>
      <c r="AU1622" s="335"/>
      <c r="AV1622" s="335"/>
      <c r="AX1622" s="335"/>
      <c r="AY1622" s="335"/>
      <c r="AZ1622" s="335"/>
      <c r="BA1622" s="335"/>
      <c r="BB1622" s="335"/>
      <c r="BC1622" s="335"/>
      <c r="BD1622" s="335"/>
      <c r="BE1622" s="335"/>
      <c r="BF1622" s="335"/>
      <c r="BG1622" s="335"/>
      <c r="BH1622" s="335"/>
      <c r="BI1622" s="335"/>
      <c r="BJ1622" s="335"/>
      <c r="BK1622" s="335"/>
      <c r="BL1622" s="335"/>
    </row>
    <row r="1623" spans="3:64" ht="12.95" customHeight="1" x14ac:dyDescent="0.2">
      <c r="C1623" s="329"/>
      <c r="D1623" s="329"/>
      <c r="AA1623" s="335"/>
      <c r="AB1623" s="335"/>
      <c r="AC1623" s="335"/>
      <c r="AD1623" s="335"/>
      <c r="AE1623" s="335"/>
      <c r="AG1623" s="415"/>
      <c r="AN1623" s="335"/>
      <c r="AO1623" s="335"/>
      <c r="AP1623" s="335"/>
      <c r="AQ1623" s="335"/>
      <c r="AR1623" s="335"/>
      <c r="AS1623" s="335"/>
      <c r="AT1623" s="335"/>
      <c r="AU1623" s="335"/>
      <c r="AV1623" s="335"/>
      <c r="AX1623" s="335"/>
    </row>
    <row r="1624" spans="3:64" ht="12.95" customHeight="1" x14ac:dyDescent="0.2">
      <c r="C1624" s="329"/>
      <c r="D1624" s="329"/>
      <c r="AA1624" s="335"/>
      <c r="AB1624" s="335"/>
      <c r="AC1624" s="335"/>
      <c r="AD1624" s="335"/>
      <c r="AE1624" s="335"/>
      <c r="AG1624" s="415"/>
      <c r="AN1624" s="335"/>
      <c r="AO1624" s="335"/>
      <c r="AP1624" s="335"/>
      <c r="AQ1624" s="335"/>
      <c r="AR1624" s="335"/>
      <c r="AS1624" s="335"/>
      <c r="AT1624" s="335"/>
      <c r="AU1624" s="335"/>
      <c r="AV1624" s="335"/>
      <c r="AW1624" s="335"/>
      <c r="AX1624" s="335"/>
      <c r="AY1624" s="335"/>
      <c r="AZ1624" s="335"/>
      <c r="BA1624" s="335"/>
      <c r="BB1624" s="335"/>
      <c r="BC1624" s="335"/>
      <c r="BD1624" s="335"/>
      <c r="BE1624" s="335"/>
      <c r="BF1624" s="335"/>
      <c r="BG1624" s="335"/>
      <c r="BH1624" s="335"/>
      <c r="BI1624" s="335"/>
      <c r="BJ1624" s="335"/>
      <c r="BK1624" s="335"/>
      <c r="BL1624" s="335"/>
    </row>
    <row r="1625" spans="3:64" ht="12.95" customHeight="1" x14ac:dyDescent="0.2">
      <c r="C1625" s="329"/>
      <c r="D1625" s="329"/>
      <c r="AA1625" s="335"/>
      <c r="AB1625" s="335"/>
      <c r="AC1625" s="335"/>
      <c r="AD1625" s="335"/>
      <c r="AE1625" s="335"/>
      <c r="AG1625" s="415"/>
      <c r="AN1625" s="335"/>
      <c r="AO1625" s="335"/>
      <c r="AP1625" s="335"/>
      <c r="AQ1625" s="335"/>
      <c r="AR1625" s="335"/>
      <c r="AS1625" s="335"/>
      <c r="AT1625" s="335"/>
      <c r="AU1625" s="335"/>
    </row>
    <row r="1626" spans="3:64" ht="12.95" customHeight="1" x14ac:dyDescent="0.2">
      <c r="C1626" s="329"/>
      <c r="D1626" s="329"/>
      <c r="AA1626" s="335"/>
      <c r="AB1626" s="335"/>
      <c r="AC1626" s="335"/>
      <c r="AD1626" s="335"/>
      <c r="AE1626" s="335"/>
      <c r="AG1626" s="415"/>
      <c r="AN1626" s="335"/>
      <c r="AO1626" s="335"/>
      <c r="AP1626" s="335"/>
      <c r="AQ1626" s="335"/>
      <c r="AR1626" s="335"/>
      <c r="AS1626" s="335"/>
      <c r="AT1626" s="335"/>
      <c r="AU1626" s="335"/>
    </row>
    <row r="1627" spans="3:64" ht="12.95" customHeight="1" x14ac:dyDescent="0.2">
      <c r="C1627" s="329"/>
      <c r="D1627" s="329"/>
      <c r="AA1627" s="335"/>
      <c r="AB1627" s="335"/>
      <c r="AC1627" s="335"/>
      <c r="AD1627" s="335"/>
      <c r="AE1627" s="335"/>
      <c r="AG1627" s="415"/>
      <c r="AN1627" s="335"/>
      <c r="AO1627" s="335"/>
      <c r="AP1627" s="335"/>
      <c r="AQ1627" s="335"/>
      <c r="AR1627" s="335"/>
      <c r="AS1627" s="335"/>
      <c r="AT1627" s="335"/>
      <c r="AU1627" s="335"/>
      <c r="AV1627" s="335"/>
      <c r="AX1627" s="335"/>
      <c r="AY1627" s="335"/>
      <c r="AZ1627" s="335"/>
      <c r="BA1627" s="335"/>
      <c r="BB1627" s="335"/>
      <c r="BC1627" s="335"/>
      <c r="BD1627" s="335"/>
      <c r="BE1627" s="335"/>
      <c r="BF1627" s="335"/>
      <c r="BG1627" s="335"/>
      <c r="BH1627" s="335"/>
      <c r="BI1627" s="335"/>
      <c r="BJ1627" s="335"/>
      <c r="BK1627" s="335"/>
      <c r="BL1627" s="335"/>
    </row>
    <row r="1628" spans="3:64" ht="12.95" customHeight="1" x14ac:dyDescent="0.2">
      <c r="C1628" s="329"/>
      <c r="D1628" s="329"/>
      <c r="AA1628" s="335"/>
      <c r="AB1628" s="335"/>
      <c r="AC1628" s="335"/>
      <c r="AD1628" s="335"/>
      <c r="AE1628" s="335"/>
      <c r="AG1628" s="415"/>
      <c r="AN1628" s="335"/>
      <c r="AO1628" s="335"/>
      <c r="AP1628" s="335"/>
      <c r="AQ1628" s="335"/>
      <c r="AR1628" s="335"/>
      <c r="AS1628" s="335"/>
      <c r="AT1628" s="335"/>
      <c r="AU1628" s="335"/>
      <c r="AV1628" s="335"/>
    </row>
    <row r="1629" spans="3:64" ht="12.95" customHeight="1" x14ac:dyDescent="0.2">
      <c r="C1629" s="329"/>
      <c r="D1629" s="329"/>
      <c r="AA1629" s="335"/>
      <c r="AB1629" s="335"/>
      <c r="AC1629" s="335"/>
      <c r="AD1629" s="335"/>
      <c r="AE1629" s="335"/>
      <c r="AG1629" s="415"/>
      <c r="AN1629" s="335"/>
      <c r="AO1629" s="335"/>
      <c r="AP1629" s="335"/>
      <c r="AQ1629" s="335"/>
      <c r="AR1629" s="335"/>
      <c r="AS1629" s="335"/>
      <c r="AT1629" s="335"/>
      <c r="AU1629" s="335"/>
      <c r="AV1629" s="335"/>
      <c r="AW1629" s="335"/>
      <c r="AX1629" s="335"/>
      <c r="AY1629" s="335"/>
      <c r="AZ1629" s="335"/>
      <c r="BA1629" s="335"/>
      <c r="BB1629" s="335"/>
      <c r="BC1629" s="335"/>
      <c r="BD1629" s="335"/>
      <c r="BE1629" s="335"/>
      <c r="BF1629" s="335"/>
      <c r="BG1629" s="335"/>
      <c r="BH1629" s="335"/>
      <c r="BI1629" s="335"/>
      <c r="BJ1629" s="335"/>
      <c r="BK1629" s="335"/>
      <c r="BL1629" s="335"/>
    </row>
    <row r="1630" spans="3:64" ht="12.95" customHeight="1" x14ac:dyDescent="0.2">
      <c r="C1630" s="329"/>
      <c r="D1630" s="329"/>
      <c r="AA1630" s="335"/>
      <c r="AB1630" s="335"/>
      <c r="AC1630" s="335"/>
      <c r="AD1630" s="335"/>
      <c r="AE1630" s="335"/>
      <c r="AG1630" s="415"/>
      <c r="AN1630" s="335"/>
      <c r="AO1630" s="335"/>
      <c r="AP1630" s="335"/>
      <c r="AQ1630" s="335"/>
      <c r="AR1630" s="335"/>
      <c r="AS1630" s="335"/>
      <c r="AT1630" s="335"/>
      <c r="AU1630" s="335"/>
    </row>
    <row r="1631" spans="3:64" ht="12.95" customHeight="1" x14ac:dyDescent="0.2">
      <c r="C1631" s="329"/>
      <c r="D1631" s="329"/>
      <c r="AA1631" s="335"/>
      <c r="AB1631" s="335"/>
      <c r="AC1631" s="335"/>
      <c r="AD1631" s="335"/>
      <c r="AE1631" s="335"/>
      <c r="AG1631" s="415"/>
      <c r="AN1631" s="335"/>
      <c r="AO1631" s="335"/>
      <c r="AP1631" s="335"/>
      <c r="AQ1631" s="335"/>
      <c r="AR1631" s="335"/>
      <c r="AS1631" s="335"/>
      <c r="AT1631" s="335"/>
      <c r="AU1631" s="335"/>
      <c r="AV1631" s="335"/>
      <c r="AW1631" s="335"/>
      <c r="AX1631" s="335"/>
      <c r="AY1631" s="335"/>
      <c r="AZ1631" s="335"/>
      <c r="BA1631" s="335"/>
      <c r="BB1631" s="335"/>
      <c r="BC1631" s="335"/>
      <c r="BD1631" s="335"/>
      <c r="BE1631" s="335"/>
      <c r="BF1631" s="335"/>
      <c r="BG1631" s="335"/>
      <c r="BH1631" s="335"/>
      <c r="BI1631" s="335"/>
      <c r="BJ1631" s="335"/>
      <c r="BK1631" s="335"/>
      <c r="BL1631" s="335"/>
    </row>
    <row r="1632" spans="3:64" ht="12.95" customHeight="1" x14ac:dyDescent="0.2">
      <c r="C1632" s="329"/>
      <c r="D1632" s="329"/>
      <c r="AA1632" s="335"/>
      <c r="AB1632" s="335"/>
      <c r="AC1632" s="335"/>
      <c r="AD1632" s="335"/>
      <c r="AE1632" s="335"/>
      <c r="AG1632" s="415"/>
      <c r="AN1632" s="335"/>
      <c r="AO1632" s="335"/>
      <c r="AP1632" s="335"/>
      <c r="AQ1632" s="335"/>
      <c r="AR1632" s="335"/>
      <c r="AS1632" s="335"/>
      <c r="AT1632" s="335"/>
      <c r="AU1632" s="335"/>
    </row>
    <row r="1633" spans="3:64" ht="12.95" customHeight="1" x14ac:dyDescent="0.2">
      <c r="C1633" s="329"/>
      <c r="D1633" s="329"/>
      <c r="AA1633" s="335"/>
      <c r="AB1633" s="335"/>
      <c r="AC1633" s="335"/>
      <c r="AD1633" s="335"/>
      <c r="AE1633" s="335"/>
      <c r="AG1633" s="415"/>
      <c r="AN1633" s="335"/>
      <c r="AO1633" s="335"/>
      <c r="AP1633" s="335"/>
      <c r="AQ1633" s="335"/>
      <c r="AR1633" s="335"/>
      <c r="AS1633" s="335"/>
      <c r="AT1633" s="335"/>
      <c r="AU1633" s="335"/>
    </row>
    <row r="1634" spans="3:64" ht="12.95" customHeight="1" x14ac:dyDescent="0.2">
      <c r="C1634" s="329"/>
      <c r="D1634" s="329"/>
      <c r="AA1634" s="335"/>
      <c r="AB1634" s="335"/>
      <c r="AC1634" s="335"/>
      <c r="AD1634" s="335"/>
      <c r="AE1634" s="335"/>
      <c r="AG1634" s="415"/>
      <c r="AN1634" s="335"/>
      <c r="AO1634" s="335"/>
      <c r="AP1634" s="335"/>
      <c r="AQ1634" s="335"/>
      <c r="AR1634" s="335"/>
      <c r="AS1634" s="335"/>
      <c r="AT1634" s="335"/>
      <c r="AU1634" s="335"/>
    </row>
    <row r="1635" spans="3:64" ht="12.95" customHeight="1" x14ac:dyDescent="0.2">
      <c r="C1635" s="329"/>
      <c r="D1635" s="329"/>
      <c r="AA1635" s="335"/>
      <c r="AB1635" s="335"/>
      <c r="AC1635" s="335"/>
      <c r="AD1635" s="335"/>
      <c r="AE1635" s="335"/>
      <c r="AG1635" s="415"/>
      <c r="AN1635" s="335"/>
      <c r="AO1635" s="335"/>
      <c r="AP1635" s="335"/>
      <c r="AQ1635" s="335"/>
      <c r="AR1635" s="335"/>
      <c r="AS1635" s="335"/>
      <c r="AT1635" s="335"/>
      <c r="AU1635" s="335"/>
    </row>
    <row r="1636" spans="3:64" ht="12.95" customHeight="1" x14ac:dyDescent="0.2">
      <c r="C1636" s="329"/>
      <c r="D1636" s="329"/>
      <c r="AA1636" s="335"/>
      <c r="AB1636" s="335"/>
      <c r="AC1636" s="335"/>
      <c r="AD1636" s="335"/>
      <c r="AE1636" s="335"/>
      <c r="AG1636" s="415"/>
      <c r="AN1636" s="335"/>
      <c r="AO1636" s="335"/>
      <c r="AP1636" s="335"/>
      <c r="AQ1636" s="335"/>
      <c r="AR1636" s="335"/>
      <c r="AS1636" s="335"/>
      <c r="AT1636" s="335"/>
      <c r="AU1636" s="335"/>
    </row>
    <row r="1637" spans="3:64" ht="12.95" customHeight="1" x14ac:dyDescent="0.2">
      <c r="C1637" s="329"/>
      <c r="D1637" s="329"/>
      <c r="AA1637" s="335"/>
      <c r="AB1637" s="335"/>
      <c r="AC1637" s="335"/>
      <c r="AD1637" s="335"/>
      <c r="AE1637" s="335"/>
      <c r="AG1637" s="415"/>
      <c r="AN1637" s="335"/>
      <c r="AO1637" s="335"/>
      <c r="AP1637" s="335"/>
      <c r="AQ1637" s="335"/>
      <c r="AR1637" s="335"/>
      <c r="AS1637" s="335"/>
      <c r="AT1637" s="335"/>
      <c r="AU1637" s="335"/>
      <c r="AV1637" s="335"/>
      <c r="AX1637" s="335"/>
    </row>
    <row r="1638" spans="3:64" ht="12.95" customHeight="1" x14ac:dyDescent="0.2">
      <c r="C1638" s="329"/>
      <c r="D1638" s="329"/>
      <c r="AA1638" s="335"/>
      <c r="AB1638" s="335"/>
      <c r="AC1638" s="335"/>
      <c r="AD1638" s="335"/>
      <c r="AE1638" s="335"/>
      <c r="AG1638" s="415"/>
      <c r="AN1638" s="335"/>
      <c r="AO1638" s="335"/>
      <c r="AP1638" s="335"/>
      <c r="AQ1638" s="335"/>
      <c r="AR1638" s="335"/>
      <c r="AS1638" s="335"/>
      <c r="AT1638" s="335"/>
      <c r="AU1638" s="335"/>
      <c r="AV1638" s="335"/>
      <c r="AX1638" s="335"/>
    </row>
    <row r="1639" spans="3:64" ht="12.95" customHeight="1" x14ac:dyDescent="0.2">
      <c r="C1639" s="329"/>
      <c r="D1639" s="329"/>
      <c r="AA1639" s="335"/>
      <c r="AB1639" s="335"/>
      <c r="AC1639" s="335"/>
      <c r="AD1639" s="335"/>
      <c r="AE1639" s="335"/>
      <c r="AG1639" s="415"/>
      <c r="AN1639" s="335"/>
      <c r="AO1639" s="335"/>
      <c r="AP1639" s="335"/>
      <c r="AQ1639" s="335"/>
      <c r="AR1639" s="335"/>
      <c r="AS1639" s="335"/>
      <c r="AT1639" s="335"/>
      <c r="AU1639" s="335"/>
      <c r="AV1639" s="335"/>
      <c r="AW1639" s="335"/>
      <c r="AX1639" s="335"/>
      <c r="AY1639" s="335"/>
      <c r="AZ1639" s="335"/>
      <c r="BA1639" s="335"/>
      <c r="BB1639" s="335"/>
      <c r="BC1639" s="335"/>
      <c r="BD1639" s="335"/>
      <c r="BE1639" s="335"/>
      <c r="BF1639" s="335"/>
      <c r="BG1639" s="335"/>
      <c r="BH1639" s="335"/>
      <c r="BI1639" s="335"/>
      <c r="BJ1639" s="335"/>
      <c r="BK1639" s="335"/>
      <c r="BL1639" s="335"/>
    </row>
    <row r="1640" spans="3:64" ht="12.95" customHeight="1" x14ac:dyDescent="0.2">
      <c r="C1640" s="329"/>
      <c r="D1640" s="329"/>
      <c r="AA1640" s="335"/>
      <c r="AB1640" s="335"/>
      <c r="AC1640" s="335"/>
      <c r="AD1640" s="335"/>
      <c r="AE1640" s="335"/>
      <c r="AG1640" s="415"/>
      <c r="AN1640" s="335"/>
      <c r="AO1640" s="335"/>
      <c r="AP1640" s="335"/>
      <c r="AQ1640" s="335"/>
      <c r="AR1640" s="335"/>
      <c r="AS1640" s="335"/>
      <c r="AT1640" s="335"/>
      <c r="AU1640" s="335"/>
    </row>
    <row r="1641" spans="3:64" ht="12.95" customHeight="1" x14ac:dyDescent="0.2">
      <c r="C1641" s="329"/>
      <c r="D1641" s="329"/>
      <c r="AA1641" s="335"/>
      <c r="AB1641" s="335"/>
      <c r="AC1641" s="335"/>
      <c r="AD1641" s="335"/>
      <c r="AE1641" s="335"/>
      <c r="AG1641" s="415"/>
      <c r="AN1641" s="335"/>
      <c r="AO1641" s="335"/>
      <c r="AP1641" s="335"/>
      <c r="AQ1641" s="335"/>
      <c r="AR1641" s="335"/>
      <c r="AS1641" s="335"/>
      <c r="AT1641" s="335"/>
      <c r="AU1641" s="335"/>
      <c r="AV1641" s="335"/>
      <c r="AX1641" s="335"/>
      <c r="AY1641" s="335"/>
      <c r="AZ1641" s="335"/>
      <c r="BA1641" s="335"/>
      <c r="BB1641" s="335"/>
      <c r="BC1641" s="335"/>
      <c r="BD1641" s="335"/>
      <c r="BE1641" s="335"/>
      <c r="BF1641" s="335"/>
      <c r="BG1641" s="335"/>
      <c r="BH1641" s="335"/>
      <c r="BI1641" s="335"/>
      <c r="BJ1641" s="335"/>
      <c r="BK1641" s="335"/>
      <c r="BL1641" s="335"/>
    </row>
    <row r="1642" spans="3:64" ht="12.95" customHeight="1" x14ac:dyDescent="0.2">
      <c r="C1642" s="329"/>
      <c r="D1642" s="329"/>
      <c r="AA1642" s="335"/>
      <c r="AB1642" s="335"/>
      <c r="AC1642" s="335"/>
      <c r="AD1642" s="335"/>
      <c r="AE1642" s="335"/>
      <c r="AG1642" s="415"/>
      <c r="AN1642" s="335"/>
      <c r="AO1642" s="335"/>
      <c r="AP1642" s="335"/>
      <c r="AQ1642" s="335"/>
      <c r="AR1642" s="335"/>
      <c r="AS1642" s="335"/>
      <c r="AT1642" s="335"/>
      <c r="AU1642" s="335"/>
      <c r="AV1642" s="345"/>
    </row>
    <row r="1643" spans="3:64" ht="12.95" customHeight="1" x14ac:dyDescent="0.2">
      <c r="C1643" s="329"/>
      <c r="D1643" s="329"/>
      <c r="AA1643" s="335"/>
      <c r="AB1643" s="335"/>
      <c r="AC1643" s="335"/>
      <c r="AD1643" s="335"/>
      <c r="AE1643" s="335"/>
      <c r="AG1643" s="415"/>
      <c r="AN1643" s="335"/>
      <c r="AO1643" s="335"/>
      <c r="AP1643" s="335"/>
      <c r="AQ1643" s="335"/>
      <c r="AR1643" s="335"/>
      <c r="AS1643" s="335"/>
      <c r="AT1643" s="335"/>
      <c r="AU1643" s="335"/>
      <c r="AV1643" s="335"/>
    </row>
    <row r="1644" spans="3:64" ht="12.95" customHeight="1" x14ac:dyDescent="0.2">
      <c r="C1644" s="329"/>
      <c r="D1644" s="329"/>
      <c r="AA1644" s="335"/>
      <c r="AB1644" s="335"/>
      <c r="AC1644" s="335"/>
      <c r="AD1644" s="335"/>
      <c r="AE1644" s="335"/>
      <c r="AG1644" s="415"/>
      <c r="AN1644" s="335"/>
      <c r="AO1644" s="335"/>
      <c r="AP1644" s="335"/>
      <c r="AQ1644" s="335"/>
      <c r="AR1644" s="335"/>
      <c r="AS1644" s="335"/>
      <c r="AT1644" s="335"/>
      <c r="AU1644" s="335"/>
      <c r="AV1644" s="335"/>
      <c r="AX1644" s="335"/>
      <c r="AY1644" s="335"/>
      <c r="AZ1644" s="335"/>
      <c r="BA1644" s="335"/>
      <c r="BB1644" s="335"/>
      <c r="BC1644" s="335"/>
      <c r="BD1644" s="335"/>
      <c r="BE1644" s="335"/>
      <c r="BF1644" s="335"/>
      <c r="BG1644" s="335"/>
      <c r="BH1644" s="335"/>
      <c r="BI1644" s="335"/>
      <c r="BJ1644" s="335"/>
      <c r="BK1644" s="335"/>
      <c r="BL1644" s="335"/>
    </row>
    <row r="1645" spans="3:64" ht="12.95" customHeight="1" x14ac:dyDescent="0.2">
      <c r="C1645" s="329"/>
      <c r="D1645" s="329"/>
      <c r="AA1645" s="335"/>
      <c r="AB1645" s="335"/>
      <c r="AC1645" s="335"/>
      <c r="AD1645" s="335"/>
      <c r="AE1645" s="335"/>
      <c r="AG1645" s="415"/>
      <c r="AN1645" s="335"/>
      <c r="AO1645" s="335"/>
      <c r="AP1645" s="335"/>
      <c r="AQ1645" s="335"/>
      <c r="AR1645" s="335"/>
      <c r="AS1645" s="335"/>
      <c r="AT1645" s="335"/>
      <c r="AU1645" s="335"/>
      <c r="AV1645" s="335"/>
    </row>
    <row r="1646" spans="3:64" ht="12.95" customHeight="1" x14ac:dyDescent="0.2">
      <c r="C1646" s="329"/>
      <c r="D1646" s="329"/>
      <c r="AA1646" s="335"/>
      <c r="AB1646" s="335"/>
      <c r="AC1646" s="335"/>
      <c r="AD1646" s="335"/>
      <c r="AE1646" s="335"/>
      <c r="AG1646" s="415"/>
      <c r="AN1646" s="335"/>
      <c r="AO1646" s="335"/>
      <c r="AP1646" s="335"/>
      <c r="AQ1646" s="335"/>
      <c r="AR1646" s="335"/>
      <c r="AS1646" s="335"/>
      <c r="AT1646" s="335"/>
      <c r="AU1646" s="335"/>
      <c r="AV1646" s="335"/>
    </row>
    <row r="1647" spans="3:64" ht="12.95" customHeight="1" x14ac:dyDescent="0.2">
      <c r="C1647" s="329"/>
      <c r="D1647" s="329"/>
      <c r="AA1647" s="335"/>
      <c r="AB1647" s="335"/>
      <c r="AC1647" s="335"/>
      <c r="AD1647" s="335"/>
      <c r="AE1647" s="335"/>
      <c r="AG1647" s="415"/>
      <c r="AN1647" s="335"/>
      <c r="AO1647" s="335"/>
      <c r="AP1647" s="335"/>
      <c r="AQ1647" s="335"/>
      <c r="AR1647" s="335"/>
      <c r="AS1647" s="335"/>
      <c r="AT1647" s="335"/>
      <c r="AU1647" s="335"/>
    </row>
    <row r="1648" spans="3:64" ht="12.95" customHeight="1" x14ac:dyDescent="0.2">
      <c r="C1648" s="329"/>
      <c r="D1648" s="329"/>
      <c r="AA1648" s="335"/>
      <c r="AB1648" s="335"/>
      <c r="AC1648" s="335"/>
      <c r="AD1648" s="335"/>
      <c r="AE1648" s="335"/>
      <c r="AG1648" s="415"/>
      <c r="AN1648" s="335"/>
      <c r="AO1648" s="335"/>
      <c r="AP1648" s="335"/>
      <c r="AQ1648" s="335"/>
      <c r="AR1648" s="335"/>
      <c r="AS1648" s="335"/>
      <c r="AT1648" s="335"/>
      <c r="AU1648" s="335"/>
    </row>
    <row r="1649" spans="3:64" ht="12.95" customHeight="1" x14ac:dyDescent="0.2">
      <c r="C1649" s="329"/>
      <c r="D1649" s="329"/>
      <c r="AA1649" s="335"/>
      <c r="AB1649" s="335"/>
      <c r="AC1649" s="335"/>
      <c r="AD1649" s="335"/>
      <c r="AE1649" s="335"/>
      <c r="AG1649" s="415"/>
      <c r="AN1649" s="335"/>
      <c r="AO1649" s="335"/>
      <c r="AP1649" s="335"/>
      <c r="AQ1649" s="335"/>
      <c r="AR1649" s="335"/>
      <c r="AS1649" s="335"/>
      <c r="AT1649" s="335"/>
      <c r="AU1649" s="335"/>
    </row>
    <row r="1650" spans="3:64" ht="12.95" customHeight="1" x14ac:dyDescent="0.2">
      <c r="C1650" s="329"/>
      <c r="D1650" s="329"/>
      <c r="AA1650" s="335"/>
      <c r="AB1650" s="335"/>
      <c r="AC1650" s="335"/>
      <c r="AD1650" s="335"/>
      <c r="AE1650" s="335"/>
      <c r="AG1650" s="415"/>
      <c r="AN1650" s="335"/>
      <c r="AO1650" s="335"/>
      <c r="AP1650" s="335"/>
      <c r="AQ1650" s="335"/>
      <c r="AR1650" s="335"/>
      <c r="AS1650" s="335"/>
      <c r="AT1650" s="335"/>
      <c r="AU1650" s="335"/>
    </row>
    <row r="1651" spans="3:64" ht="12.95" customHeight="1" x14ac:dyDescent="0.2">
      <c r="C1651" s="329"/>
      <c r="D1651" s="329"/>
      <c r="AA1651" s="335"/>
      <c r="AB1651" s="335"/>
      <c r="AC1651" s="335"/>
      <c r="AD1651" s="335"/>
      <c r="AE1651" s="335"/>
      <c r="AG1651" s="415"/>
      <c r="AN1651" s="335"/>
      <c r="AO1651" s="335"/>
      <c r="AP1651" s="335"/>
      <c r="AQ1651" s="335"/>
      <c r="AR1651" s="335"/>
      <c r="AS1651" s="335"/>
      <c r="AT1651" s="335"/>
      <c r="AU1651" s="335"/>
    </row>
    <row r="1652" spans="3:64" ht="12.95" customHeight="1" x14ac:dyDescent="0.2">
      <c r="C1652" s="329"/>
      <c r="D1652" s="329"/>
      <c r="AA1652" s="335"/>
      <c r="AB1652" s="335"/>
      <c r="AC1652" s="335"/>
      <c r="AD1652" s="335"/>
      <c r="AE1652" s="335"/>
      <c r="AG1652" s="415"/>
      <c r="AN1652" s="335"/>
      <c r="AO1652" s="335"/>
      <c r="AP1652" s="335"/>
      <c r="AQ1652" s="335"/>
      <c r="AR1652" s="335"/>
      <c r="AS1652" s="335"/>
      <c r="AT1652" s="335"/>
      <c r="AU1652" s="335"/>
    </row>
    <row r="1653" spans="3:64" ht="12.95" customHeight="1" x14ac:dyDescent="0.2">
      <c r="C1653" s="329"/>
      <c r="D1653" s="329"/>
      <c r="AA1653" s="335"/>
      <c r="AB1653" s="335"/>
      <c r="AC1653" s="335"/>
      <c r="AD1653" s="335"/>
      <c r="AE1653" s="335"/>
      <c r="AG1653" s="415"/>
      <c r="AN1653" s="335"/>
      <c r="AO1653" s="335"/>
      <c r="AP1653" s="335"/>
      <c r="AQ1653" s="335"/>
      <c r="AR1653" s="335"/>
      <c r="AS1653" s="335"/>
      <c r="AT1653" s="335"/>
      <c r="AU1653" s="335"/>
    </row>
    <row r="1654" spans="3:64" ht="12.95" customHeight="1" x14ac:dyDescent="0.2">
      <c r="C1654" s="329"/>
      <c r="D1654" s="329"/>
      <c r="AA1654" s="335"/>
      <c r="AB1654" s="335"/>
      <c r="AC1654" s="335"/>
      <c r="AD1654" s="335"/>
      <c r="AE1654" s="335"/>
      <c r="AG1654" s="415"/>
      <c r="AN1654" s="335"/>
      <c r="AO1654" s="335"/>
      <c r="AP1654" s="335"/>
      <c r="AQ1654" s="335"/>
      <c r="AR1654" s="335"/>
      <c r="AS1654" s="335"/>
      <c r="AT1654" s="335"/>
      <c r="AU1654" s="335"/>
      <c r="AV1654" s="335"/>
    </row>
    <row r="1655" spans="3:64" ht="12.95" customHeight="1" x14ac:dyDescent="0.2">
      <c r="C1655" s="329"/>
      <c r="D1655" s="329"/>
      <c r="AA1655" s="335"/>
      <c r="AB1655" s="335"/>
      <c r="AC1655" s="335"/>
      <c r="AD1655" s="335"/>
      <c r="AE1655" s="335"/>
      <c r="AG1655" s="415"/>
      <c r="AN1655" s="335"/>
      <c r="AO1655" s="335"/>
      <c r="AP1655" s="335"/>
      <c r="AQ1655" s="335"/>
      <c r="AR1655" s="335"/>
      <c r="AS1655" s="335"/>
      <c r="AT1655" s="335"/>
      <c r="AU1655" s="335"/>
      <c r="AV1655" s="335"/>
      <c r="AW1655" s="335"/>
      <c r="AX1655" s="335"/>
      <c r="AY1655" s="335"/>
      <c r="AZ1655" s="335"/>
      <c r="BA1655" s="335"/>
      <c r="BB1655" s="335"/>
      <c r="BC1655" s="335"/>
      <c r="BD1655" s="335"/>
      <c r="BE1655" s="335"/>
      <c r="BF1655" s="335"/>
      <c r="BG1655" s="335"/>
      <c r="BH1655" s="335"/>
      <c r="BI1655" s="335"/>
      <c r="BJ1655" s="335"/>
      <c r="BK1655" s="335"/>
      <c r="BL1655" s="335"/>
    </row>
    <row r="1656" spans="3:64" ht="12.95" customHeight="1" x14ac:dyDescent="0.2">
      <c r="C1656" s="329"/>
      <c r="D1656" s="329"/>
      <c r="AA1656" s="335"/>
      <c r="AB1656" s="335"/>
      <c r="AC1656" s="335"/>
      <c r="AD1656" s="335"/>
      <c r="AE1656" s="335"/>
      <c r="AG1656" s="415"/>
      <c r="AN1656" s="335"/>
      <c r="AO1656" s="335"/>
      <c r="AP1656" s="335"/>
      <c r="AQ1656" s="335"/>
      <c r="AR1656" s="335"/>
      <c r="AS1656" s="335"/>
      <c r="AT1656" s="335"/>
      <c r="AU1656" s="335"/>
    </row>
    <row r="1657" spans="3:64" ht="12.95" customHeight="1" x14ac:dyDescent="0.2">
      <c r="C1657" s="329"/>
      <c r="D1657" s="329"/>
      <c r="AA1657" s="335"/>
      <c r="AB1657" s="335"/>
      <c r="AC1657" s="335"/>
      <c r="AD1657" s="335"/>
      <c r="AE1657" s="335"/>
      <c r="AG1657" s="415"/>
      <c r="AN1657" s="335"/>
      <c r="AO1657" s="335"/>
      <c r="AP1657" s="335"/>
      <c r="AQ1657" s="335"/>
      <c r="AR1657" s="335"/>
      <c r="AS1657" s="335"/>
      <c r="AT1657" s="335"/>
      <c r="AU1657" s="335"/>
    </row>
    <row r="1658" spans="3:64" ht="12.95" customHeight="1" x14ac:dyDescent="0.2">
      <c r="C1658" s="329"/>
      <c r="D1658" s="329"/>
      <c r="AA1658" s="335"/>
      <c r="AB1658" s="335"/>
      <c r="AC1658" s="335"/>
      <c r="AD1658" s="335"/>
      <c r="AE1658" s="335"/>
      <c r="AG1658" s="415"/>
      <c r="AN1658" s="335"/>
      <c r="AO1658" s="335"/>
      <c r="AP1658" s="335"/>
      <c r="AQ1658" s="335"/>
      <c r="AR1658" s="335"/>
      <c r="AS1658" s="335"/>
      <c r="AT1658" s="335"/>
      <c r="AU1658" s="335"/>
    </row>
    <row r="1659" spans="3:64" ht="12.95" customHeight="1" x14ac:dyDescent="0.2">
      <c r="C1659" s="329"/>
      <c r="D1659" s="329"/>
      <c r="AA1659" s="335"/>
      <c r="AB1659" s="335"/>
      <c r="AC1659" s="335"/>
      <c r="AD1659" s="335"/>
      <c r="AE1659" s="335"/>
      <c r="AG1659" s="415"/>
      <c r="AN1659" s="335"/>
      <c r="AO1659" s="335"/>
      <c r="AP1659" s="335"/>
      <c r="AQ1659" s="335"/>
      <c r="AR1659" s="335"/>
      <c r="AS1659" s="335"/>
      <c r="AT1659" s="335"/>
      <c r="AU1659" s="335"/>
    </row>
    <row r="1660" spans="3:64" ht="12.95" customHeight="1" x14ac:dyDescent="0.2">
      <c r="C1660" s="329"/>
      <c r="D1660" s="329"/>
      <c r="AA1660" s="335"/>
      <c r="AB1660" s="335"/>
      <c r="AC1660" s="335"/>
      <c r="AD1660" s="335"/>
      <c r="AE1660" s="335"/>
      <c r="AG1660" s="415"/>
      <c r="AN1660" s="335"/>
      <c r="AO1660" s="335"/>
      <c r="AP1660" s="335"/>
      <c r="AQ1660" s="335"/>
      <c r="AR1660" s="335"/>
      <c r="AS1660" s="335"/>
      <c r="AT1660" s="335"/>
      <c r="AU1660" s="335"/>
      <c r="AV1660" s="335"/>
      <c r="AW1660" s="335"/>
      <c r="AX1660" s="335"/>
      <c r="AY1660" s="335"/>
      <c r="AZ1660" s="335"/>
      <c r="BA1660" s="335"/>
      <c r="BB1660" s="335"/>
      <c r="BC1660" s="335"/>
      <c r="BD1660" s="335"/>
      <c r="BE1660" s="335"/>
      <c r="BF1660" s="335"/>
      <c r="BG1660" s="335"/>
      <c r="BH1660" s="335"/>
      <c r="BI1660" s="335"/>
      <c r="BJ1660" s="335"/>
      <c r="BK1660" s="335"/>
      <c r="BL1660" s="335"/>
    </row>
    <row r="1661" spans="3:64" ht="12.95" customHeight="1" x14ac:dyDescent="0.2">
      <c r="C1661" s="329"/>
      <c r="D1661" s="329"/>
      <c r="AA1661" s="335"/>
      <c r="AB1661" s="335"/>
      <c r="AC1661" s="335"/>
      <c r="AD1661" s="335"/>
      <c r="AE1661" s="335"/>
      <c r="AG1661" s="415"/>
      <c r="AN1661" s="335"/>
      <c r="AO1661" s="335"/>
      <c r="AP1661" s="335"/>
      <c r="AQ1661" s="335"/>
      <c r="AR1661" s="335"/>
      <c r="AS1661" s="335"/>
      <c r="AT1661" s="335"/>
      <c r="AU1661" s="335"/>
    </row>
    <row r="1662" spans="3:64" ht="12.95" customHeight="1" x14ac:dyDescent="0.2">
      <c r="C1662" s="329"/>
      <c r="D1662" s="329"/>
      <c r="AA1662" s="335"/>
      <c r="AB1662" s="335"/>
      <c r="AC1662" s="335"/>
      <c r="AD1662" s="335"/>
      <c r="AE1662" s="335"/>
      <c r="AG1662" s="415"/>
      <c r="AN1662" s="335"/>
      <c r="AO1662" s="335"/>
      <c r="AP1662" s="335"/>
      <c r="AQ1662" s="335"/>
      <c r="AR1662" s="335"/>
      <c r="AS1662" s="335"/>
      <c r="AT1662" s="335"/>
      <c r="AU1662" s="335"/>
    </row>
    <row r="1663" spans="3:64" ht="12.95" customHeight="1" x14ac:dyDescent="0.2">
      <c r="C1663" s="329"/>
      <c r="D1663" s="329"/>
      <c r="AA1663" s="335"/>
      <c r="AB1663" s="335"/>
      <c r="AC1663" s="335"/>
      <c r="AD1663" s="335"/>
      <c r="AE1663" s="335"/>
      <c r="AG1663" s="415"/>
      <c r="AN1663" s="335"/>
      <c r="AO1663" s="335"/>
      <c r="AP1663" s="335"/>
      <c r="AQ1663" s="335"/>
      <c r="AR1663" s="335"/>
      <c r="AS1663" s="335"/>
      <c r="AT1663" s="335"/>
      <c r="AU1663" s="335"/>
      <c r="AV1663" s="335"/>
      <c r="AX1663" s="335"/>
    </row>
    <row r="1664" spans="3:64" ht="12.95" customHeight="1" x14ac:dyDescent="0.2">
      <c r="C1664" s="329"/>
      <c r="D1664" s="329"/>
      <c r="AA1664" s="335"/>
      <c r="AB1664" s="335"/>
      <c r="AC1664" s="335"/>
      <c r="AD1664" s="335"/>
      <c r="AE1664" s="335"/>
      <c r="AG1664" s="415"/>
      <c r="AN1664" s="335"/>
      <c r="AO1664" s="335"/>
      <c r="AP1664" s="335"/>
      <c r="AQ1664" s="335"/>
      <c r="AR1664" s="335"/>
      <c r="AS1664" s="335"/>
      <c r="AT1664" s="335"/>
      <c r="AU1664" s="335"/>
      <c r="AV1664" s="335"/>
      <c r="AX1664" s="335"/>
      <c r="AY1664" s="335"/>
      <c r="AZ1664" s="335"/>
      <c r="BA1664" s="335"/>
      <c r="BB1664" s="335"/>
      <c r="BC1664" s="335"/>
      <c r="BD1664" s="335"/>
      <c r="BE1664" s="335"/>
      <c r="BF1664" s="335"/>
      <c r="BG1664" s="335"/>
      <c r="BH1664" s="335"/>
      <c r="BI1664" s="335"/>
      <c r="BJ1664" s="335"/>
      <c r="BK1664" s="335"/>
      <c r="BL1664" s="335"/>
    </row>
    <row r="1665" spans="3:64" ht="12.95" customHeight="1" x14ac:dyDescent="0.2">
      <c r="C1665" s="329"/>
      <c r="D1665" s="329"/>
      <c r="AA1665" s="335"/>
      <c r="AB1665" s="335"/>
      <c r="AC1665" s="335"/>
      <c r="AD1665" s="335"/>
      <c r="AE1665" s="335"/>
      <c r="AG1665" s="415"/>
      <c r="AN1665" s="335"/>
      <c r="AO1665" s="335"/>
      <c r="AP1665" s="335"/>
      <c r="AQ1665" s="335"/>
      <c r="AR1665" s="335"/>
      <c r="AS1665" s="335"/>
      <c r="AT1665" s="335"/>
      <c r="AU1665" s="335"/>
      <c r="AV1665" s="335"/>
      <c r="AW1665" s="335"/>
      <c r="AX1665" s="335"/>
      <c r="AY1665" s="335"/>
      <c r="AZ1665" s="335"/>
      <c r="BA1665" s="335"/>
      <c r="BB1665" s="335"/>
      <c r="BC1665" s="335"/>
      <c r="BD1665" s="335"/>
      <c r="BE1665" s="335"/>
      <c r="BF1665" s="335"/>
      <c r="BG1665" s="335"/>
      <c r="BH1665" s="335"/>
      <c r="BI1665" s="335"/>
      <c r="BJ1665" s="335"/>
      <c r="BK1665" s="335"/>
      <c r="BL1665" s="335"/>
    </row>
    <row r="1666" spans="3:64" ht="12.95" customHeight="1" x14ac:dyDescent="0.2">
      <c r="C1666" s="329"/>
      <c r="D1666" s="329"/>
      <c r="AA1666" s="335"/>
      <c r="AB1666" s="335"/>
      <c r="AC1666" s="335"/>
      <c r="AD1666" s="335"/>
      <c r="AE1666" s="335"/>
      <c r="AG1666" s="415"/>
      <c r="AN1666" s="335"/>
      <c r="AO1666" s="335"/>
      <c r="AP1666" s="335"/>
      <c r="AQ1666" s="335"/>
      <c r="AR1666" s="335"/>
      <c r="AS1666" s="335"/>
      <c r="AT1666" s="335"/>
      <c r="AU1666" s="335"/>
      <c r="AV1666" s="335"/>
    </row>
    <row r="1667" spans="3:64" ht="12.95" customHeight="1" x14ac:dyDescent="0.2">
      <c r="C1667" s="329"/>
      <c r="D1667" s="329"/>
      <c r="AA1667" s="335"/>
      <c r="AB1667" s="335"/>
      <c r="AC1667" s="335"/>
      <c r="AD1667" s="335"/>
      <c r="AE1667" s="335"/>
      <c r="AG1667" s="415"/>
      <c r="AN1667" s="335"/>
      <c r="AO1667" s="335"/>
      <c r="AP1667" s="335"/>
      <c r="AQ1667" s="335"/>
      <c r="AR1667" s="335"/>
      <c r="AS1667" s="335"/>
      <c r="AT1667" s="335"/>
      <c r="AU1667" s="335"/>
    </row>
    <row r="1668" spans="3:64" ht="12.95" customHeight="1" x14ac:dyDescent="0.2">
      <c r="C1668" s="329"/>
      <c r="D1668" s="329"/>
      <c r="AA1668" s="335"/>
      <c r="AB1668" s="335"/>
      <c r="AC1668" s="335"/>
      <c r="AD1668" s="335"/>
      <c r="AE1668" s="335"/>
      <c r="AG1668" s="415"/>
      <c r="AN1668" s="335"/>
      <c r="AO1668" s="335"/>
      <c r="AP1668" s="335"/>
      <c r="AQ1668" s="335"/>
      <c r="AR1668" s="335"/>
      <c r="AS1668" s="335"/>
      <c r="AT1668" s="335"/>
      <c r="AU1668" s="335"/>
      <c r="AV1668" s="335"/>
    </row>
    <row r="1669" spans="3:64" ht="12.95" customHeight="1" x14ac:dyDescent="0.2">
      <c r="C1669" s="329"/>
      <c r="D1669" s="329"/>
      <c r="AA1669" s="335"/>
      <c r="AB1669" s="335"/>
      <c r="AC1669" s="335"/>
      <c r="AD1669" s="335"/>
      <c r="AE1669" s="335"/>
      <c r="AG1669" s="415"/>
      <c r="AN1669" s="335"/>
      <c r="AO1669" s="335"/>
      <c r="AP1669" s="335"/>
      <c r="AQ1669" s="335"/>
      <c r="AR1669" s="335"/>
      <c r="AS1669" s="335"/>
      <c r="AT1669" s="335"/>
      <c r="AU1669" s="335"/>
      <c r="AV1669" s="335"/>
    </row>
    <row r="1670" spans="3:64" ht="12.95" customHeight="1" x14ac:dyDescent="0.2">
      <c r="C1670" s="329"/>
      <c r="D1670" s="329"/>
      <c r="AA1670" s="335"/>
      <c r="AB1670" s="335"/>
      <c r="AC1670" s="335"/>
      <c r="AD1670" s="335"/>
      <c r="AE1670" s="335"/>
      <c r="AG1670" s="415"/>
      <c r="AN1670" s="335"/>
      <c r="AO1670" s="335"/>
      <c r="AP1670" s="335"/>
      <c r="AQ1670" s="335"/>
      <c r="AR1670" s="335"/>
      <c r="AS1670" s="335"/>
      <c r="AT1670" s="335"/>
      <c r="AU1670" s="335"/>
    </row>
    <row r="1671" spans="3:64" ht="12.95" customHeight="1" x14ac:dyDescent="0.2">
      <c r="C1671" s="329"/>
      <c r="D1671" s="329"/>
      <c r="AA1671" s="335"/>
      <c r="AB1671" s="335"/>
      <c r="AC1671" s="335"/>
      <c r="AD1671" s="335"/>
      <c r="AE1671" s="335"/>
      <c r="AG1671" s="415"/>
      <c r="AN1671" s="335"/>
      <c r="AO1671" s="335"/>
      <c r="AP1671" s="335"/>
      <c r="AQ1671" s="335"/>
      <c r="AR1671" s="335"/>
      <c r="AS1671" s="335"/>
      <c r="AT1671" s="335"/>
      <c r="AU1671" s="335"/>
      <c r="AV1671" s="335"/>
      <c r="AX1671" s="335"/>
    </row>
    <row r="1672" spans="3:64" ht="12.95" customHeight="1" x14ac:dyDescent="0.2">
      <c r="C1672" s="329"/>
      <c r="D1672" s="329"/>
      <c r="AA1672" s="335"/>
      <c r="AB1672" s="335"/>
      <c r="AC1672" s="335"/>
      <c r="AD1672" s="335"/>
      <c r="AE1672" s="335"/>
      <c r="AG1672" s="415"/>
      <c r="AN1672" s="335"/>
      <c r="AO1672" s="335"/>
      <c r="AP1672" s="335"/>
      <c r="AQ1672" s="335"/>
      <c r="AR1672" s="335"/>
      <c r="AS1672" s="335"/>
      <c r="AT1672" s="335"/>
      <c r="AU1672" s="335"/>
    </row>
    <row r="1673" spans="3:64" ht="12.95" customHeight="1" x14ac:dyDescent="0.2">
      <c r="C1673" s="329"/>
      <c r="D1673" s="329"/>
      <c r="AA1673" s="335"/>
      <c r="AB1673" s="335"/>
      <c r="AC1673" s="335"/>
      <c r="AD1673" s="335"/>
      <c r="AE1673" s="335"/>
      <c r="AG1673" s="415"/>
      <c r="AN1673" s="335"/>
      <c r="AO1673" s="335"/>
      <c r="AP1673" s="335"/>
      <c r="AQ1673" s="335"/>
      <c r="AR1673" s="335"/>
      <c r="AS1673" s="335"/>
      <c r="AT1673" s="335"/>
      <c r="AU1673" s="335"/>
    </row>
    <row r="1674" spans="3:64" ht="12.95" customHeight="1" x14ac:dyDescent="0.2">
      <c r="C1674" s="329"/>
      <c r="D1674" s="329"/>
      <c r="AA1674" s="335"/>
      <c r="AB1674" s="335"/>
      <c r="AC1674" s="335"/>
      <c r="AD1674" s="335"/>
      <c r="AE1674" s="335"/>
      <c r="AG1674" s="415"/>
      <c r="AN1674" s="335"/>
      <c r="AO1674" s="335"/>
      <c r="AP1674" s="335"/>
      <c r="AQ1674" s="335"/>
      <c r="AR1674" s="335"/>
      <c r="AS1674" s="335"/>
      <c r="AT1674" s="335"/>
      <c r="AU1674" s="335"/>
    </row>
    <row r="1675" spans="3:64" ht="12.95" customHeight="1" x14ac:dyDescent="0.2">
      <c r="C1675" s="329"/>
      <c r="D1675" s="329"/>
      <c r="AA1675" s="335"/>
      <c r="AB1675" s="335"/>
      <c r="AC1675" s="335"/>
      <c r="AD1675" s="335"/>
      <c r="AE1675" s="335"/>
      <c r="AG1675" s="415"/>
      <c r="AN1675" s="335"/>
      <c r="AO1675" s="335"/>
      <c r="AP1675" s="335"/>
      <c r="AQ1675" s="335"/>
      <c r="AR1675" s="335"/>
      <c r="AS1675" s="335"/>
      <c r="AT1675" s="335"/>
      <c r="AU1675" s="335"/>
      <c r="AV1675" s="335"/>
      <c r="AX1675" s="335"/>
    </row>
    <row r="1676" spans="3:64" ht="12.95" customHeight="1" x14ac:dyDescent="0.2">
      <c r="C1676" s="329"/>
      <c r="D1676" s="329"/>
      <c r="AA1676" s="335"/>
      <c r="AB1676" s="335"/>
      <c r="AC1676" s="335"/>
      <c r="AD1676" s="335"/>
      <c r="AE1676" s="335"/>
      <c r="AG1676" s="415"/>
      <c r="AN1676" s="335"/>
      <c r="AO1676" s="335"/>
      <c r="AP1676" s="335"/>
      <c r="AQ1676" s="335"/>
      <c r="AR1676" s="335"/>
      <c r="AS1676" s="335"/>
      <c r="AT1676" s="335"/>
      <c r="AU1676" s="335"/>
      <c r="AV1676" s="335"/>
    </row>
    <row r="1677" spans="3:64" ht="12.95" customHeight="1" x14ac:dyDescent="0.2">
      <c r="C1677" s="329"/>
      <c r="D1677" s="329"/>
      <c r="AA1677" s="335"/>
      <c r="AB1677" s="335"/>
      <c r="AC1677" s="335"/>
      <c r="AD1677" s="335"/>
      <c r="AE1677" s="335"/>
      <c r="AG1677" s="415"/>
      <c r="AN1677" s="335"/>
      <c r="AO1677" s="335"/>
      <c r="AP1677" s="335"/>
      <c r="AQ1677" s="335"/>
      <c r="AR1677" s="335"/>
      <c r="AS1677" s="335"/>
      <c r="AT1677" s="335"/>
      <c r="AU1677" s="335"/>
      <c r="AV1677" s="335"/>
      <c r="AW1677" s="335"/>
      <c r="AX1677" s="335"/>
      <c r="AY1677" s="335"/>
      <c r="AZ1677" s="335"/>
      <c r="BA1677" s="335"/>
      <c r="BB1677" s="335"/>
      <c r="BC1677" s="335"/>
      <c r="BD1677" s="335"/>
      <c r="BE1677" s="335"/>
      <c r="BF1677" s="335"/>
      <c r="BG1677" s="335"/>
      <c r="BH1677" s="335"/>
      <c r="BI1677" s="335"/>
      <c r="BJ1677" s="335"/>
      <c r="BK1677" s="335"/>
      <c r="BL1677" s="335"/>
    </row>
    <row r="1678" spans="3:64" ht="12.95" customHeight="1" x14ac:dyDescent="0.2">
      <c r="C1678" s="329"/>
      <c r="D1678" s="329"/>
      <c r="AA1678" s="335"/>
      <c r="AB1678" s="335"/>
      <c r="AC1678" s="335"/>
      <c r="AD1678" s="335"/>
      <c r="AE1678" s="335"/>
      <c r="AG1678" s="415"/>
      <c r="AN1678" s="335"/>
      <c r="AO1678" s="335"/>
      <c r="AP1678" s="335"/>
      <c r="AQ1678" s="335"/>
      <c r="AR1678" s="335"/>
      <c r="AS1678" s="335"/>
      <c r="AT1678" s="335"/>
      <c r="AU1678" s="335"/>
      <c r="AV1678" s="335"/>
      <c r="AW1678" s="335"/>
      <c r="AX1678" s="335"/>
      <c r="AY1678" s="335"/>
      <c r="AZ1678" s="335"/>
      <c r="BA1678" s="335"/>
      <c r="BB1678" s="335"/>
      <c r="BC1678" s="335"/>
      <c r="BD1678" s="335"/>
      <c r="BE1678" s="335"/>
      <c r="BF1678" s="335"/>
      <c r="BG1678" s="335"/>
      <c r="BH1678" s="335"/>
      <c r="BI1678" s="335"/>
      <c r="BJ1678" s="335"/>
      <c r="BK1678" s="335"/>
      <c r="BL1678" s="335"/>
    </row>
    <row r="1679" spans="3:64" ht="12.95" customHeight="1" x14ac:dyDescent="0.2">
      <c r="C1679" s="329"/>
      <c r="D1679" s="329"/>
      <c r="AA1679" s="335"/>
      <c r="AB1679" s="335"/>
      <c r="AC1679" s="335"/>
      <c r="AD1679" s="335"/>
      <c r="AE1679" s="335"/>
      <c r="AG1679" s="415"/>
      <c r="AN1679" s="335"/>
      <c r="AO1679" s="335"/>
      <c r="AP1679" s="335"/>
      <c r="AQ1679" s="335"/>
      <c r="AR1679" s="335"/>
      <c r="AS1679" s="335"/>
      <c r="AT1679" s="335"/>
      <c r="AU1679" s="335"/>
      <c r="AV1679" s="335"/>
      <c r="AW1679" s="335"/>
      <c r="AX1679" s="335"/>
      <c r="AY1679" s="335"/>
      <c r="AZ1679" s="335"/>
      <c r="BA1679" s="335"/>
      <c r="BB1679" s="335"/>
      <c r="BC1679" s="335"/>
      <c r="BD1679" s="335"/>
      <c r="BE1679" s="335"/>
      <c r="BF1679" s="335"/>
      <c r="BG1679" s="335"/>
      <c r="BH1679" s="335"/>
      <c r="BI1679" s="335"/>
      <c r="BJ1679" s="335"/>
      <c r="BK1679" s="335"/>
      <c r="BL1679" s="335"/>
    </row>
    <row r="1680" spans="3:64" ht="12.95" customHeight="1" x14ac:dyDescent="0.2">
      <c r="C1680" s="329"/>
      <c r="D1680" s="329"/>
      <c r="AA1680" s="335"/>
      <c r="AB1680" s="335"/>
      <c r="AC1680" s="335"/>
      <c r="AD1680" s="335"/>
      <c r="AE1680" s="335"/>
      <c r="AG1680" s="415"/>
      <c r="AN1680" s="335"/>
      <c r="AO1680" s="335"/>
      <c r="AP1680" s="335"/>
      <c r="AQ1680" s="335"/>
      <c r="AR1680" s="335"/>
      <c r="AS1680" s="335"/>
      <c r="AT1680" s="335"/>
      <c r="AU1680" s="335"/>
      <c r="AV1680" s="335"/>
      <c r="AW1680" s="335"/>
      <c r="AX1680" s="335"/>
      <c r="AY1680" s="335"/>
      <c r="AZ1680" s="335"/>
      <c r="BA1680" s="335"/>
      <c r="BB1680" s="335"/>
      <c r="BC1680" s="335"/>
      <c r="BD1680" s="335"/>
      <c r="BE1680" s="335"/>
      <c r="BF1680" s="335"/>
      <c r="BG1680" s="335"/>
      <c r="BH1680" s="335"/>
      <c r="BI1680" s="335"/>
      <c r="BJ1680" s="335"/>
      <c r="BK1680" s="335"/>
      <c r="BL1680" s="335"/>
    </row>
    <row r="1681" spans="3:64" ht="12.95" customHeight="1" x14ac:dyDescent="0.2">
      <c r="C1681" s="329"/>
      <c r="D1681" s="329"/>
      <c r="AA1681" s="335"/>
      <c r="AB1681" s="335"/>
      <c r="AC1681" s="335"/>
      <c r="AD1681" s="335"/>
      <c r="AE1681" s="335"/>
      <c r="AG1681" s="415"/>
      <c r="AN1681" s="335"/>
      <c r="AO1681" s="335"/>
      <c r="AP1681" s="335"/>
      <c r="AQ1681" s="335"/>
      <c r="AR1681" s="335"/>
      <c r="AS1681" s="335"/>
      <c r="AT1681" s="335"/>
      <c r="AU1681" s="335"/>
      <c r="AV1681" s="335"/>
      <c r="AX1681" s="335"/>
    </row>
    <row r="1682" spans="3:64" ht="12.95" customHeight="1" x14ac:dyDescent="0.2">
      <c r="C1682" s="329"/>
      <c r="D1682" s="329"/>
      <c r="AA1682" s="335"/>
      <c r="AB1682" s="335"/>
      <c r="AC1682" s="335"/>
      <c r="AD1682" s="335"/>
      <c r="AE1682" s="335"/>
      <c r="AG1682" s="415"/>
      <c r="AN1682" s="335"/>
      <c r="AO1682" s="335"/>
      <c r="AP1682" s="335"/>
      <c r="AQ1682" s="335"/>
      <c r="AR1682" s="335"/>
      <c r="AS1682" s="335"/>
      <c r="AT1682" s="335"/>
      <c r="AU1682" s="335"/>
      <c r="AV1682" s="335"/>
      <c r="AW1682" s="335"/>
      <c r="AX1682" s="335"/>
      <c r="AY1682" s="335"/>
      <c r="AZ1682" s="335"/>
      <c r="BA1682" s="335"/>
      <c r="BB1682" s="335"/>
      <c r="BC1682" s="335"/>
      <c r="BD1682" s="335"/>
      <c r="BE1682" s="335"/>
      <c r="BF1682" s="335"/>
      <c r="BG1682" s="335"/>
      <c r="BH1682" s="335"/>
      <c r="BI1682" s="335"/>
      <c r="BJ1682" s="335"/>
      <c r="BK1682" s="335"/>
      <c r="BL1682" s="335"/>
    </row>
    <row r="1683" spans="3:64" ht="12.95" customHeight="1" x14ac:dyDescent="0.2">
      <c r="C1683" s="329"/>
      <c r="D1683" s="329"/>
      <c r="AA1683" s="335"/>
      <c r="AB1683" s="335"/>
      <c r="AC1683" s="335"/>
      <c r="AD1683" s="335"/>
      <c r="AE1683" s="335"/>
      <c r="AG1683" s="415"/>
      <c r="AN1683" s="335"/>
      <c r="AO1683" s="335"/>
      <c r="AP1683" s="335"/>
      <c r="AQ1683" s="335"/>
      <c r="AR1683" s="335"/>
      <c r="AS1683" s="335"/>
      <c r="AT1683" s="335"/>
      <c r="AU1683" s="335"/>
      <c r="AV1683" s="335"/>
      <c r="AW1683" s="335"/>
      <c r="AX1683" s="335"/>
      <c r="AY1683" s="335"/>
      <c r="AZ1683" s="335"/>
      <c r="BA1683" s="335"/>
      <c r="BB1683" s="335"/>
      <c r="BC1683" s="335"/>
      <c r="BD1683" s="335"/>
      <c r="BE1683" s="335"/>
      <c r="BF1683" s="335"/>
      <c r="BG1683" s="335"/>
      <c r="BH1683" s="335"/>
      <c r="BI1683" s="335"/>
      <c r="BJ1683" s="335"/>
      <c r="BK1683" s="335"/>
      <c r="BL1683" s="335"/>
    </row>
    <row r="1684" spans="3:64" ht="12.95" customHeight="1" x14ac:dyDescent="0.2">
      <c r="C1684" s="329"/>
      <c r="D1684" s="329"/>
      <c r="AA1684" s="335"/>
      <c r="AB1684" s="335"/>
      <c r="AC1684" s="335"/>
      <c r="AD1684" s="335"/>
      <c r="AE1684" s="335"/>
      <c r="AG1684" s="415"/>
      <c r="AN1684" s="335"/>
      <c r="AO1684" s="335"/>
      <c r="AP1684" s="335"/>
      <c r="AQ1684" s="335"/>
      <c r="AR1684" s="335"/>
      <c r="AS1684" s="335"/>
      <c r="AT1684" s="335"/>
      <c r="AU1684" s="335"/>
      <c r="AV1684" s="335"/>
      <c r="AX1684" s="335"/>
    </row>
    <row r="1685" spans="3:64" ht="12.95" customHeight="1" x14ac:dyDescent="0.2">
      <c r="C1685" s="329"/>
      <c r="D1685" s="329"/>
      <c r="AA1685" s="335"/>
      <c r="AB1685" s="335"/>
      <c r="AC1685" s="335"/>
      <c r="AD1685" s="335"/>
      <c r="AE1685" s="335"/>
      <c r="AG1685" s="415"/>
      <c r="AN1685" s="335"/>
      <c r="AO1685" s="335"/>
      <c r="AP1685" s="335"/>
      <c r="AQ1685" s="335"/>
      <c r="AR1685" s="335"/>
      <c r="AS1685" s="335"/>
      <c r="AT1685" s="335"/>
      <c r="AU1685" s="335"/>
      <c r="AV1685" s="335"/>
      <c r="AX1685" s="335"/>
    </row>
    <row r="1686" spans="3:64" ht="12.95" customHeight="1" x14ac:dyDescent="0.2">
      <c r="C1686" s="329"/>
      <c r="D1686" s="329"/>
      <c r="AA1686" s="335"/>
      <c r="AB1686" s="335"/>
      <c r="AC1686" s="335"/>
      <c r="AD1686" s="335"/>
      <c r="AE1686" s="335"/>
      <c r="AG1686" s="415"/>
      <c r="AN1686" s="335"/>
      <c r="AO1686" s="335"/>
      <c r="AP1686" s="335"/>
      <c r="AQ1686" s="335"/>
      <c r="AR1686" s="335"/>
      <c r="AS1686" s="335"/>
      <c r="AT1686" s="335"/>
      <c r="AU1686" s="335"/>
      <c r="AV1686" s="335"/>
      <c r="AX1686" s="335"/>
      <c r="AY1686" s="335"/>
      <c r="AZ1686" s="335"/>
      <c r="BA1686" s="335"/>
      <c r="BB1686" s="335"/>
      <c r="BC1686" s="335"/>
      <c r="BD1686" s="335"/>
      <c r="BE1686" s="335"/>
      <c r="BF1686" s="335"/>
      <c r="BG1686" s="335"/>
      <c r="BH1686" s="335"/>
      <c r="BI1686" s="335"/>
      <c r="BJ1686" s="335"/>
      <c r="BK1686" s="335"/>
      <c r="BL1686" s="335"/>
    </row>
    <row r="1687" spans="3:64" ht="12.95" customHeight="1" x14ac:dyDescent="0.2">
      <c r="C1687" s="329"/>
      <c r="D1687" s="329"/>
      <c r="AA1687" s="335"/>
      <c r="AB1687" s="335"/>
      <c r="AC1687" s="335"/>
      <c r="AD1687" s="335"/>
      <c r="AE1687" s="335"/>
      <c r="AG1687" s="415"/>
      <c r="AN1687" s="335"/>
      <c r="AO1687" s="335"/>
      <c r="AP1687" s="335"/>
      <c r="AQ1687" s="335"/>
      <c r="AR1687" s="335"/>
      <c r="AS1687" s="335"/>
      <c r="AT1687" s="335"/>
      <c r="AU1687" s="335"/>
      <c r="AV1687" s="335"/>
      <c r="AW1687" s="335"/>
      <c r="AX1687" s="335"/>
      <c r="AY1687" s="335"/>
      <c r="AZ1687" s="335"/>
      <c r="BA1687" s="335"/>
      <c r="BB1687" s="335"/>
      <c r="BC1687" s="335"/>
      <c r="BD1687" s="335"/>
      <c r="BE1687" s="335"/>
      <c r="BF1687" s="335"/>
      <c r="BG1687" s="335"/>
      <c r="BH1687" s="335"/>
      <c r="BI1687" s="335"/>
      <c r="BJ1687" s="335"/>
      <c r="BK1687" s="335"/>
      <c r="BL1687" s="335"/>
    </row>
    <row r="1688" spans="3:64" ht="12.95" customHeight="1" x14ac:dyDescent="0.2">
      <c r="C1688" s="329"/>
      <c r="D1688" s="329"/>
      <c r="AA1688" s="335"/>
      <c r="AB1688" s="335"/>
      <c r="AC1688" s="335"/>
      <c r="AD1688" s="335"/>
      <c r="AE1688" s="335"/>
      <c r="AG1688" s="415"/>
      <c r="AN1688" s="335"/>
      <c r="AO1688" s="335"/>
      <c r="AP1688" s="335"/>
      <c r="AQ1688" s="335"/>
      <c r="AR1688" s="335"/>
      <c r="AS1688" s="335"/>
      <c r="AT1688" s="335"/>
      <c r="AU1688" s="335"/>
      <c r="AV1688" s="335"/>
      <c r="AW1688" s="335"/>
      <c r="AX1688" s="335"/>
      <c r="AY1688" s="335"/>
      <c r="AZ1688" s="335"/>
      <c r="BA1688" s="335"/>
      <c r="BB1688" s="335"/>
      <c r="BC1688" s="335"/>
      <c r="BD1688" s="335"/>
      <c r="BE1688" s="335"/>
      <c r="BF1688" s="335"/>
      <c r="BG1688" s="335"/>
      <c r="BH1688" s="335"/>
      <c r="BI1688" s="335"/>
      <c r="BJ1688" s="335"/>
      <c r="BK1688" s="335"/>
      <c r="BL1688" s="335"/>
    </row>
    <row r="1689" spans="3:64" ht="12.95" customHeight="1" x14ac:dyDescent="0.2">
      <c r="C1689" s="329"/>
      <c r="D1689" s="329"/>
      <c r="AA1689" s="335"/>
      <c r="AB1689" s="335"/>
      <c r="AC1689" s="335"/>
      <c r="AD1689" s="335"/>
      <c r="AE1689" s="335"/>
      <c r="AG1689" s="415"/>
      <c r="AN1689" s="335"/>
      <c r="AO1689" s="335"/>
      <c r="AP1689" s="335"/>
      <c r="AQ1689" s="335"/>
      <c r="AR1689" s="335"/>
      <c r="AS1689" s="335"/>
      <c r="AT1689" s="335"/>
      <c r="AU1689" s="335"/>
      <c r="AV1689" s="335"/>
    </row>
    <row r="1690" spans="3:64" ht="12.95" customHeight="1" x14ac:dyDescent="0.2">
      <c r="C1690" s="329"/>
      <c r="D1690" s="329"/>
      <c r="AA1690" s="335"/>
      <c r="AB1690" s="335"/>
      <c r="AC1690" s="335"/>
      <c r="AD1690" s="335"/>
      <c r="AE1690" s="335"/>
      <c r="AG1690" s="415"/>
      <c r="AN1690" s="335"/>
      <c r="AO1690" s="335"/>
      <c r="AP1690" s="335"/>
      <c r="AQ1690" s="335"/>
      <c r="AR1690" s="335"/>
      <c r="AS1690" s="335"/>
      <c r="AT1690" s="335"/>
      <c r="AU1690" s="335"/>
      <c r="AV1690" s="335"/>
    </row>
    <row r="1691" spans="3:64" ht="12.95" customHeight="1" x14ac:dyDescent="0.2">
      <c r="C1691" s="329"/>
      <c r="D1691" s="329"/>
      <c r="AA1691" s="335"/>
      <c r="AB1691" s="335"/>
      <c r="AC1691" s="335"/>
      <c r="AD1691" s="335"/>
      <c r="AE1691" s="335"/>
      <c r="AG1691" s="415"/>
      <c r="AN1691" s="335"/>
      <c r="AO1691" s="335"/>
      <c r="AP1691" s="335"/>
      <c r="AQ1691" s="335"/>
      <c r="AR1691" s="335"/>
      <c r="AS1691" s="335"/>
      <c r="AT1691" s="335"/>
      <c r="AU1691" s="335"/>
      <c r="AV1691" s="335"/>
    </row>
    <row r="1692" spans="3:64" ht="12.95" customHeight="1" x14ac:dyDescent="0.2">
      <c r="C1692" s="329"/>
      <c r="D1692" s="329"/>
      <c r="AA1692" s="335"/>
      <c r="AB1692" s="335"/>
      <c r="AC1692" s="335"/>
      <c r="AD1692" s="335"/>
      <c r="AE1692" s="335"/>
      <c r="AG1692" s="415"/>
      <c r="AN1692" s="335"/>
      <c r="AO1692" s="335"/>
      <c r="AP1692" s="335"/>
      <c r="AQ1692" s="335"/>
      <c r="AR1692" s="335"/>
      <c r="AS1692" s="335"/>
      <c r="AT1692" s="335"/>
      <c r="AU1692" s="335"/>
      <c r="AV1692" s="335"/>
      <c r="AX1692" s="335"/>
    </row>
    <row r="1693" spans="3:64" ht="12.95" customHeight="1" x14ac:dyDescent="0.2">
      <c r="C1693" s="329"/>
      <c r="D1693" s="329"/>
      <c r="AA1693" s="335"/>
      <c r="AB1693" s="335"/>
      <c r="AC1693" s="335"/>
      <c r="AD1693" s="335"/>
      <c r="AE1693" s="335"/>
      <c r="AG1693" s="415"/>
      <c r="AN1693" s="335"/>
      <c r="AO1693" s="335"/>
      <c r="AP1693" s="335"/>
      <c r="AQ1693" s="335"/>
      <c r="AR1693" s="335"/>
      <c r="AS1693" s="335"/>
      <c r="AT1693" s="335"/>
      <c r="AU1693" s="335"/>
      <c r="AV1693" s="335"/>
      <c r="AW1693" s="335"/>
      <c r="AX1693" s="335"/>
      <c r="AY1693" s="335"/>
      <c r="AZ1693" s="335"/>
      <c r="BA1693" s="335"/>
      <c r="BB1693" s="335"/>
      <c r="BC1693" s="335"/>
      <c r="BD1693" s="335"/>
      <c r="BE1693" s="335"/>
      <c r="BF1693" s="335"/>
      <c r="BG1693" s="335"/>
      <c r="BH1693" s="335"/>
      <c r="BI1693" s="335"/>
      <c r="BJ1693" s="335"/>
      <c r="BK1693" s="335"/>
      <c r="BL1693" s="335"/>
    </row>
    <row r="1694" spans="3:64" ht="12.95" customHeight="1" x14ac:dyDescent="0.2">
      <c r="C1694" s="329"/>
      <c r="D1694" s="329"/>
      <c r="AA1694" s="335"/>
      <c r="AB1694" s="335"/>
      <c r="AC1694" s="335"/>
      <c r="AD1694" s="335"/>
      <c r="AE1694" s="335"/>
      <c r="AG1694" s="415"/>
      <c r="AN1694" s="335"/>
      <c r="AO1694" s="335"/>
      <c r="AP1694" s="335"/>
      <c r="AQ1694" s="335"/>
      <c r="AR1694" s="335"/>
      <c r="AS1694" s="335"/>
      <c r="AT1694" s="335"/>
      <c r="AU1694" s="335"/>
      <c r="AV1694" s="335"/>
      <c r="AW1694" s="335"/>
      <c r="AX1694" s="335"/>
      <c r="AY1694" s="335"/>
      <c r="AZ1694" s="335"/>
      <c r="BA1694" s="335"/>
      <c r="BB1694" s="335"/>
      <c r="BC1694" s="335"/>
      <c r="BD1694" s="335"/>
      <c r="BE1694" s="335"/>
      <c r="BF1694" s="335"/>
      <c r="BG1694" s="335"/>
      <c r="BH1694" s="335"/>
      <c r="BI1694" s="335"/>
      <c r="BJ1694" s="335"/>
      <c r="BK1694" s="335"/>
      <c r="BL1694" s="335"/>
    </row>
    <row r="1695" spans="3:64" ht="12.95" customHeight="1" x14ac:dyDescent="0.2">
      <c r="C1695" s="329"/>
      <c r="D1695" s="329"/>
      <c r="AA1695" s="335"/>
      <c r="AB1695" s="335"/>
      <c r="AC1695" s="335"/>
      <c r="AD1695" s="335"/>
      <c r="AE1695" s="335"/>
      <c r="AG1695" s="415"/>
      <c r="AN1695" s="335"/>
      <c r="AO1695" s="335"/>
      <c r="AP1695" s="335"/>
      <c r="AQ1695" s="335"/>
      <c r="AR1695" s="335"/>
      <c r="AS1695" s="335"/>
      <c r="AT1695" s="335"/>
      <c r="AU1695" s="335"/>
    </row>
    <row r="1696" spans="3:64" ht="12.95" customHeight="1" x14ac:dyDescent="0.2">
      <c r="C1696" s="329"/>
      <c r="D1696" s="329"/>
      <c r="AA1696" s="335"/>
      <c r="AB1696" s="335"/>
      <c r="AC1696" s="335"/>
      <c r="AD1696" s="335"/>
      <c r="AE1696" s="335"/>
      <c r="AG1696" s="415"/>
      <c r="AN1696" s="335"/>
      <c r="AO1696" s="335"/>
      <c r="AP1696" s="335"/>
      <c r="AQ1696" s="335"/>
      <c r="AR1696" s="335"/>
      <c r="AS1696" s="335"/>
      <c r="AT1696" s="335"/>
      <c r="AU1696" s="335"/>
      <c r="AV1696" s="335"/>
      <c r="AX1696" s="335"/>
    </row>
    <row r="1697" spans="3:64" ht="12.95" customHeight="1" x14ac:dyDescent="0.2">
      <c r="C1697" s="329"/>
      <c r="D1697" s="329"/>
      <c r="AA1697" s="335"/>
      <c r="AB1697" s="335"/>
      <c r="AC1697" s="335"/>
      <c r="AD1697" s="335"/>
      <c r="AE1697" s="335"/>
      <c r="AG1697" s="415"/>
      <c r="AN1697" s="335"/>
      <c r="AO1697" s="335"/>
      <c r="AP1697" s="335"/>
      <c r="AQ1697" s="335"/>
      <c r="AR1697" s="335"/>
      <c r="AS1697" s="335"/>
      <c r="AT1697" s="335"/>
      <c r="AU1697" s="335"/>
      <c r="AV1697" s="335"/>
    </row>
    <row r="1698" spans="3:64" ht="12.95" customHeight="1" x14ac:dyDescent="0.2">
      <c r="C1698" s="329"/>
      <c r="D1698" s="329"/>
      <c r="AA1698" s="335"/>
      <c r="AB1698" s="335"/>
      <c r="AC1698" s="335"/>
      <c r="AD1698" s="335"/>
      <c r="AE1698" s="335"/>
      <c r="AG1698" s="415"/>
      <c r="AN1698" s="335"/>
      <c r="AO1698" s="335"/>
      <c r="AP1698" s="335"/>
      <c r="AQ1698" s="335"/>
      <c r="AR1698" s="335"/>
      <c r="AS1698" s="335"/>
      <c r="AT1698" s="335"/>
      <c r="AU1698" s="335"/>
      <c r="AV1698" s="335"/>
    </row>
    <row r="1699" spans="3:64" ht="12.95" customHeight="1" x14ac:dyDescent="0.2">
      <c r="C1699" s="329"/>
      <c r="D1699" s="329"/>
      <c r="AA1699" s="335"/>
      <c r="AB1699" s="335"/>
      <c r="AC1699" s="335"/>
      <c r="AD1699" s="335"/>
      <c r="AE1699" s="335"/>
      <c r="AG1699" s="415"/>
      <c r="AN1699" s="335"/>
      <c r="AO1699" s="335"/>
      <c r="AP1699" s="335"/>
      <c r="AQ1699" s="335"/>
      <c r="AR1699" s="335"/>
      <c r="AS1699" s="335"/>
      <c r="AT1699" s="335"/>
      <c r="AU1699" s="335"/>
    </row>
    <row r="1700" spans="3:64" ht="12.95" customHeight="1" x14ac:dyDescent="0.2">
      <c r="C1700" s="329"/>
      <c r="D1700" s="329"/>
      <c r="AA1700" s="335"/>
      <c r="AB1700" s="335"/>
      <c r="AC1700" s="335"/>
      <c r="AD1700" s="335"/>
      <c r="AE1700" s="335"/>
      <c r="AG1700" s="415"/>
      <c r="AN1700" s="335"/>
      <c r="AO1700" s="335"/>
      <c r="AP1700" s="335"/>
      <c r="AQ1700" s="335"/>
      <c r="AR1700" s="335"/>
      <c r="AS1700" s="335"/>
      <c r="AT1700" s="335"/>
      <c r="AU1700" s="335"/>
    </row>
    <row r="1701" spans="3:64" ht="12.95" customHeight="1" x14ac:dyDescent="0.2">
      <c r="C1701" s="329"/>
      <c r="D1701" s="329"/>
      <c r="AA1701" s="335"/>
      <c r="AB1701" s="335"/>
      <c r="AC1701" s="335"/>
      <c r="AD1701" s="335"/>
      <c r="AE1701" s="335"/>
      <c r="AG1701" s="415"/>
      <c r="AN1701" s="335"/>
      <c r="AO1701" s="335"/>
      <c r="AP1701" s="335"/>
      <c r="AQ1701" s="335"/>
      <c r="AR1701" s="335"/>
      <c r="AS1701" s="335"/>
      <c r="AT1701" s="335"/>
      <c r="AU1701" s="335"/>
    </row>
    <row r="1702" spans="3:64" ht="12.95" customHeight="1" x14ac:dyDescent="0.2">
      <c r="C1702" s="329"/>
      <c r="D1702" s="329"/>
      <c r="AA1702" s="335"/>
      <c r="AB1702" s="335"/>
      <c r="AC1702" s="335"/>
      <c r="AD1702" s="335"/>
      <c r="AE1702" s="335"/>
      <c r="AG1702" s="415"/>
      <c r="AN1702" s="335"/>
      <c r="AO1702" s="335"/>
      <c r="AP1702" s="335"/>
      <c r="AQ1702" s="335"/>
      <c r="AR1702" s="335"/>
      <c r="AS1702" s="335"/>
      <c r="AT1702" s="335"/>
      <c r="AU1702" s="335"/>
    </row>
    <row r="1703" spans="3:64" ht="12.95" customHeight="1" x14ac:dyDescent="0.2">
      <c r="C1703" s="329"/>
      <c r="D1703" s="329"/>
      <c r="AA1703" s="335"/>
      <c r="AB1703" s="335"/>
      <c r="AC1703" s="335"/>
      <c r="AD1703" s="335"/>
      <c r="AE1703" s="335"/>
      <c r="AG1703" s="415"/>
      <c r="AN1703" s="335"/>
      <c r="AO1703" s="335"/>
      <c r="AP1703" s="335"/>
      <c r="AQ1703" s="335"/>
      <c r="AR1703" s="335"/>
      <c r="AS1703" s="335"/>
      <c r="AT1703" s="335"/>
      <c r="AU1703" s="335"/>
    </row>
    <row r="1704" spans="3:64" ht="12.95" customHeight="1" x14ac:dyDescent="0.2">
      <c r="C1704" s="329"/>
      <c r="D1704" s="329"/>
      <c r="AA1704" s="335"/>
      <c r="AB1704" s="335"/>
      <c r="AC1704" s="335"/>
      <c r="AD1704" s="335"/>
      <c r="AE1704" s="335"/>
      <c r="AG1704" s="415"/>
      <c r="AN1704" s="335"/>
      <c r="AO1704" s="335"/>
      <c r="AP1704" s="335"/>
      <c r="AQ1704" s="335"/>
      <c r="AR1704" s="335"/>
      <c r="AS1704" s="335"/>
      <c r="AT1704" s="335"/>
      <c r="AU1704" s="335"/>
    </row>
    <row r="1705" spans="3:64" ht="12.95" customHeight="1" x14ac:dyDescent="0.2">
      <c r="C1705" s="329"/>
      <c r="D1705" s="329"/>
      <c r="AA1705" s="335"/>
      <c r="AB1705" s="335"/>
      <c r="AC1705" s="335"/>
      <c r="AD1705" s="335"/>
      <c r="AE1705" s="335"/>
      <c r="AG1705" s="415"/>
      <c r="AN1705" s="335"/>
      <c r="AO1705" s="335"/>
      <c r="AP1705" s="335"/>
      <c r="AQ1705" s="335"/>
      <c r="AR1705" s="335"/>
      <c r="AS1705" s="335"/>
      <c r="AT1705" s="335"/>
      <c r="AU1705" s="335"/>
    </row>
    <row r="1706" spans="3:64" ht="12.95" customHeight="1" x14ac:dyDescent="0.2">
      <c r="C1706" s="329"/>
      <c r="D1706" s="329"/>
      <c r="AA1706" s="335"/>
      <c r="AB1706" s="335"/>
      <c r="AC1706" s="335"/>
      <c r="AD1706" s="335"/>
      <c r="AE1706" s="335"/>
      <c r="AG1706" s="415"/>
      <c r="AN1706" s="335"/>
      <c r="AO1706" s="335"/>
      <c r="AP1706" s="335"/>
      <c r="AQ1706" s="335"/>
      <c r="AR1706" s="335"/>
      <c r="AS1706" s="335"/>
      <c r="AT1706" s="335"/>
      <c r="AU1706" s="335"/>
    </row>
    <row r="1707" spans="3:64" ht="12.95" customHeight="1" x14ac:dyDescent="0.2">
      <c r="C1707" s="329"/>
      <c r="D1707" s="329"/>
      <c r="AA1707" s="335"/>
      <c r="AB1707" s="335"/>
      <c r="AC1707" s="335"/>
      <c r="AD1707" s="335"/>
      <c r="AE1707" s="335"/>
      <c r="AG1707" s="415"/>
      <c r="AN1707" s="335"/>
      <c r="AO1707" s="335"/>
      <c r="AP1707" s="335"/>
      <c r="AQ1707" s="335"/>
      <c r="AR1707" s="335"/>
      <c r="AS1707" s="335"/>
      <c r="AT1707" s="335"/>
      <c r="AU1707" s="335"/>
      <c r="AV1707" s="335"/>
    </row>
    <row r="1708" spans="3:64" ht="12.95" customHeight="1" x14ac:dyDescent="0.2">
      <c r="C1708" s="329"/>
      <c r="D1708" s="329"/>
      <c r="AA1708" s="335"/>
      <c r="AB1708" s="335"/>
      <c r="AC1708" s="335"/>
      <c r="AD1708" s="335"/>
      <c r="AE1708" s="335"/>
      <c r="AG1708" s="415"/>
      <c r="AN1708" s="335"/>
      <c r="AO1708" s="335"/>
      <c r="AP1708" s="335"/>
      <c r="AQ1708" s="335"/>
      <c r="AR1708" s="335"/>
      <c r="AS1708" s="335"/>
      <c r="AT1708" s="335"/>
      <c r="AU1708" s="335"/>
      <c r="AV1708" s="335"/>
      <c r="AW1708" s="335"/>
      <c r="AX1708" s="335"/>
      <c r="AY1708" s="335"/>
      <c r="AZ1708" s="335"/>
      <c r="BA1708" s="335"/>
      <c r="BB1708" s="335"/>
      <c r="BC1708" s="335"/>
      <c r="BD1708" s="335"/>
      <c r="BE1708" s="335"/>
      <c r="BF1708" s="335"/>
      <c r="BG1708" s="335"/>
      <c r="BH1708" s="335"/>
      <c r="BI1708" s="335"/>
      <c r="BJ1708" s="335"/>
      <c r="BK1708" s="335"/>
      <c r="BL1708" s="335"/>
    </row>
    <row r="1709" spans="3:64" ht="12.95" customHeight="1" x14ac:dyDescent="0.2">
      <c r="C1709" s="329"/>
      <c r="D1709" s="329"/>
      <c r="AA1709" s="335"/>
      <c r="AB1709" s="335"/>
      <c r="AC1709" s="335"/>
      <c r="AD1709" s="335"/>
      <c r="AE1709" s="335"/>
      <c r="AG1709" s="415"/>
      <c r="AN1709" s="335"/>
      <c r="AO1709" s="335"/>
      <c r="AP1709" s="335"/>
      <c r="AQ1709" s="335"/>
      <c r="AR1709" s="335"/>
      <c r="AS1709" s="335"/>
      <c r="AT1709" s="335"/>
      <c r="AU1709" s="335"/>
      <c r="AV1709" s="335"/>
    </row>
    <row r="1710" spans="3:64" ht="12.95" customHeight="1" x14ac:dyDescent="0.2">
      <c r="C1710" s="329"/>
      <c r="D1710" s="329"/>
      <c r="AA1710" s="335"/>
      <c r="AB1710" s="335"/>
      <c r="AC1710" s="335"/>
      <c r="AD1710" s="335"/>
      <c r="AE1710" s="335"/>
      <c r="AG1710" s="415"/>
      <c r="AN1710" s="335"/>
      <c r="AO1710" s="335"/>
      <c r="AP1710" s="335"/>
      <c r="AQ1710" s="335"/>
      <c r="AR1710" s="335"/>
      <c r="AS1710" s="335"/>
      <c r="AT1710" s="335"/>
      <c r="AU1710" s="335"/>
      <c r="AV1710" s="335"/>
    </row>
    <row r="1711" spans="3:64" ht="12.95" customHeight="1" x14ac:dyDescent="0.2">
      <c r="C1711" s="329"/>
      <c r="D1711" s="329"/>
      <c r="AA1711" s="335"/>
      <c r="AB1711" s="335"/>
      <c r="AC1711" s="335"/>
      <c r="AD1711" s="335"/>
      <c r="AE1711" s="335"/>
      <c r="AG1711" s="415"/>
      <c r="AN1711" s="335"/>
      <c r="AO1711" s="335"/>
      <c r="AP1711" s="335"/>
      <c r="AQ1711" s="335"/>
      <c r="AR1711" s="335"/>
      <c r="AS1711" s="335"/>
      <c r="AT1711" s="335"/>
      <c r="AU1711" s="335"/>
      <c r="AV1711" s="335"/>
      <c r="AX1711" s="335"/>
    </row>
    <row r="1712" spans="3:64" ht="12.95" customHeight="1" x14ac:dyDescent="0.2">
      <c r="C1712" s="329"/>
      <c r="D1712" s="329"/>
      <c r="AA1712" s="335"/>
      <c r="AB1712" s="335"/>
      <c r="AC1712" s="335"/>
      <c r="AD1712" s="335"/>
      <c r="AE1712" s="335"/>
      <c r="AG1712" s="415"/>
      <c r="AN1712" s="335"/>
      <c r="AO1712" s="335"/>
      <c r="AP1712" s="335"/>
      <c r="AQ1712" s="335"/>
      <c r="AR1712" s="335"/>
      <c r="AS1712" s="335"/>
      <c r="AT1712" s="335"/>
      <c r="AU1712" s="335"/>
      <c r="AV1712" s="335"/>
    </row>
    <row r="1713" spans="3:64" ht="12.95" customHeight="1" x14ac:dyDescent="0.2">
      <c r="C1713" s="329"/>
      <c r="D1713" s="329"/>
      <c r="AA1713" s="335"/>
      <c r="AB1713" s="335"/>
      <c r="AC1713" s="335"/>
      <c r="AD1713" s="335"/>
      <c r="AE1713" s="335"/>
      <c r="AG1713" s="415"/>
      <c r="AN1713" s="335"/>
      <c r="AO1713" s="335"/>
      <c r="AP1713" s="335"/>
      <c r="AQ1713" s="335"/>
      <c r="AR1713" s="335"/>
      <c r="AS1713" s="335"/>
      <c r="AT1713" s="335"/>
      <c r="AU1713" s="335"/>
    </row>
    <row r="1714" spans="3:64" ht="12.95" customHeight="1" x14ac:dyDescent="0.2">
      <c r="C1714" s="329"/>
      <c r="D1714" s="329"/>
      <c r="AA1714" s="335"/>
      <c r="AB1714" s="335"/>
      <c r="AC1714" s="335"/>
      <c r="AD1714" s="335"/>
      <c r="AE1714" s="335"/>
      <c r="AG1714" s="415"/>
      <c r="AN1714" s="335"/>
      <c r="AO1714" s="335"/>
      <c r="AP1714" s="335"/>
      <c r="AQ1714" s="335"/>
      <c r="AR1714" s="335"/>
      <c r="AS1714" s="335"/>
      <c r="AT1714" s="335"/>
      <c r="AU1714" s="335"/>
      <c r="AV1714" s="335"/>
      <c r="AX1714" s="335"/>
    </row>
    <row r="1715" spans="3:64" ht="12.95" customHeight="1" x14ac:dyDescent="0.2">
      <c r="C1715" s="329"/>
      <c r="D1715" s="329"/>
      <c r="AA1715" s="335"/>
      <c r="AB1715" s="335"/>
      <c r="AC1715" s="335"/>
      <c r="AD1715" s="335"/>
      <c r="AE1715" s="335"/>
      <c r="AG1715" s="415"/>
      <c r="AN1715" s="335"/>
      <c r="AO1715" s="335"/>
      <c r="AP1715" s="335"/>
      <c r="AQ1715" s="335"/>
      <c r="AR1715" s="335"/>
      <c r="AS1715" s="335"/>
      <c r="AT1715" s="335"/>
      <c r="AU1715" s="335"/>
      <c r="AV1715" s="335"/>
      <c r="AX1715" s="335"/>
      <c r="AY1715" s="335"/>
      <c r="AZ1715" s="335"/>
      <c r="BA1715" s="335"/>
      <c r="BB1715" s="335"/>
      <c r="BC1715" s="335"/>
      <c r="BD1715" s="335"/>
      <c r="BE1715" s="335"/>
      <c r="BF1715" s="335"/>
      <c r="BG1715" s="335"/>
      <c r="BH1715" s="335"/>
      <c r="BI1715" s="335"/>
      <c r="BJ1715" s="335"/>
      <c r="BK1715" s="335"/>
      <c r="BL1715" s="335"/>
    </row>
    <row r="1716" spans="3:64" ht="12.95" customHeight="1" x14ac:dyDescent="0.2">
      <c r="C1716" s="329"/>
      <c r="D1716" s="329"/>
      <c r="AA1716" s="335"/>
      <c r="AB1716" s="335"/>
      <c r="AC1716" s="335"/>
      <c r="AD1716" s="335"/>
      <c r="AE1716" s="335"/>
      <c r="AG1716" s="415"/>
      <c r="AN1716" s="335"/>
      <c r="AO1716" s="335"/>
      <c r="AP1716" s="335"/>
      <c r="AQ1716" s="335"/>
      <c r="AR1716" s="335"/>
      <c r="AS1716" s="335"/>
      <c r="AT1716" s="335"/>
      <c r="AU1716" s="335"/>
      <c r="AV1716" s="335"/>
      <c r="AW1716" s="335"/>
      <c r="AX1716" s="335"/>
      <c r="AY1716" s="335"/>
      <c r="AZ1716" s="335"/>
      <c r="BA1716" s="335"/>
      <c r="BB1716" s="335"/>
      <c r="BC1716" s="335"/>
      <c r="BD1716" s="335"/>
      <c r="BE1716" s="335"/>
      <c r="BF1716" s="335"/>
      <c r="BG1716" s="335"/>
      <c r="BH1716" s="335"/>
      <c r="BI1716" s="335"/>
      <c r="BJ1716" s="335"/>
      <c r="BK1716" s="335"/>
      <c r="BL1716" s="335"/>
    </row>
    <row r="1717" spans="3:64" ht="12.95" customHeight="1" x14ac:dyDescent="0.2">
      <c r="C1717" s="329"/>
      <c r="D1717" s="329"/>
      <c r="AA1717" s="335"/>
      <c r="AB1717" s="335"/>
      <c r="AC1717" s="335"/>
      <c r="AD1717" s="335"/>
      <c r="AE1717" s="335"/>
      <c r="AG1717" s="415"/>
      <c r="AN1717" s="335"/>
      <c r="AO1717" s="335"/>
      <c r="AP1717" s="335"/>
      <c r="AQ1717" s="335"/>
      <c r="AR1717" s="335"/>
      <c r="AS1717" s="335"/>
      <c r="AT1717" s="335"/>
      <c r="AU1717" s="335"/>
      <c r="AV1717" s="335"/>
    </row>
    <row r="1718" spans="3:64" ht="12.95" customHeight="1" x14ac:dyDescent="0.2">
      <c r="C1718" s="329"/>
      <c r="D1718" s="329"/>
      <c r="AA1718" s="335"/>
      <c r="AB1718" s="335"/>
      <c r="AC1718" s="335"/>
      <c r="AD1718" s="335"/>
      <c r="AE1718" s="335"/>
      <c r="AG1718" s="415"/>
      <c r="AN1718" s="335"/>
      <c r="AO1718" s="335"/>
      <c r="AP1718" s="335"/>
      <c r="AQ1718" s="335"/>
      <c r="AR1718" s="335"/>
      <c r="AS1718" s="335"/>
      <c r="AT1718" s="335"/>
      <c r="AU1718" s="335"/>
    </row>
    <row r="1719" spans="3:64" ht="12.95" customHeight="1" x14ac:dyDescent="0.2">
      <c r="C1719" s="329"/>
      <c r="D1719" s="329"/>
      <c r="AA1719" s="335"/>
      <c r="AB1719" s="335"/>
      <c r="AC1719" s="335"/>
      <c r="AD1719" s="335"/>
      <c r="AE1719" s="335"/>
      <c r="AG1719" s="415"/>
      <c r="AN1719" s="335"/>
      <c r="AO1719" s="335"/>
      <c r="AP1719" s="335"/>
      <c r="AQ1719" s="335"/>
      <c r="AR1719" s="335"/>
      <c r="AS1719" s="335"/>
      <c r="AT1719" s="335"/>
      <c r="AU1719" s="335"/>
      <c r="AV1719" s="335"/>
    </row>
    <row r="1720" spans="3:64" ht="12.95" customHeight="1" x14ac:dyDescent="0.2">
      <c r="C1720" s="329"/>
      <c r="D1720" s="329"/>
      <c r="AA1720" s="335"/>
      <c r="AB1720" s="335"/>
      <c r="AC1720" s="335"/>
      <c r="AD1720" s="335"/>
      <c r="AE1720" s="335"/>
      <c r="AG1720" s="415"/>
      <c r="AN1720" s="335"/>
      <c r="AO1720" s="335"/>
      <c r="AP1720" s="335"/>
      <c r="AQ1720" s="335"/>
      <c r="AR1720" s="335"/>
      <c r="AS1720" s="335"/>
      <c r="AT1720" s="335"/>
      <c r="AU1720" s="335"/>
      <c r="AV1720" s="335"/>
    </row>
    <row r="1721" spans="3:64" ht="12.95" customHeight="1" x14ac:dyDescent="0.2">
      <c r="C1721" s="329"/>
      <c r="D1721" s="329"/>
      <c r="AA1721" s="335"/>
      <c r="AB1721" s="335"/>
      <c r="AC1721" s="335"/>
      <c r="AD1721" s="335"/>
      <c r="AE1721" s="335"/>
      <c r="AG1721" s="415"/>
      <c r="AN1721" s="335"/>
      <c r="AO1721" s="335"/>
      <c r="AP1721" s="335"/>
      <c r="AQ1721" s="335"/>
      <c r="AR1721" s="335"/>
      <c r="AS1721" s="335"/>
      <c r="AT1721" s="335"/>
      <c r="AU1721" s="335"/>
      <c r="AV1721" s="335"/>
    </row>
    <row r="1722" spans="3:64" ht="12.95" customHeight="1" x14ac:dyDescent="0.2">
      <c r="C1722" s="329"/>
      <c r="D1722" s="329"/>
      <c r="AA1722" s="335"/>
      <c r="AB1722" s="335"/>
      <c r="AC1722" s="335"/>
      <c r="AD1722" s="335"/>
      <c r="AE1722" s="335"/>
      <c r="AG1722" s="415"/>
      <c r="AN1722" s="335"/>
      <c r="AO1722" s="335"/>
      <c r="AP1722" s="335"/>
      <c r="AQ1722" s="335"/>
      <c r="AR1722" s="335"/>
      <c r="AS1722" s="335"/>
      <c r="AT1722" s="335"/>
      <c r="AU1722" s="335"/>
      <c r="AV1722" s="335"/>
    </row>
    <row r="1723" spans="3:64" ht="12.95" customHeight="1" x14ac:dyDescent="0.2">
      <c r="C1723" s="329"/>
      <c r="D1723" s="329"/>
      <c r="AA1723" s="335"/>
      <c r="AB1723" s="335"/>
      <c r="AC1723" s="335"/>
      <c r="AD1723" s="335"/>
      <c r="AE1723" s="335"/>
      <c r="AG1723" s="415"/>
      <c r="AN1723" s="335"/>
      <c r="AO1723" s="335"/>
      <c r="AP1723" s="335"/>
      <c r="AQ1723" s="335"/>
      <c r="AR1723" s="335"/>
      <c r="AS1723" s="335"/>
      <c r="AT1723" s="335"/>
      <c r="AU1723" s="335"/>
      <c r="AV1723" s="335"/>
    </row>
    <row r="1724" spans="3:64" ht="12.95" customHeight="1" x14ac:dyDescent="0.2">
      <c r="C1724" s="329"/>
      <c r="D1724" s="329"/>
      <c r="AA1724" s="335"/>
      <c r="AB1724" s="335"/>
      <c r="AC1724" s="335"/>
      <c r="AD1724" s="335"/>
      <c r="AE1724" s="335"/>
      <c r="AG1724" s="415"/>
      <c r="AN1724" s="335"/>
      <c r="AO1724" s="335"/>
      <c r="AP1724" s="335"/>
      <c r="AQ1724" s="335"/>
      <c r="AR1724" s="335"/>
      <c r="AS1724" s="335"/>
      <c r="AT1724" s="335"/>
      <c r="AU1724" s="335"/>
      <c r="AV1724" s="335"/>
      <c r="AX1724" s="335"/>
      <c r="AY1724" s="335"/>
      <c r="AZ1724" s="335"/>
      <c r="BA1724" s="335"/>
      <c r="BB1724" s="335"/>
      <c r="BC1724" s="335"/>
      <c r="BD1724" s="335"/>
      <c r="BE1724" s="335"/>
      <c r="BF1724" s="335"/>
      <c r="BG1724" s="335"/>
      <c r="BH1724" s="335"/>
      <c r="BI1724" s="335"/>
      <c r="BJ1724" s="335"/>
      <c r="BK1724" s="335"/>
      <c r="BL1724" s="335"/>
    </row>
    <row r="1725" spans="3:64" ht="12.95" customHeight="1" x14ac:dyDescent="0.2">
      <c r="C1725" s="329"/>
      <c r="D1725" s="329"/>
      <c r="AA1725" s="335"/>
      <c r="AB1725" s="335"/>
      <c r="AC1725" s="335"/>
      <c r="AD1725" s="335"/>
      <c r="AE1725" s="335"/>
      <c r="AG1725" s="415"/>
      <c r="AN1725" s="335"/>
      <c r="AO1725" s="335"/>
      <c r="AP1725" s="335"/>
      <c r="AQ1725" s="335"/>
      <c r="AR1725" s="335"/>
      <c r="AS1725" s="335"/>
      <c r="AT1725" s="335"/>
      <c r="AU1725" s="335"/>
    </row>
    <row r="1726" spans="3:64" ht="12.95" customHeight="1" x14ac:dyDescent="0.2">
      <c r="C1726" s="329"/>
      <c r="D1726" s="329"/>
      <c r="AA1726" s="335"/>
      <c r="AB1726" s="335"/>
      <c r="AC1726" s="335"/>
      <c r="AD1726" s="335"/>
      <c r="AE1726" s="335"/>
      <c r="AG1726" s="415"/>
      <c r="AN1726" s="335"/>
      <c r="AO1726" s="335"/>
      <c r="AP1726" s="335"/>
      <c r="AQ1726" s="335"/>
      <c r="AR1726" s="335"/>
      <c r="AS1726" s="335"/>
      <c r="AT1726" s="335"/>
      <c r="AU1726" s="335"/>
      <c r="AV1726" s="335"/>
    </row>
    <row r="1727" spans="3:64" ht="12.95" customHeight="1" x14ac:dyDescent="0.2">
      <c r="C1727" s="329"/>
      <c r="D1727" s="329"/>
      <c r="AA1727" s="335"/>
      <c r="AB1727" s="335"/>
      <c r="AC1727" s="335"/>
      <c r="AD1727" s="335"/>
      <c r="AE1727" s="335"/>
      <c r="AG1727" s="415"/>
      <c r="AN1727" s="335"/>
      <c r="AO1727" s="335"/>
      <c r="AP1727" s="335"/>
      <c r="AQ1727" s="335"/>
      <c r="AR1727" s="335"/>
      <c r="AS1727" s="335"/>
      <c r="AT1727" s="335"/>
      <c r="AU1727" s="335"/>
      <c r="AV1727" s="335"/>
    </row>
    <row r="1728" spans="3:64" ht="12.95" customHeight="1" x14ac:dyDescent="0.2">
      <c r="C1728" s="329"/>
      <c r="D1728" s="329"/>
      <c r="AA1728" s="335"/>
      <c r="AB1728" s="335"/>
      <c r="AC1728" s="335"/>
      <c r="AD1728" s="335"/>
      <c r="AE1728" s="335"/>
      <c r="AG1728" s="415"/>
      <c r="AN1728" s="335"/>
      <c r="AO1728" s="335"/>
      <c r="AP1728" s="335"/>
      <c r="AQ1728" s="335"/>
      <c r="AR1728" s="335"/>
      <c r="AS1728" s="335"/>
      <c r="AT1728" s="335"/>
      <c r="AU1728" s="335"/>
    </row>
    <row r="1729" spans="3:64" ht="12.95" customHeight="1" x14ac:dyDescent="0.2">
      <c r="C1729" s="329"/>
      <c r="D1729" s="329"/>
      <c r="AA1729" s="335"/>
      <c r="AB1729" s="335"/>
      <c r="AC1729" s="335"/>
      <c r="AD1729" s="335"/>
      <c r="AE1729" s="335"/>
      <c r="AG1729" s="415"/>
      <c r="AN1729" s="335"/>
      <c r="AO1729" s="335"/>
      <c r="AP1729" s="335"/>
      <c r="AQ1729" s="335"/>
      <c r="AR1729" s="335"/>
      <c r="AS1729" s="335"/>
      <c r="AT1729" s="335"/>
      <c r="AU1729" s="335"/>
      <c r="AV1729" s="335"/>
      <c r="AX1729" s="335"/>
      <c r="AY1729" s="335"/>
      <c r="AZ1729" s="335"/>
      <c r="BA1729" s="335"/>
      <c r="BB1729" s="335"/>
      <c r="BC1729" s="335"/>
      <c r="BD1729" s="335"/>
      <c r="BE1729" s="335"/>
      <c r="BF1729" s="335"/>
      <c r="BG1729" s="335"/>
      <c r="BH1729" s="335"/>
      <c r="BI1729" s="335"/>
      <c r="BJ1729" s="335"/>
      <c r="BK1729" s="335"/>
      <c r="BL1729" s="335"/>
    </row>
    <row r="1730" spans="3:64" ht="12.95" customHeight="1" x14ac:dyDescent="0.2">
      <c r="C1730" s="329"/>
      <c r="D1730" s="329"/>
      <c r="AA1730" s="335"/>
      <c r="AB1730" s="335"/>
      <c r="AC1730" s="335"/>
      <c r="AD1730" s="335"/>
      <c r="AE1730" s="335"/>
      <c r="AG1730" s="415"/>
      <c r="AN1730" s="335"/>
      <c r="AO1730" s="335"/>
      <c r="AP1730" s="335"/>
      <c r="AQ1730" s="335"/>
      <c r="AR1730" s="335"/>
      <c r="AS1730" s="335"/>
      <c r="AT1730" s="335"/>
      <c r="AU1730" s="335"/>
      <c r="AV1730" s="335"/>
    </row>
    <row r="1731" spans="3:64" ht="12.95" customHeight="1" x14ac:dyDescent="0.2">
      <c r="C1731" s="329"/>
      <c r="D1731" s="329"/>
      <c r="AA1731" s="335"/>
      <c r="AB1731" s="335"/>
      <c r="AC1731" s="335"/>
      <c r="AD1731" s="335"/>
      <c r="AE1731" s="335"/>
      <c r="AG1731" s="415"/>
      <c r="AN1731" s="335"/>
      <c r="AO1731" s="335"/>
      <c r="AP1731" s="335"/>
      <c r="AQ1731" s="335"/>
      <c r="AR1731" s="335"/>
      <c r="AS1731" s="335"/>
      <c r="AT1731" s="335"/>
      <c r="AU1731" s="335"/>
    </row>
    <row r="1732" spans="3:64" ht="12.95" customHeight="1" x14ac:dyDescent="0.2">
      <c r="C1732" s="329"/>
      <c r="D1732" s="329"/>
      <c r="AA1732" s="335"/>
      <c r="AB1732" s="335"/>
      <c r="AC1732" s="335"/>
      <c r="AD1732" s="335"/>
      <c r="AE1732" s="335"/>
      <c r="AG1732" s="415"/>
      <c r="AN1732" s="335"/>
      <c r="AO1732" s="335"/>
      <c r="AP1732" s="335"/>
      <c r="AQ1732" s="335"/>
      <c r="AR1732" s="335"/>
      <c r="AS1732" s="335"/>
      <c r="AT1732" s="335"/>
      <c r="AU1732" s="335"/>
    </row>
    <row r="1733" spans="3:64" ht="12.95" customHeight="1" x14ac:dyDescent="0.2">
      <c r="C1733" s="329"/>
      <c r="D1733" s="329"/>
      <c r="AA1733" s="335"/>
      <c r="AB1733" s="335"/>
      <c r="AC1733" s="335"/>
      <c r="AD1733" s="335"/>
      <c r="AE1733" s="335"/>
      <c r="AG1733" s="415"/>
      <c r="AN1733" s="335"/>
      <c r="AO1733" s="335"/>
      <c r="AP1733" s="335"/>
      <c r="AQ1733" s="335"/>
      <c r="AR1733" s="335"/>
      <c r="AS1733" s="335"/>
      <c r="AT1733" s="335"/>
      <c r="AU1733" s="335"/>
    </row>
    <row r="1734" spans="3:64" ht="12.95" customHeight="1" x14ac:dyDescent="0.2">
      <c r="C1734" s="329"/>
      <c r="D1734" s="329"/>
      <c r="AA1734" s="335"/>
      <c r="AB1734" s="335"/>
      <c r="AC1734" s="335"/>
      <c r="AD1734" s="335"/>
      <c r="AE1734" s="335"/>
      <c r="AG1734" s="415"/>
      <c r="AN1734" s="335"/>
      <c r="AO1734" s="335"/>
      <c r="AP1734" s="335"/>
      <c r="AQ1734" s="335"/>
      <c r="AR1734" s="335"/>
      <c r="AS1734" s="335"/>
      <c r="AT1734" s="335"/>
      <c r="AU1734" s="335"/>
      <c r="AV1734" s="335"/>
      <c r="AX1734" s="335"/>
      <c r="AY1734" s="335"/>
      <c r="AZ1734" s="335"/>
      <c r="BA1734" s="335"/>
      <c r="BB1734" s="335"/>
      <c r="BC1734" s="335"/>
      <c r="BD1734" s="335"/>
      <c r="BE1734" s="335"/>
      <c r="BF1734" s="335"/>
      <c r="BG1734" s="335"/>
      <c r="BH1734" s="335"/>
      <c r="BI1734" s="335"/>
      <c r="BJ1734" s="335"/>
      <c r="BK1734" s="335"/>
      <c r="BL1734" s="335"/>
    </row>
    <row r="1735" spans="3:64" ht="12.95" customHeight="1" x14ac:dyDescent="0.2">
      <c r="C1735" s="329"/>
      <c r="D1735" s="329"/>
      <c r="AA1735" s="335"/>
      <c r="AB1735" s="335"/>
      <c r="AC1735" s="335"/>
      <c r="AD1735" s="335"/>
      <c r="AE1735" s="335"/>
      <c r="AG1735" s="415"/>
      <c r="AN1735" s="335"/>
      <c r="AO1735" s="335"/>
      <c r="AP1735" s="335"/>
      <c r="AQ1735" s="335"/>
      <c r="AR1735" s="335"/>
      <c r="AS1735" s="335"/>
      <c r="AT1735" s="335"/>
      <c r="AU1735" s="335"/>
    </row>
    <row r="1736" spans="3:64" ht="12.95" customHeight="1" x14ac:dyDescent="0.2">
      <c r="C1736" s="329"/>
      <c r="D1736" s="329"/>
      <c r="AA1736" s="335"/>
      <c r="AB1736" s="335"/>
      <c r="AC1736" s="335"/>
      <c r="AD1736" s="335"/>
      <c r="AE1736" s="335"/>
      <c r="AG1736" s="415"/>
      <c r="AN1736" s="335"/>
      <c r="AO1736" s="335"/>
      <c r="AP1736" s="335"/>
      <c r="AQ1736" s="335"/>
      <c r="AR1736" s="335"/>
      <c r="AS1736" s="335"/>
      <c r="AT1736" s="335"/>
      <c r="AU1736" s="335"/>
      <c r="AV1736" s="335"/>
      <c r="AX1736" s="335"/>
    </row>
    <row r="1737" spans="3:64" ht="12.95" customHeight="1" x14ac:dyDescent="0.2">
      <c r="C1737" s="329"/>
      <c r="D1737" s="329"/>
      <c r="AA1737" s="335"/>
      <c r="AB1737" s="335"/>
      <c r="AC1737" s="335"/>
      <c r="AD1737" s="335"/>
      <c r="AE1737" s="335"/>
      <c r="AG1737" s="415"/>
      <c r="AN1737" s="335"/>
      <c r="AO1737" s="335"/>
      <c r="AP1737" s="335"/>
      <c r="AQ1737" s="335"/>
      <c r="AR1737" s="335"/>
      <c r="AS1737" s="335"/>
      <c r="AT1737" s="335"/>
      <c r="AU1737" s="335"/>
    </row>
    <row r="1738" spans="3:64" ht="12.95" customHeight="1" x14ac:dyDescent="0.2">
      <c r="C1738" s="329"/>
      <c r="D1738" s="329"/>
      <c r="AA1738" s="335"/>
      <c r="AB1738" s="335"/>
      <c r="AC1738" s="335"/>
      <c r="AD1738" s="335"/>
      <c r="AE1738" s="335"/>
      <c r="AG1738" s="415"/>
      <c r="AN1738" s="335"/>
      <c r="AO1738" s="335"/>
      <c r="AP1738" s="335"/>
      <c r="AQ1738" s="335"/>
      <c r="AR1738" s="335"/>
      <c r="AS1738" s="335"/>
      <c r="AT1738" s="335"/>
      <c r="AU1738" s="335"/>
    </row>
    <row r="1739" spans="3:64" ht="12.95" customHeight="1" x14ac:dyDescent="0.2">
      <c r="C1739" s="329"/>
      <c r="D1739" s="329"/>
      <c r="AA1739" s="335"/>
      <c r="AB1739" s="335"/>
      <c r="AC1739" s="335"/>
      <c r="AD1739" s="335"/>
      <c r="AE1739" s="335"/>
      <c r="AG1739" s="415"/>
      <c r="AN1739" s="335"/>
      <c r="AO1739" s="335"/>
      <c r="AP1739" s="335"/>
      <c r="AQ1739" s="335"/>
      <c r="AR1739" s="335"/>
      <c r="AS1739" s="335"/>
      <c r="AT1739" s="335"/>
      <c r="AU1739" s="335"/>
      <c r="AV1739" s="335"/>
      <c r="AW1739" s="335"/>
      <c r="AX1739" s="335"/>
      <c r="AY1739" s="335"/>
      <c r="AZ1739" s="335"/>
      <c r="BA1739" s="335"/>
      <c r="BB1739" s="335"/>
      <c r="BC1739" s="335"/>
      <c r="BD1739" s="335"/>
      <c r="BE1739" s="335"/>
      <c r="BF1739" s="335"/>
      <c r="BG1739" s="335"/>
      <c r="BH1739" s="335"/>
      <c r="BI1739" s="335"/>
      <c r="BJ1739" s="335"/>
      <c r="BK1739" s="335"/>
      <c r="BL1739" s="335"/>
    </row>
    <row r="1740" spans="3:64" ht="12.95" customHeight="1" x14ac:dyDescent="0.2">
      <c r="C1740" s="329"/>
      <c r="D1740" s="329"/>
      <c r="AA1740" s="335"/>
      <c r="AB1740" s="335"/>
      <c r="AC1740" s="335"/>
      <c r="AD1740" s="335"/>
      <c r="AE1740" s="335"/>
      <c r="AG1740" s="415"/>
      <c r="AN1740" s="335"/>
      <c r="AO1740" s="335"/>
      <c r="AP1740" s="335"/>
      <c r="AQ1740" s="335"/>
      <c r="AR1740" s="335"/>
      <c r="AS1740" s="335"/>
      <c r="AT1740" s="335"/>
      <c r="AU1740" s="335"/>
      <c r="AV1740" s="335"/>
      <c r="AW1740" s="335"/>
      <c r="AX1740" s="335"/>
      <c r="AY1740" s="335"/>
      <c r="AZ1740" s="335"/>
      <c r="BA1740" s="335"/>
      <c r="BB1740" s="335"/>
      <c r="BC1740" s="335"/>
      <c r="BD1740" s="335"/>
      <c r="BE1740" s="335"/>
      <c r="BF1740" s="335"/>
      <c r="BG1740" s="335"/>
      <c r="BH1740" s="335"/>
      <c r="BI1740" s="335"/>
      <c r="BJ1740" s="335"/>
      <c r="BK1740" s="335"/>
      <c r="BL1740" s="335"/>
    </row>
    <row r="1741" spans="3:64" ht="12.95" customHeight="1" x14ac:dyDescent="0.2">
      <c r="C1741" s="329"/>
      <c r="D1741" s="329"/>
      <c r="AA1741" s="335"/>
      <c r="AB1741" s="335"/>
      <c r="AC1741" s="335"/>
      <c r="AD1741" s="335"/>
      <c r="AE1741" s="335"/>
      <c r="AG1741" s="415"/>
      <c r="AN1741" s="335"/>
      <c r="AO1741" s="335"/>
      <c r="AP1741" s="335"/>
      <c r="AQ1741" s="335"/>
      <c r="AR1741" s="335"/>
      <c r="AS1741" s="335"/>
      <c r="AT1741" s="335"/>
      <c r="AU1741" s="335"/>
    </row>
    <row r="1742" spans="3:64" ht="12.95" customHeight="1" x14ac:dyDescent="0.2">
      <c r="C1742" s="329"/>
      <c r="D1742" s="329"/>
      <c r="AA1742" s="335"/>
      <c r="AB1742" s="335"/>
      <c r="AC1742" s="335"/>
      <c r="AD1742" s="335"/>
      <c r="AE1742" s="335"/>
      <c r="AG1742" s="415"/>
      <c r="AN1742" s="335"/>
      <c r="AO1742" s="335"/>
      <c r="AP1742" s="335"/>
      <c r="AQ1742" s="335"/>
      <c r="AR1742" s="335"/>
      <c r="AS1742" s="335"/>
      <c r="AT1742" s="335"/>
      <c r="AU1742" s="335"/>
    </row>
    <row r="1743" spans="3:64" ht="12.95" customHeight="1" x14ac:dyDescent="0.2">
      <c r="C1743" s="329"/>
      <c r="D1743" s="329"/>
      <c r="AA1743" s="335"/>
      <c r="AB1743" s="335"/>
      <c r="AC1743" s="335"/>
      <c r="AD1743" s="335"/>
      <c r="AE1743" s="335"/>
      <c r="AG1743" s="415"/>
      <c r="AN1743" s="335"/>
      <c r="AO1743" s="335"/>
      <c r="AP1743" s="335"/>
      <c r="AQ1743" s="335"/>
      <c r="AR1743" s="335"/>
      <c r="AS1743" s="335"/>
      <c r="AT1743" s="335"/>
      <c r="AU1743" s="335"/>
      <c r="AV1743" s="335"/>
    </row>
    <row r="1744" spans="3:64" ht="12.95" customHeight="1" x14ac:dyDescent="0.2">
      <c r="C1744" s="329"/>
      <c r="D1744" s="329"/>
      <c r="AA1744" s="335"/>
      <c r="AB1744" s="335"/>
      <c r="AC1744" s="335"/>
      <c r="AD1744" s="335"/>
      <c r="AE1744" s="335"/>
      <c r="AG1744" s="415"/>
      <c r="AN1744" s="335"/>
      <c r="AO1744" s="335"/>
      <c r="AP1744" s="335"/>
      <c r="AQ1744" s="335"/>
      <c r="AR1744" s="335"/>
      <c r="AS1744" s="335"/>
      <c r="AT1744" s="335"/>
      <c r="AU1744" s="335"/>
    </row>
    <row r="1745" spans="3:64" ht="12.95" customHeight="1" x14ac:dyDescent="0.2">
      <c r="C1745" s="329"/>
      <c r="D1745" s="329"/>
      <c r="AA1745" s="335"/>
      <c r="AB1745" s="335"/>
      <c r="AC1745" s="335"/>
      <c r="AD1745" s="335"/>
      <c r="AE1745" s="335"/>
      <c r="AG1745" s="415"/>
      <c r="AN1745" s="335"/>
      <c r="AO1745" s="335"/>
      <c r="AP1745" s="335"/>
      <c r="AQ1745" s="335"/>
      <c r="AR1745" s="335"/>
      <c r="AS1745" s="335"/>
      <c r="AT1745" s="335"/>
      <c r="AU1745" s="335"/>
    </row>
    <row r="1746" spans="3:64" ht="12.95" customHeight="1" x14ac:dyDescent="0.2">
      <c r="C1746" s="329"/>
      <c r="D1746" s="329"/>
      <c r="AA1746" s="335"/>
      <c r="AB1746" s="335"/>
      <c r="AC1746" s="335"/>
      <c r="AD1746" s="335"/>
      <c r="AE1746" s="335"/>
      <c r="AG1746" s="415"/>
      <c r="AN1746" s="335"/>
      <c r="AO1746" s="335"/>
      <c r="AP1746" s="335"/>
      <c r="AQ1746" s="335"/>
      <c r="AR1746" s="335"/>
      <c r="AS1746" s="335"/>
      <c r="AT1746" s="335"/>
      <c r="AU1746" s="335"/>
    </row>
    <row r="1747" spans="3:64" ht="12.95" customHeight="1" x14ac:dyDescent="0.2">
      <c r="C1747" s="329"/>
      <c r="D1747" s="329"/>
      <c r="AA1747" s="335"/>
      <c r="AB1747" s="335"/>
      <c r="AC1747" s="335"/>
      <c r="AD1747" s="335"/>
      <c r="AE1747" s="335"/>
      <c r="AG1747" s="415"/>
      <c r="AN1747" s="335"/>
      <c r="AO1747" s="335"/>
      <c r="AP1747" s="335"/>
      <c r="AQ1747" s="335"/>
      <c r="AR1747" s="335"/>
      <c r="AS1747" s="335"/>
      <c r="AT1747" s="335"/>
      <c r="AU1747" s="335"/>
    </row>
    <row r="1748" spans="3:64" ht="12.95" customHeight="1" x14ac:dyDescent="0.2">
      <c r="C1748" s="329"/>
      <c r="D1748" s="329"/>
      <c r="AA1748" s="335"/>
      <c r="AB1748" s="335"/>
      <c r="AC1748" s="335"/>
      <c r="AD1748" s="335"/>
      <c r="AE1748" s="335"/>
      <c r="AG1748" s="415"/>
      <c r="AN1748" s="335"/>
      <c r="AO1748" s="335"/>
      <c r="AP1748" s="335"/>
      <c r="AQ1748" s="335"/>
      <c r="AR1748" s="335"/>
      <c r="AS1748" s="335"/>
      <c r="AT1748" s="335"/>
      <c r="AU1748" s="335"/>
    </row>
    <row r="1749" spans="3:64" ht="12.95" customHeight="1" x14ac:dyDescent="0.2">
      <c r="C1749" s="329"/>
      <c r="D1749" s="329"/>
      <c r="AA1749" s="335"/>
      <c r="AB1749" s="335"/>
      <c r="AC1749" s="335"/>
      <c r="AD1749" s="335"/>
      <c r="AE1749" s="335"/>
      <c r="AG1749" s="415"/>
      <c r="AN1749" s="335"/>
      <c r="AO1749" s="335"/>
      <c r="AP1749" s="335"/>
      <c r="AQ1749" s="335"/>
      <c r="AR1749" s="335"/>
      <c r="AS1749" s="335"/>
      <c r="AT1749" s="335"/>
      <c r="AU1749" s="335"/>
      <c r="AV1749" s="335"/>
    </row>
    <row r="1750" spans="3:64" ht="12.95" customHeight="1" x14ac:dyDescent="0.2">
      <c r="C1750" s="329"/>
      <c r="D1750" s="329"/>
      <c r="AA1750" s="335"/>
      <c r="AB1750" s="335"/>
      <c r="AC1750" s="335"/>
      <c r="AD1750" s="335"/>
      <c r="AE1750" s="335"/>
      <c r="AG1750" s="415"/>
      <c r="AN1750" s="335"/>
      <c r="AO1750" s="335"/>
      <c r="AP1750" s="335"/>
      <c r="AQ1750" s="335"/>
      <c r="AR1750" s="335"/>
      <c r="AS1750" s="335"/>
      <c r="AT1750" s="335"/>
      <c r="AU1750" s="335"/>
    </row>
    <row r="1751" spans="3:64" ht="12.95" customHeight="1" x14ac:dyDescent="0.2">
      <c r="C1751" s="329"/>
      <c r="D1751" s="329"/>
      <c r="AA1751" s="335"/>
      <c r="AB1751" s="335"/>
      <c r="AC1751" s="335"/>
      <c r="AD1751" s="335"/>
      <c r="AE1751" s="335"/>
      <c r="AG1751" s="415"/>
      <c r="AN1751" s="335"/>
      <c r="AO1751" s="335"/>
      <c r="AP1751" s="335"/>
      <c r="AQ1751" s="335"/>
      <c r="AR1751" s="335"/>
      <c r="AS1751" s="335"/>
      <c r="AT1751" s="335"/>
      <c r="AU1751" s="335"/>
    </row>
    <row r="1752" spans="3:64" ht="12.95" customHeight="1" x14ac:dyDescent="0.2">
      <c r="C1752" s="329"/>
      <c r="D1752" s="329"/>
      <c r="AA1752" s="335"/>
      <c r="AB1752" s="335"/>
      <c r="AC1752" s="335"/>
      <c r="AD1752" s="335"/>
      <c r="AE1752" s="335"/>
      <c r="AG1752" s="415"/>
      <c r="AN1752" s="335"/>
      <c r="AO1752" s="335"/>
      <c r="AP1752" s="335"/>
      <c r="AQ1752" s="335"/>
      <c r="AR1752" s="335"/>
      <c r="AS1752" s="335"/>
      <c r="AT1752" s="335"/>
      <c r="AU1752" s="335"/>
      <c r="AV1752" s="335"/>
      <c r="AW1752" s="335"/>
      <c r="AX1752" s="335"/>
      <c r="AY1752" s="335"/>
      <c r="AZ1752" s="335"/>
      <c r="BA1752" s="335"/>
      <c r="BB1752" s="335"/>
      <c r="BC1752" s="335"/>
      <c r="BD1752" s="335"/>
      <c r="BE1752" s="335"/>
      <c r="BF1752" s="335"/>
      <c r="BG1752" s="335"/>
      <c r="BH1752" s="335"/>
      <c r="BI1752" s="335"/>
      <c r="BJ1752" s="335"/>
      <c r="BK1752" s="335"/>
      <c r="BL1752" s="335"/>
    </row>
    <row r="1753" spans="3:64" ht="12.95" customHeight="1" x14ac:dyDescent="0.2">
      <c r="C1753" s="329"/>
      <c r="D1753" s="329"/>
      <c r="AA1753" s="335"/>
      <c r="AB1753" s="335"/>
      <c r="AC1753" s="335"/>
      <c r="AD1753" s="335"/>
      <c r="AE1753" s="335"/>
      <c r="AG1753" s="415"/>
      <c r="AN1753" s="335"/>
      <c r="AO1753" s="335"/>
      <c r="AP1753" s="335"/>
      <c r="AQ1753" s="335"/>
      <c r="AR1753" s="335"/>
      <c r="AS1753" s="335"/>
      <c r="AT1753" s="335"/>
      <c r="AU1753" s="335"/>
    </row>
    <row r="1754" spans="3:64" ht="12.95" customHeight="1" x14ac:dyDescent="0.2">
      <c r="C1754" s="329"/>
      <c r="D1754" s="329"/>
      <c r="AA1754" s="335"/>
      <c r="AB1754" s="335"/>
      <c r="AC1754" s="335"/>
      <c r="AD1754" s="335"/>
      <c r="AE1754" s="335"/>
      <c r="AG1754" s="415"/>
      <c r="AN1754" s="335"/>
      <c r="AO1754" s="335"/>
      <c r="AP1754" s="335"/>
      <c r="AQ1754" s="335"/>
      <c r="AR1754" s="335"/>
      <c r="AS1754" s="335"/>
      <c r="AT1754" s="335"/>
      <c r="AU1754" s="335"/>
    </row>
    <row r="1755" spans="3:64" ht="12.95" customHeight="1" x14ac:dyDescent="0.2">
      <c r="C1755" s="329"/>
      <c r="D1755" s="329"/>
      <c r="AA1755" s="335"/>
      <c r="AB1755" s="335"/>
      <c r="AC1755" s="335"/>
      <c r="AD1755" s="335"/>
      <c r="AE1755" s="335"/>
      <c r="AG1755" s="415"/>
      <c r="AN1755" s="335"/>
      <c r="AO1755" s="335"/>
      <c r="AP1755" s="335"/>
      <c r="AQ1755" s="335"/>
      <c r="AR1755" s="335"/>
      <c r="AS1755" s="335"/>
      <c r="AT1755" s="335"/>
      <c r="AU1755" s="335"/>
    </row>
    <row r="1756" spans="3:64" ht="12.95" customHeight="1" x14ac:dyDescent="0.2">
      <c r="C1756" s="329"/>
      <c r="D1756" s="329"/>
      <c r="AA1756" s="335"/>
      <c r="AB1756" s="335"/>
      <c r="AC1756" s="335"/>
      <c r="AD1756" s="335"/>
      <c r="AE1756" s="335"/>
      <c r="AG1756" s="415"/>
      <c r="AN1756" s="335"/>
      <c r="AO1756" s="335"/>
      <c r="AP1756" s="335"/>
      <c r="AQ1756" s="335"/>
      <c r="AR1756" s="335"/>
      <c r="AS1756" s="335"/>
      <c r="AT1756" s="335"/>
      <c r="AU1756" s="335"/>
    </row>
    <row r="1757" spans="3:64" ht="12.95" customHeight="1" x14ac:dyDescent="0.2">
      <c r="C1757" s="329"/>
      <c r="D1757" s="329"/>
      <c r="AA1757" s="335"/>
      <c r="AB1757" s="335"/>
      <c r="AC1757" s="335"/>
      <c r="AD1757" s="335"/>
      <c r="AE1757" s="335"/>
      <c r="AG1757" s="415"/>
      <c r="AN1757" s="335"/>
      <c r="AO1757" s="335"/>
      <c r="AP1757" s="335"/>
      <c r="AQ1757" s="335"/>
      <c r="AR1757" s="335"/>
      <c r="AS1757" s="335"/>
      <c r="AT1757" s="335"/>
      <c r="AU1757" s="335"/>
    </row>
    <row r="1758" spans="3:64" ht="12.95" customHeight="1" x14ac:dyDescent="0.2">
      <c r="C1758" s="329"/>
      <c r="D1758" s="329"/>
      <c r="AA1758" s="335"/>
      <c r="AB1758" s="335"/>
      <c r="AC1758" s="335"/>
      <c r="AD1758" s="335"/>
      <c r="AE1758" s="335"/>
      <c r="AG1758" s="415"/>
      <c r="AN1758" s="335"/>
      <c r="AO1758" s="335"/>
      <c r="AP1758" s="335"/>
      <c r="AQ1758" s="335"/>
      <c r="AR1758" s="335"/>
      <c r="AS1758" s="335"/>
      <c r="AT1758" s="335"/>
      <c r="AU1758" s="335"/>
      <c r="AV1758" s="335"/>
      <c r="AW1758" s="335"/>
      <c r="AX1758" s="335"/>
      <c r="AY1758" s="335"/>
      <c r="AZ1758" s="335"/>
      <c r="BA1758" s="335"/>
      <c r="BB1758" s="335"/>
      <c r="BC1758" s="335"/>
      <c r="BD1758" s="335"/>
      <c r="BE1758" s="335"/>
      <c r="BF1758" s="335"/>
      <c r="BG1758" s="335"/>
      <c r="BH1758" s="335"/>
      <c r="BI1758" s="335"/>
      <c r="BJ1758" s="335"/>
      <c r="BK1758" s="335"/>
      <c r="BL1758" s="335"/>
    </row>
    <row r="1759" spans="3:64" ht="12.95" customHeight="1" x14ac:dyDescent="0.2">
      <c r="C1759" s="329"/>
      <c r="D1759" s="329"/>
      <c r="AA1759" s="335"/>
      <c r="AB1759" s="335"/>
      <c r="AC1759" s="335"/>
      <c r="AD1759" s="335"/>
      <c r="AE1759" s="335"/>
      <c r="AG1759" s="415"/>
      <c r="AN1759" s="335"/>
      <c r="AO1759" s="335"/>
      <c r="AP1759" s="335"/>
      <c r="AQ1759" s="335"/>
      <c r="AR1759" s="335"/>
      <c r="AS1759" s="335"/>
      <c r="AT1759" s="335"/>
      <c r="AU1759" s="335"/>
      <c r="AV1759" s="335"/>
      <c r="AW1759" s="335"/>
      <c r="AX1759" s="335"/>
      <c r="AY1759" s="335"/>
      <c r="AZ1759" s="335"/>
      <c r="BA1759" s="335"/>
      <c r="BB1759" s="335"/>
      <c r="BC1759" s="335"/>
      <c r="BD1759" s="335"/>
      <c r="BE1759" s="335"/>
      <c r="BF1759" s="335"/>
      <c r="BG1759" s="335"/>
      <c r="BH1759" s="335"/>
      <c r="BI1759" s="335"/>
      <c r="BJ1759" s="335"/>
      <c r="BK1759" s="335"/>
      <c r="BL1759" s="335"/>
    </row>
    <row r="1760" spans="3:64" ht="12.95" customHeight="1" x14ac:dyDescent="0.2">
      <c r="C1760" s="329"/>
      <c r="D1760" s="329"/>
      <c r="AA1760" s="335"/>
      <c r="AB1760" s="335"/>
      <c r="AC1760" s="335"/>
      <c r="AD1760" s="335"/>
      <c r="AE1760" s="335"/>
      <c r="AG1760" s="415"/>
      <c r="AN1760" s="335"/>
      <c r="AO1760" s="335"/>
      <c r="AP1760" s="335"/>
      <c r="AQ1760" s="335"/>
      <c r="AR1760" s="335"/>
      <c r="AS1760" s="335"/>
      <c r="AT1760" s="335"/>
      <c r="AU1760" s="335"/>
      <c r="AV1760" s="335"/>
    </row>
    <row r="1761" spans="3:64" ht="12.95" customHeight="1" x14ac:dyDescent="0.2">
      <c r="C1761" s="329"/>
      <c r="D1761" s="329"/>
      <c r="AA1761" s="335"/>
      <c r="AB1761" s="335"/>
      <c r="AC1761" s="335"/>
      <c r="AD1761" s="335"/>
      <c r="AE1761" s="335"/>
      <c r="AG1761" s="415"/>
      <c r="AN1761" s="335"/>
      <c r="AO1761" s="335"/>
      <c r="AP1761" s="335"/>
      <c r="AQ1761" s="335"/>
      <c r="AR1761" s="335"/>
      <c r="AS1761" s="335"/>
      <c r="AT1761" s="335"/>
      <c r="AU1761" s="335"/>
      <c r="AV1761" s="335"/>
    </row>
    <row r="1762" spans="3:64" ht="12.95" customHeight="1" x14ac:dyDescent="0.2">
      <c r="C1762" s="329"/>
      <c r="D1762" s="329"/>
      <c r="AA1762" s="335"/>
      <c r="AB1762" s="335"/>
      <c r="AC1762" s="335"/>
      <c r="AD1762" s="335"/>
      <c r="AE1762" s="335"/>
      <c r="AG1762" s="415"/>
      <c r="AN1762" s="335"/>
      <c r="AO1762" s="335"/>
      <c r="AP1762" s="335"/>
      <c r="AQ1762" s="335"/>
      <c r="AR1762" s="335"/>
      <c r="AS1762" s="335"/>
      <c r="AT1762" s="335"/>
      <c r="AU1762" s="335"/>
    </row>
    <row r="1763" spans="3:64" ht="12.95" customHeight="1" x14ac:dyDescent="0.2">
      <c r="C1763" s="329"/>
      <c r="D1763" s="329"/>
      <c r="AA1763" s="335"/>
      <c r="AB1763" s="335"/>
      <c r="AC1763" s="335"/>
      <c r="AD1763" s="335"/>
      <c r="AE1763" s="335"/>
      <c r="AG1763" s="415"/>
      <c r="AN1763" s="335"/>
      <c r="AO1763" s="335"/>
      <c r="AP1763" s="335"/>
      <c r="AQ1763" s="335"/>
      <c r="AR1763" s="335"/>
      <c r="AS1763" s="335"/>
      <c r="AT1763" s="335"/>
      <c r="AU1763" s="335"/>
    </row>
    <row r="1764" spans="3:64" ht="12.95" customHeight="1" x14ac:dyDescent="0.2">
      <c r="C1764" s="329"/>
      <c r="D1764" s="329"/>
      <c r="AA1764" s="335"/>
      <c r="AB1764" s="335"/>
      <c r="AC1764" s="335"/>
      <c r="AD1764" s="335"/>
      <c r="AE1764" s="335"/>
      <c r="AG1764" s="415"/>
      <c r="AN1764" s="335"/>
      <c r="AO1764" s="335"/>
      <c r="AP1764" s="335"/>
      <c r="AQ1764" s="335"/>
      <c r="AR1764" s="335"/>
      <c r="AS1764" s="335"/>
      <c r="AT1764" s="335"/>
      <c r="AU1764" s="335"/>
      <c r="AV1764" s="335"/>
      <c r="AW1764" s="335"/>
      <c r="AX1764" s="335"/>
      <c r="AY1764" s="335"/>
      <c r="AZ1764" s="335"/>
      <c r="BA1764" s="335"/>
      <c r="BB1764" s="335"/>
      <c r="BC1764" s="335"/>
      <c r="BD1764" s="335"/>
      <c r="BE1764" s="335"/>
      <c r="BF1764" s="335"/>
      <c r="BG1764" s="335"/>
      <c r="BH1764" s="335"/>
      <c r="BI1764" s="335"/>
      <c r="BJ1764" s="335"/>
      <c r="BK1764" s="335"/>
      <c r="BL1764" s="335"/>
    </row>
    <row r="1765" spans="3:64" ht="12.95" customHeight="1" x14ac:dyDescent="0.2">
      <c r="C1765" s="329"/>
      <c r="D1765" s="329"/>
      <c r="AA1765" s="335"/>
      <c r="AB1765" s="335"/>
      <c r="AC1765" s="335"/>
      <c r="AD1765" s="335"/>
      <c r="AE1765" s="335"/>
      <c r="AG1765" s="415"/>
      <c r="AN1765" s="335"/>
      <c r="AO1765" s="335"/>
      <c r="AP1765" s="335"/>
      <c r="AQ1765" s="335"/>
      <c r="AR1765" s="335"/>
      <c r="AS1765" s="335"/>
      <c r="AT1765" s="335"/>
      <c r="AU1765" s="335"/>
      <c r="AV1765" s="335"/>
      <c r="AX1765" s="335"/>
      <c r="AY1765" s="335"/>
      <c r="AZ1765" s="335"/>
      <c r="BA1765" s="335"/>
      <c r="BB1765" s="335"/>
      <c r="BC1765" s="335"/>
      <c r="BD1765" s="335"/>
      <c r="BE1765" s="335"/>
      <c r="BF1765" s="335"/>
      <c r="BG1765" s="335"/>
      <c r="BH1765" s="335"/>
      <c r="BI1765" s="335"/>
      <c r="BJ1765" s="335"/>
      <c r="BK1765" s="335"/>
      <c r="BL1765" s="335"/>
    </row>
    <row r="1766" spans="3:64" ht="12.95" customHeight="1" x14ac:dyDescent="0.2">
      <c r="C1766" s="329"/>
      <c r="D1766" s="329"/>
      <c r="AA1766" s="335"/>
      <c r="AB1766" s="335"/>
      <c r="AC1766" s="335"/>
      <c r="AD1766" s="335"/>
      <c r="AE1766" s="335"/>
      <c r="AG1766" s="415"/>
      <c r="AN1766" s="335"/>
      <c r="AO1766" s="335"/>
      <c r="AP1766" s="335"/>
      <c r="AQ1766" s="335"/>
      <c r="AR1766" s="335"/>
      <c r="AS1766" s="335"/>
      <c r="AT1766" s="335"/>
      <c r="AU1766" s="335"/>
    </row>
    <row r="1767" spans="3:64" ht="12.95" customHeight="1" x14ac:dyDescent="0.2">
      <c r="C1767" s="329"/>
      <c r="D1767" s="329"/>
      <c r="AA1767" s="335"/>
      <c r="AB1767" s="335"/>
      <c r="AC1767" s="335"/>
      <c r="AD1767" s="335"/>
      <c r="AE1767" s="335"/>
      <c r="AG1767" s="415"/>
      <c r="AN1767" s="335"/>
      <c r="AO1767" s="335"/>
      <c r="AP1767" s="335"/>
      <c r="AQ1767" s="335"/>
      <c r="AR1767" s="335"/>
      <c r="AS1767" s="335"/>
      <c r="AT1767" s="335"/>
      <c r="AU1767" s="335"/>
      <c r="AV1767" s="335"/>
    </row>
    <row r="1768" spans="3:64" ht="12.95" customHeight="1" x14ac:dyDescent="0.2">
      <c r="C1768" s="329"/>
      <c r="D1768" s="329"/>
      <c r="AA1768" s="335"/>
      <c r="AB1768" s="335"/>
      <c r="AC1768" s="335"/>
      <c r="AD1768" s="335"/>
      <c r="AE1768" s="335"/>
      <c r="AG1768" s="415"/>
      <c r="AN1768" s="335"/>
      <c r="AO1768" s="335"/>
      <c r="AP1768" s="335"/>
      <c r="AQ1768" s="335"/>
      <c r="AR1768" s="335"/>
      <c r="AS1768" s="335"/>
      <c r="AT1768" s="335"/>
      <c r="AU1768" s="335"/>
    </row>
    <row r="1769" spans="3:64" ht="12.95" customHeight="1" x14ac:dyDescent="0.2">
      <c r="C1769" s="329"/>
      <c r="D1769" s="329"/>
      <c r="AA1769" s="335"/>
      <c r="AB1769" s="335"/>
      <c r="AC1769" s="335"/>
      <c r="AD1769" s="335"/>
      <c r="AE1769" s="335"/>
      <c r="AG1769" s="415"/>
      <c r="AN1769" s="335"/>
      <c r="AO1769" s="335"/>
      <c r="AP1769" s="335"/>
      <c r="AQ1769" s="335"/>
      <c r="AR1769" s="335"/>
      <c r="AS1769" s="335"/>
      <c r="AT1769" s="335"/>
      <c r="AU1769" s="335"/>
      <c r="AV1769" s="335"/>
    </row>
    <row r="1770" spans="3:64" ht="12.95" customHeight="1" x14ac:dyDescent="0.2">
      <c r="C1770" s="329"/>
      <c r="D1770" s="329"/>
      <c r="AA1770" s="335"/>
      <c r="AB1770" s="335"/>
      <c r="AC1770" s="335"/>
      <c r="AD1770" s="335"/>
      <c r="AE1770" s="335"/>
      <c r="AG1770" s="415"/>
      <c r="AN1770" s="335"/>
      <c r="AO1770" s="335"/>
      <c r="AP1770" s="335"/>
      <c r="AQ1770" s="335"/>
      <c r="AR1770" s="335"/>
      <c r="AS1770" s="335"/>
      <c r="AT1770" s="335"/>
      <c r="AU1770" s="335"/>
    </row>
    <row r="1771" spans="3:64" ht="12.95" customHeight="1" x14ac:dyDescent="0.2">
      <c r="C1771" s="329"/>
      <c r="D1771" s="329"/>
      <c r="AA1771" s="335"/>
      <c r="AB1771" s="335"/>
      <c r="AC1771" s="335"/>
      <c r="AD1771" s="335"/>
      <c r="AE1771" s="335"/>
      <c r="AG1771" s="415"/>
      <c r="AN1771" s="335"/>
      <c r="AO1771" s="335"/>
      <c r="AP1771" s="335"/>
      <c r="AQ1771" s="335"/>
      <c r="AR1771" s="335"/>
      <c r="AS1771" s="335"/>
      <c r="AT1771" s="335"/>
      <c r="AU1771" s="335"/>
      <c r="AV1771" s="335"/>
    </row>
    <row r="1772" spans="3:64" ht="12.95" customHeight="1" x14ac:dyDescent="0.2">
      <c r="C1772" s="329"/>
      <c r="D1772" s="329"/>
      <c r="AA1772" s="335"/>
      <c r="AB1772" s="335"/>
      <c r="AC1772" s="335"/>
      <c r="AD1772" s="335"/>
      <c r="AE1772" s="335"/>
      <c r="AG1772" s="415"/>
      <c r="AN1772" s="335"/>
      <c r="AO1772" s="335"/>
      <c r="AP1772" s="335"/>
      <c r="AQ1772" s="335"/>
      <c r="AR1772" s="335"/>
      <c r="AS1772" s="335"/>
      <c r="AT1772" s="335"/>
      <c r="AU1772" s="335"/>
      <c r="AV1772" s="335"/>
      <c r="AW1772" s="335"/>
      <c r="AX1772" s="335"/>
      <c r="AY1772" s="335"/>
      <c r="AZ1772" s="335"/>
      <c r="BA1772" s="335"/>
      <c r="BB1772" s="335"/>
      <c r="BC1772" s="335"/>
      <c r="BD1772" s="335"/>
      <c r="BE1772" s="335"/>
      <c r="BF1772" s="335"/>
      <c r="BG1772" s="335"/>
      <c r="BH1772" s="335"/>
      <c r="BI1772" s="335"/>
      <c r="BJ1772" s="335"/>
      <c r="BK1772" s="335"/>
      <c r="BL1772" s="335"/>
    </row>
    <row r="1773" spans="3:64" ht="12.95" customHeight="1" x14ac:dyDescent="0.2">
      <c r="C1773" s="329"/>
      <c r="D1773" s="329"/>
      <c r="AA1773" s="335"/>
      <c r="AB1773" s="335"/>
      <c r="AC1773" s="335"/>
      <c r="AD1773" s="335"/>
      <c r="AE1773" s="335"/>
      <c r="AG1773" s="415"/>
      <c r="AN1773" s="335"/>
      <c r="AO1773" s="335"/>
      <c r="AP1773" s="335"/>
      <c r="AQ1773" s="335"/>
      <c r="AR1773" s="335"/>
      <c r="AS1773" s="335"/>
      <c r="AT1773" s="335"/>
      <c r="AU1773" s="335"/>
    </row>
    <row r="1774" spans="3:64" ht="12.95" customHeight="1" x14ac:dyDescent="0.2">
      <c r="C1774" s="329"/>
      <c r="D1774" s="329"/>
      <c r="AA1774" s="335"/>
      <c r="AB1774" s="335"/>
      <c r="AC1774" s="335"/>
      <c r="AD1774" s="335"/>
      <c r="AE1774" s="335"/>
      <c r="AG1774" s="415"/>
      <c r="AN1774" s="335"/>
      <c r="AO1774" s="335"/>
      <c r="AP1774" s="335"/>
      <c r="AQ1774" s="335"/>
      <c r="AR1774" s="335"/>
      <c r="AS1774" s="335"/>
      <c r="AT1774" s="335"/>
      <c r="AU1774" s="335"/>
    </row>
    <row r="1775" spans="3:64" ht="12.95" customHeight="1" x14ac:dyDescent="0.2">
      <c r="C1775" s="329"/>
      <c r="D1775" s="329"/>
      <c r="AA1775" s="335"/>
      <c r="AB1775" s="335"/>
      <c r="AC1775" s="335"/>
      <c r="AD1775" s="335"/>
      <c r="AE1775" s="335"/>
      <c r="AG1775" s="415"/>
      <c r="AN1775" s="335"/>
      <c r="AO1775" s="335"/>
      <c r="AP1775" s="335"/>
      <c r="AQ1775" s="335"/>
      <c r="AR1775" s="335"/>
      <c r="AS1775" s="335"/>
      <c r="AT1775" s="335"/>
      <c r="AU1775" s="335"/>
    </row>
    <row r="1776" spans="3:64" ht="12.95" customHeight="1" x14ac:dyDescent="0.2">
      <c r="C1776" s="329"/>
      <c r="D1776" s="329"/>
      <c r="AA1776" s="335"/>
      <c r="AB1776" s="335"/>
      <c r="AC1776" s="335"/>
      <c r="AD1776" s="335"/>
      <c r="AE1776" s="335"/>
      <c r="AG1776" s="415"/>
      <c r="AN1776" s="335"/>
      <c r="AO1776" s="335"/>
      <c r="AP1776" s="335"/>
      <c r="AQ1776" s="335"/>
      <c r="AR1776" s="335"/>
      <c r="AS1776" s="335"/>
      <c r="AT1776" s="335"/>
      <c r="AU1776" s="335"/>
    </row>
    <row r="1777" spans="3:48" ht="12.95" customHeight="1" x14ac:dyDescent="0.2">
      <c r="C1777" s="329"/>
      <c r="D1777" s="329"/>
      <c r="AA1777" s="335"/>
      <c r="AB1777" s="335"/>
      <c r="AC1777" s="335"/>
      <c r="AD1777" s="335"/>
      <c r="AE1777" s="335"/>
      <c r="AG1777" s="415"/>
      <c r="AN1777" s="335"/>
      <c r="AO1777" s="335"/>
      <c r="AP1777" s="335"/>
      <c r="AQ1777" s="335"/>
      <c r="AR1777" s="335"/>
      <c r="AS1777" s="335"/>
      <c r="AT1777" s="335"/>
      <c r="AU1777" s="335"/>
    </row>
    <row r="1778" spans="3:48" ht="12.95" customHeight="1" x14ac:dyDescent="0.2">
      <c r="C1778" s="329"/>
      <c r="D1778" s="329"/>
      <c r="AA1778" s="335"/>
      <c r="AB1778" s="335"/>
      <c r="AC1778" s="335"/>
      <c r="AD1778" s="335"/>
      <c r="AE1778" s="335"/>
      <c r="AG1778" s="415"/>
      <c r="AN1778" s="335"/>
      <c r="AO1778" s="335"/>
      <c r="AP1778" s="335"/>
      <c r="AQ1778" s="335"/>
      <c r="AR1778" s="335"/>
      <c r="AS1778" s="335"/>
      <c r="AT1778" s="335"/>
      <c r="AU1778" s="335"/>
    </row>
    <row r="1779" spans="3:48" ht="12.95" customHeight="1" x14ac:dyDescent="0.2">
      <c r="C1779" s="329"/>
      <c r="D1779" s="329"/>
      <c r="AA1779" s="335"/>
      <c r="AB1779" s="335"/>
      <c r="AC1779" s="335"/>
      <c r="AD1779" s="335"/>
      <c r="AE1779" s="335"/>
      <c r="AG1779" s="415"/>
      <c r="AN1779" s="335"/>
      <c r="AO1779" s="335"/>
      <c r="AP1779" s="335"/>
      <c r="AQ1779" s="335"/>
      <c r="AR1779" s="335"/>
      <c r="AS1779" s="335"/>
      <c r="AT1779" s="335"/>
      <c r="AU1779" s="335"/>
    </row>
    <row r="1780" spans="3:48" ht="12.95" customHeight="1" x14ac:dyDescent="0.2">
      <c r="C1780" s="329"/>
      <c r="D1780" s="329"/>
      <c r="AA1780" s="335"/>
      <c r="AB1780" s="335"/>
      <c r="AC1780" s="335"/>
      <c r="AD1780" s="335"/>
      <c r="AE1780" s="335"/>
      <c r="AG1780" s="415"/>
      <c r="AN1780" s="335"/>
      <c r="AO1780" s="335"/>
      <c r="AP1780" s="335"/>
      <c r="AQ1780" s="335"/>
      <c r="AR1780" s="335"/>
      <c r="AS1780" s="335"/>
      <c r="AT1780" s="335"/>
      <c r="AU1780" s="335"/>
    </row>
    <row r="1781" spans="3:48" ht="12.95" customHeight="1" x14ac:dyDescent="0.2">
      <c r="C1781" s="329"/>
      <c r="D1781" s="329"/>
      <c r="AA1781" s="335"/>
      <c r="AB1781" s="335"/>
      <c r="AC1781" s="335"/>
      <c r="AD1781" s="335"/>
      <c r="AE1781" s="335"/>
      <c r="AG1781" s="415"/>
      <c r="AN1781" s="335"/>
      <c r="AO1781" s="335"/>
      <c r="AP1781" s="335"/>
      <c r="AQ1781" s="335"/>
      <c r="AR1781" s="335"/>
      <c r="AS1781" s="335"/>
      <c r="AT1781" s="335"/>
      <c r="AU1781" s="335"/>
    </row>
    <row r="1782" spans="3:48" ht="12.95" customHeight="1" x14ac:dyDescent="0.2">
      <c r="C1782" s="329"/>
      <c r="D1782" s="329"/>
      <c r="AA1782" s="335"/>
      <c r="AB1782" s="335"/>
      <c r="AC1782" s="335"/>
      <c r="AD1782" s="335"/>
      <c r="AE1782" s="335"/>
      <c r="AG1782" s="415"/>
      <c r="AN1782" s="335"/>
      <c r="AO1782" s="335"/>
      <c r="AP1782" s="335"/>
      <c r="AQ1782" s="335"/>
      <c r="AR1782" s="335"/>
      <c r="AS1782" s="335"/>
      <c r="AT1782" s="335"/>
      <c r="AU1782" s="335"/>
    </row>
    <row r="1783" spans="3:48" ht="12.95" customHeight="1" x14ac:dyDescent="0.2">
      <c r="C1783" s="329"/>
      <c r="D1783" s="329"/>
      <c r="AA1783" s="335"/>
      <c r="AB1783" s="335"/>
      <c r="AC1783" s="335"/>
      <c r="AD1783" s="335"/>
      <c r="AE1783" s="335"/>
      <c r="AG1783" s="415"/>
      <c r="AN1783" s="335"/>
      <c r="AO1783" s="335"/>
      <c r="AP1783" s="335"/>
      <c r="AQ1783" s="335"/>
      <c r="AR1783" s="335"/>
      <c r="AS1783" s="335"/>
      <c r="AT1783" s="335"/>
      <c r="AU1783" s="335"/>
      <c r="AV1783" s="335"/>
    </row>
    <row r="1784" spans="3:48" ht="12.95" customHeight="1" x14ac:dyDescent="0.2">
      <c r="C1784" s="329"/>
      <c r="D1784" s="329"/>
      <c r="AA1784" s="335"/>
      <c r="AB1784" s="335"/>
      <c r="AC1784" s="335"/>
      <c r="AD1784" s="335"/>
      <c r="AE1784" s="335"/>
      <c r="AG1784" s="415"/>
      <c r="AN1784" s="335"/>
      <c r="AO1784" s="335"/>
      <c r="AP1784" s="335"/>
      <c r="AQ1784" s="335"/>
      <c r="AR1784" s="335"/>
      <c r="AS1784" s="335"/>
      <c r="AT1784" s="335"/>
      <c r="AU1784" s="335"/>
    </row>
    <row r="1785" spans="3:48" ht="12.95" customHeight="1" x14ac:dyDescent="0.2">
      <c r="C1785" s="329"/>
      <c r="D1785" s="329"/>
      <c r="AA1785" s="335"/>
      <c r="AB1785" s="335"/>
      <c r="AC1785" s="335"/>
      <c r="AD1785" s="335"/>
      <c r="AE1785" s="335"/>
      <c r="AG1785" s="415"/>
      <c r="AN1785" s="335"/>
      <c r="AO1785" s="335"/>
      <c r="AP1785" s="335"/>
      <c r="AQ1785" s="335"/>
      <c r="AR1785" s="335"/>
      <c r="AS1785" s="335"/>
      <c r="AT1785" s="335"/>
      <c r="AU1785" s="335"/>
    </row>
    <row r="1786" spans="3:48" ht="12.95" customHeight="1" x14ac:dyDescent="0.2">
      <c r="C1786" s="329"/>
      <c r="D1786" s="329"/>
      <c r="AA1786" s="335"/>
      <c r="AB1786" s="335"/>
      <c r="AC1786" s="335"/>
      <c r="AD1786" s="335"/>
      <c r="AE1786" s="335"/>
      <c r="AG1786" s="415"/>
      <c r="AN1786" s="335"/>
      <c r="AO1786" s="335"/>
      <c r="AP1786" s="335"/>
      <c r="AQ1786" s="335"/>
      <c r="AR1786" s="335"/>
      <c r="AS1786" s="335"/>
      <c r="AT1786" s="335"/>
      <c r="AU1786" s="335"/>
    </row>
    <row r="1787" spans="3:48" ht="12.95" customHeight="1" x14ac:dyDescent="0.2">
      <c r="C1787" s="329"/>
      <c r="D1787" s="329"/>
      <c r="AA1787" s="335"/>
      <c r="AB1787" s="335"/>
      <c r="AC1787" s="335"/>
      <c r="AD1787" s="335"/>
      <c r="AE1787" s="335"/>
      <c r="AG1787" s="415"/>
      <c r="AN1787" s="335"/>
      <c r="AO1787" s="335"/>
      <c r="AP1787" s="335"/>
      <c r="AQ1787" s="335"/>
      <c r="AR1787" s="335"/>
      <c r="AS1787" s="335"/>
      <c r="AT1787" s="335"/>
      <c r="AU1787" s="335"/>
    </row>
    <row r="1788" spans="3:48" ht="12.95" customHeight="1" x14ac:dyDescent="0.2">
      <c r="C1788" s="329"/>
      <c r="D1788" s="329"/>
      <c r="AA1788" s="335"/>
      <c r="AB1788" s="335"/>
      <c r="AC1788" s="335"/>
      <c r="AD1788" s="335"/>
      <c r="AE1788" s="335"/>
      <c r="AG1788" s="415"/>
      <c r="AN1788" s="335"/>
      <c r="AO1788" s="335"/>
      <c r="AP1788" s="335"/>
      <c r="AQ1788" s="335"/>
      <c r="AR1788" s="335"/>
      <c r="AS1788" s="335"/>
      <c r="AT1788" s="335"/>
      <c r="AU1788" s="335"/>
      <c r="AV1788" s="335"/>
    </row>
    <row r="1789" spans="3:48" ht="12.95" customHeight="1" x14ac:dyDescent="0.2">
      <c r="C1789" s="329"/>
      <c r="D1789" s="329"/>
      <c r="AA1789" s="335"/>
      <c r="AB1789" s="335"/>
      <c r="AC1789" s="335"/>
      <c r="AD1789" s="335"/>
      <c r="AE1789" s="335"/>
      <c r="AG1789" s="415"/>
      <c r="AN1789" s="335"/>
      <c r="AO1789" s="335"/>
      <c r="AP1789" s="335"/>
      <c r="AQ1789" s="335"/>
      <c r="AR1789" s="335"/>
      <c r="AS1789" s="335"/>
      <c r="AT1789" s="335"/>
      <c r="AU1789" s="335"/>
    </row>
    <row r="1790" spans="3:48" ht="12.95" customHeight="1" x14ac:dyDescent="0.2">
      <c r="AA1790" s="335"/>
      <c r="AB1790" s="335"/>
      <c r="AC1790" s="335"/>
      <c r="AD1790" s="335"/>
      <c r="AE1790" s="335"/>
      <c r="AG1790" s="415"/>
      <c r="AN1790" s="335"/>
      <c r="AO1790" s="335"/>
      <c r="AP1790" s="335"/>
      <c r="AQ1790" s="335"/>
      <c r="AR1790" s="335"/>
      <c r="AS1790" s="335"/>
      <c r="AT1790" s="335"/>
      <c r="AU1790" s="335"/>
    </row>
    <row r="1791" spans="3:48" ht="12.95" customHeight="1" x14ac:dyDescent="0.2">
      <c r="AA1791" s="335"/>
      <c r="AB1791" s="335"/>
      <c r="AC1791" s="335"/>
      <c r="AD1791" s="335"/>
      <c r="AE1791" s="335"/>
      <c r="AG1791" s="415"/>
      <c r="AN1791" s="335"/>
      <c r="AO1791" s="335"/>
      <c r="AP1791" s="335"/>
      <c r="AQ1791" s="335"/>
      <c r="AR1791" s="335"/>
      <c r="AS1791" s="335"/>
      <c r="AT1791" s="335"/>
      <c r="AU1791" s="335"/>
    </row>
    <row r="1792" spans="3:48" ht="12.95" customHeight="1" x14ac:dyDescent="0.2">
      <c r="AA1792" s="335"/>
      <c r="AB1792" s="335"/>
      <c r="AC1792" s="335"/>
      <c r="AD1792" s="335"/>
      <c r="AE1792" s="335"/>
      <c r="AG1792" s="415"/>
      <c r="AN1792" s="335"/>
      <c r="AO1792" s="335"/>
      <c r="AP1792" s="335"/>
      <c r="AQ1792" s="335"/>
      <c r="AR1792" s="335"/>
      <c r="AS1792" s="335"/>
      <c r="AT1792" s="335"/>
      <c r="AU1792" s="335"/>
    </row>
    <row r="1793" spans="27:64" ht="12.95" customHeight="1" x14ac:dyDescent="0.2">
      <c r="AA1793" s="335"/>
      <c r="AB1793" s="335"/>
      <c r="AC1793" s="335"/>
      <c r="AD1793" s="335"/>
      <c r="AE1793" s="335"/>
      <c r="AG1793" s="415"/>
      <c r="AN1793" s="335"/>
      <c r="AO1793" s="335"/>
      <c r="AP1793" s="335"/>
      <c r="AQ1793" s="335"/>
      <c r="AR1793" s="335"/>
      <c r="AS1793" s="335"/>
      <c r="AT1793" s="335"/>
      <c r="AU1793" s="335"/>
    </row>
    <row r="1794" spans="27:64" ht="12.95" customHeight="1" x14ac:dyDescent="0.2">
      <c r="AA1794" s="335"/>
      <c r="AB1794" s="335"/>
      <c r="AC1794" s="335"/>
      <c r="AD1794" s="335"/>
      <c r="AE1794" s="335"/>
      <c r="AG1794" s="415"/>
      <c r="AN1794" s="335"/>
      <c r="AO1794" s="335"/>
      <c r="AP1794" s="335"/>
      <c r="AQ1794" s="335"/>
      <c r="AR1794" s="335"/>
      <c r="AS1794" s="335"/>
      <c r="AT1794" s="335"/>
      <c r="AU1794" s="335"/>
    </row>
    <row r="1795" spans="27:64" ht="12.95" customHeight="1" x14ac:dyDescent="0.2">
      <c r="AA1795" s="335"/>
      <c r="AB1795" s="335"/>
      <c r="AC1795" s="335"/>
      <c r="AD1795" s="335"/>
      <c r="AE1795" s="335"/>
      <c r="AG1795" s="415"/>
      <c r="AN1795" s="335"/>
      <c r="AO1795" s="335"/>
      <c r="AP1795" s="335"/>
      <c r="AQ1795" s="335"/>
      <c r="AR1795" s="335"/>
      <c r="AS1795" s="335"/>
      <c r="AT1795" s="335"/>
      <c r="AU1795" s="335"/>
    </row>
    <row r="1796" spans="27:64" ht="12.95" customHeight="1" x14ac:dyDescent="0.2">
      <c r="AA1796" s="335"/>
      <c r="AB1796" s="335"/>
      <c r="AC1796" s="335"/>
      <c r="AD1796" s="335"/>
      <c r="AE1796" s="335"/>
      <c r="AG1796" s="415"/>
      <c r="AN1796" s="335"/>
      <c r="AO1796" s="335"/>
      <c r="AP1796" s="335"/>
      <c r="AQ1796" s="335"/>
      <c r="AR1796" s="335"/>
      <c r="AS1796" s="335"/>
      <c r="AT1796" s="335"/>
      <c r="AU1796" s="335"/>
    </row>
    <row r="1797" spans="27:64" ht="12.95" customHeight="1" x14ac:dyDescent="0.2">
      <c r="AA1797" s="335"/>
      <c r="AB1797" s="335"/>
      <c r="AC1797" s="335"/>
      <c r="AD1797" s="335"/>
      <c r="AE1797" s="335"/>
      <c r="AG1797" s="415"/>
      <c r="AN1797" s="335"/>
      <c r="AO1797" s="335"/>
      <c r="AP1797" s="335"/>
      <c r="AQ1797" s="335"/>
      <c r="AR1797" s="335"/>
      <c r="AS1797" s="335"/>
      <c r="AT1797" s="335"/>
      <c r="AU1797" s="335"/>
      <c r="AV1797" s="335"/>
    </row>
    <row r="1798" spans="27:64" ht="12.95" customHeight="1" x14ac:dyDescent="0.2">
      <c r="AA1798" s="335"/>
      <c r="AB1798" s="335"/>
      <c r="AC1798" s="335"/>
      <c r="AD1798" s="335"/>
      <c r="AE1798" s="335"/>
      <c r="AG1798" s="415"/>
      <c r="AN1798" s="335"/>
      <c r="AO1798" s="335"/>
      <c r="AP1798" s="335"/>
      <c r="AQ1798" s="335"/>
      <c r="AR1798" s="335"/>
      <c r="AS1798" s="335"/>
      <c r="AT1798" s="335"/>
      <c r="AU1798" s="335"/>
    </row>
    <row r="1799" spans="27:64" ht="12.95" customHeight="1" x14ac:dyDescent="0.2">
      <c r="AA1799" s="335"/>
      <c r="AB1799" s="335"/>
      <c r="AC1799" s="335"/>
      <c r="AD1799" s="335"/>
      <c r="AE1799" s="335"/>
      <c r="AG1799" s="415"/>
      <c r="AN1799" s="335"/>
      <c r="AO1799" s="335"/>
      <c r="AP1799" s="335"/>
      <c r="AQ1799" s="335"/>
      <c r="AR1799" s="335"/>
      <c r="AS1799" s="335"/>
      <c r="AT1799" s="335"/>
      <c r="AU1799" s="335"/>
      <c r="AV1799" s="335"/>
      <c r="AX1799" s="335"/>
    </row>
    <row r="1800" spans="27:64" ht="12.95" customHeight="1" x14ac:dyDescent="0.2">
      <c r="AA1800" s="335"/>
      <c r="AB1800" s="335"/>
      <c r="AC1800" s="335"/>
      <c r="AD1800" s="335"/>
      <c r="AE1800" s="335"/>
      <c r="AG1800" s="415"/>
      <c r="AN1800" s="335"/>
      <c r="AO1800" s="335"/>
      <c r="AP1800" s="335"/>
      <c r="AQ1800" s="335"/>
      <c r="AR1800" s="335"/>
      <c r="AS1800" s="335"/>
      <c r="AT1800" s="335"/>
      <c r="AU1800" s="335"/>
      <c r="AV1800" s="335"/>
      <c r="AW1800" s="335"/>
      <c r="AX1800" s="335"/>
      <c r="AY1800" s="335"/>
      <c r="AZ1800" s="335"/>
      <c r="BA1800" s="335"/>
      <c r="BB1800" s="335"/>
      <c r="BC1800" s="335"/>
      <c r="BD1800" s="335"/>
      <c r="BE1800" s="335"/>
      <c r="BF1800" s="335"/>
      <c r="BG1800" s="335"/>
      <c r="BH1800" s="335"/>
      <c r="BI1800" s="335"/>
      <c r="BJ1800" s="335"/>
      <c r="BK1800" s="335"/>
      <c r="BL1800" s="335"/>
    </row>
    <row r="1801" spans="27:64" ht="12.95" customHeight="1" x14ac:dyDescent="0.2">
      <c r="AA1801" s="335"/>
      <c r="AB1801" s="335"/>
      <c r="AC1801" s="335"/>
      <c r="AD1801" s="335"/>
      <c r="AE1801" s="335"/>
      <c r="AG1801" s="415"/>
      <c r="AN1801" s="335"/>
      <c r="AO1801" s="335"/>
      <c r="AP1801" s="335"/>
      <c r="AQ1801" s="335"/>
      <c r="AR1801" s="335"/>
      <c r="AS1801" s="335"/>
      <c r="AT1801" s="335"/>
      <c r="AU1801" s="335"/>
    </row>
    <row r="1802" spans="27:64" ht="12.95" customHeight="1" x14ac:dyDescent="0.2">
      <c r="AA1802" s="335"/>
      <c r="AB1802" s="335"/>
      <c r="AC1802" s="335"/>
      <c r="AD1802" s="335"/>
      <c r="AE1802" s="335"/>
      <c r="AG1802" s="415"/>
      <c r="AN1802" s="335"/>
      <c r="AO1802" s="335"/>
      <c r="AP1802" s="335"/>
      <c r="AQ1802" s="335"/>
      <c r="AR1802" s="335"/>
      <c r="AS1802" s="335"/>
      <c r="AT1802" s="335"/>
      <c r="AU1802" s="335"/>
    </row>
    <row r="1803" spans="27:64" ht="12.95" customHeight="1" x14ac:dyDescent="0.2">
      <c r="AA1803" s="335"/>
      <c r="AB1803" s="335"/>
      <c r="AC1803" s="335"/>
      <c r="AD1803" s="335"/>
      <c r="AE1803" s="335"/>
      <c r="AG1803" s="415"/>
      <c r="AN1803" s="335"/>
      <c r="AO1803" s="335"/>
      <c r="AP1803" s="335"/>
      <c r="AQ1803" s="335"/>
      <c r="AR1803" s="335"/>
      <c r="AS1803" s="335"/>
      <c r="AT1803" s="335"/>
      <c r="AU1803" s="335"/>
    </row>
    <row r="1804" spans="27:64" ht="12.95" customHeight="1" x14ac:dyDescent="0.2">
      <c r="AA1804" s="335"/>
      <c r="AB1804" s="335"/>
      <c r="AC1804" s="335"/>
      <c r="AD1804" s="335"/>
      <c r="AE1804" s="335"/>
      <c r="AG1804" s="415"/>
      <c r="AN1804" s="335"/>
      <c r="AO1804" s="335"/>
      <c r="AP1804" s="335"/>
      <c r="AQ1804" s="335"/>
      <c r="AR1804" s="335"/>
      <c r="AS1804" s="335"/>
      <c r="AT1804" s="335"/>
      <c r="AU1804" s="335"/>
      <c r="AV1804" s="335"/>
      <c r="AX1804" s="335"/>
    </row>
    <row r="1805" spans="27:64" ht="12.95" customHeight="1" x14ac:dyDescent="0.2">
      <c r="AA1805" s="335"/>
      <c r="AB1805" s="335"/>
      <c r="AC1805" s="335"/>
      <c r="AD1805" s="335"/>
      <c r="AE1805" s="335"/>
      <c r="AG1805" s="415"/>
      <c r="AN1805" s="335"/>
      <c r="AO1805" s="335"/>
      <c r="AP1805" s="335"/>
      <c r="AQ1805" s="335"/>
      <c r="AR1805" s="335"/>
      <c r="AS1805" s="335"/>
      <c r="AT1805" s="335"/>
      <c r="AU1805" s="335"/>
      <c r="AV1805" s="335"/>
      <c r="AW1805" s="335"/>
      <c r="AX1805" s="335"/>
      <c r="AY1805" s="335"/>
      <c r="AZ1805" s="335"/>
      <c r="BA1805" s="335"/>
      <c r="BB1805" s="335"/>
      <c r="BC1805" s="335"/>
      <c r="BD1805" s="335"/>
      <c r="BE1805" s="335"/>
      <c r="BF1805" s="335"/>
      <c r="BG1805" s="335"/>
      <c r="BH1805" s="335"/>
      <c r="BI1805" s="335"/>
      <c r="BJ1805" s="335"/>
      <c r="BK1805" s="335"/>
      <c r="BL1805" s="335"/>
    </row>
    <row r="1806" spans="27:64" ht="12.95" customHeight="1" x14ac:dyDescent="0.2">
      <c r="AA1806" s="335"/>
      <c r="AB1806" s="335"/>
      <c r="AC1806" s="335"/>
      <c r="AD1806" s="335"/>
      <c r="AE1806" s="335"/>
      <c r="AG1806" s="415"/>
      <c r="AN1806" s="335"/>
      <c r="AO1806" s="335"/>
      <c r="AP1806" s="335"/>
      <c r="AQ1806" s="335"/>
      <c r="AR1806" s="335"/>
      <c r="AS1806" s="335"/>
      <c r="AT1806" s="335"/>
      <c r="AU1806" s="335"/>
    </row>
    <row r="1807" spans="27:64" ht="12.95" customHeight="1" x14ac:dyDescent="0.2">
      <c r="AA1807" s="335"/>
      <c r="AB1807" s="335"/>
      <c r="AC1807" s="335"/>
      <c r="AD1807" s="335"/>
      <c r="AE1807" s="335"/>
      <c r="AG1807" s="415"/>
      <c r="AN1807" s="335"/>
      <c r="AO1807" s="335"/>
      <c r="AP1807" s="335"/>
      <c r="AQ1807" s="335"/>
      <c r="AR1807" s="335"/>
      <c r="AS1807" s="335"/>
      <c r="AT1807" s="335"/>
      <c r="AU1807" s="335"/>
    </row>
    <row r="1808" spans="27:64" ht="12.95" customHeight="1" x14ac:dyDescent="0.2">
      <c r="AA1808" s="335"/>
      <c r="AB1808" s="335"/>
      <c r="AC1808" s="335"/>
      <c r="AD1808" s="335"/>
      <c r="AE1808" s="335"/>
      <c r="AG1808" s="415"/>
      <c r="AN1808" s="335"/>
      <c r="AO1808" s="335"/>
      <c r="AP1808" s="335"/>
      <c r="AQ1808" s="335"/>
      <c r="AR1808" s="335"/>
      <c r="AS1808" s="335"/>
      <c r="AT1808" s="335"/>
      <c r="AU1808" s="335"/>
    </row>
    <row r="1809" spans="27:64" ht="12.95" customHeight="1" x14ac:dyDescent="0.2">
      <c r="AA1809" s="335"/>
      <c r="AB1809" s="335"/>
      <c r="AC1809" s="335"/>
      <c r="AD1809" s="335"/>
      <c r="AE1809" s="335"/>
      <c r="AG1809" s="415"/>
      <c r="AN1809" s="335"/>
      <c r="AO1809" s="335"/>
      <c r="AP1809" s="335"/>
      <c r="AQ1809" s="335"/>
      <c r="AR1809" s="335"/>
      <c r="AS1809" s="335"/>
      <c r="AT1809" s="335"/>
      <c r="AU1809" s="335"/>
    </row>
    <row r="1810" spans="27:64" ht="12.95" customHeight="1" x14ac:dyDescent="0.2">
      <c r="AA1810" s="335"/>
      <c r="AB1810" s="335"/>
      <c r="AC1810" s="335"/>
      <c r="AD1810" s="335"/>
      <c r="AE1810" s="335"/>
      <c r="AG1810" s="415"/>
      <c r="AN1810" s="335"/>
      <c r="AO1810" s="335"/>
      <c r="AP1810" s="335"/>
      <c r="AQ1810" s="335"/>
      <c r="AR1810" s="335"/>
      <c r="AS1810" s="335"/>
      <c r="AT1810" s="335"/>
      <c r="AU1810" s="335"/>
      <c r="AV1810" s="335"/>
      <c r="AX1810" s="335"/>
    </row>
    <row r="1811" spans="27:64" ht="12.95" customHeight="1" x14ac:dyDescent="0.2">
      <c r="AA1811" s="335"/>
      <c r="AB1811" s="335"/>
      <c r="AC1811" s="335"/>
      <c r="AD1811" s="335"/>
      <c r="AE1811" s="335"/>
      <c r="AG1811" s="415"/>
      <c r="AN1811" s="335"/>
      <c r="AO1811" s="335"/>
      <c r="AP1811" s="335"/>
      <c r="AQ1811" s="335"/>
      <c r="AR1811" s="335"/>
      <c r="AS1811" s="335"/>
      <c r="AT1811" s="335"/>
      <c r="AU1811" s="335"/>
    </row>
    <row r="1812" spans="27:64" ht="12.95" customHeight="1" x14ac:dyDescent="0.2">
      <c r="AA1812" s="335"/>
      <c r="AB1812" s="335"/>
      <c r="AC1812" s="335"/>
      <c r="AD1812" s="335"/>
      <c r="AE1812" s="335"/>
      <c r="AG1812" s="415"/>
      <c r="AN1812" s="335"/>
      <c r="AO1812" s="335"/>
      <c r="AP1812" s="335"/>
      <c r="AQ1812" s="335"/>
      <c r="AR1812" s="335"/>
      <c r="AS1812" s="335"/>
      <c r="AT1812" s="335"/>
      <c r="AU1812" s="335"/>
    </row>
    <row r="1813" spans="27:64" ht="12.95" customHeight="1" x14ac:dyDescent="0.2">
      <c r="AA1813" s="335"/>
      <c r="AB1813" s="335"/>
      <c r="AC1813" s="335"/>
      <c r="AD1813" s="335"/>
      <c r="AE1813" s="335"/>
      <c r="AG1813" s="415"/>
      <c r="AN1813" s="335"/>
      <c r="AO1813" s="335"/>
      <c r="AP1813" s="335"/>
      <c r="AQ1813" s="335"/>
      <c r="AR1813" s="335"/>
      <c r="AS1813" s="335"/>
      <c r="AT1813" s="335"/>
      <c r="AU1813" s="335"/>
    </row>
    <row r="1814" spans="27:64" ht="12.95" customHeight="1" x14ac:dyDescent="0.2">
      <c r="AA1814" s="335"/>
      <c r="AB1814" s="335"/>
      <c r="AC1814" s="335"/>
      <c r="AD1814" s="335"/>
      <c r="AE1814" s="335"/>
      <c r="AG1814" s="415"/>
      <c r="AN1814" s="335"/>
      <c r="AO1814" s="335"/>
      <c r="AP1814" s="335"/>
      <c r="AQ1814" s="335"/>
      <c r="AR1814" s="335"/>
      <c r="AS1814" s="335"/>
      <c r="AT1814" s="335"/>
      <c r="AU1814" s="335"/>
    </row>
    <row r="1815" spans="27:64" ht="12.95" customHeight="1" x14ac:dyDescent="0.2">
      <c r="AA1815" s="335"/>
      <c r="AB1815" s="335"/>
      <c r="AC1815" s="335"/>
      <c r="AD1815" s="335"/>
      <c r="AE1815" s="335"/>
      <c r="AG1815" s="415"/>
      <c r="AN1815" s="335"/>
      <c r="AO1815" s="335"/>
      <c r="AP1815" s="335"/>
      <c r="AQ1815" s="335"/>
      <c r="AR1815" s="335"/>
      <c r="AS1815" s="335"/>
      <c r="AT1815" s="335"/>
      <c r="AU1815" s="335"/>
    </row>
    <row r="1816" spans="27:64" ht="12.95" customHeight="1" x14ac:dyDescent="0.2">
      <c r="AA1816" s="335"/>
      <c r="AB1816" s="335"/>
      <c r="AC1816" s="335"/>
      <c r="AD1816" s="335"/>
      <c r="AE1816" s="335"/>
      <c r="AG1816" s="415"/>
      <c r="AN1816" s="335"/>
      <c r="AO1816" s="335"/>
      <c r="AP1816" s="335"/>
      <c r="AQ1816" s="335"/>
      <c r="AR1816" s="335"/>
      <c r="AS1816" s="335"/>
      <c r="AT1816" s="335"/>
      <c r="AU1816" s="335"/>
    </row>
    <row r="1817" spans="27:64" ht="12.95" customHeight="1" x14ac:dyDescent="0.2">
      <c r="AA1817" s="335"/>
      <c r="AB1817" s="335"/>
      <c r="AC1817" s="335"/>
      <c r="AD1817" s="335"/>
      <c r="AE1817" s="335"/>
      <c r="AG1817" s="415"/>
      <c r="AN1817" s="335"/>
      <c r="AO1817" s="335"/>
      <c r="AP1817" s="335"/>
      <c r="AQ1817" s="335"/>
      <c r="AR1817" s="335"/>
      <c r="AS1817" s="335"/>
      <c r="AT1817" s="335"/>
      <c r="AU1817" s="335"/>
      <c r="AV1817" s="335"/>
      <c r="AX1817" s="335"/>
      <c r="AY1817" s="335"/>
      <c r="AZ1817" s="335"/>
      <c r="BA1817" s="335"/>
      <c r="BB1817" s="335"/>
      <c r="BC1817" s="335"/>
      <c r="BD1817" s="335"/>
      <c r="BE1817" s="335"/>
      <c r="BF1817" s="335"/>
      <c r="BG1817" s="335"/>
      <c r="BH1817" s="335"/>
      <c r="BI1817" s="335"/>
      <c r="BJ1817" s="335"/>
      <c r="BK1817" s="335"/>
      <c r="BL1817" s="335"/>
    </row>
    <row r="1818" spans="27:64" ht="12.95" customHeight="1" x14ac:dyDescent="0.2">
      <c r="AA1818" s="335"/>
      <c r="AB1818" s="335"/>
      <c r="AC1818" s="335"/>
      <c r="AD1818" s="335"/>
      <c r="AE1818" s="335"/>
      <c r="AG1818" s="415"/>
      <c r="AN1818" s="335"/>
      <c r="AO1818" s="335"/>
      <c r="AP1818" s="335"/>
      <c r="AQ1818" s="335"/>
      <c r="AR1818" s="335"/>
      <c r="AS1818" s="335"/>
      <c r="AT1818" s="335"/>
      <c r="AU1818" s="335"/>
      <c r="AV1818" s="335"/>
    </row>
    <row r="1819" spans="27:64" ht="12.95" customHeight="1" x14ac:dyDescent="0.2">
      <c r="AA1819" s="335"/>
      <c r="AB1819" s="335"/>
      <c r="AC1819" s="335"/>
      <c r="AD1819" s="335"/>
      <c r="AE1819" s="335"/>
      <c r="AG1819" s="415"/>
      <c r="AN1819" s="335"/>
      <c r="AO1819" s="335"/>
      <c r="AP1819" s="335"/>
      <c r="AQ1819" s="335"/>
      <c r="AR1819" s="335"/>
      <c r="AS1819" s="335"/>
      <c r="AT1819" s="335"/>
      <c r="AU1819" s="335"/>
    </row>
    <row r="1820" spans="27:64" ht="12.95" customHeight="1" x14ac:dyDescent="0.2">
      <c r="AA1820" s="335"/>
      <c r="AB1820" s="335"/>
      <c r="AC1820" s="335"/>
      <c r="AD1820" s="335"/>
      <c r="AE1820" s="335"/>
      <c r="AG1820" s="415"/>
      <c r="AN1820" s="335"/>
      <c r="AO1820" s="335"/>
      <c r="AP1820" s="335"/>
      <c r="AQ1820" s="335"/>
      <c r="AR1820" s="335"/>
      <c r="AS1820" s="335"/>
      <c r="AT1820" s="335"/>
      <c r="AU1820" s="335"/>
      <c r="AV1820" s="335"/>
    </row>
    <row r="1821" spans="27:64" ht="12.95" customHeight="1" x14ac:dyDescent="0.2">
      <c r="AA1821" s="335"/>
      <c r="AB1821" s="335"/>
      <c r="AC1821" s="335"/>
      <c r="AD1821" s="335"/>
      <c r="AE1821" s="335"/>
      <c r="AG1821" s="415"/>
      <c r="AN1821" s="335"/>
      <c r="AO1821" s="335"/>
      <c r="AP1821" s="335"/>
      <c r="AQ1821" s="335"/>
      <c r="AR1821" s="335"/>
      <c r="AS1821" s="335"/>
      <c r="AT1821" s="335"/>
      <c r="AU1821" s="335"/>
    </row>
    <row r="1822" spans="27:64" ht="12.95" customHeight="1" x14ac:dyDescent="0.2">
      <c r="AA1822" s="335"/>
      <c r="AB1822" s="335"/>
      <c r="AC1822" s="335"/>
      <c r="AD1822" s="335"/>
      <c r="AE1822" s="335"/>
      <c r="AG1822" s="415"/>
      <c r="AN1822" s="335"/>
      <c r="AO1822" s="335"/>
      <c r="AP1822" s="335"/>
      <c r="AQ1822" s="335"/>
      <c r="AR1822" s="335"/>
      <c r="AS1822" s="335"/>
      <c r="AT1822" s="335"/>
      <c r="AU1822" s="335"/>
    </row>
    <row r="1823" spans="27:64" ht="12.95" customHeight="1" x14ac:dyDescent="0.2">
      <c r="AA1823" s="335"/>
      <c r="AB1823" s="335"/>
      <c r="AC1823" s="335"/>
      <c r="AD1823" s="335"/>
      <c r="AE1823" s="335"/>
      <c r="AG1823" s="415"/>
      <c r="AN1823" s="335"/>
      <c r="AO1823" s="335"/>
      <c r="AP1823" s="335"/>
      <c r="AQ1823" s="335"/>
      <c r="AR1823" s="335"/>
      <c r="AS1823" s="335"/>
      <c r="AT1823" s="335"/>
      <c r="AU1823" s="335"/>
    </row>
    <row r="1824" spans="27:64" ht="12.95" customHeight="1" x14ac:dyDescent="0.2">
      <c r="AA1824" s="335"/>
      <c r="AB1824" s="335"/>
      <c r="AC1824" s="335"/>
      <c r="AD1824" s="335"/>
      <c r="AE1824" s="335"/>
      <c r="AG1824" s="415"/>
      <c r="AN1824" s="335"/>
      <c r="AO1824" s="335"/>
      <c r="AP1824" s="335"/>
      <c r="AQ1824" s="335"/>
      <c r="AR1824" s="335"/>
      <c r="AS1824" s="335"/>
      <c r="AT1824" s="335"/>
      <c r="AU1824" s="335"/>
    </row>
    <row r="1825" spans="27:64" ht="12.95" customHeight="1" x14ac:dyDescent="0.2">
      <c r="AA1825" s="335"/>
      <c r="AB1825" s="335"/>
      <c r="AC1825" s="335"/>
      <c r="AD1825" s="335"/>
      <c r="AE1825" s="335"/>
      <c r="AG1825" s="415"/>
      <c r="AN1825" s="335"/>
      <c r="AO1825" s="335"/>
      <c r="AP1825" s="335"/>
      <c r="AQ1825" s="335"/>
      <c r="AR1825" s="335"/>
      <c r="AS1825" s="335"/>
      <c r="AT1825" s="335"/>
      <c r="AU1825" s="335"/>
    </row>
    <row r="1826" spans="27:64" ht="12.95" customHeight="1" x14ac:dyDescent="0.2">
      <c r="AA1826" s="335"/>
      <c r="AB1826" s="335"/>
      <c r="AC1826" s="335"/>
      <c r="AD1826" s="335"/>
      <c r="AE1826" s="335"/>
      <c r="AG1826" s="415"/>
      <c r="AN1826" s="335"/>
      <c r="AO1826" s="335"/>
      <c r="AP1826" s="335"/>
      <c r="AQ1826" s="335"/>
      <c r="AR1826" s="335"/>
      <c r="AS1826" s="335"/>
      <c r="AT1826" s="335"/>
      <c r="AU1826" s="335"/>
    </row>
    <row r="1827" spans="27:64" ht="12.95" customHeight="1" x14ac:dyDescent="0.2">
      <c r="AA1827" s="335"/>
      <c r="AB1827" s="335"/>
      <c r="AC1827" s="335"/>
      <c r="AD1827" s="335"/>
      <c r="AE1827" s="335"/>
      <c r="AG1827" s="415"/>
      <c r="AN1827" s="335"/>
      <c r="AO1827" s="335"/>
      <c r="AP1827" s="335"/>
      <c r="AQ1827" s="335"/>
      <c r="AR1827" s="335"/>
      <c r="AS1827" s="335"/>
      <c r="AT1827" s="335"/>
      <c r="AU1827" s="335"/>
    </row>
    <row r="1828" spans="27:64" ht="12.95" customHeight="1" x14ac:dyDescent="0.2">
      <c r="AA1828" s="335"/>
      <c r="AB1828" s="335"/>
      <c r="AC1828" s="335"/>
      <c r="AD1828" s="335"/>
      <c r="AE1828" s="335"/>
      <c r="AG1828" s="415"/>
      <c r="AN1828" s="335"/>
      <c r="AO1828" s="335"/>
      <c r="AP1828" s="335"/>
      <c r="AQ1828" s="335"/>
      <c r="AR1828" s="335"/>
      <c r="AS1828" s="335"/>
      <c r="AT1828" s="335"/>
      <c r="AU1828" s="335"/>
    </row>
    <row r="1829" spans="27:64" ht="12.95" customHeight="1" x14ac:dyDescent="0.2">
      <c r="AA1829" s="335"/>
      <c r="AB1829" s="335"/>
      <c r="AC1829" s="335"/>
      <c r="AD1829" s="335"/>
      <c r="AE1829" s="335"/>
      <c r="AG1829" s="415"/>
      <c r="AN1829" s="335"/>
      <c r="AO1829" s="335"/>
      <c r="AP1829" s="335"/>
      <c r="AQ1829" s="335"/>
      <c r="AR1829" s="335"/>
      <c r="AS1829" s="335"/>
      <c r="AT1829" s="335"/>
      <c r="AU1829" s="335"/>
    </row>
    <row r="1830" spans="27:64" ht="12.95" customHeight="1" x14ac:dyDescent="0.2">
      <c r="AA1830" s="335"/>
      <c r="AB1830" s="335"/>
      <c r="AC1830" s="335"/>
      <c r="AD1830" s="335"/>
      <c r="AE1830" s="335"/>
      <c r="AG1830" s="415"/>
      <c r="AN1830" s="335"/>
      <c r="AO1830" s="335"/>
      <c r="AP1830" s="335"/>
      <c r="AQ1830" s="335"/>
      <c r="AR1830" s="335"/>
      <c r="AS1830" s="335"/>
      <c r="AT1830" s="335"/>
      <c r="AU1830" s="335"/>
      <c r="AV1830" s="335"/>
      <c r="AW1830" s="335"/>
      <c r="AX1830" s="335"/>
      <c r="AY1830" s="335"/>
      <c r="AZ1830" s="335"/>
      <c r="BA1830" s="335"/>
      <c r="BB1830" s="335"/>
      <c r="BC1830" s="335"/>
      <c r="BD1830" s="335"/>
      <c r="BE1830" s="335"/>
      <c r="BF1830" s="335"/>
      <c r="BG1830" s="335"/>
      <c r="BH1830" s="335"/>
      <c r="BI1830" s="335"/>
      <c r="BJ1830" s="335"/>
      <c r="BK1830" s="335"/>
      <c r="BL1830" s="335"/>
    </row>
    <row r="1831" spans="27:64" ht="12.95" customHeight="1" x14ac:dyDescent="0.2">
      <c r="AA1831" s="335"/>
      <c r="AB1831" s="335"/>
      <c r="AC1831" s="335"/>
      <c r="AD1831" s="335"/>
      <c r="AE1831" s="335"/>
      <c r="AG1831" s="415"/>
      <c r="AN1831" s="335"/>
      <c r="AO1831" s="335"/>
      <c r="AP1831" s="335"/>
      <c r="AQ1831" s="335"/>
      <c r="AR1831" s="335"/>
      <c r="AS1831" s="335"/>
      <c r="AT1831" s="335"/>
      <c r="AU1831" s="335"/>
    </row>
    <row r="1832" spans="27:64" ht="12.95" customHeight="1" x14ac:dyDescent="0.2">
      <c r="AA1832" s="335"/>
      <c r="AB1832" s="335"/>
      <c r="AC1832" s="335"/>
      <c r="AD1832" s="335"/>
      <c r="AE1832" s="335"/>
      <c r="AG1832" s="415"/>
      <c r="AN1832" s="335"/>
      <c r="AO1832" s="335"/>
      <c r="AP1832" s="335"/>
      <c r="AQ1832" s="335"/>
      <c r="AR1832" s="335"/>
      <c r="AS1832" s="335"/>
      <c r="AT1832" s="335"/>
      <c r="AU1832" s="335"/>
    </row>
    <row r="1833" spans="27:64" ht="12.95" customHeight="1" x14ac:dyDescent="0.2">
      <c r="AA1833" s="335"/>
      <c r="AB1833" s="335"/>
      <c r="AC1833" s="335"/>
      <c r="AD1833" s="335"/>
      <c r="AE1833" s="335"/>
      <c r="AG1833" s="415"/>
      <c r="AN1833" s="335"/>
      <c r="AO1833" s="335"/>
      <c r="AP1833" s="335"/>
      <c r="AQ1833" s="335"/>
      <c r="AR1833" s="335"/>
      <c r="AS1833" s="335"/>
      <c r="AT1833" s="335"/>
      <c r="AU1833" s="335"/>
    </row>
    <row r="1834" spans="27:64" ht="12.95" customHeight="1" x14ac:dyDescent="0.2">
      <c r="AA1834" s="335"/>
      <c r="AB1834" s="335"/>
      <c r="AC1834" s="335"/>
      <c r="AD1834" s="335"/>
      <c r="AE1834" s="335"/>
      <c r="AG1834" s="415"/>
      <c r="AN1834" s="335"/>
      <c r="AO1834" s="335"/>
      <c r="AP1834" s="335"/>
      <c r="AQ1834" s="335"/>
      <c r="AR1834" s="335"/>
      <c r="AS1834" s="335"/>
      <c r="AT1834" s="335"/>
      <c r="AU1834" s="335"/>
    </row>
    <row r="1835" spans="27:64" ht="12.95" customHeight="1" x14ac:dyDescent="0.2">
      <c r="AA1835" s="335"/>
      <c r="AB1835" s="335"/>
      <c r="AC1835" s="335"/>
      <c r="AD1835" s="335"/>
      <c r="AE1835" s="335"/>
      <c r="AG1835" s="415"/>
      <c r="AN1835" s="335"/>
      <c r="AO1835" s="335"/>
      <c r="AP1835" s="335"/>
      <c r="AQ1835" s="335"/>
      <c r="AR1835" s="335"/>
      <c r="AS1835" s="335"/>
      <c r="AT1835" s="335"/>
      <c r="AU1835" s="335"/>
    </row>
    <row r="1836" spans="27:64" ht="12.95" customHeight="1" x14ac:dyDescent="0.2">
      <c r="AA1836" s="335"/>
      <c r="AB1836" s="335"/>
      <c r="AC1836" s="335"/>
      <c r="AD1836" s="335"/>
      <c r="AE1836" s="335"/>
      <c r="AG1836" s="415"/>
      <c r="AN1836" s="335"/>
      <c r="AO1836" s="335"/>
      <c r="AP1836" s="335"/>
      <c r="AQ1836" s="335"/>
      <c r="AR1836" s="335"/>
      <c r="AS1836" s="335"/>
      <c r="AT1836" s="335"/>
      <c r="AU1836" s="335"/>
    </row>
    <row r="1837" spans="27:64" ht="12.95" customHeight="1" x14ac:dyDescent="0.2">
      <c r="AA1837" s="335"/>
      <c r="AB1837" s="335"/>
      <c r="AC1837" s="335"/>
      <c r="AD1837" s="335"/>
      <c r="AE1837" s="335"/>
      <c r="AG1837" s="415"/>
      <c r="AN1837" s="335"/>
      <c r="AO1837" s="335"/>
      <c r="AP1837" s="335"/>
      <c r="AQ1837" s="335"/>
      <c r="AR1837" s="335"/>
      <c r="AS1837" s="335"/>
      <c r="AT1837" s="335"/>
      <c r="AU1837" s="335"/>
    </row>
    <row r="1838" spans="27:64" ht="12.95" customHeight="1" x14ac:dyDescent="0.2">
      <c r="AA1838" s="335"/>
      <c r="AB1838" s="335"/>
      <c r="AC1838" s="335"/>
      <c r="AD1838" s="335"/>
      <c r="AE1838" s="335"/>
      <c r="AG1838" s="415"/>
      <c r="AN1838" s="335"/>
      <c r="AO1838" s="335"/>
      <c r="AP1838" s="335"/>
      <c r="AQ1838" s="335"/>
      <c r="AR1838" s="335"/>
      <c r="AS1838" s="335"/>
      <c r="AT1838" s="335"/>
      <c r="AU1838" s="335"/>
    </row>
    <row r="1839" spans="27:64" ht="12.95" customHeight="1" x14ac:dyDescent="0.2">
      <c r="AA1839" s="335"/>
      <c r="AB1839" s="335"/>
      <c r="AC1839" s="335"/>
      <c r="AD1839" s="335"/>
      <c r="AE1839" s="335"/>
      <c r="AG1839" s="415"/>
      <c r="AN1839" s="335"/>
      <c r="AO1839" s="335"/>
      <c r="AP1839" s="335"/>
      <c r="AQ1839" s="335"/>
      <c r="AR1839" s="335"/>
      <c r="AS1839" s="335"/>
      <c r="AT1839" s="335"/>
      <c r="AU1839" s="335"/>
    </row>
    <row r="1840" spans="27:64" ht="12.95" customHeight="1" x14ac:dyDescent="0.2">
      <c r="AA1840" s="335"/>
      <c r="AB1840" s="335"/>
      <c r="AC1840" s="335"/>
      <c r="AD1840" s="335"/>
      <c r="AE1840" s="335"/>
      <c r="AG1840" s="415"/>
      <c r="AN1840" s="335"/>
      <c r="AO1840" s="335"/>
      <c r="AP1840" s="335"/>
      <c r="AQ1840" s="335"/>
      <c r="AR1840" s="335"/>
      <c r="AS1840" s="335"/>
      <c r="AT1840" s="335"/>
      <c r="AU1840" s="335"/>
    </row>
    <row r="1841" spans="27:64" ht="12.95" customHeight="1" x14ac:dyDescent="0.2">
      <c r="AA1841" s="335"/>
      <c r="AB1841" s="335"/>
      <c r="AC1841" s="335"/>
      <c r="AD1841" s="335"/>
      <c r="AE1841" s="335"/>
      <c r="AG1841" s="415"/>
      <c r="AN1841" s="335"/>
      <c r="AO1841" s="335"/>
      <c r="AP1841" s="335"/>
      <c r="AQ1841" s="335"/>
      <c r="AR1841" s="335"/>
      <c r="AS1841" s="335"/>
      <c r="AT1841" s="335"/>
      <c r="AU1841" s="335"/>
    </row>
    <row r="1842" spans="27:64" ht="12.95" customHeight="1" x14ac:dyDescent="0.2">
      <c r="AA1842" s="335"/>
      <c r="AB1842" s="335"/>
      <c r="AC1842" s="335"/>
      <c r="AD1842" s="335"/>
      <c r="AE1842" s="335"/>
      <c r="AG1842" s="415"/>
      <c r="AN1842" s="335"/>
      <c r="AO1842" s="335"/>
      <c r="AP1842" s="335"/>
      <c r="AQ1842" s="335"/>
      <c r="AR1842" s="335"/>
      <c r="AS1842" s="335"/>
      <c r="AT1842" s="335"/>
      <c r="AU1842" s="335"/>
    </row>
    <row r="1843" spans="27:64" ht="12.95" customHeight="1" x14ac:dyDescent="0.2">
      <c r="AA1843" s="335"/>
      <c r="AB1843" s="335"/>
      <c r="AC1843" s="335"/>
      <c r="AD1843" s="335"/>
      <c r="AE1843" s="335"/>
      <c r="AG1843" s="415"/>
      <c r="AN1843" s="335"/>
      <c r="AO1843" s="335"/>
      <c r="AP1843" s="335"/>
      <c r="AQ1843" s="335"/>
      <c r="AR1843" s="335"/>
      <c r="AS1843" s="335"/>
      <c r="AT1843" s="335"/>
      <c r="AU1843" s="335"/>
    </row>
    <row r="1844" spans="27:64" ht="12.95" customHeight="1" x14ac:dyDescent="0.2">
      <c r="AA1844" s="335"/>
      <c r="AB1844" s="335"/>
      <c r="AC1844" s="335"/>
      <c r="AD1844" s="335"/>
      <c r="AE1844" s="335"/>
      <c r="AG1844" s="415"/>
      <c r="AN1844" s="335"/>
      <c r="AO1844" s="335"/>
      <c r="AP1844" s="335"/>
      <c r="AQ1844" s="335"/>
      <c r="AR1844" s="335"/>
      <c r="AS1844" s="335"/>
      <c r="AT1844" s="335"/>
      <c r="AU1844" s="335"/>
    </row>
    <row r="1845" spans="27:64" ht="12.95" customHeight="1" x14ac:dyDescent="0.2">
      <c r="AA1845" s="335"/>
      <c r="AB1845" s="335"/>
      <c r="AC1845" s="335"/>
      <c r="AD1845" s="335"/>
      <c r="AE1845" s="335"/>
      <c r="AG1845" s="415"/>
      <c r="AN1845" s="335"/>
      <c r="AO1845" s="335"/>
      <c r="AP1845" s="335"/>
      <c r="AQ1845" s="335"/>
      <c r="AR1845" s="335"/>
      <c r="AS1845" s="335"/>
      <c r="AT1845" s="335"/>
      <c r="AU1845" s="335"/>
    </row>
    <row r="1846" spans="27:64" ht="12.95" customHeight="1" x14ac:dyDescent="0.2">
      <c r="AA1846" s="335"/>
      <c r="AB1846" s="335"/>
      <c r="AC1846" s="335"/>
      <c r="AD1846" s="335"/>
      <c r="AE1846" s="335"/>
      <c r="AG1846" s="415"/>
      <c r="AN1846" s="335"/>
      <c r="AO1846" s="335"/>
      <c r="AP1846" s="335"/>
      <c r="AQ1846" s="335"/>
      <c r="AR1846" s="335"/>
      <c r="AS1846" s="335"/>
      <c r="AT1846" s="335"/>
      <c r="AU1846" s="335"/>
    </row>
    <row r="1847" spans="27:64" ht="12.95" customHeight="1" x14ac:dyDescent="0.2">
      <c r="AA1847" s="335"/>
      <c r="AB1847" s="335"/>
      <c r="AC1847" s="335"/>
      <c r="AD1847" s="335"/>
      <c r="AE1847" s="335"/>
      <c r="AG1847" s="415"/>
      <c r="AN1847" s="335"/>
      <c r="AO1847" s="335"/>
      <c r="AP1847" s="335"/>
      <c r="AQ1847" s="335"/>
      <c r="AR1847" s="335"/>
      <c r="AS1847" s="335"/>
      <c r="AT1847" s="335"/>
      <c r="AU1847" s="335"/>
    </row>
    <row r="1848" spans="27:64" ht="12.95" customHeight="1" x14ac:dyDescent="0.2">
      <c r="AA1848" s="335"/>
      <c r="AB1848" s="335"/>
      <c r="AC1848" s="335"/>
      <c r="AD1848" s="335"/>
      <c r="AE1848" s="335"/>
      <c r="AG1848" s="415"/>
      <c r="AN1848" s="335"/>
      <c r="AO1848" s="335"/>
      <c r="AP1848" s="335"/>
      <c r="AQ1848" s="335"/>
      <c r="AR1848" s="335"/>
      <c r="AS1848" s="335"/>
      <c r="AT1848" s="335"/>
      <c r="AU1848" s="335"/>
    </row>
    <row r="1849" spans="27:64" ht="12.95" customHeight="1" x14ac:dyDescent="0.2">
      <c r="AA1849" s="335"/>
      <c r="AB1849" s="335"/>
      <c r="AC1849" s="335"/>
      <c r="AD1849" s="335"/>
      <c r="AE1849" s="335"/>
      <c r="AG1849" s="415"/>
      <c r="AN1849" s="335"/>
      <c r="AO1849" s="335"/>
      <c r="AP1849" s="335"/>
      <c r="AQ1849" s="335"/>
      <c r="AR1849" s="335"/>
      <c r="AS1849" s="335"/>
      <c r="AT1849" s="335"/>
      <c r="AU1849" s="335"/>
      <c r="AV1849" s="335"/>
    </row>
    <row r="1850" spans="27:64" ht="12.95" customHeight="1" x14ac:dyDescent="0.2">
      <c r="AA1850" s="335"/>
      <c r="AB1850" s="335"/>
      <c r="AC1850" s="335"/>
      <c r="AD1850" s="335"/>
      <c r="AE1850" s="335"/>
      <c r="AG1850" s="415"/>
      <c r="AN1850" s="335"/>
      <c r="AO1850" s="335"/>
      <c r="AP1850" s="335"/>
      <c r="AQ1850" s="335"/>
      <c r="AR1850" s="335"/>
      <c r="AS1850" s="335"/>
      <c r="AT1850" s="335"/>
      <c r="AU1850" s="335"/>
    </row>
    <row r="1851" spans="27:64" ht="12.95" customHeight="1" x14ac:dyDescent="0.2">
      <c r="AA1851" s="335"/>
      <c r="AB1851" s="335"/>
      <c r="AC1851" s="335"/>
      <c r="AD1851" s="335"/>
      <c r="AE1851" s="335"/>
      <c r="AG1851" s="415"/>
      <c r="AN1851" s="335"/>
      <c r="AO1851" s="335"/>
      <c r="AP1851" s="335"/>
      <c r="AQ1851" s="335"/>
      <c r="AR1851" s="335"/>
      <c r="AS1851" s="335"/>
      <c r="AT1851" s="335"/>
      <c r="AU1851" s="335"/>
      <c r="AV1851" s="335"/>
      <c r="AW1851" s="335"/>
      <c r="AX1851" s="335"/>
      <c r="AY1851" s="335"/>
      <c r="AZ1851" s="335"/>
      <c r="BA1851" s="335"/>
      <c r="BB1851" s="335"/>
      <c r="BC1851" s="335"/>
      <c r="BD1851" s="335"/>
      <c r="BE1851" s="335"/>
      <c r="BF1851" s="335"/>
      <c r="BG1851" s="335"/>
      <c r="BH1851" s="335"/>
      <c r="BI1851" s="335"/>
      <c r="BJ1851" s="335"/>
      <c r="BK1851" s="335"/>
      <c r="BL1851" s="335"/>
    </row>
    <row r="1852" spans="27:64" ht="12.95" customHeight="1" x14ac:dyDescent="0.2">
      <c r="AA1852" s="335"/>
      <c r="AB1852" s="335"/>
      <c r="AC1852" s="335"/>
      <c r="AD1852" s="335"/>
      <c r="AE1852" s="335"/>
      <c r="AG1852" s="415"/>
      <c r="AN1852" s="335"/>
      <c r="AO1852" s="335"/>
      <c r="AP1852" s="335"/>
      <c r="AQ1852" s="335"/>
      <c r="AR1852" s="335"/>
      <c r="AS1852" s="335"/>
      <c r="AT1852" s="335"/>
      <c r="AU1852" s="335"/>
      <c r="AV1852" s="335"/>
    </row>
    <row r="1853" spans="27:64" ht="12.95" customHeight="1" x14ac:dyDescent="0.2">
      <c r="AA1853" s="335"/>
      <c r="AB1853" s="335"/>
      <c r="AC1853" s="335"/>
      <c r="AD1853" s="335"/>
      <c r="AE1853" s="335"/>
      <c r="AG1853" s="415"/>
      <c r="AN1853" s="335"/>
      <c r="AO1853" s="335"/>
      <c r="AP1853" s="335"/>
      <c r="AQ1853" s="335"/>
      <c r="AR1853" s="335"/>
      <c r="AS1853" s="335"/>
      <c r="AT1853" s="335"/>
      <c r="AU1853" s="335"/>
    </row>
    <row r="1854" spans="27:64" ht="12.95" customHeight="1" x14ac:dyDescent="0.2">
      <c r="AA1854" s="335"/>
      <c r="AB1854" s="335"/>
      <c r="AC1854" s="335"/>
      <c r="AD1854" s="335"/>
      <c r="AE1854" s="335"/>
      <c r="AG1854" s="415"/>
      <c r="AN1854" s="335"/>
      <c r="AO1854" s="335"/>
      <c r="AP1854" s="335"/>
      <c r="AQ1854" s="335"/>
      <c r="AR1854" s="335"/>
      <c r="AS1854" s="335"/>
      <c r="AT1854" s="335"/>
      <c r="AU1854" s="335"/>
    </row>
    <row r="1855" spans="27:64" ht="12.95" customHeight="1" x14ac:dyDescent="0.2">
      <c r="AA1855" s="335"/>
      <c r="AB1855" s="335"/>
      <c r="AC1855" s="335"/>
      <c r="AD1855" s="335"/>
      <c r="AE1855" s="335"/>
      <c r="AG1855" s="415"/>
      <c r="AN1855" s="335"/>
      <c r="AO1855" s="335"/>
      <c r="AP1855" s="335"/>
      <c r="AQ1855" s="335"/>
      <c r="AR1855" s="335"/>
      <c r="AS1855" s="335"/>
      <c r="AT1855" s="335"/>
      <c r="AU1855" s="335"/>
    </row>
    <row r="1856" spans="27:64" ht="12.95" customHeight="1" x14ac:dyDescent="0.2">
      <c r="AA1856" s="335"/>
      <c r="AB1856" s="335"/>
      <c r="AC1856" s="335"/>
      <c r="AD1856" s="335"/>
      <c r="AE1856" s="335"/>
      <c r="AG1856" s="415"/>
      <c r="AN1856" s="335"/>
      <c r="AO1856" s="335"/>
      <c r="AP1856" s="335"/>
      <c r="AQ1856" s="335"/>
      <c r="AR1856" s="335"/>
      <c r="AS1856" s="335"/>
      <c r="AT1856" s="335"/>
      <c r="AU1856" s="335"/>
    </row>
    <row r="1857" spans="27:47" ht="12.95" customHeight="1" x14ac:dyDescent="0.2">
      <c r="AA1857" s="335"/>
      <c r="AB1857" s="335"/>
      <c r="AC1857" s="335"/>
      <c r="AD1857" s="335"/>
      <c r="AE1857" s="335"/>
      <c r="AG1857" s="415"/>
      <c r="AN1857" s="335"/>
      <c r="AO1857" s="335"/>
      <c r="AP1857" s="335"/>
      <c r="AQ1857" s="335"/>
      <c r="AR1857" s="335"/>
      <c r="AS1857" s="335"/>
      <c r="AT1857" s="335"/>
      <c r="AU1857" s="335"/>
    </row>
    <row r="1858" spans="27:47" ht="12.95" customHeight="1" x14ac:dyDescent="0.2">
      <c r="AA1858" s="335"/>
      <c r="AB1858" s="335"/>
      <c r="AC1858" s="335"/>
      <c r="AD1858" s="335"/>
      <c r="AE1858" s="335"/>
      <c r="AG1858" s="415"/>
      <c r="AN1858" s="335"/>
      <c r="AO1858" s="335"/>
      <c r="AP1858" s="335"/>
      <c r="AQ1858" s="335"/>
      <c r="AR1858" s="335"/>
      <c r="AS1858" s="335"/>
      <c r="AT1858" s="335"/>
      <c r="AU1858" s="335"/>
    </row>
    <row r="1859" spans="27:47" ht="12.95" customHeight="1" x14ac:dyDescent="0.2">
      <c r="AA1859" s="335"/>
      <c r="AB1859" s="335"/>
      <c r="AC1859" s="335"/>
      <c r="AD1859" s="335"/>
      <c r="AE1859" s="335"/>
      <c r="AG1859" s="415"/>
      <c r="AN1859" s="335"/>
      <c r="AO1859" s="335"/>
      <c r="AP1859" s="335"/>
      <c r="AQ1859" s="335"/>
      <c r="AR1859" s="335"/>
      <c r="AS1859" s="335"/>
      <c r="AT1859" s="335"/>
      <c r="AU1859" s="335"/>
    </row>
    <row r="1860" spans="27:47" ht="12.95" customHeight="1" x14ac:dyDescent="0.2">
      <c r="AA1860" s="335"/>
      <c r="AB1860" s="335"/>
      <c r="AC1860" s="335"/>
      <c r="AD1860" s="335"/>
      <c r="AE1860" s="335"/>
      <c r="AG1860" s="415"/>
      <c r="AN1860" s="335"/>
      <c r="AO1860" s="335"/>
      <c r="AP1860" s="335"/>
      <c r="AQ1860" s="335"/>
      <c r="AR1860" s="335"/>
      <c r="AS1860" s="335"/>
      <c r="AT1860" s="335"/>
      <c r="AU1860" s="335"/>
    </row>
    <row r="1861" spans="27:47" ht="12.95" customHeight="1" x14ac:dyDescent="0.2">
      <c r="AA1861" s="335"/>
      <c r="AB1861" s="335"/>
      <c r="AC1861" s="335"/>
      <c r="AD1861" s="335"/>
      <c r="AE1861" s="335"/>
      <c r="AG1861" s="415"/>
      <c r="AN1861" s="335"/>
      <c r="AO1861" s="335"/>
      <c r="AP1861" s="335"/>
      <c r="AQ1861" s="335"/>
      <c r="AR1861" s="335"/>
      <c r="AS1861" s="335"/>
      <c r="AT1861" s="335"/>
      <c r="AU1861" s="335"/>
    </row>
    <row r="1862" spans="27:47" ht="12.95" customHeight="1" x14ac:dyDescent="0.2">
      <c r="AA1862" s="335"/>
      <c r="AB1862" s="335"/>
      <c r="AC1862" s="335"/>
      <c r="AD1862" s="335"/>
      <c r="AE1862" s="335"/>
      <c r="AG1862" s="415"/>
      <c r="AN1862" s="335"/>
      <c r="AO1862" s="335"/>
      <c r="AP1862" s="335"/>
      <c r="AQ1862" s="335"/>
      <c r="AR1862" s="335"/>
      <c r="AS1862" s="335"/>
      <c r="AT1862" s="335"/>
      <c r="AU1862" s="335"/>
    </row>
    <row r="1863" spans="27:47" ht="12.95" customHeight="1" x14ac:dyDescent="0.2">
      <c r="AA1863" s="335"/>
      <c r="AB1863" s="335"/>
      <c r="AC1863" s="335"/>
      <c r="AD1863" s="335"/>
      <c r="AE1863" s="335"/>
      <c r="AG1863" s="415"/>
      <c r="AN1863" s="335"/>
      <c r="AO1863" s="335"/>
      <c r="AP1863" s="335"/>
      <c r="AQ1863" s="335"/>
      <c r="AR1863" s="335"/>
      <c r="AS1863" s="335"/>
      <c r="AT1863" s="335"/>
      <c r="AU1863" s="335"/>
    </row>
    <row r="1864" spans="27:47" ht="12.95" customHeight="1" x14ac:dyDescent="0.2">
      <c r="AA1864" s="335"/>
      <c r="AB1864" s="335"/>
      <c r="AC1864" s="335"/>
      <c r="AD1864" s="335"/>
      <c r="AE1864" s="335"/>
      <c r="AG1864" s="415"/>
      <c r="AN1864" s="335"/>
      <c r="AO1864" s="335"/>
      <c r="AP1864" s="335"/>
      <c r="AQ1864" s="335"/>
      <c r="AR1864" s="335"/>
      <c r="AS1864" s="335"/>
      <c r="AT1864" s="335"/>
      <c r="AU1864" s="335"/>
    </row>
    <row r="1865" spans="27:47" ht="12.95" customHeight="1" x14ac:dyDescent="0.2">
      <c r="AA1865" s="335"/>
      <c r="AB1865" s="335"/>
      <c r="AC1865" s="335"/>
      <c r="AD1865" s="335"/>
      <c r="AE1865" s="335"/>
      <c r="AG1865" s="415"/>
      <c r="AN1865" s="335"/>
      <c r="AO1865" s="335"/>
      <c r="AP1865" s="335"/>
      <c r="AQ1865" s="335"/>
      <c r="AR1865" s="335"/>
      <c r="AS1865" s="335"/>
      <c r="AT1865" s="335"/>
      <c r="AU1865" s="335"/>
    </row>
    <row r="1866" spans="27:47" ht="12.95" customHeight="1" x14ac:dyDescent="0.2">
      <c r="AA1866" s="335"/>
      <c r="AB1866" s="335"/>
      <c r="AC1866" s="335"/>
      <c r="AD1866" s="335"/>
      <c r="AE1866" s="335"/>
      <c r="AG1866" s="415"/>
      <c r="AN1866" s="335"/>
      <c r="AO1866" s="335"/>
      <c r="AP1866" s="335"/>
      <c r="AQ1866" s="335"/>
      <c r="AR1866" s="335"/>
      <c r="AS1866" s="335"/>
      <c r="AT1866" s="335"/>
      <c r="AU1866" s="335"/>
    </row>
    <row r="1867" spans="27:47" ht="12.95" customHeight="1" x14ac:dyDescent="0.2">
      <c r="AA1867" s="335"/>
      <c r="AB1867" s="335"/>
      <c r="AC1867" s="335"/>
      <c r="AD1867" s="335"/>
      <c r="AE1867" s="335"/>
      <c r="AG1867" s="415"/>
      <c r="AN1867" s="335"/>
      <c r="AO1867" s="335"/>
      <c r="AP1867" s="335"/>
      <c r="AQ1867" s="335"/>
      <c r="AR1867" s="335"/>
      <c r="AS1867" s="335"/>
      <c r="AT1867" s="335"/>
      <c r="AU1867" s="335"/>
    </row>
    <row r="1868" spans="27:47" ht="12.95" customHeight="1" x14ac:dyDescent="0.2">
      <c r="AA1868" s="335"/>
      <c r="AB1868" s="335"/>
      <c r="AC1868" s="335"/>
      <c r="AD1868" s="335"/>
      <c r="AE1868" s="335"/>
      <c r="AG1868" s="415"/>
      <c r="AN1868" s="335"/>
      <c r="AO1868" s="335"/>
      <c r="AP1868" s="335"/>
      <c r="AQ1868" s="335"/>
      <c r="AR1868" s="335"/>
      <c r="AS1868" s="335"/>
      <c r="AT1868" s="335"/>
      <c r="AU1868" s="335"/>
    </row>
    <row r="1869" spans="27:47" ht="12.95" customHeight="1" x14ac:dyDescent="0.2">
      <c r="AA1869" s="335"/>
      <c r="AB1869" s="335"/>
      <c r="AC1869" s="335"/>
      <c r="AD1869" s="335"/>
      <c r="AE1869" s="335"/>
      <c r="AG1869" s="415"/>
      <c r="AN1869" s="335"/>
      <c r="AO1869" s="335"/>
      <c r="AP1869" s="335"/>
      <c r="AQ1869" s="335"/>
      <c r="AR1869" s="335"/>
      <c r="AS1869" s="335"/>
      <c r="AT1869" s="335"/>
      <c r="AU1869" s="335"/>
    </row>
    <row r="1870" spans="27:47" ht="12.95" customHeight="1" x14ac:dyDescent="0.2">
      <c r="AA1870" s="335"/>
      <c r="AB1870" s="335"/>
      <c r="AC1870" s="335"/>
      <c r="AD1870" s="335"/>
      <c r="AE1870" s="335"/>
      <c r="AG1870" s="415"/>
      <c r="AN1870" s="335"/>
      <c r="AO1870" s="335"/>
      <c r="AP1870" s="335"/>
      <c r="AQ1870" s="335"/>
      <c r="AR1870" s="335"/>
      <c r="AS1870" s="335"/>
      <c r="AT1870" s="335"/>
      <c r="AU1870" s="335"/>
    </row>
    <row r="1871" spans="27:47" ht="12.95" customHeight="1" x14ac:dyDescent="0.2">
      <c r="AA1871" s="335"/>
      <c r="AB1871" s="335"/>
      <c r="AC1871" s="335"/>
      <c r="AD1871" s="335"/>
      <c r="AE1871" s="335"/>
      <c r="AG1871" s="415"/>
      <c r="AN1871" s="335"/>
      <c r="AO1871" s="335"/>
      <c r="AP1871" s="335"/>
      <c r="AQ1871" s="335"/>
      <c r="AR1871" s="335"/>
      <c r="AS1871" s="335"/>
      <c r="AT1871" s="335"/>
      <c r="AU1871" s="335"/>
    </row>
    <row r="1872" spans="27:47" ht="12.95" customHeight="1" x14ac:dyDescent="0.2">
      <c r="AA1872" s="335"/>
      <c r="AB1872" s="335"/>
      <c r="AC1872" s="335"/>
      <c r="AD1872" s="335"/>
      <c r="AE1872" s="335"/>
      <c r="AG1872" s="415"/>
      <c r="AN1872" s="335"/>
      <c r="AO1872" s="335"/>
      <c r="AP1872" s="335"/>
      <c r="AQ1872" s="335"/>
      <c r="AR1872" s="335"/>
      <c r="AS1872" s="335"/>
      <c r="AT1872" s="335"/>
      <c r="AU1872" s="335"/>
    </row>
    <row r="1873" spans="27:47" ht="12.95" customHeight="1" x14ac:dyDescent="0.2">
      <c r="AA1873" s="335"/>
      <c r="AB1873" s="335"/>
      <c r="AC1873" s="335"/>
      <c r="AD1873" s="335"/>
      <c r="AE1873" s="335"/>
      <c r="AG1873" s="415"/>
      <c r="AN1873" s="335"/>
      <c r="AO1873" s="335"/>
      <c r="AP1873" s="335"/>
      <c r="AQ1873" s="335"/>
      <c r="AR1873" s="335"/>
      <c r="AS1873" s="335"/>
      <c r="AT1873" s="335"/>
      <c r="AU1873" s="335"/>
    </row>
    <row r="1874" spans="27:47" ht="12.95" customHeight="1" x14ac:dyDescent="0.2">
      <c r="AA1874" s="335"/>
      <c r="AB1874" s="335"/>
      <c r="AC1874" s="335"/>
      <c r="AD1874" s="335"/>
      <c r="AE1874" s="335"/>
      <c r="AG1874" s="415"/>
      <c r="AN1874" s="335"/>
      <c r="AO1874" s="335"/>
      <c r="AP1874" s="335"/>
      <c r="AQ1874" s="335"/>
      <c r="AR1874" s="335"/>
      <c r="AS1874" s="335"/>
      <c r="AT1874" s="335"/>
      <c r="AU1874" s="335"/>
    </row>
    <row r="1875" spans="27:47" ht="12.95" customHeight="1" x14ac:dyDescent="0.2">
      <c r="AA1875" s="335"/>
      <c r="AB1875" s="335"/>
      <c r="AC1875" s="335"/>
      <c r="AD1875" s="335"/>
      <c r="AE1875" s="335"/>
      <c r="AG1875" s="415"/>
      <c r="AN1875" s="335"/>
      <c r="AO1875" s="335"/>
      <c r="AP1875" s="335"/>
      <c r="AQ1875" s="335"/>
      <c r="AR1875" s="335"/>
      <c r="AS1875" s="335"/>
      <c r="AT1875" s="335"/>
      <c r="AU1875" s="335"/>
    </row>
    <row r="1876" spans="27:47" ht="12.95" customHeight="1" x14ac:dyDescent="0.2">
      <c r="AA1876" s="335"/>
      <c r="AB1876" s="335"/>
      <c r="AC1876" s="335"/>
      <c r="AD1876" s="335"/>
      <c r="AE1876" s="335"/>
      <c r="AG1876" s="415"/>
      <c r="AN1876" s="335"/>
      <c r="AO1876" s="335"/>
      <c r="AP1876" s="335"/>
      <c r="AQ1876" s="335"/>
      <c r="AR1876" s="335"/>
      <c r="AS1876" s="335"/>
      <c r="AT1876" s="335"/>
      <c r="AU1876" s="335"/>
    </row>
    <row r="1877" spans="27:47" ht="12.95" customHeight="1" x14ac:dyDescent="0.2">
      <c r="AA1877" s="335"/>
      <c r="AB1877" s="335"/>
      <c r="AC1877" s="335"/>
      <c r="AD1877" s="335"/>
      <c r="AE1877" s="335"/>
      <c r="AG1877" s="415"/>
      <c r="AN1877" s="335"/>
      <c r="AO1877" s="335"/>
      <c r="AP1877" s="335"/>
      <c r="AQ1877" s="335"/>
      <c r="AR1877" s="335"/>
      <c r="AS1877" s="335"/>
      <c r="AT1877" s="335"/>
      <c r="AU1877" s="335"/>
    </row>
    <row r="1878" spans="27:47" ht="12.95" customHeight="1" x14ac:dyDescent="0.2">
      <c r="AA1878" s="335"/>
      <c r="AB1878" s="335"/>
      <c r="AC1878" s="335"/>
      <c r="AD1878" s="335"/>
      <c r="AE1878" s="335"/>
      <c r="AG1878" s="415"/>
      <c r="AN1878" s="335"/>
      <c r="AO1878" s="335"/>
      <c r="AP1878" s="335"/>
      <c r="AQ1878" s="335"/>
      <c r="AR1878" s="335"/>
      <c r="AS1878" s="335"/>
      <c r="AT1878" s="335"/>
      <c r="AU1878" s="335"/>
    </row>
    <row r="1879" spans="27:47" ht="12.95" customHeight="1" x14ac:dyDescent="0.2">
      <c r="AA1879" s="335"/>
      <c r="AB1879" s="335"/>
      <c r="AC1879" s="335"/>
      <c r="AD1879" s="335"/>
      <c r="AE1879" s="335"/>
      <c r="AG1879" s="415"/>
      <c r="AN1879" s="335"/>
      <c r="AO1879" s="335"/>
      <c r="AP1879" s="335"/>
      <c r="AQ1879" s="335"/>
      <c r="AR1879" s="335"/>
      <c r="AS1879" s="335"/>
      <c r="AT1879" s="335"/>
      <c r="AU1879" s="335"/>
    </row>
    <row r="1880" spans="27:47" ht="12.95" customHeight="1" x14ac:dyDescent="0.2">
      <c r="AA1880" s="335"/>
      <c r="AB1880" s="335"/>
      <c r="AC1880" s="335"/>
      <c r="AD1880" s="335"/>
      <c r="AE1880" s="335"/>
      <c r="AG1880" s="415"/>
      <c r="AN1880" s="335"/>
      <c r="AO1880" s="335"/>
      <c r="AP1880" s="335"/>
      <c r="AQ1880" s="335"/>
      <c r="AR1880" s="335"/>
      <c r="AS1880" s="335"/>
      <c r="AT1880" s="335"/>
      <c r="AU1880" s="335"/>
    </row>
    <row r="1881" spans="27:47" ht="12.95" customHeight="1" x14ac:dyDescent="0.2">
      <c r="AA1881" s="335"/>
      <c r="AB1881" s="335"/>
      <c r="AC1881" s="335"/>
      <c r="AD1881" s="335"/>
      <c r="AE1881" s="335"/>
      <c r="AG1881" s="415"/>
      <c r="AN1881" s="335"/>
      <c r="AO1881" s="335"/>
      <c r="AP1881" s="335"/>
      <c r="AQ1881" s="335"/>
      <c r="AR1881" s="335"/>
      <c r="AS1881" s="335"/>
      <c r="AT1881" s="335"/>
      <c r="AU1881" s="335"/>
    </row>
    <row r="1882" spans="27:47" ht="12.95" customHeight="1" x14ac:dyDescent="0.2">
      <c r="AA1882" s="335"/>
      <c r="AB1882" s="335"/>
      <c r="AC1882" s="335"/>
      <c r="AD1882" s="335"/>
      <c r="AE1882" s="335"/>
      <c r="AG1882" s="415"/>
      <c r="AN1882" s="335"/>
      <c r="AO1882" s="335"/>
      <c r="AP1882" s="335"/>
      <c r="AQ1882" s="335"/>
      <c r="AR1882" s="335"/>
      <c r="AS1882" s="335"/>
      <c r="AT1882" s="335"/>
      <c r="AU1882" s="335"/>
    </row>
    <row r="1883" spans="27:47" ht="12.95" customHeight="1" x14ac:dyDescent="0.2">
      <c r="AA1883" s="335"/>
      <c r="AB1883" s="335"/>
      <c r="AC1883" s="335"/>
      <c r="AD1883" s="335"/>
      <c r="AE1883" s="335"/>
      <c r="AG1883" s="415"/>
      <c r="AN1883" s="335"/>
      <c r="AO1883" s="335"/>
      <c r="AP1883" s="335"/>
      <c r="AQ1883" s="335"/>
      <c r="AR1883" s="335"/>
      <c r="AS1883" s="335"/>
      <c r="AT1883" s="335"/>
      <c r="AU1883" s="335"/>
    </row>
    <row r="1884" spans="27:47" ht="12.95" customHeight="1" x14ac:dyDescent="0.2">
      <c r="AA1884" s="335"/>
      <c r="AB1884" s="335"/>
      <c r="AC1884" s="335"/>
      <c r="AD1884" s="335"/>
      <c r="AE1884" s="335"/>
      <c r="AG1884" s="415"/>
      <c r="AN1884" s="335"/>
      <c r="AO1884" s="335"/>
      <c r="AP1884" s="335"/>
      <c r="AQ1884" s="335"/>
      <c r="AR1884" s="335"/>
      <c r="AS1884" s="335"/>
      <c r="AT1884" s="335"/>
      <c r="AU1884" s="335"/>
    </row>
    <row r="1885" spans="27:47" ht="12.95" customHeight="1" x14ac:dyDescent="0.2">
      <c r="AA1885" s="335"/>
      <c r="AB1885" s="335"/>
      <c r="AC1885" s="335"/>
      <c r="AD1885" s="335"/>
      <c r="AE1885" s="335"/>
      <c r="AG1885" s="415"/>
      <c r="AN1885" s="335"/>
      <c r="AO1885" s="335"/>
      <c r="AP1885" s="335"/>
      <c r="AQ1885" s="335"/>
      <c r="AR1885" s="335"/>
      <c r="AS1885" s="335"/>
      <c r="AT1885" s="335"/>
      <c r="AU1885" s="335"/>
    </row>
    <row r="1886" spans="27:47" ht="12.95" customHeight="1" x14ac:dyDescent="0.2">
      <c r="AA1886" s="335"/>
      <c r="AB1886" s="335"/>
      <c r="AC1886" s="335"/>
      <c r="AD1886" s="335"/>
      <c r="AE1886" s="335"/>
      <c r="AG1886" s="415"/>
      <c r="AN1886" s="335"/>
      <c r="AO1886" s="335"/>
      <c r="AP1886" s="335"/>
      <c r="AQ1886" s="335"/>
      <c r="AR1886" s="335"/>
      <c r="AS1886" s="335"/>
      <c r="AT1886" s="335"/>
      <c r="AU1886" s="335"/>
    </row>
    <row r="1887" spans="27:47" ht="12.95" customHeight="1" x14ac:dyDescent="0.2">
      <c r="AA1887" s="335"/>
      <c r="AB1887" s="335"/>
      <c r="AC1887" s="335"/>
      <c r="AD1887" s="335"/>
      <c r="AE1887" s="335"/>
      <c r="AG1887" s="415"/>
      <c r="AN1887" s="335"/>
      <c r="AO1887" s="335"/>
      <c r="AP1887" s="335"/>
      <c r="AQ1887" s="335"/>
      <c r="AR1887" s="335"/>
      <c r="AS1887" s="335"/>
      <c r="AT1887" s="335"/>
      <c r="AU1887" s="335"/>
    </row>
    <row r="1888" spans="27:47" ht="12.95" customHeight="1" x14ac:dyDescent="0.2">
      <c r="AA1888" s="335"/>
      <c r="AB1888" s="335"/>
      <c r="AC1888" s="335"/>
      <c r="AD1888" s="335"/>
      <c r="AE1888" s="335"/>
      <c r="AG1888" s="415"/>
      <c r="AN1888" s="335"/>
      <c r="AO1888" s="335"/>
      <c r="AP1888" s="335"/>
      <c r="AQ1888" s="335"/>
      <c r="AR1888" s="335"/>
      <c r="AS1888" s="335"/>
      <c r="AT1888" s="335"/>
      <c r="AU1888" s="335"/>
    </row>
    <row r="1889" spans="27:47" ht="12.95" customHeight="1" x14ac:dyDescent="0.2">
      <c r="AA1889" s="335"/>
      <c r="AB1889" s="335"/>
      <c r="AC1889" s="335"/>
      <c r="AD1889" s="335"/>
      <c r="AE1889" s="335"/>
      <c r="AG1889" s="415"/>
      <c r="AN1889" s="335"/>
      <c r="AO1889" s="335"/>
      <c r="AP1889" s="335"/>
      <c r="AQ1889" s="335"/>
      <c r="AR1889" s="335"/>
      <c r="AS1889" s="335"/>
      <c r="AT1889" s="335"/>
      <c r="AU1889" s="335"/>
    </row>
    <row r="1890" spans="27:47" ht="12.95" customHeight="1" x14ac:dyDescent="0.2">
      <c r="AA1890" s="335"/>
      <c r="AB1890" s="335"/>
      <c r="AC1890" s="335"/>
      <c r="AD1890" s="335"/>
      <c r="AE1890" s="335"/>
      <c r="AG1890" s="415"/>
      <c r="AN1890" s="335"/>
      <c r="AO1890" s="335"/>
      <c r="AP1890" s="335"/>
      <c r="AQ1890" s="335"/>
      <c r="AR1890" s="335"/>
      <c r="AS1890" s="335"/>
      <c r="AT1890" s="335"/>
      <c r="AU1890" s="335"/>
    </row>
    <row r="1891" spans="27:47" ht="12.95" customHeight="1" x14ac:dyDescent="0.2">
      <c r="AA1891" s="335"/>
      <c r="AB1891" s="335"/>
      <c r="AC1891" s="335"/>
      <c r="AD1891" s="335"/>
      <c r="AE1891" s="335"/>
      <c r="AG1891" s="415"/>
      <c r="AN1891" s="335"/>
      <c r="AO1891" s="335"/>
      <c r="AP1891" s="335"/>
      <c r="AQ1891" s="335"/>
      <c r="AR1891" s="335"/>
      <c r="AS1891" s="335"/>
      <c r="AT1891" s="335"/>
      <c r="AU1891" s="335"/>
    </row>
    <row r="1892" spans="27:47" ht="12.95" customHeight="1" x14ac:dyDescent="0.2">
      <c r="AA1892" s="335"/>
      <c r="AB1892" s="335"/>
      <c r="AC1892" s="335"/>
      <c r="AD1892" s="335"/>
      <c r="AE1892" s="335"/>
      <c r="AG1892" s="415"/>
      <c r="AN1892" s="335"/>
      <c r="AO1892" s="335"/>
      <c r="AP1892" s="335"/>
      <c r="AQ1892" s="335"/>
      <c r="AR1892" s="335"/>
      <c r="AS1892" s="335"/>
      <c r="AT1892" s="335"/>
      <c r="AU1892" s="335"/>
    </row>
    <row r="1893" spans="27:47" ht="12.95" customHeight="1" x14ac:dyDescent="0.2">
      <c r="AA1893" s="335"/>
      <c r="AB1893" s="335"/>
      <c r="AC1893" s="335"/>
      <c r="AD1893" s="335"/>
      <c r="AE1893" s="335"/>
      <c r="AG1893" s="415"/>
      <c r="AN1893" s="335"/>
      <c r="AO1893" s="335"/>
      <c r="AP1893" s="335"/>
      <c r="AQ1893" s="335"/>
      <c r="AR1893" s="335"/>
      <c r="AS1893" s="335"/>
      <c r="AT1893" s="335"/>
      <c r="AU1893" s="335"/>
    </row>
    <row r="1894" spans="27:47" ht="12.95" customHeight="1" x14ac:dyDescent="0.2">
      <c r="AA1894" s="335"/>
      <c r="AB1894" s="335"/>
      <c r="AC1894" s="335"/>
      <c r="AD1894" s="335"/>
      <c r="AE1894" s="335"/>
      <c r="AG1894" s="415"/>
      <c r="AN1894" s="335"/>
      <c r="AO1894" s="335"/>
      <c r="AP1894" s="335"/>
      <c r="AQ1894" s="335"/>
      <c r="AR1894" s="335"/>
      <c r="AS1894" s="335"/>
      <c r="AT1894" s="335"/>
      <c r="AU1894" s="335"/>
    </row>
    <row r="1895" spans="27:47" ht="12.95" customHeight="1" x14ac:dyDescent="0.2">
      <c r="AA1895" s="335"/>
      <c r="AB1895" s="335"/>
      <c r="AC1895" s="335"/>
      <c r="AD1895" s="335"/>
      <c r="AE1895" s="335"/>
      <c r="AG1895" s="415"/>
      <c r="AN1895" s="335"/>
      <c r="AO1895" s="335"/>
      <c r="AP1895" s="335"/>
      <c r="AQ1895" s="335"/>
      <c r="AR1895" s="335"/>
      <c r="AS1895" s="335"/>
      <c r="AT1895" s="335"/>
      <c r="AU1895" s="335"/>
    </row>
    <row r="1896" spans="27:47" ht="12.95" customHeight="1" x14ac:dyDescent="0.2">
      <c r="AA1896" s="335"/>
      <c r="AB1896" s="335"/>
      <c r="AC1896" s="335"/>
      <c r="AD1896" s="335"/>
      <c r="AE1896" s="335"/>
      <c r="AG1896" s="415"/>
      <c r="AN1896" s="335"/>
      <c r="AO1896" s="335"/>
      <c r="AP1896" s="335"/>
      <c r="AQ1896" s="335"/>
      <c r="AR1896" s="335"/>
      <c r="AS1896" s="335"/>
      <c r="AT1896" s="335"/>
      <c r="AU1896" s="335"/>
    </row>
    <row r="1897" spans="27:47" ht="12.95" customHeight="1" x14ac:dyDescent="0.2">
      <c r="AA1897" s="335"/>
      <c r="AB1897" s="335"/>
      <c r="AC1897" s="335"/>
      <c r="AD1897" s="335"/>
      <c r="AE1897" s="335"/>
      <c r="AG1897" s="415"/>
      <c r="AN1897" s="335"/>
      <c r="AO1897" s="335"/>
      <c r="AP1897" s="335"/>
      <c r="AQ1897" s="335"/>
      <c r="AR1897" s="335"/>
      <c r="AS1897" s="335"/>
      <c r="AT1897" s="335"/>
      <c r="AU1897" s="335"/>
    </row>
    <row r="1898" spans="27:47" ht="12.95" customHeight="1" x14ac:dyDescent="0.2">
      <c r="AA1898" s="335"/>
      <c r="AB1898" s="335"/>
      <c r="AC1898" s="335"/>
      <c r="AD1898" s="335"/>
      <c r="AE1898" s="335"/>
      <c r="AG1898" s="415"/>
      <c r="AN1898" s="335"/>
      <c r="AO1898" s="335"/>
      <c r="AP1898" s="335"/>
      <c r="AQ1898" s="335"/>
      <c r="AR1898" s="335"/>
      <c r="AS1898" s="335"/>
      <c r="AT1898" s="335"/>
      <c r="AU1898" s="335"/>
    </row>
    <row r="1899" spans="27:47" ht="12.95" customHeight="1" x14ac:dyDescent="0.2">
      <c r="AA1899" s="335"/>
      <c r="AB1899" s="335"/>
      <c r="AC1899" s="335"/>
      <c r="AD1899" s="335"/>
      <c r="AE1899" s="335"/>
      <c r="AG1899" s="415"/>
      <c r="AN1899" s="335"/>
      <c r="AO1899" s="335"/>
      <c r="AP1899" s="335"/>
      <c r="AQ1899" s="335"/>
      <c r="AR1899" s="335"/>
      <c r="AS1899" s="335"/>
      <c r="AT1899" s="335"/>
      <c r="AU1899" s="335"/>
    </row>
    <row r="1900" spans="27:47" ht="12.95" customHeight="1" x14ac:dyDescent="0.2">
      <c r="AA1900" s="335"/>
      <c r="AB1900" s="335"/>
      <c r="AC1900" s="335"/>
      <c r="AD1900" s="335"/>
      <c r="AE1900" s="335"/>
      <c r="AG1900" s="415"/>
      <c r="AN1900" s="335"/>
      <c r="AO1900" s="335"/>
      <c r="AP1900" s="335"/>
      <c r="AQ1900" s="335"/>
      <c r="AR1900" s="335"/>
      <c r="AS1900" s="335"/>
      <c r="AT1900" s="335"/>
      <c r="AU1900" s="335"/>
    </row>
    <row r="1901" spans="27:47" ht="12.95" customHeight="1" x14ac:dyDescent="0.2">
      <c r="AA1901" s="335"/>
      <c r="AB1901" s="335"/>
      <c r="AC1901" s="335"/>
      <c r="AD1901" s="335"/>
      <c r="AE1901" s="335"/>
      <c r="AG1901" s="415"/>
      <c r="AN1901" s="335"/>
      <c r="AO1901" s="335"/>
      <c r="AP1901" s="335"/>
      <c r="AQ1901" s="335"/>
      <c r="AR1901" s="335"/>
      <c r="AS1901" s="335"/>
      <c r="AT1901" s="335"/>
      <c r="AU1901" s="335"/>
    </row>
    <row r="1902" spans="27:47" ht="12.95" customHeight="1" x14ac:dyDescent="0.2">
      <c r="AA1902" s="335"/>
      <c r="AB1902" s="335"/>
      <c r="AC1902" s="335"/>
      <c r="AD1902" s="335"/>
      <c r="AE1902" s="335"/>
      <c r="AG1902" s="415"/>
      <c r="AN1902" s="335"/>
      <c r="AO1902" s="335"/>
      <c r="AP1902" s="335"/>
      <c r="AQ1902" s="335"/>
      <c r="AR1902" s="335"/>
      <c r="AS1902" s="335"/>
      <c r="AT1902" s="335"/>
      <c r="AU1902" s="335"/>
    </row>
    <row r="1903" spans="27:47" ht="12.95" customHeight="1" x14ac:dyDescent="0.2">
      <c r="AA1903" s="335"/>
      <c r="AB1903" s="335"/>
      <c r="AC1903" s="335"/>
      <c r="AD1903" s="335"/>
      <c r="AE1903" s="335"/>
      <c r="AG1903" s="415"/>
      <c r="AN1903" s="335"/>
      <c r="AO1903" s="335"/>
      <c r="AP1903" s="335"/>
      <c r="AQ1903" s="335"/>
      <c r="AR1903" s="335"/>
      <c r="AS1903" s="335"/>
      <c r="AT1903" s="335"/>
      <c r="AU1903" s="335"/>
    </row>
    <row r="1904" spans="27:47" ht="12.95" customHeight="1" x14ac:dyDescent="0.2">
      <c r="AA1904" s="335"/>
      <c r="AB1904" s="335"/>
      <c r="AC1904" s="335"/>
      <c r="AD1904" s="335"/>
      <c r="AE1904" s="335"/>
      <c r="AG1904" s="415"/>
      <c r="AN1904" s="335"/>
      <c r="AO1904" s="335"/>
      <c r="AP1904" s="335"/>
      <c r="AQ1904" s="335"/>
      <c r="AR1904" s="335"/>
      <c r="AS1904" s="335"/>
      <c r="AT1904" s="335"/>
      <c r="AU1904" s="335"/>
    </row>
    <row r="1905" spans="27:48" ht="12.95" customHeight="1" x14ac:dyDescent="0.2">
      <c r="AA1905" s="335"/>
      <c r="AB1905" s="335"/>
      <c r="AC1905" s="335"/>
      <c r="AD1905" s="335"/>
      <c r="AE1905" s="335"/>
      <c r="AG1905" s="415"/>
      <c r="AN1905" s="335"/>
      <c r="AO1905" s="335"/>
      <c r="AP1905" s="335"/>
      <c r="AQ1905" s="335"/>
      <c r="AR1905" s="335"/>
      <c r="AS1905" s="335"/>
      <c r="AT1905" s="335"/>
      <c r="AU1905" s="335"/>
    </row>
    <row r="1906" spans="27:48" ht="12.95" customHeight="1" x14ac:dyDescent="0.2">
      <c r="AA1906" s="335"/>
      <c r="AB1906" s="335"/>
      <c r="AC1906" s="335"/>
      <c r="AD1906" s="335"/>
      <c r="AE1906" s="335"/>
      <c r="AG1906" s="415"/>
      <c r="AN1906" s="335"/>
      <c r="AO1906" s="335"/>
      <c r="AP1906" s="335"/>
      <c r="AQ1906" s="335"/>
      <c r="AR1906" s="335"/>
      <c r="AS1906" s="335"/>
      <c r="AT1906" s="335"/>
      <c r="AU1906" s="335"/>
    </row>
    <row r="1907" spans="27:48" ht="12.95" customHeight="1" x14ac:dyDescent="0.2">
      <c r="AA1907" s="335"/>
      <c r="AB1907" s="335"/>
      <c r="AC1907" s="335"/>
      <c r="AD1907" s="335"/>
      <c r="AE1907" s="335"/>
      <c r="AG1907" s="415"/>
      <c r="AN1907" s="335"/>
      <c r="AO1907" s="335"/>
      <c r="AP1907" s="335"/>
      <c r="AQ1907" s="335"/>
      <c r="AR1907" s="335"/>
      <c r="AS1907" s="335"/>
      <c r="AT1907" s="335"/>
      <c r="AU1907" s="335"/>
    </row>
    <row r="1908" spans="27:48" ht="12.95" customHeight="1" x14ac:dyDescent="0.2">
      <c r="AA1908" s="335"/>
      <c r="AB1908" s="335"/>
      <c r="AC1908" s="335"/>
      <c r="AD1908" s="335"/>
      <c r="AE1908" s="335"/>
      <c r="AG1908" s="415"/>
      <c r="AN1908" s="335"/>
      <c r="AO1908" s="335"/>
      <c r="AP1908" s="335"/>
      <c r="AQ1908" s="335"/>
      <c r="AR1908" s="335"/>
      <c r="AS1908" s="335"/>
      <c r="AT1908" s="335"/>
      <c r="AU1908" s="335"/>
    </row>
    <row r="1909" spans="27:48" ht="12.95" customHeight="1" x14ac:dyDescent="0.2">
      <c r="AA1909" s="335"/>
      <c r="AB1909" s="335"/>
      <c r="AC1909" s="335"/>
      <c r="AD1909" s="335"/>
      <c r="AE1909" s="335"/>
      <c r="AG1909" s="415"/>
      <c r="AN1909" s="335"/>
      <c r="AO1909" s="335"/>
      <c r="AP1909" s="335"/>
      <c r="AQ1909" s="335"/>
      <c r="AR1909" s="335"/>
      <c r="AS1909" s="335"/>
      <c r="AT1909" s="335"/>
      <c r="AU1909" s="335"/>
    </row>
    <row r="1910" spans="27:48" ht="12.95" customHeight="1" x14ac:dyDescent="0.2">
      <c r="AA1910" s="335"/>
      <c r="AB1910" s="335"/>
      <c r="AC1910" s="335"/>
      <c r="AD1910" s="335"/>
      <c r="AE1910" s="335"/>
      <c r="AG1910" s="415"/>
      <c r="AN1910" s="335"/>
      <c r="AO1910" s="335"/>
      <c r="AP1910" s="335"/>
      <c r="AQ1910" s="335"/>
      <c r="AR1910" s="335"/>
      <c r="AS1910" s="335"/>
      <c r="AT1910" s="335"/>
      <c r="AU1910" s="335"/>
    </row>
    <row r="1911" spans="27:48" ht="12.95" customHeight="1" x14ac:dyDescent="0.2">
      <c r="AA1911" s="335"/>
      <c r="AB1911" s="335"/>
      <c r="AC1911" s="335"/>
      <c r="AD1911" s="335"/>
      <c r="AE1911" s="335"/>
      <c r="AG1911" s="415"/>
      <c r="AN1911" s="335"/>
      <c r="AO1911" s="335"/>
      <c r="AP1911" s="335"/>
      <c r="AQ1911" s="335"/>
      <c r="AR1911" s="335"/>
      <c r="AS1911" s="335"/>
      <c r="AT1911" s="335"/>
      <c r="AU1911" s="335"/>
    </row>
    <row r="1912" spans="27:48" ht="12.95" customHeight="1" x14ac:dyDescent="0.2">
      <c r="AA1912" s="335"/>
      <c r="AB1912" s="335"/>
      <c r="AC1912" s="335"/>
      <c r="AD1912" s="335"/>
      <c r="AE1912" s="335"/>
      <c r="AG1912" s="415"/>
      <c r="AN1912" s="335"/>
      <c r="AO1912" s="335"/>
      <c r="AP1912" s="335"/>
      <c r="AQ1912" s="335"/>
      <c r="AR1912" s="335"/>
      <c r="AS1912" s="335"/>
      <c r="AT1912" s="335"/>
      <c r="AU1912" s="335"/>
    </row>
    <row r="1913" spans="27:48" ht="12.95" customHeight="1" x14ac:dyDescent="0.2">
      <c r="AA1913" s="335"/>
      <c r="AB1913" s="335"/>
      <c r="AC1913" s="335"/>
      <c r="AD1913" s="335"/>
      <c r="AE1913" s="335"/>
      <c r="AG1913" s="415"/>
      <c r="AN1913" s="335"/>
      <c r="AO1913" s="335"/>
      <c r="AP1913" s="335"/>
      <c r="AQ1913" s="335"/>
      <c r="AR1913" s="335"/>
      <c r="AS1913" s="335"/>
      <c r="AT1913" s="335"/>
      <c r="AU1913" s="335"/>
    </row>
    <row r="1914" spans="27:48" ht="12.95" customHeight="1" x14ac:dyDescent="0.2">
      <c r="AA1914" s="335"/>
      <c r="AB1914" s="335"/>
      <c r="AC1914" s="335"/>
      <c r="AD1914" s="335"/>
      <c r="AE1914" s="335"/>
      <c r="AG1914" s="415"/>
      <c r="AN1914" s="335"/>
      <c r="AO1914" s="335"/>
      <c r="AP1914" s="335"/>
      <c r="AQ1914" s="335"/>
      <c r="AR1914" s="335"/>
      <c r="AS1914" s="335"/>
      <c r="AT1914" s="335"/>
      <c r="AU1914" s="335"/>
    </row>
    <row r="1915" spans="27:48" ht="12.95" customHeight="1" x14ac:dyDescent="0.2">
      <c r="AA1915" s="335"/>
      <c r="AB1915" s="335"/>
      <c r="AC1915" s="335"/>
      <c r="AD1915" s="335"/>
      <c r="AE1915" s="335"/>
      <c r="AG1915" s="415"/>
      <c r="AN1915" s="335"/>
      <c r="AO1915" s="335"/>
      <c r="AP1915" s="335"/>
      <c r="AQ1915" s="335"/>
      <c r="AR1915" s="335"/>
      <c r="AS1915" s="335"/>
      <c r="AT1915" s="335"/>
      <c r="AU1915" s="335"/>
      <c r="AV1915" s="335"/>
    </row>
    <row r="1916" spans="27:48" ht="12.95" customHeight="1" x14ac:dyDescent="0.2">
      <c r="AA1916" s="335"/>
      <c r="AB1916" s="335"/>
      <c r="AC1916" s="335"/>
      <c r="AD1916" s="335"/>
      <c r="AE1916" s="335"/>
      <c r="AG1916" s="415"/>
      <c r="AN1916" s="335"/>
      <c r="AO1916" s="335"/>
      <c r="AP1916" s="335"/>
      <c r="AQ1916" s="335"/>
      <c r="AR1916" s="335"/>
      <c r="AS1916" s="335"/>
      <c r="AT1916" s="335"/>
      <c r="AU1916" s="335"/>
    </row>
    <row r="1917" spans="27:48" ht="12.95" customHeight="1" x14ac:dyDescent="0.2">
      <c r="AA1917" s="335"/>
      <c r="AB1917" s="335"/>
      <c r="AC1917" s="335"/>
      <c r="AD1917" s="335"/>
      <c r="AE1917" s="335"/>
      <c r="AG1917" s="415"/>
      <c r="AN1917" s="335"/>
      <c r="AO1917" s="335"/>
      <c r="AP1917" s="335"/>
      <c r="AQ1917" s="335"/>
      <c r="AR1917" s="335"/>
      <c r="AS1917" s="335"/>
      <c r="AT1917" s="335"/>
      <c r="AU1917" s="335"/>
    </row>
    <row r="1918" spans="27:48" ht="12.95" customHeight="1" x14ac:dyDescent="0.2">
      <c r="AA1918" s="335"/>
      <c r="AB1918" s="335"/>
      <c r="AC1918" s="335"/>
      <c r="AD1918" s="335"/>
      <c r="AE1918" s="335"/>
      <c r="AG1918" s="415"/>
      <c r="AN1918" s="335"/>
      <c r="AO1918" s="335"/>
      <c r="AP1918" s="335"/>
      <c r="AQ1918" s="335"/>
      <c r="AR1918" s="335"/>
      <c r="AS1918" s="335"/>
      <c r="AT1918" s="335"/>
      <c r="AU1918" s="335"/>
    </row>
    <row r="1919" spans="27:48" ht="12.95" customHeight="1" x14ac:dyDescent="0.2">
      <c r="AA1919" s="335"/>
      <c r="AB1919" s="335"/>
      <c r="AC1919" s="335"/>
      <c r="AD1919" s="335"/>
      <c r="AE1919" s="335"/>
      <c r="AG1919" s="415"/>
      <c r="AN1919" s="335"/>
      <c r="AO1919" s="335"/>
      <c r="AP1919" s="335"/>
      <c r="AQ1919" s="335"/>
      <c r="AR1919" s="335"/>
      <c r="AS1919" s="335"/>
      <c r="AT1919" s="335"/>
      <c r="AU1919" s="335"/>
      <c r="AV1919" s="335"/>
    </row>
    <row r="1920" spans="27:48" ht="12.95" customHeight="1" x14ac:dyDescent="0.2">
      <c r="AA1920" s="335"/>
      <c r="AB1920" s="335"/>
      <c r="AC1920" s="335"/>
      <c r="AD1920" s="335"/>
      <c r="AE1920" s="335"/>
      <c r="AG1920" s="415"/>
      <c r="AN1920" s="335"/>
      <c r="AO1920" s="335"/>
      <c r="AP1920" s="335"/>
      <c r="AQ1920" s="335"/>
      <c r="AR1920" s="335"/>
      <c r="AS1920" s="335"/>
      <c r="AT1920" s="335"/>
      <c r="AU1920" s="335"/>
    </row>
    <row r="1921" spans="27:48" ht="12.95" customHeight="1" x14ac:dyDescent="0.2">
      <c r="AA1921" s="335"/>
      <c r="AB1921" s="335"/>
      <c r="AC1921" s="335"/>
      <c r="AD1921" s="335"/>
      <c r="AE1921" s="335"/>
      <c r="AG1921" s="415"/>
      <c r="AN1921" s="335"/>
      <c r="AO1921" s="335"/>
      <c r="AP1921" s="335"/>
      <c r="AQ1921" s="335"/>
      <c r="AR1921" s="335"/>
      <c r="AS1921" s="335"/>
      <c r="AT1921" s="335"/>
      <c r="AU1921" s="335"/>
    </row>
    <row r="1922" spans="27:48" ht="12.95" customHeight="1" x14ac:dyDescent="0.2">
      <c r="AA1922" s="335"/>
      <c r="AB1922" s="335"/>
      <c r="AC1922" s="335"/>
      <c r="AD1922" s="335"/>
      <c r="AE1922" s="335"/>
      <c r="AG1922" s="415"/>
      <c r="AN1922" s="335"/>
      <c r="AO1922" s="335"/>
      <c r="AP1922" s="335"/>
      <c r="AQ1922" s="335"/>
      <c r="AR1922" s="335"/>
      <c r="AS1922" s="335"/>
      <c r="AT1922" s="335"/>
      <c r="AU1922" s="335"/>
      <c r="AV1922" s="335"/>
    </row>
    <row r="1923" spans="27:48" ht="12.95" customHeight="1" x14ac:dyDescent="0.2">
      <c r="AA1923" s="335"/>
      <c r="AB1923" s="335"/>
      <c r="AC1923" s="335"/>
      <c r="AD1923" s="335"/>
      <c r="AE1923" s="335"/>
      <c r="AG1923" s="415"/>
      <c r="AN1923" s="335"/>
      <c r="AO1923" s="335"/>
      <c r="AP1923" s="335"/>
      <c r="AQ1923" s="335"/>
      <c r="AR1923" s="335"/>
      <c r="AS1923" s="335"/>
      <c r="AT1923" s="335"/>
      <c r="AU1923" s="335"/>
    </row>
    <row r="1924" spans="27:48" ht="12.95" customHeight="1" x14ac:dyDescent="0.2">
      <c r="AA1924" s="335"/>
      <c r="AB1924" s="335"/>
      <c r="AC1924" s="335"/>
      <c r="AD1924" s="335"/>
      <c r="AE1924" s="335"/>
      <c r="AG1924" s="415"/>
      <c r="AN1924" s="335"/>
      <c r="AO1924" s="335"/>
      <c r="AP1924" s="335"/>
      <c r="AQ1924" s="335"/>
      <c r="AR1924" s="335"/>
      <c r="AS1924" s="335"/>
      <c r="AT1924" s="335"/>
      <c r="AU1924" s="335"/>
    </row>
    <row r="1925" spans="27:48" ht="12.95" customHeight="1" x14ac:dyDescent="0.2">
      <c r="AA1925" s="335"/>
      <c r="AB1925" s="335"/>
      <c r="AC1925" s="335"/>
      <c r="AD1925" s="335"/>
      <c r="AE1925" s="335"/>
      <c r="AG1925" s="415"/>
      <c r="AN1925" s="335"/>
      <c r="AO1925" s="335"/>
      <c r="AP1925" s="335"/>
      <c r="AQ1925" s="335"/>
      <c r="AR1925" s="335"/>
      <c r="AS1925" s="335"/>
      <c r="AT1925" s="335"/>
      <c r="AU1925" s="335"/>
    </row>
    <row r="1926" spans="27:48" ht="12.95" customHeight="1" x14ac:dyDescent="0.2">
      <c r="AA1926" s="335"/>
      <c r="AB1926" s="335"/>
      <c r="AC1926" s="335"/>
      <c r="AD1926" s="335"/>
      <c r="AE1926" s="335"/>
      <c r="AG1926" s="415"/>
      <c r="AN1926" s="335"/>
      <c r="AO1926" s="335"/>
      <c r="AP1926" s="335"/>
      <c r="AQ1926" s="335"/>
      <c r="AR1926" s="335"/>
      <c r="AS1926" s="335"/>
      <c r="AT1926" s="335"/>
      <c r="AU1926" s="335"/>
    </row>
    <row r="1927" spans="27:48" ht="12.95" customHeight="1" x14ac:dyDescent="0.2">
      <c r="AA1927" s="335"/>
      <c r="AB1927" s="335"/>
      <c r="AC1927" s="335"/>
      <c r="AD1927" s="335"/>
      <c r="AE1927" s="335"/>
      <c r="AG1927" s="415"/>
      <c r="AN1927" s="335"/>
      <c r="AO1927" s="335"/>
      <c r="AP1927" s="335"/>
      <c r="AQ1927" s="335"/>
      <c r="AR1927" s="335"/>
      <c r="AS1927" s="335"/>
      <c r="AT1927" s="335"/>
      <c r="AU1927" s="335"/>
    </row>
    <row r="1928" spans="27:48" ht="12.95" customHeight="1" x14ac:dyDescent="0.2">
      <c r="AA1928" s="335"/>
      <c r="AB1928" s="335"/>
      <c r="AC1928" s="335"/>
      <c r="AD1928" s="335"/>
      <c r="AE1928" s="335"/>
      <c r="AG1928" s="415"/>
      <c r="AN1928" s="335"/>
      <c r="AO1928" s="335"/>
      <c r="AP1928" s="335"/>
      <c r="AQ1928" s="335"/>
      <c r="AR1928" s="335"/>
      <c r="AS1928" s="335"/>
      <c r="AT1928" s="335"/>
      <c r="AU1928" s="335"/>
    </row>
    <row r="1929" spans="27:48" ht="12.95" customHeight="1" x14ac:dyDescent="0.2">
      <c r="AA1929" s="335"/>
      <c r="AB1929" s="335"/>
      <c r="AC1929" s="335"/>
      <c r="AD1929" s="335"/>
      <c r="AE1929" s="335"/>
      <c r="AG1929" s="415"/>
      <c r="AN1929" s="335"/>
      <c r="AO1929" s="335"/>
      <c r="AP1929" s="335"/>
      <c r="AQ1929" s="335"/>
      <c r="AR1929" s="335"/>
      <c r="AS1929" s="335"/>
      <c r="AT1929" s="335"/>
      <c r="AU1929" s="335"/>
    </row>
    <row r="1930" spans="27:48" ht="12.95" customHeight="1" x14ac:dyDescent="0.2">
      <c r="AA1930" s="335"/>
      <c r="AB1930" s="335"/>
      <c r="AC1930" s="335"/>
      <c r="AD1930" s="335"/>
      <c r="AE1930" s="335"/>
      <c r="AG1930" s="415"/>
      <c r="AN1930" s="335"/>
      <c r="AO1930" s="335"/>
      <c r="AP1930" s="335"/>
      <c r="AQ1930" s="335"/>
      <c r="AR1930" s="335"/>
      <c r="AS1930" s="335"/>
      <c r="AT1930" s="335"/>
      <c r="AU1930" s="335"/>
    </row>
    <row r="1931" spans="27:48" ht="12.95" customHeight="1" x14ac:dyDescent="0.2">
      <c r="AA1931" s="335"/>
      <c r="AB1931" s="335"/>
      <c r="AC1931" s="335"/>
      <c r="AD1931" s="335"/>
      <c r="AE1931" s="335"/>
      <c r="AG1931" s="415"/>
      <c r="AN1931" s="335"/>
      <c r="AO1931" s="335"/>
      <c r="AP1931" s="335"/>
      <c r="AQ1931" s="335"/>
      <c r="AR1931" s="335"/>
      <c r="AS1931" s="335"/>
      <c r="AT1931" s="335"/>
      <c r="AU1931" s="335"/>
    </row>
    <row r="1932" spans="27:48" ht="12.95" customHeight="1" x14ac:dyDescent="0.2">
      <c r="AA1932" s="335"/>
      <c r="AB1932" s="335"/>
      <c r="AC1932" s="335"/>
      <c r="AD1932" s="335"/>
      <c r="AE1932" s="335"/>
      <c r="AG1932" s="415"/>
      <c r="AN1932" s="335"/>
      <c r="AO1932" s="335"/>
      <c r="AP1932" s="335"/>
      <c r="AQ1932" s="335"/>
      <c r="AR1932" s="335"/>
      <c r="AS1932" s="335"/>
      <c r="AT1932" s="335"/>
      <c r="AU1932" s="335"/>
    </row>
    <row r="1933" spans="27:48" ht="12.95" customHeight="1" x14ac:dyDescent="0.2">
      <c r="AA1933" s="335"/>
      <c r="AB1933" s="335"/>
      <c r="AC1933" s="335"/>
      <c r="AD1933" s="335"/>
      <c r="AE1933" s="335"/>
      <c r="AG1933" s="415"/>
      <c r="AN1933" s="335"/>
      <c r="AO1933" s="335"/>
      <c r="AP1933" s="335"/>
      <c r="AQ1933" s="335"/>
      <c r="AR1933" s="335"/>
      <c r="AS1933" s="335"/>
      <c r="AT1933" s="335"/>
      <c r="AU1933" s="335"/>
    </row>
    <row r="1934" spans="27:48" ht="12.95" customHeight="1" x14ac:dyDescent="0.2">
      <c r="AA1934" s="335"/>
      <c r="AB1934" s="335"/>
      <c r="AC1934" s="335"/>
      <c r="AD1934" s="335"/>
      <c r="AE1934" s="335"/>
      <c r="AG1934" s="415"/>
      <c r="AN1934" s="335"/>
      <c r="AO1934" s="335"/>
      <c r="AP1934" s="335"/>
      <c r="AQ1934" s="335"/>
      <c r="AR1934" s="335"/>
      <c r="AS1934" s="335"/>
      <c r="AT1934" s="335"/>
      <c r="AU1934" s="335"/>
    </row>
    <row r="1935" spans="27:48" ht="12.95" customHeight="1" x14ac:dyDescent="0.2">
      <c r="AA1935" s="335"/>
      <c r="AB1935" s="335"/>
      <c r="AC1935" s="335"/>
      <c r="AD1935" s="335"/>
      <c r="AE1935" s="335"/>
      <c r="AG1935" s="415"/>
      <c r="AN1935" s="335"/>
      <c r="AO1935" s="335"/>
      <c r="AP1935" s="335"/>
      <c r="AQ1935" s="335"/>
      <c r="AR1935" s="335"/>
      <c r="AS1935" s="335"/>
      <c r="AT1935" s="335"/>
      <c r="AU1935" s="335"/>
    </row>
    <row r="1936" spans="27:48" ht="12.95" customHeight="1" x14ac:dyDescent="0.2">
      <c r="AA1936" s="335"/>
      <c r="AB1936" s="335"/>
      <c r="AC1936" s="335"/>
      <c r="AD1936" s="335"/>
      <c r="AE1936" s="335"/>
      <c r="AG1936" s="415"/>
      <c r="AN1936" s="335"/>
      <c r="AO1936" s="335"/>
      <c r="AP1936" s="335"/>
      <c r="AQ1936" s="335"/>
      <c r="AR1936" s="335"/>
      <c r="AS1936" s="335"/>
      <c r="AT1936" s="335"/>
      <c r="AU1936" s="335"/>
    </row>
    <row r="1937" spans="27:47" ht="12.95" customHeight="1" x14ac:dyDescent="0.2">
      <c r="AA1937" s="335"/>
      <c r="AB1937" s="335"/>
      <c r="AC1937" s="335"/>
      <c r="AD1937" s="335"/>
      <c r="AE1937" s="335"/>
      <c r="AG1937" s="415"/>
      <c r="AN1937" s="335"/>
      <c r="AO1937" s="335"/>
      <c r="AP1937" s="335"/>
      <c r="AQ1937" s="335"/>
      <c r="AR1937" s="335"/>
      <c r="AS1937" s="335"/>
      <c r="AT1937" s="335"/>
      <c r="AU1937" s="335"/>
    </row>
    <row r="1938" spans="27:47" ht="12.95" customHeight="1" x14ac:dyDescent="0.2">
      <c r="AA1938" s="335"/>
      <c r="AB1938" s="335"/>
      <c r="AC1938" s="335"/>
      <c r="AD1938" s="335"/>
      <c r="AE1938" s="335"/>
      <c r="AG1938" s="415"/>
      <c r="AN1938" s="335"/>
      <c r="AO1938" s="335"/>
      <c r="AP1938" s="335"/>
      <c r="AQ1938" s="335"/>
      <c r="AR1938" s="335"/>
      <c r="AS1938" s="335"/>
      <c r="AT1938" s="335"/>
      <c r="AU1938" s="335"/>
    </row>
    <row r="1939" spans="27:47" ht="12.95" customHeight="1" x14ac:dyDescent="0.2">
      <c r="AA1939" s="335"/>
      <c r="AB1939" s="335"/>
      <c r="AC1939" s="335"/>
      <c r="AD1939" s="335"/>
      <c r="AE1939" s="335"/>
      <c r="AG1939" s="415"/>
      <c r="AN1939" s="335"/>
      <c r="AO1939" s="335"/>
      <c r="AP1939" s="335"/>
      <c r="AQ1939" s="335"/>
      <c r="AR1939" s="335"/>
      <c r="AS1939" s="335"/>
      <c r="AT1939" s="335"/>
      <c r="AU1939" s="335"/>
    </row>
    <row r="1940" spans="27:47" ht="12.95" customHeight="1" x14ac:dyDescent="0.2">
      <c r="AA1940" s="335"/>
      <c r="AB1940" s="335"/>
      <c r="AC1940" s="335"/>
      <c r="AD1940" s="335"/>
      <c r="AE1940" s="335"/>
      <c r="AG1940" s="415"/>
      <c r="AN1940" s="335"/>
      <c r="AO1940" s="335"/>
      <c r="AP1940" s="335"/>
      <c r="AQ1940" s="335"/>
      <c r="AR1940" s="335"/>
      <c r="AS1940" s="335"/>
      <c r="AT1940" s="335"/>
      <c r="AU1940" s="335"/>
    </row>
    <row r="1941" spans="27:47" ht="12.95" customHeight="1" x14ac:dyDescent="0.2">
      <c r="AA1941" s="335"/>
      <c r="AB1941" s="335"/>
      <c r="AC1941" s="335"/>
      <c r="AD1941" s="335"/>
      <c r="AE1941" s="335"/>
      <c r="AG1941" s="415"/>
      <c r="AN1941" s="335"/>
      <c r="AO1941" s="335"/>
      <c r="AP1941" s="335"/>
      <c r="AQ1941" s="335"/>
      <c r="AR1941" s="335"/>
      <c r="AS1941" s="335"/>
      <c r="AT1941" s="335"/>
      <c r="AU1941" s="335"/>
    </row>
    <row r="1942" spans="27:47" ht="12.95" customHeight="1" x14ac:dyDescent="0.2">
      <c r="AA1942" s="335"/>
      <c r="AB1942" s="335"/>
      <c r="AC1942" s="335"/>
      <c r="AD1942" s="335"/>
      <c r="AE1942" s="335"/>
      <c r="AG1942" s="415"/>
      <c r="AN1942" s="335"/>
      <c r="AO1942" s="335"/>
      <c r="AP1942" s="335"/>
      <c r="AQ1942" s="335"/>
      <c r="AR1942" s="335"/>
      <c r="AS1942" s="335"/>
      <c r="AT1942" s="335"/>
      <c r="AU1942" s="335"/>
    </row>
    <row r="1943" spans="27:47" ht="12.95" customHeight="1" x14ac:dyDescent="0.2">
      <c r="AA1943" s="335"/>
      <c r="AB1943" s="335"/>
      <c r="AC1943" s="335"/>
      <c r="AD1943" s="335"/>
      <c r="AE1943" s="335"/>
      <c r="AG1943" s="415"/>
      <c r="AN1943" s="335"/>
      <c r="AO1943" s="335"/>
      <c r="AP1943" s="335"/>
      <c r="AQ1943" s="335"/>
      <c r="AR1943" s="335"/>
      <c r="AS1943" s="335"/>
      <c r="AT1943" s="335"/>
      <c r="AU1943" s="335"/>
    </row>
    <row r="1944" spans="27:47" ht="12.95" customHeight="1" x14ac:dyDescent="0.2">
      <c r="AA1944" s="335"/>
      <c r="AB1944" s="335"/>
      <c r="AC1944" s="335"/>
      <c r="AD1944" s="335"/>
      <c r="AE1944" s="335"/>
      <c r="AG1944" s="415"/>
      <c r="AN1944" s="335"/>
      <c r="AO1944" s="335"/>
      <c r="AP1944" s="335"/>
      <c r="AQ1944" s="335"/>
      <c r="AR1944" s="335"/>
      <c r="AS1944" s="335"/>
      <c r="AT1944" s="335"/>
      <c r="AU1944" s="335"/>
    </row>
    <row r="1945" spans="27:47" ht="12.95" customHeight="1" x14ac:dyDescent="0.2">
      <c r="AA1945" s="335"/>
      <c r="AB1945" s="335"/>
      <c r="AC1945" s="335"/>
      <c r="AD1945" s="335"/>
      <c r="AE1945" s="335"/>
      <c r="AG1945" s="415"/>
      <c r="AN1945" s="335"/>
      <c r="AO1945" s="335"/>
      <c r="AP1945" s="335"/>
      <c r="AQ1945" s="335"/>
      <c r="AR1945" s="335"/>
      <c r="AS1945" s="335"/>
      <c r="AT1945" s="335"/>
      <c r="AU1945" s="335"/>
    </row>
    <row r="1946" spans="27:47" ht="12.95" customHeight="1" x14ac:dyDescent="0.2">
      <c r="AA1946" s="335"/>
      <c r="AB1946" s="335"/>
      <c r="AC1946" s="335"/>
      <c r="AD1946" s="335"/>
      <c r="AE1946" s="335"/>
      <c r="AG1946" s="415"/>
      <c r="AN1946" s="335"/>
      <c r="AO1946" s="335"/>
      <c r="AP1946" s="335"/>
      <c r="AQ1946" s="335"/>
      <c r="AR1946" s="335"/>
      <c r="AS1946" s="335"/>
      <c r="AT1946" s="335"/>
      <c r="AU1946" s="335"/>
    </row>
    <row r="1947" spans="27:47" ht="12.95" customHeight="1" x14ac:dyDescent="0.2">
      <c r="AA1947" s="335"/>
      <c r="AB1947" s="335"/>
      <c r="AC1947" s="335"/>
      <c r="AD1947" s="335"/>
      <c r="AE1947" s="335"/>
      <c r="AG1947" s="415"/>
      <c r="AN1947" s="335"/>
      <c r="AO1947" s="335"/>
      <c r="AP1947" s="335"/>
      <c r="AQ1947" s="335"/>
      <c r="AR1947" s="335"/>
      <c r="AS1947" s="335"/>
      <c r="AT1947" s="335"/>
      <c r="AU1947" s="335"/>
    </row>
    <row r="1948" spans="27:47" ht="12.95" customHeight="1" x14ac:dyDescent="0.2">
      <c r="AA1948" s="335"/>
      <c r="AB1948" s="335"/>
      <c r="AC1948" s="335"/>
      <c r="AD1948" s="335"/>
      <c r="AE1948" s="335"/>
      <c r="AG1948" s="415"/>
      <c r="AN1948" s="335"/>
      <c r="AO1948" s="335"/>
      <c r="AP1948" s="335"/>
      <c r="AQ1948" s="335"/>
      <c r="AR1948" s="335"/>
      <c r="AS1948" s="335"/>
      <c r="AT1948" s="335"/>
      <c r="AU1948" s="335"/>
    </row>
    <row r="1949" spans="27:47" ht="12.95" customHeight="1" x14ac:dyDescent="0.2">
      <c r="AA1949" s="335"/>
      <c r="AB1949" s="335"/>
      <c r="AC1949" s="335"/>
      <c r="AD1949" s="335"/>
      <c r="AE1949" s="335"/>
      <c r="AG1949" s="415"/>
      <c r="AN1949" s="335"/>
      <c r="AO1949" s="335"/>
      <c r="AP1949" s="335"/>
      <c r="AQ1949" s="335"/>
      <c r="AR1949" s="335"/>
      <c r="AS1949" s="335"/>
      <c r="AT1949" s="335"/>
      <c r="AU1949" s="335"/>
    </row>
    <row r="1950" spans="27:47" ht="12.95" customHeight="1" x14ac:dyDescent="0.2">
      <c r="AA1950" s="335"/>
      <c r="AB1950" s="335"/>
      <c r="AC1950" s="335"/>
      <c r="AD1950" s="335"/>
      <c r="AE1950" s="335"/>
      <c r="AG1950" s="415"/>
      <c r="AN1950" s="335"/>
      <c r="AO1950" s="335"/>
      <c r="AP1950" s="335"/>
      <c r="AQ1950" s="335"/>
      <c r="AR1950" s="335"/>
      <c r="AS1950" s="335"/>
      <c r="AT1950" s="335"/>
      <c r="AU1950" s="335"/>
    </row>
    <row r="1951" spans="27:47" ht="12.95" customHeight="1" x14ac:dyDescent="0.2">
      <c r="AA1951" s="335"/>
      <c r="AB1951" s="335"/>
      <c r="AC1951" s="335"/>
      <c r="AD1951" s="335"/>
      <c r="AE1951" s="335"/>
      <c r="AG1951" s="415"/>
      <c r="AN1951" s="335"/>
      <c r="AO1951" s="335"/>
      <c r="AP1951" s="335"/>
      <c r="AQ1951" s="335"/>
      <c r="AR1951" s="335"/>
      <c r="AS1951" s="335"/>
      <c r="AT1951" s="335"/>
      <c r="AU1951" s="335"/>
    </row>
    <row r="1952" spans="27:47" ht="12.95" customHeight="1" x14ac:dyDescent="0.2">
      <c r="AA1952" s="335"/>
      <c r="AB1952" s="335"/>
      <c r="AC1952" s="335"/>
      <c r="AD1952" s="335"/>
      <c r="AE1952" s="335"/>
      <c r="AG1952" s="415"/>
      <c r="AN1952" s="335"/>
      <c r="AO1952" s="335"/>
      <c r="AP1952" s="335"/>
      <c r="AQ1952" s="335"/>
      <c r="AR1952" s="335"/>
      <c r="AS1952" s="335"/>
      <c r="AT1952" s="335"/>
      <c r="AU1952" s="335"/>
    </row>
    <row r="1953" spans="27:47" ht="12.95" customHeight="1" x14ac:dyDescent="0.2">
      <c r="AA1953" s="335"/>
      <c r="AB1953" s="335"/>
      <c r="AC1953" s="335"/>
      <c r="AD1953" s="335"/>
      <c r="AE1953" s="335"/>
      <c r="AG1953" s="415"/>
      <c r="AN1953" s="335"/>
      <c r="AO1953" s="335"/>
      <c r="AP1953" s="335"/>
      <c r="AQ1953" s="335"/>
      <c r="AR1953" s="335"/>
      <c r="AS1953" s="335"/>
      <c r="AT1953" s="335"/>
      <c r="AU1953" s="335"/>
    </row>
    <row r="1954" spans="27:47" ht="12.95" customHeight="1" x14ac:dyDescent="0.2">
      <c r="AA1954" s="335"/>
      <c r="AB1954" s="335"/>
      <c r="AC1954" s="335"/>
      <c r="AD1954" s="335"/>
      <c r="AE1954" s="335"/>
      <c r="AG1954" s="415"/>
      <c r="AN1954" s="335"/>
      <c r="AO1954" s="335"/>
      <c r="AP1954" s="335"/>
      <c r="AQ1954" s="335"/>
      <c r="AR1954" s="335"/>
      <c r="AS1954" s="335"/>
      <c r="AT1954" s="335"/>
      <c r="AU1954" s="335"/>
    </row>
    <row r="1955" spans="27:47" ht="12.95" customHeight="1" x14ac:dyDescent="0.2">
      <c r="AA1955" s="335"/>
      <c r="AB1955" s="335"/>
      <c r="AC1955" s="335"/>
      <c r="AD1955" s="335"/>
      <c r="AE1955" s="335"/>
      <c r="AG1955" s="415"/>
      <c r="AN1955" s="335"/>
      <c r="AO1955" s="335"/>
      <c r="AP1955" s="335"/>
      <c r="AQ1955" s="335"/>
      <c r="AR1955" s="335"/>
      <c r="AS1955" s="335"/>
      <c r="AT1955" s="335"/>
      <c r="AU1955" s="335"/>
    </row>
    <row r="1956" spans="27:47" ht="12.95" customHeight="1" x14ac:dyDescent="0.2">
      <c r="AA1956" s="335"/>
      <c r="AB1956" s="335"/>
      <c r="AC1956" s="335"/>
      <c r="AD1956" s="335"/>
      <c r="AE1956" s="335"/>
      <c r="AG1956" s="415"/>
      <c r="AN1956" s="335"/>
      <c r="AO1956" s="335"/>
      <c r="AP1956" s="335"/>
      <c r="AQ1956" s="335"/>
      <c r="AR1956" s="335"/>
      <c r="AS1956" s="335"/>
      <c r="AT1956" s="335"/>
      <c r="AU1956" s="335"/>
    </row>
    <row r="1957" spans="27:47" ht="12.95" customHeight="1" x14ac:dyDescent="0.2">
      <c r="AA1957" s="335"/>
      <c r="AB1957" s="335"/>
      <c r="AC1957" s="335"/>
      <c r="AD1957" s="335"/>
      <c r="AE1957" s="335"/>
      <c r="AG1957" s="415"/>
      <c r="AN1957" s="335"/>
      <c r="AO1957" s="335"/>
      <c r="AP1957" s="335"/>
      <c r="AQ1957" s="335"/>
      <c r="AR1957" s="335"/>
      <c r="AS1957" s="335"/>
      <c r="AT1957" s="335"/>
      <c r="AU1957" s="335"/>
    </row>
    <row r="1958" spans="27:47" ht="12.95" customHeight="1" x14ac:dyDescent="0.2">
      <c r="AA1958" s="335"/>
      <c r="AB1958" s="335"/>
      <c r="AC1958" s="335"/>
      <c r="AD1958" s="335"/>
      <c r="AE1958" s="335"/>
      <c r="AG1958" s="415"/>
      <c r="AN1958" s="335"/>
      <c r="AO1958" s="335"/>
      <c r="AP1958" s="335"/>
      <c r="AQ1958" s="335"/>
      <c r="AR1958" s="335"/>
      <c r="AS1958" s="335"/>
      <c r="AT1958" s="335"/>
      <c r="AU1958" s="335"/>
    </row>
    <row r="1959" spans="27:47" ht="12.95" customHeight="1" x14ac:dyDescent="0.2">
      <c r="AA1959" s="335"/>
      <c r="AB1959" s="335"/>
      <c r="AC1959" s="335"/>
      <c r="AD1959" s="335"/>
      <c r="AE1959" s="335"/>
      <c r="AG1959" s="415"/>
      <c r="AN1959" s="335"/>
      <c r="AO1959" s="335"/>
      <c r="AP1959" s="335"/>
      <c r="AQ1959" s="335"/>
      <c r="AR1959" s="335"/>
      <c r="AS1959" s="335"/>
      <c r="AT1959" s="335"/>
      <c r="AU1959" s="335"/>
    </row>
    <row r="1960" spans="27:47" ht="12.95" customHeight="1" x14ac:dyDescent="0.2">
      <c r="AA1960" s="335"/>
      <c r="AB1960" s="335"/>
      <c r="AC1960" s="335"/>
      <c r="AD1960" s="335"/>
      <c r="AE1960" s="335"/>
      <c r="AG1960" s="415"/>
      <c r="AN1960" s="335"/>
      <c r="AO1960" s="335"/>
      <c r="AP1960" s="335"/>
      <c r="AQ1960" s="335"/>
      <c r="AR1960" s="335"/>
      <c r="AS1960" s="335"/>
      <c r="AT1960" s="335"/>
      <c r="AU1960" s="335"/>
    </row>
    <row r="1961" spans="27:47" ht="12.95" customHeight="1" x14ac:dyDescent="0.2">
      <c r="AA1961" s="335"/>
      <c r="AB1961" s="335"/>
      <c r="AC1961" s="335"/>
      <c r="AD1961" s="335"/>
      <c r="AE1961" s="335"/>
      <c r="AG1961" s="415"/>
      <c r="AN1961" s="335"/>
      <c r="AO1961" s="335"/>
      <c r="AP1961" s="335"/>
      <c r="AQ1961" s="335"/>
      <c r="AR1961" s="335"/>
      <c r="AS1961" s="335"/>
      <c r="AT1961" s="335"/>
      <c r="AU1961" s="335"/>
    </row>
    <row r="1962" spans="27:47" ht="12.95" customHeight="1" x14ac:dyDescent="0.2">
      <c r="AA1962" s="335"/>
      <c r="AB1962" s="335"/>
      <c r="AC1962" s="335"/>
      <c r="AD1962" s="335"/>
      <c r="AE1962" s="335"/>
      <c r="AG1962" s="415"/>
      <c r="AN1962" s="335"/>
      <c r="AO1962" s="335"/>
      <c r="AP1962" s="335"/>
      <c r="AQ1962" s="335"/>
      <c r="AR1962" s="335"/>
      <c r="AS1962" s="335"/>
      <c r="AT1962" s="335"/>
      <c r="AU1962" s="335"/>
    </row>
    <row r="1963" spans="27:47" ht="12.95" customHeight="1" x14ac:dyDescent="0.2">
      <c r="AA1963" s="335"/>
      <c r="AB1963" s="335"/>
      <c r="AC1963" s="335"/>
      <c r="AD1963" s="335"/>
      <c r="AE1963" s="335"/>
      <c r="AG1963" s="415"/>
      <c r="AN1963" s="335"/>
      <c r="AO1963" s="335"/>
      <c r="AP1963" s="335"/>
      <c r="AQ1963" s="335"/>
      <c r="AR1963" s="335"/>
      <c r="AS1963" s="335"/>
      <c r="AT1963" s="335"/>
      <c r="AU1963" s="335"/>
    </row>
    <row r="1964" spans="27:47" ht="12.95" customHeight="1" x14ac:dyDescent="0.2">
      <c r="AA1964" s="335"/>
      <c r="AB1964" s="335"/>
      <c r="AC1964" s="335"/>
      <c r="AD1964" s="335"/>
      <c r="AE1964" s="335"/>
      <c r="AG1964" s="415"/>
      <c r="AN1964" s="335"/>
      <c r="AO1964" s="335"/>
      <c r="AP1964" s="335"/>
      <c r="AQ1964" s="335"/>
      <c r="AR1964" s="335"/>
      <c r="AS1964" s="335"/>
      <c r="AT1964" s="335"/>
      <c r="AU1964" s="335"/>
    </row>
    <row r="1965" spans="27:47" ht="12.95" customHeight="1" x14ac:dyDescent="0.2">
      <c r="AA1965" s="335"/>
      <c r="AB1965" s="335"/>
      <c r="AC1965" s="335"/>
      <c r="AD1965" s="335"/>
      <c r="AE1965" s="335"/>
      <c r="AG1965" s="415"/>
      <c r="AN1965" s="335"/>
      <c r="AO1965" s="335"/>
      <c r="AP1965" s="335"/>
      <c r="AQ1965" s="335"/>
      <c r="AR1965" s="335"/>
      <c r="AS1965" s="335"/>
      <c r="AT1965" s="335"/>
      <c r="AU1965" s="335"/>
    </row>
    <row r="1966" spans="27:47" ht="12.95" customHeight="1" x14ac:dyDescent="0.2">
      <c r="AA1966" s="335"/>
      <c r="AB1966" s="335"/>
      <c r="AC1966" s="335"/>
      <c r="AD1966" s="335"/>
      <c r="AE1966" s="335"/>
      <c r="AG1966" s="415"/>
      <c r="AN1966" s="335"/>
      <c r="AO1966" s="335"/>
      <c r="AP1966" s="335"/>
      <c r="AQ1966" s="335"/>
      <c r="AR1966" s="335"/>
      <c r="AS1966" s="335"/>
      <c r="AT1966" s="335"/>
      <c r="AU1966" s="335"/>
    </row>
    <row r="1967" spans="27:47" ht="12.95" customHeight="1" x14ac:dyDescent="0.2">
      <c r="AA1967" s="335"/>
      <c r="AB1967" s="335"/>
      <c r="AC1967" s="335"/>
      <c r="AD1967" s="335"/>
      <c r="AE1967" s="335"/>
      <c r="AG1967" s="415"/>
      <c r="AN1967" s="335"/>
      <c r="AO1967" s="335"/>
      <c r="AP1967" s="335"/>
      <c r="AQ1967" s="335"/>
      <c r="AR1967" s="335"/>
      <c r="AS1967" s="335"/>
      <c r="AT1967" s="335"/>
      <c r="AU1967" s="335"/>
    </row>
    <row r="1968" spans="27:47" ht="12.95" customHeight="1" x14ac:dyDescent="0.2">
      <c r="AA1968" s="335"/>
      <c r="AB1968" s="335"/>
      <c r="AC1968" s="335"/>
      <c r="AD1968" s="335"/>
      <c r="AE1968" s="335"/>
      <c r="AG1968" s="415"/>
      <c r="AN1968" s="335"/>
      <c r="AO1968" s="335"/>
      <c r="AP1968" s="335"/>
      <c r="AQ1968" s="335"/>
      <c r="AR1968" s="335"/>
      <c r="AS1968" s="335"/>
      <c r="AT1968" s="335"/>
      <c r="AU1968" s="335"/>
    </row>
    <row r="1969" spans="27:47" ht="12.95" customHeight="1" x14ac:dyDescent="0.2">
      <c r="AA1969" s="335"/>
      <c r="AB1969" s="335"/>
      <c r="AC1969" s="335"/>
      <c r="AD1969" s="335"/>
      <c r="AE1969" s="335"/>
      <c r="AG1969" s="415"/>
      <c r="AN1969" s="335"/>
      <c r="AO1969" s="335"/>
      <c r="AP1969" s="335"/>
      <c r="AQ1969" s="335"/>
      <c r="AR1969" s="335"/>
      <c r="AS1969" s="335"/>
      <c r="AT1969" s="335"/>
      <c r="AU1969" s="335"/>
    </row>
    <row r="1970" spans="27:47" ht="12.95" customHeight="1" x14ac:dyDescent="0.2">
      <c r="AA1970" s="335"/>
      <c r="AB1970" s="335"/>
      <c r="AC1970" s="335"/>
      <c r="AD1970" s="335"/>
      <c r="AE1970" s="335"/>
      <c r="AG1970" s="415"/>
      <c r="AN1970" s="335"/>
      <c r="AO1970" s="335"/>
      <c r="AP1970" s="335"/>
      <c r="AQ1970" s="335"/>
      <c r="AR1970" s="335"/>
      <c r="AS1970" s="335"/>
      <c r="AT1970" s="335"/>
      <c r="AU1970" s="335"/>
    </row>
    <row r="1971" spans="27:47" ht="12.95" customHeight="1" x14ac:dyDescent="0.2">
      <c r="AA1971" s="335"/>
      <c r="AB1971" s="335"/>
      <c r="AC1971" s="335"/>
      <c r="AD1971" s="335"/>
      <c r="AE1971" s="335"/>
      <c r="AG1971" s="415"/>
      <c r="AN1971" s="335"/>
      <c r="AO1971" s="335"/>
      <c r="AP1971" s="335"/>
      <c r="AQ1971" s="335"/>
      <c r="AR1971" s="335"/>
      <c r="AS1971" s="335"/>
      <c r="AT1971" s="335"/>
      <c r="AU1971" s="335"/>
    </row>
    <row r="1972" spans="27:47" ht="12.95" customHeight="1" x14ac:dyDescent="0.2">
      <c r="AA1972" s="335"/>
      <c r="AB1972" s="335"/>
      <c r="AC1972" s="335"/>
      <c r="AD1972" s="335"/>
      <c r="AE1972" s="335"/>
      <c r="AG1972" s="415"/>
      <c r="AN1972" s="335"/>
      <c r="AO1972" s="335"/>
      <c r="AP1972" s="335"/>
      <c r="AQ1972" s="335"/>
      <c r="AR1972" s="335"/>
      <c r="AS1972" s="335"/>
      <c r="AT1972" s="335"/>
      <c r="AU1972" s="335"/>
    </row>
    <row r="1973" spans="27:47" ht="12.95" customHeight="1" x14ac:dyDescent="0.2">
      <c r="AA1973" s="335"/>
      <c r="AB1973" s="335"/>
      <c r="AC1973" s="335"/>
      <c r="AD1973" s="335"/>
      <c r="AE1973" s="335"/>
      <c r="AG1973" s="415"/>
      <c r="AN1973" s="335"/>
      <c r="AO1973" s="335"/>
      <c r="AP1973" s="335"/>
      <c r="AQ1973" s="335"/>
      <c r="AR1973" s="335"/>
      <c r="AS1973" s="335"/>
      <c r="AT1973" s="335"/>
      <c r="AU1973" s="335"/>
    </row>
    <row r="1974" spans="27:47" ht="12.95" customHeight="1" x14ac:dyDescent="0.2">
      <c r="AA1974" s="335"/>
      <c r="AB1974" s="335"/>
      <c r="AC1974" s="335"/>
      <c r="AD1974" s="335"/>
      <c r="AE1974" s="335"/>
      <c r="AG1974" s="415"/>
      <c r="AN1974" s="335"/>
      <c r="AO1974" s="335"/>
      <c r="AP1974" s="335"/>
      <c r="AQ1974" s="335"/>
      <c r="AR1974" s="335"/>
      <c r="AS1974" s="335"/>
      <c r="AT1974" s="335"/>
      <c r="AU1974" s="335"/>
    </row>
    <row r="1975" spans="27:47" ht="12.95" customHeight="1" x14ac:dyDescent="0.2">
      <c r="AA1975" s="335"/>
      <c r="AB1975" s="335"/>
      <c r="AC1975" s="335"/>
      <c r="AD1975" s="335"/>
      <c r="AE1975" s="335"/>
      <c r="AG1975" s="415"/>
      <c r="AN1975" s="335"/>
      <c r="AO1975" s="335"/>
      <c r="AP1975" s="335"/>
      <c r="AQ1975" s="335"/>
      <c r="AR1975" s="335"/>
      <c r="AS1975" s="335"/>
      <c r="AT1975" s="335"/>
      <c r="AU1975" s="335"/>
    </row>
    <row r="1976" spans="27:47" ht="12.95" customHeight="1" x14ac:dyDescent="0.2">
      <c r="AA1976" s="335"/>
      <c r="AB1976" s="335"/>
      <c r="AC1976" s="335"/>
      <c r="AD1976" s="335"/>
      <c r="AE1976" s="335"/>
      <c r="AG1976" s="415"/>
      <c r="AN1976" s="335"/>
      <c r="AO1976" s="335"/>
      <c r="AP1976" s="335"/>
      <c r="AQ1976" s="335"/>
      <c r="AR1976" s="335"/>
      <c r="AS1976" s="335"/>
      <c r="AT1976" s="335"/>
      <c r="AU1976" s="335"/>
    </row>
    <row r="1977" spans="27:47" ht="12.95" customHeight="1" x14ac:dyDescent="0.2">
      <c r="AA1977" s="335"/>
      <c r="AB1977" s="335"/>
      <c r="AC1977" s="335"/>
      <c r="AD1977" s="335"/>
      <c r="AE1977" s="335"/>
      <c r="AG1977" s="415"/>
      <c r="AN1977" s="335"/>
      <c r="AO1977" s="335"/>
      <c r="AP1977" s="335"/>
      <c r="AQ1977" s="335"/>
      <c r="AR1977" s="335"/>
      <c r="AS1977" s="335"/>
      <c r="AT1977" s="335"/>
      <c r="AU1977" s="335"/>
    </row>
    <row r="1978" spans="27:47" ht="12.95" customHeight="1" x14ac:dyDescent="0.2">
      <c r="AA1978" s="335"/>
      <c r="AB1978" s="335"/>
      <c r="AC1978" s="335"/>
      <c r="AD1978" s="335"/>
      <c r="AE1978" s="335"/>
      <c r="AG1978" s="415"/>
      <c r="AN1978" s="335"/>
      <c r="AO1978" s="335"/>
      <c r="AP1978" s="335"/>
      <c r="AQ1978" s="335"/>
      <c r="AR1978" s="335"/>
      <c r="AS1978" s="335"/>
      <c r="AT1978" s="335"/>
      <c r="AU1978" s="335"/>
    </row>
    <row r="1979" spans="27:47" ht="12.95" customHeight="1" x14ac:dyDescent="0.2">
      <c r="AA1979" s="335"/>
      <c r="AB1979" s="335"/>
      <c r="AC1979" s="335"/>
      <c r="AD1979" s="335"/>
      <c r="AE1979" s="335"/>
      <c r="AG1979" s="415"/>
      <c r="AN1979" s="335"/>
      <c r="AO1979" s="335"/>
      <c r="AP1979" s="335"/>
      <c r="AQ1979" s="335"/>
      <c r="AR1979" s="335"/>
      <c r="AS1979" s="335"/>
      <c r="AT1979" s="335"/>
      <c r="AU1979" s="335"/>
    </row>
    <row r="1980" spans="27:47" ht="12.95" customHeight="1" x14ac:dyDescent="0.2">
      <c r="AA1980" s="335"/>
      <c r="AB1980" s="335"/>
      <c r="AC1980" s="335"/>
      <c r="AD1980" s="335"/>
      <c r="AE1980" s="335"/>
      <c r="AG1980" s="415"/>
      <c r="AN1980" s="335"/>
      <c r="AO1980" s="335"/>
      <c r="AP1980" s="335"/>
      <c r="AQ1980" s="335"/>
      <c r="AR1980" s="335"/>
      <c r="AS1980" s="335"/>
      <c r="AT1980" s="335"/>
      <c r="AU1980" s="335"/>
    </row>
    <row r="1981" spans="27:47" ht="12.95" customHeight="1" x14ac:dyDescent="0.2">
      <c r="AA1981" s="335"/>
      <c r="AB1981" s="335"/>
      <c r="AC1981" s="335"/>
      <c r="AD1981" s="335"/>
      <c r="AE1981" s="335"/>
      <c r="AG1981" s="415"/>
      <c r="AN1981" s="335"/>
      <c r="AO1981" s="335"/>
      <c r="AP1981" s="335"/>
      <c r="AQ1981" s="335"/>
      <c r="AR1981" s="335"/>
      <c r="AS1981" s="335"/>
      <c r="AT1981" s="335"/>
      <c r="AU1981" s="335"/>
    </row>
    <row r="1982" spans="27:47" ht="12.95" customHeight="1" x14ac:dyDescent="0.2">
      <c r="AA1982" s="335"/>
      <c r="AB1982" s="335"/>
      <c r="AC1982" s="335"/>
      <c r="AD1982" s="335"/>
      <c r="AE1982" s="335"/>
      <c r="AG1982" s="415"/>
      <c r="AN1982" s="335"/>
      <c r="AO1982" s="335"/>
      <c r="AP1982" s="335"/>
      <c r="AQ1982" s="335"/>
      <c r="AR1982" s="335"/>
      <c r="AS1982" s="335"/>
      <c r="AT1982" s="335"/>
      <c r="AU1982" s="335"/>
    </row>
    <row r="1983" spans="27:47" ht="12.95" customHeight="1" x14ac:dyDescent="0.2">
      <c r="AA1983" s="335"/>
      <c r="AB1983" s="335"/>
      <c r="AC1983" s="335"/>
      <c r="AD1983" s="335"/>
      <c r="AE1983" s="335"/>
      <c r="AG1983" s="415"/>
      <c r="AN1983" s="335"/>
      <c r="AO1983" s="335"/>
      <c r="AP1983" s="335"/>
      <c r="AQ1983" s="335"/>
      <c r="AR1983" s="335"/>
      <c r="AS1983" s="335"/>
      <c r="AT1983" s="335"/>
      <c r="AU1983" s="335"/>
    </row>
    <row r="1984" spans="27:47" ht="12.95" customHeight="1" x14ac:dyDescent="0.2">
      <c r="AA1984" s="335"/>
      <c r="AB1984" s="335"/>
      <c r="AC1984" s="335"/>
      <c r="AD1984" s="335"/>
      <c r="AE1984" s="335"/>
      <c r="AG1984" s="415"/>
      <c r="AN1984" s="335"/>
      <c r="AO1984" s="335"/>
      <c r="AP1984" s="335"/>
      <c r="AQ1984" s="335"/>
      <c r="AR1984" s="335"/>
      <c r="AS1984" s="335"/>
      <c r="AT1984" s="335"/>
      <c r="AU1984" s="335"/>
    </row>
    <row r="1985" spans="27:47" ht="12.95" customHeight="1" x14ac:dyDescent="0.2">
      <c r="AA1985" s="335"/>
      <c r="AB1985" s="335"/>
      <c r="AC1985" s="335"/>
      <c r="AD1985" s="335"/>
      <c r="AE1985" s="335"/>
      <c r="AG1985" s="415"/>
      <c r="AN1985" s="335"/>
      <c r="AO1985" s="335"/>
      <c r="AP1985" s="335"/>
      <c r="AQ1985" s="335"/>
      <c r="AR1985" s="335"/>
      <c r="AS1985" s="335"/>
      <c r="AT1985" s="335"/>
      <c r="AU1985" s="335"/>
    </row>
    <row r="1986" spans="27:47" ht="12.95" customHeight="1" x14ac:dyDescent="0.2">
      <c r="AA1986" s="335"/>
      <c r="AB1986" s="335"/>
      <c r="AC1986" s="335"/>
      <c r="AD1986" s="335"/>
      <c r="AE1986" s="335"/>
      <c r="AG1986" s="415"/>
      <c r="AN1986" s="335"/>
      <c r="AO1986" s="335"/>
      <c r="AP1986" s="335"/>
      <c r="AQ1986" s="335"/>
      <c r="AR1986" s="335"/>
      <c r="AS1986" s="335"/>
      <c r="AT1986" s="335"/>
      <c r="AU1986" s="335"/>
    </row>
    <row r="1987" spans="27:47" ht="12.95" customHeight="1" x14ac:dyDescent="0.2">
      <c r="AA1987" s="335"/>
      <c r="AB1987" s="335"/>
      <c r="AC1987" s="335"/>
      <c r="AD1987" s="335"/>
      <c r="AE1987" s="335"/>
      <c r="AG1987" s="415"/>
      <c r="AN1987" s="335"/>
      <c r="AO1987" s="335"/>
      <c r="AP1987" s="335"/>
      <c r="AQ1987" s="335"/>
      <c r="AR1987" s="335"/>
      <c r="AS1987" s="335"/>
      <c r="AT1987" s="335"/>
      <c r="AU1987" s="335"/>
    </row>
    <row r="1988" spans="27:47" ht="12.95" customHeight="1" x14ac:dyDescent="0.2">
      <c r="AA1988" s="335"/>
      <c r="AB1988" s="335"/>
      <c r="AC1988" s="335"/>
      <c r="AD1988" s="335"/>
      <c r="AE1988" s="335"/>
      <c r="AG1988" s="415"/>
      <c r="AN1988" s="335"/>
      <c r="AO1988" s="335"/>
      <c r="AP1988" s="335"/>
      <c r="AQ1988" s="335"/>
      <c r="AR1988" s="335"/>
      <c r="AS1988" s="335"/>
      <c r="AT1988" s="335"/>
      <c r="AU1988" s="335"/>
    </row>
    <row r="1989" spans="27:47" ht="12.95" customHeight="1" x14ac:dyDescent="0.2">
      <c r="AA1989" s="335"/>
      <c r="AB1989" s="335"/>
      <c r="AC1989" s="335"/>
      <c r="AD1989" s="335"/>
      <c r="AE1989" s="335"/>
      <c r="AG1989" s="415"/>
      <c r="AN1989" s="335"/>
      <c r="AO1989" s="335"/>
      <c r="AP1989" s="335"/>
      <c r="AQ1989" s="335"/>
      <c r="AR1989" s="335"/>
      <c r="AS1989" s="335"/>
      <c r="AT1989" s="335"/>
      <c r="AU1989" s="335"/>
    </row>
    <row r="1990" spans="27:47" ht="12.95" customHeight="1" x14ac:dyDescent="0.2">
      <c r="AA1990" s="335"/>
      <c r="AB1990" s="335"/>
      <c r="AC1990" s="335"/>
      <c r="AD1990" s="335"/>
      <c r="AE1990" s="335"/>
      <c r="AG1990" s="415"/>
      <c r="AN1990" s="335"/>
      <c r="AO1990" s="335"/>
      <c r="AP1990" s="335"/>
      <c r="AQ1990" s="335"/>
      <c r="AR1990" s="335"/>
      <c r="AS1990" s="335"/>
      <c r="AT1990" s="335"/>
      <c r="AU1990" s="335"/>
    </row>
    <row r="1991" spans="27:47" ht="12.95" customHeight="1" x14ac:dyDescent="0.2">
      <c r="AA1991" s="335"/>
      <c r="AB1991" s="335"/>
      <c r="AC1991" s="335"/>
      <c r="AD1991" s="335"/>
      <c r="AE1991" s="335"/>
      <c r="AG1991" s="415"/>
      <c r="AN1991" s="335"/>
      <c r="AO1991" s="335"/>
      <c r="AP1991" s="335"/>
      <c r="AQ1991" s="335"/>
      <c r="AR1991" s="335"/>
      <c r="AS1991" s="335"/>
      <c r="AT1991" s="335"/>
      <c r="AU1991" s="335"/>
    </row>
    <row r="1992" spans="27:47" ht="12.95" customHeight="1" x14ac:dyDescent="0.2">
      <c r="AA1992" s="335"/>
      <c r="AB1992" s="335"/>
      <c r="AC1992" s="335"/>
      <c r="AD1992" s="335"/>
      <c r="AE1992" s="335"/>
      <c r="AG1992" s="415"/>
      <c r="AN1992" s="335"/>
      <c r="AO1992" s="335"/>
      <c r="AP1992" s="335"/>
      <c r="AQ1992" s="335"/>
      <c r="AR1992" s="335"/>
      <c r="AS1992" s="335"/>
      <c r="AT1992" s="335"/>
      <c r="AU1992" s="335"/>
    </row>
    <row r="1993" spans="27:47" ht="12.95" customHeight="1" x14ac:dyDescent="0.2">
      <c r="AA1993" s="335"/>
      <c r="AB1993" s="335"/>
      <c r="AC1993" s="335"/>
      <c r="AD1993" s="335"/>
      <c r="AE1993" s="335"/>
      <c r="AG1993" s="415"/>
      <c r="AN1993" s="335"/>
      <c r="AO1993" s="335"/>
      <c r="AP1993" s="335"/>
      <c r="AQ1993" s="335"/>
      <c r="AR1993" s="335"/>
      <c r="AS1993" s="335"/>
      <c r="AT1993" s="335"/>
      <c r="AU1993" s="335"/>
    </row>
    <row r="1994" spans="27:47" ht="12.95" customHeight="1" x14ac:dyDescent="0.2">
      <c r="AA1994" s="335"/>
      <c r="AB1994" s="335"/>
      <c r="AC1994" s="335"/>
      <c r="AD1994" s="335"/>
      <c r="AE1994" s="335"/>
      <c r="AG1994" s="415"/>
      <c r="AN1994" s="335"/>
      <c r="AO1994" s="335"/>
      <c r="AP1994" s="335"/>
      <c r="AQ1994" s="335"/>
      <c r="AR1994" s="335"/>
      <c r="AS1994" s="335"/>
      <c r="AT1994" s="335"/>
      <c r="AU1994" s="335"/>
    </row>
    <row r="1995" spans="27:47" ht="12.95" customHeight="1" x14ac:dyDescent="0.2">
      <c r="AA1995" s="335"/>
      <c r="AB1995" s="335"/>
      <c r="AC1995" s="335"/>
      <c r="AD1995" s="335"/>
      <c r="AE1995" s="335"/>
      <c r="AG1995" s="415"/>
      <c r="AN1995" s="335"/>
      <c r="AO1995" s="335"/>
      <c r="AP1995" s="335"/>
      <c r="AQ1995" s="335"/>
      <c r="AR1995" s="335"/>
      <c r="AS1995" s="335"/>
      <c r="AT1995" s="335"/>
      <c r="AU1995" s="335"/>
    </row>
    <row r="1996" spans="27:47" ht="12.95" customHeight="1" x14ac:dyDescent="0.2">
      <c r="AA1996" s="335"/>
      <c r="AB1996" s="335"/>
      <c r="AC1996" s="335"/>
      <c r="AD1996" s="335"/>
      <c r="AE1996" s="335"/>
      <c r="AG1996" s="415"/>
      <c r="AN1996" s="335"/>
      <c r="AO1996" s="335"/>
      <c r="AP1996" s="335"/>
      <c r="AQ1996" s="335"/>
      <c r="AR1996" s="335"/>
      <c r="AS1996" s="335"/>
      <c r="AT1996" s="335"/>
      <c r="AU1996" s="335"/>
    </row>
    <row r="1997" spans="27:47" ht="12.95" customHeight="1" x14ac:dyDescent="0.2">
      <c r="AA1997" s="335"/>
      <c r="AB1997" s="335"/>
      <c r="AC1997" s="335"/>
      <c r="AD1997" s="335"/>
      <c r="AE1997" s="335"/>
      <c r="AG1997" s="415"/>
      <c r="AN1997" s="335"/>
      <c r="AO1997" s="335"/>
      <c r="AP1997" s="335"/>
      <c r="AQ1997" s="335"/>
      <c r="AR1997" s="335"/>
      <c r="AS1997" s="335"/>
      <c r="AT1997" s="335"/>
      <c r="AU1997" s="335"/>
    </row>
    <row r="1998" spans="27:47" ht="12.95" customHeight="1" x14ac:dyDescent="0.2">
      <c r="AA1998" s="335"/>
      <c r="AB1998" s="335"/>
      <c r="AC1998" s="335"/>
      <c r="AD1998" s="335"/>
      <c r="AE1998" s="335"/>
      <c r="AG1998" s="415"/>
      <c r="AN1998" s="335"/>
      <c r="AO1998" s="335"/>
      <c r="AP1998" s="335"/>
      <c r="AQ1998" s="335"/>
      <c r="AR1998" s="335"/>
      <c r="AS1998" s="335"/>
      <c r="AT1998" s="335"/>
      <c r="AU1998" s="335"/>
    </row>
    <row r="1999" spans="27:47" ht="12.95" customHeight="1" x14ac:dyDescent="0.2">
      <c r="AA1999" s="335"/>
      <c r="AB1999" s="335"/>
      <c r="AC1999" s="335"/>
      <c r="AD1999" s="335"/>
      <c r="AE1999" s="335"/>
      <c r="AG1999" s="415"/>
      <c r="AN1999" s="335"/>
      <c r="AO1999" s="335"/>
      <c r="AP1999" s="335"/>
      <c r="AQ1999" s="335"/>
      <c r="AR1999" s="335"/>
      <c r="AS1999" s="335"/>
      <c r="AT1999" s="335"/>
      <c r="AU1999" s="335"/>
    </row>
    <row r="2000" spans="27:47" ht="12.95" customHeight="1" x14ac:dyDescent="0.2">
      <c r="AA2000" s="335"/>
      <c r="AB2000" s="335"/>
      <c r="AC2000" s="335"/>
      <c r="AD2000" s="335"/>
      <c r="AE2000" s="335"/>
      <c r="AG2000" s="415"/>
      <c r="AN2000" s="335"/>
      <c r="AO2000" s="335"/>
      <c r="AP2000" s="335"/>
      <c r="AQ2000" s="335"/>
      <c r="AR2000" s="335"/>
      <c r="AS2000" s="335"/>
      <c r="AT2000" s="335"/>
      <c r="AU2000" s="335"/>
    </row>
    <row r="2001" spans="27:47" ht="12.95" customHeight="1" x14ac:dyDescent="0.2">
      <c r="AA2001" s="335"/>
      <c r="AB2001" s="335"/>
      <c r="AC2001" s="335"/>
      <c r="AD2001" s="335"/>
      <c r="AE2001" s="335"/>
      <c r="AG2001" s="415"/>
      <c r="AN2001" s="335"/>
      <c r="AO2001" s="335"/>
      <c r="AP2001" s="335"/>
      <c r="AQ2001" s="335"/>
      <c r="AR2001" s="335"/>
      <c r="AS2001" s="335"/>
      <c r="AT2001" s="335"/>
      <c r="AU2001" s="335"/>
    </row>
    <row r="2002" spans="27:47" ht="12.95" customHeight="1" x14ac:dyDescent="0.2">
      <c r="AA2002" s="335"/>
      <c r="AB2002" s="335"/>
      <c r="AC2002" s="335"/>
      <c r="AD2002" s="335"/>
      <c r="AE2002" s="335"/>
      <c r="AG2002" s="415"/>
      <c r="AN2002" s="335"/>
      <c r="AO2002" s="335"/>
      <c r="AP2002" s="335"/>
      <c r="AQ2002" s="335"/>
      <c r="AR2002" s="335"/>
      <c r="AS2002" s="335"/>
      <c r="AT2002" s="335"/>
      <c r="AU2002" s="335"/>
    </row>
    <row r="2003" spans="27:47" ht="12.95" customHeight="1" x14ac:dyDescent="0.2">
      <c r="AA2003" s="335"/>
      <c r="AB2003" s="335"/>
      <c r="AC2003" s="335"/>
      <c r="AD2003" s="335"/>
      <c r="AE2003" s="335"/>
      <c r="AG2003" s="415"/>
      <c r="AN2003" s="335"/>
      <c r="AO2003" s="335"/>
      <c r="AP2003" s="335"/>
      <c r="AQ2003" s="335"/>
      <c r="AR2003" s="335"/>
      <c r="AS2003" s="335"/>
      <c r="AT2003" s="335"/>
      <c r="AU2003" s="335"/>
    </row>
    <row r="2004" spans="27:47" ht="12.95" customHeight="1" x14ac:dyDescent="0.2">
      <c r="AA2004" s="335"/>
      <c r="AB2004" s="335"/>
      <c r="AC2004" s="335"/>
      <c r="AD2004" s="335"/>
      <c r="AE2004" s="335"/>
      <c r="AG2004" s="415"/>
      <c r="AN2004" s="335"/>
      <c r="AO2004" s="335"/>
      <c r="AP2004" s="335"/>
      <c r="AQ2004" s="335"/>
      <c r="AR2004" s="335"/>
      <c r="AS2004" s="335"/>
      <c r="AT2004" s="335"/>
      <c r="AU2004" s="335"/>
    </row>
    <row r="2005" spans="27:47" ht="12.95" customHeight="1" x14ac:dyDescent="0.2">
      <c r="AA2005" s="335"/>
      <c r="AB2005" s="335"/>
      <c r="AC2005" s="335"/>
      <c r="AD2005" s="335"/>
      <c r="AE2005" s="335"/>
      <c r="AG2005" s="415"/>
      <c r="AN2005" s="335"/>
      <c r="AO2005" s="335"/>
      <c r="AP2005" s="335"/>
      <c r="AQ2005" s="335"/>
      <c r="AR2005" s="335"/>
      <c r="AS2005" s="335"/>
      <c r="AT2005" s="335"/>
      <c r="AU2005" s="335"/>
    </row>
    <row r="2006" spans="27:47" ht="12.95" customHeight="1" x14ac:dyDescent="0.2">
      <c r="AA2006" s="335"/>
      <c r="AB2006" s="335"/>
      <c r="AC2006" s="335"/>
      <c r="AD2006" s="335"/>
      <c r="AE2006" s="335"/>
      <c r="AG2006" s="415"/>
      <c r="AN2006" s="335"/>
      <c r="AO2006" s="335"/>
      <c r="AP2006" s="335"/>
      <c r="AQ2006" s="335"/>
      <c r="AR2006" s="335"/>
      <c r="AS2006" s="335"/>
      <c r="AT2006" s="335"/>
      <c r="AU2006" s="335"/>
    </row>
    <row r="2007" spans="27:47" ht="12.95" customHeight="1" x14ac:dyDescent="0.2">
      <c r="AA2007" s="335"/>
      <c r="AB2007" s="335"/>
      <c r="AC2007" s="335"/>
      <c r="AD2007" s="335"/>
      <c r="AE2007" s="335"/>
      <c r="AG2007" s="415"/>
      <c r="AN2007" s="335"/>
      <c r="AO2007" s="335"/>
      <c r="AP2007" s="335"/>
      <c r="AQ2007" s="335"/>
      <c r="AR2007" s="335"/>
      <c r="AS2007" s="335"/>
      <c r="AT2007" s="335"/>
      <c r="AU2007" s="335"/>
    </row>
    <row r="2008" spans="27:47" ht="12.95" customHeight="1" x14ac:dyDescent="0.2">
      <c r="AA2008" s="335"/>
      <c r="AB2008" s="335"/>
      <c r="AC2008" s="335"/>
      <c r="AD2008" s="335"/>
      <c r="AE2008" s="335"/>
      <c r="AG2008" s="415"/>
      <c r="AN2008" s="335"/>
      <c r="AO2008" s="335"/>
      <c r="AP2008" s="335"/>
      <c r="AQ2008" s="335"/>
      <c r="AR2008" s="335"/>
      <c r="AS2008" s="335"/>
      <c r="AT2008" s="335"/>
      <c r="AU2008" s="335"/>
    </row>
    <row r="2009" spans="27:47" ht="12.95" customHeight="1" x14ac:dyDescent="0.2">
      <c r="AA2009" s="335"/>
      <c r="AB2009" s="335"/>
      <c r="AC2009" s="335"/>
      <c r="AD2009" s="335"/>
      <c r="AE2009" s="335"/>
      <c r="AG2009" s="415"/>
      <c r="AN2009" s="335"/>
      <c r="AO2009" s="335"/>
      <c r="AP2009" s="335"/>
      <c r="AQ2009" s="335"/>
      <c r="AR2009" s="335"/>
      <c r="AS2009" s="335"/>
      <c r="AT2009" s="335"/>
      <c r="AU2009" s="335"/>
    </row>
    <row r="2010" spans="27:47" ht="12.95" customHeight="1" x14ac:dyDescent="0.2">
      <c r="AA2010" s="335"/>
      <c r="AB2010" s="335"/>
      <c r="AC2010" s="335"/>
      <c r="AD2010" s="335"/>
      <c r="AE2010" s="335"/>
      <c r="AG2010" s="415"/>
      <c r="AN2010" s="335"/>
      <c r="AO2010" s="335"/>
      <c r="AP2010" s="335"/>
      <c r="AQ2010" s="335"/>
      <c r="AR2010" s="335"/>
      <c r="AS2010" s="335"/>
      <c r="AT2010" s="335"/>
      <c r="AU2010" s="335"/>
    </row>
    <row r="2011" spans="27:47" ht="12.95" customHeight="1" x14ac:dyDescent="0.2">
      <c r="AA2011" s="335"/>
      <c r="AB2011" s="335"/>
      <c r="AC2011" s="335"/>
      <c r="AD2011" s="335"/>
      <c r="AE2011" s="335"/>
      <c r="AG2011" s="415"/>
      <c r="AN2011" s="335"/>
      <c r="AO2011" s="335"/>
      <c r="AP2011" s="335"/>
      <c r="AQ2011" s="335"/>
      <c r="AR2011" s="335"/>
      <c r="AS2011" s="335"/>
      <c r="AT2011" s="335"/>
      <c r="AU2011" s="335"/>
    </row>
    <row r="2012" spans="27:47" ht="12.95" customHeight="1" x14ac:dyDescent="0.2">
      <c r="AA2012" s="335"/>
      <c r="AB2012" s="335"/>
      <c r="AC2012" s="335"/>
      <c r="AD2012" s="335"/>
      <c r="AE2012" s="335"/>
      <c r="AG2012" s="415"/>
      <c r="AN2012" s="335"/>
      <c r="AO2012" s="335"/>
      <c r="AP2012" s="335"/>
      <c r="AQ2012" s="335"/>
      <c r="AR2012" s="335"/>
      <c r="AS2012" s="335"/>
      <c r="AT2012" s="335"/>
      <c r="AU2012" s="335"/>
    </row>
    <row r="2013" spans="27:47" ht="12.95" customHeight="1" x14ac:dyDescent="0.2">
      <c r="AA2013" s="335"/>
      <c r="AB2013" s="335"/>
      <c r="AC2013" s="335"/>
      <c r="AD2013" s="335"/>
      <c r="AE2013" s="335"/>
      <c r="AG2013" s="415"/>
      <c r="AN2013" s="335"/>
      <c r="AO2013" s="335"/>
      <c r="AP2013" s="335"/>
      <c r="AQ2013" s="335"/>
      <c r="AR2013" s="335"/>
      <c r="AS2013" s="335"/>
      <c r="AT2013" s="335"/>
      <c r="AU2013" s="335"/>
    </row>
    <row r="2014" spans="27:47" ht="12.95" customHeight="1" x14ac:dyDescent="0.2">
      <c r="AA2014" s="335"/>
      <c r="AB2014" s="335"/>
      <c r="AC2014" s="335"/>
      <c r="AD2014" s="335"/>
      <c r="AE2014" s="335"/>
      <c r="AG2014" s="415"/>
      <c r="AN2014" s="335"/>
      <c r="AO2014" s="335"/>
      <c r="AP2014" s="335"/>
      <c r="AQ2014" s="335"/>
      <c r="AR2014" s="335"/>
      <c r="AS2014" s="335"/>
      <c r="AT2014" s="335"/>
      <c r="AU2014" s="335"/>
    </row>
    <row r="2015" spans="27:47" ht="12.95" customHeight="1" x14ac:dyDescent="0.2">
      <c r="AA2015" s="335"/>
      <c r="AB2015" s="335"/>
      <c r="AC2015" s="335"/>
      <c r="AD2015" s="335"/>
      <c r="AE2015" s="335"/>
      <c r="AG2015" s="415"/>
      <c r="AN2015" s="335"/>
      <c r="AO2015" s="335"/>
      <c r="AP2015" s="335"/>
      <c r="AQ2015" s="335"/>
      <c r="AR2015" s="335"/>
      <c r="AS2015" s="335"/>
      <c r="AT2015" s="335"/>
      <c r="AU2015" s="335"/>
    </row>
    <row r="2016" spans="27:47" ht="12.95" customHeight="1" x14ac:dyDescent="0.2">
      <c r="AA2016" s="335"/>
      <c r="AB2016" s="335"/>
      <c r="AC2016" s="335"/>
      <c r="AD2016" s="335"/>
      <c r="AE2016" s="335"/>
      <c r="AG2016" s="415"/>
      <c r="AN2016" s="335"/>
      <c r="AO2016" s="335"/>
      <c r="AP2016" s="335"/>
      <c r="AQ2016" s="335"/>
      <c r="AR2016" s="335"/>
      <c r="AS2016" s="335"/>
      <c r="AT2016" s="335"/>
      <c r="AU2016" s="335"/>
    </row>
    <row r="2017" spans="27:47" ht="12.95" customHeight="1" x14ac:dyDescent="0.2">
      <c r="AA2017" s="335"/>
      <c r="AB2017" s="335"/>
      <c r="AC2017" s="335"/>
      <c r="AD2017" s="335"/>
      <c r="AE2017" s="335"/>
      <c r="AG2017" s="415"/>
      <c r="AN2017" s="335"/>
      <c r="AO2017" s="335"/>
      <c r="AP2017" s="335"/>
      <c r="AQ2017" s="335"/>
      <c r="AR2017" s="335"/>
      <c r="AS2017" s="335"/>
      <c r="AT2017" s="335"/>
      <c r="AU2017" s="335"/>
    </row>
    <row r="2018" spans="27:47" ht="12.95" customHeight="1" x14ac:dyDescent="0.2">
      <c r="AA2018" s="335"/>
      <c r="AB2018" s="335"/>
      <c r="AC2018" s="335"/>
      <c r="AD2018" s="335"/>
      <c r="AE2018" s="335"/>
      <c r="AG2018" s="415"/>
      <c r="AN2018" s="335"/>
      <c r="AO2018" s="335"/>
      <c r="AP2018" s="335"/>
      <c r="AQ2018" s="335"/>
      <c r="AR2018" s="335"/>
      <c r="AS2018" s="335"/>
      <c r="AT2018" s="335"/>
      <c r="AU2018" s="335"/>
    </row>
    <row r="2019" spans="27:47" ht="12.95" customHeight="1" x14ac:dyDescent="0.2">
      <c r="AA2019" s="335"/>
      <c r="AB2019" s="335"/>
      <c r="AC2019" s="335"/>
      <c r="AD2019" s="335"/>
      <c r="AE2019" s="335"/>
      <c r="AG2019" s="415"/>
      <c r="AN2019" s="335"/>
      <c r="AO2019" s="335"/>
      <c r="AP2019" s="335"/>
      <c r="AQ2019" s="335"/>
      <c r="AR2019" s="335"/>
      <c r="AS2019" s="335"/>
      <c r="AT2019" s="335"/>
      <c r="AU2019" s="335"/>
    </row>
    <row r="2020" spans="27:47" ht="12.95" customHeight="1" x14ac:dyDescent="0.2">
      <c r="AA2020" s="335"/>
      <c r="AB2020" s="335"/>
      <c r="AC2020" s="335"/>
      <c r="AD2020" s="335"/>
      <c r="AE2020" s="335"/>
      <c r="AG2020" s="415"/>
      <c r="AN2020" s="335"/>
      <c r="AO2020" s="335"/>
      <c r="AP2020" s="335"/>
      <c r="AQ2020" s="335"/>
      <c r="AR2020" s="335"/>
      <c r="AS2020" s="335"/>
      <c r="AT2020" s="335"/>
      <c r="AU2020" s="335"/>
    </row>
    <row r="2021" spans="27:47" ht="12.95" customHeight="1" x14ac:dyDescent="0.2">
      <c r="AA2021" s="335"/>
      <c r="AB2021" s="335"/>
      <c r="AC2021" s="335"/>
      <c r="AD2021" s="335"/>
      <c r="AE2021" s="335"/>
      <c r="AG2021" s="415"/>
      <c r="AN2021" s="335"/>
      <c r="AO2021" s="335"/>
      <c r="AP2021" s="335"/>
      <c r="AQ2021" s="335"/>
      <c r="AR2021" s="335"/>
      <c r="AS2021" s="335"/>
      <c r="AT2021" s="335"/>
      <c r="AU2021" s="335"/>
    </row>
    <row r="2022" spans="27:47" ht="12.95" customHeight="1" x14ac:dyDescent="0.2">
      <c r="AA2022" s="335"/>
      <c r="AB2022" s="335"/>
      <c r="AC2022" s="335"/>
      <c r="AD2022" s="335"/>
      <c r="AE2022" s="335"/>
      <c r="AG2022" s="415"/>
      <c r="AN2022" s="335"/>
      <c r="AO2022" s="335"/>
      <c r="AP2022" s="335"/>
      <c r="AQ2022" s="335"/>
      <c r="AR2022" s="335"/>
      <c r="AS2022" s="335"/>
      <c r="AT2022" s="335"/>
      <c r="AU2022" s="335"/>
    </row>
    <row r="2023" spans="27:47" ht="12.95" customHeight="1" x14ac:dyDescent="0.2">
      <c r="AA2023" s="335"/>
      <c r="AB2023" s="335"/>
      <c r="AC2023" s="335"/>
      <c r="AD2023" s="335"/>
      <c r="AE2023" s="335"/>
      <c r="AG2023" s="415"/>
      <c r="AN2023" s="335"/>
      <c r="AO2023" s="335"/>
      <c r="AP2023" s="335"/>
      <c r="AQ2023" s="335"/>
      <c r="AR2023" s="335"/>
      <c r="AS2023" s="335"/>
      <c r="AT2023" s="335"/>
      <c r="AU2023" s="335"/>
    </row>
    <row r="2024" spans="27:47" ht="12.95" customHeight="1" x14ac:dyDescent="0.2">
      <c r="AA2024" s="335"/>
      <c r="AB2024" s="335"/>
      <c r="AC2024" s="335"/>
      <c r="AD2024" s="335"/>
      <c r="AE2024" s="335"/>
      <c r="AG2024" s="415"/>
      <c r="AN2024" s="335"/>
      <c r="AO2024" s="335"/>
      <c r="AP2024" s="335"/>
      <c r="AQ2024" s="335"/>
      <c r="AR2024" s="335"/>
      <c r="AS2024" s="335"/>
      <c r="AT2024" s="335"/>
      <c r="AU2024" s="335"/>
    </row>
    <row r="2025" spans="27:47" ht="12.95" customHeight="1" x14ac:dyDescent="0.2">
      <c r="AA2025" s="335"/>
      <c r="AB2025" s="335"/>
      <c r="AC2025" s="335"/>
      <c r="AD2025" s="335"/>
      <c r="AE2025" s="335"/>
      <c r="AG2025" s="415"/>
      <c r="AN2025" s="335"/>
      <c r="AO2025" s="335"/>
      <c r="AP2025" s="335"/>
      <c r="AQ2025" s="335"/>
      <c r="AR2025" s="335"/>
      <c r="AS2025" s="335"/>
      <c r="AT2025" s="335"/>
      <c r="AU2025" s="335"/>
    </row>
    <row r="2026" spans="27:47" ht="12.95" customHeight="1" x14ac:dyDescent="0.2">
      <c r="AA2026" s="335"/>
      <c r="AB2026" s="335"/>
      <c r="AC2026" s="335"/>
      <c r="AD2026" s="335"/>
      <c r="AE2026" s="335"/>
      <c r="AG2026" s="415"/>
      <c r="AN2026" s="335"/>
      <c r="AO2026" s="335"/>
      <c r="AP2026" s="335"/>
      <c r="AQ2026" s="335"/>
      <c r="AR2026" s="335"/>
      <c r="AS2026" s="335"/>
      <c r="AT2026" s="335"/>
      <c r="AU2026" s="335"/>
    </row>
    <row r="2027" spans="27:47" ht="12.95" customHeight="1" x14ac:dyDescent="0.2">
      <c r="AA2027" s="335"/>
      <c r="AB2027" s="335"/>
      <c r="AC2027" s="335"/>
      <c r="AD2027" s="335"/>
      <c r="AE2027" s="335"/>
      <c r="AG2027" s="415"/>
      <c r="AN2027" s="335"/>
      <c r="AO2027" s="335"/>
      <c r="AP2027" s="335"/>
      <c r="AQ2027" s="335"/>
      <c r="AR2027" s="335"/>
      <c r="AS2027" s="335"/>
      <c r="AT2027" s="335"/>
      <c r="AU2027" s="335"/>
    </row>
    <row r="2028" spans="27:47" ht="12.95" customHeight="1" x14ac:dyDescent="0.2">
      <c r="AA2028" s="335"/>
      <c r="AB2028" s="335"/>
      <c r="AC2028" s="335"/>
      <c r="AD2028" s="335"/>
      <c r="AE2028" s="335"/>
      <c r="AG2028" s="415"/>
      <c r="AN2028" s="335"/>
      <c r="AO2028" s="335"/>
      <c r="AP2028" s="335"/>
      <c r="AQ2028" s="335"/>
      <c r="AR2028" s="335"/>
      <c r="AS2028" s="335"/>
      <c r="AT2028" s="335"/>
      <c r="AU2028" s="335"/>
    </row>
    <row r="2029" spans="27:47" ht="12.95" customHeight="1" x14ac:dyDescent="0.2">
      <c r="AA2029" s="335"/>
      <c r="AB2029" s="335"/>
      <c r="AC2029" s="335"/>
      <c r="AD2029" s="335"/>
      <c r="AE2029" s="335"/>
      <c r="AG2029" s="415"/>
      <c r="AN2029" s="335"/>
      <c r="AO2029" s="335"/>
      <c r="AP2029" s="335"/>
      <c r="AQ2029" s="335"/>
      <c r="AR2029" s="335"/>
      <c r="AS2029" s="335"/>
      <c r="AT2029" s="335"/>
      <c r="AU2029" s="335"/>
    </row>
    <row r="2030" spans="27:47" ht="12.95" customHeight="1" x14ac:dyDescent="0.2">
      <c r="AA2030" s="335"/>
      <c r="AB2030" s="335"/>
      <c r="AC2030" s="335"/>
      <c r="AD2030" s="335"/>
      <c r="AE2030" s="335"/>
      <c r="AG2030" s="415"/>
      <c r="AN2030" s="335"/>
      <c r="AO2030" s="335"/>
      <c r="AP2030" s="335"/>
      <c r="AQ2030" s="335"/>
      <c r="AR2030" s="335"/>
      <c r="AS2030" s="335"/>
      <c r="AT2030" s="335"/>
      <c r="AU2030" s="335"/>
    </row>
    <row r="2031" spans="27:47" ht="12.95" customHeight="1" x14ac:dyDescent="0.2">
      <c r="AA2031" s="335"/>
      <c r="AB2031" s="335"/>
      <c r="AC2031" s="335"/>
      <c r="AD2031" s="335"/>
      <c r="AE2031" s="335"/>
      <c r="AG2031" s="415"/>
      <c r="AN2031" s="335"/>
      <c r="AO2031" s="335"/>
      <c r="AP2031" s="335"/>
      <c r="AQ2031" s="335"/>
      <c r="AR2031" s="335"/>
      <c r="AS2031" s="335"/>
      <c r="AT2031" s="335"/>
      <c r="AU2031" s="335"/>
    </row>
    <row r="2032" spans="27:47" ht="12.95" customHeight="1" x14ac:dyDescent="0.2">
      <c r="AA2032" s="335"/>
      <c r="AB2032" s="335"/>
      <c r="AC2032" s="335"/>
      <c r="AD2032" s="335"/>
      <c r="AE2032" s="335"/>
      <c r="AG2032" s="415"/>
      <c r="AN2032" s="335"/>
      <c r="AO2032" s="335"/>
      <c r="AP2032" s="335"/>
      <c r="AQ2032" s="335"/>
      <c r="AR2032" s="335"/>
      <c r="AS2032" s="335"/>
      <c r="AT2032" s="335"/>
      <c r="AU2032" s="335"/>
    </row>
    <row r="2033" spans="27:47" ht="12.95" customHeight="1" x14ac:dyDescent="0.2">
      <c r="AA2033" s="335"/>
      <c r="AB2033" s="335"/>
      <c r="AC2033" s="335"/>
      <c r="AD2033" s="335"/>
      <c r="AE2033" s="335"/>
      <c r="AG2033" s="415"/>
      <c r="AN2033" s="335"/>
      <c r="AO2033" s="335"/>
      <c r="AP2033" s="335"/>
      <c r="AQ2033" s="335"/>
      <c r="AR2033" s="335"/>
      <c r="AS2033" s="335"/>
      <c r="AT2033" s="335"/>
      <c r="AU2033" s="335"/>
    </row>
    <row r="2034" spans="27:47" ht="12.95" customHeight="1" x14ac:dyDescent="0.2">
      <c r="AA2034" s="335"/>
      <c r="AB2034" s="335"/>
      <c r="AC2034" s="335"/>
      <c r="AD2034" s="335"/>
      <c r="AE2034" s="335"/>
      <c r="AG2034" s="415"/>
      <c r="AN2034" s="335"/>
      <c r="AO2034" s="335"/>
      <c r="AP2034" s="335"/>
      <c r="AQ2034" s="335"/>
      <c r="AR2034" s="335"/>
      <c r="AS2034" s="335"/>
      <c r="AT2034" s="335"/>
      <c r="AU2034" s="335"/>
    </row>
    <row r="2035" spans="27:47" ht="12.95" customHeight="1" x14ac:dyDescent="0.2">
      <c r="AA2035" s="335"/>
      <c r="AB2035" s="335"/>
      <c r="AC2035" s="335"/>
      <c r="AD2035" s="335"/>
      <c r="AE2035" s="335"/>
      <c r="AG2035" s="415"/>
      <c r="AN2035" s="335"/>
      <c r="AO2035" s="335"/>
      <c r="AP2035" s="335"/>
      <c r="AQ2035" s="335"/>
      <c r="AR2035" s="335"/>
      <c r="AS2035" s="335"/>
      <c r="AT2035" s="335"/>
      <c r="AU2035" s="335"/>
    </row>
    <row r="2036" spans="27:47" ht="12.95" customHeight="1" x14ac:dyDescent="0.2">
      <c r="AA2036" s="335"/>
      <c r="AB2036" s="335"/>
      <c r="AC2036" s="335"/>
      <c r="AD2036" s="335"/>
      <c r="AE2036" s="335"/>
      <c r="AG2036" s="415"/>
      <c r="AN2036" s="335"/>
      <c r="AO2036" s="335"/>
      <c r="AP2036" s="335"/>
      <c r="AQ2036" s="335"/>
      <c r="AR2036" s="335"/>
      <c r="AS2036" s="335"/>
      <c r="AT2036" s="335"/>
      <c r="AU2036" s="335"/>
    </row>
    <row r="2037" spans="27:47" ht="12.95" customHeight="1" x14ac:dyDescent="0.2">
      <c r="AA2037" s="335"/>
      <c r="AB2037" s="335"/>
      <c r="AC2037" s="335"/>
      <c r="AD2037" s="335"/>
      <c r="AE2037" s="335"/>
      <c r="AG2037" s="415"/>
      <c r="AN2037" s="335"/>
      <c r="AO2037" s="335"/>
      <c r="AP2037" s="335"/>
      <c r="AQ2037" s="335"/>
      <c r="AR2037" s="335"/>
      <c r="AS2037" s="335"/>
      <c r="AT2037" s="335"/>
      <c r="AU2037" s="335"/>
    </row>
    <row r="2038" spans="27:47" ht="12.95" customHeight="1" x14ac:dyDescent="0.2">
      <c r="AA2038" s="335"/>
      <c r="AB2038" s="335"/>
      <c r="AC2038" s="335"/>
      <c r="AD2038" s="335"/>
      <c r="AE2038" s="335"/>
      <c r="AG2038" s="415"/>
      <c r="AN2038" s="335"/>
      <c r="AO2038" s="335"/>
      <c r="AP2038" s="335"/>
      <c r="AQ2038" s="335"/>
      <c r="AR2038" s="335"/>
      <c r="AS2038" s="335"/>
      <c r="AT2038" s="335"/>
      <c r="AU2038" s="335"/>
    </row>
    <row r="2039" spans="27:47" ht="12.95" customHeight="1" x14ac:dyDescent="0.2">
      <c r="AA2039" s="335"/>
      <c r="AB2039" s="335"/>
      <c r="AC2039" s="335"/>
      <c r="AD2039" s="335"/>
      <c r="AE2039" s="335"/>
      <c r="AG2039" s="415"/>
      <c r="AN2039" s="335"/>
      <c r="AO2039" s="335"/>
      <c r="AP2039" s="335"/>
      <c r="AQ2039" s="335"/>
      <c r="AR2039" s="335"/>
      <c r="AS2039" s="335"/>
      <c r="AT2039" s="335"/>
      <c r="AU2039" s="335"/>
    </row>
    <row r="2040" spans="27:47" ht="12.95" customHeight="1" x14ac:dyDescent="0.2">
      <c r="AA2040" s="335"/>
      <c r="AB2040" s="335"/>
      <c r="AC2040" s="335"/>
      <c r="AD2040" s="335"/>
      <c r="AE2040" s="335"/>
      <c r="AG2040" s="415"/>
      <c r="AN2040" s="335"/>
      <c r="AO2040" s="335"/>
      <c r="AP2040" s="335"/>
      <c r="AQ2040" s="335"/>
      <c r="AR2040" s="335"/>
      <c r="AS2040" s="335"/>
      <c r="AT2040" s="335"/>
      <c r="AU2040" s="335"/>
    </row>
    <row r="2041" spans="27:47" ht="12.95" customHeight="1" x14ac:dyDescent="0.2">
      <c r="AA2041" s="335"/>
      <c r="AB2041" s="335"/>
      <c r="AC2041" s="335"/>
      <c r="AD2041" s="335"/>
      <c r="AE2041" s="335"/>
      <c r="AG2041" s="415"/>
      <c r="AN2041" s="335"/>
      <c r="AO2041" s="335"/>
      <c r="AP2041" s="335"/>
      <c r="AQ2041" s="335"/>
      <c r="AR2041" s="335"/>
      <c r="AS2041" s="335"/>
      <c r="AT2041" s="335"/>
      <c r="AU2041" s="335"/>
    </row>
    <row r="2042" spans="27:47" ht="12.95" customHeight="1" x14ac:dyDescent="0.2">
      <c r="AA2042" s="335"/>
      <c r="AB2042" s="335"/>
      <c r="AC2042" s="335"/>
      <c r="AD2042" s="335"/>
      <c r="AE2042" s="335"/>
      <c r="AG2042" s="415"/>
      <c r="AN2042" s="335"/>
      <c r="AO2042" s="335"/>
      <c r="AP2042" s="335"/>
      <c r="AQ2042" s="335"/>
      <c r="AR2042" s="335"/>
      <c r="AS2042" s="335"/>
      <c r="AT2042" s="335"/>
      <c r="AU2042" s="335"/>
    </row>
    <row r="2043" spans="27:47" ht="12.95" customHeight="1" x14ac:dyDescent="0.2">
      <c r="AA2043" s="335"/>
      <c r="AB2043" s="335"/>
      <c r="AC2043" s="335"/>
      <c r="AD2043" s="335"/>
      <c r="AE2043" s="335"/>
      <c r="AG2043" s="415"/>
      <c r="AN2043" s="335"/>
      <c r="AO2043" s="335"/>
      <c r="AP2043" s="335"/>
      <c r="AQ2043" s="335"/>
      <c r="AR2043" s="335"/>
      <c r="AS2043" s="335"/>
      <c r="AT2043" s="335"/>
      <c r="AU2043" s="335"/>
    </row>
    <row r="2044" spans="27:47" ht="12.95" customHeight="1" x14ac:dyDescent="0.2">
      <c r="AA2044" s="335"/>
      <c r="AB2044" s="335"/>
      <c r="AC2044" s="335"/>
      <c r="AD2044" s="335"/>
      <c r="AE2044" s="335"/>
      <c r="AG2044" s="415"/>
      <c r="AN2044" s="335"/>
      <c r="AO2044" s="335"/>
      <c r="AP2044" s="335"/>
      <c r="AQ2044" s="335"/>
      <c r="AR2044" s="335"/>
      <c r="AS2044" s="335"/>
      <c r="AT2044" s="335"/>
      <c r="AU2044" s="335"/>
    </row>
    <row r="2045" spans="27:47" ht="12.95" customHeight="1" x14ac:dyDescent="0.2">
      <c r="AA2045" s="335"/>
      <c r="AB2045" s="335"/>
      <c r="AC2045" s="335"/>
      <c r="AD2045" s="335"/>
      <c r="AE2045" s="335"/>
      <c r="AG2045" s="415"/>
      <c r="AN2045" s="335"/>
      <c r="AO2045" s="335"/>
      <c r="AP2045" s="335"/>
      <c r="AQ2045" s="335"/>
      <c r="AR2045" s="335"/>
      <c r="AS2045" s="335"/>
      <c r="AT2045" s="335"/>
      <c r="AU2045" s="335"/>
    </row>
    <row r="2046" spans="27:47" ht="12.95" customHeight="1" x14ac:dyDescent="0.2">
      <c r="AA2046" s="335"/>
      <c r="AB2046" s="335"/>
      <c r="AC2046" s="335"/>
      <c r="AD2046" s="335"/>
      <c r="AE2046" s="335"/>
      <c r="AG2046" s="415"/>
      <c r="AN2046" s="335"/>
      <c r="AO2046" s="335"/>
      <c r="AP2046" s="335"/>
      <c r="AQ2046" s="335"/>
      <c r="AR2046" s="335"/>
      <c r="AS2046" s="335"/>
      <c r="AT2046" s="335"/>
      <c r="AU2046" s="335"/>
    </row>
    <row r="2047" spans="27:47" ht="12.95" customHeight="1" x14ac:dyDescent="0.2">
      <c r="AA2047" s="335"/>
      <c r="AB2047" s="335"/>
      <c r="AC2047" s="335"/>
      <c r="AD2047" s="335"/>
      <c r="AE2047" s="335"/>
      <c r="AG2047" s="415"/>
      <c r="AN2047" s="335"/>
      <c r="AO2047" s="335"/>
      <c r="AP2047" s="335"/>
      <c r="AQ2047" s="335"/>
      <c r="AR2047" s="335"/>
      <c r="AS2047" s="335"/>
      <c r="AT2047" s="335"/>
      <c r="AU2047" s="335"/>
    </row>
    <row r="2048" spans="27:47" ht="12.95" customHeight="1" x14ac:dyDescent="0.2">
      <c r="AA2048" s="335"/>
      <c r="AB2048" s="335"/>
      <c r="AC2048" s="335"/>
      <c r="AD2048" s="335"/>
      <c r="AE2048" s="335"/>
      <c r="AG2048" s="415"/>
      <c r="AN2048" s="335"/>
      <c r="AO2048" s="335"/>
      <c r="AP2048" s="335"/>
      <c r="AQ2048" s="335"/>
      <c r="AR2048" s="335"/>
      <c r="AS2048" s="335"/>
      <c r="AT2048" s="335"/>
      <c r="AU2048" s="335"/>
    </row>
    <row r="2049" spans="27:47" ht="12.95" customHeight="1" x14ac:dyDescent="0.2">
      <c r="AA2049" s="335"/>
      <c r="AB2049" s="335"/>
      <c r="AC2049" s="335"/>
      <c r="AD2049" s="335"/>
      <c r="AE2049" s="335"/>
      <c r="AG2049" s="415"/>
      <c r="AN2049" s="335"/>
      <c r="AO2049" s="335"/>
      <c r="AP2049" s="335"/>
      <c r="AQ2049" s="335"/>
      <c r="AR2049" s="335"/>
      <c r="AS2049" s="335"/>
      <c r="AT2049" s="335"/>
      <c r="AU2049" s="335"/>
    </row>
    <row r="2050" spans="27:47" ht="12.95" customHeight="1" x14ac:dyDescent="0.2">
      <c r="AA2050" s="335"/>
      <c r="AB2050" s="335"/>
      <c r="AC2050" s="335"/>
      <c r="AD2050" s="335"/>
      <c r="AE2050" s="335"/>
      <c r="AG2050" s="415"/>
      <c r="AN2050" s="335"/>
      <c r="AO2050" s="335"/>
      <c r="AP2050" s="335"/>
      <c r="AQ2050" s="335"/>
      <c r="AR2050" s="335"/>
      <c r="AS2050" s="335"/>
      <c r="AT2050" s="335"/>
      <c r="AU2050" s="335"/>
    </row>
    <row r="2051" spans="27:47" ht="12.95" customHeight="1" x14ac:dyDescent="0.2">
      <c r="AA2051" s="335"/>
      <c r="AB2051" s="335"/>
      <c r="AC2051" s="335"/>
      <c r="AD2051" s="335"/>
      <c r="AE2051" s="335"/>
      <c r="AG2051" s="415"/>
      <c r="AN2051" s="335"/>
      <c r="AO2051" s="335"/>
      <c r="AP2051" s="335"/>
      <c r="AQ2051" s="335"/>
      <c r="AR2051" s="335"/>
      <c r="AS2051" s="335"/>
      <c r="AT2051" s="335"/>
      <c r="AU2051" s="335"/>
    </row>
    <row r="2052" spans="27:47" ht="12.95" customHeight="1" x14ac:dyDescent="0.2">
      <c r="AA2052" s="335"/>
      <c r="AB2052" s="335"/>
      <c r="AC2052" s="335"/>
      <c r="AD2052" s="335"/>
      <c r="AE2052" s="335"/>
      <c r="AG2052" s="415"/>
      <c r="AN2052" s="335"/>
      <c r="AO2052" s="335"/>
      <c r="AP2052" s="335"/>
      <c r="AQ2052" s="335"/>
      <c r="AR2052" s="335"/>
      <c r="AS2052" s="335"/>
      <c r="AT2052" s="335"/>
      <c r="AU2052" s="335"/>
    </row>
    <row r="2053" spans="27:47" ht="12.95" customHeight="1" x14ac:dyDescent="0.2">
      <c r="AA2053" s="335"/>
      <c r="AB2053" s="335"/>
      <c r="AC2053" s="335"/>
      <c r="AD2053" s="335"/>
      <c r="AE2053" s="335"/>
      <c r="AG2053" s="415"/>
      <c r="AN2053" s="335"/>
      <c r="AO2053" s="335"/>
      <c r="AP2053" s="335"/>
      <c r="AQ2053" s="335"/>
      <c r="AR2053" s="335"/>
      <c r="AS2053" s="335"/>
      <c r="AT2053" s="335"/>
      <c r="AU2053" s="335"/>
    </row>
    <row r="2054" spans="27:47" ht="12.95" customHeight="1" x14ac:dyDescent="0.2">
      <c r="AA2054" s="335"/>
      <c r="AB2054" s="335"/>
      <c r="AC2054" s="335"/>
      <c r="AD2054" s="335"/>
      <c r="AE2054" s="335"/>
      <c r="AG2054" s="415"/>
      <c r="AN2054" s="335"/>
      <c r="AO2054" s="335"/>
      <c r="AP2054" s="335"/>
      <c r="AQ2054" s="335"/>
      <c r="AR2054" s="335"/>
      <c r="AS2054" s="335"/>
      <c r="AT2054" s="335"/>
      <c r="AU2054" s="335"/>
    </row>
    <row r="2055" spans="27:47" ht="12.95" customHeight="1" x14ac:dyDescent="0.2">
      <c r="AA2055" s="335"/>
      <c r="AB2055" s="335"/>
      <c r="AC2055" s="335"/>
      <c r="AD2055" s="335"/>
      <c r="AE2055" s="335"/>
      <c r="AG2055" s="415"/>
      <c r="AN2055" s="335"/>
      <c r="AO2055" s="335"/>
      <c r="AP2055" s="335"/>
      <c r="AQ2055" s="335"/>
      <c r="AR2055" s="335"/>
      <c r="AS2055" s="335"/>
      <c r="AT2055" s="335"/>
      <c r="AU2055" s="335"/>
    </row>
    <row r="2056" spans="27:47" ht="12.95" customHeight="1" x14ac:dyDescent="0.2">
      <c r="AA2056" s="335"/>
      <c r="AB2056" s="335"/>
      <c r="AC2056" s="335"/>
      <c r="AD2056" s="335"/>
      <c r="AE2056" s="335"/>
      <c r="AG2056" s="415"/>
      <c r="AN2056" s="335"/>
      <c r="AO2056" s="335"/>
      <c r="AP2056" s="335"/>
      <c r="AQ2056" s="335"/>
      <c r="AR2056" s="335"/>
      <c r="AS2056" s="335"/>
      <c r="AT2056" s="335"/>
      <c r="AU2056" s="335"/>
    </row>
    <row r="2057" spans="27:47" ht="12.95" customHeight="1" x14ac:dyDescent="0.2">
      <c r="AA2057" s="335"/>
      <c r="AB2057" s="335"/>
      <c r="AC2057" s="335"/>
      <c r="AD2057" s="335"/>
      <c r="AE2057" s="335"/>
      <c r="AG2057" s="415"/>
      <c r="AN2057" s="335"/>
      <c r="AO2057" s="335"/>
      <c r="AP2057" s="335"/>
      <c r="AQ2057" s="335"/>
      <c r="AR2057" s="335"/>
      <c r="AS2057" s="335"/>
      <c r="AT2057" s="335"/>
      <c r="AU2057" s="335"/>
    </row>
    <row r="2058" spans="27:47" ht="12.95" customHeight="1" x14ac:dyDescent="0.2">
      <c r="AA2058" s="335"/>
      <c r="AB2058" s="335"/>
      <c r="AC2058" s="335"/>
      <c r="AD2058" s="335"/>
      <c r="AE2058" s="335"/>
      <c r="AG2058" s="415"/>
      <c r="AN2058" s="335"/>
      <c r="AO2058" s="335"/>
      <c r="AP2058" s="335"/>
      <c r="AQ2058" s="335"/>
      <c r="AR2058" s="335"/>
      <c r="AS2058" s="335"/>
      <c r="AT2058" s="335"/>
      <c r="AU2058" s="335"/>
    </row>
    <row r="2059" spans="27:47" ht="12.95" customHeight="1" x14ac:dyDescent="0.2">
      <c r="AA2059" s="335"/>
      <c r="AB2059" s="335"/>
      <c r="AC2059" s="335"/>
      <c r="AD2059" s="335"/>
      <c r="AE2059" s="335"/>
      <c r="AG2059" s="415"/>
      <c r="AN2059" s="335"/>
      <c r="AO2059" s="335"/>
      <c r="AP2059" s="335"/>
      <c r="AQ2059" s="335"/>
      <c r="AR2059" s="335"/>
      <c r="AS2059" s="335"/>
      <c r="AT2059" s="335"/>
      <c r="AU2059" s="335"/>
    </row>
    <row r="2060" spans="27:47" ht="12.95" customHeight="1" x14ac:dyDescent="0.2">
      <c r="AA2060" s="335"/>
      <c r="AB2060" s="335"/>
      <c r="AC2060" s="335"/>
      <c r="AD2060" s="335"/>
      <c r="AE2060" s="335"/>
      <c r="AG2060" s="415"/>
      <c r="AN2060" s="335"/>
      <c r="AO2060" s="335"/>
      <c r="AP2060" s="335"/>
      <c r="AQ2060" s="335"/>
      <c r="AR2060" s="335"/>
      <c r="AS2060" s="335"/>
      <c r="AT2060" s="335"/>
      <c r="AU2060" s="335"/>
    </row>
    <row r="2061" spans="27:47" ht="12.95" customHeight="1" x14ac:dyDescent="0.2">
      <c r="AA2061" s="335"/>
      <c r="AB2061" s="335"/>
      <c r="AC2061" s="335"/>
      <c r="AD2061" s="335"/>
      <c r="AE2061" s="335"/>
      <c r="AG2061" s="415"/>
      <c r="AN2061" s="335"/>
      <c r="AO2061" s="335"/>
      <c r="AP2061" s="335"/>
      <c r="AQ2061" s="335"/>
      <c r="AR2061" s="335"/>
      <c r="AS2061" s="335"/>
      <c r="AT2061" s="335"/>
      <c r="AU2061" s="335"/>
    </row>
    <row r="2062" spans="27:47" ht="12.95" customHeight="1" x14ac:dyDescent="0.2">
      <c r="AA2062" s="335"/>
      <c r="AB2062" s="335"/>
      <c r="AC2062" s="335"/>
      <c r="AD2062" s="335"/>
      <c r="AE2062" s="335"/>
      <c r="AG2062" s="415"/>
      <c r="AN2062" s="335"/>
      <c r="AO2062" s="335"/>
      <c r="AP2062" s="335"/>
      <c r="AQ2062" s="335"/>
      <c r="AR2062" s="335"/>
      <c r="AS2062" s="335"/>
      <c r="AT2062" s="335"/>
      <c r="AU2062" s="335"/>
    </row>
    <row r="2063" spans="27:47" ht="12.95" customHeight="1" x14ac:dyDescent="0.2">
      <c r="AA2063" s="335"/>
      <c r="AB2063" s="335"/>
      <c r="AC2063" s="335"/>
      <c r="AD2063" s="335"/>
      <c r="AE2063" s="335"/>
      <c r="AG2063" s="415"/>
      <c r="AN2063" s="335"/>
      <c r="AO2063" s="335"/>
      <c r="AP2063" s="335"/>
      <c r="AQ2063" s="335"/>
      <c r="AR2063" s="335"/>
      <c r="AS2063" s="335"/>
      <c r="AT2063" s="335"/>
      <c r="AU2063" s="335"/>
    </row>
    <row r="2064" spans="27:47" ht="12.95" customHeight="1" x14ac:dyDescent="0.2">
      <c r="AA2064" s="335"/>
      <c r="AB2064" s="335"/>
      <c r="AC2064" s="335"/>
      <c r="AD2064" s="335"/>
      <c r="AE2064" s="335"/>
      <c r="AG2064" s="415"/>
      <c r="AN2064" s="335"/>
      <c r="AO2064" s="335"/>
      <c r="AP2064" s="335"/>
      <c r="AQ2064" s="335"/>
      <c r="AR2064" s="335"/>
      <c r="AS2064" s="335"/>
      <c r="AT2064" s="335"/>
      <c r="AU2064" s="335"/>
    </row>
    <row r="2065" spans="27:47" ht="12.95" customHeight="1" x14ac:dyDescent="0.2">
      <c r="AA2065" s="335"/>
      <c r="AB2065" s="335"/>
      <c r="AC2065" s="335"/>
      <c r="AD2065" s="335"/>
      <c r="AE2065" s="335"/>
      <c r="AG2065" s="415"/>
      <c r="AN2065" s="335"/>
      <c r="AO2065" s="335"/>
      <c r="AP2065" s="335"/>
      <c r="AQ2065" s="335"/>
      <c r="AR2065" s="335"/>
      <c r="AS2065" s="335"/>
      <c r="AT2065" s="335"/>
      <c r="AU2065" s="335"/>
    </row>
    <row r="2066" spans="27:47" ht="12.95" customHeight="1" x14ac:dyDescent="0.2">
      <c r="AA2066" s="335"/>
      <c r="AB2066" s="335"/>
      <c r="AC2066" s="335"/>
      <c r="AD2066" s="335"/>
      <c r="AE2066" s="335"/>
      <c r="AG2066" s="415"/>
      <c r="AN2066" s="335"/>
      <c r="AO2066" s="335"/>
      <c r="AP2066" s="335"/>
      <c r="AQ2066" s="335"/>
      <c r="AR2066" s="335"/>
      <c r="AS2066" s="335"/>
      <c r="AT2066" s="335"/>
      <c r="AU2066" s="335"/>
    </row>
    <row r="2067" spans="27:47" ht="12.95" customHeight="1" x14ac:dyDescent="0.2">
      <c r="AA2067" s="335"/>
      <c r="AB2067" s="335"/>
      <c r="AC2067" s="335"/>
      <c r="AD2067" s="335"/>
      <c r="AE2067" s="335"/>
      <c r="AG2067" s="415"/>
      <c r="AN2067" s="335"/>
      <c r="AO2067" s="335"/>
      <c r="AP2067" s="335"/>
      <c r="AQ2067" s="335"/>
      <c r="AR2067" s="335"/>
      <c r="AS2067" s="335"/>
      <c r="AT2067" s="335"/>
      <c r="AU2067" s="335"/>
    </row>
    <row r="2068" spans="27:47" ht="12.95" customHeight="1" x14ac:dyDescent="0.2">
      <c r="AA2068" s="335"/>
      <c r="AB2068" s="335"/>
      <c r="AC2068" s="335"/>
      <c r="AD2068" s="335"/>
      <c r="AE2068" s="335"/>
      <c r="AG2068" s="415"/>
      <c r="AN2068" s="335"/>
      <c r="AO2068" s="335"/>
      <c r="AP2068" s="335"/>
      <c r="AQ2068" s="335"/>
      <c r="AR2068" s="335"/>
      <c r="AS2068" s="335"/>
      <c r="AT2068" s="335"/>
      <c r="AU2068" s="335"/>
    </row>
    <row r="2069" spans="27:47" ht="12.95" customHeight="1" x14ac:dyDescent="0.2">
      <c r="AA2069" s="335"/>
      <c r="AB2069" s="335"/>
      <c r="AC2069" s="335"/>
      <c r="AD2069" s="335"/>
      <c r="AE2069" s="335"/>
      <c r="AG2069" s="415"/>
      <c r="AN2069" s="335"/>
      <c r="AO2069" s="335"/>
      <c r="AP2069" s="335"/>
      <c r="AQ2069" s="335"/>
      <c r="AR2069" s="335"/>
      <c r="AS2069" s="335"/>
      <c r="AT2069" s="335"/>
      <c r="AU2069" s="335"/>
    </row>
    <row r="2070" spans="27:47" ht="12.95" customHeight="1" x14ac:dyDescent="0.2">
      <c r="AA2070" s="335"/>
      <c r="AB2070" s="335"/>
      <c r="AC2070" s="335"/>
      <c r="AD2070" s="335"/>
      <c r="AE2070" s="335"/>
      <c r="AF2070" s="418"/>
      <c r="AG2070" s="415"/>
      <c r="AN2070" s="335"/>
      <c r="AO2070" s="335"/>
      <c r="AP2070" s="335"/>
      <c r="AQ2070" s="335"/>
      <c r="AR2070" s="335"/>
      <c r="AS2070" s="335"/>
      <c r="AT2070" s="335"/>
      <c r="AU2070" s="335"/>
    </row>
    <row r="2071" spans="27:47" ht="12.95" customHeight="1" x14ac:dyDescent="0.2">
      <c r="AA2071" s="335"/>
      <c r="AB2071" s="335"/>
      <c r="AC2071" s="335"/>
      <c r="AD2071" s="335"/>
      <c r="AE2071" s="335"/>
      <c r="AF2071" s="418"/>
      <c r="AG2071" s="415"/>
      <c r="AN2071" s="335"/>
      <c r="AO2071" s="335"/>
      <c r="AP2071" s="335"/>
      <c r="AQ2071" s="335"/>
      <c r="AR2071" s="335"/>
      <c r="AS2071" s="335"/>
      <c r="AT2071" s="335"/>
      <c r="AU2071" s="335"/>
    </row>
    <row r="2072" spans="27:47" ht="12.95" customHeight="1" x14ac:dyDescent="0.2">
      <c r="AA2072" s="335"/>
      <c r="AB2072" s="335"/>
      <c r="AC2072" s="335"/>
      <c r="AD2072" s="335"/>
      <c r="AE2072" s="335"/>
      <c r="AF2072" s="418"/>
      <c r="AG2072" s="415"/>
      <c r="AN2072" s="335"/>
      <c r="AO2072" s="335"/>
      <c r="AP2072" s="335"/>
      <c r="AQ2072" s="335"/>
      <c r="AR2072" s="335"/>
      <c r="AS2072" s="335"/>
      <c r="AT2072" s="335"/>
      <c r="AU2072" s="335"/>
    </row>
    <row r="2073" spans="27:47" ht="12.95" customHeight="1" x14ac:dyDescent="0.2">
      <c r="AA2073" s="335"/>
      <c r="AB2073" s="335"/>
      <c r="AC2073" s="335"/>
      <c r="AD2073" s="335"/>
      <c r="AE2073" s="335"/>
      <c r="AF2073" s="418"/>
      <c r="AG2073" s="415"/>
      <c r="AN2073" s="335"/>
      <c r="AO2073" s="335"/>
      <c r="AP2073" s="335"/>
      <c r="AQ2073" s="335"/>
      <c r="AR2073" s="335"/>
      <c r="AS2073" s="335"/>
      <c r="AT2073" s="335"/>
      <c r="AU2073" s="335"/>
    </row>
    <row r="2074" spans="27:47" ht="12.95" customHeight="1" x14ac:dyDescent="0.2">
      <c r="AA2074" s="335"/>
      <c r="AB2074" s="335"/>
      <c r="AC2074" s="335"/>
      <c r="AD2074" s="335"/>
      <c r="AE2074" s="335"/>
      <c r="AF2074" s="418"/>
      <c r="AG2074" s="415"/>
      <c r="AN2074" s="335"/>
      <c r="AO2074" s="335"/>
      <c r="AP2074" s="335"/>
      <c r="AQ2074" s="335"/>
      <c r="AR2074" s="335"/>
      <c r="AS2074" s="335"/>
      <c r="AT2074" s="335"/>
      <c r="AU2074" s="335"/>
    </row>
    <row r="2075" spans="27:47" ht="12.95" customHeight="1" x14ac:dyDescent="0.2">
      <c r="AA2075" s="335"/>
      <c r="AB2075" s="335"/>
      <c r="AC2075" s="335"/>
      <c r="AD2075" s="335"/>
      <c r="AE2075" s="335"/>
      <c r="AF2075" s="418"/>
      <c r="AG2075" s="415"/>
      <c r="AN2075" s="335"/>
      <c r="AO2075" s="335"/>
      <c r="AP2075" s="335"/>
      <c r="AQ2075" s="335"/>
      <c r="AR2075" s="335"/>
      <c r="AS2075" s="335"/>
      <c r="AT2075" s="335"/>
      <c r="AU2075" s="335"/>
    </row>
    <row r="2076" spans="27:47" ht="12.95" customHeight="1" x14ac:dyDescent="0.2">
      <c r="AA2076" s="335"/>
      <c r="AB2076" s="335"/>
      <c r="AC2076" s="335"/>
      <c r="AD2076" s="335"/>
      <c r="AE2076" s="335"/>
      <c r="AF2076" s="418"/>
      <c r="AG2076" s="415"/>
      <c r="AN2076" s="335"/>
      <c r="AO2076" s="335"/>
      <c r="AP2076" s="335"/>
      <c r="AQ2076" s="335"/>
      <c r="AR2076" s="335"/>
      <c r="AS2076" s="335"/>
      <c r="AT2076" s="335"/>
      <c r="AU2076" s="335"/>
    </row>
    <row r="2077" spans="27:47" ht="12.95" customHeight="1" x14ac:dyDescent="0.2">
      <c r="AA2077" s="335"/>
      <c r="AB2077" s="335"/>
      <c r="AC2077" s="335"/>
      <c r="AD2077" s="335"/>
      <c r="AE2077" s="335"/>
      <c r="AF2077" s="418"/>
      <c r="AG2077" s="415"/>
      <c r="AN2077" s="335"/>
      <c r="AO2077" s="335"/>
      <c r="AP2077" s="335"/>
      <c r="AQ2077" s="335"/>
      <c r="AR2077" s="335"/>
      <c r="AS2077" s="335"/>
      <c r="AT2077" s="335"/>
      <c r="AU2077" s="335"/>
    </row>
    <row r="2078" spans="27:47" ht="12.95" customHeight="1" x14ac:dyDescent="0.2">
      <c r="AA2078" s="335"/>
      <c r="AB2078" s="335"/>
      <c r="AC2078" s="335"/>
      <c r="AD2078" s="335"/>
      <c r="AE2078" s="335"/>
      <c r="AF2078" s="418"/>
      <c r="AG2078" s="415"/>
      <c r="AN2078" s="335"/>
      <c r="AO2078" s="335"/>
      <c r="AP2078" s="335"/>
      <c r="AQ2078" s="335"/>
      <c r="AR2078" s="335"/>
      <c r="AS2078" s="335"/>
      <c r="AT2078" s="335"/>
      <c r="AU2078" s="335"/>
    </row>
    <row r="2079" spans="27:47" ht="12.95" customHeight="1" x14ac:dyDescent="0.2">
      <c r="AA2079" s="335"/>
      <c r="AB2079" s="335"/>
      <c r="AC2079" s="335"/>
      <c r="AD2079" s="335"/>
      <c r="AE2079" s="335"/>
      <c r="AF2079" s="418"/>
      <c r="AG2079" s="415"/>
      <c r="AN2079" s="335"/>
      <c r="AO2079" s="335"/>
      <c r="AP2079" s="335"/>
      <c r="AQ2079" s="335"/>
      <c r="AR2079" s="335"/>
      <c r="AS2079" s="335"/>
      <c r="AT2079" s="335"/>
      <c r="AU2079" s="335"/>
    </row>
    <row r="2080" spans="27:47" ht="12.95" customHeight="1" x14ac:dyDescent="0.2">
      <c r="AA2080" s="335"/>
      <c r="AB2080" s="335"/>
      <c r="AC2080" s="335"/>
      <c r="AD2080" s="335"/>
      <c r="AE2080" s="335"/>
      <c r="AF2080" s="418"/>
      <c r="AG2080" s="415"/>
      <c r="AN2080" s="335"/>
      <c r="AO2080" s="335"/>
      <c r="AP2080" s="335"/>
      <c r="AQ2080" s="335"/>
      <c r="AR2080" s="335"/>
      <c r="AS2080" s="335"/>
      <c r="AT2080" s="335"/>
      <c r="AU2080" s="335"/>
    </row>
    <row r="2081" spans="27:47" ht="12.95" customHeight="1" x14ac:dyDescent="0.2">
      <c r="AA2081" s="335"/>
      <c r="AB2081" s="335"/>
      <c r="AC2081" s="335"/>
      <c r="AD2081" s="335"/>
      <c r="AE2081" s="335"/>
      <c r="AF2081" s="418"/>
      <c r="AG2081" s="415"/>
      <c r="AN2081" s="335"/>
      <c r="AO2081" s="335"/>
      <c r="AP2081" s="335"/>
      <c r="AQ2081" s="335"/>
      <c r="AR2081" s="335"/>
      <c r="AS2081" s="335"/>
      <c r="AT2081" s="335"/>
      <c r="AU2081" s="335"/>
    </row>
    <row r="2082" spans="27:47" ht="12.95" customHeight="1" x14ac:dyDescent="0.2">
      <c r="AA2082" s="335"/>
      <c r="AB2082" s="335"/>
      <c r="AC2082" s="335"/>
      <c r="AD2082" s="335"/>
      <c r="AE2082" s="335"/>
      <c r="AF2082" s="418"/>
      <c r="AG2082" s="415"/>
      <c r="AN2082" s="335"/>
      <c r="AO2082" s="335"/>
      <c r="AP2082" s="335"/>
      <c r="AQ2082" s="335"/>
      <c r="AR2082" s="335"/>
      <c r="AS2082" s="335"/>
      <c r="AT2082" s="335"/>
      <c r="AU2082" s="335"/>
    </row>
    <row r="2083" spans="27:47" ht="12.95" customHeight="1" x14ac:dyDescent="0.2">
      <c r="AA2083" s="335"/>
      <c r="AB2083" s="335"/>
      <c r="AC2083" s="335"/>
      <c r="AD2083" s="335"/>
      <c r="AE2083" s="335"/>
      <c r="AF2083" s="418"/>
      <c r="AG2083" s="415"/>
      <c r="AN2083" s="335"/>
      <c r="AO2083" s="335"/>
      <c r="AP2083" s="335"/>
      <c r="AQ2083" s="335"/>
      <c r="AR2083" s="335"/>
      <c r="AS2083" s="335"/>
      <c r="AT2083" s="335"/>
      <c r="AU2083" s="335"/>
    </row>
    <row r="2084" spans="27:47" ht="12.95" customHeight="1" x14ac:dyDescent="0.2">
      <c r="AA2084" s="335"/>
      <c r="AB2084" s="335"/>
      <c r="AC2084" s="335"/>
      <c r="AD2084" s="335"/>
      <c r="AE2084" s="335"/>
      <c r="AF2084" s="418"/>
      <c r="AG2084" s="415"/>
      <c r="AN2084" s="335"/>
      <c r="AO2084" s="335"/>
      <c r="AP2084" s="335"/>
      <c r="AQ2084" s="335"/>
      <c r="AR2084" s="335"/>
      <c r="AS2084" s="335"/>
      <c r="AT2084" s="335"/>
      <c r="AU2084" s="335"/>
    </row>
    <row r="2085" spans="27:47" ht="12.95" customHeight="1" x14ac:dyDescent="0.2">
      <c r="AA2085" s="335"/>
      <c r="AB2085" s="335"/>
      <c r="AC2085" s="335"/>
      <c r="AD2085" s="335"/>
      <c r="AE2085" s="335"/>
      <c r="AF2085" s="418"/>
      <c r="AG2085" s="415"/>
      <c r="AN2085" s="335"/>
      <c r="AO2085" s="335"/>
      <c r="AP2085" s="335"/>
      <c r="AQ2085" s="335"/>
      <c r="AR2085" s="335"/>
      <c r="AS2085" s="335"/>
      <c r="AT2085" s="335"/>
      <c r="AU2085" s="335"/>
    </row>
    <row r="2086" spans="27:47" ht="12.95" customHeight="1" x14ac:dyDescent="0.2">
      <c r="AA2086" s="335"/>
      <c r="AB2086" s="335"/>
      <c r="AC2086" s="335"/>
      <c r="AD2086" s="335"/>
      <c r="AE2086" s="335"/>
      <c r="AF2086" s="418"/>
      <c r="AG2086" s="415"/>
      <c r="AN2086" s="335"/>
      <c r="AO2086" s="335"/>
      <c r="AP2086" s="335"/>
      <c r="AQ2086" s="335"/>
      <c r="AR2086" s="335"/>
      <c r="AS2086" s="335"/>
      <c r="AT2086" s="335"/>
      <c r="AU2086" s="335"/>
    </row>
    <row r="2087" spans="27:47" ht="12.95" customHeight="1" x14ac:dyDescent="0.2">
      <c r="AA2087" s="335"/>
      <c r="AB2087" s="335"/>
      <c r="AC2087" s="335"/>
      <c r="AD2087" s="335"/>
      <c r="AE2087" s="335"/>
      <c r="AF2087" s="418"/>
      <c r="AG2087" s="415"/>
      <c r="AN2087" s="335"/>
      <c r="AO2087" s="335"/>
      <c r="AP2087" s="335"/>
      <c r="AQ2087" s="335"/>
      <c r="AR2087" s="335"/>
      <c r="AS2087" s="335"/>
      <c r="AT2087" s="335"/>
      <c r="AU2087" s="335"/>
    </row>
    <row r="2088" spans="27:47" ht="12.95" customHeight="1" x14ac:dyDescent="0.2">
      <c r="AA2088" s="335"/>
      <c r="AB2088" s="335"/>
      <c r="AC2088" s="335"/>
      <c r="AD2088" s="335"/>
      <c r="AE2088" s="335"/>
      <c r="AF2088" s="418"/>
      <c r="AG2088" s="415"/>
      <c r="AN2088" s="335"/>
      <c r="AO2088" s="335"/>
      <c r="AP2088" s="335"/>
      <c r="AQ2088" s="335"/>
      <c r="AR2088" s="335"/>
      <c r="AS2088" s="335"/>
      <c r="AT2088" s="335"/>
      <c r="AU2088" s="335"/>
    </row>
    <row r="2089" spans="27:47" ht="12.95" customHeight="1" x14ac:dyDescent="0.2">
      <c r="AA2089" s="335"/>
      <c r="AB2089" s="335"/>
      <c r="AC2089" s="335"/>
      <c r="AD2089" s="335"/>
      <c r="AE2089" s="335"/>
      <c r="AF2089" s="418"/>
      <c r="AG2089" s="415"/>
      <c r="AN2089" s="335"/>
      <c r="AO2089" s="335"/>
      <c r="AP2089" s="335"/>
      <c r="AQ2089" s="335"/>
      <c r="AR2089" s="335"/>
      <c r="AS2089" s="335"/>
      <c r="AT2089" s="335"/>
      <c r="AU2089" s="335"/>
    </row>
    <row r="2090" spans="27:47" ht="12.95" customHeight="1" x14ac:dyDescent="0.2">
      <c r="AA2090" s="335"/>
      <c r="AB2090" s="335"/>
      <c r="AC2090" s="335"/>
      <c r="AD2090" s="335"/>
      <c r="AE2090" s="335"/>
      <c r="AF2090" s="418"/>
      <c r="AG2090" s="415"/>
      <c r="AN2090" s="335"/>
      <c r="AO2090" s="335"/>
      <c r="AP2090" s="335"/>
      <c r="AQ2090" s="335"/>
      <c r="AR2090" s="335"/>
      <c r="AS2090" s="335"/>
      <c r="AT2090" s="335"/>
      <c r="AU2090" s="335"/>
    </row>
    <row r="2091" spans="27:47" ht="12.95" customHeight="1" x14ac:dyDescent="0.2">
      <c r="AA2091" s="335"/>
      <c r="AB2091" s="335"/>
      <c r="AC2091" s="335"/>
      <c r="AD2091" s="335"/>
      <c r="AE2091" s="335"/>
      <c r="AF2091" s="418"/>
      <c r="AG2091" s="415"/>
      <c r="AN2091" s="335"/>
      <c r="AO2091" s="335"/>
      <c r="AP2091" s="335"/>
      <c r="AQ2091" s="335"/>
      <c r="AR2091" s="335"/>
      <c r="AS2091" s="335"/>
      <c r="AT2091" s="335"/>
      <c r="AU2091" s="335"/>
    </row>
    <row r="2092" spans="27:47" ht="12.95" customHeight="1" x14ac:dyDescent="0.2">
      <c r="AA2092" s="335"/>
      <c r="AB2092" s="335"/>
      <c r="AC2092" s="335"/>
      <c r="AD2092" s="335"/>
      <c r="AE2092" s="335"/>
      <c r="AF2092" s="418"/>
      <c r="AG2092" s="415"/>
      <c r="AN2092" s="335"/>
      <c r="AO2092" s="335"/>
      <c r="AP2092" s="335"/>
      <c r="AQ2092" s="335"/>
      <c r="AR2092" s="335"/>
      <c r="AS2092" s="335"/>
      <c r="AT2092" s="335"/>
      <c r="AU2092" s="335"/>
    </row>
    <row r="2093" spans="27:47" ht="12.95" customHeight="1" x14ac:dyDescent="0.2">
      <c r="AA2093" s="335"/>
      <c r="AB2093" s="335"/>
      <c r="AC2093" s="335"/>
      <c r="AD2093" s="335"/>
      <c r="AE2093" s="335"/>
      <c r="AF2093" s="418"/>
      <c r="AG2093" s="415"/>
      <c r="AN2093" s="335"/>
      <c r="AO2093" s="335"/>
      <c r="AP2093" s="335"/>
      <c r="AQ2093" s="335"/>
      <c r="AR2093" s="335"/>
      <c r="AS2093" s="335"/>
      <c r="AT2093" s="335"/>
      <c r="AU2093" s="335"/>
    </row>
    <row r="2094" spans="27:47" ht="12.95" customHeight="1" x14ac:dyDescent="0.2">
      <c r="AA2094" s="335"/>
      <c r="AB2094" s="335"/>
      <c r="AC2094" s="335"/>
      <c r="AD2094" s="335"/>
      <c r="AE2094" s="335"/>
      <c r="AF2094" s="418"/>
      <c r="AG2094" s="415"/>
      <c r="AN2094" s="335"/>
      <c r="AO2094" s="335"/>
      <c r="AP2094" s="335"/>
      <c r="AQ2094" s="335"/>
      <c r="AR2094" s="335"/>
      <c r="AS2094" s="335"/>
      <c r="AT2094" s="335"/>
      <c r="AU2094" s="335"/>
    </row>
    <row r="2095" spans="27:47" ht="12.95" customHeight="1" x14ac:dyDescent="0.2">
      <c r="AA2095" s="335"/>
      <c r="AB2095" s="335"/>
      <c r="AC2095" s="335"/>
      <c r="AD2095" s="335"/>
      <c r="AE2095" s="335"/>
      <c r="AF2095" s="418"/>
      <c r="AG2095" s="415"/>
      <c r="AN2095" s="335"/>
      <c r="AO2095" s="335"/>
      <c r="AP2095" s="335"/>
      <c r="AQ2095" s="335"/>
      <c r="AR2095" s="335"/>
      <c r="AS2095" s="335"/>
      <c r="AT2095" s="335"/>
      <c r="AU2095" s="335"/>
    </row>
    <row r="2096" spans="27:47" ht="12.95" customHeight="1" x14ac:dyDescent="0.2">
      <c r="AA2096" s="335"/>
      <c r="AB2096" s="335"/>
      <c r="AC2096" s="335"/>
      <c r="AD2096" s="335"/>
      <c r="AE2096" s="335"/>
      <c r="AF2096" s="418"/>
      <c r="AG2096" s="415"/>
      <c r="AN2096" s="335"/>
      <c r="AO2096" s="335"/>
      <c r="AP2096" s="335"/>
      <c r="AQ2096" s="335"/>
      <c r="AR2096" s="335"/>
      <c r="AS2096" s="335"/>
      <c r="AT2096" s="335"/>
      <c r="AU2096" s="335"/>
    </row>
    <row r="2097" spans="27:47" ht="12.95" customHeight="1" x14ac:dyDescent="0.2">
      <c r="AA2097" s="335"/>
      <c r="AB2097" s="335"/>
      <c r="AC2097" s="335"/>
      <c r="AD2097" s="335"/>
      <c r="AE2097" s="335"/>
      <c r="AF2097" s="418"/>
      <c r="AG2097" s="415"/>
      <c r="AN2097" s="335"/>
      <c r="AO2097" s="335"/>
      <c r="AP2097" s="335"/>
      <c r="AQ2097" s="335"/>
      <c r="AR2097" s="335"/>
      <c r="AS2097" s="335"/>
      <c r="AT2097" s="335"/>
      <c r="AU2097" s="335"/>
    </row>
    <row r="2098" spans="27:47" ht="12.95" customHeight="1" x14ac:dyDescent="0.2">
      <c r="AA2098" s="335"/>
      <c r="AB2098" s="335"/>
      <c r="AC2098" s="335"/>
      <c r="AD2098" s="335"/>
      <c r="AE2098" s="335"/>
      <c r="AF2098" s="418"/>
      <c r="AG2098" s="415"/>
      <c r="AN2098" s="335"/>
      <c r="AO2098" s="335"/>
      <c r="AP2098" s="335"/>
      <c r="AQ2098" s="335"/>
      <c r="AR2098" s="335"/>
      <c r="AS2098" s="335"/>
      <c r="AT2098" s="335"/>
      <c r="AU2098" s="335"/>
    </row>
    <row r="2099" spans="27:47" ht="12.95" customHeight="1" x14ac:dyDescent="0.2">
      <c r="AA2099" s="335"/>
      <c r="AB2099" s="335"/>
      <c r="AC2099" s="335"/>
      <c r="AD2099" s="335"/>
      <c r="AE2099" s="335"/>
      <c r="AF2099" s="418"/>
      <c r="AG2099" s="415"/>
      <c r="AN2099" s="335"/>
      <c r="AO2099" s="335"/>
      <c r="AP2099" s="335"/>
      <c r="AQ2099" s="335"/>
      <c r="AR2099" s="335"/>
      <c r="AS2099" s="335"/>
      <c r="AT2099" s="335"/>
      <c r="AU2099" s="335"/>
    </row>
    <row r="2100" spans="27:47" ht="12.95" customHeight="1" x14ac:dyDescent="0.2">
      <c r="AA2100" s="335"/>
      <c r="AB2100" s="335"/>
      <c r="AC2100" s="335"/>
      <c r="AD2100" s="335"/>
      <c r="AE2100" s="335"/>
      <c r="AF2100" s="418"/>
      <c r="AG2100" s="415"/>
      <c r="AN2100" s="335"/>
      <c r="AO2100" s="335"/>
      <c r="AP2100" s="335"/>
      <c r="AQ2100" s="335"/>
      <c r="AR2100" s="335"/>
      <c r="AS2100" s="335"/>
      <c r="AT2100" s="335"/>
      <c r="AU2100" s="335"/>
    </row>
    <row r="2101" spans="27:47" ht="12.95" customHeight="1" x14ac:dyDescent="0.2">
      <c r="AA2101" s="335"/>
      <c r="AB2101" s="335"/>
      <c r="AC2101" s="335"/>
      <c r="AD2101" s="335"/>
      <c r="AE2101" s="335"/>
      <c r="AF2101" s="418"/>
      <c r="AG2101" s="415"/>
      <c r="AN2101" s="335"/>
      <c r="AO2101" s="335"/>
      <c r="AP2101" s="335"/>
      <c r="AQ2101" s="335"/>
      <c r="AR2101" s="335"/>
      <c r="AS2101" s="335"/>
      <c r="AT2101" s="335"/>
      <c r="AU2101" s="335"/>
    </row>
    <row r="2102" spans="27:47" ht="12.95" customHeight="1" x14ac:dyDescent="0.2">
      <c r="AA2102" s="335"/>
      <c r="AB2102" s="335"/>
      <c r="AC2102" s="335"/>
      <c r="AD2102" s="335"/>
      <c r="AE2102" s="335"/>
      <c r="AF2102" s="418"/>
      <c r="AG2102" s="415"/>
      <c r="AN2102" s="335"/>
      <c r="AO2102" s="335"/>
      <c r="AP2102" s="335"/>
      <c r="AQ2102" s="335"/>
      <c r="AR2102" s="335"/>
      <c r="AS2102" s="335"/>
      <c r="AT2102" s="335"/>
      <c r="AU2102" s="335"/>
    </row>
    <row r="2103" spans="27:47" ht="12.95" customHeight="1" x14ac:dyDescent="0.2">
      <c r="AA2103" s="335"/>
      <c r="AB2103" s="335"/>
      <c r="AC2103" s="335"/>
      <c r="AD2103" s="335"/>
      <c r="AE2103" s="335"/>
      <c r="AF2103" s="418"/>
      <c r="AG2103" s="415"/>
      <c r="AN2103" s="335"/>
      <c r="AO2103" s="335"/>
      <c r="AP2103" s="335"/>
      <c r="AQ2103" s="335"/>
      <c r="AR2103" s="335"/>
      <c r="AS2103" s="335"/>
      <c r="AT2103" s="335"/>
      <c r="AU2103" s="335"/>
    </row>
    <row r="2104" spans="27:47" ht="12.95" customHeight="1" x14ac:dyDescent="0.2">
      <c r="AA2104" s="335"/>
      <c r="AB2104" s="335"/>
      <c r="AC2104" s="335"/>
      <c r="AD2104" s="335"/>
      <c r="AE2104" s="335"/>
      <c r="AF2104" s="418"/>
      <c r="AG2104" s="415"/>
      <c r="AN2104" s="335"/>
      <c r="AO2104" s="335"/>
      <c r="AP2104" s="335"/>
      <c r="AQ2104" s="335"/>
      <c r="AR2104" s="335"/>
      <c r="AS2104" s="335"/>
      <c r="AT2104" s="335"/>
      <c r="AU2104" s="335"/>
    </row>
    <row r="2105" spans="27:47" ht="12.95" customHeight="1" x14ac:dyDescent="0.2">
      <c r="AA2105" s="335"/>
      <c r="AB2105" s="335"/>
      <c r="AC2105" s="335"/>
      <c r="AD2105" s="335"/>
      <c r="AE2105" s="335"/>
      <c r="AF2105" s="418"/>
      <c r="AG2105" s="415"/>
      <c r="AN2105" s="335"/>
      <c r="AO2105" s="335"/>
      <c r="AP2105" s="335"/>
      <c r="AQ2105" s="335"/>
      <c r="AR2105" s="335"/>
      <c r="AS2105" s="335"/>
      <c r="AT2105" s="335"/>
      <c r="AU2105" s="335"/>
    </row>
    <row r="2106" spans="27:47" ht="12.95" customHeight="1" x14ac:dyDescent="0.2">
      <c r="AA2106" s="335"/>
      <c r="AB2106" s="335"/>
      <c r="AC2106" s="335"/>
      <c r="AD2106" s="335"/>
      <c r="AE2106" s="335"/>
      <c r="AF2106" s="418"/>
      <c r="AG2106" s="415"/>
      <c r="AN2106" s="335"/>
      <c r="AO2106" s="335"/>
      <c r="AP2106" s="335"/>
      <c r="AQ2106" s="335"/>
      <c r="AR2106" s="335"/>
      <c r="AS2106" s="335"/>
      <c r="AT2106" s="335"/>
      <c r="AU2106" s="335"/>
    </row>
    <row r="2107" spans="27:47" ht="12.95" customHeight="1" x14ac:dyDescent="0.2">
      <c r="AA2107" s="335"/>
      <c r="AB2107" s="335"/>
      <c r="AC2107" s="335"/>
      <c r="AD2107" s="335"/>
      <c r="AE2107" s="335"/>
      <c r="AF2107" s="418"/>
      <c r="AG2107" s="415"/>
      <c r="AN2107" s="335"/>
      <c r="AO2107" s="335"/>
      <c r="AP2107" s="335"/>
      <c r="AQ2107" s="335"/>
      <c r="AR2107" s="335"/>
      <c r="AS2107" s="335"/>
      <c r="AT2107" s="335"/>
      <c r="AU2107" s="335"/>
    </row>
    <row r="2108" spans="27:47" ht="12.95" customHeight="1" x14ac:dyDescent="0.2">
      <c r="AA2108" s="335"/>
      <c r="AB2108" s="335"/>
      <c r="AC2108" s="335"/>
      <c r="AD2108" s="335"/>
      <c r="AE2108" s="335"/>
      <c r="AF2108" s="418"/>
      <c r="AG2108" s="415"/>
      <c r="AN2108" s="335"/>
      <c r="AO2108" s="335"/>
      <c r="AP2108" s="335"/>
      <c r="AQ2108" s="335"/>
      <c r="AR2108" s="335"/>
      <c r="AS2108" s="335"/>
      <c r="AT2108" s="335"/>
      <c r="AU2108" s="335"/>
    </row>
    <row r="2109" spans="27:47" ht="12.95" customHeight="1" x14ac:dyDescent="0.2">
      <c r="AA2109" s="335"/>
      <c r="AB2109" s="335"/>
      <c r="AC2109" s="335"/>
      <c r="AD2109" s="335"/>
      <c r="AE2109" s="335"/>
      <c r="AF2109" s="418"/>
      <c r="AG2109" s="415"/>
      <c r="AN2109" s="335"/>
      <c r="AO2109" s="335"/>
      <c r="AP2109" s="335"/>
      <c r="AQ2109" s="335"/>
      <c r="AR2109" s="335"/>
      <c r="AS2109" s="335"/>
      <c r="AT2109" s="335"/>
      <c r="AU2109" s="335"/>
    </row>
    <row r="2110" spans="27:47" ht="12.95" customHeight="1" x14ac:dyDescent="0.2">
      <c r="AA2110" s="335"/>
      <c r="AB2110" s="335"/>
      <c r="AC2110" s="335"/>
      <c r="AD2110" s="335"/>
      <c r="AE2110" s="335"/>
      <c r="AF2110" s="418"/>
      <c r="AG2110" s="415"/>
      <c r="AN2110" s="335"/>
      <c r="AO2110" s="335"/>
      <c r="AP2110" s="335"/>
      <c r="AQ2110" s="335"/>
      <c r="AR2110" s="335"/>
      <c r="AS2110" s="335"/>
      <c r="AT2110" s="335"/>
      <c r="AU2110" s="335"/>
    </row>
    <row r="2111" spans="27:47" ht="12.95" customHeight="1" x14ac:dyDescent="0.2">
      <c r="AA2111" s="335"/>
      <c r="AB2111" s="335"/>
      <c r="AC2111" s="335"/>
      <c r="AD2111" s="335"/>
      <c r="AE2111" s="335"/>
      <c r="AF2111" s="418"/>
      <c r="AG2111" s="415"/>
      <c r="AN2111" s="335"/>
      <c r="AO2111" s="335"/>
      <c r="AP2111" s="335"/>
      <c r="AQ2111" s="335"/>
      <c r="AR2111" s="335"/>
      <c r="AS2111" s="335"/>
      <c r="AT2111" s="335"/>
      <c r="AU2111" s="335"/>
    </row>
    <row r="2112" spans="27:47" ht="12.95" customHeight="1" x14ac:dyDescent="0.2">
      <c r="AA2112" s="335"/>
      <c r="AB2112" s="335"/>
      <c r="AC2112" s="335"/>
      <c r="AD2112" s="335"/>
      <c r="AE2112" s="335"/>
      <c r="AF2112" s="418"/>
      <c r="AG2112" s="415"/>
      <c r="AN2112" s="335"/>
      <c r="AO2112" s="335"/>
      <c r="AP2112" s="335"/>
      <c r="AQ2112" s="335"/>
      <c r="AR2112" s="335"/>
      <c r="AS2112" s="335"/>
      <c r="AT2112" s="335"/>
      <c r="AU2112" s="335"/>
    </row>
    <row r="2113" spans="27:47" ht="12.95" customHeight="1" x14ac:dyDescent="0.2">
      <c r="AA2113" s="335"/>
      <c r="AB2113" s="335"/>
      <c r="AC2113" s="335"/>
      <c r="AD2113" s="335"/>
      <c r="AE2113" s="335"/>
      <c r="AF2113" s="418"/>
      <c r="AG2113" s="415"/>
      <c r="AN2113" s="335"/>
      <c r="AO2113" s="335"/>
      <c r="AP2113" s="335"/>
      <c r="AQ2113" s="335"/>
      <c r="AR2113" s="335"/>
      <c r="AS2113" s="335"/>
      <c r="AT2113" s="335"/>
      <c r="AU2113" s="335"/>
    </row>
    <row r="2114" spans="27:47" ht="12.95" customHeight="1" x14ac:dyDescent="0.2">
      <c r="AA2114" s="335"/>
      <c r="AB2114" s="335"/>
      <c r="AC2114" s="335"/>
      <c r="AD2114" s="335"/>
      <c r="AE2114" s="335"/>
      <c r="AF2114" s="418"/>
      <c r="AG2114" s="415"/>
      <c r="AN2114" s="335"/>
      <c r="AO2114" s="335"/>
      <c r="AP2114" s="335"/>
      <c r="AQ2114" s="335"/>
      <c r="AR2114" s="335"/>
      <c r="AS2114" s="335"/>
      <c r="AT2114" s="335"/>
      <c r="AU2114" s="335"/>
    </row>
    <row r="2115" spans="27:47" ht="12.95" customHeight="1" x14ac:dyDescent="0.2">
      <c r="AA2115" s="335"/>
      <c r="AB2115" s="335"/>
      <c r="AC2115" s="335"/>
      <c r="AD2115" s="335"/>
      <c r="AE2115" s="335"/>
      <c r="AF2115" s="418"/>
      <c r="AG2115" s="415"/>
      <c r="AN2115" s="335"/>
      <c r="AO2115" s="335"/>
      <c r="AP2115" s="335"/>
      <c r="AQ2115" s="335"/>
      <c r="AR2115" s="335"/>
      <c r="AS2115" s="335"/>
      <c r="AT2115" s="335"/>
      <c r="AU2115" s="335"/>
    </row>
    <row r="2116" spans="27:47" ht="12.95" customHeight="1" x14ac:dyDescent="0.2">
      <c r="AA2116" s="335"/>
      <c r="AB2116" s="335"/>
      <c r="AC2116" s="335"/>
      <c r="AD2116" s="335"/>
      <c r="AE2116" s="335"/>
      <c r="AF2116" s="418"/>
      <c r="AG2116" s="415"/>
      <c r="AN2116" s="335"/>
      <c r="AO2116" s="335"/>
      <c r="AP2116" s="335"/>
      <c r="AQ2116" s="335"/>
      <c r="AR2116" s="335"/>
      <c r="AS2116" s="335"/>
      <c r="AT2116" s="335"/>
      <c r="AU2116" s="335"/>
    </row>
    <row r="2117" spans="27:47" ht="12.95" customHeight="1" x14ac:dyDescent="0.2">
      <c r="AA2117" s="335"/>
      <c r="AB2117" s="335"/>
      <c r="AC2117" s="335"/>
      <c r="AD2117" s="335"/>
      <c r="AE2117" s="335"/>
      <c r="AF2117" s="418"/>
      <c r="AG2117" s="415"/>
      <c r="AN2117" s="335"/>
      <c r="AO2117" s="335"/>
      <c r="AP2117" s="335"/>
      <c r="AQ2117" s="335"/>
      <c r="AR2117" s="335"/>
      <c r="AS2117" s="335"/>
      <c r="AT2117" s="335"/>
      <c r="AU2117" s="335"/>
    </row>
    <row r="2118" spans="27:47" ht="12.95" customHeight="1" x14ac:dyDescent="0.2">
      <c r="AA2118" s="335"/>
      <c r="AB2118" s="335"/>
      <c r="AC2118" s="335"/>
      <c r="AD2118" s="335"/>
      <c r="AE2118" s="335"/>
      <c r="AF2118" s="418"/>
      <c r="AG2118" s="415"/>
      <c r="AN2118" s="335"/>
      <c r="AO2118" s="335"/>
      <c r="AP2118" s="335"/>
      <c r="AQ2118" s="335"/>
      <c r="AR2118" s="335"/>
      <c r="AS2118" s="335"/>
      <c r="AT2118" s="335"/>
      <c r="AU2118" s="335"/>
    </row>
    <row r="2119" spans="27:47" ht="12.95" customHeight="1" x14ac:dyDescent="0.2">
      <c r="AA2119" s="335"/>
      <c r="AB2119" s="335"/>
      <c r="AC2119" s="335"/>
      <c r="AD2119" s="335"/>
      <c r="AE2119" s="335"/>
      <c r="AF2119" s="418"/>
      <c r="AG2119" s="415"/>
      <c r="AN2119" s="335"/>
      <c r="AO2119" s="335"/>
      <c r="AP2119" s="335"/>
      <c r="AQ2119" s="335"/>
      <c r="AR2119" s="335"/>
      <c r="AS2119" s="335"/>
      <c r="AT2119" s="335"/>
      <c r="AU2119" s="335"/>
    </row>
    <row r="2120" spans="27:47" ht="12.95" customHeight="1" x14ac:dyDescent="0.2">
      <c r="AA2120" s="335"/>
      <c r="AB2120" s="335"/>
      <c r="AC2120" s="335"/>
      <c r="AD2120" s="335"/>
      <c r="AE2120" s="335"/>
      <c r="AF2120" s="418"/>
      <c r="AG2120" s="415"/>
      <c r="AN2120" s="335"/>
      <c r="AO2120" s="335"/>
      <c r="AP2120" s="335"/>
      <c r="AQ2120" s="335"/>
      <c r="AR2120" s="335"/>
      <c r="AS2120" s="335"/>
      <c r="AT2120" s="335"/>
      <c r="AU2120" s="335"/>
    </row>
    <row r="2121" spans="27:47" ht="12.95" customHeight="1" x14ac:dyDescent="0.2">
      <c r="AA2121" s="335"/>
      <c r="AB2121" s="335"/>
      <c r="AC2121" s="335"/>
      <c r="AD2121" s="335"/>
      <c r="AE2121" s="335"/>
      <c r="AF2121" s="418"/>
      <c r="AG2121" s="415"/>
      <c r="AN2121" s="335"/>
      <c r="AO2121" s="335"/>
      <c r="AP2121" s="335"/>
      <c r="AQ2121" s="335"/>
      <c r="AR2121" s="335"/>
      <c r="AS2121" s="335"/>
      <c r="AT2121" s="335"/>
      <c r="AU2121" s="335"/>
    </row>
    <row r="2122" spans="27:47" ht="12.95" customHeight="1" x14ac:dyDescent="0.2">
      <c r="AA2122" s="335"/>
      <c r="AB2122" s="335"/>
      <c r="AC2122" s="335"/>
      <c r="AD2122" s="335"/>
      <c r="AE2122" s="335"/>
      <c r="AF2122" s="418"/>
      <c r="AG2122" s="415"/>
      <c r="AN2122" s="335"/>
      <c r="AO2122" s="335"/>
      <c r="AP2122" s="335"/>
      <c r="AQ2122" s="335"/>
      <c r="AR2122" s="335"/>
      <c r="AS2122" s="335"/>
      <c r="AT2122" s="335"/>
      <c r="AU2122" s="335"/>
    </row>
    <row r="2123" spans="27:47" ht="12.95" customHeight="1" x14ac:dyDescent="0.2">
      <c r="AA2123" s="335"/>
      <c r="AB2123" s="335"/>
      <c r="AC2123" s="335"/>
      <c r="AD2123" s="335"/>
      <c r="AE2123" s="335"/>
      <c r="AF2123" s="418"/>
      <c r="AG2123" s="415"/>
      <c r="AN2123" s="335"/>
      <c r="AO2123" s="335"/>
      <c r="AP2123" s="335"/>
      <c r="AQ2123" s="335"/>
      <c r="AR2123" s="335"/>
      <c r="AS2123" s="335"/>
      <c r="AT2123" s="335"/>
      <c r="AU2123" s="335"/>
    </row>
    <row r="2124" spans="27:47" ht="12.95" customHeight="1" x14ac:dyDescent="0.2">
      <c r="AA2124" s="335"/>
      <c r="AB2124" s="335"/>
      <c r="AC2124" s="335"/>
      <c r="AD2124" s="335"/>
      <c r="AE2124" s="335"/>
      <c r="AF2124" s="418"/>
      <c r="AG2124" s="415"/>
      <c r="AN2124" s="335"/>
      <c r="AO2124" s="335"/>
      <c r="AP2124" s="335"/>
      <c r="AQ2124" s="335"/>
      <c r="AR2124" s="335"/>
      <c r="AS2124" s="335"/>
      <c r="AT2124" s="335"/>
      <c r="AU2124" s="335"/>
    </row>
    <row r="2125" spans="27:47" ht="12.95" customHeight="1" x14ac:dyDescent="0.2">
      <c r="AA2125" s="335"/>
      <c r="AB2125" s="335"/>
      <c r="AC2125" s="335"/>
      <c r="AD2125" s="335"/>
      <c r="AE2125" s="335"/>
      <c r="AF2125" s="418"/>
      <c r="AG2125" s="415"/>
      <c r="AN2125" s="335"/>
      <c r="AO2125" s="335"/>
      <c r="AP2125" s="335"/>
      <c r="AQ2125" s="335"/>
      <c r="AR2125" s="335"/>
      <c r="AS2125" s="335"/>
      <c r="AT2125" s="335"/>
      <c r="AU2125" s="335"/>
    </row>
    <row r="2126" spans="27:47" ht="12.95" customHeight="1" x14ac:dyDescent="0.2">
      <c r="AA2126" s="335"/>
      <c r="AB2126" s="335"/>
      <c r="AC2126" s="335"/>
      <c r="AD2126" s="335"/>
      <c r="AE2126" s="335"/>
      <c r="AF2126" s="418"/>
      <c r="AG2126" s="415"/>
      <c r="AN2126" s="335"/>
      <c r="AO2126" s="335"/>
      <c r="AP2126" s="335"/>
      <c r="AQ2126" s="335"/>
      <c r="AR2126" s="335"/>
      <c r="AS2126" s="335"/>
      <c r="AT2126" s="335"/>
      <c r="AU2126" s="335"/>
    </row>
    <row r="2127" spans="27:47" ht="12.95" customHeight="1" x14ac:dyDescent="0.2">
      <c r="AA2127" s="335"/>
      <c r="AB2127" s="335"/>
      <c r="AC2127" s="335"/>
      <c r="AD2127" s="335"/>
      <c r="AE2127" s="335"/>
      <c r="AF2127" s="418"/>
      <c r="AG2127" s="415"/>
      <c r="AN2127" s="335"/>
      <c r="AO2127" s="335"/>
      <c r="AP2127" s="335"/>
      <c r="AQ2127" s="335"/>
      <c r="AR2127" s="335"/>
      <c r="AS2127" s="335"/>
      <c r="AT2127" s="335"/>
      <c r="AU2127" s="335"/>
    </row>
    <row r="2128" spans="27:47" ht="12.95" customHeight="1" x14ac:dyDescent="0.2">
      <c r="AA2128" s="335"/>
      <c r="AB2128" s="335"/>
      <c r="AC2128" s="335"/>
      <c r="AD2128" s="335"/>
      <c r="AE2128" s="335"/>
      <c r="AF2128" s="418"/>
      <c r="AG2128" s="415"/>
      <c r="AN2128" s="335"/>
      <c r="AO2128" s="335"/>
      <c r="AP2128" s="335"/>
      <c r="AQ2128" s="335"/>
      <c r="AR2128" s="335"/>
      <c r="AS2128" s="335"/>
      <c r="AT2128" s="335"/>
      <c r="AU2128" s="335"/>
    </row>
    <row r="2129" spans="27:47" ht="12.95" customHeight="1" x14ac:dyDescent="0.2">
      <c r="AA2129" s="335"/>
      <c r="AB2129" s="335"/>
      <c r="AC2129" s="335"/>
      <c r="AD2129" s="335"/>
      <c r="AE2129" s="335"/>
      <c r="AF2129" s="418"/>
      <c r="AG2129" s="415"/>
      <c r="AN2129" s="335"/>
      <c r="AO2129" s="335"/>
      <c r="AP2129" s="335"/>
      <c r="AQ2129" s="335"/>
      <c r="AR2129" s="335"/>
      <c r="AS2129" s="335"/>
      <c r="AT2129" s="335"/>
      <c r="AU2129" s="335"/>
    </row>
    <row r="2130" spans="27:47" ht="12.95" customHeight="1" x14ac:dyDescent="0.2">
      <c r="AA2130" s="335"/>
      <c r="AB2130" s="335"/>
      <c r="AC2130" s="335"/>
      <c r="AD2130" s="335"/>
      <c r="AE2130" s="335"/>
      <c r="AF2130" s="418"/>
      <c r="AG2130" s="415"/>
      <c r="AN2130" s="335"/>
      <c r="AO2130" s="335"/>
      <c r="AP2130" s="335"/>
      <c r="AQ2130" s="335"/>
      <c r="AR2130" s="335"/>
      <c r="AS2130" s="335"/>
      <c r="AT2130" s="335"/>
      <c r="AU2130" s="335"/>
    </row>
    <row r="2131" spans="27:47" ht="12.95" customHeight="1" x14ac:dyDescent="0.2">
      <c r="AA2131" s="335"/>
      <c r="AB2131" s="335"/>
      <c r="AC2131" s="335"/>
      <c r="AD2131" s="335"/>
      <c r="AE2131" s="335"/>
      <c r="AF2131" s="418"/>
      <c r="AG2131" s="415"/>
      <c r="AN2131" s="335"/>
      <c r="AO2131" s="335"/>
      <c r="AP2131" s="335"/>
      <c r="AQ2131" s="335"/>
      <c r="AR2131" s="335"/>
      <c r="AS2131" s="335"/>
      <c r="AT2131" s="335"/>
      <c r="AU2131" s="335"/>
    </row>
    <row r="2132" spans="27:47" ht="12.95" customHeight="1" x14ac:dyDescent="0.2">
      <c r="AA2132" s="335"/>
      <c r="AB2132" s="335"/>
      <c r="AC2132" s="335"/>
      <c r="AD2132" s="335"/>
      <c r="AE2132" s="335"/>
      <c r="AF2132" s="418"/>
      <c r="AG2132" s="415"/>
      <c r="AN2132" s="335"/>
      <c r="AO2132" s="335"/>
      <c r="AP2132" s="335"/>
      <c r="AQ2132" s="335"/>
      <c r="AR2132" s="335"/>
      <c r="AS2132" s="335"/>
      <c r="AT2132" s="335"/>
      <c r="AU2132" s="335"/>
    </row>
    <row r="2133" spans="27:47" ht="12.95" customHeight="1" x14ac:dyDescent="0.2">
      <c r="AA2133" s="335"/>
      <c r="AB2133" s="335"/>
      <c r="AC2133" s="335"/>
      <c r="AD2133" s="335"/>
      <c r="AE2133" s="335"/>
      <c r="AF2133" s="418"/>
      <c r="AG2133" s="415"/>
      <c r="AN2133" s="335"/>
      <c r="AO2133" s="335"/>
      <c r="AP2133" s="335"/>
      <c r="AQ2133" s="335"/>
      <c r="AR2133" s="335"/>
      <c r="AS2133" s="335"/>
      <c r="AT2133" s="335"/>
      <c r="AU2133" s="335"/>
    </row>
    <row r="2134" spans="27:47" ht="12.95" customHeight="1" x14ac:dyDescent="0.2">
      <c r="AA2134" s="335"/>
      <c r="AB2134" s="335"/>
      <c r="AC2134" s="335"/>
      <c r="AD2134" s="335"/>
      <c r="AE2134" s="335"/>
      <c r="AF2134" s="418"/>
      <c r="AG2134" s="415"/>
      <c r="AN2134" s="335"/>
      <c r="AO2134" s="335"/>
      <c r="AP2134" s="335"/>
      <c r="AQ2134" s="335"/>
      <c r="AR2134" s="335"/>
      <c r="AS2134" s="335"/>
      <c r="AT2134" s="335"/>
      <c r="AU2134" s="335"/>
    </row>
    <row r="2135" spans="27:47" ht="12.95" customHeight="1" x14ac:dyDescent="0.2">
      <c r="AA2135" s="335"/>
      <c r="AB2135" s="335"/>
      <c r="AC2135" s="335"/>
      <c r="AD2135" s="335"/>
      <c r="AE2135" s="335"/>
      <c r="AF2135" s="418"/>
      <c r="AG2135" s="415"/>
      <c r="AN2135" s="335"/>
      <c r="AO2135" s="335"/>
      <c r="AP2135" s="335"/>
      <c r="AQ2135" s="335"/>
      <c r="AR2135" s="335"/>
      <c r="AS2135" s="335"/>
      <c r="AT2135" s="335"/>
      <c r="AU2135" s="335"/>
    </row>
    <row r="2136" spans="27:47" ht="12.95" customHeight="1" x14ac:dyDescent="0.2">
      <c r="AA2136" s="335"/>
      <c r="AB2136" s="335"/>
      <c r="AC2136" s="335"/>
      <c r="AD2136" s="335"/>
      <c r="AE2136" s="335"/>
      <c r="AF2136" s="418"/>
      <c r="AG2136" s="415"/>
      <c r="AN2136" s="335"/>
      <c r="AO2136" s="335"/>
      <c r="AP2136" s="335"/>
      <c r="AQ2136" s="335"/>
      <c r="AR2136" s="335"/>
      <c r="AS2136" s="335"/>
      <c r="AT2136" s="335"/>
      <c r="AU2136" s="335"/>
    </row>
    <row r="2137" spans="27:47" ht="12.95" customHeight="1" x14ac:dyDescent="0.2">
      <c r="AA2137" s="335"/>
      <c r="AB2137" s="335"/>
      <c r="AC2137" s="335"/>
      <c r="AD2137" s="335"/>
      <c r="AE2137" s="335"/>
      <c r="AF2137" s="418"/>
      <c r="AG2137" s="415"/>
      <c r="AN2137" s="335"/>
      <c r="AO2137" s="335"/>
      <c r="AP2137" s="335"/>
      <c r="AQ2137" s="335"/>
      <c r="AR2137" s="335"/>
      <c r="AS2137" s="335"/>
      <c r="AT2137" s="335"/>
      <c r="AU2137" s="335"/>
    </row>
    <row r="2138" spans="27:47" ht="12.95" customHeight="1" x14ac:dyDescent="0.2">
      <c r="AA2138" s="335"/>
      <c r="AB2138" s="335"/>
      <c r="AC2138" s="335"/>
      <c r="AD2138" s="335"/>
      <c r="AE2138" s="335"/>
      <c r="AF2138" s="418"/>
      <c r="AG2138" s="415"/>
      <c r="AN2138" s="335"/>
      <c r="AO2138" s="335"/>
      <c r="AP2138" s="335"/>
      <c r="AQ2138" s="335"/>
      <c r="AR2138" s="335"/>
      <c r="AS2138" s="335"/>
      <c r="AT2138" s="335"/>
      <c r="AU2138" s="335"/>
    </row>
    <row r="2139" spans="27:47" ht="12.95" customHeight="1" x14ac:dyDescent="0.2">
      <c r="AA2139" s="335"/>
      <c r="AB2139" s="335"/>
      <c r="AC2139" s="335"/>
      <c r="AD2139" s="335"/>
      <c r="AE2139" s="335"/>
      <c r="AF2139" s="418"/>
      <c r="AG2139" s="415"/>
      <c r="AN2139" s="335"/>
      <c r="AO2139" s="335"/>
      <c r="AP2139" s="335"/>
      <c r="AQ2139" s="335"/>
      <c r="AR2139" s="335"/>
      <c r="AS2139" s="335"/>
      <c r="AT2139" s="335"/>
      <c r="AU2139" s="335"/>
    </row>
    <row r="2140" spans="27:47" ht="12.95" customHeight="1" x14ac:dyDescent="0.2">
      <c r="AA2140" s="335"/>
      <c r="AB2140" s="335"/>
      <c r="AC2140" s="335"/>
      <c r="AD2140" s="335"/>
      <c r="AE2140" s="335"/>
      <c r="AF2140" s="418"/>
      <c r="AG2140" s="415"/>
      <c r="AN2140" s="335"/>
      <c r="AO2140" s="335"/>
      <c r="AP2140" s="335"/>
      <c r="AQ2140" s="335"/>
      <c r="AR2140" s="335"/>
      <c r="AS2140" s="335"/>
      <c r="AT2140" s="335"/>
      <c r="AU2140" s="335"/>
    </row>
    <row r="2141" spans="27:47" ht="12.95" customHeight="1" x14ac:dyDescent="0.2">
      <c r="AA2141" s="335"/>
      <c r="AB2141" s="335"/>
      <c r="AC2141" s="335"/>
      <c r="AD2141" s="335"/>
      <c r="AE2141" s="335"/>
      <c r="AF2141" s="418"/>
      <c r="AG2141" s="415"/>
      <c r="AN2141" s="335"/>
      <c r="AO2141" s="335"/>
      <c r="AP2141" s="335"/>
      <c r="AQ2141" s="335"/>
      <c r="AR2141" s="335"/>
      <c r="AS2141" s="335"/>
      <c r="AT2141" s="335"/>
      <c r="AU2141" s="335"/>
    </row>
    <row r="2142" spans="27:47" ht="12.95" customHeight="1" x14ac:dyDescent="0.2">
      <c r="AA2142" s="335"/>
      <c r="AB2142" s="335"/>
      <c r="AC2142" s="335"/>
      <c r="AD2142" s="335"/>
      <c r="AE2142" s="335"/>
      <c r="AF2142" s="418"/>
      <c r="AG2142" s="415"/>
      <c r="AN2142" s="335"/>
      <c r="AO2142" s="335"/>
      <c r="AP2142" s="335"/>
      <c r="AQ2142" s="335"/>
      <c r="AR2142" s="335"/>
      <c r="AS2142" s="335"/>
      <c r="AT2142" s="335"/>
      <c r="AU2142" s="335"/>
    </row>
    <row r="2143" spans="27:47" ht="12.95" customHeight="1" x14ac:dyDescent="0.2">
      <c r="AA2143" s="335"/>
      <c r="AB2143" s="335"/>
      <c r="AC2143" s="335"/>
      <c r="AD2143" s="335"/>
      <c r="AE2143" s="335"/>
      <c r="AF2143" s="418"/>
      <c r="AG2143" s="415"/>
      <c r="AN2143" s="335"/>
      <c r="AO2143" s="335"/>
      <c r="AP2143" s="335"/>
      <c r="AQ2143" s="335"/>
      <c r="AR2143" s="335"/>
      <c r="AS2143" s="335"/>
      <c r="AT2143" s="335"/>
      <c r="AU2143" s="335"/>
    </row>
    <row r="2144" spans="27:47" ht="12.95" customHeight="1" x14ac:dyDescent="0.2">
      <c r="AA2144" s="335"/>
      <c r="AB2144" s="335"/>
      <c r="AC2144" s="335"/>
      <c r="AD2144" s="335"/>
      <c r="AE2144" s="335"/>
      <c r="AF2144" s="418"/>
      <c r="AG2144" s="415"/>
      <c r="AN2144" s="335"/>
      <c r="AO2144" s="335"/>
      <c r="AP2144" s="335"/>
      <c r="AQ2144" s="335"/>
      <c r="AR2144" s="335"/>
      <c r="AS2144" s="335"/>
      <c r="AT2144" s="335"/>
      <c r="AU2144" s="335"/>
    </row>
    <row r="2145" spans="27:47" ht="12.95" customHeight="1" x14ac:dyDescent="0.2">
      <c r="AA2145" s="335"/>
      <c r="AB2145" s="335"/>
      <c r="AC2145" s="335"/>
      <c r="AD2145" s="335"/>
      <c r="AE2145" s="335"/>
      <c r="AF2145" s="418"/>
      <c r="AG2145" s="415"/>
      <c r="AN2145" s="335"/>
      <c r="AO2145" s="335"/>
      <c r="AP2145" s="335"/>
      <c r="AQ2145" s="335"/>
      <c r="AR2145" s="335"/>
      <c r="AS2145" s="335"/>
      <c r="AT2145" s="335"/>
      <c r="AU2145" s="335"/>
    </row>
    <row r="2146" spans="27:47" ht="12.95" customHeight="1" x14ac:dyDescent="0.2">
      <c r="AA2146" s="335"/>
      <c r="AB2146" s="335"/>
      <c r="AC2146" s="335"/>
      <c r="AD2146" s="335"/>
      <c r="AE2146" s="335"/>
      <c r="AF2146" s="418"/>
      <c r="AG2146" s="415"/>
      <c r="AN2146" s="335"/>
      <c r="AO2146" s="335"/>
      <c r="AP2146" s="335"/>
      <c r="AQ2146" s="335"/>
      <c r="AR2146" s="335"/>
      <c r="AS2146" s="335"/>
      <c r="AT2146" s="335"/>
      <c r="AU2146" s="335"/>
    </row>
    <row r="2147" spans="27:47" ht="12.95" customHeight="1" x14ac:dyDescent="0.2">
      <c r="AA2147" s="335"/>
      <c r="AB2147" s="335"/>
      <c r="AC2147" s="335"/>
      <c r="AD2147" s="335"/>
      <c r="AE2147" s="335"/>
      <c r="AF2147" s="418"/>
      <c r="AG2147" s="415"/>
      <c r="AN2147" s="335"/>
      <c r="AO2147" s="335"/>
      <c r="AP2147" s="335"/>
      <c r="AQ2147" s="335"/>
      <c r="AR2147" s="335"/>
      <c r="AS2147" s="335"/>
      <c r="AT2147" s="335"/>
      <c r="AU2147" s="335"/>
    </row>
    <row r="2148" spans="27:47" ht="12.95" customHeight="1" x14ac:dyDescent="0.2">
      <c r="AA2148" s="335"/>
      <c r="AB2148" s="335"/>
      <c r="AC2148" s="335"/>
      <c r="AD2148" s="335"/>
      <c r="AE2148" s="335"/>
      <c r="AF2148" s="418"/>
      <c r="AG2148" s="415"/>
      <c r="AN2148" s="335"/>
      <c r="AO2148" s="335"/>
      <c r="AP2148" s="335"/>
      <c r="AQ2148" s="335"/>
      <c r="AR2148" s="335"/>
      <c r="AS2148" s="335"/>
      <c r="AT2148" s="335"/>
      <c r="AU2148" s="335"/>
    </row>
    <row r="2149" spans="27:47" ht="12.95" customHeight="1" x14ac:dyDescent="0.2">
      <c r="AA2149" s="335"/>
      <c r="AB2149" s="335"/>
      <c r="AC2149" s="335"/>
      <c r="AD2149" s="335"/>
      <c r="AE2149" s="335"/>
      <c r="AF2149" s="418"/>
      <c r="AG2149" s="415"/>
      <c r="AN2149" s="335"/>
      <c r="AO2149" s="335"/>
      <c r="AP2149" s="335"/>
      <c r="AQ2149" s="335"/>
      <c r="AR2149" s="335"/>
      <c r="AS2149" s="335"/>
      <c r="AT2149" s="335"/>
      <c r="AU2149" s="335"/>
    </row>
    <row r="2150" spans="27:47" ht="12.95" customHeight="1" x14ac:dyDescent="0.2">
      <c r="AA2150" s="335"/>
      <c r="AB2150" s="335"/>
      <c r="AC2150" s="335"/>
      <c r="AD2150" s="335"/>
      <c r="AE2150" s="335"/>
      <c r="AF2150" s="418"/>
      <c r="AG2150" s="415"/>
      <c r="AN2150" s="335"/>
      <c r="AO2150" s="335"/>
      <c r="AP2150" s="335"/>
      <c r="AQ2150" s="335"/>
      <c r="AR2150" s="335"/>
      <c r="AS2150" s="335"/>
      <c r="AT2150" s="335"/>
      <c r="AU2150" s="335"/>
    </row>
    <row r="2151" spans="27:47" ht="12.95" customHeight="1" x14ac:dyDescent="0.2">
      <c r="AA2151" s="335"/>
      <c r="AB2151" s="335"/>
      <c r="AC2151" s="335"/>
      <c r="AD2151" s="335"/>
      <c r="AE2151" s="335"/>
      <c r="AF2151" s="418"/>
      <c r="AG2151" s="415"/>
      <c r="AN2151" s="335"/>
      <c r="AO2151" s="335"/>
      <c r="AP2151" s="335"/>
      <c r="AQ2151" s="335"/>
      <c r="AR2151" s="335"/>
      <c r="AS2151" s="335"/>
      <c r="AT2151" s="335"/>
      <c r="AU2151" s="335"/>
    </row>
    <row r="2152" spans="27:47" ht="12.95" customHeight="1" x14ac:dyDescent="0.2">
      <c r="AA2152" s="335"/>
      <c r="AB2152" s="335"/>
      <c r="AC2152" s="335"/>
      <c r="AD2152" s="335"/>
      <c r="AE2152" s="335"/>
      <c r="AF2152" s="418"/>
      <c r="AG2152" s="415"/>
      <c r="AN2152" s="335"/>
      <c r="AO2152" s="335"/>
      <c r="AP2152" s="335"/>
      <c r="AQ2152" s="335"/>
      <c r="AR2152" s="335"/>
      <c r="AS2152" s="335"/>
      <c r="AT2152" s="335"/>
      <c r="AU2152" s="335"/>
    </row>
    <row r="2153" spans="27:47" ht="12.95" customHeight="1" x14ac:dyDescent="0.2">
      <c r="AA2153" s="335"/>
      <c r="AB2153" s="335"/>
      <c r="AC2153" s="335"/>
      <c r="AD2153" s="335"/>
      <c r="AE2153" s="335"/>
      <c r="AF2153" s="418"/>
      <c r="AG2153" s="415"/>
      <c r="AN2153" s="335"/>
      <c r="AO2153" s="335"/>
      <c r="AP2153" s="335"/>
      <c r="AQ2153" s="335"/>
      <c r="AR2153" s="335"/>
      <c r="AS2153" s="335"/>
      <c r="AT2153" s="335"/>
      <c r="AU2153" s="335"/>
    </row>
    <row r="2154" spans="27:47" ht="12.95" customHeight="1" x14ac:dyDescent="0.2">
      <c r="AA2154" s="335"/>
      <c r="AB2154" s="335"/>
      <c r="AC2154" s="335"/>
      <c r="AD2154" s="335"/>
      <c r="AE2154" s="335"/>
      <c r="AF2154" s="418"/>
      <c r="AG2154" s="415"/>
      <c r="AN2154" s="335"/>
      <c r="AO2154" s="335"/>
      <c r="AP2154" s="335"/>
      <c r="AQ2154" s="335"/>
      <c r="AR2154" s="335"/>
      <c r="AS2154" s="335"/>
      <c r="AT2154" s="335"/>
      <c r="AU2154" s="335"/>
    </row>
    <row r="2155" spans="27:47" ht="12.95" customHeight="1" x14ac:dyDescent="0.2">
      <c r="AA2155" s="335"/>
      <c r="AB2155" s="335"/>
      <c r="AC2155" s="335"/>
      <c r="AD2155" s="335"/>
      <c r="AE2155" s="335"/>
      <c r="AF2155" s="418"/>
      <c r="AG2155" s="415"/>
      <c r="AN2155" s="335"/>
      <c r="AO2155" s="335"/>
      <c r="AP2155" s="335"/>
      <c r="AQ2155" s="335"/>
      <c r="AR2155" s="335"/>
      <c r="AS2155" s="335"/>
      <c r="AT2155" s="335"/>
      <c r="AU2155" s="335"/>
    </row>
    <row r="2156" spans="27:47" ht="12.95" customHeight="1" x14ac:dyDescent="0.2">
      <c r="AA2156" s="335"/>
      <c r="AB2156" s="335"/>
      <c r="AC2156" s="335"/>
      <c r="AD2156" s="335"/>
      <c r="AE2156" s="335"/>
      <c r="AF2156" s="418"/>
      <c r="AG2156" s="415"/>
      <c r="AN2156" s="335"/>
      <c r="AO2156" s="335"/>
      <c r="AP2156" s="335"/>
      <c r="AQ2156" s="335"/>
      <c r="AR2156" s="335"/>
      <c r="AS2156" s="335"/>
      <c r="AT2156" s="335"/>
      <c r="AU2156" s="335"/>
    </row>
    <row r="2157" spans="27:47" ht="12.95" customHeight="1" x14ac:dyDescent="0.2">
      <c r="AA2157" s="335"/>
      <c r="AB2157" s="335"/>
      <c r="AC2157" s="335"/>
      <c r="AD2157" s="335"/>
      <c r="AE2157" s="335"/>
      <c r="AF2157" s="418"/>
      <c r="AG2157" s="415"/>
      <c r="AN2157" s="335"/>
      <c r="AO2157" s="335"/>
      <c r="AP2157" s="335"/>
      <c r="AQ2157" s="335"/>
      <c r="AR2157" s="335"/>
      <c r="AS2157" s="335"/>
      <c r="AT2157" s="335"/>
      <c r="AU2157" s="335"/>
    </row>
    <row r="2158" spans="27:47" ht="12.95" customHeight="1" x14ac:dyDescent="0.2">
      <c r="AA2158" s="335"/>
      <c r="AB2158" s="335"/>
      <c r="AC2158" s="335"/>
      <c r="AD2158" s="335"/>
      <c r="AE2158" s="335"/>
      <c r="AF2158" s="418"/>
      <c r="AG2158" s="415"/>
      <c r="AN2158" s="335"/>
      <c r="AO2158" s="335"/>
      <c r="AP2158" s="335"/>
      <c r="AQ2158" s="335"/>
      <c r="AR2158" s="335"/>
      <c r="AS2158" s="335"/>
      <c r="AT2158" s="335"/>
      <c r="AU2158" s="335"/>
    </row>
    <row r="2159" spans="27:47" ht="12.95" customHeight="1" x14ac:dyDescent="0.2">
      <c r="AA2159" s="335"/>
      <c r="AB2159" s="335"/>
      <c r="AC2159" s="335"/>
      <c r="AD2159" s="335"/>
      <c r="AE2159" s="335"/>
      <c r="AF2159" s="418"/>
      <c r="AG2159" s="415"/>
      <c r="AN2159" s="335"/>
      <c r="AO2159" s="335"/>
      <c r="AP2159" s="335"/>
      <c r="AQ2159" s="335"/>
      <c r="AR2159" s="335"/>
      <c r="AS2159" s="335"/>
      <c r="AT2159" s="335"/>
      <c r="AU2159" s="335"/>
    </row>
    <row r="2160" spans="27:47" ht="12.95" customHeight="1" x14ac:dyDescent="0.2">
      <c r="AA2160" s="335"/>
      <c r="AB2160" s="335"/>
      <c r="AC2160" s="335"/>
      <c r="AD2160" s="335"/>
      <c r="AE2160" s="335"/>
      <c r="AF2160" s="418"/>
      <c r="AG2160" s="415"/>
      <c r="AN2160" s="335"/>
      <c r="AO2160" s="335"/>
      <c r="AP2160" s="335"/>
      <c r="AQ2160" s="335"/>
      <c r="AR2160" s="335"/>
      <c r="AS2160" s="335"/>
      <c r="AT2160" s="335"/>
      <c r="AU2160" s="335"/>
    </row>
    <row r="2161" spans="27:47" ht="12.95" customHeight="1" x14ac:dyDescent="0.2">
      <c r="AA2161" s="335"/>
      <c r="AB2161" s="335"/>
      <c r="AC2161" s="335"/>
      <c r="AD2161" s="335"/>
      <c r="AE2161" s="335"/>
      <c r="AF2161" s="418"/>
      <c r="AG2161" s="415"/>
      <c r="AN2161" s="335"/>
      <c r="AO2161" s="335"/>
      <c r="AP2161" s="335"/>
      <c r="AQ2161" s="335"/>
      <c r="AR2161" s="335"/>
      <c r="AS2161" s="335"/>
      <c r="AT2161" s="335"/>
      <c r="AU2161" s="335"/>
    </row>
    <row r="2162" spans="27:47" ht="12.95" customHeight="1" x14ac:dyDescent="0.2">
      <c r="AA2162" s="335"/>
      <c r="AB2162" s="335"/>
      <c r="AC2162" s="335"/>
      <c r="AD2162" s="335"/>
      <c r="AE2162" s="335"/>
      <c r="AF2162" s="418"/>
      <c r="AG2162" s="415"/>
      <c r="AN2162" s="335"/>
      <c r="AO2162" s="335"/>
      <c r="AP2162" s="335"/>
      <c r="AQ2162" s="335"/>
      <c r="AR2162" s="335"/>
      <c r="AS2162" s="335"/>
      <c r="AT2162" s="335"/>
      <c r="AU2162" s="335"/>
    </row>
    <row r="2163" spans="27:47" ht="12.95" customHeight="1" x14ac:dyDescent="0.2">
      <c r="AA2163" s="335"/>
      <c r="AB2163" s="335"/>
      <c r="AC2163" s="335"/>
      <c r="AD2163" s="335"/>
      <c r="AE2163" s="335"/>
      <c r="AF2163" s="418"/>
      <c r="AG2163" s="415"/>
      <c r="AN2163" s="335"/>
      <c r="AO2163" s="335"/>
      <c r="AP2163" s="335"/>
      <c r="AQ2163" s="335"/>
      <c r="AR2163" s="335"/>
      <c r="AS2163" s="335"/>
      <c r="AT2163" s="335"/>
      <c r="AU2163" s="335"/>
    </row>
    <row r="2164" spans="27:47" ht="12.95" customHeight="1" x14ac:dyDescent="0.2">
      <c r="AA2164" s="335"/>
      <c r="AB2164" s="335"/>
      <c r="AC2164" s="335"/>
      <c r="AD2164" s="335"/>
      <c r="AE2164" s="335"/>
      <c r="AF2164" s="418"/>
      <c r="AG2164" s="415"/>
      <c r="AN2164" s="335"/>
      <c r="AO2164" s="335"/>
      <c r="AP2164" s="335"/>
      <c r="AQ2164" s="335"/>
      <c r="AR2164" s="335"/>
      <c r="AS2164" s="335"/>
      <c r="AT2164" s="335"/>
      <c r="AU2164" s="335"/>
    </row>
    <row r="2165" spans="27:47" ht="12.95" customHeight="1" x14ac:dyDescent="0.2">
      <c r="AA2165" s="335"/>
      <c r="AB2165" s="335"/>
      <c r="AC2165" s="335"/>
      <c r="AD2165" s="335"/>
      <c r="AE2165" s="335"/>
      <c r="AF2165" s="418"/>
      <c r="AG2165" s="415"/>
      <c r="AN2165" s="335"/>
      <c r="AO2165" s="335"/>
      <c r="AP2165" s="335"/>
      <c r="AQ2165" s="335"/>
      <c r="AR2165" s="335"/>
      <c r="AS2165" s="335"/>
      <c r="AT2165" s="335"/>
      <c r="AU2165" s="335"/>
    </row>
    <row r="2166" spans="27:47" ht="12.95" customHeight="1" x14ac:dyDescent="0.2">
      <c r="AA2166" s="335"/>
      <c r="AB2166" s="335"/>
      <c r="AC2166" s="335"/>
      <c r="AD2166" s="335"/>
      <c r="AE2166" s="335"/>
      <c r="AF2166" s="418"/>
      <c r="AG2166" s="415"/>
      <c r="AN2166" s="335"/>
      <c r="AO2166" s="335"/>
      <c r="AP2166" s="335"/>
      <c r="AQ2166" s="335"/>
      <c r="AR2166" s="335"/>
      <c r="AS2166" s="335"/>
      <c r="AT2166" s="335"/>
      <c r="AU2166" s="335"/>
    </row>
    <row r="2167" spans="27:47" ht="12.95" customHeight="1" x14ac:dyDescent="0.2">
      <c r="AA2167" s="335"/>
      <c r="AB2167" s="335"/>
      <c r="AC2167" s="335"/>
      <c r="AD2167" s="335"/>
      <c r="AE2167" s="335"/>
      <c r="AF2167" s="418"/>
      <c r="AG2167" s="415"/>
      <c r="AN2167" s="335"/>
      <c r="AO2167" s="335"/>
      <c r="AP2167" s="335"/>
      <c r="AQ2167" s="335"/>
      <c r="AR2167" s="335"/>
      <c r="AS2167" s="335"/>
      <c r="AT2167" s="335"/>
      <c r="AU2167" s="335"/>
    </row>
    <row r="2168" spans="27:47" ht="12.95" customHeight="1" x14ac:dyDescent="0.2">
      <c r="AA2168" s="335"/>
      <c r="AB2168" s="335"/>
      <c r="AC2168" s="335"/>
      <c r="AD2168" s="335"/>
      <c r="AE2168" s="335"/>
      <c r="AF2168" s="418"/>
      <c r="AG2168" s="415"/>
      <c r="AN2168" s="335"/>
      <c r="AO2168" s="335"/>
      <c r="AP2168" s="335"/>
      <c r="AQ2168" s="335"/>
      <c r="AR2168" s="335"/>
      <c r="AS2168" s="335"/>
      <c r="AT2168" s="335"/>
      <c r="AU2168" s="335"/>
    </row>
    <row r="2169" spans="27:47" ht="12.95" customHeight="1" x14ac:dyDescent="0.2">
      <c r="AA2169" s="335"/>
      <c r="AB2169" s="335"/>
      <c r="AC2169" s="335"/>
      <c r="AD2169" s="335"/>
      <c r="AE2169" s="335"/>
      <c r="AF2169" s="418"/>
      <c r="AG2169" s="415"/>
      <c r="AN2169" s="335"/>
      <c r="AO2169" s="335"/>
      <c r="AP2169" s="335"/>
      <c r="AQ2169" s="335"/>
      <c r="AR2169" s="335"/>
      <c r="AS2169" s="335"/>
      <c r="AT2169" s="335"/>
      <c r="AU2169" s="335"/>
    </row>
    <row r="2170" spans="27:47" ht="12.95" customHeight="1" x14ac:dyDescent="0.2">
      <c r="AA2170" s="335"/>
      <c r="AB2170" s="335"/>
      <c r="AC2170" s="335"/>
      <c r="AD2170" s="335"/>
      <c r="AE2170" s="335"/>
      <c r="AF2170" s="418"/>
      <c r="AG2170" s="415"/>
      <c r="AN2170" s="335"/>
      <c r="AO2170" s="335"/>
      <c r="AP2170" s="335"/>
      <c r="AQ2170" s="335"/>
      <c r="AR2170" s="335"/>
      <c r="AS2170" s="335"/>
      <c r="AT2170" s="335"/>
      <c r="AU2170" s="335"/>
    </row>
    <row r="2171" spans="27:47" ht="12.95" customHeight="1" x14ac:dyDescent="0.2">
      <c r="AA2171" s="335"/>
      <c r="AB2171" s="335"/>
      <c r="AC2171" s="335"/>
      <c r="AD2171" s="335"/>
      <c r="AE2171" s="335"/>
      <c r="AF2171" s="418"/>
      <c r="AG2171" s="415"/>
      <c r="AN2171" s="335"/>
      <c r="AO2171" s="335"/>
      <c r="AP2171" s="335"/>
      <c r="AQ2171" s="335"/>
      <c r="AR2171" s="335"/>
      <c r="AS2171" s="335"/>
      <c r="AT2171" s="335"/>
      <c r="AU2171" s="335"/>
    </row>
    <row r="2172" spans="27:47" ht="12.95" customHeight="1" x14ac:dyDescent="0.2">
      <c r="AA2172" s="335"/>
      <c r="AB2172" s="335"/>
      <c r="AC2172" s="335"/>
      <c r="AD2172" s="335"/>
      <c r="AE2172" s="335"/>
      <c r="AF2172" s="418"/>
      <c r="AG2172" s="415"/>
      <c r="AN2172" s="335"/>
      <c r="AO2172" s="335"/>
      <c r="AP2172" s="335"/>
      <c r="AQ2172" s="335"/>
      <c r="AR2172" s="335"/>
      <c r="AS2172" s="335"/>
      <c r="AT2172" s="335"/>
      <c r="AU2172" s="335"/>
    </row>
    <row r="2173" spans="27:47" ht="12.95" customHeight="1" x14ac:dyDescent="0.2">
      <c r="AA2173" s="335"/>
      <c r="AB2173" s="335"/>
      <c r="AC2173" s="335"/>
      <c r="AD2173" s="335"/>
      <c r="AE2173" s="335"/>
      <c r="AF2173" s="418"/>
      <c r="AG2173" s="415"/>
      <c r="AN2173" s="335"/>
      <c r="AO2173" s="335"/>
      <c r="AP2173" s="335"/>
      <c r="AQ2173" s="335"/>
      <c r="AR2173" s="335"/>
      <c r="AS2173" s="335"/>
      <c r="AT2173" s="335"/>
      <c r="AU2173" s="335"/>
    </row>
    <row r="2174" spans="27:47" ht="12.95" customHeight="1" x14ac:dyDescent="0.2">
      <c r="AA2174" s="335"/>
      <c r="AB2174" s="335"/>
      <c r="AC2174" s="335"/>
      <c r="AD2174" s="335"/>
      <c r="AE2174" s="335"/>
      <c r="AF2174" s="418"/>
      <c r="AG2174" s="415"/>
      <c r="AN2174" s="335"/>
      <c r="AO2174" s="335"/>
      <c r="AP2174" s="335"/>
      <c r="AQ2174" s="335"/>
      <c r="AR2174" s="335"/>
      <c r="AS2174" s="335"/>
      <c r="AT2174" s="335"/>
      <c r="AU2174" s="335"/>
    </row>
    <row r="2175" spans="27:47" ht="12.95" customHeight="1" x14ac:dyDescent="0.2">
      <c r="AA2175" s="335"/>
      <c r="AB2175" s="335"/>
      <c r="AC2175" s="335"/>
      <c r="AD2175" s="335"/>
      <c r="AE2175" s="335"/>
      <c r="AF2175" s="418"/>
      <c r="AG2175" s="415"/>
      <c r="AN2175" s="335"/>
      <c r="AO2175" s="335"/>
      <c r="AP2175" s="335"/>
      <c r="AQ2175" s="335"/>
      <c r="AR2175" s="335"/>
      <c r="AS2175" s="335"/>
      <c r="AT2175" s="335"/>
      <c r="AU2175" s="335"/>
    </row>
    <row r="2176" spans="27:47" ht="12.95" customHeight="1" x14ac:dyDescent="0.2">
      <c r="AA2176" s="335"/>
      <c r="AB2176" s="335"/>
      <c r="AC2176" s="335"/>
      <c r="AD2176" s="335"/>
      <c r="AE2176" s="335"/>
      <c r="AF2176" s="418"/>
      <c r="AG2176" s="415"/>
      <c r="AN2176" s="335"/>
      <c r="AO2176" s="335"/>
      <c r="AP2176" s="335"/>
      <c r="AQ2176" s="335"/>
      <c r="AR2176" s="335"/>
      <c r="AS2176" s="335"/>
      <c r="AT2176" s="335"/>
      <c r="AU2176" s="335"/>
    </row>
    <row r="2177" spans="27:47" ht="12.95" customHeight="1" x14ac:dyDescent="0.2">
      <c r="AA2177" s="335"/>
      <c r="AB2177" s="335"/>
      <c r="AC2177" s="335"/>
      <c r="AD2177" s="335"/>
      <c r="AE2177" s="335"/>
      <c r="AF2177" s="418"/>
      <c r="AG2177" s="415"/>
      <c r="AN2177" s="335"/>
      <c r="AO2177" s="335"/>
      <c r="AP2177" s="335"/>
      <c r="AQ2177" s="335"/>
      <c r="AR2177" s="335"/>
      <c r="AS2177" s="335"/>
      <c r="AT2177" s="335"/>
      <c r="AU2177" s="335"/>
    </row>
    <row r="2178" spans="27:47" ht="12.95" customHeight="1" x14ac:dyDescent="0.2">
      <c r="AA2178" s="335"/>
      <c r="AB2178" s="335"/>
      <c r="AC2178" s="335"/>
      <c r="AD2178" s="335"/>
      <c r="AE2178" s="335"/>
      <c r="AF2178" s="418"/>
      <c r="AG2178" s="415"/>
      <c r="AN2178" s="335"/>
      <c r="AO2178" s="335"/>
      <c r="AP2178" s="335"/>
      <c r="AQ2178" s="335"/>
      <c r="AR2178" s="335"/>
      <c r="AS2178" s="335"/>
      <c r="AT2178" s="335"/>
      <c r="AU2178" s="335"/>
    </row>
    <row r="2179" spans="27:47" ht="12.95" customHeight="1" x14ac:dyDescent="0.2">
      <c r="AA2179" s="335"/>
      <c r="AB2179" s="335"/>
      <c r="AC2179" s="335"/>
      <c r="AD2179" s="335"/>
      <c r="AE2179" s="335"/>
      <c r="AF2179" s="418"/>
      <c r="AG2179" s="415"/>
      <c r="AN2179" s="335"/>
      <c r="AO2179" s="335"/>
      <c r="AP2179" s="335"/>
      <c r="AQ2179" s="335"/>
      <c r="AR2179" s="335"/>
      <c r="AS2179" s="335"/>
      <c r="AT2179" s="335"/>
      <c r="AU2179" s="335"/>
    </row>
    <row r="2180" spans="27:47" ht="12.95" customHeight="1" x14ac:dyDescent="0.2">
      <c r="AA2180" s="335"/>
      <c r="AB2180" s="335"/>
      <c r="AC2180" s="335"/>
      <c r="AD2180" s="335"/>
      <c r="AE2180" s="335"/>
      <c r="AF2180" s="418"/>
      <c r="AG2180" s="415"/>
      <c r="AN2180" s="335"/>
      <c r="AO2180" s="335"/>
      <c r="AP2180" s="335"/>
      <c r="AQ2180" s="335"/>
      <c r="AR2180" s="335"/>
      <c r="AS2180" s="335"/>
      <c r="AT2180" s="335"/>
      <c r="AU2180" s="335"/>
    </row>
    <row r="2181" spans="27:47" ht="12.95" customHeight="1" x14ac:dyDescent="0.2">
      <c r="AA2181" s="335"/>
      <c r="AB2181" s="335"/>
      <c r="AC2181" s="335"/>
      <c r="AD2181" s="335"/>
      <c r="AE2181" s="335"/>
      <c r="AF2181" s="418"/>
      <c r="AG2181" s="415"/>
      <c r="AN2181" s="335"/>
      <c r="AO2181" s="335"/>
      <c r="AP2181" s="335"/>
      <c r="AQ2181" s="335"/>
      <c r="AR2181" s="335"/>
      <c r="AS2181" s="335"/>
      <c r="AT2181" s="335"/>
      <c r="AU2181" s="335"/>
    </row>
    <row r="2182" spans="27:47" ht="12.95" customHeight="1" x14ac:dyDescent="0.2">
      <c r="AA2182" s="335"/>
      <c r="AB2182" s="335"/>
      <c r="AC2182" s="335"/>
      <c r="AD2182" s="335"/>
      <c r="AE2182" s="335"/>
      <c r="AF2182" s="418"/>
      <c r="AG2182" s="415"/>
      <c r="AN2182" s="335"/>
      <c r="AO2182" s="335"/>
      <c r="AP2182" s="335"/>
      <c r="AQ2182" s="335"/>
      <c r="AR2182" s="335"/>
      <c r="AS2182" s="335"/>
      <c r="AT2182" s="335"/>
      <c r="AU2182" s="335"/>
    </row>
    <row r="2183" spans="27:47" ht="12.95" customHeight="1" x14ac:dyDescent="0.2">
      <c r="AA2183" s="335"/>
      <c r="AB2183" s="335"/>
      <c r="AC2183" s="335"/>
      <c r="AD2183" s="335"/>
      <c r="AE2183" s="335"/>
      <c r="AF2183" s="418"/>
      <c r="AG2183" s="415"/>
      <c r="AN2183" s="335"/>
      <c r="AO2183" s="335"/>
      <c r="AP2183" s="335"/>
      <c r="AQ2183" s="335"/>
      <c r="AR2183" s="335"/>
      <c r="AS2183" s="335"/>
      <c r="AT2183" s="335"/>
      <c r="AU2183" s="335"/>
    </row>
    <row r="2184" spans="27:47" ht="12.95" customHeight="1" x14ac:dyDescent="0.2">
      <c r="AA2184" s="335"/>
      <c r="AB2184" s="335"/>
      <c r="AC2184" s="335"/>
      <c r="AD2184" s="335"/>
      <c r="AE2184" s="335"/>
      <c r="AF2184" s="418"/>
      <c r="AG2184" s="415"/>
      <c r="AN2184" s="335"/>
      <c r="AO2184" s="335"/>
      <c r="AP2184" s="335"/>
      <c r="AQ2184" s="335"/>
      <c r="AR2184" s="335"/>
      <c r="AS2184" s="335"/>
      <c r="AT2184" s="335"/>
      <c r="AU2184" s="335"/>
    </row>
    <row r="2185" spans="27:47" ht="12.95" customHeight="1" x14ac:dyDescent="0.2">
      <c r="AA2185" s="335"/>
      <c r="AB2185" s="335"/>
      <c r="AC2185" s="335"/>
      <c r="AD2185" s="335"/>
      <c r="AE2185" s="335"/>
      <c r="AF2185" s="418"/>
      <c r="AG2185" s="415"/>
      <c r="AN2185" s="335"/>
      <c r="AO2185" s="335"/>
      <c r="AP2185" s="335"/>
      <c r="AQ2185" s="335"/>
      <c r="AR2185" s="335"/>
      <c r="AS2185" s="335"/>
      <c r="AT2185" s="335"/>
      <c r="AU2185" s="335"/>
    </row>
    <row r="2186" spans="27:47" ht="12.95" customHeight="1" x14ac:dyDescent="0.2">
      <c r="AA2186" s="335"/>
      <c r="AB2186" s="335"/>
      <c r="AC2186" s="335"/>
      <c r="AD2186" s="335"/>
      <c r="AE2186" s="335"/>
      <c r="AF2186" s="418"/>
      <c r="AG2186" s="415"/>
      <c r="AN2186" s="335"/>
      <c r="AO2186" s="335"/>
      <c r="AP2186" s="335"/>
      <c r="AQ2186" s="335"/>
      <c r="AR2186" s="335"/>
      <c r="AS2186" s="335"/>
      <c r="AT2186" s="335"/>
      <c r="AU2186" s="335"/>
    </row>
    <row r="2187" spans="27:47" ht="12.95" customHeight="1" x14ac:dyDescent="0.2">
      <c r="AA2187" s="335"/>
      <c r="AB2187" s="335"/>
      <c r="AC2187" s="335"/>
      <c r="AD2187" s="335"/>
      <c r="AE2187" s="335"/>
      <c r="AF2187" s="418"/>
      <c r="AG2187" s="415"/>
      <c r="AN2187" s="335"/>
      <c r="AO2187" s="335"/>
      <c r="AP2187" s="335"/>
      <c r="AQ2187" s="335"/>
      <c r="AR2187" s="335"/>
      <c r="AS2187" s="335"/>
      <c r="AT2187" s="335"/>
      <c r="AU2187" s="335"/>
    </row>
    <row r="2188" spans="27:47" ht="12.95" customHeight="1" x14ac:dyDescent="0.2">
      <c r="AA2188" s="335"/>
      <c r="AB2188" s="335"/>
      <c r="AC2188" s="335"/>
      <c r="AD2188" s="335"/>
      <c r="AE2188" s="335"/>
      <c r="AF2188" s="418"/>
      <c r="AG2188" s="415"/>
      <c r="AN2188" s="335"/>
      <c r="AO2188" s="335"/>
      <c r="AP2188" s="335"/>
      <c r="AQ2188" s="335"/>
      <c r="AR2188" s="335"/>
      <c r="AS2188" s="335"/>
      <c r="AT2188" s="335"/>
      <c r="AU2188" s="335"/>
    </row>
    <row r="2189" spans="27:47" ht="12.95" customHeight="1" x14ac:dyDescent="0.2">
      <c r="AA2189" s="335"/>
      <c r="AB2189" s="335"/>
      <c r="AC2189" s="335"/>
      <c r="AD2189" s="335"/>
      <c r="AE2189" s="335"/>
      <c r="AF2189" s="418"/>
      <c r="AG2189" s="415"/>
      <c r="AN2189" s="335"/>
      <c r="AO2189" s="335"/>
      <c r="AP2189" s="335"/>
      <c r="AQ2189" s="335"/>
      <c r="AR2189" s="335"/>
      <c r="AS2189" s="335"/>
      <c r="AT2189" s="335"/>
      <c r="AU2189" s="335"/>
    </row>
    <row r="2190" spans="27:47" ht="12.95" customHeight="1" x14ac:dyDescent="0.2">
      <c r="AA2190" s="335"/>
      <c r="AB2190" s="335"/>
      <c r="AC2190" s="335"/>
      <c r="AD2190" s="335"/>
      <c r="AE2190" s="335"/>
      <c r="AF2190" s="418"/>
      <c r="AG2190" s="415"/>
      <c r="AN2190" s="335"/>
      <c r="AO2190" s="335"/>
      <c r="AP2190" s="335"/>
      <c r="AQ2190" s="335"/>
      <c r="AR2190" s="335"/>
      <c r="AS2190" s="335"/>
      <c r="AT2190" s="335"/>
      <c r="AU2190" s="335"/>
    </row>
    <row r="2191" spans="27:47" ht="12.95" customHeight="1" x14ac:dyDescent="0.2">
      <c r="AA2191" s="335"/>
      <c r="AB2191" s="335"/>
      <c r="AC2191" s="335"/>
      <c r="AD2191" s="335"/>
      <c r="AE2191" s="335"/>
      <c r="AF2191" s="418"/>
      <c r="AG2191" s="415"/>
      <c r="AN2191" s="335"/>
      <c r="AO2191" s="335"/>
      <c r="AP2191" s="335"/>
      <c r="AQ2191" s="335"/>
      <c r="AR2191" s="335"/>
      <c r="AS2191" s="335"/>
      <c r="AT2191" s="335"/>
      <c r="AU2191" s="335"/>
    </row>
    <row r="2192" spans="27:47" ht="12.95" customHeight="1" x14ac:dyDescent="0.2">
      <c r="AA2192" s="335"/>
      <c r="AB2192" s="335"/>
      <c r="AC2192" s="335"/>
      <c r="AD2192" s="335"/>
      <c r="AE2192" s="335"/>
      <c r="AF2192" s="418"/>
      <c r="AG2192" s="415"/>
      <c r="AN2192" s="335"/>
      <c r="AO2192" s="335"/>
      <c r="AP2192" s="335"/>
      <c r="AQ2192" s="335"/>
      <c r="AR2192" s="335"/>
      <c r="AS2192" s="335"/>
      <c r="AT2192" s="335"/>
      <c r="AU2192" s="335"/>
    </row>
    <row r="2193" spans="27:47" ht="12.95" customHeight="1" x14ac:dyDescent="0.2">
      <c r="AA2193" s="335"/>
      <c r="AB2193" s="335"/>
      <c r="AC2193" s="335"/>
      <c r="AD2193" s="335"/>
      <c r="AE2193" s="335"/>
      <c r="AF2193" s="418"/>
      <c r="AG2193" s="415"/>
      <c r="AN2193" s="335"/>
      <c r="AO2193" s="335"/>
      <c r="AP2193" s="335"/>
      <c r="AQ2193" s="335"/>
      <c r="AR2193" s="335"/>
      <c r="AS2193" s="335"/>
      <c r="AT2193" s="335"/>
      <c r="AU2193" s="335"/>
    </row>
    <row r="2194" spans="27:47" ht="12.95" customHeight="1" x14ac:dyDescent="0.2">
      <c r="AA2194" s="335"/>
      <c r="AB2194" s="335"/>
      <c r="AC2194" s="335"/>
      <c r="AD2194" s="335"/>
      <c r="AE2194" s="335"/>
      <c r="AF2194" s="418"/>
      <c r="AG2194" s="415"/>
      <c r="AN2194" s="335"/>
      <c r="AO2194" s="335"/>
      <c r="AP2194" s="335"/>
      <c r="AQ2194" s="335"/>
      <c r="AR2194" s="335"/>
      <c r="AS2194" s="335"/>
      <c r="AT2194" s="335"/>
      <c r="AU2194" s="335"/>
    </row>
    <row r="2195" spans="27:47" ht="12.95" customHeight="1" x14ac:dyDescent="0.2">
      <c r="AA2195" s="335"/>
      <c r="AB2195" s="335"/>
      <c r="AC2195" s="335"/>
      <c r="AD2195" s="335"/>
      <c r="AE2195" s="335"/>
      <c r="AF2195" s="418"/>
      <c r="AG2195" s="415"/>
      <c r="AN2195" s="335"/>
      <c r="AO2195" s="335"/>
      <c r="AP2195" s="335"/>
      <c r="AQ2195" s="335"/>
      <c r="AR2195" s="335"/>
      <c r="AS2195" s="335"/>
      <c r="AT2195" s="335"/>
      <c r="AU2195" s="335"/>
    </row>
    <row r="2196" spans="27:47" ht="12.95" customHeight="1" x14ac:dyDescent="0.2">
      <c r="AA2196" s="335"/>
      <c r="AB2196" s="335"/>
      <c r="AC2196" s="335"/>
      <c r="AD2196" s="335"/>
      <c r="AE2196" s="335"/>
      <c r="AF2196" s="418"/>
      <c r="AG2196" s="415"/>
      <c r="AN2196" s="335"/>
      <c r="AO2196" s="335"/>
      <c r="AP2196" s="335"/>
      <c r="AQ2196" s="335"/>
      <c r="AR2196" s="335"/>
      <c r="AS2196" s="335"/>
      <c r="AT2196" s="335"/>
      <c r="AU2196" s="335"/>
    </row>
    <row r="2197" spans="27:47" ht="12.95" customHeight="1" x14ac:dyDescent="0.2">
      <c r="AA2197" s="335"/>
      <c r="AB2197" s="335"/>
      <c r="AC2197" s="335"/>
      <c r="AD2197" s="335"/>
      <c r="AE2197" s="335"/>
      <c r="AF2197" s="418"/>
      <c r="AG2197" s="415"/>
      <c r="AN2197" s="335"/>
      <c r="AO2197" s="335"/>
      <c r="AP2197" s="335"/>
      <c r="AQ2197" s="335"/>
      <c r="AR2197" s="335"/>
      <c r="AS2197" s="335"/>
      <c r="AT2197" s="335"/>
      <c r="AU2197" s="335"/>
    </row>
    <row r="2198" spans="27:47" ht="12.95" customHeight="1" x14ac:dyDescent="0.2">
      <c r="AA2198" s="335"/>
      <c r="AB2198" s="335"/>
      <c r="AC2198" s="335"/>
      <c r="AD2198" s="335"/>
      <c r="AE2198" s="335"/>
      <c r="AF2198" s="418"/>
      <c r="AG2198" s="415"/>
      <c r="AN2198" s="335"/>
      <c r="AO2198" s="335"/>
      <c r="AP2198" s="335"/>
      <c r="AQ2198" s="335"/>
      <c r="AR2198" s="335"/>
      <c r="AS2198" s="335"/>
      <c r="AT2198" s="335"/>
      <c r="AU2198" s="335"/>
    </row>
    <row r="2199" spans="27:47" ht="12.95" customHeight="1" x14ac:dyDescent="0.2">
      <c r="AA2199" s="335"/>
      <c r="AB2199" s="335"/>
      <c r="AC2199" s="335"/>
      <c r="AD2199" s="335"/>
      <c r="AE2199" s="335"/>
      <c r="AF2199" s="418"/>
      <c r="AG2199" s="415"/>
      <c r="AN2199" s="335"/>
      <c r="AO2199" s="335"/>
      <c r="AP2199" s="335"/>
      <c r="AQ2199" s="335"/>
      <c r="AR2199" s="335"/>
      <c r="AS2199" s="335"/>
      <c r="AT2199" s="335"/>
      <c r="AU2199" s="335"/>
    </row>
    <row r="2200" spans="27:47" ht="12.95" customHeight="1" x14ac:dyDescent="0.2">
      <c r="AA2200" s="335"/>
      <c r="AB2200" s="335"/>
      <c r="AC2200" s="335"/>
      <c r="AD2200" s="335"/>
      <c r="AE2200" s="335"/>
      <c r="AF2200" s="418"/>
      <c r="AG2200" s="415"/>
      <c r="AN2200" s="335"/>
      <c r="AO2200" s="335"/>
      <c r="AP2200" s="335"/>
      <c r="AQ2200" s="335"/>
      <c r="AR2200" s="335"/>
      <c r="AS2200" s="335"/>
      <c r="AT2200" s="335"/>
      <c r="AU2200" s="335"/>
    </row>
    <row r="2201" spans="27:47" ht="12.95" customHeight="1" x14ac:dyDescent="0.2">
      <c r="AA2201" s="335"/>
      <c r="AB2201" s="335"/>
      <c r="AC2201" s="335"/>
      <c r="AD2201" s="335"/>
      <c r="AE2201" s="335"/>
      <c r="AF2201" s="418"/>
      <c r="AG2201" s="415"/>
      <c r="AN2201" s="335"/>
      <c r="AO2201" s="335"/>
      <c r="AP2201" s="335"/>
      <c r="AQ2201" s="335"/>
      <c r="AR2201" s="335"/>
      <c r="AS2201" s="335"/>
      <c r="AT2201" s="335"/>
      <c r="AU2201" s="335"/>
    </row>
    <row r="2202" spans="27:47" ht="12.95" customHeight="1" x14ac:dyDescent="0.2">
      <c r="AA2202" s="335"/>
      <c r="AB2202" s="335"/>
      <c r="AC2202" s="335"/>
      <c r="AD2202" s="335"/>
      <c r="AE2202" s="335"/>
      <c r="AF2202" s="418"/>
      <c r="AG2202" s="415"/>
      <c r="AN2202" s="335"/>
      <c r="AO2202" s="335"/>
      <c r="AP2202" s="335"/>
      <c r="AQ2202" s="335"/>
      <c r="AR2202" s="335"/>
      <c r="AS2202" s="335"/>
      <c r="AT2202" s="335"/>
      <c r="AU2202" s="335"/>
    </row>
    <row r="2203" spans="27:47" ht="12.95" customHeight="1" x14ac:dyDescent="0.2">
      <c r="AA2203" s="335"/>
      <c r="AB2203" s="335"/>
      <c r="AC2203" s="335"/>
      <c r="AD2203" s="335"/>
      <c r="AE2203" s="335"/>
      <c r="AF2203" s="418"/>
      <c r="AG2203" s="415"/>
      <c r="AN2203" s="335"/>
      <c r="AO2203" s="335"/>
      <c r="AP2203" s="335"/>
      <c r="AQ2203" s="335"/>
      <c r="AR2203" s="335"/>
      <c r="AS2203" s="335"/>
      <c r="AT2203" s="335"/>
      <c r="AU2203" s="335"/>
    </row>
    <row r="2204" spans="27:47" ht="12.95" customHeight="1" x14ac:dyDescent="0.2">
      <c r="AA2204" s="335"/>
      <c r="AB2204" s="335"/>
      <c r="AC2204" s="335"/>
      <c r="AD2204" s="335"/>
      <c r="AE2204" s="335"/>
      <c r="AF2204" s="418"/>
      <c r="AG2204" s="415"/>
      <c r="AN2204" s="335"/>
      <c r="AO2204" s="335"/>
      <c r="AP2204" s="335"/>
      <c r="AQ2204" s="335"/>
      <c r="AR2204" s="335"/>
      <c r="AS2204" s="335"/>
      <c r="AT2204" s="335"/>
      <c r="AU2204" s="335"/>
    </row>
    <row r="2205" spans="27:47" ht="12.95" customHeight="1" x14ac:dyDescent="0.2">
      <c r="AA2205" s="335"/>
      <c r="AB2205" s="335"/>
      <c r="AC2205" s="335"/>
      <c r="AD2205" s="335"/>
      <c r="AE2205" s="335"/>
      <c r="AF2205" s="418"/>
      <c r="AG2205" s="415"/>
      <c r="AN2205" s="335"/>
      <c r="AO2205" s="335"/>
      <c r="AP2205" s="335"/>
      <c r="AQ2205" s="335"/>
      <c r="AR2205" s="335"/>
      <c r="AS2205" s="335"/>
      <c r="AT2205" s="335"/>
      <c r="AU2205" s="335"/>
    </row>
    <row r="2206" spans="27:47" ht="12.95" customHeight="1" x14ac:dyDescent="0.2">
      <c r="AA2206" s="335"/>
      <c r="AB2206" s="335"/>
      <c r="AC2206" s="335"/>
      <c r="AD2206" s="335"/>
      <c r="AE2206" s="335"/>
      <c r="AF2206" s="418"/>
      <c r="AG2206" s="415"/>
      <c r="AN2206" s="335"/>
      <c r="AO2206" s="335"/>
      <c r="AP2206" s="335"/>
      <c r="AQ2206" s="335"/>
      <c r="AR2206" s="335"/>
      <c r="AS2206" s="335"/>
      <c r="AT2206" s="335"/>
      <c r="AU2206" s="335"/>
    </row>
    <row r="2207" spans="27:47" ht="12.95" customHeight="1" x14ac:dyDescent="0.2">
      <c r="AA2207" s="335"/>
      <c r="AB2207" s="335"/>
      <c r="AC2207" s="335"/>
      <c r="AD2207" s="335"/>
      <c r="AE2207" s="335"/>
      <c r="AF2207" s="418"/>
      <c r="AG2207" s="415"/>
      <c r="AN2207" s="335"/>
      <c r="AO2207" s="335"/>
      <c r="AP2207" s="335"/>
      <c r="AQ2207" s="335"/>
      <c r="AR2207" s="335"/>
      <c r="AS2207" s="335"/>
      <c r="AT2207" s="335"/>
      <c r="AU2207" s="335"/>
    </row>
    <row r="2208" spans="27:47" ht="12.95" customHeight="1" x14ac:dyDescent="0.2">
      <c r="AA2208" s="335"/>
      <c r="AB2208" s="335"/>
      <c r="AC2208" s="335"/>
      <c r="AD2208" s="335"/>
      <c r="AE2208" s="335"/>
      <c r="AF2208" s="418"/>
      <c r="AG2208" s="415"/>
      <c r="AN2208" s="335"/>
      <c r="AO2208" s="335"/>
      <c r="AP2208" s="335"/>
      <c r="AQ2208" s="335"/>
      <c r="AR2208" s="335"/>
      <c r="AS2208" s="335"/>
      <c r="AT2208" s="335"/>
      <c r="AU2208" s="335"/>
    </row>
    <row r="2209" spans="27:47" ht="12.95" customHeight="1" x14ac:dyDescent="0.2">
      <c r="AA2209" s="335"/>
      <c r="AB2209" s="335"/>
      <c r="AC2209" s="335"/>
      <c r="AD2209" s="335"/>
      <c r="AE2209" s="335"/>
      <c r="AF2209" s="418"/>
      <c r="AG2209" s="415"/>
      <c r="AN2209" s="335"/>
      <c r="AO2209" s="335"/>
      <c r="AP2209" s="335"/>
      <c r="AQ2209" s="335"/>
      <c r="AR2209" s="335"/>
      <c r="AS2209" s="335"/>
      <c r="AT2209" s="335"/>
      <c r="AU2209" s="335"/>
    </row>
    <row r="2210" spans="27:47" ht="12.95" customHeight="1" x14ac:dyDescent="0.2">
      <c r="AA2210" s="335"/>
      <c r="AB2210" s="335"/>
      <c r="AC2210" s="335"/>
      <c r="AD2210" s="335"/>
      <c r="AE2210" s="335"/>
      <c r="AF2210" s="418"/>
      <c r="AG2210" s="415"/>
      <c r="AN2210" s="335"/>
      <c r="AO2210" s="335"/>
      <c r="AP2210" s="335"/>
      <c r="AQ2210" s="335"/>
      <c r="AR2210" s="335"/>
      <c r="AS2210" s="335"/>
      <c r="AT2210" s="335"/>
      <c r="AU2210" s="335"/>
    </row>
    <row r="2211" spans="27:47" ht="12.95" customHeight="1" x14ac:dyDescent="0.2">
      <c r="AA2211" s="335"/>
      <c r="AB2211" s="335"/>
      <c r="AC2211" s="335"/>
      <c r="AD2211" s="335"/>
      <c r="AE2211" s="335"/>
      <c r="AF2211" s="418"/>
      <c r="AG2211" s="415"/>
      <c r="AN2211" s="335"/>
      <c r="AO2211" s="335"/>
      <c r="AP2211" s="335"/>
      <c r="AQ2211" s="335"/>
      <c r="AR2211" s="335"/>
      <c r="AS2211" s="335"/>
      <c r="AT2211" s="335"/>
      <c r="AU2211" s="335"/>
    </row>
    <row r="2212" spans="27:47" ht="12.95" customHeight="1" x14ac:dyDescent="0.2">
      <c r="AA2212" s="335"/>
      <c r="AB2212" s="335"/>
      <c r="AC2212" s="335"/>
      <c r="AD2212" s="335"/>
      <c r="AE2212" s="335"/>
      <c r="AF2212" s="418"/>
      <c r="AG2212" s="415"/>
      <c r="AN2212" s="335"/>
      <c r="AO2212" s="335"/>
      <c r="AP2212" s="335"/>
      <c r="AQ2212" s="335"/>
      <c r="AR2212" s="335"/>
      <c r="AS2212" s="335"/>
      <c r="AT2212" s="335"/>
      <c r="AU2212" s="335"/>
    </row>
    <row r="2213" spans="27:47" ht="12.95" customHeight="1" x14ac:dyDescent="0.2">
      <c r="AA2213" s="335"/>
      <c r="AB2213" s="335"/>
      <c r="AC2213" s="335"/>
      <c r="AD2213" s="335"/>
      <c r="AE2213" s="335"/>
      <c r="AF2213" s="418"/>
      <c r="AG2213" s="415"/>
      <c r="AN2213" s="335"/>
      <c r="AO2213" s="335"/>
      <c r="AP2213" s="335"/>
      <c r="AQ2213" s="335"/>
      <c r="AR2213" s="335"/>
      <c r="AS2213" s="335"/>
      <c r="AT2213" s="335"/>
      <c r="AU2213" s="335"/>
    </row>
    <row r="2214" spans="27:47" ht="12.95" customHeight="1" x14ac:dyDescent="0.2">
      <c r="AA2214" s="335"/>
      <c r="AB2214" s="335"/>
      <c r="AC2214" s="335"/>
      <c r="AD2214" s="335"/>
      <c r="AE2214" s="335"/>
      <c r="AF2214" s="418"/>
      <c r="AG2214" s="415"/>
      <c r="AN2214" s="335"/>
      <c r="AO2214" s="335"/>
      <c r="AP2214" s="335"/>
      <c r="AQ2214" s="335"/>
      <c r="AR2214" s="335"/>
      <c r="AS2214" s="335"/>
      <c r="AT2214" s="335"/>
      <c r="AU2214" s="335"/>
    </row>
    <row r="2215" spans="27:47" ht="12.95" customHeight="1" x14ac:dyDescent="0.2">
      <c r="AA2215" s="335"/>
      <c r="AB2215" s="335"/>
      <c r="AC2215" s="335"/>
      <c r="AD2215" s="335"/>
      <c r="AE2215" s="335"/>
      <c r="AF2215" s="418"/>
      <c r="AG2215" s="415"/>
      <c r="AN2215" s="335"/>
      <c r="AO2215" s="335"/>
      <c r="AP2215" s="335"/>
      <c r="AQ2215" s="335"/>
      <c r="AR2215" s="335"/>
      <c r="AS2215" s="335"/>
      <c r="AT2215" s="335"/>
      <c r="AU2215" s="335"/>
    </row>
    <row r="2216" spans="27:47" ht="12.95" customHeight="1" x14ac:dyDescent="0.2">
      <c r="AA2216" s="335"/>
      <c r="AB2216" s="335"/>
      <c r="AC2216" s="335"/>
      <c r="AD2216" s="335"/>
      <c r="AE2216" s="335"/>
      <c r="AF2216" s="418"/>
      <c r="AG2216" s="415"/>
      <c r="AN2216" s="335"/>
      <c r="AO2216" s="335"/>
      <c r="AP2216" s="335"/>
      <c r="AQ2216" s="335"/>
      <c r="AR2216" s="335"/>
      <c r="AS2216" s="335"/>
      <c r="AT2216" s="335"/>
      <c r="AU2216" s="335"/>
    </row>
    <row r="2217" spans="27:47" ht="12.95" customHeight="1" x14ac:dyDescent="0.2">
      <c r="AA2217" s="335"/>
      <c r="AB2217" s="335"/>
      <c r="AC2217" s="335"/>
      <c r="AD2217" s="335"/>
      <c r="AE2217" s="335"/>
      <c r="AF2217" s="418"/>
      <c r="AG2217" s="415"/>
      <c r="AN2217" s="335"/>
      <c r="AO2217" s="335"/>
      <c r="AP2217" s="335"/>
      <c r="AQ2217" s="335"/>
      <c r="AR2217" s="335"/>
      <c r="AS2217" s="335"/>
      <c r="AT2217" s="335"/>
      <c r="AU2217" s="335"/>
    </row>
    <row r="2218" spans="27:47" ht="12.95" customHeight="1" x14ac:dyDescent="0.2">
      <c r="AA2218" s="335"/>
      <c r="AB2218" s="335"/>
      <c r="AC2218" s="335"/>
      <c r="AD2218" s="335"/>
      <c r="AE2218" s="335"/>
      <c r="AF2218" s="418"/>
      <c r="AG2218" s="415"/>
      <c r="AN2218" s="335"/>
      <c r="AO2218" s="335"/>
      <c r="AP2218" s="335"/>
      <c r="AQ2218" s="335"/>
      <c r="AR2218" s="335"/>
      <c r="AS2218" s="335"/>
      <c r="AT2218" s="335"/>
      <c r="AU2218" s="335"/>
    </row>
    <row r="2219" spans="27:47" ht="12.95" customHeight="1" x14ac:dyDescent="0.2">
      <c r="AA2219" s="335"/>
      <c r="AB2219" s="335"/>
      <c r="AC2219" s="335"/>
      <c r="AD2219" s="335"/>
      <c r="AE2219" s="335"/>
      <c r="AF2219" s="418"/>
      <c r="AG2219" s="415"/>
      <c r="AN2219" s="335"/>
      <c r="AO2219" s="335"/>
      <c r="AP2219" s="335"/>
      <c r="AQ2219" s="335"/>
      <c r="AR2219" s="335"/>
      <c r="AS2219" s="335"/>
      <c r="AT2219" s="335"/>
      <c r="AU2219" s="335"/>
    </row>
    <row r="2220" spans="27:47" ht="12.95" customHeight="1" x14ac:dyDescent="0.2">
      <c r="AA2220" s="335"/>
      <c r="AB2220" s="335"/>
      <c r="AC2220" s="335"/>
      <c r="AD2220" s="335"/>
      <c r="AE2220" s="335"/>
      <c r="AF2220" s="418"/>
      <c r="AG2220" s="415"/>
      <c r="AN2220" s="335"/>
      <c r="AO2220" s="335"/>
      <c r="AP2220" s="335"/>
      <c r="AQ2220" s="335"/>
      <c r="AR2220" s="335"/>
      <c r="AS2220" s="335"/>
      <c r="AT2220" s="335"/>
      <c r="AU2220" s="335"/>
    </row>
    <row r="2221" spans="27:47" ht="12.95" customHeight="1" x14ac:dyDescent="0.2">
      <c r="AA2221" s="335"/>
      <c r="AB2221" s="335"/>
      <c r="AC2221" s="335"/>
      <c r="AD2221" s="335"/>
      <c r="AE2221" s="335"/>
      <c r="AF2221" s="418"/>
      <c r="AG2221" s="415"/>
      <c r="AN2221" s="335"/>
      <c r="AO2221" s="335"/>
      <c r="AP2221" s="335"/>
      <c r="AQ2221" s="335"/>
      <c r="AR2221" s="335"/>
      <c r="AS2221" s="335"/>
      <c r="AT2221" s="335"/>
      <c r="AU2221" s="335"/>
    </row>
    <row r="2222" spans="27:47" ht="12.95" customHeight="1" x14ac:dyDescent="0.2">
      <c r="AA2222" s="335"/>
      <c r="AB2222" s="335"/>
      <c r="AC2222" s="335"/>
      <c r="AD2222" s="335"/>
      <c r="AE2222" s="335"/>
      <c r="AF2222" s="418"/>
      <c r="AG2222" s="415"/>
      <c r="AN2222" s="335"/>
      <c r="AO2222" s="335"/>
      <c r="AP2222" s="335"/>
      <c r="AQ2222" s="335"/>
      <c r="AR2222" s="335"/>
      <c r="AS2222" s="335"/>
      <c r="AT2222" s="335"/>
      <c r="AU2222" s="335"/>
    </row>
    <row r="2223" spans="27:47" ht="12.95" customHeight="1" x14ac:dyDescent="0.2">
      <c r="AA2223" s="335"/>
      <c r="AB2223" s="335"/>
      <c r="AC2223" s="335"/>
      <c r="AD2223" s="335"/>
      <c r="AE2223" s="335"/>
      <c r="AF2223" s="418"/>
      <c r="AG2223" s="415"/>
      <c r="AN2223" s="335"/>
      <c r="AO2223" s="335"/>
      <c r="AP2223" s="335"/>
      <c r="AQ2223" s="335"/>
      <c r="AR2223" s="335"/>
      <c r="AS2223" s="335"/>
      <c r="AT2223" s="335"/>
      <c r="AU2223" s="335"/>
    </row>
    <row r="2224" spans="27:47" ht="12.95" customHeight="1" x14ac:dyDescent="0.2">
      <c r="AA2224" s="335"/>
      <c r="AB2224" s="335"/>
      <c r="AC2224" s="335"/>
      <c r="AD2224" s="335"/>
      <c r="AE2224" s="335"/>
      <c r="AF2224" s="418"/>
      <c r="AG2224" s="415"/>
      <c r="AN2224" s="335"/>
      <c r="AO2224" s="335"/>
      <c r="AP2224" s="335"/>
      <c r="AQ2224" s="335"/>
      <c r="AR2224" s="335"/>
      <c r="AS2224" s="335"/>
      <c r="AT2224" s="335"/>
      <c r="AU2224" s="335"/>
    </row>
    <row r="2225" spans="27:47" ht="12.95" customHeight="1" x14ac:dyDescent="0.2">
      <c r="AA2225" s="335"/>
      <c r="AB2225" s="335"/>
      <c r="AC2225" s="335"/>
      <c r="AD2225" s="335"/>
      <c r="AE2225" s="335"/>
      <c r="AF2225" s="418"/>
      <c r="AG2225" s="415"/>
      <c r="AN2225" s="335"/>
      <c r="AO2225" s="335"/>
      <c r="AP2225" s="335"/>
      <c r="AQ2225" s="335"/>
      <c r="AR2225" s="335"/>
      <c r="AS2225" s="335"/>
      <c r="AT2225" s="335"/>
      <c r="AU2225" s="335"/>
    </row>
    <row r="2226" spans="27:47" ht="12.95" customHeight="1" x14ac:dyDescent="0.2">
      <c r="AA2226" s="335"/>
      <c r="AB2226" s="335"/>
      <c r="AC2226" s="335"/>
      <c r="AD2226" s="335"/>
      <c r="AE2226" s="335"/>
      <c r="AF2226" s="418"/>
      <c r="AG2226" s="415"/>
      <c r="AN2226" s="335"/>
      <c r="AO2226" s="335"/>
      <c r="AP2226" s="335"/>
      <c r="AQ2226" s="335"/>
      <c r="AR2226" s="335"/>
      <c r="AS2226" s="335"/>
      <c r="AT2226" s="335"/>
      <c r="AU2226" s="335"/>
    </row>
    <row r="2227" spans="27:47" ht="12.95" customHeight="1" x14ac:dyDescent="0.2">
      <c r="AA2227" s="335"/>
      <c r="AB2227" s="335"/>
      <c r="AC2227" s="335"/>
      <c r="AD2227" s="335"/>
      <c r="AE2227" s="335"/>
      <c r="AF2227" s="418"/>
      <c r="AG2227" s="415"/>
      <c r="AN2227" s="335"/>
      <c r="AO2227" s="335"/>
      <c r="AP2227" s="335"/>
      <c r="AQ2227" s="335"/>
      <c r="AR2227" s="335"/>
      <c r="AS2227" s="335"/>
      <c r="AT2227" s="335"/>
      <c r="AU2227" s="335"/>
    </row>
    <row r="2228" spans="27:47" ht="12.95" customHeight="1" x14ac:dyDescent="0.2">
      <c r="AA2228" s="335"/>
      <c r="AB2228" s="335"/>
      <c r="AC2228" s="335"/>
      <c r="AD2228" s="335"/>
      <c r="AE2228" s="335"/>
      <c r="AF2228" s="418"/>
      <c r="AG2228" s="415"/>
      <c r="AN2228" s="335"/>
      <c r="AO2228" s="335"/>
      <c r="AP2228" s="335"/>
      <c r="AQ2228" s="335"/>
      <c r="AR2228" s="335"/>
      <c r="AS2228" s="335"/>
      <c r="AT2228" s="335"/>
      <c r="AU2228" s="335"/>
    </row>
    <row r="2229" spans="27:47" ht="12.95" customHeight="1" x14ac:dyDescent="0.2">
      <c r="AA2229" s="335"/>
      <c r="AB2229" s="335"/>
      <c r="AC2229" s="335"/>
      <c r="AD2229" s="335"/>
      <c r="AE2229" s="335"/>
      <c r="AF2229" s="418"/>
      <c r="AG2229" s="415"/>
      <c r="AN2229" s="335"/>
      <c r="AO2229" s="335"/>
      <c r="AP2229" s="335"/>
      <c r="AQ2229" s="335"/>
      <c r="AR2229" s="335"/>
      <c r="AS2229" s="335"/>
      <c r="AT2229" s="335"/>
      <c r="AU2229" s="335"/>
    </row>
    <row r="2230" spans="27:47" ht="12.95" customHeight="1" x14ac:dyDescent="0.2">
      <c r="AA2230" s="335"/>
      <c r="AB2230" s="335"/>
      <c r="AC2230" s="335"/>
      <c r="AD2230" s="335"/>
      <c r="AE2230" s="335"/>
      <c r="AF2230" s="418"/>
      <c r="AG2230" s="415"/>
      <c r="AN2230" s="335"/>
      <c r="AO2230" s="335"/>
      <c r="AP2230" s="335"/>
      <c r="AQ2230" s="335"/>
      <c r="AR2230" s="335"/>
      <c r="AS2230" s="335"/>
      <c r="AT2230" s="335"/>
      <c r="AU2230" s="335"/>
    </row>
    <row r="2231" spans="27:47" ht="12.95" customHeight="1" x14ac:dyDescent="0.2">
      <c r="AA2231" s="335"/>
      <c r="AB2231" s="335"/>
      <c r="AC2231" s="335"/>
      <c r="AD2231" s="335"/>
      <c r="AE2231" s="335"/>
      <c r="AF2231" s="418"/>
      <c r="AG2231" s="415"/>
      <c r="AN2231" s="335"/>
      <c r="AO2231" s="335"/>
      <c r="AP2231" s="335"/>
      <c r="AQ2231" s="335"/>
      <c r="AR2231" s="335"/>
      <c r="AS2231" s="335"/>
      <c r="AT2231" s="335"/>
      <c r="AU2231" s="335"/>
    </row>
    <row r="2232" spans="27:47" ht="12.95" customHeight="1" x14ac:dyDescent="0.2">
      <c r="AA2232" s="335"/>
      <c r="AB2232" s="335"/>
      <c r="AC2232" s="335"/>
      <c r="AD2232" s="335"/>
      <c r="AE2232" s="335"/>
      <c r="AF2232" s="418"/>
      <c r="AG2232" s="415"/>
      <c r="AN2232" s="335"/>
      <c r="AO2232" s="335"/>
      <c r="AP2232" s="335"/>
      <c r="AQ2232" s="335"/>
      <c r="AR2232" s="335"/>
      <c r="AS2232" s="335"/>
      <c r="AT2232" s="335"/>
      <c r="AU2232" s="335"/>
    </row>
    <row r="2233" spans="27:47" ht="12.95" customHeight="1" x14ac:dyDescent="0.2">
      <c r="AA2233" s="335"/>
      <c r="AB2233" s="335"/>
      <c r="AC2233" s="335"/>
      <c r="AD2233" s="335"/>
      <c r="AE2233" s="335"/>
      <c r="AF2233" s="418"/>
      <c r="AG2233" s="415"/>
      <c r="AN2233" s="335"/>
      <c r="AO2233" s="335"/>
      <c r="AP2233" s="335"/>
      <c r="AQ2233" s="335"/>
      <c r="AR2233" s="335"/>
      <c r="AS2233" s="335"/>
      <c r="AT2233" s="335"/>
      <c r="AU2233" s="335"/>
    </row>
    <row r="2234" spans="27:47" ht="12.95" customHeight="1" x14ac:dyDescent="0.2">
      <c r="AA2234" s="335"/>
      <c r="AB2234" s="335"/>
      <c r="AC2234" s="335"/>
      <c r="AD2234" s="335"/>
      <c r="AE2234" s="335"/>
      <c r="AF2234" s="418"/>
      <c r="AG2234" s="415"/>
      <c r="AN2234" s="335"/>
      <c r="AO2234" s="335"/>
      <c r="AP2234" s="335"/>
      <c r="AQ2234" s="335"/>
      <c r="AR2234" s="335"/>
      <c r="AS2234" s="335"/>
      <c r="AT2234" s="335"/>
      <c r="AU2234" s="335"/>
    </row>
    <row r="2235" spans="27:47" ht="12.95" customHeight="1" x14ac:dyDescent="0.2">
      <c r="AA2235" s="335"/>
      <c r="AB2235" s="335"/>
      <c r="AC2235" s="335"/>
      <c r="AD2235" s="335"/>
      <c r="AE2235" s="335"/>
      <c r="AF2235" s="418"/>
      <c r="AG2235" s="415"/>
      <c r="AN2235" s="335"/>
      <c r="AO2235" s="335"/>
      <c r="AP2235" s="335"/>
      <c r="AQ2235" s="335"/>
      <c r="AR2235" s="335"/>
      <c r="AS2235" s="335"/>
      <c r="AT2235" s="335"/>
      <c r="AU2235" s="335"/>
    </row>
    <row r="2236" spans="27:47" ht="12.95" customHeight="1" x14ac:dyDescent="0.2">
      <c r="AA2236" s="335"/>
      <c r="AB2236" s="335"/>
      <c r="AC2236" s="335"/>
      <c r="AD2236" s="335"/>
      <c r="AE2236" s="335"/>
      <c r="AF2236" s="418"/>
      <c r="AG2236" s="415"/>
      <c r="AN2236" s="335"/>
      <c r="AO2236" s="335"/>
      <c r="AP2236" s="335"/>
      <c r="AQ2236" s="335"/>
      <c r="AR2236" s="335"/>
      <c r="AS2236" s="335"/>
      <c r="AT2236" s="335"/>
      <c r="AU2236" s="335"/>
    </row>
    <row r="2237" spans="27:47" ht="12.95" customHeight="1" x14ac:dyDescent="0.2">
      <c r="AA2237" s="335"/>
      <c r="AB2237" s="335"/>
      <c r="AC2237" s="335"/>
      <c r="AD2237" s="335"/>
      <c r="AE2237" s="335"/>
      <c r="AF2237" s="418"/>
      <c r="AG2237" s="415"/>
      <c r="AN2237" s="335"/>
      <c r="AO2237" s="335"/>
      <c r="AP2237" s="335"/>
      <c r="AQ2237" s="335"/>
      <c r="AR2237" s="335"/>
      <c r="AS2237" s="335"/>
      <c r="AT2237" s="335"/>
      <c r="AU2237" s="335"/>
    </row>
    <row r="2238" spans="27:47" ht="12.95" customHeight="1" x14ac:dyDescent="0.2">
      <c r="AA2238" s="335"/>
      <c r="AB2238" s="335"/>
      <c r="AC2238" s="335"/>
      <c r="AD2238" s="335"/>
      <c r="AE2238" s="335"/>
      <c r="AF2238" s="418"/>
      <c r="AG2238" s="415"/>
      <c r="AN2238" s="335"/>
      <c r="AO2238" s="335"/>
      <c r="AP2238" s="335"/>
      <c r="AQ2238" s="335"/>
      <c r="AR2238" s="335"/>
      <c r="AS2238" s="335"/>
      <c r="AT2238" s="335"/>
      <c r="AU2238" s="335"/>
    </row>
    <row r="2239" spans="27:47" ht="12.95" customHeight="1" x14ac:dyDescent="0.2">
      <c r="AA2239" s="335"/>
      <c r="AB2239" s="335"/>
      <c r="AC2239" s="335"/>
      <c r="AD2239" s="335"/>
      <c r="AE2239" s="335"/>
      <c r="AF2239" s="418"/>
      <c r="AG2239" s="415"/>
      <c r="AN2239" s="335"/>
      <c r="AO2239" s="335"/>
      <c r="AP2239" s="335"/>
      <c r="AQ2239" s="335"/>
      <c r="AR2239" s="335"/>
      <c r="AS2239" s="335"/>
      <c r="AT2239" s="335"/>
      <c r="AU2239" s="335"/>
    </row>
    <row r="2240" spans="27:47" ht="12.95" customHeight="1" x14ac:dyDescent="0.2">
      <c r="AA2240" s="335"/>
      <c r="AB2240" s="335"/>
      <c r="AC2240" s="335"/>
      <c r="AD2240" s="335"/>
      <c r="AE2240" s="335"/>
      <c r="AF2240" s="418"/>
      <c r="AG2240" s="415"/>
      <c r="AN2240" s="335"/>
      <c r="AO2240" s="335"/>
      <c r="AP2240" s="335"/>
      <c r="AQ2240" s="335"/>
      <c r="AR2240" s="335"/>
      <c r="AS2240" s="335"/>
      <c r="AT2240" s="335"/>
      <c r="AU2240" s="335"/>
    </row>
    <row r="2241" spans="27:47" ht="12.95" customHeight="1" x14ac:dyDescent="0.2">
      <c r="AA2241" s="335"/>
      <c r="AB2241" s="335"/>
      <c r="AC2241" s="335"/>
      <c r="AD2241" s="335"/>
      <c r="AE2241" s="335"/>
      <c r="AF2241" s="418"/>
      <c r="AG2241" s="415"/>
      <c r="AN2241" s="335"/>
      <c r="AO2241" s="335"/>
      <c r="AP2241" s="335"/>
      <c r="AQ2241" s="335"/>
      <c r="AR2241" s="335"/>
      <c r="AS2241" s="335"/>
      <c r="AT2241" s="335"/>
      <c r="AU2241" s="335"/>
    </row>
    <row r="2242" spans="27:47" ht="12.95" customHeight="1" x14ac:dyDescent="0.2">
      <c r="AA2242" s="335"/>
      <c r="AB2242" s="335"/>
      <c r="AC2242" s="335"/>
      <c r="AD2242" s="335"/>
      <c r="AE2242" s="335"/>
      <c r="AF2242" s="418"/>
      <c r="AG2242" s="415"/>
      <c r="AN2242" s="335"/>
      <c r="AO2242" s="335"/>
      <c r="AP2242" s="335"/>
      <c r="AQ2242" s="335"/>
      <c r="AR2242" s="335"/>
      <c r="AS2242" s="335"/>
      <c r="AT2242" s="335"/>
      <c r="AU2242" s="335"/>
    </row>
    <row r="2243" spans="27:47" ht="12.95" customHeight="1" x14ac:dyDescent="0.2">
      <c r="AA2243" s="335"/>
      <c r="AB2243" s="335"/>
      <c r="AC2243" s="335"/>
      <c r="AD2243" s="335"/>
      <c r="AE2243" s="335"/>
      <c r="AF2243" s="418"/>
      <c r="AG2243" s="415"/>
      <c r="AN2243" s="335"/>
      <c r="AO2243" s="335"/>
      <c r="AP2243" s="335"/>
      <c r="AQ2243" s="335"/>
      <c r="AR2243" s="335"/>
      <c r="AS2243" s="335"/>
      <c r="AT2243" s="335"/>
      <c r="AU2243" s="335"/>
    </row>
    <row r="2244" spans="27:47" ht="12.95" customHeight="1" x14ac:dyDescent="0.2">
      <c r="AA2244" s="335"/>
      <c r="AB2244" s="335"/>
      <c r="AC2244" s="335"/>
      <c r="AD2244" s="335"/>
      <c r="AE2244" s="335"/>
      <c r="AF2244" s="418"/>
      <c r="AG2244" s="415"/>
      <c r="AN2244" s="335"/>
      <c r="AO2244" s="335"/>
      <c r="AP2244" s="335"/>
      <c r="AQ2244" s="335"/>
      <c r="AR2244" s="335"/>
      <c r="AS2244" s="335"/>
      <c r="AT2244" s="335"/>
      <c r="AU2244" s="335"/>
    </row>
    <row r="2245" spans="27:47" ht="12.95" customHeight="1" x14ac:dyDescent="0.2">
      <c r="AA2245" s="335"/>
      <c r="AB2245" s="335"/>
      <c r="AC2245" s="335"/>
      <c r="AD2245" s="335"/>
      <c r="AE2245" s="335"/>
      <c r="AF2245" s="418"/>
      <c r="AG2245" s="415"/>
      <c r="AN2245" s="335"/>
      <c r="AO2245" s="335"/>
      <c r="AP2245" s="335"/>
      <c r="AQ2245" s="335"/>
      <c r="AR2245" s="335"/>
      <c r="AS2245" s="335"/>
      <c r="AT2245" s="335"/>
      <c r="AU2245" s="335"/>
    </row>
    <row r="2246" spans="27:47" ht="12.95" customHeight="1" x14ac:dyDescent="0.2">
      <c r="AA2246" s="335"/>
      <c r="AB2246" s="335"/>
      <c r="AC2246" s="335"/>
      <c r="AD2246" s="335"/>
      <c r="AE2246" s="335"/>
      <c r="AF2246" s="418"/>
      <c r="AG2246" s="415"/>
      <c r="AN2246" s="335"/>
      <c r="AO2246" s="335"/>
      <c r="AP2246" s="335"/>
      <c r="AQ2246" s="335"/>
      <c r="AR2246" s="335"/>
      <c r="AS2246" s="335"/>
      <c r="AT2246" s="335"/>
      <c r="AU2246" s="335"/>
    </row>
    <row r="2247" spans="27:47" ht="12.95" customHeight="1" x14ac:dyDescent="0.2">
      <c r="AA2247" s="335"/>
      <c r="AB2247" s="335"/>
      <c r="AC2247" s="335"/>
      <c r="AD2247" s="335"/>
      <c r="AE2247" s="335"/>
      <c r="AF2247" s="418"/>
      <c r="AG2247" s="415"/>
      <c r="AN2247" s="335"/>
      <c r="AO2247" s="335"/>
      <c r="AP2247" s="335"/>
      <c r="AQ2247" s="335"/>
      <c r="AR2247" s="335"/>
      <c r="AS2247" s="335"/>
      <c r="AT2247" s="335"/>
      <c r="AU2247" s="335"/>
    </row>
    <row r="2248" spans="27:47" ht="12.95" customHeight="1" x14ac:dyDescent="0.2">
      <c r="AA2248" s="335"/>
      <c r="AB2248" s="335"/>
      <c r="AC2248" s="335"/>
      <c r="AD2248" s="335"/>
      <c r="AE2248" s="335"/>
      <c r="AF2248" s="418"/>
      <c r="AG2248" s="415"/>
      <c r="AN2248" s="335"/>
      <c r="AO2248" s="335"/>
      <c r="AP2248" s="335"/>
      <c r="AQ2248" s="335"/>
      <c r="AR2248" s="335"/>
      <c r="AS2248" s="335"/>
      <c r="AT2248" s="335"/>
      <c r="AU2248" s="335"/>
    </row>
    <row r="2249" spans="27:47" ht="12.95" customHeight="1" x14ac:dyDescent="0.2">
      <c r="AA2249" s="335"/>
      <c r="AB2249" s="335"/>
      <c r="AC2249" s="335"/>
      <c r="AD2249" s="335"/>
      <c r="AE2249" s="335"/>
      <c r="AF2249" s="418"/>
      <c r="AG2249" s="415"/>
      <c r="AN2249" s="335"/>
      <c r="AO2249" s="335"/>
      <c r="AP2249" s="335"/>
      <c r="AQ2249" s="335"/>
      <c r="AR2249" s="335"/>
      <c r="AS2249" s="335"/>
      <c r="AT2249" s="335"/>
      <c r="AU2249" s="335"/>
    </row>
    <row r="2250" spans="27:47" ht="12.95" customHeight="1" x14ac:dyDescent="0.2">
      <c r="AA2250" s="335"/>
      <c r="AB2250" s="335"/>
      <c r="AC2250" s="335"/>
      <c r="AD2250" s="335"/>
      <c r="AE2250" s="335"/>
      <c r="AF2250" s="418"/>
      <c r="AG2250" s="415"/>
      <c r="AN2250" s="335"/>
      <c r="AO2250" s="335"/>
      <c r="AP2250" s="335"/>
      <c r="AQ2250" s="335"/>
      <c r="AR2250" s="335"/>
      <c r="AS2250" s="335"/>
      <c r="AT2250" s="335"/>
      <c r="AU2250" s="335"/>
    </row>
    <row r="2251" spans="27:47" ht="12.95" customHeight="1" x14ac:dyDescent="0.2">
      <c r="AA2251" s="335"/>
      <c r="AB2251" s="335"/>
      <c r="AC2251" s="335"/>
      <c r="AD2251" s="335"/>
      <c r="AE2251" s="335"/>
      <c r="AF2251" s="418"/>
      <c r="AG2251" s="415"/>
      <c r="AN2251" s="335"/>
      <c r="AO2251" s="335"/>
      <c r="AP2251" s="335"/>
      <c r="AQ2251" s="335"/>
      <c r="AR2251" s="335"/>
      <c r="AS2251" s="335"/>
      <c r="AT2251" s="335"/>
      <c r="AU2251" s="335"/>
    </row>
    <row r="2252" spans="27:47" ht="12.95" customHeight="1" x14ac:dyDescent="0.2">
      <c r="AA2252" s="335"/>
      <c r="AB2252" s="335"/>
      <c r="AC2252" s="335"/>
      <c r="AD2252" s="335"/>
      <c r="AE2252" s="335"/>
      <c r="AF2252" s="418"/>
      <c r="AG2252" s="415"/>
      <c r="AN2252" s="335"/>
      <c r="AO2252" s="335"/>
      <c r="AP2252" s="335"/>
      <c r="AQ2252" s="335"/>
      <c r="AR2252" s="335"/>
      <c r="AS2252" s="335"/>
      <c r="AT2252" s="335"/>
      <c r="AU2252" s="335"/>
    </row>
    <row r="2253" spans="27:47" ht="12.95" customHeight="1" x14ac:dyDescent="0.2">
      <c r="AA2253" s="335"/>
      <c r="AB2253" s="335"/>
      <c r="AC2253" s="335"/>
      <c r="AD2253" s="335"/>
      <c r="AE2253" s="335"/>
      <c r="AF2253" s="418"/>
      <c r="AG2253" s="415"/>
      <c r="AN2253" s="335"/>
      <c r="AO2253" s="335"/>
      <c r="AP2253" s="335"/>
      <c r="AQ2253" s="335"/>
      <c r="AR2253" s="335"/>
      <c r="AS2253" s="335"/>
      <c r="AT2253" s="335"/>
      <c r="AU2253" s="335"/>
    </row>
    <row r="2254" spans="27:47" ht="12.95" customHeight="1" x14ac:dyDescent="0.2">
      <c r="AA2254" s="335"/>
      <c r="AB2254" s="335"/>
      <c r="AC2254" s="335"/>
      <c r="AD2254" s="335"/>
      <c r="AE2254" s="335"/>
      <c r="AF2254" s="418"/>
      <c r="AG2254" s="415"/>
      <c r="AN2254" s="335"/>
      <c r="AO2254" s="335"/>
      <c r="AP2254" s="335"/>
      <c r="AQ2254" s="335"/>
      <c r="AR2254" s="335"/>
      <c r="AS2254" s="335"/>
      <c r="AT2254" s="335"/>
      <c r="AU2254" s="335"/>
    </row>
    <row r="2255" spans="27:47" ht="12.95" customHeight="1" x14ac:dyDescent="0.2">
      <c r="AA2255" s="335"/>
      <c r="AB2255" s="335"/>
      <c r="AC2255" s="335"/>
      <c r="AD2255" s="335"/>
      <c r="AE2255" s="335"/>
      <c r="AF2255" s="418"/>
      <c r="AG2255" s="415"/>
      <c r="AN2255" s="335"/>
      <c r="AO2255" s="335"/>
      <c r="AP2255" s="335"/>
      <c r="AQ2255" s="335"/>
      <c r="AR2255" s="335"/>
      <c r="AS2255" s="335"/>
      <c r="AT2255" s="335"/>
      <c r="AU2255" s="335"/>
    </row>
    <row r="2256" spans="27:47" ht="12.95" customHeight="1" x14ac:dyDescent="0.2">
      <c r="AA2256" s="335"/>
      <c r="AB2256" s="335"/>
      <c r="AC2256" s="335"/>
      <c r="AD2256" s="335"/>
      <c r="AE2256" s="335"/>
      <c r="AF2256" s="418"/>
      <c r="AG2256" s="415"/>
      <c r="AN2256" s="335"/>
      <c r="AO2256" s="335"/>
      <c r="AP2256" s="335"/>
      <c r="AQ2256" s="335"/>
      <c r="AR2256" s="335"/>
      <c r="AS2256" s="335"/>
      <c r="AT2256" s="335"/>
      <c r="AU2256" s="335"/>
    </row>
    <row r="2257" spans="27:47" ht="12.95" customHeight="1" x14ac:dyDescent="0.2">
      <c r="AA2257" s="335"/>
      <c r="AB2257" s="335"/>
      <c r="AC2257" s="335"/>
      <c r="AD2257" s="335"/>
      <c r="AE2257" s="335"/>
      <c r="AF2257" s="418"/>
      <c r="AG2257" s="415"/>
      <c r="AN2257" s="335"/>
      <c r="AO2257" s="335"/>
      <c r="AP2257" s="335"/>
      <c r="AQ2257" s="335"/>
      <c r="AR2257" s="335"/>
      <c r="AS2257" s="335"/>
      <c r="AT2257" s="335"/>
      <c r="AU2257" s="335"/>
    </row>
    <row r="2258" spans="27:47" ht="12.95" customHeight="1" x14ac:dyDescent="0.2">
      <c r="AA2258" s="335"/>
      <c r="AB2258" s="335"/>
      <c r="AC2258" s="335"/>
      <c r="AD2258" s="335"/>
      <c r="AE2258" s="335"/>
      <c r="AF2258" s="418"/>
      <c r="AG2258" s="415"/>
      <c r="AN2258" s="335"/>
      <c r="AO2258" s="335"/>
      <c r="AP2258" s="335"/>
      <c r="AQ2258" s="335"/>
      <c r="AR2258" s="335"/>
      <c r="AS2258" s="335"/>
      <c r="AT2258" s="335"/>
      <c r="AU2258" s="335"/>
    </row>
    <row r="2259" spans="27:47" ht="12.95" customHeight="1" x14ac:dyDescent="0.2">
      <c r="AA2259" s="335"/>
      <c r="AB2259" s="335"/>
      <c r="AC2259" s="335"/>
      <c r="AD2259" s="335"/>
      <c r="AE2259" s="335"/>
      <c r="AF2259" s="418"/>
      <c r="AG2259" s="415"/>
      <c r="AN2259" s="335"/>
      <c r="AO2259" s="335"/>
      <c r="AP2259" s="335"/>
      <c r="AQ2259" s="335"/>
      <c r="AR2259" s="335"/>
      <c r="AS2259" s="335"/>
      <c r="AT2259" s="335"/>
      <c r="AU2259" s="335"/>
    </row>
    <row r="2260" spans="27:47" ht="12.95" customHeight="1" x14ac:dyDescent="0.2">
      <c r="AA2260" s="335"/>
      <c r="AB2260" s="335"/>
      <c r="AC2260" s="335"/>
      <c r="AD2260" s="335"/>
      <c r="AE2260" s="335"/>
      <c r="AF2260" s="418"/>
      <c r="AG2260" s="415"/>
      <c r="AN2260" s="335"/>
      <c r="AO2260" s="335"/>
      <c r="AP2260" s="335"/>
      <c r="AQ2260" s="335"/>
      <c r="AR2260" s="335"/>
      <c r="AS2260" s="335"/>
      <c r="AT2260" s="335"/>
      <c r="AU2260" s="335"/>
    </row>
    <row r="2261" spans="27:47" ht="12.95" customHeight="1" x14ac:dyDescent="0.2">
      <c r="AA2261" s="335"/>
      <c r="AB2261" s="335"/>
      <c r="AC2261" s="335"/>
      <c r="AD2261" s="335"/>
      <c r="AE2261" s="335"/>
      <c r="AF2261" s="418"/>
      <c r="AG2261" s="415"/>
      <c r="AN2261" s="335"/>
      <c r="AO2261" s="335"/>
      <c r="AP2261" s="335"/>
      <c r="AQ2261" s="335"/>
      <c r="AR2261" s="335"/>
      <c r="AS2261" s="335"/>
      <c r="AT2261" s="335"/>
      <c r="AU2261" s="335"/>
    </row>
    <row r="2262" spans="27:47" ht="12.95" customHeight="1" x14ac:dyDescent="0.2">
      <c r="AA2262" s="335"/>
      <c r="AB2262" s="335"/>
      <c r="AC2262" s="335"/>
      <c r="AD2262" s="335"/>
      <c r="AE2262" s="335"/>
      <c r="AF2262" s="418"/>
      <c r="AG2262" s="415"/>
      <c r="AN2262" s="335"/>
      <c r="AO2262" s="335"/>
      <c r="AP2262" s="335"/>
      <c r="AQ2262" s="335"/>
      <c r="AR2262" s="335"/>
      <c r="AS2262" s="335"/>
      <c r="AT2262" s="335"/>
      <c r="AU2262" s="335"/>
    </row>
    <row r="2263" spans="27:47" ht="12.95" customHeight="1" x14ac:dyDescent="0.2">
      <c r="AA2263" s="335"/>
      <c r="AB2263" s="335"/>
      <c r="AC2263" s="335"/>
      <c r="AD2263" s="335"/>
      <c r="AE2263" s="335"/>
      <c r="AF2263" s="418"/>
      <c r="AG2263" s="415"/>
      <c r="AN2263" s="335"/>
      <c r="AO2263" s="335"/>
      <c r="AP2263" s="335"/>
      <c r="AQ2263" s="335"/>
      <c r="AR2263" s="335"/>
      <c r="AS2263" s="335"/>
      <c r="AT2263" s="335"/>
      <c r="AU2263" s="335"/>
    </row>
    <row r="2264" spans="27:47" ht="12.95" customHeight="1" x14ac:dyDescent="0.2">
      <c r="AA2264" s="335"/>
      <c r="AB2264" s="335"/>
      <c r="AC2264" s="335"/>
      <c r="AD2264" s="335"/>
      <c r="AE2264" s="335"/>
      <c r="AF2264" s="418"/>
      <c r="AG2264" s="415"/>
      <c r="AN2264" s="335"/>
      <c r="AO2264" s="335"/>
      <c r="AP2264" s="335"/>
      <c r="AQ2264" s="335"/>
      <c r="AR2264" s="335"/>
      <c r="AS2264" s="335"/>
      <c r="AT2264" s="335"/>
      <c r="AU2264" s="335"/>
    </row>
    <row r="2265" spans="27:47" ht="12.95" customHeight="1" x14ac:dyDescent="0.2">
      <c r="AA2265" s="335"/>
      <c r="AB2265" s="335"/>
      <c r="AC2265" s="335"/>
      <c r="AD2265" s="335"/>
      <c r="AE2265" s="335"/>
      <c r="AF2265" s="418"/>
      <c r="AG2265" s="415"/>
      <c r="AN2265" s="335"/>
      <c r="AO2265" s="335"/>
      <c r="AP2265" s="335"/>
      <c r="AQ2265" s="335"/>
      <c r="AR2265" s="335"/>
      <c r="AS2265" s="335"/>
      <c r="AT2265" s="335"/>
      <c r="AU2265" s="335"/>
    </row>
    <row r="2266" spans="27:47" ht="12.95" customHeight="1" x14ac:dyDescent="0.2">
      <c r="AA2266" s="335"/>
      <c r="AB2266" s="335"/>
      <c r="AC2266" s="335"/>
      <c r="AD2266" s="335"/>
      <c r="AE2266" s="335"/>
      <c r="AF2266" s="418"/>
      <c r="AG2266" s="415"/>
      <c r="AN2266" s="335"/>
      <c r="AO2266" s="335"/>
      <c r="AP2266" s="335"/>
      <c r="AQ2266" s="335"/>
      <c r="AR2266" s="335"/>
      <c r="AS2266" s="335"/>
      <c r="AT2266" s="335"/>
      <c r="AU2266" s="335"/>
    </row>
    <row r="2267" spans="27:47" ht="12.95" customHeight="1" x14ac:dyDescent="0.2">
      <c r="AA2267" s="335"/>
      <c r="AB2267" s="335"/>
      <c r="AC2267" s="335"/>
      <c r="AD2267" s="335"/>
      <c r="AE2267" s="335"/>
      <c r="AF2267" s="418"/>
      <c r="AG2267" s="415"/>
      <c r="AN2267" s="335"/>
      <c r="AO2267" s="335"/>
      <c r="AP2267" s="335"/>
      <c r="AQ2267" s="335"/>
      <c r="AR2267" s="335"/>
      <c r="AS2267" s="335"/>
      <c r="AT2267" s="335"/>
      <c r="AU2267" s="335"/>
    </row>
    <row r="2268" spans="27:47" ht="12.95" customHeight="1" x14ac:dyDescent="0.2">
      <c r="AA2268" s="335"/>
      <c r="AB2268" s="335"/>
      <c r="AC2268" s="335"/>
      <c r="AD2268" s="335"/>
      <c r="AE2268" s="335"/>
      <c r="AF2268" s="418"/>
      <c r="AG2268" s="415"/>
      <c r="AN2268" s="335"/>
      <c r="AO2268" s="335"/>
      <c r="AP2268" s="335"/>
      <c r="AQ2268" s="335"/>
      <c r="AR2268" s="335"/>
      <c r="AS2268" s="335"/>
      <c r="AT2268" s="335"/>
      <c r="AU2268" s="335"/>
    </row>
    <row r="2269" spans="27:47" ht="12.95" customHeight="1" x14ac:dyDescent="0.2">
      <c r="AA2269" s="335"/>
      <c r="AB2269" s="335"/>
      <c r="AC2269" s="335"/>
      <c r="AD2269" s="335"/>
      <c r="AE2269" s="335"/>
      <c r="AF2269" s="418"/>
      <c r="AG2269" s="415"/>
      <c r="AN2269" s="335"/>
      <c r="AO2269" s="335"/>
      <c r="AP2269" s="335"/>
      <c r="AQ2269" s="335"/>
      <c r="AR2269" s="335"/>
      <c r="AS2269" s="335"/>
      <c r="AT2269" s="335"/>
      <c r="AU2269" s="335"/>
    </row>
    <row r="2270" spans="27:47" ht="12.95" customHeight="1" x14ac:dyDescent="0.2">
      <c r="AA2270" s="335"/>
      <c r="AB2270" s="335"/>
      <c r="AC2270" s="335"/>
      <c r="AD2270" s="335"/>
      <c r="AE2270" s="335"/>
      <c r="AF2270" s="418"/>
      <c r="AG2270" s="415"/>
      <c r="AN2270" s="335"/>
      <c r="AO2270" s="335"/>
      <c r="AP2270" s="335"/>
      <c r="AQ2270" s="335"/>
      <c r="AR2270" s="335"/>
      <c r="AS2270" s="335"/>
      <c r="AT2270" s="335"/>
      <c r="AU2270" s="335"/>
    </row>
    <row r="2271" spans="27:47" ht="12.95" customHeight="1" x14ac:dyDescent="0.2">
      <c r="AA2271" s="335"/>
      <c r="AB2271" s="335"/>
      <c r="AC2271" s="335"/>
      <c r="AD2271" s="335"/>
      <c r="AE2271" s="335"/>
      <c r="AF2271" s="418"/>
      <c r="AG2271" s="415"/>
      <c r="AN2271" s="335"/>
      <c r="AO2271" s="335"/>
      <c r="AP2271" s="335"/>
      <c r="AQ2271" s="335"/>
      <c r="AR2271" s="335"/>
      <c r="AS2271" s="335"/>
      <c r="AT2271" s="335"/>
      <c r="AU2271" s="335"/>
    </row>
    <row r="2272" spans="27:47" ht="12.95" customHeight="1" x14ac:dyDescent="0.2">
      <c r="AA2272" s="335"/>
      <c r="AB2272" s="335"/>
      <c r="AC2272" s="335"/>
      <c r="AD2272" s="335"/>
      <c r="AE2272" s="335"/>
      <c r="AF2272" s="418"/>
      <c r="AG2272" s="415"/>
      <c r="AN2272" s="335"/>
      <c r="AO2272" s="335"/>
      <c r="AP2272" s="335"/>
      <c r="AQ2272" s="335"/>
      <c r="AR2272" s="335"/>
      <c r="AS2272" s="335"/>
      <c r="AT2272" s="335"/>
      <c r="AU2272" s="335"/>
    </row>
    <row r="2273" spans="27:47" ht="12.95" customHeight="1" x14ac:dyDescent="0.2">
      <c r="AA2273" s="335"/>
      <c r="AB2273" s="335"/>
      <c r="AC2273" s="335"/>
      <c r="AD2273" s="335"/>
      <c r="AE2273" s="335"/>
      <c r="AF2273" s="418"/>
      <c r="AG2273" s="415"/>
      <c r="AN2273" s="335"/>
      <c r="AO2273" s="335"/>
      <c r="AP2273" s="335"/>
      <c r="AQ2273" s="335"/>
      <c r="AR2273" s="335"/>
      <c r="AS2273" s="335"/>
      <c r="AT2273" s="335"/>
      <c r="AU2273" s="335"/>
    </row>
    <row r="2274" spans="27:47" ht="12.95" customHeight="1" x14ac:dyDescent="0.2">
      <c r="AA2274" s="335"/>
      <c r="AB2274" s="335"/>
      <c r="AC2274" s="335"/>
      <c r="AD2274" s="335"/>
      <c r="AE2274" s="335"/>
      <c r="AF2274" s="418"/>
      <c r="AG2274" s="415"/>
      <c r="AN2274" s="335"/>
      <c r="AO2274" s="335"/>
      <c r="AP2274" s="335"/>
      <c r="AQ2274" s="335"/>
      <c r="AR2274" s="335"/>
      <c r="AS2274" s="335"/>
      <c r="AT2274" s="335"/>
      <c r="AU2274" s="335"/>
    </row>
    <row r="2275" spans="27:47" ht="12.95" customHeight="1" x14ac:dyDescent="0.2">
      <c r="AA2275" s="335"/>
      <c r="AB2275" s="335"/>
      <c r="AC2275" s="335"/>
      <c r="AD2275" s="335"/>
      <c r="AE2275" s="335"/>
      <c r="AF2275" s="418"/>
      <c r="AG2275" s="415"/>
      <c r="AN2275" s="335"/>
      <c r="AO2275" s="335"/>
      <c r="AP2275" s="335"/>
      <c r="AQ2275" s="335"/>
      <c r="AR2275" s="335"/>
      <c r="AS2275" s="335"/>
      <c r="AT2275" s="335"/>
      <c r="AU2275" s="335"/>
    </row>
    <row r="2276" spans="27:47" ht="12.95" customHeight="1" x14ac:dyDescent="0.2">
      <c r="AA2276" s="335"/>
      <c r="AB2276" s="335"/>
      <c r="AC2276" s="335"/>
      <c r="AD2276" s="335"/>
      <c r="AE2276" s="335"/>
      <c r="AF2276" s="418"/>
      <c r="AG2276" s="415"/>
      <c r="AN2276" s="335"/>
      <c r="AO2276" s="335"/>
      <c r="AP2276" s="335"/>
      <c r="AQ2276" s="335"/>
      <c r="AR2276" s="335"/>
      <c r="AS2276" s="335"/>
      <c r="AT2276" s="335"/>
      <c r="AU2276" s="335"/>
    </row>
    <row r="2277" spans="27:47" ht="12.95" customHeight="1" x14ac:dyDescent="0.2">
      <c r="AA2277" s="335"/>
      <c r="AB2277" s="335"/>
      <c r="AC2277" s="335"/>
      <c r="AD2277" s="335"/>
      <c r="AE2277" s="335"/>
      <c r="AF2277" s="418"/>
      <c r="AG2277" s="415"/>
      <c r="AN2277" s="335"/>
      <c r="AO2277" s="335"/>
      <c r="AP2277" s="335"/>
      <c r="AQ2277" s="335"/>
      <c r="AR2277" s="335"/>
      <c r="AS2277" s="335"/>
      <c r="AT2277" s="335"/>
      <c r="AU2277" s="335"/>
    </row>
    <row r="2278" spans="27:47" ht="12.95" customHeight="1" x14ac:dyDescent="0.2">
      <c r="AA2278" s="335"/>
      <c r="AB2278" s="335"/>
      <c r="AC2278" s="335"/>
      <c r="AD2278" s="335"/>
      <c r="AE2278" s="335"/>
      <c r="AF2278" s="418"/>
      <c r="AG2278" s="415"/>
      <c r="AN2278" s="335"/>
      <c r="AO2278" s="335"/>
      <c r="AP2278" s="335"/>
      <c r="AQ2278" s="335"/>
      <c r="AR2278" s="335"/>
      <c r="AS2278" s="335"/>
      <c r="AT2278" s="335"/>
      <c r="AU2278" s="335"/>
    </row>
    <row r="2279" spans="27:47" ht="12.95" customHeight="1" x14ac:dyDescent="0.2">
      <c r="AA2279" s="335"/>
      <c r="AB2279" s="335"/>
      <c r="AC2279" s="335"/>
      <c r="AD2279" s="335"/>
      <c r="AE2279" s="335"/>
      <c r="AF2279" s="418"/>
      <c r="AG2279" s="415"/>
      <c r="AN2279" s="335"/>
      <c r="AO2279" s="335"/>
      <c r="AP2279" s="335"/>
      <c r="AQ2279" s="335"/>
      <c r="AR2279" s="335"/>
      <c r="AS2279" s="335"/>
      <c r="AT2279" s="335"/>
      <c r="AU2279" s="335"/>
    </row>
    <row r="2280" spans="27:47" ht="12.95" customHeight="1" x14ac:dyDescent="0.2">
      <c r="AA2280" s="335"/>
      <c r="AB2280" s="335"/>
      <c r="AC2280" s="335"/>
      <c r="AD2280" s="335"/>
      <c r="AE2280" s="335"/>
      <c r="AF2280" s="418"/>
      <c r="AG2280" s="415"/>
      <c r="AN2280" s="335"/>
      <c r="AO2280" s="335"/>
      <c r="AP2280" s="335"/>
      <c r="AQ2280" s="335"/>
      <c r="AR2280" s="335"/>
      <c r="AS2280" s="335"/>
      <c r="AT2280" s="335"/>
      <c r="AU2280" s="335"/>
    </row>
    <row r="2281" spans="27:47" ht="12.95" customHeight="1" x14ac:dyDescent="0.2">
      <c r="AA2281" s="335"/>
      <c r="AB2281" s="335"/>
      <c r="AC2281" s="335"/>
      <c r="AD2281" s="335"/>
      <c r="AE2281" s="335"/>
      <c r="AF2281" s="418"/>
      <c r="AG2281" s="415"/>
      <c r="AN2281" s="335"/>
      <c r="AO2281" s="335"/>
      <c r="AP2281" s="335"/>
      <c r="AQ2281" s="335"/>
      <c r="AR2281" s="335"/>
      <c r="AS2281" s="335"/>
      <c r="AT2281" s="335"/>
      <c r="AU2281" s="335"/>
    </row>
    <row r="2282" spans="27:47" ht="12.95" customHeight="1" x14ac:dyDescent="0.2">
      <c r="AA2282" s="335"/>
      <c r="AB2282" s="335"/>
      <c r="AC2282" s="335"/>
      <c r="AD2282" s="335"/>
      <c r="AE2282" s="335"/>
      <c r="AF2282" s="418"/>
      <c r="AG2282" s="415"/>
      <c r="AN2282" s="335"/>
      <c r="AO2282" s="335"/>
      <c r="AP2282" s="335"/>
      <c r="AQ2282" s="335"/>
      <c r="AR2282" s="335"/>
      <c r="AS2282" s="335"/>
      <c r="AT2282" s="335"/>
      <c r="AU2282" s="335"/>
    </row>
    <row r="2283" spans="27:47" ht="12.95" customHeight="1" x14ac:dyDescent="0.2">
      <c r="AA2283" s="335"/>
      <c r="AB2283" s="335"/>
      <c r="AC2283" s="335"/>
      <c r="AD2283" s="335"/>
      <c r="AE2283" s="335"/>
      <c r="AF2283" s="418"/>
      <c r="AG2283" s="415"/>
      <c r="AN2283" s="335"/>
      <c r="AO2283" s="335"/>
      <c r="AP2283" s="335"/>
      <c r="AQ2283" s="335"/>
      <c r="AR2283" s="335"/>
      <c r="AS2283" s="335"/>
      <c r="AT2283" s="335"/>
      <c r="AU2283" s="335"/>
    </row>
    <row r="2284" spans="27:47" ht="12.95" customHeight="1" x14ac:dyDescent="0.2">
      <c r="AA2284" s="335"/>
      <c r="AB2284" s="335"/>
      <c r="AC2284" s="335"/>
      <c r="AD2284" s="335"/>
      <c r="AE2284" s="335"/>
      <c r="AF2284" s="418"/>
      <c r="AG2284" s="415"/>
      <c r="AN2284" s="335"/>
      <c r="AO2284" s="335"/>
      <c r="AP2284" s="335"/>
      <c r="AQ2284" s="335"/>
      <c r="AR2284" s="335"/>
      <c r="AS2284" s="335"/>
      <c r="AT2284" s="335"/>
      <c r="AU2284" s="335"/>
    </row>
    <row r="2285" spans="27:47" ht="12.95" customHeight="1" x14ac:dyDescent="0.2">
      <c r="AA2285" s="335"/>
      <c r="AB2285" s="335"/>
      <c r="AC2285" s="335"/>
      <c r="AD2285" s="335"/>
      <c r="AE2285" s="335"/>
      <c r="AF2285" s="418"/>
      <c r="AG2285" s="415"/>
      <c r="AN2285" s="335"/>
      <c r="AO2285" s="335"/>
      <c r="AP2285" s="335"/>
      <c r="AQ2285" s="335"/>
      <c r="AR2285" s="335"/>
      <c r="AS2285" s="335"/>
      <c r="AT2285" s="335"/>
      <c r="AU2285" s="335"/>
    </row>
    <row r="2286" spans="27:47" ht="12.95" customHeight="1" x14ac:dyDescent="0.2">
      <c r="AA2286" s="335"/>
      <c r="AB2286" s="335"/>
      <c r="AC2286" s="335"/>
      <c r="AD2286" s="335"/>
      <c r="AE2286" s="335"/>
      <c r="AF2286" s="418"/>
      <c r="AG2286" s="415"/>
      <c r="AN2286" s="335"/>
      <c r="AO2286" s="335"/>
      <c r="AP2286" s="335"/>
      <c r="AQ2286" s="335"/>
      <c r="AR2286" s="335"/>
      <c r="AS2286" s="335"/>
      <c r="AT2286" s="335"/>
      <c r="AU2286" s="335"/>
    </row>
    <row r="2287" spans="27:47" ht="12.95" customHeight="1" x14ac:dyDescent="0.2">
      <c r="AA2287" s="335"/>
      <c r="AB2287" s="335"/>
      <c r="AC2287" s="335"/>
      <c r="AD2287" s="335"/>
      <c r="AE2287" s="335"/>
      <c r="AF2287" s="418"/>
      <c r="AG2287" s="415"/>
      <c r="AN2287" s="335"/>
      <c r="AO2287" s="335"/>
      <c r="AP2287" s="335"/>
      <c r="AQ2287" s="335"/>
      <c r="AR2287" s="335"/>
      <c r="AS2287" s="335"/>
      <c r="AT2287" s="335"/>
      <c r="AU2287" s="335"/>
    </row>
    <row r="2288" spans="27:47" ht="12.95" customHeight="1" x14ac:dyDescent="0.2">
      <c r="AA2288" s="335"/>
      <c r="AB2288" s="335"/>
      <c r="AC2288" s="335"/>
      <c r="AD2288" s="335"/>
      <c r="AE2288" s="335"/>
      <c r="AF2288" s="418"/>
      <c r="AG2288" s="415"/>
      <c r="AN2288" s="335"/>
      <c r="AO2288" s="335"/>
      <c r="AP2288" s="335"/>
      <c r="AQ2288" s="335"/>
      <c r="AR2288" s="335"/>
      <c r="AS2288" s="335"/>
      <c r="AT2288" s="335"/>
      <c r="AU2288" s="335"/>
    </row>
    <row r="2289" spans="27:47" ht="12.95" customHeight="1" x14ac:dyDescent="0.2">
      <c r="AA2289" s="335"/>
      <c r="AB2289" s="335"/>
      <c r="AC2289" s="335"/>
      <c r="AD2289" s="335"/>
      <c r="AE2289" s="335"/>
      <c r="AF2289" s="418"/>
      <c r="AG2289" s="415"/>
      <c r="AN2289" s="335"/>
      <c r="AO2289" s="335"/>
      <c r="AP2289" s="335"/>
      <c r="AQ2289" s="335"/>
      <c r="AR2289" s="335"/>
      <c r="AS2289" s="335"/>
      <c r="AT2289" s="335"/>
      <c r="AU2289" s="335"/>
    </row>
    <row r="2290" spans="27:47" ht="12.95" customHeight="1" x14ac:dyDescent="0.2">
      <c r="AA2290" s="335"/>
      <c r="AB2290" s="335"/>
      <c r="AC2290" s="335"/>
      <c r="AD2290" s="335"/>
      <c r="AE2290" s="335"/>
      <c r="AF2290" s="418"/>
      <c r="AG2290" s="415"/>
      <c r="AN2290" s="335"/>
      <c r="AO2290" s="335"/>
      <c r="AP2290" s="335"/>
      <c r="AQ2290" s="335"/>
      <c r="AR2290" s="335"/>
      <c r="AS2290" s="335"/>
      <c r="AT2290" s="335"/>
      <c r="AU2290" s="335"/>
    </row>
    <row r="2291" spans="27:47" ht="12.95" customHeight="1" x14ac:dyDescent="0.2">
      <c r="AA2291" s="335"/>
      <c r="AB2291" s="335"/>
      <c r="AC2291" s="335"/>
      <c r="AD2291" s="335"/>
      <c r="AE2291" s="335"/>
      <c r="AF2291" s="418"/>
      <c r="AG2291" s="415"/>
      <c r="AN2291" s="335"/>
      <c r="AO2291" s="335"/>
      <c r="AP2291" s="335"/>
      <c r="AQ2291" s="335"/>
      <c r="AR2291" s="335"/>
      <c r="AS2291" s="335"/>
      <c r="AT2291" s="335"/>
      <c r="AU2291" s="335"/>
    </row>
    <row r="2292" spans="27:47" ht="12.95" customHeight="1" x14ac:dyDescent="0.2">
      <c r="AA2292" s="335"/>
      <c r="AB2292" s="335"/>
      <c r="AC2292" s="335"/>
      <c r="AD2292" s="335"/>
      <c r="AE2292" s="335"/>
      <c r="AF2292" s="418"/>
      <c r="AG2292" s="415"/>
      <c r="AN2292" s="335"/>
      <c r="AO2292" s="335"/>
      <c r="AP2292" s="335"/>
      <c r="AQ2292" s="335"/>
      <c r="AR2292" s="335"/>
      <c r="AS2292" s="335"/>
      <c r="AT2292" s="335"/>
      <c r="AU2292" s="335"/>
    </row>
    <row r="2293" spans="27:47" ht="12.95" customHeight="1" x14ac:dyDescent="0.2">
      <c r="AA2293" s="335"/>
      <c r="AB2293" s="335"/>
      <c r="AC2293" s="335"/>
      <c r="AD2293" s="335"/>
      <c r="AE2293" s="335"/>
      <c r="AF2293" s="418"/>
      <c r="AG2293" s="415"/>
      <c r="AN2293" s="335"/>
      <c r="AO2293" s="335"/>
      <c r="AP2293" s="335"/>
      <c r="AQ2293" s="335"/>
      <c r="AR2293" s="335"/>
      <c r="AS2293" s="335"/>
      <c r="AT2293" s="335"/>
      <c r="AU2293" s="335"/>
    </row>
    <row r="2294" spans="27:47" ht="12.95" customHeight="1" x14ac:dyDescent="0.2">
      <c r="AA2294" s="335"/>
      <c r="AB2294" s="335"/>
      <c r="AC2294" s="335"/>
      <c r="AD2294" s="335"/>
      <c r="AE2294" s="335"/>
      <c r="AF2294" s="418"/>
      <c r="AG2294" s="415"/>
      <c r="AN2294" s="335"/>
      <c r="AO2294" s="335"/>
      <c r="AP2294" s="335"/>
      <c r="AQ2294" s="335"/>
      <c r="AR2294" s="335"/>
      <c r="AS2294" s="335"/>
      <c r="AT2294" s="335"/>
      <c r="AU2294" s="335"/>
    </row>
    <row r="2295" spans="27:47" ht="12.95" customHeight="1" x14ac:dyDescent="0.2">
      <c r="AA2295" s="335"/>
      <c r="AB2295" s="335"/>
      <c r="AC2295" s="335"/>
      <c r="AD2295" s="335"/>
      <c r="AE2295" s="335"/>
      <c r="AF2295" s="418"/>
      <c r="AG2295" s="415"/>
      <c r="AN2295" s="335"/>
      <c r="AO2295" s="335"/>
      <c r="AP2295" s="335"/>
      <c r="AQ2295" s="335"/>
      <c r="AR2295" s="335"/>
      <c r="AS2295" s="335"/>
      <c r="AT2295" s="335"/>
      <c r="AU2295" s="335"/>
    </row>
    <row r="2296" spans="27:47" ht="12.95" customHeight="1" x14ac:dyDescent="0.2">
      <c r="AA2296" s="335"/>
      <c r="AB2296" s="335"/>
      <c r="AC2296" s="335"/>
      <c r="AD2296" s="335"/>
      <c r="AE2296" s="335"/>
      <c r="AF2296" s="418"/>
      <c r="AG2296" s="415"/>
      <c r="AN2296" s="335"/>
      <c r="AO2296" s="335"/>
      <c r="AP2296" s="335"/>
      <c r="AQ2296" s="335"/>
      <c r="AR2296" s="335"/>
      <c r="AS2296" s="335"/>
      <c r="AT2296" s="335"/>
      <c r="AU2296" s="335"/>
    </row>
    <row r="2297" spans="27:47" ht="12.95" customHeight="1" x14ac:dyDescent="0.2">
      <c r="AA2297" s="335"/>
      <c r="AB2297" s="335"/>
      <c r="AC2297" s="335"/>
      <c r="AD2297" s="335"/>
      <c r="AE2297" s="335"/>
      <c r="AF2297" s="418"/>
      <c r="AG2297" s="415"/>
      <c r="AN2297" s="335"/>
      <c r="AO2297" s="335"/>
      <c r="AP2297" s="335"/>
      <c r="AQ2297" s="335"/>
      <c r="AR2297" s="335"/>
      <c r="AS2297" s="335"/>
      <c r="AT2297" s="335"/>
      <c r="AU2297" s="335"/>
    </row>
    <row r="2298" spans="27:47" ht="12.95" customHeight="1" x14ac:dyDescent="0.2">
      <c r="AA2298" s="335"/>
      <c r="AB2298" s="335"/>
      <c r="AC2298" s="335"/>
      <c r="AD2298" s="335"/>
      <c r="AE2298" s="335"/>
      <c r="AF2298" s="418"/>
      <c r="AG2298" s="415"/>
      <c r="AN2298" s="335"/>
      <c r="AO2298" s="335"/>
      <c r="AP2298" s="335"/>
      <c r="AQ2298" s="335"/>
      <c r="AR2298" s="335"/>
      <c r="AS2298" s="335"/>
      <c r="AT2298" s="335"/>
      <c r="AU2298" s="335"/>
    </row>
    <row r="2299" spans="27:47" ht="12.95" customHeight="1" x14ac:dyDescent="0.2">
      <c r="AA2299" s="335"/>
      <c r="AB2299" s="335"/>
      <c r="AC2299" s="335"/>
      <c r="AD2299" s="335"/>
      <c r="AE2299" s="335"/>
      <c r="AF2299" s="418"/>
      <c r="AG2299" s="415"/>
      <c r="AN2299" s="335"/>
      <c r="AO2299" s="335"/>
      <c r="AP2299" s="335"/>
      <c r="AQ2299" s="335"/>
      <c r="AR2299" s="335"/>
      <c r="AS2299" s="335"/>
      <c r="AT2299" s="335"/>
      <c r="AU2299" s="335"/>
    </row>
    <row r="2300" spans="27:47" ht="12.95" customHeight="1" x14ac:dyDescent="0.2">
      <c r="AA2300" s="335"/>
      <c r="AB2300" s="335"/>
      <c r="AC2300" s="335"/>
      <c r="AD2300" s="335"/>
      <c r="AE2300" s="335"/>
      <c r="AF2300" s="418"/>
      <c r="AG2300" s="415"/>
      <c r="AN2300" s="335"/>
      <c r="AO2300" s="335"/>
      <c r="AP2300" s="335"/>
      <c r="AQ2300" s="335"/>
      <c r="AR2300" s="335"/>
      <c r="AS2300" s="335"/>
      <c r="AT2300" s="335"/>
      <c r="AU2300" s="335"/>
    </row>
    <row r="2301" spans="27:47" ht="12.95" customHeight="1" x14ac:dyDescent="0.2">
      <c r="AA2301" s="335"/>
      <c r="AB2301" s="335"/>
      <c r="AC2301" s="335"/>
      <c r="AD2301" s="335"/>
      <c r="AE2301" s="335"/>
      <c r="AF2301" s="418"/>
      <c r="AG2301" s="415"/>
      <c r="AN2301" s="335"/>
      <c r="AO2301" s="335"/>
      <c r="AP2301" s="335"/>
      <c r="AQ2301" s="335"/>
      <c r="AR2301" s="335"/>
      <c r="AS2301" s="335"/>
      <c r="AT2301" s="335"/>
      <c r="AU2301" s="335"/>
    </row>
    <row r="2302" spans="27:47" ht="12.95" customHeight="1" x14ac:dyDescent="0.2">
      <c r="AA2302" s="335"/>
      <c r="AB2302" s="335"/>
      <c r="AC2302" s="335"/>
      <c r="AD2302" s="335"/>
      <c r="AE2302" s="335"/>
      <c r="AF2302" s="418"/>
      <c r="AG2302" s="415"/>
      <c r="AN2302" s="335"/>
      <c r="AO2302" s="335"/>
      <c r="AP2302" s="335"/>
      <c r="AQ2302" s="335"/>
      <c r="AR2302" s="335"/>
      <c r="AS2302" s="335"/>
      <c r="AT2302" s="335"/>
      <c r="AU2302" s="335"/>
    </row>
    <row r="2303" spans="27:47" ht="12.95" customHeight="1" x14ac:dyDescent="0.2">
      <c r="AA2303" s="335"/>
      <c r="AB2303" s="335"/>
      <c r="AC2303" s="335"/>
      <c r="AD2303" s="335"/>
      <c r="AE2303" s="335"/>
      <c r="AF2303" s="418"/>
      <c r="AG2303" s="415"/>
      <c r="AN2303" s="335"/>
      <c r="AO2303" s="335"/>
      <c r="AP2303" s="335"/>
      <c r="AQ2303" s="335"/>
      <c r="AR2303" s="335"/>
      <c r="AS2303" s="335"/>
      <c r="AT2303" s="335"/>
      <c r="AU2303" s="335"/>
    </row>
    <row r="2304" spans="27:47" ht="12.95" customHeight="1" x14ac:dyDescent="0.2">
      <c r="AA2304" s="335"/>
      <c r="AB2304" s="335"/>
      <c r="AC2304" s="335"/>
      <c r="AD2304" s="335"/>
      <c r="AE2304" s="335"/>
      <c r="AF2304" s="418"/>
      <c r="AG2304" s="415"/>
      <c r="AN2304" s="335"/>
      <c r="AO2304" s="335"/>
      <c r="AP2304" s="335"/>
      <c r="AQ2304" s="335"/>
      <c r="AR2304" s="335"/>
      <c r="AS2304" s="335"/>
      <c r="AT2304" s="335"/>
      <c r="AU2304" s="335"/>
    </row>
    <row r="2305" spans="27:47" ht="12.95" customHeight="1" x14ac:dyDescent="0.2">
      <c r="AA2305" s="335"/>
      <c r="AB2305" s="335"/>
      <c r="AC2305" s="335"/>
      <c r="AD2305" s="335"/>
      <c r="AE2305" s="335"/>
      <c r="AF2305" s="418"/>
      <c r="AG2305" s="415"/>
      <c r="AN2305" s="335"/>
      <c r="AO2305" s="335"/>
      <c r="AP2305" s="335"/>
      <c r="AQ2305" s="335"/>
      <c r="AR2305" s="335"/>
      <c r="AS2305" s="335"/>
      <c r="AT2305" s="335"/>
      <c r="AU2305" s="335"/>
    </row>
    <row r="2306" spans="27:47" ht="12.95" customHeight="1" x14ac:dyDescent="0.2">
      <c r="AA2306" s="335"/>
      <c r="AB2306" s="335"/>
      <c r="AC2306" s="335"/>
      <c r="AD2306" s="335"/>
      <c r="AE2306" s="335"/>
      <c r="AF2306" s="418"/>
      <c r="AG2306" s="415"/>
      <c r="AN2306" s="335"/>
      <c r="AO2306" s="335"/>
      <c r="AP2306" s="335"/>
      <c r="AQ2306" s="335"/>
      <c r="AR2306" s="335"/>
      <c r="AS2306" s="335"/>
      <c r="AT2306" s="335"/>
      <c r="AU2306" s="335"/>
    </row>
    <row r="2307" spans="27:47" ht="12.95" customHeight="1" x14ac:dyDescent="0.2">
      <c r="AA2307" s="335"/>
      <c r="AB2307" s="335"/>
      <c r="AC2307" s="335"/>
      <c r="AD2307" s="335"/>
      <c r="AE2307" s="335"/>
      <c r="AF2307" s="418"/>
      <c r="AG2307" s="415"/>
      <c r="AN2307" s="335"/>
      <c r="AO2307" s="335"/>
      <c r="AP2307" s="335"/>
      <c r="AQ2307" s="335"/>
      <c r="AR2307" s="335"/>
      <c r="AS2307" s="335"/>
      <c r="AT2307" s="335"/>
      <c r="AU2307" s="335"/>
    </row>
    <row r="2308" spans="27:47" ht="12.95" customHeight="1" x14ac:dyDescent="0.2">
      <c r="AA2308" s="335"/>
      <c r="AB2308" s="335"/>
      <c r="AC2308" s="335"/>
      <c r="AD2308" s="335"/>
      <c r="AE2308" s="335"/>
      <c r="AF2308" s="418"/>
      <c r="AG2308" s="415"/>
      <c r="AN2308" s="335"/>
      <c r="AO2308" s="335"/>
      <c r="AP2308" s="335"/>
      <c r="AQ2308" s="335"/>
      <c r="AR2308" s="335"/>
      <c r="AS2308" s="335"/>
      <c r="AT2308" s="335"/>
      <c r="AU2308" s="335"/>
    </row>
    <row r="2309" spans="27:47" ht="12.95" customHeight="1" x14ac:dyDescent="0.2">
      <c r="AA2309" s="335"/>
      <c r="AB2309" s="335"/>
      <c r="AC2309" s="335"/>
      <c r="AD2309" s="335"/>
      <c r="AE2309" s="335"/>
      <c r="AF2309" s="418"/>
      <c r="AG2309" s="415"/>
      <c r="AN2309" s="335"/>
      <c r="AO2309" s="335"/>
      <c r="AP2309" s="335"/>
      <c r="AQ2309" s="335"/>
      <c r="AR2309" s="335"/>
      <c r="AS2309" s="335"/>
      <c r="AT2309" s="335"/>
      <c r="AU2309" s="335"/>
    </row>
    <row r="2310" spans="27:47" ht="12.95" customHeight="1" x14ac:dyDescent="0.2">
      <c r="AA2310" s="335"/>
      <c r="AB2310" s="335"/>
      <c r="AC2310" s="335"/>
      <c r="AD2310" s="335"/>
      <c r="AE2310" s="335"/>
      <c r="AF2310" s="418"/>
      <c r="AG2310" s="415"/>
      <c r="AN2310" s="335"/>
      <c r="AO2310" s="335"/>
      <c r="AP2310" s="335"/>
      <c r="AQ2310" s="335"/>
      <c r="AR2310" s="335"/>
      <c r="AS2310" s="335"/>
      <c r="AT2310" s="335"/>
      <c r="AU2310" s="335"/>
    </row>
    <row r="2311" spans="27:47" ht="12.95" customHeight="1" x14ac:dyDescent="0.2">
      <c r="AA2311" s="335"/>
      <c r="AB2311" s="335"/>
      <c r="AC2311" s="335"/>
      <c r="AD2311" s="335"/>
      <c r="AE2311" s="335"/>
      <c r="AF2311" s="418"/>
      <c r="AG2311" s="415"/>
      <c r="AN2311" s="335"/>
      <c r="AO2311" s="335"/>
      <c r="AP2311" s="335"/>
      <c r="AQ2311" s="335"/>
      <c r="AR2311" s="335"/>
      <c r="AS2311" s="335"/>
      <c r="AT2311" s="335"/>
      <c r="AU2311" s="335"/>
    </row>
    <row r="2312" spans="27:47" ht="12.95" customHeight="1" x14ac:dyDescent="0.2">
      <c r="AA2312" s="335"/>
      <c r="AB2312" s="335"/>
      <c r="AC2312" s="335"/>
      <c r="AD2312" s="335"/>
      <c r="AE2312" s="335"/>
      <c r="AF2312" s="418"/>
      <c r="AG2312" s="415"/>
      <c r="AN2312" s="335"/>
      <c r="AO2312" s="335"/>
      <c r="AP2312" s="335"/>
      <c r="AQ2312" s="335"/>
      <c r="AR2312" s="335"/>
      <c r="AS2312" s="335"/>
      <c r="AT2312" s="335"/>
      <c r="AU2312" s="335"/>
    </row>
    <row r="2313" spans="27:47" ht="12.95" customHeight="1" x14ac:dyDescent="0.2">
      <c r="AA2313" s="335"/>
      <c r="AB2313" s="335"/>
      <c r="AC2313" s="335"/>
      <c r="AD2313" s="335"/>
      <c r="AE2313" s="335"/>
      <c r="AF2313" s="418"/>
      <c r="AG2313" s="415"/>
      <c r="AN2313" s="335"/>
      <c r="AO2313" s="335"/>
      <c r="AP2313" s="335"/>
      <c r="AQ2313" s="335"/>
      <c r="AR2313" s="335"/>
      <c r="AS2313" s="335"/>
      <c r="AT2313" s="335"/>
      <c r="AU2313" s="335"/>
    </row>
    <row r="2314" spans="27:47" ht="12.95" customHeight="1" x14ac:dyDescent="0.2">
      <c r="AA2314" s="335"/>
      <c r="AB2314" s="335"/>
      <c r="AC2314" s="335"/>
      <c r="AD2314" s="335"/>
      <c r="AE2314" s="335"/>
      <c r="AF2314" s="418"/>
      <c r="AG2314" s="415"/>
      <c r="AN2314" s="335"/>
      <c r="AO2314" s="335"/>
      <c r="AP2314" s="335"/>
      <c r="AQ2314" s="335"/>
      <c r="AR2314" s="335"/>
      <c r="AS2314" s="335"/>
      <c r="AT2314" s="335"/>
      <c r="AU2314" s="335"/>
    </row>
    <row r="2315" spans="27:47" ht="12.95" customHeight="1" x14ac:dyDescent="0.2">
      <c r="AA2315" s="335"/>
      <c r="AB2315" s="335"/>
      <c r="AC2315" s="335"/>
      <c r="AD2315" s="335"/>
      <c r="AE2315" s="335"/>
      <c r="AF2315" s="418"/>
      <c r="AG2315" s="415"/>
      <c r="AN2315" s="335"/>
      <c r="AO2315" s="335"/>
      <c r="AP2315" s="335"/>
      <c r="AQ2315" s="335"/>
      <c r="AR2315" s="335"/>
      <c r="AS2315" s="335"/>
      <c r="AT2315" s="335"/>
      <c r="AU2315" s="335"/>
    </row>
    <row r="2316" spans="27:47" ht="12.95" customHeight="1" x14ac:dyDescent="0.2">
      <c r="AA2316" s="335"/>
      <c r="AB2316" s="335"/>
      <c r="AC2316" s="335"/>
      <c r="AD2316" s="335"/>
      <c r="AE2316" s="335"/>
      <c r="AF2316" s="418"/>
      <c r="AG2316" s="415"/>
      <c r="AN2316" s="335"/>
      <c r="AO2316" s="335"/>
      <c r="AP2316" s="335"/>
      <c r="AQ2316" s="335"/>
      <c r="AR2316" s="335"/>
      <c r="AS2316" s="335"/>
      <c r="AT2316" s="335"/>
      <c r="AU2316" s="335"/>
    </row>
    <row r="2317" spans="27:47" ht="12.95" customHeight="1" x14ac:dyDescent="0.2">
      <c r="AA2317" s="335"/>
      <c r="AB2317" s="335"/>
      <c r="AC2317" s="335"/>
      <c r="AD2317" s="335"/>
      <c r="AE2317" s="335"/>
      <c r="AF2317" s="418"/>
      <c r="AG2317" s="415"/>
      <c r="AN2317" s="335"/>
      <c r="AO2317" s="335"/>
      <c r="AP2317" s="335"/>
      <c r="AQ2317" s="335"/>
      <c r="AR2317" s="335"/>
      <c r="AS2317" s="335"/>
      <c r="AT2317" s="335"/>
      <c r="AU2317" s="335"/>
    </row>
    <row r="2318" spans="27:47" ht="12.95" customHeight="1" x14ac:dyDescent="0.2">
      <c r="AA2318" s="335"/>
      <c r="AB2318" s="335"/>
      <c r="AC2318" s="335"/>
      <c r="AD2318" s="335"/>
      <c r="AE2318" s="335"/>
      <c r="AF2318" s="418"/>
      <c r="AG2318" s="415"/>
      <c r="AN2318" s="335"/>
      <c r="AO2318" s="335"/>
      <c r="AP2318" s="335"/>
      <c r="AQ2318" s="335"/>
      <c r="AR2318" s="335"/>
      <c r="AS2318" s="335"/>
      <c r="AT2318" s="335"/>
      <c r="AU2318" s="335"/>
    </row>
    <row r="2319" spans="27:47" ht="12.95" customHeight="1" x14ac:dyDescent="0.2">
      <c r="AA2319" s="335"/>
      <c r="AB2319" s="335"/>
      <c r="AC2319" s="335"/>
      <c r="AD2319" s="335"/>
      <c r="AE2319" s="335"/>
      <c r="AF2319" s="418"/>
      <c r="AG2319" s="415"/>
      <c r="AN2319" s="335"/>
      <c r="AO2319" s="335"/>
      <c r="AP2319" s="335"/>
      <c r="AQ2319" s="335"/>
      <c r="AR2319" s="335"/>
      <c r="AS2319" s="335"/>
      <c r="AT2319" s="335"/>
      <c r="AU2319" s="335"/>
    </row>
    <row r="2320" spans="27:47" ht="12.95" customHeight="1" x14ac:dyDescent="0.2">
      <c r="AA2320" s="335"/>
      <c r="AB2320" s="335"/>
      <c r="AC2320" s="335"/>
      <c r="AD2320" s="335"/>
      <c r="AE2320" s="335"/>
      <c r="AF2320" s="418"/>
      <c r="AG2320" s="415"/>
      <c r="AN2320" s="335"/>
      <c r="AO2320" s="335"/>
      <c r="AP2320" s="335"/>
      <c r="AQ2320" s="335"/>
      <c r="AR2320" s="335"/>
      <c r="AS2320" s="335"/>
      <c r="AT2320" s="335"/>
      <c r="AU2320" s="335"/>
    </row>
    <row r="2321" spans="27:47" ht="12.95" customHeight="1" x14ac:dyDescent="0.2">
      <c r="AA2321" s="335"/>
      <c r="AB2321" s="335"/>
      <c r="AC2321" s="335"/>
      <c r="AD2321" s="335"/>
      <c r="AE2321" s="335"/>
      <c r="AF2321" s="418"/>
      <c r="AG2321" s="415"/>
      <c r="AN2321" s="335"/>
      <c r="AO2321" s="335"/>
      <c r="AP2321" s="335"/>
      <c r="AQ2321" s="335"/>
      <c r="AR2321" s="335"/>
      <c r="AS2321" s="335"/>
      <c r="AT2321" s="335"/>
      <c r="AU2321" s="335"/>
    </row>
    <row r="2322" spans="27:47" ht="12.95" customHeight="1" x14ac:dyDescent="0.2">
      <c r="AA2322" s="335"/>
      <c r="AB2322" s="335"/>
      <c r="AC2322" s="335"/>
      <c r="AD2322" s="335"/>
      <c r="AE2322" s="335"/>
      <c r="AF2322" s="418"/>
      <c r="AG2322" s="415"/>
      <c r="AN2322" s="335"/>
      <c r="AO2322" s="335"/>
      <c r="AP2322" s="335"/>
      <c r="AQ2322" s="335"/>
      <c r="AR2322" s="335"/>
      <c r="AS2322" s="335"/>
      <c r="AT2322" s="335"/>
      <c r="AU2322" s="335"/>
    </row>
    <row r="2323" spans="27:47" ht="12.95" customHeight="1" x14ac:dyDescent="0.2">
      <c r="AA2323" s="335"/>
      <c r="AB2323" s="335"/>
      <c r="AC2323" s="335"/>
      <c r="AD2323" s="335"/>
      <c r="AE2323" s="335"/>
      <c r="AF2323" s="418"/>
      <c r="AG2323" s="415"/>
      <c r="AN2323" s="335"/>
      <c r="AO2323" s="335"/>
      <c r="AP2323" s="335"/>
      <c r="AQ2323" s="335"/>
      <c r="AR2323" s="335"/>
      <c r="AS2323" s="335"/>
      <c r="AT2323" s="335"/>
      <c r="AU2323" s="335"/>
    </row>
    <row r="2324" spans="27:47" ht="12.95" customHeight="1" x14ac:dyDescent="0.2">
      <c r="AA2324" s="335"/>
      <c r="AB2324" s="335"/>
      <c r="AC2324" s="335"/>
      <c r="AD2324" s="335"/>
      <c r="AE2324" s="335"/>
      <c r="AF2324" s="418"/>
      <c r="AG2324" s="415"/>
      <c r="AN2324" s="335"/>
      <c r="AO2324" s="335"/>
      <c r="AP2324" s="335"/>
      <c r="AQ2324" s="335"/>
      <c r="AR2324" s="335"/>
      <c r="AS2324" s="335"/>
      <c r="AT2324" s="335"/>
      <c r="AU2324" s="335"/>
    </row>
    <row r="2325" spans="27:47" ht="12.95" customHeight="1" x14ac:dyDescent="0.2">
      <c r="AA2325" s="335"/>
      <c r="AB2325" s="335"/>
      <c r="AC2325" s="335"/>
      <c r="AD2325" s="335"/>
      <c r="AE2325" s="335"/>
      <c r="AF2325" s="418"/>
      <c r="AG2325" s="415"/>
      <c r="AN2325" s="335"/>
      <c r="AO2325" s="335"/>
      <c r="AP2325" s="335"/>
      <c r="AQ2325" s="335"/>
      <c r="AR2325" s="335"/>
      <c r="AS2325" s="335"/>
      <c r="AT2325" s="335"/>
      <c r="AU2325" s="335"/>
    </row>
    <row r="2326" spans="27:47" ht="12.95" customHeight="1" x14ac:dyDescent="0.2">
      <c r="AA2326" s="335"/>
      <c r="AB2326" s="335"/>
      <c r="AC2326" s="335"/>
      <c r="AD2326" s="335"/>
      <c r="AE2326" s="335"/>
      <c r="AF2326" s="418"/>
      <c r="AG2326" s="415"/>
      <c r="AN2326" s="335"/>
      <c r="AO2326" s="335"/>
      <c r="AP2326" s="335"/>
      <c r="AQ2326" s="335"/>
      <c r="AR2326" s="335"/>
      <c r="AS2326" s="335"/>
      <c r="AT2326" s="335"/>
      <c r="AU2326" s="335"/>
    </row>
    <row r="2327" spans="27:47" ht="12.95" customHeight="1" x14ac:dyDescent="0.2">
      <c r="AA2327" s="335"/>
      <c r="AB2327" s="335"/>
      <c r="AC2327" s="335"/>
      <c r="AD2327" s="335"/>
      <c r="AE2327" s="335"/>
      <c r="AF2327" s="418"/>
      <c r="AG2327" s="415"/>
      <c r="AN2327" s="335"/>
      <c r="AO2327" s="335"/>
      <c r="AP2327" s="335"/>
      <c r="AQ2327" s="335"/>
      <c r="AR2327" s="335"/>
      <c r="AS2327" s="335"/>
      <c r="AT2327" s="335"/>
      <c r="AU2327" s="335"/>
    </row>
    <row r="2328" spans="27:47" ht="12.95" customHeight="1" x14ac:dyDescent="0.2">
      <c r="AA2328" s="335"/>
      <c r="AB2328" s="335"/>
      <c r="AC2328" s="335"/>
      <c r="AD2328" s="335"/>
      <c r="AE2328" s="335"/>
      <c r="AF2328" s="418"/>
      <c r="AG2328" s="415"/>
      <c r="AN2328" s="335"/>
      <c r="AO2328" s="335"/>
      <c r="AP2328" s="335"/>
      <c r="AQ2328" s="335"/>
      <c r="AR2328" s="335"/>
      <c r="AS2328" s="335"/>
      <c r="AT2328" s="335"/>
      <c r="AU2328" s="335"/>
    </row>
    <row r="2329" spans="27:47" ht="12.95" customHeight="1" x14ac:dyDescent="0.2">
      <c r="AA2329" s="335"/>
      <c r="AB2329" s="335"/>
      <c r="AC2329" s="335"/>
      <c r="AD2329" s="335"/>
      <c r="AE2329" s="335"/>
      <c r="AF2329" s="418"/>
      <c r="AG2329" s="415"/>
      <c r="AN2329" s="335"/>
      <c r="AO2329" s="335"/>
      <c r="AP2329" s="335"/>
      <c r="AQ2329" s="335"/>
      <c r="AR2329" s="335"/>
      <c r="AS2329" s="335"/>
      <c r="AT2329" s="335"/>
      <c r="AU2329" s="335"/>
    </row>
    <row r="2330" spans="27:47" ht="12.95" customHeight="1" x14ac:dyDescent="0.2">
      <c r="AA2330" s="335"/>
      <c r="AB2330" s="335"/>
      <c r="AC2330" s="335"/>
      <c r="AD2330" s="335"/>
      <c r="AE2330" s="335"/>
      <c r="AF2330" s="418"/>
      <c r="AG2330" s="415"/>
      <c r="AN2330" s="335"/>
      <c r="AO2330" s="335"/>
      <c r="AP2330" s="335"/>
      <c r="AQ2330" s="335"/>
      <c r="AR2330" s="335"/>
      <c r="AS2330" s="335"/>
      <c r="AT2330" s="335"/>
      <c r="AU2330" s="335"/>
    </row>
    <row r="2331" spans="27:47" ht="12.95" customHeight="1" x14ac:dyDescent="0.2">
      <c r="AA2331" s="335"/>
      <c r="AB2331" s="335"/>
      <c r="AC2331" s="335"/>
      <c r="AD2331" s="335"/>
      <c r="AE2331" s="335"/>
      <c r="AF2331" s="418"/>
      <c r="AG2331" s="415"/>
      <c r="AN2331" s="335"/>
      <c r="AO2331" s="335"/>
      <c r="AP2331" s="335"/>
      <c r="AQ2331" s="335"/>
      <c r="AR2331" s="335"/>
      <c r="AS2331" s="335"/>
      <c r="AT2331" s="335"/>
      <c r="AU2331" s="335"/>
    </row>
    <row r="2332" spans="27:47" ht="12.95" customHeight="1" x14ac:dyDescent="0.2">
      <c r="AA2332" s="335"/>
      <c r="AB2332" s="335"/>
      <c r="AC2332" s="335"/>
      <c r="AD2332" s="335"/>
      <c r="AE2332" s="335"/>
      <c r="AF2332" s="418"/>
      <c r="AG2332" s="415"/>
      <c r="AN2332" s="335"/>
      <c r="AO2332" s="335"/>
      <c r="AP2332" s="335"/>
      <c r="AQ2332" s="335"/>
      <c r="AR2332" s="335"/>
      <c r="AS2332" s="335"/>
      <c r="AT2332" s="335"/>
      <c r="AU2332" s="335"/>
    </row>
    <row r="2333" spans="27:47" ht="12.95" customHeight="1" x14ac:dyDescent="0.2">
      <c r="AA2333" s="335"/>
      <c r="AB2333" s="335"/>
      <c r="AC2333" s="335"/>
      <c r="AD2333" s="335"/>
      <c r="AE2333" s="335"/>
      <c r="AF2333" s="418"/>
      <c r="AG2333" s="415"/>
      <c r="AN2333" s="335"/>
      <c r="AO2333" s="335"/>
      <c r="AP2333" s="335"/>
      <c r="AQ2333" s="335"/>
      <c r="AR2333" s="335"/>
      <c r="AS2333" s="335"/>
      <c r="AT2333" s="335"/>
      <c r="AU2333" s="335"/>
    </row>
    <row r="2334" spans="27:47" ht="12.95" customHeight="1" x14ac:dyDescent="0.2">
      <c r="AA2334" s="335"/>
      <c r="AB2334" s="335"/>
      <c r="AC2334" s="335"/>
      <c r="AD2334" s="335"/>
      <c r="AE2334" s="335"/>
      <c r="AF2334" s="418"/>
      <c r="AG2334" s="415"/>
      <c r="AN2334" s="335"/>
      <c r="AO2334" s="335"/>
      <c r="AP2334" s="335"/>
      <c r="AQ2334" s="335"/>
      <c r="AR2334" s="335"/>
      <c r="AS2334" s="335"/>
      <c r="AT2334" s="335"/>
      <c r="AU2334" s="335"/>
    </row>
    <row r="2335" spans="27:47" ht="12.95" customHeight="1" x14ac:dyDescent="0.2">
      <c r="AA2335" s="335"/>
      <c r="AB2335" s="335"/>
      <c r="AC2335" s="335"/>
      <c r="AD2335" s="335"/>
      <c r="AE2335" s="335"/>
      <c r="AF2335" s="418"/>
      <c r="AG2335" s="415"/>
      <c r="AN2335" s="335"/>
      <c r="AO2335" s="335"/>
      <c r="AP2335" s="335"/>
      <c r="AQ2335" s="335"/>
      <c r="AR2335" s="335"/>
      <c r="AS2335" s="335"/>
      <c r="AT2335" s="335"/>
      <c r="AU2335" s="335"/>
    </row>
    <row r="2336" spans="27:47" ht="12.95" customHeight="1" x14ac:dyDescent="0.2">
      <c r="AA2336" s="335"/>
      <c r="AB2336" s="335"/>
      <c r="AC2336" s="335"/>
      <c r="AD2336" s="335"/>
      <c r="AE2336" s="335"/>
      <c r="AF2336" s="418"/>
      <c r="AG2336" s="415"/>
      <c r="AN2336" s="335"/>
      <c r="AO2336" s="335"/>
      <c r="AP2336" s="335"/>
      <c r="AQ2336" s="335"/>
      <c r="AR2336" s="335"/>
      <c r="AS2336" s="335"/>
      <c r="AT2336" s="335"/>
      <c r="AU2336" s="335"/>
    </row>
    <row r="2337" spans="27:47" ht="12.95" customHeight="1" x14ac:dyDescent="0.2">
      <c r="AA2337" s="335"/>
      <c r="AB2337" s="335"/>
      <c r="AC2337" s="335"/>
      <c r="AD2337" s="335"/>
      <c r="AE2337" s="335"/>
      <c r="AF2337" s="418"/>
      <c r="AG2337" s="415"/>
      <c r="AN2337" s="335"/>
      <c r="AO2337" s="335"/>
      <c r="AP2337" s="335"/>
      <c r="AQ2337" s="335"/>
      <c r="AR2337" s="335"/>
      <c r="AS2337" s="335"/>
      <c r="AT2337" s="335"/>
      <c r="AU2337" s="335"/>
    </row>
    <row r="2338" spans="27:47" ht="12.95" customHeight="1" x14ac:dyDescent="0.2">
      <c r="AA2338" s="335"/>
      <c r="AB2338" s="335"/>
      <c r="AC2338" s="335"/>
      <c r="AD2338" s="335"/>
      <c r="AE2338" s="335"/>
      <c r="AF2338" s="418"/>
      <c r="AG2338" s="415"/>
      <c r="AN2338" s="335"/>
      <c r="AO2338" s="335"/>
      <c r="AP2338" s="335"/>
      <c r="AQ2338" s="335"/>
      <c r="AR2338" s="335"/>
      <c r="AS2338" s="335"/>
      <c r="AT2338" s="335"/>
      <c r="AU2338" s="335"/>
    </row>
    <row r="2339" spans="27:47" ht="12.95" customHeight="1" x14ac:dyDescent="0.2">
      <c r="AA2339" s="335"/>
      <c r="AB2339" s="335"/>
      <c r="AC2339" s="335"/>
      <c r="AD2339" s="335"/>
      <c r="AE2339" s="335"/>
      <c r="AF2339" s="418"/>
      <c r="AG2339" s="415"/>
      <c r="AN2339" s="335"/>
      <c r="AO2339" s="335"/>
      <c r="AP2339" s="335"/>
      <c r="AQ2339" s="335"/>
      <c r="AR2339" s="335"/>
      <c r="AS2339" s="335"/>
      <c r="AT2339" s="335"/>
      <c r="AU2339" s="335"/>
    </row>
    <row r="2340" spans="27:47" ht="12.95" customHeight="1" x14ac:dyDescent="0.2">
      <c r="AA2340" s="335"/>
      <c r="AB2340" s="335"/>
      <c r="AC2340" s="335"/>
      <c r="AD2340" s="335"/>
      <c r="AE2340" s="335"/>
      <c r="AF2340" s="418"/>
      <c r="AG2340" s="415"/>
      <c r="AN2340" s="335"/>
      <c r="AO2340" s="335"/>
      <c r="AP2340" s="335"/>
      <c r="AQ2340" s="335"/>
      <c r="AR2340" s="335"/>
      <c r="AS2340" s="335"/>
      <c r="AT2340" s="335"/>
      <c r="AU2340" s="335"/>
    </row>
    <row r="2341" spans="27:47" ht="12.95" customHeight="1" x14ac:dyDescent="0.2">
      <c r="AA2341" s="335"/>
      <c r="AB2341" s="335"/>
      <c r="AC2341" s="335"/>
      <c r="AD2341" s="335"/>
      <c r="AE2341" s="335"/>
      <c r="AF2341" s="418"/>
      <c r="AG2341" s="415"/>
      <c r="AN2341" s="335"/>
      <c r="AO2341" s="335"/>
      <c r="AP2341" s="335"/>
      <c r="AQ2341" s="335"/>
      <c r="AR2341" s="335"/>
      <c r="AS2341" s="335"/>
      <c r="AT2341" s="335"/>
      <c r="AU2341" s="335"/>
    </row>
    <row r="2342" spans="27:47" ht="12.95" customHeight="1" x14ac:dyDescent="0.2">
      <c r="AA2342" s="335"/>
      <c r="AB2342" s="335"/>
      <c r="AC2342" s="335"/>
      <c r="AD2342" s="335"/>
      <c r="AE2342" s="335"/>
      <c r="AF2342" s="418"/>
      <c r="AG2342" s="415"/>
      <c r="AN2342" s="335"/>
      <c r="AO2342" s="335"/>
      <c r="AP2342" s="335"/>
      <c r="AQ2342" s="335"/>
      <c r="AR2342" s="335"/>
      <c r="AS2342" s="335"/>
      <c r="AT2342" s="335"/>
      <c r="AU2342" s="335"/>
    </row>
    <row r="2343" spans="27:47" ht="12.95" customHeight="1" x14ac:dyDescent="0.2">
      <c r="AA2343" s="335"/>
      <c r="AB2343" s="335"/>
      <c r="AC2343" s="335"/>
      <c r="AD2343" s="335"/>
      <c r="AE2343" s="335"/>
      <c r="AF2343" s="418"/>
      <c r="AG2343" s="415"/>
      <c r="AN2343" s="335"/>
      <c r="AO2343" s="335"/>
      <c r="AP2343" s="335"/>
      <c r="AQ2343" s="335"/>
      <c r="AR2343" s="335"/>
      <c r="AS2343" s="335"/>
      <c r="AT2343" s="335"/>
      <c r="AU2343" s="335"/>
    </row>
    <row r="2344" spans="27:47" ht="12.95" customHeight="1" x14ac:dyDescent="0.2">
      <c r="AA2344" s="335"/>
      <c r="AB2344" s="335"/>
      <c r="AC2344" s="335"/>
      <c r="AD2344" s="335"/>
      <c r="AE2344" s="335"/>
      <c r="AF2344" s="418"/>
      <c r="AG2344" s="415"/>
      <c r="AN2344" s="335"/>
      <c r="AO2344" s="335"/>
      <c r="AP2344" s="335"/>
      <c r="AQ2344" s="335"/>
      <c r="AR2344" s="335"/>
      <c r="AS2344" s="335"/>
      <c r="AT2344" s="335"/>
      <c r="AU2344" s="335"/>
    </row>
    <row r="2345" spans="27:47" ht="12.95" customHeight="1" x14ac:dyDescent="0.2">
      <c r="AA2345" s="335"/>
      <c r="AB2345" s="335"/>
      <c r="AC2345" s="335"/>
      <c r="AD2345" s="335"/>
      <c r="AE2345" s="335"/>
      <c r="AF2345" s="418"/>
      <c r="AG2345" s="415"/>
      <c r="AN2345" s="335"/>
      <c r="AO2345" s="335"/>
      <c r="AP2345" s="335"/>
      <c r="AQ2345" s="335"/>
      <c r="AR2345" s="335"/>
      <c r="AS2345" s="335"/>
      <c r="AT2345" s="335"/>
      <c r="AU2345" s="335"/>
    </row>
    <row r="2346" spans="27:47" ht="12.95" customHeight="1" x14ac:dyDescent="0.2">
      <c r="AA2346" s="335"/>
      <c r="AB2346" s="335"/>
      <c r="AC2346" s="335"/>
      <c r="AD2346" s="335"/>
      <c r="AE2346" s="335"/>
      <c r="AF2346" s="418"/>
      <c r="AG2346" s="415"/>
      <c r="AN2346" s="335"/>
      <c r="AO2346" s="335"/>
      <c r="AP2346" s="335"/>
      <c r="AQ2346" s="335"/>
      <c r="AR2346" s="335"/>
      <c r="AS2346" s="335"/>
      <c r="AT2346" s="335"/>
      <c r="AU2346" s="335"/>
    </row>
    <row r="2347" spans="27:47" ht="12.95" customHeight="1" x14ac:dyDescent="0.2">
      <c r="AA2347" s="335"/>
      <c r="AB2347" s="335"/>
      <c r="AC2347" s="335"/>
      <c r="AD2347" s="335"/>
      <c r="AE2347" s="335"/>
      <c r="AF2347" s="418"/>
      <c r="AG2347" s="415"/>
      <c r="AN2347" s="335"/>
      <c r="AO2347" s="335"/>
      <c r="AP2347" s="335"/>
      <c r="AQ2347" s="335"/>
      <c r="AR2347" s="335"/>
      <c r="AS2347" s="335"/>
      <c r="AT2347" s="335"/>
      <c r="AU2347" s="335"/>
    </row>
    <row r="2348" spans="27:47" ht="12.95" customHeight="1" x14ac:dyDescent="0.2">
      <c r="AA2348" s="335"/>
      <c r="AB2348" s="335"/>
      <c r="AC2348" s="335"/>
      <c r="AD2348" s="335"/>
      <c r="AE2348" s="335"/>
      <c r="AF2348" s="418"/>
      <c r="AG2348" s="415"/>
      <c r="AN2348" s="335"/>
      <c r="AO2348" s="335"/>
      <c r="AP2348" s="335"/>
      <c r="AQ2348" s="335"/>
      <c r="AR2348" s="335"/>
      <c r="AS2348" s="335"/>
      <c r="AT2348" s="335"/>
      <c r="AU2348" s="335"/>
    </row>
    <row r="2349" spans="27:47" ht="12.95" customHeight="1" x14ac:dyDescent="0.2">
      <c r="AA2349" s="335"/>
      <c r="AB2349" s="335"/>
      <c r="AC2349" s="335"/>
      <c r="AD2349" s="335"/>
      <c r="AE2349" s="335"/>
      <c r="AF2349" s="418"/>
      <c r="AG2349" s="415"/>
      <c r="AN2349" s="335"/>
      <c r="AO2349" s="335"/>
      <c r="AP2349" s="335"/>
      <c r="AQ2349" s="335"/>
      <c r="AR2349" s="335"/>
      <c r="AS2349" s="335"/>
      <c r="AT2349" s="335"/>
      <c r="AU2349" s="335"/>
    </row>
    <row r="2350" spans="27:47" ht="12.95" customHeight="1" x14ac:dyDescent="0.2">
      <c r="AA2350" s="335"/>
      <c r="AB2350" s="335"/>
      <c r="AC2350" s="335"/>
      <c r="AD2350" s="335"/>
      <c r="AE2350" s="335"/>
      <c r="AF2350" s="418"/>
      <c r="AG2350" s="415"/>
      <c r="AN2350" s="335"/>
      <c r="AO2350" s="335"/>
      <c r="AP2350" s="335"/>
      <c r="AQ2350" s="335"/>
      <c r="AR2350" s="335"/>
      <c r="AS2350" s="335"/>
      <c r="AT2350" s="335"/>
      <c r="AU2350" s="335"/>
    </row>
    <row r="2351" spans="27:47" ht="12.95" customHeight="1" x14ac:dyDescent="0.2">
      <c r="AA2351" s="335"/>
      <c r="AB2351" s="335"/>
      <c r="AC2351" s="335"/>
      <c r="AD2351" s="335"/>
      <c r="AE2351" s="335"/>
      <c r="AF2351" s="418"/>
      <c r="AG2351" s="415"/>
      <c r="AN2351" s="335"/>
      <c r="AO2351" s="335"/>
      <c r="AP2351" s="335"/>
      <c r="AQ2351" s="335"/>
      <c r="AR2351" s="335"/>
      <c r="AS2351" s="335"/>
      <c r="AT2351" s="335"/>
      <c r="AU2351" s="335"/>
    </row>
    <row r="2352" spans="27:47" ht="12.95" customHeight="1" x14ac:dyDescent="0.2">
      <c r="AA2352" s="335"/>
      <c r="AB2352" s="335"/>
      <c r="AC2352" s="335"/>
      <c r="AD2352" s="335"/>
      <c r="AE2352" s="335"/>
      <c r="AF2352" s="418"/>
      <c r="AG2352" s="415"/>
      <c r="AN2352" s="335"/>
      <c r="AO2352" s="335"/>
      <c r="AP2352" s="335"/>
      <c r="AQ2352" s="335"/>
      <c r="AR2352" s="335"/>
      <c r="AS2352" s="335"/>
      <c r="AT2352" s="335"/>
      <c r="AU2352" s="335"/>
    </row>
    <row r="2353" spans="27:47" ht="12.95" customHeight="1" x14ac:dyDescent="0.2">
      <c r="AA2353" s="335"/>
      <c r="AB2353" s="335"/>
      <c r="AC2353" s="335"/>
      <c r="AD2353" s="335"/>
      <c r="AE2353" s="335"/>
      <c r="AF2353" s="418"/>
      <c r="AG2353" s="415"/>
      <c r="AN2353" s="335"/>
      <c r="AO2353" s="335"/>
      <c r="AP2353" s="335"/>
      <c r="AQ2353" s="335"/>
      <c r="AR2353" s="335"/>
      <c r="AS2353" s="335"/>
      <c r="AT2353" s="335"/>
      <c r="AU2353" s="335"/>
    </row>
    <row r="2354" spans="27:47" ht="12.95" customHeight="1" x14ac:dyDescent="0.2">
      <c r="AA2354" s="335"/>
      <c r="AB2354" s="335"/>
      <c r="AC2354" s="335"/>
      <c r="AD2354" s="335"/>
      <c r="AE2354" s="335"/>
      <c r="AF2354" s="418"/>
      <c r="AG2354" s="415"/>
      <c r="AN2354" s="335"/>
      <c r="AO2354" s="335"/>
      <c r="AP2354" s="335"/>
      <c r="AQ2354" s="335"/>
      <c r="AR2354" s="335"/>
      <c r="AS2354" s="335"/>
      <c r="AT2354" s="335"/>
      <c r="AU2354" s="335"/>
    </row>
    <row r="2355" spans="27:47" ht="12.95" customHeight="1" x14ac:dyDescent="0.2">
      <c r="AA2355" s="335"/>
      <c r="AB2355" s="335"/>
      <c r="AC2355" s="335"/>
      <c r="AD2355" s="335"/>
      <c r="AE2355" s="335"/>
      <c r="AF2355" s="418"/>
      <c r="AG2355" s="415"/>
      <c r="AN2355" s="335"/>
      <c r="AO2355" s="335"/>
      <c r="AP2355" s="335"/>
      <c r="AQ2355" s="335"/>
      <c r="AR2355" s="335"/>
      <c r="AS2355" s="335"/>
      <c r="AT2355" s="335"/>
      <c r="AU2355" s="335"/>
    </row>
    <row r="2356" spans="27:47" ht="12.95" customHeight="1" x14ac:dyDescent="0.2">
      <c r="AA2356" s="335"/>
      <c r="AB2356" s="335"/>
      <c r="AC2356" s="335"/>
      <c r="AD2356" s="335"/>
      <c r="AE2356" s="335"/>
      <c r="AF2356" s="418"/>
      <c r="AG2356" s="415"/>
      <c r="AN2356" s="335"/>
      <c r="AO2356" s="335"/>
      <c r="AP2356" s="335"/>
      <c r="AQ2356" s="335"/>
      <c r="AR2356" s="335"/>
      <c r="AS2356" s="335"/>
      <c r="AT2356" s="335"/>
      <c r="AU2356" s="335"/>
    </row>
    <row r="2357" spans="27:47" ht="12.95" customHeight="1" x14ac:dyDescent="0.2">
      <c r="AA2357" s="335"/>
      <c r="AB2357" s="335"/>
      <c r="AC2357" s="335"/>
      <c r="AD2357" s="335"/>
      <c r="AE2357" s="335"/>
      <c r="AF2357" s="418"/>
      <c r="AG2357" s="415"/>
      <c r="AN2357" s="335"/>
      <c r="AO2357" s="335"/>
      <c r="AP2357" s="335"/>
      <c r="AQ2357" s="335"/>
      <c r="AR2357" s="335"/>
      <c r="AS2357" s="335"/>
      <c r="AT2357" s="335"/>
      <c r="AU2357" s="335"/>
    </row>
    <row r="2358" spans="27:47" ht="12.95" customHeight="1" x14ac:dyDescent="0.2">
      <c r="AA2358" s="335"/>
      <c r="AB2358" s="335"/>
      <c r="AC2358" s="335"/>
      <c r="AD2358" s="335"/>
      <c r="AE2358" s="335"/>
      <c r="AF2358" s="418"/>
      <c r="AG2358" s="415"/>
      <c r="AN2358" s="335"/>
      <c r="AO2358" s="335"/>
      <c r="AP2358" s="335"/>
      <c r="AQ2358" s="335"/>
      <c r="AR2358" s="335"/>
      <c r="AS2358" s="335"/>
      <c r="AT2358" s="335"/>
      <c r="AU2358" s="335"/>
    </row>
    <row r="2359" spans="27:47" ht="12.95" customHeight="1" x14ac:dyDescent="0.2">
      <c r="AA2359" s="335"/>
      <c r="AB2359" s="335"/>
      <c r="AC2359" s="335"/>
      <c r="AD2359" s="335"/>
      <c r="AE2359" s="335"/>
      <c r="AF2359" s="418"/>
      <c r="AG2359" s="415"/>
      <c r="AN2359" s="335"/>
      <c r="AO2359" s="335"/>
      <c r="AP2359" s="335"/>
      <c r="AQ2359" s="335"/>
      <c r="AR2359" s="335"/>
      <c r="AS2359" s="335"/>
      <c r="AT2359" s="335"/>
      <c r="AU2359" s="335"/>
    </row>
    <row r="2360" spans="27:47" ht="12.95" customHeight="1" x14ac:dyDescent="0.2">
      <c r="AA2360" s="335"/>
      <c r="AB2360" s="335"/>
      <c r="AC2360" s="335"/>
      <c r="AD2360" s="335"/>
      <c r="AE2360" s="335"/>
      <c r="AF2360" s="418"/>
      <c r="AG2360" s="415"/>
      <c r="AN2360" s="335"/>
      <c r="AO2360" s="335"/>
      <c r="AP2360" s="335"/>
      <c r="AQ2360" s="335"/>
      <c r="AR2360" s="335"/>
      <c r="AS2360" s="335"/>
      <c r="AT2360" s="335"/>
      <c r="AU2360" s="335"/>
    </row>
    <row r="2361" spans="27:47" ht="12.95" customHeight="1" x14ac:dyDescent="0.2">
      <c r="AA2361" s="335"/>
      <c r="AB2361" s="335"/>
      <c r="AC2361" s="335"/>
      <c r="AD2361" s="335"/>
      <c r="AE2361" s="335"/>
      <c r="AF2361" s="418"/>
      <c r="AG2361" s="415"/>
      <c r="AN2361" s="335"/>
      <c r="AO2361" s="335"/>
      <c r="AP2361" s="335"/>
      <c r="AQ2361" s="335"/>
      <c r="AR2361" s="335"/>
      <c r="AS2361" s="335"/>
      <c r="AT2361" s="335"/>
      <c r="AU2361" s="335"/>
    </row>
    <row r="2362" spans="27:47" ht="12.95" customHeight="1" x14ac:dyDescent="0.2">
      <c r="AA2362" s="335"/>
      <c r="AB2362" s="335"/>
      <c r="AC2362" s="335"/>
      <c r="AD2362" s="335"/>
      <c r="AE2362" s="335"/>
      <c r="AF2362" s="418"/>
      <c r="AG2362" s="415"/>
      <c r="AN2362" s="335"/>
      <c r="AO2362" s="335"/>
      <c r="AP2362" s="335"/>
      <c r="AQ2362" s="335"/>
      <c r="AR2362" s="335"/>
      <c r="AS2362" s="335"/>
      <c r="AT2362" s="335"/>
      <c r="AU2362" s="335"/>
    </row>
    <row r="2363" spans="27:47" ht="12.95" customHeight="1" x14ac:dyDescent="0.2">
      <c r="AA2363" s="335"/>
      <c r="AB2363" s="335"/>
      <c r="AC2363" s="335"/>
      <c r="AD2363" s="335"/>
      <c r="AE2363" s="335"/>
      <c r="AF2363" s="418"/>
      <c r="AG2363" s="415"/>
      <c r="AN2363" s="335"/>
      <c r="AO2363" s="335"/>
      <c r="AP2363" s="335"/>
      <c r="AQ2363" s="335"/>
      <c r="AR2363" s="335"/>
      <c r="AS2363" s="335"/>
      <c r="AT2363" s="335"/>
      <c r="AU2363" s="335"/>
    </row>
    <row r="2364" spans="27:47" ht="12.95" customHeight="1" x14ac:dyDescent="0.2">
      <c r="AA2364" s="335"/>
      <c r="AB2364" s="335"/>
      <c r="AC2364" s="335"/>
      <c r="AD2364" s="335"/>
      <c r="AE2364" s="335"/>
      <c r="AF2364" s="418"/>
      <c r="AG2364" s="415"/>
      <c r="AN2364" s="335"/>
      <c r="AO2364" s="335"/>
      <c r="AP2364" s="335"/>
      <c r="AQ2364" s="335"/>
      <c r="AR2364" s="335"/>
      <c r="AS2364" s="335"/>
      <c r="AT2364" s="335"/>
      <c r="AU2364" s="335"/>
    </row>
    <row r="2365" spans="27:47" ht="12.95" customHeight="1" x14ac:dyDescent="0.2">
      <c r="AA2365" s="335"/>
      <c r="AB2365" s="335"/>
      <c r="AC2365" s="335"/>
      <c r="AD2365" s="335"/>
      <c r="AE2365" s="335"/>
      <c r="AF2365" s="418"/>
      <c r="AG2365" s="415"/>
      <c r="AN2365" s="335"/>
      <c r="AO2365" s="335"/>
      <c r="AP2365" s="335"/>
      <c r="AQ2365" s="335"/>
      <c r="AR2365" s="335"/>
      <c r="AS2365" s="335"/>
      <c r="AT2365" s="335"/>
      <c r="AU2365" s="335"/>
    </row>
    <row r="2366" spans="27:47" ht="12.95" customHeight="1" x14ac:dyDescent="0.2">
      <c r="AA2366" s="335"/>
      <c r="AB2366" s="335"/>
      <c r="AC2366" s="335"/>
      <c r="AD2366" s="335"/>
      <c r="AE2366" s="335"/>
      <c r="AF2366" s="418"/>
      <c r="AG2366" s="415"/>
      <c r="AN2366" s="335"/>
      <c r="AO2366" s="335"/>
      <c r="AP2366" s="335"/>
      <c r="AQ2366" s="335"/>
      <c r="AR2366" s="335"/>
      <c r="AS2366" s="335"/>
      <c r="AT2366" s="335"/>
      <c r="AU2366" s="335"/>
    </row>
    <row r="2367" spans="27:47" ht="12.95" customHeight="1" x14ac:dyDescent="0.2">
      <c r="AA2367" s="335"/>
      <c r="AB2367" s="335"/>
      <c r="AC2367" s="335"/>
      <c r="AD2367" s="335"/>
      <c r="AE2367" s="335"/>
      <c r="AF2367" s="418"/>
      <c r="AG2367" s="415"/>
      <c r="AN2367" s="335"/>
      <c r="AO2367" s="335"/>
      <c r="AP2367" s="335"/>
      <c r="AQ2367" s="335"/>
      <c r="AR2367" s="335"/>
      <c r="AS2367" s="335"/>
      <c r="AT2367" s="335"/>
      <c r="AU2367" s="335"/>
    </row>
    <row r="2368" spans="27:47" ht="12.95" customHeight="1" x14ac:dyDescent="0.2">
      <c r="AA2368" s="335"/>
      <c r="AB2368" s="335"/>
      <c r="AC2368" s="335"/>
      <c r="AD2368" s="335"/>
      <c r="AE2368" s="335"/>
      <c r="AF2368" s="418"/>
      <c r="AG2368" s="415"/>
      <c r="AN2368" s="335"/>
      <c r="AO2368" s="335"/>
      <c r="AP2368" s="335"/>
      <c r="AQ2368" s="335"/>
      <c r="AR2368" s="335"/>
      <c r="AS2368" s="335"/>
      <c r="AT2368" s="335"/>
      <c r="AU2368" s="335"/>
    </row>
    <row r="2369" spans="27:47" ht="12.95" customHeight="1" x14ac:dyDescent="0.2">
      <c r="AA2369" s="335"/>
      <c r="AB2369" s="335"/>
      <c r="AC2369" s="335"/>
      <c r="AD2369" s="335"/>
      <c r="AE2369" s="335"/>
      <c r="AF2369" s="418"/>
      <c r="AG2369" s="415"/>
      <c r="AN2369" s="335"/>
      <c r="AO2369" s="335"/>
      <c r="AP2369" s="335"/>
      <c r="AQ2369" s="335"/>
      <c r="AR2369" s="335"/>
      <c r="AS2369" s="335"/>
      <c r="AT2369" s="335"/>
      <c r="AU2369" s="335"/>
    </row>
    <row r="2370" spans="27:47" ht="12.95" customHeight="1" x14ac:dyDescent="0.2">
      <c r="AA2370" s="335"/>
      <c r="AB2370" s="335"/>
      <c r="AC2370" s="335"/>
      <c r="AD2370" s="335"/>
      <c r="AE2370" s="335"/>
      <c r="AF2370" s="418"/>
      <c r="AG2370" s="415"/>
      <c r="AN2370" s="335"/>
      <c r="AO2370" s="335"/>
      <c r="AP2370" s="335"/>
      <c r="AQ2370" s="335"/>
      <c r="AR2370" s="335"/>
      <c r="AS2370" s="335"/>
      <c r="AT2370" s="335"/>
      <c r="AU2370" s="335"/>
    </row>
    <row r="2371" spans="27:47" ht="12.95" customHeight="1" x14ac:dyDescent="0.2">
      <c r="AA2371" s="335"/>
      <c r="AB2371" s="335"/>
      <c r="AC2371" s="335"/>
      <c r="AD2371" s="335"/>
      <c r="AE2371" s="335"/>
      <c r="AF2371" s="418"/>
      <c r="AG2371" s="415"/>
      <c r="AN2371" s="335"/>
      <c r="AO2371" s="335"/>
      <c r="AP2371" s="335"/>
      <c r="AQ2371" s="335"/>
      <c r="AR2371" s="335"/>
      <c r="AS2371" s="335"/>
      <c r="AT2371" s="335"/>
      <c r="AU2371" s="335"/>
    </row>
    <row r="2372" spans="27:47" ht="12.95" customHeight="1" x14ac:dyDescent="0.2">
      <c r="AA2372" s="335"/>
      <c r="AB2372" s="335"/>
      <c r="AC2372" s="335"/>
      <c r="AD2372" s="335"/>
      <c r="AE2372" s="335"/>
      <c r="AF2372" s="418"/>
      <c r="AG2372" s="415"/>
      <c r="AN2372" s="335"/>
      <c r="AO2372" s="335"/>
      <c r="AP2372" s="335"/>
      <c r="AQ2372" s="335"/>
      <c r="AR2372" s="335"/>
      <c r="AS2372" s="335"/>
      <c r="AT2372" s="335"/>
      <c r="AU2372" s="335"/>
    </row>
    <row r="2373" spans="27:47" ht="12.95" customHeight="1" x14ac:dyDescent="0.2">
      <c r="AA2373" s="335"/>
      <c r="AB2373" s="335"/>
      <c r="AC2373" s="335"/>
      <c r="AD2373" s="335"/>
      <c r="AE2373" s="335"/>
      <c r="AF2373" s="418"/>
      <c r="AG2373" s="415"/>
      <c r="AN2373" s="335"/>
      <c r="AO2373" s="335"/>
      <c r="AP2373" s="335"/>
      <c r="AQ2373" s="335"/>
      <c r="AR2373" s="335"/>
      <c r="AS2373" s="335"/>
      <c r="AT2373" s="335"/>
      <c r="AU2373" s="335"/>
    </row>
    <row r="2374" spans="27:47" ht="12.95" customHeight="1" x14ac:dyDescent="0.2">
      <c r="AA2374" s="335"/>
      <c r="AB2374" s="335"/>
      <c r="AC2374" s="335"/>
      <c r="AD2374" s="335"/>
      <c r="AE2374" s="335"/>
      <c r="AF2374" s="418"/>
      <c r="AG2374" s="415"/>
      <c r="AN2374" s="335"/>
      <c r="AO2374" s="335"/>
      <c r="AP2374" s="335"/>
      <c r="AQ2374" s="335"/>
      <c r="AR2374" s="335"/>
      <c r="AS2374" s="335"/>
      <c r="AT2374" s="335"/>
      <c r="AU2374" s="335"/>
    </row>
    <row r="2375" spans="27:47" ht="12.95" customHeight="1" x14ac:dyDescent="0.2">
      <c r="AA2375" s="335"/>
      <c r="AB2375" s="335"/>
      <c r="AC2375" s="335"/>
      <c r="AD2375" s="335"/>
      <c r="AE2375" s="335"/>
      <c r="AF2375" s="418"/>
      <c r="AG2375" s="415"/>
      <c r="AN2375" s="335"/>
      <c r="AO2375" s="335"/>
      <c r="AP2375" s="335"/>
      <c r="AQ2375" s="335"/>
      <c r="AR2375" s="335"/>
      <c r="AS2375" s="335"/>
      <c r="AT2375" s="335"/>
      <c r="AU2375" s="335"/>
    </row>
    <row r="2376" spans="27:47" ht="12.95" customHeight="1" x14ac:dyDescent="0.2">
      <c r="AA2376" s="335"/>
      <c r="AB2376" s="335"/>
      <c r="AC2376" s="335"/>
      <c r="AD2376" s="335"/>
      <c r="AE2376" s="335"/>
      <c r="AF2376" s="418"/>
      <c r="AG2376" s="415"/>
      <c r="AN2376" s="335"/>
      <c r="AO2376" s="335"/>
      <c r="AP2376" s="335"/>
      <c r="AQ2376" s="335"/>
      <c r="AR2376" s="335"/>
      <c r="AS2376" s="335"/>
      <c r="AT2376" s="335"/>
      <c r="AU2376" s="335"/>
    </row>
    <row r="2377" spans="27:47" ht="12.95" customHeight="1" x14ac:dyDescent="0.2">
      <c r="AA2377" s="335"/>
      <c r="AB2377" s="335"/>
      <c r="AC2377" s="335"/>
      <c r="AD2377" s="335"/>
      <c r="AE2377" s="335"/>
      <c r="AF2377" s="418"/>
      <c r="AG2377" s="415"/>
      <c r="AN2377" s="335"/>
      <c r="AO2377" s="335"/>
      <c r="AP2377" s="335"/>
      <c r="AQ2377" s="335"/>
      <c r="AR2377" s="335"/>
      <c r="AS2377" s="335"/>
      <c r="AT2377" s="335"/>
      <c r="AU2377" s="335"/>
    </row>
    <row r="2378" spans="27:47" ht="12.95" customHeight="1" x14ac:dyDescent="0.2">
      <c r="AA2378" s="335"/>
      <c r="AB2378" s="335"/>
      <c r="AC2378" s="335"/>
      <c r="AD2378" s="335"/>
      <c r="AE2378" s="335"/>
      <c r="AF2378" s="418"/>
      <c r="AG2378" s="415"/>
      <c r="AN2378" s="335"/>
      <c r="AO2378" s="335"/>
      <c r="AP2378" s="335"/>
      <c r="AQ2378" s="335"/>
      <c r="AR2378" s="335"/>
      <c r="AS2378" s="335"/>
      <c r="AT2378" s="335"/>
      <c r="AU2378" s="335"/>
    </row>
    <row r="2379" spans="27:47" ht="12.95" customHeight="1" x14ac:dyDescent="0.2">
      <c r="AA2379" s="335"/>
      <c r="AB2379" s="335"/>
      <c r="AC2379" s="335"/>
      <c r="AD2379" s="335"/>
      <c r="AE2379" s="335"/>
      <c r="AF2379" s="418"/>
      <c r="AG2379" s="415"/>
      <c r="AN2379" s="335"/>
      <c r="AO2379" s="335"/>
      <c r="AP2379" s="335"/>
      <c r="AQ2379" s="335"/>
      <c r="AR2379" s="335"/>
      <c r="AS2379" s="335"/>
      <c r="AT2379" s="335"/>
      <c r="AU2379" s="335"/>
    </row>
    <row r="2380" spans="27:47" ht="12.95" customHeight="1" x14ac:dyDescent="0.2">
      <c r="AA2380" s="335"/>
      <c r="AB2380" s="335"/>
      <c r="AC2380" s="335"/>
      <c r="AD2380" s="335"/>
      <c r="AE2380" s="335"/>
      <c r="AF2380" s="418"/>
      <c r="AG2380" s="415"/>
      <c r="AN2380" s="335"/>
      <c r="AO2380" s="335"/>
      <c r="AP2380" s="335"/>
      <c r="AQ2380" s="335"/>
      <c r="AR2380" s="335"/>
      <c r="AS2380" s="335"/>
      <c r="AT2380" s="335"/>
      <c r="AU2380" s="335"/>
    </row>
    <row r="2381" spans="27:47" ht="12.95" customHeight="1" x14ac:dyDescent="0.2">
      <c r="AA2381" s="335"/>
      <c r="AB2381" s="335"/>
      <c r="AC2381" s="335"/>
      <c r="AD2381" s="335"/>
      <c r="AE2381" s="335"/>
      <c r="AF2381" s="418"/>
      <c r="AG2381" s="415"/>
      <c r="AN2381" s="335"/>
      <c r="AO2381" s="335"/>
      <c r="AP2381" s="335"/>
      <c r="AQ2381" s="335"/>
      <c r="AR2381" s="335"/>
      <c r="AS2381" s="335"/>
      <c r="AT2381" s="335"/>
      <c r="AU2381" s="335"/>
    </row>
    <row r="2382" spans="27:47" ht="12.95" customHeight="1" x14ac:dyDescent="0.2">
      <c r="AA2382" s="335"/>
      <c r="AB2382" s="335"/>
      <c r="AC2382" s="335"/>
      <c r="AD2382" s="335"/>
      <c r="AE2382" s="335"/>
      <c r="AF2382" s="418"/>
      <c r="AG2382" s="415"/>
      <c r="AN2382" s="335"/>
      <c r="AO2382" s="335"/>
      <c r="AP2382" s="335"/>
      <c r="AQ2382" s="335"/>
      <c r="AR2382" s="335"/>
      <c r="AS2382" s="335"/>
      <c r="AT2382" s="335"/>
      <c r="AU2382" s="335"/>
    </row>
    <row r="2383" spans="27:47" ht="12.95" customHeight="1" x14ac:dyDescent="0.2">
      <c r="AA2383" s="335"/>
      <c r="AB2383" s="335"/>
      <c r="AC2383" s="335"/>
      <c r="AD2383" s="335"/>
      <c r="AE2383" s="335"/>
      <c r="AF2383" s="418"/>
      <c r="AG2383" s="415"/>
      <c r="AN2383" s="335"/>
      <c r="AO2383" s="335"/>
      <c r="AP2383" s="335"/>
      <c r="AQ2383" s="335"/>
      <c r="AR2383" s="335"/>
      <c r="AS2383" s="335"/>
      <c r="AT2383" s="335"/>
      <c r="AU2383" s="335"/>
    </row>
    <row r="2384" spans="27:47" ht="12.95" customHeight="1" x14ac:dyDescent="0.2">
      <c r="AA2384" s="335"/>
      <c r="AB2384" s="335"/>
      <c r="AC2384" s="335"/>
      <c r="AD2384" s="335"/>
      <c r="AE2384" s="335"/>
      <c r="AF2384" s="418"/>
      <c r="AG2384" s="415"/>
      <c r="AN2384" s="335"/>
      <c r="AO2384" s="335"/>
      <c r="AP2384" s="335"/>
      <c r="AQ2384" s="335"/>
      <c r="AR2384" s="335"/>
      <c r="AS2384" s="335"/>
      <c r="AT2384" s="335"/>
      <c r="AU2384" s="335"/>
    </row>
    <row r="2385" spans="27:47" ht="12.95" customHeight="1" x14ac:dyDescent="0.2">
      <c r="AA2385" s="335"/>
      <c r="AB2385" s="335"/>
      <c r="AC2385" s="335"/>
      <c r="AD2385" s="335"/>
      <c r="AE2385" s="335"/>
      <c r="AF2385" s="418"/>
      <c r="AG2385" s="415"/>
      <c r="AN2385" s="335"/>
      <c r="AO2385" s="335"/>
      <c r="AP2385" s="335"/>
      <c r="AQ2385" s="335"/>
      <c r="AR2385" s="335"/>
      <c r="AS2385" s="335"/>
      <c r="AT2385" s="335"/>
      <c r="AU2385" s="335"/>
    </row>
    <row r="2386" spans="27:47" ht="12.95" customHeight="1" x14ac:dyDescent="0.2">
      <c r="AA2386" s="335"/>
      <c r="AB2386" s="335"/>
      <c r="AC2386" s="335"/>
      <c r="AD2386" s="335"/>
      <c r="AE2386" s="335"/>
      <c r="AF2386" s="418"/>
      <c r="AG2386" s="415"/>
      <c r="AN2386" s="335"/>
      <c r="AO2386" s="335"/>
      <c r="AP2386" s="335"/>
      <c r="AQ2386" s="335"/>
      <c r="AR2386" s="335"/>
      <c r="AS2386" s="335"/>
      <c r="AT2386" s="335"/>
      <c r="AU2386" s="335"/>
    </row>
    <row r="2387" spans="27:47" ht="12.95" customHeight="1" x14ac:dyDescent="0.2">
      <c r="AA2387" s="335"/>
      <c r="AB2387" s="335"/>
      <c r="AC2387" s="335"/>
      <c r="AD2387" s="335"/>
      <c r="AE2387" s="335"/>
      <c r="AF2387" s="418"/>
      <c r="AG2387" s="415"/>
      <c r="AN2387" s="335"/>
      <c r="AO2387" s="335"/>
      <c r="AP2387" s="335"/>
      <c r="AQ2387" s="335"/>
      <c r="AR2387" s="335"/>
      <c r="AS2387" s="335"/>
      <c r="AT2387" s="335"/>
      <c r="AU2387" s="335"/>
    </row>
    <row r="2388" spans="27:47" ht="12.95" customHeight="1" x14ac:dyDescent="0.2">
      <c r="AA2388" s="335"/>
      <c r="AB2388" s="335"/>
      <c r="AC2388" s="335"/>
      <c r="AD2388" s="335"/>
      <c r="AE2388" s="335"/>
      <c r="AF2388" s="418"/>
      <c r="AG2388" s="415"/>
      <c r="AN2388" s="335"/>
      <c r="AO2388" s="335"/>
      <c r="AP2388" s="335"/>
      <c r="AQ2388" s="335"/>
      <c r="AR2388" s="335"/>
      <c r="AS2388" s="335"/>
      <c r="AT2388" s="335"/>
      <c r="AU2388" s="335"/>
    </row>
    <row r="2389" spans="27:47" ht="12.95" customHeight="1" x14ac:dyDescent="0.2">
      <c r="AA2389" s="335"/>
      <c r="AB2389" s="335"/>
      <c r="AC2389" s="335"/>
      <c r="AD2389" s="335"/>
      <c r="AE2389" s="335"/>
      <c r="AF2389" s="418"/>
      <c r="AG2389" s="415"/>
      <c r="AN2389" s="335"/>
      <c r="AO2389" s="335"/>
      <c r="AP2389" s="335"/>
      <c r="AQ2389" s="335"/>
      <c r="AR2389" s="335"/>
      <c r="AS2389" s="335"/>
      <c r="AT2389" s="335"/>
      <c r="AU2389" s="335"/>
    </row>
    <row r="2390" spans="27:47" ht="12.95" customHeight="1" x14ac:dyDescent="0.2">
      <c r="AA2390" s="335"/>
      <c r="AB2390" s="335"/>
      <c r="AC2390" s="335"/>
      <c r="AD2390" s="335"/>
      <c r="AE2390" s="335"/>
      <c r="AF2390" s="418"/>
      <c r="AG2390" s="415"/>
      <c r="AN2390" s="335"/>
      <c r="AO2390" s="335"/>
      <c r="AP2390" s="335"/>
      <c r="AQ2390" s="335"/>
      <c r="AR2390" s="335"/>
      <c r="AS2390" s="335"/>
      <c r="AT2390" s="335"/>
      <c r="AU2390" s="335"/>
    </row>
    <row r="2391" spans="27:47" ht="12.95" customHeight="1" x14ac:dyDescent="0.2">
      <c r="AA2391" s="335"/>
      <c r="AB2391" s="335"/>
      <c r="AC2391" s="335"/>
      <c r="AD2391" s="335"/>
      <c r="AE2391" s="335"/>
      <c r="AF2391" s="418"/>
      <c r="AG2391" s="415"/>
      <c r="AN2391" s="335"/>
      <c r="AO2391" s="335"/>
      <c r="AP2391" s="335"/>
      <c r="AQ2391" s="335"/>
      <c r="AR2391" s="335"/>
      <c r="AS2391" s="335"/>
      <c r="AT2391" s="335"/>
      <c r="AU2391" s="335"/>
    </row>
    <row r="2392" spans="27:47" ht="12.95" customHeight="1" x14ac:dyDescent="0.2">
      <c r="AA2392" s="335"/>
      <c r="AB2392" s="335"/>
      <c r="AC2392" s="335"/>
      <c r="AD2392" s="335"/>
      <c r="AE2392" s="335"/>
      <c r="AF2392" s="418"/>
      <c r="AG2392" s="415"/>
      <c r="AN2392" s="335"/>
      <c r="AO2392" s="335"/>
      <c r="AP2392" s="335"/>
      <c r="AQ2392" s="335"/>
      <c r="AR2392" s="335"/>
      <c r="AS2392" s="335"/>
      <c r="AT2392" s="335"/>
      <c r="AU2392" s="335"/>
    </row>
    <row r="2393" spans="27:47" ht="12.95" customHeight="1" x14ac:dyDescent="0.2">
      <c r="AA2393" s="335"/>
      <c r="AB2393" s="335"/>
      <c r="AC2393" s="335"/>
      <c r="AD2393" s="335"/>
      <c r="AE2393" s="335"/>
      <c r="AF2393" s="418"/>
      <c r="AG2393" s="415"/>
      <c r="AN2393" s="335"/>
      <c r="AO2393" s="335"/>
      <c r="AP2393" s="335"/>
      <c r="AQ2393" s="335"/>
      <c r="AR2393" s="335"/>
      <c r="AS2393" s="335"/>
      <c r="AT2393" s="335"/>
      <c r="AU2393" s="335"/>
    </row>
    <row r="2394" spans="27:47" ht="12.95" customHeight="1" x14ac:dyDescent="0.2">
      <c r="AA2394" s="335"/>
      <c r="AB2394" s="335"/>
      <c r="AC2394" s="335"/>
      <c r="AD2394" s="335"/>
      <c r="AE2394" s="335"/>
      <c r="AF2394" s="418"/>
      <c r="AG2394" s="415"/>
      <c r="AN2394" s="335"/>
      <c r="AO2394" s="335"/>
      <c r="AP2394" s="335"/>
      <c r="AQ2394" s="335"/>
      <c r="AR2394" s="335"/>
      <c r="AS2394" s="335"/>
      <c r="AT2394" s="335"/>
      <c r="AU2394" s="335"/>
    </row>
    <row r="2395" spans="27:47" ht="12.95" customHeight="1" x14ac:dyDescent="0.2">
      <c r="AA2395" s="335"/>
      <c r="AB2395" s="335"/>
      <c r="AC2395" s="335"/>
      <c r="AD2395" s="335"/>
      <c r="AE2395" s="335"/>
      <c r="AF2395" s="418"/>
      <c r="AG2395" s="415"/>
      <c r="AN2395" s="335"/>
      <c r="AO2395" s="335"/>
      <c r="AP2395" s="335"/>
      <c r="AQ2395" s="335"/>
      <c r="AR2395" s="335"/>
      <c r="AS2395" s="335"/>
      <c r="AT2395" s="335"/>
      <c r="AU2395" s="335"/>
    </row>
    <row r="2396" spans="27:47" ht="12.95" customHeight="1" x14ac:dyDescent="0.2">
      <c r="AA2396" s="335"/>
      <c r="AB2396" s="335"/>
      <c r="AC2396" s="335"/>
      <c r="AD2396" s="335"/>
      <c r="AE2396" s="335"/>
      <c r="AF2396" s="418"/>
      <c r="AG2396" s="415"/>
      <c r="AN2396" s="335"/>
      <c r="AO2396" s="335"/>
      <c r="AP2396" s="335"/>
      <c r="AQ2396" s="335"/>
      <c r="AR2396" s="335"/>
      <c r="AS2396" s="335"/>
      <c r="AT2396" s="335"/>
      <c r="AU2396" s="335"/>
    </row>
    <row r="2397" spans="27:47" ht="12.95" customHeight="1" x14ac:dyDescent="0.2">
      <c r="AA2397" s="335"/>
      <c r="AB2397" s="335"/>
      <c r="AC2397" s="335"/>
      <c r="AD2397" s="335"/>
      <c r="AE2397" s="335"/>
      <c r="AF2397" s="418"/>
      <c r="AG2397" s="415"/>
      <c r="AN2397" s="335"/>
      <c r="AO2397" s="335"/>
      <c r="AP2397" s="335"/>
      <c r="AQ2397" s="335"/>
      <c r="AR2397" s="335"/>
      <c r="AS2397" s="335"/>
      <c r="AT2397" s="335"/>
      <c r="AU2397" s="335"/>
    </row>
    <row r="2398" spans="27:47" ht="12.95" customHeight="1" x14ac:dyDescent="0.2">
      <c r="AA2398" s="335"/>
      <c r="AB2398" s="335"/>
      <c r="AC2398" s="335"/>
      <c r="AD2398" s="335"/>
      <c r="AE2398" s="335"/>
      <c r="AF2398" s="418"/>
      <c r="AG2398" s="415"/>
      <c r="AN2398" s="335"/>
      <c r="AO2398" s="335"/>
      <c r="AP2398" s="335"/>
      <c r="AQ2398" s="335"/>
      <c r="AR2398" s="335"/>
      <c r="AS2398" s="335"/>
      <c r="AT2398" s="335"/>
      <c r="AU2398" s="335"/>
    </row>
    <row r="2399" spans="27:47" ht="12.95" customHeight="1" x14ac:dyDescent="0.2">
      <c r="AA2399" s="335"/>
      <c r="AB2399" s="335"/>
      <c r="AC2399" s="335"/>
      <c r="AD2399" s="335"/>
      <c r="AE2399" s="335"/>
      <c r="AF2399" s="418"/>
      <c r="AG2399" s="415"/>
      <c r="AN2399" s="335"/>
      <c r="AO2399" s="335"/>
      <c r="AP2399" s="335"/>
      <c r="AQ2399" s="335"/>
      <c r="AR2399" s="335"/>
      <c r="AS2399" s="335"/>
      <c r="AT2399" s="335"/>
      <c r="AU2399" s="335"/>
    </row>
    <row r="2400" spans="27:47" ht="12.95" customHeight="1" x14ac:dyDescent="0.2">
      <c r="AA2400" s="335"/>
      <c r="AB2400" s="335"/>
      <c r="AC2400" s="335"/>
      <c r="AD2400" s="335"/>
      <c r="AE2400" s="335"/>
      <c r="AF2400" s="418"/>
      <c r="AG2400" s="415"/>
      <c r="AN2400" s="335"/>
      <c r="AO2400" s="335"/>
      <c r="AP2400" s="335"/>
      <c r="AQ2400" s="335"/>
      <c r="AR2400" s="335"/>
      <c r="AS2400" s="335"/>
      <c r="AT2400" s="335"/>
      <c r="AU2400" s="335"/>
    </row>
    <row r="2401" spans="27:47" ht="12.95" customHeight="1" x14ac:dyDescent="0.2">
      <c r="AA2401" s="335"/>
      <c r="AB2401" s="335"/>
      <c r="AC2401" s="335"/>
      <c r="AD2401" s="335"/>
      <c r="AE2401" s="335"/>
      <c r="AF2401" s="418"/>
      <c r="AG2401" s="415"/>
      <c r="AN2401" s="335"/>
      <c r="AO2401" s="335"/>
      <c r="AP2401" s="335"/>
      <c r="AQ2401" s="335"/>
      <c r="AR2401" s="335"/>
      <c r="AS2401" s="335"/>
      <c r="AT2401" s="335"/>
      <c r="AU2401" s="335"/>
    </row>
    <row r="2402" spans="27:47" ht="12.95" customHeight="1" x14ac:dyDescent="0.2">
      <c r="AA2402" s="335"/>
      <c r="AB2402" s="335"/>
      <c r="AC2402" s="335"/>
      <c r="AD2402" s="335"/>
      <c r="AE2402" s="335"/>
      <c r="AF2402" s="418"/>
      <c r="AG2402" s="415"/>
      <c r="AN2402" s="335"/>
      <c r="AO2402" s="335"/>
      <c r="AP2402" s="335"/>
      <c r="AQ2402" s="335"/>
      <c r="AR2402" s="335"/>
      <c r="AS2402" s="335"/>
      <c r="AT2402" s="335"/>
      <c r="AU2402" s="335"/>
    </row>
    <row r="2403" spans="27:47" ht="12.95" customHeight="1" x14ac:dyDescent="0.2">
      <c r="AA2403" s="335"/>
      <c r="AB2403" s="335"/>
      <c r="AC2403" s="335"/>
      <c r="AD2403" s="335"/>
      <c r="AE2403" s="335"/>
      <c r="AF2403" s="418"/>
      <c r="AG2403" s="415"/>
      <c r="AN2403" s="335"/>
      <c r="AO2403" s="335"/>
      <c r="AP2403" s="335"/>
      <c r="AQ2403" s="335"/>
      <c r="AR2403" s="335"/>
      <c r="AS2403" s="335"/>
      <c r="AT2403" s="335"/>
      <c r="AU2403" s="335"/>
    </row>
    <row r="2404" spans="27:47" ht="12.95" customHeight="1" x14ac:dyDescent="0.2">
      <c r="AA2404" s="335"/>
      <c r="AB2404" s="335"/>
      <c r="AC2404" s="335"/>
      <c r="AD2404" s="335"/>
      <c r="AE2404" s="335"/>
      <c r="AF2404" s="418"/>
      <c r="AG2404" s="415"/>
      <c r="AN2404" s="335"/>
      <c r="AO2404" s="335"/>
      <c r="AP2404" s="335"/>
      <c r="AQ2404" s="335"/>
      <c r="AR2404" s="335"/>
      <c r="AS2404" s="335"/>
      <c r="AT2404" s="335"/>
      <c r="AU2404" s="335"/>
    </row>
    <row r="2405" spans="27:47" ht="12.95" customHeight="1" x14ac:dyDescent="0.2">
      <c r="AA2405" s="335"/>
      <c r="AB2405" s="335"/>
      <c r="AC2405" s="335"/>
      <c r="AD2405" s="335"/>
      <c r="AE2405" s="335"/>
      <c r="AF2405" s="418"/>
      <c r="AG2405" s="415"/>
      <c r="AN2405" s="335"/>
      <c r="AO2405" s="335"/>
      <c r="AP2405" s="335"/>
      <c r="AQ2405" s="335"/>
      <c r="AR2405" s="335"/>
      <c r="AS2405" s="335"/>
      <c r="AT2405" s="335"/>
      <c r="AU2405" s="335"/>
    </row>
    <row r="2406" spans="27:47" ht="12.95" customHeight="1" x14ac:dyDescent="0.2">
      <c r="AA2406" s="335"/>
      <c r="AB2406" s="335"/>
      <c r="AC2406" s="335"/>
      <c r="AD2406" s="335"/>
      <c r="AE2406" s="335"/>
      <c r="AF2406" s="418"/>
      <c r="AG2406" s="415"/>
      <c r="AN2406" s="335"/>
      <c r="AO2406" s="335"/>
      <c r="AP2406" s="335"/>
      <c r="AQ2406" s="335"/>
      <c r="AR2406" s="335"/>
      <c r="AS2406" s="335"/>
      <c r="AT2406" s="335"/>
      <c r="AU2406" s="335"/>
    </row>
    <row r="2407" spans="27:47" ht="12.95" customHeight="1" x14ac:dyDescent="0.2">
      <c r="AA2407" s="335"/>
      <c r="AB2407" s="335"/>
      <c r="AC2407" s="335"/>
      <c r="AD2407" s="335"/>
      <c r="AE2407" s="335"/>
      <c r="AF2407" s="418"/>
      <c r="AG2407" s="415"/>
      <c r="AN2407" s="335"/>
      <c r="AO2407" s="335"/>
      <c r="AP2407" s="335"/>
      <c r="AQ2407" s="335"/>
      <c r="AR2407" s="335"/>
      <c r="AS2407" s="335"/>
      <c r="AT2407" s="335"/>
      <c r="AU2407" s="335"/>
    </row>
    <row r="2408" spans="27:47" ht="12.95" customHeight="1" x14ac:dyDescent="0.2">
      <c r="AA2408" s="335"/>
      <c r="AB2408" s="335"/>
      <c r="AC2408" s="335"/>
      <c r="AD2408" s="335"/>
      <c r="AE2408" s="335"/>
      <c r="AF2408" s="418"/>
      <c r="AG2408" s="415"/>
      <c r="AN2408" s="335"/>
      <c r="AO2408" s="335"/>
      <c r="AP2408" s="335"/>
      <c r="AQ2408" s="335"/>
      <c r="AR2408" s="335"/>
      <c r="AS2408" s="335"/>
      <c r="AT2408" s="335"/>
      <c r="AU2408" s="335"/>
    </row>
    <row r="2409" spans="27:47" ht="12.95" customHeight="1" x14ac:dyDescent="0.2">
      <c r="AA2409" s="335"/>
      <c r="AB2409" s="335"/>
      <c r="AC2409" s="335"/>
      <c r="AD2409" s="335"/>
      <c r="AE2409" s="335"/>
      <c r="AF2409" s="418"/>
      <c r="AG2409" s="415"/>
      <c r="AN2409" s="335"/>
      <c r="AO2409" s="335"/>
      <c r="AP2409" s="335"/>
      <c r="AQ2409" s="335"/>
      <c r="AR2409" s="335"/>
      <c r="AS2409" s="335"/>
      <c r="AT2409" s="335"/>
      <c r="AU2409" s="335"/>
    </row>
    <row r="2410" spans="27:47" ht="12.95" customHeight="1" x14ac:dyDescent="0.2">
      <c r="AA2410" s="335"/>
      <c r="AB2410" s="335"/>
      <c r="AC2410" s="335"/>
      <c r="AD2410" s="335"/>
      <c r="AE2410" s="335"/>
      <c r="AF2410" s="418"/>
      <c r="AG2410" s="415"/>
      <c r="AN2410" s="335"/>
      <c r="AO2410" s="335"/>
      <c r="AP2410" s="335"/>
      <c r="AQ2410" s="335"/>
      <c r="AR2410" s="335"/>
      <c r="AS2410" s="335"/>
      <c r="AT2410" s="335"/>
      <c r="AU2410" s="335"/>
    </row>
    <row r="2411" spans="27:47" ht="12.95" customHeight="1" x14ac:dyDescent="0.2">
      <c r="AA2411" s="335"/>
      <c r="AB2411" s="335"/>
      <c r="AC2411" s="335"/>
      <c r="AD2411" s="335"/>
      <c r="AE2411" s="335"/>
      <c r="AF2411" s="418"/>
      <c r="AG2411" s="415"/>
      <c r="AN2411" s="335"/>
      <c r="AO2411" s="335"/>
      <c r="AP2411" s="335"/>
      <c r="AQ2411" s="335"/>
      <c r="AR2411" s="335"/>
      <c r="AS2411" s="335"/>
      <c r="AT2411" s="335"/>
      <c r="AU2411" s="335"/>
    </row>
    <row r="2412" spans="27:47" ht="12.95" customHeight="1" x14ac:dyDescent="0.2">
      <c r="AA2412" s="335"/>
      <c r="AB2412" s="335"/>
      <c r="AC2412" s="335"/>
      <c r="AD2412" s="335"/>
      <c r="AE2412" s="335"/>
      <c r="AF2412" s="418"/>
      <c r="AG2412" s="415"/>
      <c r="AN2412" s="335"/>
      <c r="AO2412" s="335"/>
      <c r="AP2412" s="335"/>
      <c r="AQ2412" s="335"/>
      <c r="AR2412" s="335"/>
      <c r="AS2412" s="335"/>
      <c r="AT2412" s="335"/>
      <c r="AU2412" s="335"/>
    </row>
    <row r="2413" spans="27:47" ht="12.95" customHeight="1" x14ac:dyDescent="0.2">
      <c r="AA2413" s="335"/>
      <c r="AB2413" s="335"/>
      <c r="AC2413" s="335"/>
      <c r="AD2413" s="335"/>
      <c r="AE2413" s="335"/>
      <c r="AF2413" s="418"/>
      <c r="AG2413" s="415"/>
      <c r="AN2413" s="335"/>
      <c r="AO2413" s="335"/>
      <c r="AP2413" s="335"/>
      <c r="AQ2413" s="335"/>
      <c r="AR2413" s="335"/>
      <c r="AS2413" s="335"/>
      <c r="AT2413" s="335"/>
      <c r="AU2413" s="335"/>
    </row>
    <row r="2414" spans="27:47" ht="12.95" customHeight="1" x14ac:dyDescent="0.2">
      <c r="AA2414" s="335"/>
      <c r="AB2414" s="335"/>
      <c r="AC2414" s="335"/>
      <c r="AD2414" s="335"/>
      <c r="AE2414" s="335"/>
      <c r="AF2414" s="418"/>
      <c r="AG2414" s="415"/>
      <c r="AN2414" s="335"/>
      <c r="AO2414" s="335"/>
      <c r="AP2414" s="335"/>
      <c r="AQ2414" s="335"/>
      <c r="AR2414" s="335"/>
      <c r="AS2414" s="335"/>
      <c r="AT2414" s="335"/>
      <c r="AU2414" s="335"/>
    </row>
    <row r="2415" spans="27:47" ht="12.95" customHeight="1" x14ac:dyDescent="0.2">
      <c r="AA2415" s="335"/>
      <c r="AB2415" s="335"/>
      <c r="AC2415" s="335"/>
      <c r="AD2415" s="335"/>
      <c r="AE2415" s="335"/>
      <c r="AF2415" s="418"/>
      <c r="AG2415" s="415"/>
      <c r="AN2415" s="335"/>
      <c r="AO2415" s="335"/>
      <c r="AP2415" s="335"/>
      <c r="AQ2415" s="335"/>
      <c r="AR2415" s="335"/>
      <c r="AS2415" s="335"/>
      <c r="AT2415" s="335"/>
      <c r="AU2415" s="335"/>
    </row>
    <row r="2416" spans="27:47" ht="12.95" customHeight="1" x14ac:dyDescent="0.2">
      <c r="AA2416" s="335"/>
      <c r="AB2416" s="335"/>
      <c r="AC2416" s="335"/>
      <c r="AD2416" s="335"/>
      <c r="AE2416" s="335"/>
      <c r="AF2416" s="418"/>
      <c r="AG2416" s="415"/>
      <c r="AN2416" s="335"/>
      <c r="AO2416" s="335"/>
      <c r="AP2416" s="335"/>
      <c r="AQ2416" s="335"/>
      <c r="AR2416" s="335"/>
      <c r="AS2416" s="335"/>
      <c r="AT2416" s="335"/>
      <c r="AU2416" s="335"/>
    </row>
    <row r="2417" spans="27:47" ht="12.95" customHeight="1" x14ac:dyDescent="0.2">
      <c r="AA2417" s="335"/>
      <c r="AB2417" s="335"/>
      <c r="AC2417" s="335"/>
      <c r="AD2417" s="335"/>
      <c r="AE2417" s="335"/>
      <c r="AF2417" s="418"/>
      <c r="AG2417" s="415"/>
      <c r="AN2417" s="335"/>
      <c r="AO2417" s="335"/>
      <c r="AP2417" s="335"/>
      <c r="AQ2417" s="335"/>
      <c r="AR2417" s="335"/>
      <c r="AS2417" s="335"/>
      <c r="AT2417" s="335"/>
      <c r="AU2417" s="335"/>
    </row>
    <row r="2418" spans="27:47" ht="12.95" customHeight="1" x14ac:dyDescent="0.2">
      <c r="AA2418" s="335"/>
      <c r="AB2418" s="335"/>
      <c r="AC2418" s="335"/>
      <c r="AD2418" s="335"/>
      <c r="AE2418" s="335"/>
      <c r="AF2418" s="418"/>
      <c r="AG2418" s="415"/>
      <c r="AN2418" s="335"/>
      <c r="AO2418" s="335"/>
      <c r="AP2418" s="335"/>
      <c r="AQ2418" s="335"/>
      <c r="AR2418" s="335"/>
      <c r="AS2418" s="335"/>
      <c r="AT2418" s="335"/>
      <c r="AU2418" s="335"/>
    </row>
    <row r="2419" spans="27:47" ht="12.95" customHeight="1" x14ac:dyDescent="0.2">
      <c r="AA2419" s="335"/>
      <c r="AB2419" s="335"/>
      <c r="AC2419" s="335"/>
      <c r="AD2419" s="335"/>
      <c r="AE2419" s="335"/>
      <c r="AF2419" s="418"/>
      <c r="AG2419" s="415"/>
      <c r="AN2419" s="335"/>
      <c r="AO2419" s="335"/>
      <c r="AP2419" s="335"/>
      <c r="AQ2419" s="335"/>
      <c r="AR2419" s="335"/>
      <c r="AS2419" s="335"/>
      <c r="AT2419" s="335"/>
      <c r="AU2419" s="335"/>
    </row>
    <row r="2420" spans="27:47" ht="12.95" customHeight="1" x14ac:dyDescent="0.2">
      <c r="AA2420" s="335"/>
      <c r="AB2420" s="335"/>
      <c r="AC2420" s="335"/>
      <c r="AD2420" s="335"/>
      <c r="AE2420" s="335"/>
      <c r="AF2420" s="418"/>
      <c r="AG2420" s="415"/>
      <c r="AN2420" s="335"/>
      <c r="AO2420" s="335"/>
      <c r="AP2420" s="335"/>
      <c r="AQ2420" s="335"/>
      <c r="AR2420" s="335"/>
      <c r="AS2420" s="335"/>
      <c r="AT2420" s="335"/>
      <c r="AU2420" s="335"/>
    </row>
    <row r="2421" spans="27:47" ht="12.95" customHeight="1" x14ac:dyDescent="0.2">
      <c r="AA2421" s="335"/>
      <c r="AB2421" s="335"/>
      <c r="AC2421" s="335"/>
      <c r="AD2421" s="335"/>
      <c r="AE2421" s="335"/>
      <c r="AF2421" s="418"/>
      <c r="AG2421" s="415"/>
      <c r="AN2421" s="335"/>
      <c r="AO2421" s="335"/>
      <c r="AP2421" s="335"/>
      <c r="AQ2421" s="335"/>
      <c r="AR2421" s="335"/>
      <c r="AS2421" s="335"/>
      <c r="AT2421" s="335"/>
      <c r="AU2421" s="335"/>
    </row>
    <row r="2422" spans="27:47" ht="12.95" customHeight="1" x14ac:dyDescent="0.2">
      <c r="AA2422" s="335"/>
      <c r="AB2422" s="335"/>
      <c r="AC2422" s="335"/>
      <c r="AD2422" s="335"/>
      <c r="AE2422" s="335"/>
      <c r="AF2422" s="418"/>
      <c r="AG2422" s="415"/>
      <c r="AN2422" s="335"/>
      <c r="AO2422" s="335"/>
      <c r="AP2422" s="335"/>
      <c r="AQ2422" s="335"/>
      <c r="AR2422" s="335"/>
      <c r="AS2422" s="335"/>
      <c r="AT2422" s="335"/>
      <c r="AU2422" s="335"/>
    </row>
    <row r="2423" spans="27:47" ht="12.95" customHeight="1" x14ac:dyDescent="0.2">
      <c r="AA2423" s="335"/>
      <c r="AB2423" s="335"/>
      <c r="AC2423" s="335"/>
      <c r="AD2423" s="335"/>
      <c r="AE2423" s="335"/>
      <c r="AF2423" s="418"/>
      <c r="AG2423" s="415"/>
      <c r="AN2423" s="335"/>
      <c r="AO2423" s="335"/>
      <c r="AP2423" s="335"/>
      <c r="AQ2423" s="335"/>
      <c r="AR2423" s="335"/>
      <c r="AS2423" s="335"/>
      <c r="AT2423" s="335"/>
      <c r="AU2423" s="335"/>
    </row>
    <row r="2424" spans="27:47" ht="12.95" customHeight="1" x14ac:dyDescent="0.2">
      <c r="AA2424" s="335"/>
      <c r="AB2424" s="335"/>
      <c r="AC2424" s="335"/>
      <c r="AD2424" s="335"/>
      <c r="AE2424" s="335"/>
      <c r="AF2424" s="418"/>
      <c r="AG2424" s="415"/>
      <c r="AN2424" s="335"/>
      <c r="AO2424" s="335"/>
      <c r="AP2424" s="335"/>
      <c r="AQ2424" s="335"/>
      <c r="AR2424" s="335"/>
      <c r="AS2424" s="335"/>
      <c r="AT2424" s="335"/>
      <c r="AU2424" s="335"/>
    </row>
    <row r="2425" spans="27:47" ht="12.95" customHeight="1" x14ac:dyDescent="0.2">
      <c r="AA2425" s="335"/>
      <c r="AB2425" s="335"/>
      <c r="AC2425" s="335"/>
      <c r="AD2425" s="335"/>
      <c r="AE2425" s="335"/>
      <c r="AF2425" s="418"/>
      <c r="AG2425" s="415"/>
      <c r="AN2425" s="335"/>
      <c r="AO2425" s="335"/>
      <c r="AP2425" s="335"/>
      <c r="AQ2425" s="335"/>
      <c r="AR2425" s="335"/>
      <c r="AS2425" s="335"/>
      <c r="AT2425" s="335"/>
      <c r="AU2425" s="335"/>
    </row>
    <row r="2426" spans="27:47" ht="12.95" customHeight="1" x14ac:dyDescent="0.2">
      <c r="AA2426" s="335"/>
      <c r="AB2426" s="335"/>
      <c r="AC2426" s="335"/>
      <c r="AD2426" s="335"/>
      <c r="AE2426" s="335"/>
      <c r="AF2426" s="418"/>
      <c r="AG2426" s="415"/>
      <c r="AN2426" s="335"/>
      <c r="AO2426" s="335"/>
      <c r="AP2426" s="335"/>
      <c r="AQ2426" s="335"/>
      <c r="AR2426" s="335"/>
      <c r="AS2426" s="335"/>
      <c r="AT2426" s="335"/>
      <c r="AU2426" s="335"/>
    </row>
    <row r="2427" spans="27:47" ht="12.95" customHeight="1" x14ac:dyDescent="0.2">
      <c r="AA2427" s="335"/>
      <c r="AB2427" s="335"/>
      <c r="AC2427" s="335"/>
      <c r="AD2427" s="335"/>
      <c r="AE2427" s="335"/>
      <c r="AF2427" s="418"/>
      <c r="AG2427" s="415"/>
      <c r="AN2427" s="335"/>
      <c r="AO2427" s="335"/>
      <c r="AP2427" s="335"/>
      <c r="AQ2427" s="335"/>
      <c r="AR2427" s="335"/>
      <c r="AS2427" s="335"/>
      <c r="AT2427" s="335"/>
      <c r="AU2427" s="335"/>
    </row>
    <row r="2428" spans="27:47" ht="12.95" customHeight="1" x14ac:dyDescent="0.2">
      <c r="AA2428" s="335"/>
      <c r="AB2428" s="335"/>
      <c r="AC2428" s="335"/>
      <c r="AD2428" s="335"/>
      <c r="AE2428" s="335"/>
      <c r="AF2428" s="418"/>
      <c r="AG2428" s="415"/>
      <c r="AN2428" s="335"/>
      <c r="AO2428" s="335"/>
      <c r="AP2428" s="335"/>
      <c r="AQ2428" s="335"/>
      <c r="AR2428" s="335"/>
      <c r="AS2428" s="335"/>
      <c r="AT2428" s="335"/>
      <c r="AU2428" s="335"/>
    </row>
    <row r="2429" spans="27:47" ht="12.95" customHeight="1" x14ac:dyDescent="0.2">
      <c r="AA2429" s="335"/>
      <c r="AB2429" s="335"/>
      <c r="AC2429" s="335"/>
      <c r="AD2429" s="335"/>
      <c r="AE2429" s="335"/>
      <c r="AF2429" s="418"/>
      <c r="AG2429" s="415"/>
      <c r="AN2429" s="335"/>
      <c r="AO2429" s="335"/>
      <c r="AP2429" s="335"/>
      <c r="AQ2429" s="335"/>
      <c r="AR2429" s="335"/>
      <c r="AS2429" s="335"/>
      <c r="AT2429" s="335"/>
      <c r="AU2429" s="335"/>
    </row>
    <row r="2430" spans="27:47" ht="12.95" customHeight="1" x14ac:dyDescent="0.2">
      <c r="AA2430" s="335"/>
      <c r="AB2430" s="335"/>
      <c r="AC2430" s="335"/>
      <c r="AD2430" s="335"/>
      <c r="AE2430" s="335"/>
      <c r="AF2430" s="418"/>
      <c r="AG2430" s="415"/>
      <c r="AN2430" s="335"/>
      <c r="AO2430" s="335"/>
      <c r="AP2430" s="335"/>
      <c r="AQ2430" s="335"/>
      <c r="AR2430" s="335"/>
      <c r="AS2430" s="335"/>
      <c r="AT2430" s="335"/>
      <c r="AU2430" s="335"/>
    </row>
    <row r="2431" spans="27:47" ht="12.95" customHeight="1" x14ac:dyDescent="0.2">
      <c r="AA2431" s="335"/>
      <c r="AB2431" s="335"/>
      <c r="AC2431" s="335"/>
      <c r="AD2431" s="335"/>
      <c r="AE2431" s="335"/>
      <c r="AF2431" s="418"/>
      <c r="AG2431" s="415"/>
      <c r="AN2431" s="335"/>
      <c r="AO2431" s="335"/>
      <c r="AP2431" s="335"/>
      <c r="AQ2431" s="335"/>
      <c r="AR2431" s="335"/>
      <c r="AS2431" s="335"/>
      <c r="AT2431" s="335"/>
      <c r="AU2431" s="335"/>
    </row>
    <row r="2432" spans="27:47" ht="12.95" customHeight="1" x14ac:dyDescent="0.2">
      <c r="AA2432" s="335"/>
      <c r="AB2432" s="335"/>
      <c r="AC2432" s="335"/>
      <c r="AD2432" s="335"/>
      <c r="AE2432" s="335"/>
      <c r="AF2432" s="418"/>
      <c r="AG2432" s="415"/>
      <c r="AN2432" s="335"/>
      <c r="AO2432" s="335"/>
      <c r="AP2432" s="335"/>
      <c r="AQ2432" s="335"/>
      <c r="AR2432" s="335"/>
      <c r="AS2432" s="335"/>
      <c r="AT2432" s="335"/>
      <c r="AU2432" s="335"/>
    </row>
    <row r="2433" spans="27:47" ht="12.95" customHeight="1" x14ac:dyDescent="0.2">
      <c r="AA2433" s="335"/>
      <c r="AB2433" s="335"/>
      <c r="AC2433" s="335"/>
      <c r="AD2433" s="335"/>
      <c r="AE2433" s="335"/>
      <c r="AF2433" s="418"/>
      <c r="AG2433" s="415"/>
      <c r="AN2433" s="335"/>
      <c r="AO2433" s="335"/>
      <c r="AP2433" s="335"/>
      <c r="AQ2433" s="335"/>
      <c r="AR2433" s="335"/>
      <c r="AS2433" s="335"/>
      <c r="AT2433" s="335"/>
      <c r="AU2433" s="335"/>
    </row>
    <row r="2434" spans="27:47" ht="12.95" customHeight="1" x14ac:dyDescent="0.2">
      <c r="AA2434" s="335"/>
      <c r="AB2434" s="335"/>
      <c r="AC2434" s="335"/>
      <c r="AD2434" s="335"/>
      <c r="AE2434" s="335"/>
      <c r="AF2434" s="418"/>
      <c r="AG2434" s="415"/>
      <c r="AN2434" s="335"/>
      <c r="AO2434" s="335"/>
      <c r="AP2434" s="335"/>
      <c r="AQ2434" s="335"/>
      <c r="AR2434" s="335"/>
      <c r="AS2434" s="335"/>
      <c r="AT2434" s="335"/>
      <c r="AU2434" s="335"/>
    </row>
    <row r="2435" spans="27:47" ht="12.95" customHeight="1" x14ac:dyDescent="0.2">
      <c r="AA2435" s="335"/>
      <c r="AB2435" s="335"/>
      <c r="AC2435" s="335"/>
      <c r="AD2435" s="335"/>
      <c r="AE2435" s="335"/>
      <c r="AF2435" s="418"/>
      <c r="AG2435" s="415"/>
      <c r="AN2435" s="335"/>
      <c r="AO2435" s="335"/>
      <c r="AP2435" s="335"/>
      <c r="AQ2435" s="335"/>
      <c r="AR2435" s="335"/>
      <c r="AS2435" s="335"/>
      <c r="AT2435" s="335"/>
      <c r="AU2435" s="335"/>
    </row>
    <row r="2436" spans="27:47" ht="12.95" customHeight="1" x14ac:dyDescent="0.2">
      <c r="AA2436" s="335"/>
      <c r="AB2436" s="335"/>
      <c r="AC2436" s="335"/>
      <c r="AD2436" s="335"/>
      <c r="AE2436" s="335"/>
      <c r="AF2436" s="418"/>
      <c r="AG2436" s="415"/>
      <c r="AN2436" s="335"/>
      <c r="AO2436" s="335"/>
      <c r="AP2436" s="335"/>
      <c r="AQ2436" s="335"/>
      <c r="AR2436" s="335"/>
      <c r="AS2436" s="335"/>
      <c r="AT2436" s="335"/>
      <c r="AU2436" s="335"/>
    </row>
    <row r="2437" spans="27:47" ht="12.95" customHeight="1" x14ac:dyDescent="0.2">
      <c r="AA2437" s="335"/>
      <c r="AB2437" s="335"/>
      <c r="AC2437" s="335"/>
      <c r="AD2437" s="335"/>
      <c r="AE2437" s="335"/>
      <c r="AF2437" s="418"/>
      <c r="AG2437" s="415"/>
      <c r="AN2437" s="335"/>
      <c r="AO2437" s="335"/>
      <c r="AP2437" s="335"/>
      <c r="AQ2437" s="335"/>
      <c r="AR2437" s="335"/>
      <c r="AS2437" s="335"/>
      <c r="AT2437" s="335"/>
      <c r="AU2437" s="335"/>
    </row>
    <row r="2438" spans="27:47" ht="12.95" customHeight="1" x14ac:dyDescent="0.2">
      <c r="AA2438" s="335"/>
      <c r="AB2438" s="335"/>
      <c r="AC2438" s="335"/>
      <c r="AD2438" s="335"/>
      <c r="AE2438" s="335"/>
      <c r="AF2438" s="418"/>
      <c r="AG2438" s="415"/>
      <c r="AN2438" s="335"/>
      <c r="AO2438" s="335"/>
      <c r="AP2438" s="335"/>
      <c r="AQ2438" s="335"/>
      <c r="AR2438" s="335"/>
      <c r="AS2438" s="335"/>
      <c r="AT2438" s="335"/>
      <c r="AU2438" s="335"/>
    </row>
    <row r="2439" spans="27:47" ht="12.95" customHeight="1" x14ac:dyDescent="0.2">
      <c r="AA2439" s="335"/>
      <c r="AB2439" s="335"/>
      <c r="AC2439" s="335"/>
      <c r="AD2439" s="335"/>
      <c r="AE2439" s="335"/>
      <c r="AF2439" s="418"/>
      <c r="AG2439" s="415"/>
      <c r="AN2439" s="335"/>
      <c r="AO2439" s="335"/>
      <c r="AP2439" s="335"/>
      <c r="AQ2439" s="335"/>
      <c r="AR2439" s="335"/>
      <c r="AS2439" s="335"/>
      <c r="AT2439" s="335"/>
      <c r="AU2439" s="335"/>
    </row>
    <row r="2440" spans="27:47" ht="12.95" customHeight="1" x14ac:dyDescent="0.2">
      <c r="AA2440" s="335"/>
      <c r="AB2440" s="335"/>
      <c r="AC2440" s="335"/>
      <c r="AD2440" s="335"/>
      <c r="AE2440" s="335"/>
      <c r="AF2440" s="418"/>
      <c r="AG2440" s="415"/>
      <c r="AN2440" s="335"/>
      <c r="AO2440" s="335"/>
      <c r="AP2440" s="335"/>
      <c r="AQ2440" s="335"/>
      <c r="AR2440" s="335"/>
      <c r="AS2440" s="335"/>
      <c r="AT2440" s="335"/>
      <c r="AU2440" s="335"/>
    </row>
    <row r="2441" spans="27:47" ht="12.95" customHeight="1" x14ac:dyDescent="0.2">
      <c r="AA2441" s="335"/>
      <c r="AB2441" s="335"/>
      <c r="AC2441" s="335"/>
      <c r="AD2441" s="335"/>
      <c r="AE2441" s="335"/>
      <c r="AF2441" s="418"/>
      <c r="AG2441" s="415"/>
      <c r="AN2441" s="335"/>
      <c r="AO2441" s="335"/>
      <c r="AP2441" s="335"/>
      <c r="AQ2441" s="335"/>
      <c r="AR2441" s="335"/>
      <c r="AS2441" s="335"/>
      <c r="AT2441" s="335"/>
      <c r="AU2441" s="335"/>
    </row>
    <row r="2442" spans="27:47" ht="12.95" customHeight="1" x14ac:dyDescent="0.2">
      <c r="AA2442" s="335"/>
      <c r="AB2442" s="335"/>
      <c r="AC2442" s="335"/>
      <c r="AD2442" s="335"/>
      <c r="AE2442" s="335"/>
      <c r="AF2442" s="418"/>
      <c r="AG2442" s="415"/>
      <c r="AN2442" s="335"/>
      <c r="AO2442" s="335"/>
      <c r="AP2442" s="335"/>
      <c r="AQ2442" s="335"/>
      <c r="AR2442" s="335"/>
      <c r="AS2442" s="335"/>
      <c r="AT2442" s="335"/>
      <c r="AU2442" s="335"/>
    </row>
    <row r="2443" spans="27:47" ht="12.95" customHeight="1" x14ac:dyDescent="0.2">
      <c r="AA2443" s="335"/>
      <c r="AB2443" s="335"/>
      <c r="AC2443" s="335"/>
      <c r="AD2443" s="335"/>
      <c r="AE2443" s="335"/>
      <c r="AF2443" s="418"/>
      <c r="AG2443" s="415"/>
      <c r="AN2443" s="335"/>
      <c r="AO2443" s="335"/>
      <c r="AP2443" s="335"/>
      <c r="AQ2443" s="335"/>
      <c r="AR2443" s="335"/>
      <c r="AS2443" s="335"/>
      <c r="AT2443" s="335"/>
      <c r="AU2443" s="335"/>
    </row>
    <row r="2444" spans="27:47" ht="12.95" customHeight="1" x14ac:dyDescent="0.2">
      <c r="AA2444" s="335"/>
      <c r="AB2444" s="335"/>
      <c r="AC2444" s="335"/>
      <c r="AD2444" s="335"/>
      <c r="AE2444" s="335"/>
      <c r="AF2444" s="418"/>
      <c r="AG2444" s="415"/>
      <c r="AN2444" s="335"/>
      <c r="AO2444" s="335"/>
      <c r="AP2444" s="335"/>
      <c r="AQ2444" s="335"/>
      <c r="AR2444" s="335"/>
      <c r="AS2444" s="335"/>
      <c r="AT2444" s="335"/>
      <c r="AU2444" s="335"/>
    </row>
    <row r="2445" spans="27:47" ht="12.95" customHeight="1" x14ac:dyDescent="0.2">
      <c r="AA2445" s="335"/>
      <c r="AB2445" s="335"/>
      <c r="AC2445" s="335"/>
      <c r="AD2445" s="335"/>
      <c r="AE2445" s="335"/>
      <c r="AF2445" s="418"/>
      <c r="AG2445" s="415"/>
      <c r="AN2445" s="335"/>
      <c r="AO2445" s="335"/>
      <c r="AP2445" s="335"/>
      <c r="AQ2445" s="335"/>
      <c r="AR2445" s="335"/>
      <c r="AS2445" s="335"/>
      <c r="AT2445" s="335"/>
      <c r="AU2445" s="335"/>
    </row>
    <row r="2446" spans="27:47" ht="12.95" customHeight="1" x14ac:dyDescent="0.2">
      <c r="AA2446" s="335"/>
      <c r="AB2446" s="335"/>
      <c r="AC2446" s="335"/>
      <c r="AD2446" s="335"/>
      <c r="AE2446" s="335"/>
      <c r="AF2446" s="418"/>
      <c r="AG2446" s="415"/>
      <c r="AN2446" s="335"/>
      <c r="AO2446" s="335"/>
      <c r="AP2446" s="335"/>
      <c r="AQ2446" s="335"/>
      <c r="AR2446" s="335"/>
      <c r="AS2446" s="335"/>
      <c r="AT2446" s="335"/>
      <c r="AU2446" s="335"/>
    </row>
    <row r="2447" spans="27:47" ht="12.95" customHeight="1" x14ac:dyDescent="0.2">
      <c r="AA2447" s="335"/>
      <c r="AB2447" s="335"/>
      <c r="AC2447" s="335"/>
      <c r="AD2447" s="335"/>
      <c r="AE2447" s="335"/>
      <c r="AF2447" s="418"/>
      <c r="AG2447" s="415"/>
      <c r="AN2447" s="335"/>
      <c r="AO2447" s="335"/>
      <c r="AP2447" s="335"/>
      <c r="AQ2447" s="335"/>
      <c r="AR2447" s="335"/>
      <c r="AS2447" s="335"/>
      <c r="AT2447" s="335"/>
      <c r="AU2447" s="335"/>
    </row>
    <row r="2448" spans="27:47" ht="12.95" customHeight="1" x14ac:dyDescent="0.2">
      <c r="AA2448" s="335"/>
      <c r="AB2448" s="335"/>
      <c r="AC2448" s="335"/>
      <c r="AD2448" s="335"/>
      <c r="AE2448" s="335"/>
      <c r="AF2448" s="418"/>
      <c r="AG2448" s="415"/>
      <c r="AN2448" s="335"/>
      <c r="AO2448" s="335"/>
      <c r="AP2448" s="335"/>
      <c r="AQ2448" s="335"/>
      <c r="AR2448" s="335"/>
      <c r="AS2448" s="335"/>
      <c r="AT2448" s="335"/>
      <c r="AU2448" s="335"/>
    </row>
    <row r="2449" spans="27:47" ht="12.95" customHeight="1" x14ac:dyDescent="0.2">
      <c r="AA2449" s="335"/>
      <c r="AB2449" s="335"/>
      <c r="AC2449" s="335"/>
      <c r="AD2449" s="335"/>
      <c r="AE2449" s="335"/>
      <c r="AF2449" s="418"/>
      <c r="AG2449" s="415"/>
      <c r="AN2449" s="335"/>
      <c r="AO2449" s="335"/>
      <c r="AP2449" s="335"/>
      <c r="AQ2449" s="335"/>
      <c r="AR2449" s="335"/>
      <c r="AS2449" s="335"/>
      <c r="AT2449" s="335"/>
      <c r="AU2449" s="335"/>
    </row>
    <row r="2450" spans="27:47" ht="12.95" customHeight="1" x14ac:dyDescent="0.2">
      <c r="AA2450" s="335"/>
      <c r="AB2450" s="335"/>
      <c r="AC2450" s="335"/>
      <c r="AD2450" s="335"/>
      <c r="AE2450" s="335"/>
      <c r="AF2450" s="418"/>
      <c r="AG2450" s="415"/>
      <c r="AN2450" s="335"/>
      <c r="AO2450" s="335"/>
      <c r="AP2450" s="335"/>
      <c r="AQ2450" s="335"/>
      <c r="AR2450" s="335"/>
      <c r="AS2450" s="335"/>
      <c r="AT2450" s="335"/>
      <c r="AU2450" s="335"/>
    </row>
    <row r="2451" spans="27:47" ht="12.95" customHeight="1" x14ac:dyDescent="0.2">
      <c r="AA2451" s="335"/>
      <c r="AB2451" s="335"/>
      <c r="AC2451" s="335"/>
      <c r="AD2451" s="335"/>
      <c r="AE2451" s="335"/>
      <c r="AF2451" s="418"/>
      <c r="AG2451" s="415"/>
      <c r="AN2451" s="335"/>
      <c r="AO2451" s="335"/>
      <c r="AP2451" s="335"/>
      <c r="AQ2451" s="335"/>
      <c r="AR2451" s="335"/>
      <c r="AS2451" s="335"/>
      <c r="AT2451" s="335"/>
      <c r="AU2451" s="335"/>
    </row>
    <row r="2452" spans="27:47" ht="12.95" customHeight="1" x14ac:dyDescent="0.2">
      <c r="AA2452" s="335"/>
      <c r="AB2452" s="335"/>
      <c r="AC2452" s="335"/>
      <c r="AD2452" s="335"/>
      <c r="AE2452" s="335"/>
      <c r="AF2452" s="418"/>
      <c r="AG2452" s="415"/>
      <c r="AN2452" s="335"/>
      <c r="AO2452" s="335"/>
      <c r="AP2452" s="335"/>
      <c r="AQ2452" s="335"/>
      <c r="AR2452" s="335"/>
      <c r="AS2452" s="335"/>
      <c r="AT2452" s="335"/>
      <c r="AU2452" s="335"/>
    </row>
    <row r="2453" spans="27:47" ht="12.95" customHeight="1" x14ac:dyDescent="0.2">
      <c r="AA2453" s="335"/>
      <c r="AB2453" s="335"/>
      <c r="AC2453" s="335"/>
      <c r="AD2453" s="335"/>
      <c r="AE2453" s="335"/>
      <c r="AF2453" s="418"/>
      <c r="AG2453" s="415"/>
      <c r="AN2453" s="335"/>
      <c r="AO2453" s="335"/>
      <c r="AP2453" s="335"/>
      <c r="AQ2453" s="335"/>
      <c r="AR2453" s="335"/>
      <c r="AS2453" s="335"/>
      <c r="AT2453" s="335"/>
      <c r="AU2453" s="335"/>
    </row>
    <row r="2454" spans="27:47" ht="12.95" customHeight="1" x14ac:dyDescent="0.2">
      <c r="AA2454" s="335"/>
      <c r="AB2454" s="335"/>
      <c r="AC2454" s="335"/>
      <c r="AD2454" s="335"/>
      <c r="AE2454" s="335"/>
      <c r="AF2454" s="418"/>
      <c r="AG2454" s="415"/>
      <c r="AN2454" s="335"/>
      <c r="AO2454" s="335"/>
      <c r="AP2454" s="335"/>
      <c r="AQ2454" s="335"/>
      <c r="AR2454" s="335"/>
      <c r="AS2454" s="335"/>
      <c r="AT2454" s="335"/>
      <c r="AU2454" s="335"/>
    </row>
    <row r="2455" spans="27:47" ht="12.95" customHeight="1" x14ac:dyDescent="0.2">
      <c r="AA2455" s="335"/>
      <c r="AB2455" s="335"/>
      <c r="AC2455" s="335"/>
      <c r="AD2455" s="335"/>
      <c r="AE2455" s="335"/>
      <c r="AF2455" s="418"/>
      <c r="AG2455" s="415"/>
      <c r="AN2455" s="335"/>
      <c r="AO2455" s="335"/>
      <c r="AP2455" s="335"/>
      <c r="AQ2455" s="335"/>
      <c r="AR2455" s="335"/>
      <c r="AS2455" s="335"/>
      <c r="AT2455" s="335"/>
      <c r="AU2455" s="335"/>
    </row>
    <row r="2456" spans="27:47" ht="12.95" customHeight="1" x14ac:dyDescent="0.2">
      <c r="AA2456" s="335"/>
      <c r="AB2456" s="335"/>
      <c r="AC2456" s="335"/>
      <c r="AD2456" s="335"/>
      <c r="AE2456" s="335"/>
      <c r="AF2456" s="418"/>
      <c r="AG2456" s="415"/>
      <c r="AN2456" s="335"/>
      <c r="AO2456" s="335"/>
      <c r="AP2456" s="335"/>
      <c r="AQ2456" s="335"/>
      <c r="AR2456" s="335"/>
      <c r="AS2456" s="335"/>
      <c r="AT2456" s="335"/>
      <c r="AU2456" s="335"/>
    </row>
    <row r="2457" spans="27:47" ht="12.95" customHeight="1" x14ac:dyDescent="0.2">
      <c r="AA2457" s="335"/>
      <c r="AB2457" s="335"/>
      <c r="AC2457" s="335"/>
      <c r="AD2457" s="335"/>
      <c r="AE2457" s="335"/>
      <c r="AF2457" s="418"/>
      <c r="AG2457" s="415"/>
      <c r="AN2457" s="335"/>
      <c r="AO2457" s="335"/>
      <c r="AP2457" s="335"/>
      <c r="AQ2457" s="335"/>
      <c r="AR2457" s="335"/>
      <c r="AS2457" s="335"/>
      <c r="AT2457" s="335"/>
      <c r="AU2457" s="335"/>
    </row>
    <row r="2458" spans="27:47" ht="12.95" customHeight="1" x14ac:dyDescent="0.2">
      <c r="AA2458" s="335"/>
      <c r="AB2458" s="335"/>
      <c r="AC2458" s="335"/>
      <c r="AD2458" s="335"/>
      <c r="AE2458" s="335"/>
      <c r="AF2458" s="418"/>
      <c r="AG2458" s="415"/>
      <c r="AN2458" s="335"/>
      <c r="AO2458" s="335"/>
      <c r="AP2458" s="335"/>
      <c r="AQ2458" s="335"/>
      <c r="AR2458" s="335"/>
      <c r="AS2458" s="335"/>
      <c r="AT2458" s="335"/>
      <c r="AU2458" s="335"/>
    </row>
    <row r="2459" spans="27:47" ht="12.95" customHeight="1" x14ac:dyDescent="0.2">
      <c r="AA2459" s="335"/>
      <c r="AB2459" s="335"/>
      <c r="AC2459" s="335"/>
      <c r="AD2459" s="335"/>
      <c r="AE2459" s="335"/>
      <c r="AF2459" s="418"/>
      <c r="AG2459" s="415"/>
      <c r="AN2459" s="335"/>
      <c r="AO2459" s="335"/>
      <c r="AP2459" s="335"/>
      <c r="AQ2459" s="335"/>
      <c r="AR2459" s="335"/>
      <c r="AS2459" s="335"/>
      <c r="AT2459" s="335"/>
      <c r="AU2459" s="335"/>
    </row>
    <row r="2460" spans="27:47" ht="12.95" customHeight="1" x14ac:dyDescent="0.2">
      <c r="AA2460" s="335"/>
      <c r="AB2460" s="335"/>
      <c r="AC2460" s="335"/>
      <c r="AD2460" s="335"/>
      <c r="AE2460" s="335"/>
      <c r="AF2460" s="418"/>
      <c r="AG2460" s="415"/>
      <c r="AN2460" s="335"/>
      <c r="AO2460" s="335"/>
      <c r="AP2460" s="335"/>
      <c r="AQ2460" s="335"/>
      <c r="AR2460" s="335"/>
      <c r="AS2460" s="335"/>
      <c r="AT2460" s="335"/>
      <c r="AU2460" s="335"/>
    </row>
    <row r="2461" spans="27:47" ht="12.95" customHeight="1" x14ac:dyDescent="0.2">
      <c r="AA2461" s="335"/>
      <c r="AB2461" s="335"/>
      <c r="AC2461" s="335"/>
      <c r="AD2461" s="335"/>
      <c r="AE2461" s="335"/>
      <c r="AF2461" s="418"/>
      <c r="AG2461" s="415"/>
      <c r="AN2461" s="335"/>
      <c r="AO2461" s="335"/>
      <c r="AP2461" s="335"/>
      <c r="AQ2461" s="335"/>
      <c r="AR2461" s="335"/>
      <c r="AS2461" s="335"/>
      <c r="AT2461" s="335"/>
      <c r="AU2461" s="335"/>
    </row>
    <row r="2462" spans="27:47" ht="12.95" customHeight="1" x14ac:dyDescent="0.2">
      <c r="AA2462" s="335"/>
      <c r="AB2462" s="335"/>
      <c r="AC2462" s="335"/>
      <c r="AD2462" s="335"/>
      <c r="AE2462" s="335"/>
      <c r="AF2462" s="418"/>
      <c r="AG2462" s="415"/>
      <c r="AN2462" s="335"/>
      <c r="AO2462" s="335"/>
      <c r="AP2462" s="335"/>
      <c r="AQ2462" s="335"/>
      <c r="AR2462" s="335"/>
      <c r="AS2462" s="335"/>
      <c r="AT2462" s="335"/>
      <c r="AU2462" s="335"/>
    </row>
    <row r="2463" spans="27:47" ht="12.95" customHeight="1" x14ac:dyDescent="0.2">
      <c r="AA2463" s="335"/>
      <c r="AB2463" s="335"/>
      <c r="AC2463" s="335"/>
      <c r="AD2463" s="335"/>
      <c r="AE2463" s="335"/>
      <c r="AF2463" s="418"/>
      <c r="AG2463" s="415"/>
      <c r="AN2463" s="335"/>
      <c r="AO2463" s="335"/>
      <c r="AP2463" s="335"/>
      <c r="AQ2463" s="335"/>
      <c r="AR2463" s="335"/>
      <c r="AS2463" s="335"/>
      <c r="AT2463" s="335"/>
      <c r="AU2463" s="335"/>
    </row>
    <row r="2464" spans="27:47" ht="12.95" customHeight="1" x14ac:dyDescent="0.2">
      <c r="AA2464" s="335"/>
      <c r="AB2464" s="335"/>
      <c r="AC2464" s="335"/>
      <c r="AD2464" s="335"/>
      <c r="AE2464" s="335"/>
      <c r="AF2464" s="418"/>
      <c r="AG2464" s="415"/>
      <c r="AN2464" s="335"/>
      <c r="AO2464" s="335"/>
      <c r="AP2464" s="335"/>
      <c r="AQ2464" s="335"/>
      <c r="AR2464" s="335"/>
      <c r="AS2464" s="335"/>
      <c r="AT2464" s="335"/>
      <c r="AU2464" s="335"/>
    </row>
    <row r="2465" spans="27:47" ht="12.95" customHeight="1" x14ac:dyDescent="0.2">
      <c r="AA2465" s="335"/>
      <c r="AB2465" s="335"/>
      <c r="AC2465" s="335"/>
      <c r="AD2465" s="335"/>
      <c r="AE2465" s="335"/>
      <c r="AF2465" s="418"/>
      <c r="AG2465" s="415"/>
      <c r="AN2465" s="335"/>
      <c r="AO2465" s="335"/>
      <c r="AP2465" s="335"/>
      <c r="AQ2465" s="335"/>
      <c r="AR2465" s="335"/>
      <c r="AS2465" s="335"/>
      <c r="AT2465" s="335"/>
      <c r="AU2465" s="335"/>
    </row>
    <row r="2466" spans="27:47" ht="12.95" customHeight="1" x14ac:dyDescent="0.2">
      <c r="AA2466" s="335"/>
      <c r="AB2466" s="335"/>
      <c r="AC2466" s="335"/>
      <c r="AD2466" s="335"/>
      <c r="AE2466" s="335"/>
      <c r="AF2466" s="418"/>
      <c r="AG2466" s="415"/>
      <c r="AN2466" s="335"/>
      <c r="AO2466" s="335"/>
      <c r="AP2466" s="335"/>
      <c r="AQ2466" s="335"/>
      <c r="AR2466" s="335"/>
      <c r="AS2466" s="335"/>
      <c r="AT2466" s="335"/>
      <c r="AU2466" s="335"/>
    </row>
    <row r="2467" spans="27:47" ht="12.95" customHeight="1" x14ac:dyDescent="0.2">
      <c r="AA2467" s="335"/>
      <c r="AB2467" s="335"/>
      <c r="AC2467" s="335"/>
      <c r="AD2467" s="335"/>
      <c r="AE2467" s="335"/>
      <c r="AF2467" s="418"/>
      <c r="AG2467" s="415"/>
      <c r="AN2467" s="335"/>
      <c r="AO2467" s="335"/>
      <c r="AP2467" s="335"/>
      <c r="AQ2467" s="335"/>
      <c r="AR2467" s="335"/>
      <c r="AS2467" s="335"/>
      <c r="AT2467" s="335"/>
      <c r="AU2467" s="335"/>
    </row>
    <row r="2468" spans="27:47" ht="12.95" customHeight="1" x14ac:dyDescent="0.2">
      <c r="AA2468" s="335"/>
      <c r="AB2468" s="335"/>
      <c r="AC2468" s="335"/>
      <c r="AD2468" s="335"/>
      <c r="AE2468" s="335"/>
      <c r="AF2468" s="418"/>
      <c r="AG2468" s="415"/>
      <c r="AN2468" s="335"/>
      <c r="AO2468" s="335"/>
      <c r="AP2468" s="335"/>
      <c r="AQ2468" s="335"/>
      <c r="AR2468" s="335"/>
      <c r="AS2468" s="335"/>
      <c r="AT2468" s="335"/>
      <c r="AU2468" s="335"/>
    </row>
    <row r="2469" spans="27:47" ht="12.95" customHeight="1" x14ac:dyDescent="0.2">
      <c r="AA2469" s="335"/>
      <c r="AB2469" s="335"/>
      <c r="AC2469" s="335"/>
      <c r="AD2469" s="335"/>
      <c r="AE2469" s="335"/>
      <c r="AF2469" s="418"/>
      <c r="AG2469" s="415"/>
      <c r="AN2469" s="335"/>
      <c r="AO2469" s="335"/>
      <c r="AP2469" s="335"/>
      <c r="AQ2469" s="335"/>
      <c r="AR2469" s="335"/>
      <c r="AS2469" s="335"/>
      <c r="AT2469" s="335"/>
      <c r="AU2469" s="335"/>
    </row>
    <row r="2470" spans="27:47" ht="12.95" customHeight="1" x14ac:dyDescent="0.2">
      <c r="AA2470" s="335"/>
      <c r="AB2470" s="335"/>
      <c r="AC2470" s="335"/>
      <c r="AD2470" s="335"/>
      <c r="AE2470" s="335"/>
      <c r="AF2470" s="418"/>
      <c r="AG2470" s="415"/>
      <c r="AN2470" s="335"/>
      <c r="AO2470" s="335"/>
      <c r="AP2470" s="335"/>
      <c r="AQ2470" s="335"/>
      <c r="AR2470" s="335"/>
      <c r="AS2470" s="335"/>
      <c r="AT2470" s="335"/>
      <c r="AU2470" s="335"/>
    </row>
    <row r="2471" spans="27:47" ht="12.95" customHeight="1" x14ac:dyDescent="0.2">
      <c r="AA2471" s="335"/>
      <c r="AB2471" s="335"/>
      <c r="AC2471" s="335"/>
      <c r="AD2471" s="335"/>
      <c r="AE2471" s="335"/>
      <c r="AF2471" s="418"/>
      <c r="AG2471" s="415"/>
      <c r="AN2471" s="335"/>
      <c r="AO2471" s="335"/>
      <c r="AP2471" s="335"/>
      <c r="AQ2471" s="335"/>
      <c r="AR2471" s="335"/>
      <c r="AS2471" s="335"/>
      <c r="AT2471" s="335"/>
      <c r="AU2471" s="335"/>
    </row>
    <row r="2472" spans="27:47" ht="12.95" customHeight="1" x14ac:dyDescent="0.2">
      <c r="AA2472" s="335"/>
      <c r="AB2472" s="335"/>
      <c r="AC2472" s="335"/>
      <c r="AD2472" s="335"/>
      <c r="AE2472" s="335"/>
      <c r="AF2472" s="418"/>
      <c r="AG2472" s="415"/>
      <c r="AN2472" s="335"/>
      <c r="AO2472" s="335"/>
      <c r="AP2472" s="335"/>
      <c r="AQ2472" s="335"/>
      <c r="AR2472" s="335"/>
      <c r="AS2472" s="335"/>
      <c r="AT2472" s="335"/>
      <c r="AU2472" s="335"/>
    </row>
    <row r="2473" spans="27:47" ht="12.95" customHeight="1" x14ac:dyDescent="0.2">
      <c r="AA2473" s="335"/>
      <c r="AB2473" s="335"/>
      <c r="AC2473" s="335"/>
      <c r="AD2473" s="335"/>
      <c r="AE2473" s="335"/>
      <c r="AF2473" s="418"/>
      <c r="AG2473" s="415"/>
      <c r="AN2473" s="335"/>
      <c r="AO2473" s="335"/>
      <c r="AP2473" s="335"/>
      <c r="AQ2473" s="335"/>
      <c r="AR2473" s="335"/>
      <c r="AS2473" s="335"/>
      <c r="AT2473" s="335"/>
      <c r="AU2473" s="335"/>
    </row>
    <row r="2474" spans="27:47" ht="12.95" customHeight="1" x14ac:dyDescent="0.2">
      <c r="AA2474" s="335"/>
      <c r="AB2474" s="335"/>
      <c r="AC2474" s="335"/>
      <c r="AD2474" s="335"/>
      <c r="AE2474" s="335"/>
      <c r="AF2474" s="418"/>
      <c r="AG2474" s="415"/>
      <c r="AN2474" s="335"/>
      <c r="AO2474" s="335"/>
      <c r="AP2474" s="335"/>
      <c r="AQ2474" s="335"/>
      <c r="AR2474" s="335"/>
      <c r="AS2474" s="335"/>
      <c r="AT2474" s="335"/>
      <c r="AU2474" s="335"/>
    </row>
    <row r="2475" spans="27:47" ht="12.95" customHeight="1" x14ac:dyDescent="0.2">
      <c r="AA2475" s="335"/>
      <c r="AB2475" s="335"/>
      <c r="AC2475" s="335"/>
      <c r="AD2475" s="335"/>
      <c r="AE2475" s="335"/>
      <c r="AF2475" s="418"/>
      <c r="AG2475" s="415"/>
      <c r="AN2475" s="335"/>
      <c r="AO2475" s="335"/>
      <c r="AP2475" s="335"/>
      <c r="AQ2475" s="335"/>
      <c r="AR2475" s="335"/>
      <c r="AS2475" s="335"/>
      <c r="AT2475" s="335"/>
      <c r="AU2475" s="335"/>
    </row>
    <row r="2476" spans="27:47" ht="12.95" customHeight="1" x14ac:dyDescent="0.2">
      <c r="AA2476" s="335"/>
      <c r="AB2476" s="335"/>
      <c r="AC2476" s="335"/>
      <c r="AD2476" s="335"/>
      <c r="AE2476" s="335"/>
      <c r="AF2476" s="418"/>
      <c r="AG2476" s="415"/>
      <c r="AN2476" s="335"/>
      <c r="AO2476" s="335"/>
      <c r="AP2476" s="335"/>
      <c r="AQ2476" s="335"/>
      <c r="AR2476" s="335"/>
      <c r="AS2476" s="335"/>
      <c r="AT2476" s="335"/>
      <c r="AU2476" s="335"/>
    </row>
    <row r="2477" spans="27:47" ht="12.95" customHeight="1" x14ac:dyDescent="0.2">
      <c r="AA2477" s="335"/>
      <c r="AB2477" s="335"/>
      <c r="AC2477" s="335"/>
      <c r="AD2477" s="335"/>
      <c r="AE2477" s="335"/>
      <c r="AF2477" s="418"/>
      <c r="AG2477" s="415"/>
      <c r="AN2477" s="335"/>
      <c r="AO2477" s="335"/>
      <c r="AP2477" s="335"/>
      <c r="AQ2477" s="335"/>
      <c r="AR2477" s="335"/>
      <c r="AS2477" s="335"/>
      <c r="AT2477" s="335"/>
      <c r="AU2477" s="335"/>
    </row>
    <row r="2478" spans="27:47" ht="12.95" customHeight="1" x14ac:dyDescent="0.2">
      <c r="AA2478" s="335"/>
      <c r="AB2478" s="335"/>
      <c r="AC2478" s="335"/>
      <c r="AD2478" s="335"/>
      <c r="AE2478" s="335"/>
      <c r="AF2478" s="418"/>
      <c r="AG2478" s="415"/>
      <c r="AN2478" s="335"/>
      <c r="AO2478" s="335"/>
      <c r="AP2478" s="335"/>
      <c r="AQ2478" s="335"/>
      <c r="AR2478" s="335"/>
      <c r="AS2478" s="335"/>
      <c r="AT2478" s="335"/>
      <c r="AU2478" s="335"/>
    </row>
    <row r="2479" spans="27:47" ht="12.95" customHeight="1" x14ac:dyDescent="0.2">
      <c r="AA2479" s="335"/>
      <c r="AB2479" s="335"/>
      <c r="AC2479" s="335"/>
      <c r="AD2479" s="335"/>
      <c r="AE2479" s="335"/>
      <c r="AF2479" s="418"/>
      <c r="AG2479" s="415"/>
      <c r="AN2479" s="335"/>
      <c r="AO2479" s="335"/>
      <c r="AP2479" s="335"/>
      <c r="AQ2479" s="335"/>
      <c r="AR2479" s="335"/>
      <c r="AS2479" s="335"/>
      <c r="AT2479" s="335"/>
      <c r="AU2479" s="335"/>
    </row>
    <row r="2480" spans="27:47" ht="12.95" customHeight="1" x14ac:dyDescent="0.2">
      <c r="AA2480" s="335"/>
      <c r="AB2480" s="335"/>
      <c r="AC2480" s="335"/>
      <c r="AD2480" s="335"/>
      <c r="AE2480" s="335"/>
      <c r="AF2480" s="418"/>
      <c r="AG2480" s="415"/>
      <c r="AN2480" s="335"/>
      <c r="AO2480" s="335"/>
      <c r="AP2480" s="335"/>
      <c r="AQ2480" s="335"/>
      <c r="AR2480" s="335"/>
      <c r="AS2480" s="335"/>
      <c r="AT2480" s="335"/>
      <c r="AU2480" s="335"/>
    </row>
    <row r="2481" spans="27:47" ht="12.95" customHeight="1" x14ac:dyDescent="0.2">
      <c r="AA2481" s="335"/>
      <c r="AB2481" s="335"/>
      <c r="AC2481" s="335"/>
      <c r="AD2481" s="335"/>
      <c r="AE2481" s="335"/>
      <c r="AF2481" s="418"/>
      <c r="AG2481" s="415"/>
      <c r="AN2481" s="335"/>
      <c r="AO2481" s="335"/>
      <c r="AP2481" s="335"/>
      <c r="AQ2481" s="335"/>
      <c r="AR2481" s="335"/>
      <c r="AS2481" s="335"/>
      <c r="AT2481" s="335"/>
      <c r="AU2481" s="335"/>
    </row>
    <row r="2482" spans="27:47" ht="12.95" customHeight="1" x14ac:dyDescent="0.2">
      <c r="AA2482" s="335"/>
      <c r="AB2482" s="335"/>
      <c r="AC2482" s="335"/>
      <c r="AD2482" s="335"/>
      <c r="AE2482" s="335"/>
      <c r="AF2482" s="418"/>
      <c r="AG2482" s="415"/>
      <c r="AN2482" s="335"/>
      <c r="AO2482" s="335"/>
      <c r="AP2482" s="335"/>
      <c r="AQ2482" s="335"/>
      <c r="AR2482" s="335"/>
      <c r="AS2482" s="335"/>
      <c r="AT2482" s="335"/>
      <c r="AU2482" s="335"/>
    </row>
    <row r="2483" spans="27:47" ht="12.95" customHeight="1" x14ac:dyDescent="0.2">
      <c r="AA2483" s="335"/>
      <c r="AB2483" s="335"/>
      <c r="AC2483" s="335"/>
      <c r="AD2483" s="335"/>
      <c r="AE2483" s="335"/>
      <c r="AF2483" s="418"/>
      <c r="AG2483" s="415"/>
      <c r="AN2483" s="335"/>
      <c r="AO2483" s="335"/>
      <c r="AP2483" s="335"/>
      <c r="AQ2483" s="335"/>
      <c r="AR2483" s="335"/>
      <c r="AS2483" s="335"/>
      <c r="AT2483" s="335"/>
      <c r="AU2483" s="335"/>
    </row>
    <row r="2484" spans="27:47" ht="12.95" customHeight="1" x14ac:dyDescent="0.2">
      <c r="AA2484" s="335"/>
      <c r="AB2484" s="335"/>
      <c r="AC2484" s="335"/>
      <c r="AD2484" s="335"/>
      <c r="AE2484" s="335"/>
      <c r="AF2484" s="418"/>
      <c r="AG2484" s="415"/>
      <c r="AN2484" s="335"/>
      <c r="AO2484" s="335"/>
      <c r="AP2484" s="335"/>
      <c r="AQ2484" s="335"/>
      <c r="AR2484" s="335"/>
      <c r="AS2484" s="335"/>
      <c r="AT2484" s="335"/>
      <c r="AU2484" s="335"/>
    </row>
    <row r="2485" spans="27:47" ht="12.95" customHeight="1" x14ac:dyDescent="0.2">
      <c r="AA2485" s="335"/>
      <c r="AB2485" s="335"/>
      <c r="AC2485" s="335"/>
      <c r="AD2485" s="335"/>
      <c r="AE2485" s="335"/>
      <c r="AF2485" s="418"/>
      <c r="AG2485" s="415"/>
      <c r="AN2485" s="335"/>
      <c r="AO2485" s="335"/>
      <c r="AP2485" s="335"/>
      <c r="AQ2485" s="335"/>
      <c r="AR2485" s="335"/>
      <c r="AS2485" s="335"/>
      <c r="AT2485" s="335"/>
      <c r="AU2485" s="335"/>
    </row>
    <row r="2486" spans="27:47" ht="12.95" customHeight="1" x14ac:dyDescent="0.2">
      <c r="AA2486" s="335"/>
      <c r="AB2486" s="335"/>
      <c r="AC2486" s="335"/>
      <c r="AD2486" s="335"/>
      <c r="AE2486" s="335"/>
      <c r="AF2486" s="418"/>
      <c r="AG2486" s="415"/>
      <c r="AN2486" s="335"/>
      <c r="AO2486" s="335"/>
      <c r="AP2486" s="335"/>
      <c r="AQ2486" s="335"/>
      <c r="AR2486" s="335"/>
      <c r="AS2486" s="335"/>
      <c r="AT2486" s="335"/>
      <c r="AU2486" s="335"/>
    </row>
    <row r="2487" spans="27:47" ht="12.95" customHeight="1" x14ac:dyDescent="0.2">
      <c r="AA2487" s="335"/>
      <c r="AB2487" s="335"/>
      <c r="AC2487" s="335"/>
      <c r="AD2487" s="335"/>
      <c r="AE2487" s="335"/>
      <c r="AF2487" s="418"/>
      <c r="AG2487" s="415"/>
      <c r="AN2487" s="335"/>
      <c r="AO2487" s="335"/>
      <c r="AP2487" s="335"/>
      <c r="AQ2487" s="335"/>
      <c r="AR2487" s="335"/>
      <c r="AS2487" s="335"/>
      <c r="AT2487" s="335"/>
      <c r="AU2487" s="335"/>
    </row>
    <row r="2488" spans="27:47" ht="12.95" customHeight="1" x14ac:dyDescent="0.2">
      <c r="AA2488" s="335"/>
      <c r="AB2488" s="335"/>
      <c r="AC2488" s="335"/>
      <c r="AD2488" s="335"/>
      <c r="AE2488" s="335"/>
      <c r="AF2488" s="418"/>
      <c r="AG2488" s="415"/>
      <c r="AN2488" s="335"/>
      <c r="AO2488" s="335"/>
      <c r="AP2488" s="335"/>
      <c r="AQ2488" s="335"/>
      <c r="AR2488" s="335"/>
      <c r="AS2488" s="335"/>
      <c r="AT2488" s="335"/>
      <c r="AU2488" s="335"/>
    </row>
    <row r="2489" spans="27:47" ht="12.95" customHeight="1" x14ac:dyDescent="0.2">
      <c r="AA2489" s="335"/>
      <c r="AB2489" s="335"/>
      <c r="AC2489" s="335"/>
      <c r="AD2489" s="335"/>
      <c r="AE2489" s="335"/>
      <c r="AF2489" s="418"/>
      <c r="AG2489" s="415"/>
      <c r="AN2489" s="335"/>
      <c r="AO2489" s="335"/>
      <c r="AP2489" s="335"/>
      <c r="AQ2489" s="335"/>
      <c r="AR2489" s="335"/>
      <c r="AS2489" s="335"/>
      <c r="AT2489" s="335"/>
      <c r="AU2489" s="335"/>
    </row>
    <row r="2490" spans="27:47" ht="12.95" customHeight="1" x14ac:dyDescent="0.2">
      <c r="AA2490" s="335"/>
      <c r="AB2490" s="335"/>
      <c r="AC2490" s="335"/>
      <c r="AD2490" s="335"/>
      <c r="AE2490" s="335"/>
      <c r="AF2490" s="418"/>
      <c r="AG2490" s="415"/>
      <c r="AN2490" s="335"/>
      <c r="AO2490" s="335"/>
      <c r="AP2490" s="335"/>
      <c r="AQ2490" s="335"/>
      <c r="AR2490" s="335"/>
      <c r="AS2490" s="335"/>
      <c r="AT2490" s="335"/>
      <c r="AU2490" s="335"/>
    </row>
    <row r="2491" spans="27:47" ht="12.95" customHeight="1" x14ac:dyDescent="0.2">
      <c r="AA2491" s="335"/>
      <c r="AB2491" s="335"/>
      <c r="AC2491" s="335"/>
      <c r="AD2491" s="335"/>
      <c r="AE2491" s="335"/>
      <c r="AF2491" s="418"/>
      <c r="AG2491" s="415"/>
      <c r="AN2491" s="335"/>
      <c r="AO2491" s="335"/>
      <c r="AP2491" s="335"/>
      <c r="AQ2491" s="335"/>
      <c r="AR2491" s="335"/>
      <c r="AS2491" s="335"/>
      <c r="AT2491" s="335"/>
      <c r="AU2491" s="335"/>
    </row>
    <row r="2492" spans="27:47" ht="12.95" customHeight="1" x14ac:dyDescent="0.2">
      <c r="AA2492" s="335"/>
      <c r="AB2492" s="335"/>
      <c r="AC2492" s="335"/>
      <c r="AD2492" s="335"/>
      <c r="AE2492" s="335"/>
      <c r="AF2492" s="418"/>
      <c r="AG2492" s="415"/>
      <c r="AN2492" s="335"/>
      <c r="AO2492" s="335"/>
      <c r="AP2492" s="335"/>
      <c r="AQ2492" s="335"/>
      <c r="AR2492" s="335"/>
      <c r="AS2492" s="335"/>
      <c r="AT2492" s="335"/>
      <c r="AU2492" s="335"/>
    </row>
    <row r="2493" spans="27:47" ht="12.95" customHeight="1" x14ac:dyDescent="0.2">
      <c r="AA2493" s="335"/>
      <c r="AB2493" s="335"/>
      <c r="AC2493" s="335"/>
      <c r="AD2493" s="335"/>
      <c r="AE2493" s="335"/>
      <c r="AF2493" s="418"/>
      <c r="AG2493" s="415"/>
      <c r="AN2493" s="335"/>
      <c r="AO2493" s="335"/>
      <c r="AP2493" s="335"/>
      <c r="AQ2493" s="335"/>
      <c r="AR2493" s="335"/>
      <c r="AS2493" s="335"/>
      <c r="AT2493" s="335"/>
      <c r="AU2493" s="335"/>
    </row>
    <row r="2494" spans="27:47" ht="12.95" customHeight="1" x14ac:dyDescent="0.2">
      <c r="AA2494" s="335"/>
      <c r="AB2494" s="335"/>
      <c r="AC2494" s="335"/>
      <c r="AD2494" s="335"/>
      <c r="AE2494" s="335"/>
      <c r="AF2494" s="418"/>
      <c r="AG2494" s="415"/>
      <c r="AN2494" s="335"/>
      <c r="AO2494" s="335"/>
      <c r="AP2494" s="335"/>
      <c r="AQ2494" s="335"/>
      <c r="AR2494" s="335"/>
      <c r="AS2494" s="335"/>
      <c r="AT2494" s="335"/>
      <c r="AU2494" s="335"/>
    </row>
    <row r="2495" spans="27:47" ht="12.95" customHeight="1" x14ac:dyDescent="0.2">
      <c r="AA2495" s="335"/>
      <c r="AB2495" s="335"/>
      <c r="AC2495" s="335"/>
      <c r="AD2495" s="335"/>
      <c r="AE2495" s="335"/>
      <c r="AF2495" s="418"/>
      <c r="AG2495" s="415"/>
      <c r="AN2495" s="335"/>
      <c r="AO2495" s="335"/>
      <c r="AP2495" s="335"/>
      <c r="AQ2495" s="335"/>
      <c r="AR2495" s="335"/>
      <c r="AS2495" s="335"/>
      <c r="AT2495" s="335"/>
      <c r="AU2495" s="335"/>
    </row>
    <row r="2496" spans="27:47" ht="12.95" customHeight="1" x14ac:dyDescent="0.2">
      <c r="AA2496" s="335"/>
      <c r="AB2496" s="335"/>
      <c r="AC2496" s="335"/>
      <c r="AD2496" s="335"/>
      <c r="AE2496" s="335"/>
      <c r="AF2496" s="418"/>
      <c r="AG2496" s="415"/>
      <c r="AN2496" s="335"/>
      <c r="AO2496" s="335"/>
      <c r="AP2496" s="335"/>
      <c r="AQ2496" s="335"/>
      <c r="AR2496" s="335"/>
      <c r="AS2496" s="335"/>
      <c r="AT2496" s="335"/>
      <c r="AU2496" s="335"/>
    </row>
    <row r="2497" spans="27:47" ht="12.95" customHeight="1" x14ac:dyDescent="0.2">
      <c r="AA2497" s="335"/>
      <c r="AB2497" s="335"/>
      <c r="AC2497" s="335"/>
      <c r="AD2497" s="335"/>
      <c r="AE2497" s="335"/>
      <c r="AF2497" s="418"/>
      <c r="AG2497" s="415"/>
      <c r="AN2497" s="335"/>
      <c r="AO2497" s="335"/>
      <c r="AP2497" s="335"/>
      <c r="AQ2497" s="335"/>
      <c r="AR2497" s="335"/>
      <c r="AS2497" s="335"/>
      <c r="AT2497" s="335"/>
      <c r="AU2497" s="335"/>
    </row>
    <row r="2498" spans="27:47" ht="12.95" customHeight="1" x14ac:dyDescent="0.2">
      <c r="AA2498" s="335"/>
      <c r="AB2498" s="335"/>
      <c r="AC2498" s="335"/>
      <c r="AD2498" s="335"/>
      <c r="AE2498" s="335"/>
      <c r="AF2498" s="418"/>
      <c r="AG2498" s="415"/>
      <c r="AN2498" s="335"/>
      <c r="AO2498" s="335"/>
      <c r="AP2498" s="335"/>
      <c r="AQ2498" s="335"/>
      <c r="AR2498" s="335"/>
      <c r="AS2498" s="335"/>
      <c r="AT2498" s="335"/>
      <c r="AU2498" s="335"/>
    </row>
    <row r="2499" spans="27:47" ht="12.95" customHeight="1" x14ac:dyDescent="0.2">
      <c r="AA2499" s="335"/>
      <c r="AB2499" s="335"/>
      <c r="AC2499" s="335"/>
      <c r="AD2499" s="335"/>
      <c r="AE2499" s="335"/>
      <c r="AF2499" s="418"/>
      <c r="AG2499" s="415"/>
      <c r="AN2499" s="335"/>
      <c r="AO2499" s="335"/>
      <c r="AP2499" s="335"/>
      <c r="AQ2499" s="335"/>
      <c r="AR2499" s="335"/>
      <c r="AS2499" s="335"/>
      <c r="AT2499" s="335"/>
      <c r="AU2499" s="335"/>
    </row>
    <row r="2500" spans="27:47" ht="12.95" customHeight="1" x14ac:dyDescent="0.2">
      <c r="AA2500" s="335"/>
      <c r="AB2500" s="335"/>
      <c r="AC2500" s="335"/>
      <c r="AD2500" s="335"/>
      <c r="AE2500" s="335"/>
      <c r="AF2500" s="418"/>
      <c r="AG2500" s="415"/>
      <c r="AN2500" s="335"/>
      <c r="AO2500" s="335"/>
      <c r="AP2500" s="335"/>
      <c r="AQ2500" s="335"/>
      <c r="AR2500" s="335"/>
      <c r="AS2500" s="335"/>
      <c r="AT2500" s="335"/>
      <c r="AU2500" s="335"/>
    </row>
    <row r="2501" spans="27:47" ht="12.95" customHeight="1" x14ac:dyDescent="0.2">
      <c r="AA2501" s="335"/>
      <c r="AB2501" s="335"/>
      <c r="AC2501" s="335"/>
      <c r="AD2501" s="335"/>
      <c r="AE2501" s="335"/>
      <c r="AF2501" s="418"/>
      <c r="AG2501" s="415"/>
      <c r="AN2501" s="335"/>
      <c r="AO2501" s="335"/>
      <c r="AP2501" s="335"/>
      <c r="AQ2501" s="335"/>
      <c r="AR2501" s="335"/>
      <c r="AS2501" s="335"/>
      <c r="AT2501" s="335"/>
      <c r="AU2501" s="335"/>
    </row>
    <row r="2502" spans="27:47" ht="12.95" customHeight="1" x14ac:dyDescent="0.2">
      <c r="AA2502" s="335"/>
      <c r="AB2502" s="335"/>
      <c r="AC2502" s="335"/>
      <c r="AD2502" s="335"/>
      <c r="AE2502" s="335"/>
      <c r="AF2502" s="418"/>
      <c r="AG2502" s="415"/>
      <c r="AN2502" s="335"/>
      <c r="AO2502" s="335"/>
      <c r="AP2502" s="335"/>
      <c r="AQ2502" s="335"/>
      <c r="AR2502" s="335"/>
      <c r="AS2502" s="335"/>
      <c r="AT2502" s="335"/>
      <c r="AU2502" s="335"/>
    </row>
    <row r="2503" spans="27:47" ht="12.95" customHeight="1" x14ac:dyDescent="0.2">
      <c r="AA2503" s="335"/>
      <c r="AB2503" s="335"/>
      <c r="AC2503" s="335"/>
      <c r="AD2503" s="335"/>
      <c r="AE2503" s="335"/>
      <c r="AF2503" s="418"/>
      <c r="AG2503" s="415"/>
      <c r="AN2503" s="335"/>
      <c r="AO2503" s="335"/>
      <c r="AP2503" s="335"/>
      <c r="AQ2503" s="335"/>
      <c r="AR2503" s="335"/>
      <c r="AS2503" s="335"/>
      <c r="AT2503" s="335"/>
      <c r="AU2503" s="335"/>
    </row>
    <row r="2504" spans="27:47" ht="12.95" customHeight="1" x14ac:dyDescent="0.2">
      <c r="AA2504" s="335"/>
      <c r="AB2504" s="335"/>
      <c r="AC2504" s="335"/>
      <c r="AD2504" s="335"/>
      <c r="AE2504" s="335"/>
      <c r="AF2504" s="418"/>
      <c r="AG2504" s="415"/>
      <c r="AN2504" s="335"/>
      <c r="AO2504" s="335"/>
      <c r="AP2504" s="335"/>
      <c r="AQ2504" s="335"/>
      <c r="AR2504" s="335"/>
      <c r="AS2504" s="335"/>
      <c r="AT2504" s="335"/>
      <c r="AU2504" s="335"/>
    </row>
    <row r="2505" spans="27:47" ht="12.95" customHeight="1" x14ac:dyDescent="0.2">
      <c r="AA2505" s="335"/>
      <c r="AB2505" s="335"/>
      <c r="AC2505" s="335"/>
      <c r="AD2505" s="335"/>
      <c r="AE2505" s="335"/>
      <c r="AF2505" s="418"/>
      <c r="AG2505" s="415"/>
      <c r="AN2505" s="335"/>
      <c r="AO2505" s="335"/>
      <c r="AP2505" s="335"/>
      <c r="AQ2505" s="335"/>
      <c r="AR2505" s="335"/>
      <c r="AS2505" s="335"/>
      <c r="AT2505" s="335"/>
      <c r="AU2505" s="335"/>
    </row>
    <row r="2506" spans="27:47" ht="12.95" customHeight="1" x14ac:dyDescent="0.2">
      <c r="AA2506" s="335"/>
      <c r="AB2506" s="335"/>
      <c r="AC2506" s="335"/>
      <c r="AD2506" s="335"/>
      <c r="AE2506" s="335"/>
      <c r="AF2506" s="418"/>
      <c r="AG2506" s="415"/>
      <c r="AN2506" s="335"/>
      <c r="AO2506" s="335"/>
      <c r="AP2506" s="335"/>
      <c r="AQ2506" s="335"/>
      <c r="AR2506" s="335"/>
      <c r="AS2506" s="335"/>
      <c r="AT2506" s="335"/>
      <c r="AU2506" s="335"/>
    </row>
    <row r="2507" spans="27:47" ht="12.95" customHeight="1" x14ac:dyDescent="0.2">
      <c r="AA2507" s="335"/>
      <c r="AB2507" s="335"/>
      <c r="AC2507" s="335"/>
      <c r="AD2507" s="335"/>
      <c r="AE2507" s="335"/>
      <c r="AF2507" s="418"/>
      <c r="AG2507" s="415"/>
      <c r="AN2507" s="335"/>
      <c r="AO2507" s="335"/>
      <c r="AP2507" s="335"/>
      <c r="AQ2507" s="335"/>
      <c r="AR2507" s="335"/>
      <c r="AS2507" s="335"/>
      <c r="AT2507" s="335"/>
      <c r="AU2507" s="335"/>
    </row>
    <row r="2508" spans="27:47" ht="12.95" customHeight="1" x14ac:dyDescent="0.2">
      <c r="AA2508" s="335"/>
      <c r="AB2508" s="335"/>
      <c r="AC2508" s="335"/>
      <c r="AD2508" s="335"/>
      <c r="AE2508" s="335"/>
      <c r="AF2508" s="418"/>
      <c r="AG2508" s="415"/>
      <c r="AN2508" s="335"/>
      <c r="AO2508" s="335"/>
      <c r="AP2508" s="335"/>
      <c r="AQ2508" s="335"/>
      <c r="AR2508" s="335"/>
      <c r="AS2508" s="335"/>
      <c r="AT2508" s="335"/>
      <c r="AU2508" s="335"/>
    </row>
    <row r="2509" spans="27:47" ht="12.95" customHeight="1" x14ac:dyDescent="0.2">
      <c r="AA2509" s="335"/>
      <c r="AB2509" s="335"/>
      <c r="AC2509" s="335"/>
      <c r="AD2509" s="335"/>
      <c r="AE2509" s="335"/>
      <c r="AF2509" s="418"/>
      <c r="AG2509" s="415"/>
      <c r="AN2509" s="335"/>
      <c r="AO2509" s="335"/>
      <c r="AP2509" s="335"/>
      <c r="AQ2509" s="335"/>
      <c r="AR2509" s="335"/>
      <c r="AS2509" s="335"/>
      <c r="AT2509" s="335"/>
      <c r="AU2509" s="335"/>
    </row>
    <row r="2510" spans="27:47" ht="12.95" customHeight="1" x14ac:dyDescent="0.2">
      <c r="AA2510" s="335"/>
      <c r="AB2510" s="335"/>
      <c r="AC2510" s="335"/>
      <c r="AD2510" s="335"/>
      <c r="AE2510" s="335"/>
      <c r="AF2510" s="418"/>
      <c r="AG2510" s="415"/>
      <c r="AN2510" s="335"/>
      <c r="AO2510" s="335"/>
      <c r="AP2510" s="335"/>
      <c r="AQ2510" s="335"/>
      <c r="AR2510" s="335"/>
      <c r="AS2510" s="335"/>
      <c r="AT2510" s="335"/>
      <c r="AU2510" s="335"/>
    </row>
    <row r="2511" spans="27:47" ht="12.95" customHeight="1" x14ac:dyDescent="0.2">
      <c r="AA2511" s="335"/>
      <c r="AB2511" s="335"/>
      <c r="AC2511" s="335"/>
      <c r="AD2511" s="335"/>
      <c r="AE2511" s="335"/>
      <c r="AF2511" s="418"/>
      <c r="AG2511" s="415"/>
      <c r="AN2511" s="335"/>
      <c r="AO2511" s="335"/>
      <c r="AP2511" s="335"/>
      <c r="AQ2511" s="335"/>
      <c r="AR2511" s="335"/>
      <c r="AS2511" s="335"/>
      <c r="AT2511" s="335"/>
      <c r="AU2511" s="335"/>
    </row>
    <row r="2512" spans="27:47" ht="12.95" customHeight="1" x14ac:dyDescent="0.2">
      <c r="AA2512" s="335"/>
      <c r="AB2512" s="335"/>
      <c r="AC2512" s="335"/>
      <c r="AD2512" s="335"/>
      <c r="AE2512" s="335"/>
      <c r="AF2512" s="418"/>
      <c r="AG2512" s="415"/>
      <c r="AN2512" s="335"/>
      <c r="AO2512" s="335"/>
      <c r="AP2512" s="335"/>
      <c r="AQ2512" s="335"/>
      <c r="AR2512" s="335"/>
      <c r="AS2512" s="335"/>
      <c r="AT2512" s="335"/>
      <c r="AU2512" s="335"/>
    </row>
    <row r="2513" spans="27:47" ht="12.95" customHeight="1" x14ac:dyDescent="0.2">
      <c r="AA2513" s="335"/>
      <c r="AB2513" s="335"/>
      <c r="AC2513" s="335"/>
      <c r="AD2513" s="335"/>
      <c r="AE2513" s="335"/>
      <c r="AF2513" s="418"/>
      <c r="AG2513" s="415"/>
      <c r="AN2513" s="335"/>
      <c r="AO2513" s="335"/>
      <c r="AP2513" s="335"/>
      <c r="AQ2513" s="335"/>
      <c r="AR2513" s="335"/>
      <c r="AS2513" s="335"/>
      <c r="AT2513" s="335"/>
      <c r="AU2513" s="335"/>
    </row>
    <row r="2514" spans="27:47" ht="12.95" customHeight="1" x14ac:dyDescent="0.2">
      <c r="AA2514" s="335"/>
      <c r="AB2514" s="335"/>
      <c r="AC2514" s="335"/>
      <c r="AD2514" s="335"/>
      <c r="AE2514" s="335"/>
      <c r="AF2514" s="418"/>
      <c r="AG2514" s="415"/>
      <c r="AN2514" s="335"/>
      <c r="AO2514" s="335"/>
      <c r="AP2514" s="335"/>
      <c r="AQ2514" s="335"/>
      <c r="AR2514" s="335"/>
      <c r="AS2514" s="335"/>
      <c r="AT2514" s="335"/>
      <c r="AU2514" s="335"/>
    </row>
    <row r="2515" spans="27:47" ht="12.95" customHeight="1" x14ac:dyDescent="0.2">
      <c r="AA2515" s="335"/>
      <c r="AB2515" s="335"/>
      <c r="AC2515" s="335"/>
      <c r="AD2515" s="335"/>
      <c r="AE2515" s="335"/>
      <c r="AF2515" s="418"/>
      <c r="AG2515" s="415"/>
      <c r="AN2515" s="335"/>
      <c r="AO2515" s="335"/>
      <c r="AP2515" s="335"/>
      <c r="AQ2515" s="335"/>
      <c r="AR2515" s="335"/>
      <c r="AS2515" s="335"/>
      <c r="AT2515" s="335"/>
      <c r="AU2515" s="335"/>
    </row>
    <row r="2516" spans="27:47" ht="12.95" customHeight="1" x14ac:dyDescent="0.2">
      <c r="AA2516" s="335"/>
      <c r="AB2516" s="335"/>
      <c r="AC2516" s="335"/>
      <c r="AD2516" s="335"/>
      <c r="AE2516" s="335"/>
      <c r="AF2516" s="418"/>
      <c r="AG2516" s="415"/>
      <c r="AN2516" s="335"/>
      <c r="AO2516" s="335"/>
      <c r="AP2516" s="335"/>
      <c r="AQ2516" s="335"/>
      <c r="AR2516" s="335"/>
      <c r="AS2516" s="335"/>
      <c r="AT2516" s="335"/>
      <c r="AU2516" s="335"/>
    </row>
    <row r="2517" spans="27:47" ht="12.95" customHeight="1" x14ac:dyDescent="0.2">
      <c r="AA2517" s="335"/>
      <c r="AB2517" s="335"/>
      <c r="AC2517" s="335"/>
      <c r="AD2517" s="335"/>
      <c r="AE2517" s="335"/>
      <c r="AF2517" s="418"/>
      <c r="AG2517" s="415"/>
      <c r="AN2517" s="335"/>
      <c r="AO2517" s="335"/>
      <c r="AP2517" s="335"/>
      <c r="AQ2517" s="335"/>
      <c r="AR2517" s="335"/>
      <c r="AS2517" s="335"/>
      <c r="AT2517" s="335"/>
      <c r="AU2517" s="335"/>
    </row>
    <row r="2518" spans="27:47" ht="12.95" customHeight="1" x14ac:dyDescent="0.2">
      <c r="AA2518" s="335"/>
      <c r="AB2518" s="335"/>
      <c r="AC2518" s="335"/>
      <c r="AD2518" s="335"/>
      <c r="AE2518" s="335"/>
      <c r="AF2518" s="418"/>
      <c r="AG2518" s="415"/>
      <c r="AN2518" s="335"/>
      <c r="AO2518" s="335"/>
      <c r="AP2518" s="335"/>
      <c r="AQ2518" s="335"/>
      <c r="AR2518" s="335"/>
      <c r="AS2518" s="335"/>
      <c r="AT2518" s="335"/>
      <c r="AU2518" s="335"/>
    </row>
    <row r="2519" spans="27:47" ht="12.95" customHeight="1" x14ac:dyDescent="0.2">
      <c r="AA2519" s="335"/>
      <c r="AB2519" s="335"/>
      <c r="AC2519" s="335"/>
      <c r="AD2519" s="335"/>
      <c r="AE2519" s="335"/>
      <c r="AF2519" s="418"/>
      <c r="AG2519" s="415"/>
      <c r="AN2519" s="335"/>
      <c r="AO2519" s="335"/>
      <c r="AP2519" s="335"/>
      <c r="AQ2519" s="335"/>
      <c r="AR2519" s="335"/>
      <c r="AS2519" s="335"/>
      <c r="AT2519" s="335"/>
      <c r="AU2519" s="335"/>
    </row>
    <row r="2520" spans="27:47" ht="12.95" customHeight="1" x14ac:dyDescent="0.2">
      <c r="AA2520" s="335"/>
      <c r="AB2520" s="335"/>
      <c r="AC2520" s="335"/>
      <c r="AD2520" s="335"/>
      <c r="AE2520" s="335"/>
      <c r="AF2520" s="418"/>
      <c r="AG2520" s="415"/>
      <c r="AN2520" s="335"/>
      <c r="AO2520" s="335"/>
      <c r="AP2520" s="335"/>
      <c r="AQ2520" s="335"/>
      <c r="AR2520" s="335"/>
      <c r="AS2520" s="335"/>
      <c r="AT2520" s="335"/>
      <c r="AU2520" s="335"/>
    </row>
    <row r="2521" spans="27:47" ht="12.95" customHeight="1" x14ac:dyDescent="0.2">
      <c r="AA2521" s="335"/>
      <c r="AB2521" s="335"/>
      <c r="AC2521" s="335"/>
      <c r="AD2521" s="335"/>
      <c r="AE2521" s="335"/>
      <c r="AF2521" s="418"/>
      <c r="AG2521" s="415"/>
      <c r="AN2521" s="335"/>
      <c r="AO2521" s="335"/>
      <c r="AP2521" s="335"/>
      <c r="AQ2521" s="335"/>
      <c r="AR2521" s="335"/>
      <c r="AS2521" s="335"/>
      <c r="AT2521" s="335"/>
      <c r="AU2521" s="335"/>
    </row>
    <row r="2522" spans="27:47" ht="12.95" customHeight="1" x14ac:dyDescent="0.2">
      <c r="AA2522" s="335"/>
      <c r="AB2522" s="335"/>
      <c r="AC2522" s="335"/>
      <c r="AD2522" s="335"/>
      <c r="AE2522" s="335"/>
      <c r="AF2522" s="418"/>
      <c r="AG2522" s="415"/>
      <c r="AN2522" s="335"/>
      <c r="AO2522" s="335"/>
      <c r="AP2522" s="335"/>
      <c r="AQ2522" s="335"/>
      <c r="AR2522" s="335"/>
      <c r="AS2522" s="335"/>
      <c r="AT2522" s="335"/>
      <c r="AU2522" s="335"/>
    </row>
    <row r="2523" spans="27:47" ht="12.95" customHeight="1" x14ac:dyDescent="0.2">
      <c r="AA2523" s="335"/>
      <c r="AB2523" s="335"/>
      <c r="AC2523" s="335"/>
      <c r="AD2523" s="335"/>
      <c r="AE2523" s="335"/>
      <c r="AF2523" s="418"/>
      <c r="AG2523" s="415"/>
      <c r="AN2523" s="335"/>
      <c r="AO2523" s="335"/>
      <c r="AP2523" s="335"/>
      <c r="AQ2523" s="335"/>
      <c r="AR2523" s="335"/>
      <c r="AS2523" s="335"/>
      <c r="AT2523" s="335"/>
      <c r="AU2523" s="335"/>
    </row>
    <row r="2524" spans="27:47" ht="12.95" customHeight="1" x14ac:dyDescent="0.2">
      <c r="AA2524" s="335"/>
      <c r="AB2524" s="335"/>
      <c r="AC2524" s="335"/>
      <c r="AD2524" s="335"/>
      <c r="AE2524" s="335"/>
      <c r="AF2524" s="418"/>
      <c r="AG2524" s="415"/>
      <c r="AN2524" s="335"/>
      <c r="AO2524" s="335"/>
      <c r="AP2524" s="335"/>
      <c r="AQ2524" s="335"/>
      <c r="AR2524" s="335"/>
      <c r="AS2524" s="335"/>
      <c r="AT2524" s="335"/>
      <c r="AU2524" s="335"/>
    </row>
    <row r="2525" spans="27:47" ht="12.95" customHeight="1" x14ac:dyDescent="0.2">
      <c r="AA2525" s="335"/>
      <c r="AB2525" s="335"/>
      <c r="AC2525" s="335"/>
      <c r="AD2525" s="335"/>
      <c r="AE2525" s="335"/>
      <c r="AF2525" s="418"/>
      <c r="AG2525" s="415"/>
      <c r="AN2525" s="335"/>
      <c r="AO2525" s="335"/>
      <c r="AP2525" s="335"/>
      <c r="AQ2525" s="335"/>
      <c r="AR2525" s="335"/>
      <c r="AS2525" s="335"/>
      <c r="AT2525" s="335"/>
      <c r="AU2525" s="335"/>
    </row>
    <row r="2526" spans="27:47" ht="12.95" customHeight="1" x14ac:dyDescent="0.2">
      <c r="AA2526" s="335"/>
      <c r="AB2526" s="335"/>
      <c r="AC2526" s="335"/>
      <c r="AD2526" s="335"/>
      <c r="AE2526" s="335"/>
      <c r="AF2526" s="418"/>
      <c r="AG2526" s="415"/>
      <c r="AN2526" s="335"/>
      <c r="AO2526" s="335"/>
      <c r="AP2526" s="335"/>
      <c r="AQ2526" s="335"/>
      <c r="AR2526" s="335"/>
      <c r="AS2526" s="335"/>
      <c r="AT2526" s="335"/>
      <c r="AU2526" s="335"/>
    </row>
    <row r="2527" spans="27:47" ht="12.95" customHeight="1" x14ac:dyDescent="0.2">
      <c r="AA2527" s="335"/>
      <c r="AB2527" s="335"/>
      <c r="AC2527" s="335"/>
      <c r="AD2527" s="335"/>
      <c r="AE2527" s="335"/>
      <c r="AF2527" s="418"/>
      <c r="AG2527" s="415"/>
      <c r="AN2527" s="335"/>
      <c r="AO2527" s="335"/>
      <c r="AP2527" s="335"/>
      <c r="AQ2527" s="335"/>
      <c r="AR2527" s="335"/>
      <c r="AS2527" s="335"/>
      <c r="AT2527" s="335"/>
      <c r="AU2527" s="335"/>
    </row>
    <row r="2528" spans="27:47" ht="12.95" customHeight="1" x14ac:dyDescent="0.2">
      <c r="AA2528" s="335"/>
      <c r="AB2528" s="335"/>
      <c r="AC2528" s="335"/>
      <c r="AD2528" s="335"/>
      <c r="AE2528" s="335"/>
      <c r="AF2528" s="418"/>
      <c r="AG2528" s="415"/>
      <c r="AN2528" s="335"/>
      <c r="AO2528" s="335"/>
      <c r="AP2528" s="335"/>
      <c r="AQ2528" s="335"/>
      <c r="AR2528" s="335"/>
      <c r="AS2528" s="335"/>
      <c r="AT2528" s="335"/>
      <c r="AU2528" s="335"/>
    </row>
    <row r="2529" spans="27:47" ht="12.95" customHeight="1" x14ac:dyDescent="0.2">
      <c r="AA2529" s="335"/>
      <c r="AB2529" s="335"/>
      <c r="AC2529" s="335"/>
      <c r="AD2529" s="335"/>
      <c r="AE2529" s="335"/>
      <c r="AF2529" s="418"/>
      <c r="AG2529" s="415"/>
      <c r="AN2529" s="335"/>
      <c r="AO2529" s="335"/>
      <c r="AP2529" s="335"/>
      <c r="AQ2529" s="335"/>
      <c r="AR2529" s="335"/>
      <c r="AS2529" s="335"/>
      <c r="AT2529" s="335"/>
      <c r="AU2529" s="335"/>
    </row>
    <row r="2530" spans="27:47" ht="12.95" customHeight="1" x14ac:dyDescent="0.2">
      <c r="AA2530" s="335"/>
      <c r="AB2530" s="335"/>
      <c r="AC2530" s="335"/>
      <c r="AD2530" s="335"/>
      <c r="AE2530" s="335"/>
      <c r="AF2530" s="418"/>
      <c r="AG2530" s="415"/>
      <c r="AN2530" s="335"/>
      <c r="AO2530" s="335"/>
      <c r="AP2530" s="335"/>
      <c r="AQ2530" s="335"/>
      <c r="AR2530" s="335"/>
      <c r="AS2530" s="335"/>
      <c r="AT2530" s="335"/>
      <c r="AU2530" s="335"/>
    </row>
    <row r="2531" spans="27:47" ht="12.95" customHeight="1" x14ac:dyDescent="0.2">
      <c r="AA2531" s="335"/>
      <c r="AB2531" s="335"/>
      <c r="AC2531" s="335"/>
      <c r="AD2531" s="335"/>
      <c r="AE2531" s="335"/>
      <c r="AF2531" s="418"/>
      <c r="AG2531" s="415"/>
      <c r="AN2531" s="335"/>
      <c r="AO2531" s="335"/>
      <c r="AP2531" s="335"/>
      <c r="AQ2531" s="335"/>
      <c r="AR2531" s="335"/>
      <c r="AS2531" s="335"/>
      <c r="AT2531" s="335"/>
      <c r="AU2531" s="335"/>
    </row>
    <row r="2532" spans="27:47" ht="12.95" customHeight="1" x14ac:dyDescent="0.2">
      <c r="AA2532" s="335"/>
      <c r="AB2532" s="335"/>
      <c r="AC2532" s="335"/>
      <c r="AD2532" s="335"/>
      <c r="AE2532" s="335"/>
      <c r="AF2532" s="418"/>
      <c r="AG2532" s="415"/>
      <c r="AN2532" s="335"/>
      <c r="AO2532" s="335"/>
      <c r="AP2532" s="335"/>
      <c r="AQ2532" s="335"/>
      <c r="AR2532" s="335"/>
      <c r="AS2532" s="335"/>
      <c r="AT2532" s="335"/>
      <c r="AU2532" s="335"/>
    </row>
    <row r="2533" spans="27:47" ht="12.95" customHeight="1" x14ac:dyDescent="0.2">
      <c r="AA2533" s="335"/>
      <c r="AB2533" s="335"/>
      <c r="AC2533" s="335"/>
      <c r="AD2533" s="335"/>
      <c r="AE2533" s="335"/>
      <c r="AF2533" s="418"/>
      <c r="AG2533" s="415"/>
      <c r="AN2533" s="335"/>
      <c r="AO2533" s="335"/>
      <c r="AP2533" s="335"/>
      <c r="AQ2533" s="335"/>
      <c r="AR2533" s="335"/>
      <c r="AS2533" s="335"/>
      <c r="AT2533" s="335"/>
      <c r="AU2533" s="335"/>
    </row>
    <row r="2534" spans="27:47" ht="12.95" customHeight="1" x14ac:dyDescent="0.2">
      <c r="AA2534" s="335"/>
      <c r="AB2534" s="335"/>
      <c r="AC2534" s="335"/>
      <c r="AD2534" s="335"/>
      <c r="AE2534" s="335"/>
      <c r="AF2534" s="418"/>
      <c r="AG2534" s="415"/>
      <c r="AN2534" s="335"/>
      <c r="AO2534" s="335"/>
      <c r="AP2534" s="335"/>
      <c r="AQ2534" s="335"/>
      <c r="AR2534" s="335"/>
      <c r="AS2534" s="335"/>
      <c r="AT2534" s="335"/>
      <c r="AU2534" s="335"/>
    </row>
    <row r="2535" spans="27:47" ht="12.95" customHeight="1" x14ac:dyDescent="0.2">
      <c r="AA2535" s="335"/>
      <c r="AB2535" s="335"/>
      <c r="AC2535" s="335"/>
      <c r="AD2535" s="335"/>
      <c r="AE2535" s="335"/>
      <c r="AF2535" s="418"/>
      <c r="AG2535" s="415"/>
      <c r="AN2535" s="335"/>
      <c r="AO2535" s="335"/>
      <c r="AP2535" s="335"/>
      <c r="AQ2535" s="335"/>
      <c r="AR2535" s="335"/>
      <c r="AS2535" s="335"/>
      <c r="AT2535" s="335"/>
      <c r="AU2535" s="335"/>
    </row>
    <row r="2536" spans="27:47" ht="12.95" customHeight="1" x14ac:dyDescent="0.2">
      <c r="AA2536" s="335"/>
      <c r="AB2536" s="335"/>
      <c r="AC2536" s="335"/>
      <c r="AD2536" s="335"/>
      <c r="AE2536" s="335"/>
      <c r="AF2536" s="418"/>
      <c r="AG2536" s="415"/>
      <c r="AN2536" s="335"/>
      <c r="AO2536" s="335"/>
      <c r="AP2536" s="335"/>
      <c r="AQ2536" s="335"/>
      <c r="AR2536" s="335"/>
      <c r="AS2536" s="335"/>
      <c r="AT2536" s="335"/>
      <c r="AU2536" s="335"/>
    </row>
    <row r="2537" spans="27:47" ht="12.95" customHeight="1" x14ac:dyDescent="0.2">
      <c r="AA2537" s="335"/>
      <c r="AB2537" s="335"/>
      <c r="AC2537" s="335"/>
      <c r="AD2537" s="335"/>
      <c r="AE2537" s="335"/>
      <c r="AF2537" s="418"/>
      <c r="AG2537" s="415"/>
      <c r="AN2537" s="335"/>
      <c r="AO2537" s="335"/>
      <c r="AP2537" s="335"/>
      <c r="AQ2537" s="335"/>
      <c r="AR2537" s="335"/>
      <c r="AS2537" s="335"/>
      <c r="AT2537" s="335"/>
      <c r="AU2537" s="335"/>
    </row>
    <row r="2538" spans="27:47" ht="12.95" customHeight="1" x14ac:dyDescent="0.2">
      <c r="AA2538" s="335"/>
      <c r="AB2538" s="335"/>
      <c r="AC2538" s="335"/>
      <c r="AD2538" s="335"/>
      <c r="AE2538" s="335"/>
      <c r="AF2538" s="418"/>
      <c r="AG2538" s="415"/>
      <c r="AN2538" s="335"/>
      <c r="AO2538" s="335"/>
      <c r="AP2538" s="335"/>
      <c r="AQ2538" s="335"/>
      <c r="AR2538" s="335"/>
      <c r="AS2538" s="335"/>
      <c r="AT2538" s="335"/>
      <c r="AU2538" s="335"/>
    </row>
    <row r="2539" spans="27:47" ht="12.95" customHeight="1" x14ac:dyDescent="0.2">
      <c r="AA2539" s="335"/>
      <c r="AB2539" s="335"/>
      <c r="AC2539" s="335"/>
      <c r="AD2539" s="335"/>
      <c r="AE2539" s="335"/>
      <c r="AF2539" s="418"/>
      <c r="AG2539" s="415"/>
      <c r="AN2539" s="335"/>
      <c r="AO2539" s="335"/>
      <c r="AP2539" s="335"/>
      <c r="AQ2539" s="335"/>
      <c r="AR2539" s="335"/>
      <c r="AS2539" s="335"/>
      <c r="AT2539" s="335"/>
      <c r="AU2539" s="335"/>
    </row>
    <row r="2540" spans="27:47" ht="12.95" customHeight="1" x14ac:dyDescent="0.2">
      <c r="AA2540" s="335"/>
      <c r="AB2540" s="335"/>
      <c r="AC2540" s="335"/>
      <c r="AD2540" s="335"/>
      <c r="AE2540" s="335"/>
      <c r="AF2540" s="418"/>
      <c r="AG2540" s="415"/>
      <c r="AN2540" s="335"/>
      <c r="AO2540" s="335"/>
      <c r="AP2540" s="335"/>
      <c r="AQ2540" s="335"/>
      <c r="AR2540" s="335"/>
      <c r="AS2540" s="335"/>
      <c r="AT2540" s="335"/>
      <c r="AU2540" s="335"/>
    </row>
    <row r="2541" spans="27:47" ht="12.95" customHeight="1" x14ac:dyDescent="0.2">
      <c r="AA2541" s="335"/>
      <c r="AB2541" s="335"/>
      <c r="AC2541" s="335"/>
      <c r="AD2541" s="335"/>
      <c r="AE2541" s="335"/>
      <c r="AF2541" s="418"/>
      <c r="AG2541" s="415"/>
      <c r="AN2541" s="335"/>
      <c r="AO2541" s="335"/>
      <c r="AP2541" s="335"/>
      <c r="AQ2541" s="335"/>
      <c r="AR2541" s="335"/>
      <c r="AS2541" s="335"/>
      <c r="AT2541" s="335"/>
      <c r="AU2541" s="335"/>
    </row>
  </sheetData>
  <protectedRanges>
    <protectedRange sqref="A219:D221" name="Range1"/>
  </protectedRanges>
  <sortState xmlns:xlrd2="http://schemas.microsoft.com/office/spreadsheetml/2017/richdata2" ref="A21:AU225">
    <sortCondition ref="C21:C225"/>
  </sortState>
  <phoneticPr fontId="0" type="noConversion"/>
  <hyperlinks>
    <hyperlink ref="H64842" r:id="rId1" display="http://vsolj.cetus-net.org/bulletin.html" xr:uid="{00000000-0004-0000-0000-000000000000}"/>
    <hyperlink ref="H64835" r:id="rId2" display="https://www.aavso.org/ejaavso" xr:uid="{00000000-0004-0000-0000-000001000000}"/>
    <hyperlink ref="AP1693" r:id="rId3" display="http://cdsbib.u-strasbg.fr/cgi-bin/cdsbib?1990RMxAA..21..381G" xr:uid="{00000000-0004-0000-0000-000002000000}"/>
    <hyperlink ref="AP1690" r:id="rId4" display="http://cdsbib.u-strasbg.fr/cgi-bin/cdsbib?1990RMxAA..21..381G" xr:uid="{00000000-0004-0000-0000-000003000000}"/>
    <hyperlink ref="AP1692" r:id="rId5" display="http://cdsbib.u-strasbg.fr/cgi-bin/cdsbib?1990RMxAA..21..381G" xr:uid="{00000000-0004-0000-0000-000004000000}"/>
    <hyperlink ref="AP1668" r:id="rId6" display="http://cdsbib.u-strasbg.fr/cgi-bin/cdsbib?1990RMxAA..21..381G" xr:uid="{00000000-0004-0000-0000-000005000000}"/>
    <hyperlink ref="I64842" r:id="rId7" display="http://vsolj.cetus-net.org/bulletin.html" xr:uid="{00000000-0004-0000-0000-000006000000}"/>
    <hyperlink ref="AQ1829" r:id="rId8" display="http://cdsbib.u-strasbg.fr/cgi-bin/cdsbib?1990RMxAA..21..381G" xr:uid="{00000000-0004-0000-0000-000007000000}"/>
    <hyperlink ref="AQ3473" r:id="rId9" display="http://cdsbib.u-strasbg.fr/cgi-bin/cdsbib?1990RMxAA..21..381G" xr:uid="{00000000-0004-0000-0000-000008000000}"/>
    <hyperlink ref="AQ1830" r:id="rId10" display="http://cdsbib.u-strasbg.fr/cgi-bin/cdsbib?1990RMxAA..21..381G" xr:uid="{00000000-0004-0000-0000-000009000000}"/>
    <hyperlink ref="H64839" r:id="rId11" display="https://www.aavso.org/ejaavso" xr:uid="{00000000-0004-0000-0000-00000A000000}"/>
    <hyperlink ref="H2680" r:id="rId12" display="http://vsolj.cetus-net.org/bulletin.html" xr:uid="{00000000-0004-0000-0000-00000B000000}"/>
    <hyperlink ref="AP5918" r:id="rId13" display="http://cdsbib.u-strasbg.fr/cgi-bin/cdsbib?1990RMxAA..21..381G" xr:uid="{00000000-0004-0000-0000-00000C000000}"/>
    <hyperlink ref="AP5921" r:id="rId14" display="http://cdsbib.u-strasbg.fr/cgi-bin/cdsbib?1990RMxAA..21..381G" xr:uid="{00000000-0004-0000-0000-00000D000000}"/>
    <hyperlink ref="AP5919" r:id="rId15" display="http://cdsbib.u-strasbg.fr/cgi-bin/cdsbib?1990RMxAA..21..381G" xr:uid="{00000000-0004-0000-0000-00000E000000}"/>
    <hyperlink ref="AP5897" r:id="rId16" display="http://cdsbib.u-strasbg.fr/cgi-bin/cdsbib?1990RMxAA..21..381G" xr:uid="{00000000-0004-0000-0000-00000F000000}"/>
    <hyperlink ref="I2680" r:id="rId17" display="http://vsolj.cetus-net.org/bulletin.html" xr:uid="{00000000-0004-0000-0000-000010000000}"/>
    <hyperlink ref="AQ6031" r:id="rId18" display="http://cdsbib.u-strasbg.fr/cgi-bin/cdsbib?1990RMxAA..21..381G" xr:uid="{00000000-0004-0000-0000-000011000000}"/>
    <hyperlink ref="AQ583" r:id="rId19" display="http://cdsbib.u-strasbg.fr/cgi-bin/cdsbib?1990RMxAA..21..381G" xr:uid="{00000000-0004-0000-0000-000012000000}"/>
    <hyperlink ref="AQ6032" r:id="rId20" display="http://cdsbib.u-strasbg.fr/cgi-bin/cdsbib?1990RMxAA..21..381G" xr:uid="{00000000-0004-0000-0000-000013000000}"/>
    <hyperlink ref="H64998" r:id="rId21" display="http://vsolj.cetus-net.org/bulletin.html" xr:uid="{00000000-0004-0000-0000-000014000000}"/>
    <hyperlink ref="H64991" r:id="rId22" display="https://www.aavso.org/ejaavso" xr:uid="{00000000-0004-0000-0000-000015000000}"/>
    <hyperlink ref="I64998" r:id="rId23" display="http://vsolj.cetus-net.org/bulletin.html" xr:uid="{00000000-0004-0000-0000-000016000000}"/>
    <hyperlink ref="AQ58649" r:id="rId24" display="http://cdsbib.u-strasbg.fr/cgi-bin/cdsbib?1990RMxAA..21..381G" xr:uid="{00000000-0004-0000-0000-000017000000}"/>
    <hyperlink ref="H64995" r:id="rId25" display="https://www.aavso.org/ejaavso" xr:uid="{00000000-0004-0000-0000-000018000000}"/>
    <hyperlink ref="AP6013" r:id="rId26" display="http://cdsbib.u-strasbg.fr/cgi-bin/cdsbib?1990RMxAA..21..381G" xr:uid="{00000000-0004-0000-0000-000019000000}"/>
    <hyperlink ref="AP6016" r:id="rId27" display="http://cdsbib.u-strasbg.fr/cgi-bin/cdsbib?1990RMxAA..21..381G" xr:uid="{00000000-0004-0000-0000-00001A000000}"/>
    <hyperlink ref="AP6014" r:id="rId28" display="http://cdsbib.u-strasbg.fr/cgi-bin/cdsbib?1990RMxAA..21..381G" xr:uid="{00000000-0004-0000-0000-00001B000000}"/>
    <hyperlink ref="AP5998" r:id="rId29" display="http://cdsbib.u-strasbg.fr/cgi-bin/cdsbib?1990RMxAA..21..381G" xr:uid="{00000000-0004-0000-0000-00001C000000}"/>
    <hyperlink ref="AQ6227" r:id="rId30" display="http://cdsbib.u-strasbg.fr/cgi-bin/cdsbib?1990RMxAA..21..381G" xr:uid="{00000000-0004-0000-0000-00001D000000}"/>
    <hyperlink ref="AQ6231" r:id="rId31" display="http://cdsbib.u-strasbg.fr/cgi-bin/cdsbib?1990RMxAA..21..381G" xr:uid="{00000000-0004-0000-0000-00001E000000}"/>
    <hyperlink ref="AQ375" r:id="rId32" display="http://cdsbib.u-strasbg.fr/cgi-bin/cdsbib?1990RMxAA..21..381G" xr:uid="{00000000-0004-0000-0000-00001F000000}"/>
    <hyperlink ref="I3119" r:id="rId33" display="http://vsolj.cetus-net.org/bulletin.html" xr:uid="{00000000-0004-0000-0000-000020000000}"/>
    <hyperlink ref="H3119" r:id="rId34" display="http://vsolj.cetus-net.org/bulletin.html" xr:uid="{00000000-0004-0000-0000-000021000000}"/>
    <hyperlink ref="AQ1036" r:id="rId35" display="http://cdsbib.u-strasbg.fr/cgi-bin/cdsbib?1990RMxAA..21..381G" xr:uid="{00000000-0004-0000-0000-000022000000}"/>
    <hyperlink ref="AQ1035" r:id="rId36" display="http://cdsbib.u-strasbg.fr/cgi-bin/cdsbib?1990RMxAA..21..381G" xr:uid="{00000000-0004-0000-0000-000023000000}"/>
    <hyperlink ref="AP4289" r:id="rId37" display="http://cdsbib.u-strasbg.fr/cgi-bin/cdsbib?1990RMxAA..21..381G" xr:uid="{00000000-0004-0000-0000-000024000000}"/>
    <hyperlink ref="AP4307" r:id="rId38" display="http://cdsbib.u-strasbg.fr/cgi-bin/cdsbib?1990RMxAA..21..381G" xr:uid="{00000000-0004-0000-0000-000025000000}"/>
    <hyperlink ref="AP4308" r:id="rId39" display="http://cdsbib.u-strasbg.fr/cgi-bin/cdsbib?1990RMxAA..21..381G" xr:uid="{00000000-0004-0000-0000-000026000000}"/>
    <hyperlink ref="AP4304" r:id="rId40" display="http://cdsbib.u-strasbg.fr/cgi-bin/cdsbib?1990RMxAA..21..381G" xr:uid="{00000000-0004-0000-0000-000027000000}"/>
  </hyperlinks>
  <pageMargins left="0.75" right="0.75" top="1" bottom="1" header="0.5" footer="0.5"/>
  <pageSetup orientation="portrait" horizontalDpi="300" verticalDpi="300" r:id="rId41"/>
  <headerFooter alignWithMargins="0"/>
  <drawing r:id="rId4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indexed="10"/>
  </sheetPr>
  <dimension ref="A1:AG1804"/>
  <sheetViews>
    <sheetView workbookViewId="0">
      <pane ySplit="20" topLeftCell="A21" activePane="bottomLeft" state="frozen"/>
      <selection pane="bottomLeft"/>
    </sheetView>
  </sheetViews>
  <sheetFormatPr defaultColWidth="10.28515625" defaultRowHeight="12.75" x14ac:dyDescent="0.2"/>
  <cols>
    <col min="1" max="1" width="19.140625" customWidth="1"/>
    <col min="2" max="2" width="6.140625" customWidth="1"/>
    <col min="3" max="3" width="11.85546875" customWidth="1"/>
    <col min="4" max="4" width="9.42578125" customWidth="1"/>
    <col min="5" max="5" width="10.7109375" customWidth="1"/>
    <col min="6" max="6" width="12" bestFit="1" customWidth="1"/>
    <col min="7" max="7" width="8.140625" customWidth="1"/>
    <col min="8" max="15" width="7.5703125" customWidth="1"/>
    <col min="16" max="16" width="7.7109375" customWidth="1"/>
    <col min="17" max="17" width="11.85546875" customWidth="1"/>
    <col min="18" max="20" width="11.5703125" customWidth="1"/>
  </cols>
  <sheetData>
    <row r="1" spans="1:24" ht="21" thickBot="1" x14ac:dyDescent="0.35">
      <c r="A1" s="1" t="s">
        <v>93</v>
      </c>
      <c r="C1" s="18"/>
      <c r="W1" s="8" t="s">
        <v>20</v>
      </c>
      <c r="X1" s="8" t="s">
        <v>191</v>
      </c>
    </row>
    <row r="2" spans="1:24" x14ac:dyDescent="0.2">
      <c r="A2" t="s">
        <v>35</v>
      </c>
      <c r="B2" t="s">
        <v>64</v>
      </c>
      <c r="W2">
        <v>-60000</v>
      </c>
      <c r="X2">
        <f t="shared" ref="X2:X16" si="0">+D$11+D$12*W2+D$13*W2^2</f>
        <v>-4.3205494326110649E-2</v>
      </c>
    </row>
    <row r="3" spans="1:24" ht="13.5" thickBot="1" x14ac:dyDescent="0.25">
      <c r="A3" s="97" t="s">
        <v>243</v>
      </c>
      <c r="W3">
        <v>-55000</v>
      </c>
      <c r="X3">
        <f t="shared" si="0"/>
        <v>-9.364452258980549E-2</v>
      </c>
    </row>
    <row r="4" spans="1:24" ht="14.25" thickTop="1" thickBot="1" x14ac:dyDescent="0.25">
      <c r="A4" s="7" t="s">
        <v>10</v>
      </c>
      <c r="C4" s="2">
        <v>39953.962099999997</v>
      </c>
      <c r="D4" s="3">
        <v>0.37054662999999999</v>
      </c>
      <c r="W4">
        <v>-50000</v>
      </c>
      <c r="X4">
        <f t="shared" si="0"/>
        <v>-0.13091468990173349</v>
      </c>
    </row>
    <row r="5" spans="1:24" ht="13.5" thickTop="1" x14ac:dyDescent="0.2">
      <c r="A5" t="s">
        <v>187</v>
      </c>
      <c r="D5">
        <f>2*D13*365.24/C8</f>
        <v>5.251627451911903E-7</v>
      </c>
      <c r="W5">
        <v>-45000</v>
      </c>
      <c r="X5">
        <f t="shared" si="0"/>
        <v>-0.15501599626189511</v>
      </c>
    </row>
    <row r="6" spans="1:24" x14ac:dyDescent="0.2">
      <c r="A6" s="7" t="s">
        <v>11</v>
      </c>
      <c r="W6">
        <v>-40000</v>
      </c>
      <c r="X6">
        <f t="shared" si="0"/>
        <v>-0.1659484416702901</v>
      </c>
    </row>
    <row r="7" spans="1:24" x14ac:dyDescent="0.2">
      <c r="A7" t="s">
        <v>12</v>
      </c>
      <c r="C7">
        <v>53377.0576</v>
      </c>
      <c r="D7" s="148" t="s">
        <v>244</v>
      </c>
      <c r="W7">
        <v>-35000</v>
      </c>
      <c r="X7">
        <f t="shared" si="0"/>
        <v>-0.16371202612691838</v>
      </c>
    </row>
    <row r="8" spans="1:24" x14ac:dyDescent="0.2">
      <c r="A8" t="s">
        <v>13</v>
      </c>
      <c r="C8">
        <v>0.36634698999999998</v>
      </c>
      <c r="D8" s="148" t="s">
        <v>244</v>
      </c>
      <c r="W8">
        <v>-30000</v>
      </c>
      <c r="X8">
        <f t="shared" si="0"/>
        <v>-0.14830674963178003</v>
      </c>
    </row>
    <row r="9" spans="1:24" x14ac:dyDescent="0.2">
      <c r="W9">
        <v>-25000</v>
      </c>
      <c r="X9">
        <f t="shared" si="0"/>
        <v>-0.11973261218487508</v>
      </c>
    </row>
    <row r="10" spans="1:24" ht="13.5" thickBot="1" x14ac:dyDescent="0.25">
      <c r="C10" s="6" t="s">
        <v>30</v>
      </c>
      <c r="D10" s="6" t="s">
        <v>31</v>
      </c>
      <c r="W10">
        <v>-20000</v>
      </c>
      <c r="X10">
        <f t="shared" si="0"/>
        <v>-7.7989613786203615E-2</v>
      </c>
    </row>
    <row r="11" spans="1:24" x14ac:dyDescent="0.2">
      <c r="A11" t="s">
        <v>26</v>
      </c>
      <c r="C11">
        <f>INTERCEPT(G125:G9957,F125:F9957)</f>
        <v>9.8190059031693283E-2</v>
      </c>
      <c r="D11" s="5">
        <f>+E11*F11</f>
        <v>0.2206709893261487</v>
      </c>
      <c r="E11" s="11">
        <v>0.2206709893261487</v>
      </c>
      <c r="F11">
        <v>1</v>
      </c>
      <c r="W11">
        <v>-15000</v>
      </c>
      <c r="X11">
        <f t="shared" si="0"/>
        <v>-2.307775443576543E-2</v>
      </c>
    </row>
    <row r="12" spans="1:24" x14ac:dyDescent="0.2">
      <c r="A12" t="s">
        <v>27</v>
      </c>
      <c r="C12">
        <f>SLOPE(G125:G9957,F125:F9957)</f>
        <v>6.3852462946136488E-5</v>
      </c>
      <c r="D12" s="5">
        <f>+E12*F12</f>
        <v>2.020057453632426E-5</v>
      </c>
      <c r="E12" s="12">
        <v>2.020057453632426E-5</v>
      </c>
      <c r="F12">
        <v>1</v>
      </c>
      <c r="W12">
        <v>-10000</v>
      </c>
      <c r="X12">
        <f t="shared" si="0"/>
        <v>4.5002965866439315E-2</v>
      </c>
    </row>
    <row r="13" spans="1:24" ht="13.5" thickBot="1" x14ac:dyDescent="0.25">
      <c r="A13" t="s">
        <v>29</v>
      </c>
      <c r="C13" s="5" t="s">
        <v>24</v>
      </c>
      <c r="D13" s="5">
        <f>+E13*F13</f>
        <v>2.633772190353323E-10</v>
      </c>
      <c r="E13" s="13">
        <v>2.6337721903533229</v>
      </c>
      <c r="F13">
        <v>1E-10</v>
      </c>
      <c r="W13">
        <v>-5000</v>
      </c>
      <c r="X13">
        <f t="shared" si="0"/>
        <v>0.1262525471204107</v>
      </c>
    </row>
    <row r="14" spans="1:24" x14ac:dyDescent="0.2">
      <c r="A14" t="s">
        <v>34</v>
      </c>
      <c r="E14" t="e">
        <f>SUM(T21:T1143)</f>
        <v>#N/A</v>
      </c>
      <c r="W14">
        <v>0</v>
      </c>
      <c r="X14">
        <f t="shared" si="0"/>
        <v>0.2206709893261487</v>
      </c>
    </row>
    <row r="15" spans="1:24" x14ac:dyDescent="0.2">
      <c r="A15" s="4" t="s">
        <v>28</v>
      </c>
      <c r="C15" s="19">
        <f>(C7+C11)+(C8+C12)*INT(MAX(F21:F3526))</f>
        <v>55352.843052619239</v>
      </c>
      <c r="D15" s="16">
        <f>+C7+INT(MAX(F21:F1581))*C8+D11+D12*INT(MAX(F21:F4016))+D13*INT(MAX(F21:F4043)^2)</f>
        <v>55352.737819907998</v>
      </c>
      <c r="W15">
        <v>5000</v>
      </c>
      <c r="X15">
        <f t="shared" si="0"/>
        <v>0.32825829248365335</v>
      </c>
    </row>
    <row r="16" spans="1:24" x14ac:dyDescent="0.2">
      <c r="A16" s="7" t="s">
        <v>14</v>
      </c>
      <c r="C16" s="20">
        <f>+C8+C12</f>
        <v>0.36641084246294614</v>
      </c>
      <c r="D16" s="16">
        <f>+C8+D12+2*D13*MAX(F21:F9444)</f>
        <v>0.3663700308344664</v>
      </c>
      <c r="W16">
        <v>10000</v>
      </c>
      <c r="X16">
        <f t="shared" si="0"/>
        <v>0.44901445659292455</v>
      </c>
    </row>
    <row r="17" spans="1:22" ht="13.5" thickBot="1" x14ac:dyDescent="0.25">
      <c r="A17" s="29" t="s">
        <v>98</v>
      </c>
      <c r="C17">
        <f>COUNT(C21:C2191)</f>
        <v>130</v>
      </c>
    </row>
    <row r="18" spans="1:22" ht="14.25" thickTop="1" thickBot="1" x14ac:dyDescent="0.25">
      <c r="A18" s="7" t="s">
        <v>15</v>
      </c>
      <c r="C18" s="21">
        <f>+C15</f>
        <v>55352.843052619239</v>
      </c>
      <c r="D18" s="22">
        <f>C16</f>
        <v>0.36641084246294614</v>
      </c>
      <c r="E18" s="63" t="s">
        <v>30</v>
      </c>
    </row>
    <row r="19" spans="1:22" ht="13.5" thickBot="1" x14ac:dyDescent="0.25">
      <c r="A19" s="7" t="s">
        <v>94</v>
      </c>
      <c r="C19" s="23">
        <f>+D15</f>
        <v>55352.737819907998</v>
      </c>
      <c r="D19" s="24">
        <f>+D16</f>
        <v>0.3663700308344664</v>
      </c>
      <c r="E19" s="64" t="s">
        <v>95</v>
      </c>
      <c r="V19" t="s">
        <v>192</v>
      </c>
    </row>
    <row r="20" spans="1:22" ht="15" thickBot="1" x14ac:dyDescent="0.25">
      <c r="A20" s="6" t="s">
        <v>16</v>
      </c>
      <c r="B20" s="6" t="s">
        <v>17</v>
      </c>
      <c r="C20" s="6" t="s">
        <v>18</v>
      </c>
      <c r="D20" s="6" t="s">
        <v>23</v>
      </c>
      <c r="E20" s="6" t="s">
        <v>19</v>
      </c>
      <c r="F20" s="6" t="s">
        <v>20</v>
      </c>
      <c r="G20" s="6" t="s">
        <v>21</v>
      </c>
      <c r="H20" s="9" t="s">
        <v>22</v>
      </c>
      <c r="I20" s="9" t="s">
        <v>46</v>
      </c>
      <c r="J20" s="9" t="s">
        <v>63</v>
      </c>
      <c r="K20" s="9" t="s">
        <v>81</v>
      </c>
      <c r="L20" s="9" t="s">
        <v>68</v>
      </c>
      <c r="M20" s="9" t="s">
        <v>36</v>
      </c>
      <c r="N20" s="9" t="s">
        <v>62</v>
      </c>
      <c r="O20" s="9" t="s">
        <v>33</v>
      </c>
      <c r="P20" s="8" t="s">
        <v>32</v>
      </c>
      <c r="Q20" s="6" t="s">
        <v>25</v>
      </c>
      <c r="R20" s="75" t="s">
        <v>245</v>
      </c>
      <c r="S20" s="75" t="s">
        <v>217</v>
      </c>
      <c r="T20" s="75" t="s">
        <v>246</v>
      </c>
      <c r="U20" s="117" t="s">
        <v>188</v>
      </c>
      <c r="V20" s="6" t="s">
        <v>180</v>
      </c>
    </row>
    <row r="21" spans="1:22" x14ac:dyDescent="0.2">
      <c r="A21" s="32" t="s">
        <v>48</v>
      </c>
      <c r="B21" s="33"/>
      <c r="C21" s="34">
        <v>31215.385999999999</v>
      </c>
      <c r="D21" s="34"/>
      <c r="E21" s="33">
        <f t="shared" ref="E21:E52" si="1">+(C21-C$7)/C$8</f>
        <v>-60493.663671155053</v>
      </c>
      <c r="F21" s="50">
        <f t="shared" ref="F21:F35" si="2">ROUND(2*E21,0)/2</f>
        <v>-60493.5</v>
      </c>
      <c r="G21" s="33">
        <f t="shared" ref="G21:G53" si="3">+C21-(C$7+F21*C$8)</f>
        <v>-5.9960435002722079E-2</v>
      </c>
      <c r="H21" s="33"/>
      <c r="I21" s="33"/>
      <c r="J21" s="33"/>
      <c r="K21" s="33"/>
      <c r="L21" s="33"/>
      <c r="M21" s="33"/>
      <c r="N21" s="33">
        <f>G21</f>
        <v>-5.9960435002722079E-2</v>
      </c>
      <c r="O21" s="33"/>
      <c r="P21" s="33">
        <f t="shared" ref="P21:P52" si="4">+D$11+D$12*F21+D$13*F21^2</f>
        <v>-3.7513135467991621E-2</v>
      </c>
      <c r="Q21" s="36">
        <f t="shared" ref="Q21:Q52" si="5">+C21-15018.5</f>
        <v>16196.885999999999</v>
      </c>
      <c r="R21" s="33">
        <f t="shared" ref="R21:R51" si="6">+(P21-G21)^2</f>
        <v>5.038812564019102E-4</v>
      </c>
      <c r="S21" s="33">
        <f>VLOOKUP(C21,Inactive!C$21:S$148,17,FALSE)</f>
        <v>0.1</v>
      </c>
      <c r="T21" s="33">
        <f>+S21*R21</f>
        <v>5.038812564019102E-5</v>
      </c>
      <c r="U21" s="33"/>
      <c r="V21" s="33">
        <f t="shared" ref="V21:V51" si="7">+G21-P21</f>
        <v>-2.2447299534730458E-2</v>
      </c>
    </row>
    <row r="22" spans="1:22" x14ac:dyDescent="0.2">
      <c r="A22" s="37" t="s">
        <v>82</v>
      </c>
      <c r="B22" s="37"/>
      <c r="C22" s="30">
        <v>31216.34</v>
      </c>
      <c r="D22" s="30"/>
      <c r="E22" s="33">
        <f t="shared" si="1"/>
        <v>-60491.059582610469</v>
      </c>
      <c r="F22" s="50">
        <f t="shared" si="2"/>
        <v>-60491</v>
      </c>
      <c r="G22" s="33">
        <f t="shared" si="3"/>
        <v>-2.1827910000865813E-2</v>
      </c>
      <c r="H22" s="33"/>
      <c r="I22" s="38"/>
      <c r="J22" s="38"/>
      <c r="K22" s="38"/>
      <c r="L22" s="38"/>
      <c r="M22" s="38"/>
      <c r="N22" s="38">
        <f t="shared" ref="N22:N30" si="8">+C22-(C$7+F22*C$8)</f>
        <v>-2.1827910000865813E-2</v>
      </c>
      <c r="O22" s="38"/>
      <c r="P22" s="33">
        <f t="shared" si="4"/>
        <v>-3.7542295434541795E-2</v>
      </c>
      <c r="Q22" s="36">
        <f t="shared" si="5"/>
        <v>16197.84</v>
      </c>
      <c r="R22" s="33">
        <f t="shared" si="6"/>
        <v>2.4694190955812785E-4</v>
      </c>
      <c r="S22" s="33">
        <f>VLOOKUP(C22,Inactive!C$21:S$148,17,FALSE)</f>
        <v>0.1</v>
      </c>
      <c r="T22" s="33">
        <f t="shared" ref="T22:T85" si="9">+S22*R22</f>
        <v>2.4694190955812785E-5</v>
      </c>
      <c r="U22" s="33"/>
      <c r="V22" s="33">
        <f t="shared" si="7"/>
        <v>1.5714385433675981E-2</v>
      </c>
    </row>
    <row r="23" spans="1:22" x14ac:dyDescent="0.2">
      <c r="A23" s="37" t="s">
        <v>82</v>
      </c>
      <c r="B23" s="37"/>
      <c r="C23" s="30">
        <v>31219.26</v>
      </c>
      <c r="D23" s="30"/>
      <c r="E23" s="33">
        <f t="shared" si="1"/>
        <v>-60483.088997128114</v>
      </c>
      <c r="F23" s="50">
        <f t="shared" si="2"/>
        <v>-60483</v>
      </c>
      <c r="G23" s="33">
        <f t="shared" si="3"/>
        <v>-3.2603830000880407E-2</v>
      </c>
      <c r="H23" s="33"/>
      <c r="I23" s="38"/>
      <c r="J23" s="38"/>
      <c r="K23" s="38"/>
      <c r="L23" s="38"/>
      <c r="M23" s="38"/>
      <c r="N23" s="38">
        <f t="shared" si="8"/>
        <v>-3.2603830000880407E-2</v>
      </c>
      <c r="O23" s="38"/>
      <c r="P23" s="33">
        <f t="shared" si="4"/>
        <v>-3.7635585203815825E-2</v>
      </c>
      <c r="Q23" s="36">
        <f t="shared" si="5"/>
        <v>16200.759999999998</v>
      </c>
      <c r="R23" s="33">
        <f t="shared" si="6"/>
        <v>2.5318560422267645E-5</v>
      </c>
      <c r="S23" s="33">
        <f>VLOOKUP(C23,Inactive!C$21:S$148,17,FALSE)</f>
        <v>0.1</v>
      </c>
      <c r="T23" s="33">
        <f t="shared" si="9"/>
        <v>2.5318560422267645E-6</v>
      </c>
      <c r="U23" s="33"/>
      <c r="V23" s="33">
        <f t="shared" si="7"/>
        <v>5.0317552029354173E-3</v>
      </c>
    </row>
    <row r="24" spans="1:22" x14ac:dyDescent="0.2">
      <c r="A24" s="37" t="s">
        <v>82</v>
      </c>
      <c r="B24" s="37"/>
      <c r="C24" s="30">
        <v>31221.33</v>
      </c>
      <c r="D24" s="30"/>
      <c r="E24" s="33">
        <f t="shared" si="1"/>
        <v>-60477.438616323831</v>
      </c>
      <c r="F24" s="50">
        <f t="shared" si="2"/>
        <v>-60477.5</v>
      </c>
      <c r="G24" s="33">
        <f t="shared" si="3"/>
        <v>2.2487725000246428E-2</v>
      </c>
      <c r="H24" s="33"/>
      <c r="I24" s="38"/>
      <c r="J24" s="38"/>
      <c r="K24" s="38"/>
      <c r="L24" s="38"/>
      <c r="M24" s="38"/>
      <c r="N24" s="38">
        <f t="shared" si="8"/>
        <v>2.2487725000246428E-2</v>
      </c>
      <c r="O24" s="38"/>
      <c r="P24" s="33">
        <f t="shared" si="4"/>
        <v>-3.7699702364433318E-2</v>
      </c>
      <c r="Q24" s="36">
        <f t="shared" si="5"/>
        <v>16202.830000000002</v>
      </c>
      <c r="R24" s="33">
        <f t="shared" si="6"/>
        <v>3.6225264127786004E-3</v>
      </c>
      <c r="S24" s="33">
        <f>VLOOKUP(C24,Inactive!C$21:S$148,17,FALSE)</f>
        <v>0.1</v>
      </c>
      <c r="T24" s="33">
        <f t="shared" si="9"/>
        <v>3.6225264127786005E-4</v>
      </c>
      <c r="U24" s="33"/>
      <c r="V24" s="33">
        <f t="shared" si="7"/>
        <v>6.0187427364679746E-2</v>
      </c>
    </row>
    <row r="25" spans="1:22" x14ac:dyDescent="0.2">
      <c r="A25" s="37" t="s">
        <v>82</v>
      </c>
      <c r="B25" s="37"/>
      <c r="C25" s="30">
        <v>31225.4</v>
      </c>
      <c r="D25" s="30"/>
      <c r="E25" s="33">
        <f t="shared" si="1"/>
        <v>-60466.328930394651</v>
      </c>
      <c r="F25" s="50">
        <f t="shared" si="2"/>
        <v>-60466.5</v>
      </c>
      <c r="G25" s="33">
        <f t="shared" si="3"/>
        <v>6.2670834999153158E-2</v>
      </c>
      <c r="H25" s="33"/>
      <c r="I25" s="38"/>
      <c r="J25" s="38"/>
      <c r="K25" s="38"/>
      <c r="L25" s="38"/>
      <c r="M25" s="38"/>
      <c r="N25" s="38">
        <f t="shared" si="8"/>
        <v>6.2670834999153158E-2</v>
      </c>
      <c r="O25" s="38"/>
      <c r="P25" s="33">
        <f t="shared" si="4"/>
        <v>-3.7827888882702831E-2</v>
      </c>
      <c r="Q25" s="36">
        <f t="shared" si="5"/>
        <v>16206.900000000001</v>
      </c>
      <c r="R25" s="33">
        <f t="shared" si="6"/>
        <v>1.0099993501881531E-2</v>
      </c>
      <c r="S25" s="33">
        <f>VLOOKUP(C25,Inactive!C$21:S$148,17,FALSE)</f>
        <v>0.1</v>
      </c>
      <c r="T25" s="33">
        <f t="shared" si="9"/>
        <v>1.0099993501881531E-3</v>
      </c>
      <c r="U25" s="33"/>
      <c r="V25" s="33">
        <f t="shared" si="7"/>
        <v>0.10049872388185599</v>
      </c>
    </row>
    <row r="26" spans="1:22" x14ac:dyDescent="0.2">
      <c r="A26" s="37" t="s">
        <v>82</v>
      </c>
      <c r="B26" s="37"/>
      <c r="C26" s="30">
        <v>31241.33</v>
      </c>
      <c r="D26" s="30"/>
      <c r="E26" s="33">
        <f t="shared" si="1"/>
        <v>-60422.845565074793</v>
      </c>
      <c r="F26" s="50">
        <f t="shared" si="2"/>
        <v>-60423</v>
      </c>
      <c r="G26" s="33">
        <f t="shared" si="3"/>
        <v>5.6576769999082899E-2</v>
      </c>
      <c r="H26" s="33"/>
      <c r="I26" s="38"/>
      <c r="J26" s="38"/>
      <c r="K26" s="38"/>
      <c r="L26" s="38"/>
      <c r="M26" s="38"/>
      <c r="N26" s="38">
        <f t="shared" si="8"/>
        <v>5.6576769999082899E-2</v>
      </c>
      <c r="O26" s="38"/>
      <c r="P26" s="33">
        <f t="shared" si="4"/>
        <v>-3.8334183894317642E-2</v>
      </c>
      <c r="Q26" s="36">
        <f t="shared" si="5"/>
        <v>16222.830000000002</v>
      </c>
      <c r="R26" s="33">
        <f t="shared" si="6"/>
        <v>9.0080891689552026E-3</v>
      </c>
      <c r="S26" s="33">
        <f>VLOOKUP(C26,Inactive!C$21:S$148,17,FALSE)</f>
        <v>0.1</v>
      </c>
      <c r="T26" s="33">
        <f t="shared" si="9"/>
        <v>9.0080891689552035E-4</v>
      </c>
      <c r="U26" s="33"/>
      <c r="V26" s="33">
        <f t="shared" si="7"/>
        <v>9.491095389340054E-2</v>
      </c>
    </row>
    <row r="27" spans="1:22" x14ac:dyDescent="0.2">
      <c r="A27" s="37" t="s">
        <v>82</v>
      </c>
      <c r="B27" s="37"/>
      <c r="C27" s="30">
        <v>31244.31</v>
      </c>
      <c r="D27" s="30"/>
      <c r="E27" s="33">
        <f t="shared" si="1"/>
        <v>-60414.711200438687</v>
      </c>
      <c r="F27" s="50">
        <f t="shared" si="2"/>
        <v>-60414.5</v>
      </c>
      <c r="G27" s="33">
        <f t="shared" si="3"/>
        <v>-7.7372644998831674E-2</v>
      </c>
      <c r="H27" s="33"/>
      <c r="I27" s="38"/>
      <c r="J27" s="38"/>
      <c r="K27" s="38"/>
      <c r="L27" s="38"/>
      <c r="M27" s="38"/>
      <c r="N27" s="38">
        <f t="shared" si="8"/>
        <v>-7.7372644998831674E-2</v>
      </c>
      <c r="O27" s="38"/>
      <c r="P27" s="33">
        <f t="shared" si="4"/>
        <v>-3.8432998690752895E-2</v>
      </c>
      <c r="Q27" s="36">
        <f t="shared" si="5"/>
        <v>16225.810000000001</v>
      </c>
      <c r="R27" s="33">
        <f t="shared" si="6"/>
        <v>1.5162960545982733E-3</v>
      </c>
      <c r="S27" s="33">
        <f>VLOOKUP(C27,Inactive!C$21:S$148,17,FALSE)</f>
        <v>0.1</v>
      </c>
      <c r="T27" s="33">
        <f t="shared" si="9"/>
        <v>1.5162960545982734E-4</v>
      </c>
      <c r="U27" s="33"/>
      <c r="V27" s="33">
        <f t="shared" si="7"/>
        <v>-3.8939646308078779E-2</v>
      </c>
    </row>
    <row r="28" spans="1:22" x14ac:dyDescent="0.2">
      <c r="A28" s="37" t="s">
        <v>82</v>
      </c>
      <c r="B28" s="37"/>
      <c r="C28" s="30">
        <v>31247.279999999999</v>
      </c>
      <c r="D28" s="30"/>
      <c r="E28" s="33">
        <f t="shared" si="1"/>
        <v>-60406.604132328212</v>
      </c>
      <c r="F28" s="50">
        <f t="shared" si="2"/>
        <v>-60406.5</v>
      </c>
      <c r="G28" s="33">
        <f t="shared" si="3"/>
        <v>-3.8148565003211843E-2</v>
      </c>
      <c r="H28" s="33"/>
      <c r="I28" s="38"/>
      <c r="J28" s="38"/>
      <c r="K28" s="38"/>
      <c r="L28" s="38"/>
      <c r="M28" s="38"/>
      <c r="N28" s="38">
        <f t="shared" si="8"/>
        <v>-3.8148565003211843E-2</v>
      </c>
      <c r="O28" s="38"/>
      <c r="P28" s="33">
        <f t="shared" si="4"/>
        <v>-3.8525966086310759E-2</v>
      </c>
      <c r="Q28" s="36">
        <f t="shared" si="5"/>
        <v>16228.779999999999</v>
      </c>
      <c r="R28" s="33">
        <f t="shared" si="6"/>
        <v>1.4243157752423495E-7</v>
      </c>
      <c r="S28" s="33">
        <f>VLOOKUP(C28,Inactive!C$21:S$148,17,FALSE)</f>
        <v>0.1</v>
      </c>
      <c r="T28" s="33">
        <f t="shared" si="9"/>
        <v>1.4243157752423496E-8</v>
      </c>
      <c r="U28" s="33"/>
      <c r="V28" s="33">
        <f t="shared" si="7"/>
        <v>3.7740108309891607E-4</v>
      </c>
    </row>
    <row r="29" spans="1:22" x14ac:dyDescent="0.2">
      <c r="A29" s="37" t="s">
        <v>82</v>
      </c>
      <c r="B29" s="37"/>
      <c r="C29" s="30">
        <v>31248.38</v>
      </c>
      <c r="D29" s="30"/>
      <c r="E29" s="33">
        <f t="shared" si="1"/>
        <v>-60403.601514509508</v>
      </c>
      <c r="F29" s="50">
        <f t="shared" si="2"/>
        <v>-60403.5</v>
      </c>
      <c r="G29" s="33">
        <f t="shared" si="3"/>
        <v>-3.7189534999924945E-2</v>
      </c>
      <c r="H29" s="33"/>
      <c r="I29" s="38"/>
      <c r="J29" s="38"/>
      <c r="K29" s="38"/>
      <c r="L29" s="38"/>
      <c r="M29" s="38"/>
      <c r="N29" s="38">
        <f t="shared" si="8"/>
        <v>-3.7189534999924945E-2</v>
      </c>
      <c r="O29" s="38"/>
      <c r="P29" s="33">
        <f t="shared" si="4"/>
        <v>-3.8560820168196841E-2</v>
      </c>
      <c r="Q29" s="36">
        <f t="shared" si="5"/>
        <v>16229.880000000001</v>
      </c>
      <c r="R29" s="33">
        <f t="shared" si="6"/>
        <v>1.880423012722483E-6</v>
      </c>
      <c r="S29" s="33">
        <f>VLOOKUP(C29,Inactive!C$21:S$148,17,FALSE)</f>
        <v>0.1</v>
      </c>
      <c r="T29" s="33">
        <f t="shared" si="9"/>
        <v>1.8804230127224832E-7</v>
      </c>
      <c r="U29" s="33"/>
      <c r="V29" s="33">
        <f t="shared" si="7"/>
        <v>1.3712851682718963E-3</v>
      </c>
    </row>
    <row r="30" spans="1:22" x14ac:dyDescent="0.2">
      <c r="A30" s="37" t="s">
        <v>82</v>
      </c>
      <c r="B30" s="37"/>
      <c r="C30" s="30">
        <v>31257.31</v>
      </c>
      <c r="D30" s="30"/>
      <c r="E30" s="33">
        <f t="shared" si="1"/>
        <v>-60379.225717126814</v>
      </c>
      <c r="F30" s="50">
        <f t="shared" si="2"/>
        <v>-60379</v>
      </c>
      <c r="G30" s="33">
        <f t="shared" si="3"/>
        <v>-8.2690790000924608E-2</v>
      </c>
      <c r="H30" s="33"/>
      <c r="I30" s="38"/>
      <c r="J30" s="38"/>
      <c r="K30" s="38"/>
      <c r="L30" s="38"/>
      <c r="M30" s="38"/>
      <c r="N30" s="38">
        <f t="shared" si="8"/>
        <v>-8.2690790000924608E-2</v>
      </c>
      <c r="O30" s="38"/>
      <c r="P30" s="33">
        <f t="shared" si="4"/>
        <v>-3.884528438653112E-2</v>
      </c>
      <c r="Q30" s="36">
        <f t="shared" si="5"/>
        <v>16238.810000000001</v>
      </c>
      <c r="R30" s="33">
        <f t="shared" si="6"/>
        <v>1.9224283625818108E-3</v>
      </c>
      <c r="S30" s="33">
        <f>VLOOKUP(C30,Inactive!C$21:S$148,17,FALSE)</f>
        <v>0.1</v>
      </c>
      <c r="T30" s="33">
        <f t="shared" si="9"/>
        <v>1.922428362581811E-4</v>
      </c>
      <c r="U30" s="33"/>
      <c r="V30" s="33">
        <f t="shared" si="7"/>
        <v>-4.3845505614393487E-2</v>
      </c>
    </row>
    <row r="31" spans="1:22" x14ac:dyDescent="0.2">
      <c r="A31" s="37" t="s">
        <v>22</v>
      </c>
      <c r="B31" s="37"/>
      <c r="C31" s="30">
        <f>+C28</f>
        <v>31247.279999999999</v>
      </c>
      <c r="D31" s="30" t="s">
        <v>24</v>
      </c>
      <c r="E31" s="33">
        <f t="shared" si="1"/>
        <v>-60406.604132328212</v>
      </c>
      <c r="F31" s="50">
        <f t="shared" si="2"/>
        <v>-60406.5</v>
      </c>
      <c r="G31" s="33">
        <f t="shared" si="3"/>
        <v>-3.8148565003211843E-2</v>
      </c>
      <c r="H31" s="33">
        <f>G31</f>
        <v>-3.8148565003211843E-2</v>
      </c>
      <c r="I31" s="33"/>
      <c r="J31" s="33"/>
      <c r="K31" s="33"/>
      <c r="L31" s="33"/>
      <c r="M31" s="33"/>
      <c r="N31" s="38"/>
      <c r="O31" s="33"/>
      <c r="P31" s="33">
        <f t="shared" si="4"/>
        <v>-3.8525966086310759E-2</v>
      </c>
      <c r="Q31" s="36">
        <f t="shared" si="5"/>
        <v>16228.779999999999</v>
      </c>
      <c r="R31" s="33">
        <f t="shared" si="6"/>
        <v>1.4243157752423495E-7</v>
      </c>
      <c r="S31" s="33">
        <f>VLOOKUP(C31,Inactive!C$21:S$148,17,FALSE)</f>
        <v>0.1</v>
      </c>
      <c r="T31" s="33">
        <f t="shared" si="9"/>
        <v>1.4243157752423496E-8</v>
      </c>
      <c r="U31" s="33"/>
      <c r="V31" s="33">
        <f t="shared" si="7"/>
        <v>3.7740108309891607E-4</v>
      </c>
    </row>
    <row r="32" spans="1:22" x14ac:dyDescent="0.2">
      <c r="A32" s="37" t="s">
        <v>82</v>
      </c>
      <c r="B32" s="37"/>
      <c r="C32" s="30">
        <v>31269.32</v>
      </c>
      <c r="D32" s="30"/>
      <c r="E32" s="33">
        <f t="shared" si="1"/>
        <v>-60346.442589851773</v>
      </c>
      <c r="F32" s="50">
        <f t="shared" si="2"/>
        <v>-60346.5</v>
      </c>
      <c r="G32" s="33">
        <f t="shared" si="3"/>
        <v>2.1032034997915616E-2</v>
      </c>
      <c r="H32" s="33"/>
      <c r="I32" s="38"/>
      <c r="J32" s="38"/>
      <c r="K32" s="38"/>
      <c r="L32" s="38"/>
      <c r="M32" s="38"/>
      <c r="N32" s="38">
        <f t="shared" ref="N32:N37" si="10">+C32-(C$7+F32*C$8)</f>
        <v>2.1032034997915616E-2</v>
      </c>
      <c r="O32" s="38"/>
      <c r="P32" s="33">
        <f t="shared" si="4"/>
        <v>-3.9222146973941885E-2</v>
      </c>
      <c r="Q32" s="36">
        <f t="shared" si="5"/>
        <v>16250.82</v>
      </c>
      <c r="R32" s="33">
        <f t="shared" si="6"/>
        <v>3.6305664450977174E-3</v>
      </c>
      <c r="S32" s="33">
        <f>VLOOKUP(C32,Inactive!C$21:S$148,17,FALSE)</f>
        <v>0.1</v>
      </c>
      <c r="T32" s="33">
        <f t="shared" si="9"/>
        <v>3.6305664450977178E-4</v>
      </c>
      <c r="U32" s="33"/>
      <c r="V32" s="33">
        <f t="shared" si="7"/>
        <v>6.0254181971857501E-2</v>
      </c>
    </row>
    <row r="33" spans="1:33" x14ac:dyDescent="0.2">
      <c r="A33" s="37" t="s">
        <v>82</v>
      </c>
      <c r="B33" s="37"/>
      <c r="C33" s="30">
        <v>31272.29</v>
      </c>
      <c r="D33" s="30"/>
      <c r="E33" s="33">
        <f t="shared" si="1"/>
        <v>-60338.33552174129</v>
      </c>
      <c r="F33" s="50">
        <f t="shared" si="2"/>
        <v>-60338.5</v>
      </c>
      <c r="G33" s="33">
        <f t="shared" si="3"/>
        <v>6.0256115000811405E-2</v>
      </c>
      <c r="H33" s="33"/>
      <c r="I33" s="38"/>
      <c r="J33" s="38"/>
      <c r="K33" s="38"/>
      <c r="L33" s="38"/>
      <c r="M33" s="38"/>
      <c r="N33" s="38">
        <f t="shared" si="10"/>
        <v>6.0256115000811405E-2</v>
      </c>
      <c r="O33" s="38"/>
      <c r="P33" s="33">
        <f t="shared" si="4"/>
        <v>-3.931482781508544E-2</v>
      </c>
      <c r="Q33" s="36">
        <f t="shared" si="5"/>
        <v>16253.79</v>
      </c>
      <c r="R33" s="33">
        <f t="shared" si="6"/>
        <v>9.9143726532466003E-3</v>
      </c>
      <c r="S33" s="33">
        <f>VLOOKUP(C33,Inactive!C$21:S$148,17,FALSE)</f>
        <v>0.1</v>
      </c>
      <c r="T33" s="33">
        <f t="shared" si="9"/>
        <v>9.9143726532465999E-4</v>
      </c>
      <c r="U33" s="33"/>
      <c r="V33" s="33">
        <f t="shared" si="7"/>
        <v>9.9570942815896846E-2</v>
      </c>
    </row>
    <row r="34" spans="1:33" x14ac:dyDescent="0.2">
      <c r="A34" s="37" t="s">
        <v>82</v>
      </c>
      <c r="B34" s="37"/>
      <c r="C34" s="30">
        <v>31274.3</v>
      </c>
      <c r="D34" s="30"/>
      <c r="E34" s="33">
        <f t="shared" si="1"/>
        <v>-60332.848920090764</v>
      </c>
      <c r="F34" s="50">
        <f t="shared" si="2"/>
        <v>-60333</v>
      </c>
      <c r="G34" s="33">
        <f t="shared" si="3"/>
        <v>5.5347669996990589E-2</v>
      </c>
      <c r="H34" s="33"/>
      <c r="I34" s="38"/>
      <c r="J34" s="38"/>
      <c r="K34" s="38"/>
      <c r="L34" s="38"/>
      <c r="M34" s="38"/>
      <c r="N34" s="38">
        <f t="shared" si="10"/>
        <v>5.5347669996990589E-2</v>
      </c>
      <c r="O34" s="38"/>
      <c r="P34" s="33">
        <f t="shared" si="4"/>
        <v>-3.9378526337613073E-2</v>
      </c>
      <c r="Q34" s="36">
        <f t="shared" si="5"/>
        <v>16255.8</v>
      </c>
      <c r="R34" s="33">
        <f t="shared" si="6"/>
        <v>8.9730522720218812E-3</v>
      </c>
      <c r="S34" s="33">
        <f>VLOOKUP(C34,Inactive!C$21:S$148,17,FALSE)</f>
        <v>0.1</v>
      </c>
      <c r="T34" s="33">
        <f t="shared" si="9"/>
        <v>8.973052272021882E-4</v>
      </c>
      <c r="U34" s="33"/>
      <c r="V34" s="33">
        <f t="shared" si="7"/>
        <v>9.4726196334603663E-2</v>
      </c>
    </row>
    <row r="35" spans="1:33" x14ac:dyDescent="0.2">
      <c r="A35" s="37" t="s">
        <v>82</v>
      </c>
      <c r="B35" s="37"/>
      <c r="C35" s="30">
        <v>31275.25</v>
      </c>
      <c r="D35" s="30"/>
      <c r="E35" s="33">
        <f t="shared" si="1"/>
        <v>-60330.25575015643</v>
      </c>
      <c r="F35" s="50">
        <f t="shared" si="2"/>
        <v>-60330.5</v>
      </c>
      <c r="G35" s="33">
        <f t="shared" si="3"/>
        <v>8.9480194998031948E-2</v>
      </c>
      <c r="H35" s="33"/>
      <c r="I35" s="38"/>
      <c r="J35" s="38"/>
      <c r="K35" s="38"/>
      <c r="L35" s="38"/>
      <c r="M35" s="38"/>
      <c r="N35" s="38">
        <f t="shared" si="10"/>
        <v>8.9480194998031948E-2</v>
      </c>
      <c r="O35" s="38"/>
      <c r="P35" s="33">
        <f t="shared" si="4"/>
        <v>-3.940747494394492E-2</v>
      </c>
      <c r="Q35" s="36">
        <f t="shared" si="5"/>
        <v>16256.75</v>
      </c>
      <c r="R35" s="33">
        <f t="shared" si="6"/>
        <v>1.6612031463071969E-2</v>
      </c>
      <c r="S35" s="33">
        <f>VLOOKUP(C35,Inactive!C$21:S$148,17,FALSE)</f>
        <v>0.1</v>
      </c>
      <c r="T35" s="33">
        <f t="shared" si="9"/>
        <v>1.661203146307197E-3</v>
      </c>
      <c r="U35" s="33"/>
      <c r="V35" s="33">
        <f t="shared" si="7"/>
        <v>0.12888766994197687</v>
      </c>
      <c r="AC35">
        <v>7</v>
      </c>
      <c r="AE35" t="s">
        <v>38</v>
      </c>
      <c r="AG35" t="s">
        <v>40</v>
      </c>
    </row>
    <row r="36" spans="1:33" x14ac:dyDescent="0.2">
      <c r="A36" s="37" t="s">
        <v>83</v>
      </c>
      <c r="B36" s="37"/>
      <c r="C36" s="30">
        <v>35270.622900000002</v>
      </c>
      <c r="D36" s="30"/>
      <c r="E36" s="33">
        <f t="shared" si="1"/>
        <v>-49424.275875720989</v>
      </c>
      <c r="F36" s="107">
        <f t="shared" ref="F36:F51" si="11">ROUND(2*E36,0)/2+0.5</f>
        <v>-49424</v>
      </c>
      <c r="G36" s="33">
        <f t="shared" si="3"/>
        <v>-0.1010662400003639</v>
      </c>
      <c r="H36" s="33"/>
      <c r="I36" s="38"/>
      <c r="J36" s="38"/>
      <c r="K36" s="38"/>
      <c r="L36" s="38"/>
      <c r="M36" s="38"/>
      <c r="N36" s="38">
        <f t="shared" si="10"/>
        <v>-0.1010662400003639</v>
      </c>
      <c r="O36" s="38"/>
      <c r="P36" s="33">
        <f t="shared" si="4"/>
        <v>-0.13436230454502329</v>
      </c>
      <c r="Q36" s="36">
        <f t="shared" si="5"/>
        <v>20252.122900000002</v>
      </c>
      <c r="R36" s="33">
        <f t="shared" si="6"/>
        <v>1.1086279141621239E-3</v>
      </c>
      <c r="S36" s="33">
        <f>VLOOKUP(C36,Inactive!C$21:S$148,17,FALSE)</f>
        <v>0.1</v>
      </c>
      <c r="T36" s="33">
        <f t="shared" si="9"/>
        <v>1.1086279141621239E-4</v>
      </c>
      <c r="U36" s="33"/>
      <c r="V36" s="33">
        <f t="shared" si="7"/>
        <v>3.3296064544659387E-2</v>
      </c>
      <c r="AC36">
        <v>7</v>
      </c>
      <c r="AE36" t="s">
        <v>38</v>
      </c>
      <c r="AG36" t="s">
        <v>40</v>
      </c>
    </row>
    <row r="37" spans="1:33" x14ac:dyDescent="0.2">
      <c r="A37" s="37" t="s">
        <v>83</v>
      </c>
      <c r="B37" s="37"/>
      <c r="C37" s="30">
        <v>35277.481299999999</v>
      </c>
      <c r="D37" s="30"/>
      <c r="E37" s="33">
        <f t="shared" si="1"/>
        <v>-49405.554826586675</v>
      </c>
      <c r="F37" s="107">
        <f t="shared" si="11"/>
        <v>-49405</v>
      </c>
      <c r="G37" s="33">
        <f t="shared" si="3"/>
        <v>-0.20325905000208877</v>
      </c>
      <c r="H37" s="33"/>
      <c r="I37" s="38"/>
      <c r="J37" s="38"/>
      <c r="K37" s="38"/>
      <c r="L37" s="38"/>
      <c r="M37" s="38"/>
      <c r="N37" s="38">
        <f t="shared" si="10"/>
        <v>-0.20325905000208877</v>
      </c>
      <c r="O37" s="38"/>
      <c r="P37" s="33">
        <f t="shared" si="4"/>
        <v>-0.13447305046525393</v>
      </c>
      <c r="Q37" s="36">
        <f t="shared" si="5"/>
        <v>20258.981299999999</v>
      </c>
      <c r="R37" s="33">
        <f t="shared" si="6"/>
        <v>4.7315137322814426E-3</v>
      </c>
      <c r="S37" s="33">
        <f>VLOOKUP(C37,Inactive!C$21:S$148,17,FALSE)</f>
        <v>0.1</v>
      </c>
      <c r="T37" s="33">
        <f t="shared" si="9"/>
        <v>4.731513732281443E-4</v>
      </c>
      <c r="U37" s="33"/>
      <c r="V37" s="33">
        <f t="shared" si="7"/>
        <v>-6.8785999536834841E-2</v>
      </c>
    </row>
    <row r="38" spans="1:33" x14ac:dyDescent="0.2">
      <c r="A38" s="39" t="s">
        <v>49</v>
      </c>
      <c r="B38" s="37"/>
      <c r="C38" s="40">
        <v>35622.457799999996</v>
      </c>
      <c r="D38" s="40"/>
      <c r="E38" s="33">
        <f t="shared" si="1"/>
        <v>-48463.888839376035</v>
      </c>
      <c r="F38" s="107">
        <f t="shared" si="11"/>
        <v>-48463.5</v>
      </c>
      <c r="G38" s="33">
        <f t="shared" si="3"/>
        <v>-0.14245013500476489</v>
      </c>
      <c r="H38" s="33"/>
      <c r="I38" s="33"/>
      <c r="J38" s="33"/>
      <c r="K38" s="33"/>
      <c r="L38" s="33"/>
      <c r="M38" s="33"/>
      <c r="N38" s="33">
        <f>G38</f>
        <v>-0.14245013500476489</v>
      </c>
      <c r="O38" s="33"/>
      <c r="P38" s="33">
        <f t="shared" si="4"/>
        <v>-0.13972262739883623</v>
      </c>
      <c r="Q38" s="36">
        <f t="shared" si="5"/>
        <v>20603.957799999996</v>
      </c>
      <c r="R38" s="33">
        <f t="shared" si="6"/>
        <v>7.4392977403986822E-6</v>
      </c>
      <c r="S38" s="33">
        <f>VLOOKUP(C38,Inactive!C$21:S$148,17,FALSE)</f>
        <v>1</v>
      </c>
      <c r="T38" s="33">
        <f t="shared" si="9"/>
        <v>7.4392977403986822E-6</v>
      </c>
      <c r="U38" s="33"/>
      <c r="V38" s="33">
        <f t="shared" si="7"/>
        <v>-2.7275076059286585E-3</v>
      </c>
    </row>
    <row r="39" spans="1:33" x14ac:dyDescent="0.2">
      <c r="A39" s="37" t="s">
        <v>83</v>
      </c>
      <c r="B39" s="37"/>
      <c r="C39" s="30">
        <v>35624.495699999999</v>
      </c>
      <c r="D39" s="30"/>
      <c r="E39" s="33">
        <f t="shared" si="1"/>
        <v>-48458.326080419007</v>
      </c>
      <c r="F39" s="107">
        <f t="shared" si="11"/>
        <v>-48458</v>
      </c>
      <c r="G39" s="33">
        <f t="shared" si="3"/>
        <v>-0.11945857999671716</v>
      </c>
      <c r="H39" s="38"/>
      <c r="I39" s="38"/>
      <c r="J39" s="38"/>
      <c r="K39" s="38"/>
      <c r="L39" s="38"/>
      <c r="M39" s="38"/>
      <c r="N39" s="38">
        <f>+C39-(C$7+F39*C$8)</f>
        <v>-0.11945857999671716</v>
      </c>
      <c r="O39" s="38"/>
      <c r="P39" s="33">
        <f t="shared" si="4"/>
        <v>-0.13975192227212752</v>
      </c>
      <c r="Q39" s="36">
        <f t="shared" si="5"/>
        <v>20605.995699999999</v>
      </c>
      <c r="R39" s="33">
        <f t="shared" si="6"/>
        <v>4.1181974070695704E-4</v>
      </c>
      <c r="S39" s="33">
        <f>VLOOKUP(C39,Inactive!C$21:S$148,17,FALSE)</f>
        <v>1</v>
      </c>
      <c r="T39" s="33">
        <f t="shared" si="9"/>
        <v>4.1181974070695704E-4</v>
      </c>
      <c r="U39" s="33"/>
      <c r="V39" s="33">
        <f t="shared" si="7"/>
        <v>2.0293342275410353E-2</v>
      </c>
      <c r="AC39">
        <v>3</v>
      </c>
      <c r="AE39" t="s">
        <v>38</v>
      </c>
      <c r="AG39" t="s">
        <v>40</v>
      </c>
    </row>
    <row r="40" spans="1:33" x14ac:dyDescent="0.2">
      <c r="A40" s="39" t="s">
        <v>49</v>
      </c>
      <c r="B40" s="37"/>
      <c r="C40" s="40">
        <v>35627.459600000002</v>
      </c>
      <c r="D40" s="40"/>
      <c r="E40" s="33">
        <f t="shared" si="1"/>
        <v>-48450.235663189153</v>
      </c>
      <c r="F40" s="107">
        <f t="shared" si="11"/>
        <v>-48449.5</v>
      </c>
      <c r="G40" s="33">
        <f t="shared" si="3"/>
        <v>-0.26950799499900313</v>
      </c>
      <c r="H40" s="33"/>
      <c r="I40" s="33"/>
      <c r="J40" s="33"/>
      <c r="K40" s="33"/>
      <c r="L40" s="33"/>
      <c r="M40" s="33"/>
      <c r="N40" s="33">
        <f t="shared" ref="N40:N46" si="12">G40</f>
        <v>-0.26950799499900313</v>
      </c>
      <c r="O40" s="33"/>
      <c r="P40" s="33">
        <f t="shared" si="4"/>
        <v>-0.13979716482532489</v>
      </c>
      <c r="Q40" s="36">
        <f t="shared" si="5"/>
        <v>20608.959600000002</v>
      </c>
      <c r="R40" s="33">
        <f t="shared" si="6"/>
        <v>1.6824899464344796E-2</v>
      </c>
      <c r="S40" s="33">
        <f>VLOOKUP(C40,Inactive!C$21:S$148,17,FALSE)</f>
        <v>1</v>
      </c>
      <c r="T40" s="33">
        <f t="shared" si="9"/>
        <v>1.6824899464344796E-2</v>
      </c>
      <c r="U40" s="33"/>
      <c r="V40" s="33">
        <f t="shared" si="7"/>
        <v>-0.12971083017367824</v>
      </c>
    </row>
    <row r="41" spans="1:33" x14ac:dyDescent="0.2">
      <c r="A41" s="39" t="s">
        <v>50</v>
      </c>
      <c r="B41" s="37"/>
      <c r="C41" s="40">
        <v>39950.812100000003</v>
      </c>
      <c r="D41" s="40"/>
      <c r="E41" s="33">
        <f t="shared" si="1"/>
        <v>-36648.985433181799</v>
      </c>
      <c r="F41" s="106">
        <f t="shared" si="11"/>
        <v>-36648.5</v>
      </c>
      <c r="G41" s="33">
        <f t="shared" si="3"/>
        <v>-0.17783698499988532</v>
      </c>
      <c r="H41" s="33"/>
      <c r="I41" s="33"/>
      <c r="J41" s="33"/>
      <c r="K41" s="33"/>
      <c r="L41" s="33"/>
      <c r="M41" s="33"/>
      <c r="N41" s="33">
        <f t="shared" si="12"/>
        <v>-0.17783698499988532</v>
      </c>
      <c r="O41" s="33"/>
      <c r="P41" s="33">
        <f t="shared" si="4"/>
        <v>-0.16590451770527848</v>
      </c>
      <c r="Q41" s="36">
        <f t="shared" si="5"/>
        <v>24932.312100000003</v>
      </c>
      <c r="R41" s="33">
        <f t="shared" si="6"/>
        <v>1.4238377573686189E-4</v>
      </c>
      <c r="S41" s="33">
        <f>VLOOKUP(C41,Inactive!C$21:S$148,17,FALSE)</f>
        <v>1</v>
      </c>
      <c r="T41" s="33">
        <f t="shared" si="9"/>
        <v>1.4238377573686189E-4</v>
      </c>
      <c r="U41" s="33"/>
      <c r="V41" s="33">
        <f t="shared" si="7"/>
        <v>-1.1932467294606841E-2</v>
      </c>
    </row>
    <row r="42" spans="1:33" x14ac:dyDescent="0.2">
      <c r="A42" s="39" t="s">
        <v>50</v>
      </c>
      <c r="B42" s="37"/>
      <c r="C42" s="40">
        <v>39951.924299999999</v>
      </c>
      <c r="D42" s="40"/>
      <c r="E42" s="33">
        <f t="shared" si="1"/>
        <v>-36645.949513601852</v>
      </c>
      <c r="F42" s="106">
        <f t="shared" si="11"/>
        <v>-36645.5</v>
      </c>
      <c r="G42" s="33">
        <f t="shared" si="3"/>
        <v>-0.16467795499920612</v>
      </c>
      <c r="H42" s="33"/>
      <c r="I42" s="33"/>
      <c r="J42" s="33"/>
      <c r="K42" s="33"/>
      <c r="L42" s="33"/>
      <c r="M42" s="33"/>
      <c r="N42" s="33">
        <f t="shared" si="12"/>
        <v>-0.16467795499920612</v>
      </c>
      <c r="O42" s="33"/>
      <c r="P42" s="33">
        <f t="shared" si="4"/>
        <v>-0.16590182789134544</v>
      </c>
      <c r="Q42" s="36">
        <f t="shared" si="5"/>
        <v>24933.424299999999</v>
      </c>
      <c r="R42" s="33">
        <f t="shared" si="6"/>
        <v>1.4978648561134676E-6</v>
      </c>
      <c r="S42" s="33">
        <f>VLOOKUP(C42,Inactive!C$21:S$148,17,FALSE)</f>
        <v>1</v>
      </c>
      <c r="T42" s="33">
        <f t="shared" si="9"/>
        <v>1.4978648561134676E-6</v>
      </c>
      <c r="U42" s="33"/>
      <c r="V42" s="33">
        <f t="shared" si="7"/>
        <v>1.2238728921393216E-3</v>
      </c>
    </row>
    <row r="43" spans="1:33" x14ac:dyDescent="0.2">
      <c r="A43" s="39" t="s">
        <v>50</v>
      </c>
      <c r="B43" s="37"/>
      <c r="C43" s="40">
        <v>39953.776299999998</v>
      </c>
      <c r="D43" s="40"/>
      <c r="E43" s="33">
        <f t="shared" si="1"/>
        <v>-36640.894197056194</v>
      </c>
      <c r="F43" s="106">
        <f t="shared" si="11"/>
        <v>-36640.5</v>
      </c>
      <c r="G43" s="33">
        <f t="shared" si="3"/>
        <v>-0.14441290500690229</v>
      </c>
      <c r="H43" s="33"/>
      <c r="I43" s="33"/>
      <c r="J43" s="33"/>
      <c r="K43" s="33"/>
      <c r="L43" s="33"/>
      <c r="M43" s="33"/>
      <c r="N43" s="33">
        <f t="shared" si="12"/>
        <v>-0.14441290500690229</v>
      </c>
      <c r="O43" s="33"/>
      <c r="P43" s="33">
        <f t="shared" si="4"/>
        <v>-0.165897334333035</v>
      </c>
      <c r="Q43" s="36">
        <f t="shared" si="5"/>
        <v>24935.276299999998</v>
      </c>
      <c r="R43" s="33">
        <f t="shared" si="6"/>
        <v>4.6158070346959091E-4</v>
      </c>
      <c r="S43" s="33">
        <f>VLOOKUP(C43,Inactive!C$21:S$148,17,FALSE)</f>
        <v>1</v>
      </c>
      <c r="T43" s="33">
        <f t="shared" si="9"/>
        <v>4.6158070346959091E-4</v>
      </c>
      <c r="U43" s="33"/>
      <c r="V43" s="33">
        <f t="shared" si="7"/>
        <v>2.1484429326132704E-2</v>
      </c>
    </row>
    <row r="44" spans="1:33" x14ac:dyDescent="0.2">
      <c r="A44" s="39" t="s">
        <v>50</v>
      </c>
      <c r="B44" s="37"/>
      <c r="C44" s="40">
        <v>39953.962599999999</v>
      </c>
      <c r="D44" s="40"/>
      <c r="E44" s="33">
        <f t="shared" si="1"/>
        <v>-36640.385662783803</v>
      </c>
      <c r="F44" s="106">
        <f t="shared" si="11"/>
        <v>-36640</v>
      </c>
      <c r="G44" s="33">
        <f t="shared" si="3"/>
        <v>-0.14128640000126325</v>
      </c>
      <c r="H44" s="33"/>
      <c r="I44" s="33"/>
      <c r="J44" s="33"/>
      <c r="K44" s="33"/>
      <c r="L44" s="33"/>
      <c r="M44" s="33"/>
      <c r="N44" s="33">
        <f t="shared" si="12"/>
        <v>-0.14128640000126325</v>
      </c>
      <c r="O44" s="33"/>
      <c r="P44" s="33">
        <f t="shared" si="4"/>
        <v>-0.16589688425291654</v>
      </c>
      <c r="Q44" s="36">
        <f t="shared" si="5"/>
        <v>24935.462599999999</v>
      </c>
      <c r="R44" s="33">
        <f t="shared" si="6"/>
        <v>6.0567593510087495E-4</v>
      </c>
      <c r="S44" s="33">
        <f>VLOOKUP(C44,Inactive!C$21:S$148,17,FALSE)</f>
        <v>1</v>
      </c>
      <c r="T44" s="33">
        <f t="shared" si="9"/>
        <v>6.0567593510087495E-4</v>
      </c>
      <c r="U44" s="33"/>
      <c r="V44" s="33">
        <f t="shared" si="7"/>
        <v>2.4610484251653297E-2</v>
      </c>
    </row>
    <row r="45" spans="1:33" x14ac:dyDescent="0.2">
      <c r="A45" s="39" t="s">
        <v>50</v>
      </c>
      <c r="B45" s="37"/>
      <c r="C45" s="40">
        <v>40298.947</v>
      </c>
      <c r="D45" s="40"/>
      <c r="E45" s="33">
        <f t="shared" si="1"/>
        <v>-35698.698111317906</v>
      </c>
      <c r="F45" s="106">
        <f t="shared" si="11"/>
        <v>-35698</v>
      </c>
      <c r="G45" s="33">
        <f t="shared" si="3"/>
        <v>-0.25575098000263097</v>
      </c>
      <c r="H45" s="33"/>
      <c r="I45" s="33"/>
      <c r="J45" s="33"/>
      <c r="K45" s="33"/>
      <c r="L45" s="33"/>
      <c r="M45" s="33"/>
      <c r="N45" s="33">
        <f t="shared" si="12"/>
        <v>-0.25575098000263097</v>
      </c>
      <c r="O45" s="33"/>
      <c r="P45" s="33">
        <f t="shared" si="4"/>
        <v>-0.16481509779658349</v>
      </c>
      <c r="Q45" s="36">
        <f t="shared" si="5"/>
        <v>25280.447</v>
      </c>
      <c r="R45" s="33">
        <f t="shared" si="6"/>
        <v>8.2693346725921432E-3</v>
      </c>
      <c r="S45" s="33">
        <f>VLOOKUP(C45,Inactive!C$21:S$148,17,FALSE)</f>
        <v>1</v>
      </c>
      <c r="T45" s="33">
        <f t="shared" si="9"/>
        <v>8.2693346725921432E-3</v>
      </c>
      <c r="U45" s="33"/>
      <c r="V45" s="33">
        <f t="shared" si="7"/>
        <v>-9.093588220604748E-2</v>
      </c>
    </row>
    <row r="46" spans="1:33" x14ac:dyDescent="0.2">
      <c r="A46" s="39" t="s">
        <v>50</v>
      </c>
      <c r="B46" s="37"/>
      <c r="C46" s="40">
        <v>40389.731899999999</v>
      </c>
      <c r="D46" s="40"/>
      <c r="E46" s="33">
        <f t="shared" si="1"/>
        <v>-35450.886876400982</v>
      </c>
      <c r="F46" s="106">
        <f t="shared" si="11"/>
        <v>-35450.5</v>
      </c>
      <c r="G46" s="33">
        <f t="shared" si="3"/>
        <v>-0.14173100500192959</v>
      </c>
      <c r="H46" s="33"/>
      <c r="I46" s="33"/>
      <c r="J46" s="33"/>
      <c r="K46" s="33"/>
      <c r="L46" s="33"/>
      <c r="M46" s="33"/>
      <c r="N46" s="33">
        <f t="shared" si="12"/>
        <v>-0.14173100500192959</v>
      </c>
      <c r="O46" s="33"/>
      <c r="P46" s="33">
        <f t="shared" si="4"/>
        <v>-0.16445333188080569</v>
      </c>
      <c r="Q46" s="36">
        <f t="shared" si="5"/>
        <v>25371.231899999999</v>
      </c>
      <c r="R46" s="33">
        <f t="shared" si="6"/>
        <v>5.1630413879049525E-4</v>
      </c>
      <c r="S46" s="33">
        <f>VLOOKUP(C46,Inactive!C$21:S$148,17,FALSE)</f>
        <v>1</v>
      </c>
      <c r="T46" s="33">
        <f t="shared" si="9"/>
        <v>5.1630413879049525E-4</v>
      </c>
      <c r="U46" s="33"/>
      <c r="V46" s="33">
        <f t="shared" si="7"/>
        <v>2.2722326878876098E-2</v>
      </c>
    </row>
    <row r="47" spans="1:33" x14ac:dyDescent="0.2">
      <c r="A47" s="26" t="s">
        <v>75</v>
      </c>
      <c r="B47" s="25" t="s">
        <v>76</v>
      </c>
      <c r="C47" s="26">
        <v>42183.4</v>
      </c>
      <c r="D47" s="26"/>
      <c r="E47" s="33">
        <f t="shared" si="1"/>
        <v>-30554.796151047944</v>
      </c>
      <c r="F47" s="106">
        <f t="shared" si="11"/>
        <v>-30554.5</v>
      </c>
      <c r="G47" s="33">
        <f t="shared" si="3"/>
        <v>-0.1084940450018621</v>
      </c>
      <c r="H47" s="33"/>
      <c r="I47" s="33"/>
      <c r="J47" s="33"/>
      <c r="K47" s="33">
        <f>G47</f>
        <v>-0.1084940450018621</v>
      </c>
      <c r="L47" s="33"/>
      <c r="M47" s="33"/>
      <c r="N47" s="33"/>
      <c r="O47" s="33"/>
      <c r="P47" s="33">
        <f t="shared" si="4"/>
        <v>-0.15066442747548522</v>
      </c>
      <c r="Q47" s="36">
        <f t="shared" si="5"/>
        <v>27164.9</v>
      </c>
      <c r="R47" s="33">
        <f t="shared" si="6"/>
        <v>1.77834115797166E-3</v>
      </c>
      <c r="S47" s="33">
        <f>VLOOKUP(C47,Inactive!C$21:S$148,17,FALSE)</f>
        <v>1</v>
      </c>
      <c r="T47" s="33">
        <f t="shared" si="9"/>
        <v>1.77834115797166E-3</v>
      </c>
      <c r="U47" s="33"/>
      <c r="V47" s="33">
        <f t="shared" si="7"/>
        <v>4.2170382473623119E-2</v>
      </c>
    </row>
    <row r="48" spans="1:33" x14ac:dyDescent="0.2">
      <c r="A48" s="39" t="s">
        <v>51</v>
      </c>
      <c r="B48" s="37"/>
      <c r="C48" s="40">
        <v>42183.4</v>
      </c>
      <c r="D48" s="40"/>
      <c r="E48" s="33">
        <f t="shared" si="1"/>
        <v>-30554.796151047944</v>
      </c>
      <c r="F48" s="106">
        <f t="shared" si="11"/>
        <v>-30554.5</v>
      </c>
      <c r="G48" s="33">
        <f t="shared" si="3"/>
        <v>-0.1084940450018621</v>
      </c>
      <c r="H48" s="33"/>
      <c r="I48" s="33"/>
      <c r="J48" s="33"/>
      <c r="K48" s="33"/>
      <c r="L48" s="33"/>
      <c r="M48" s="33"/>
      <c r="N48" s="33">
        <f>G48</f>
        <v>-0.1084940450018621</v>
      </c>
      <c r="O48" s="33"/>
      <c r="P48" s="33">
        <f t="shared" si="4"/>
        <v>-0.15066442747548522</v>
      </c>
      <c r="Q48" s="36">
        <f t="shared" si="5"/>
        <v>27164.9</v>
      </c>
      <c r="R48" s="33">
        <f t="shared" si="6"/>
        <v>1.77834115797166E-3</v>
      </c>
      <c r="S48" s="33">
        <f>VLOOKUP(C48,Inactive!C$21:S$148,17,FALSE)</f>
        <v>1</v>
      </c>
      <c r="T48" s="33">
        <f t="shared" si="9"/>
        <v>1.77834115797166E-3</v>
      </c>
      <c r="U48" s="33"/>
      <c r="V48" s="33">
        <f t="shared" si="7"/>
        <v>4.2170382473623119E-2</v>
      </c>
    </row>
    <row r="49" spans="1:33" x14ac:dyDescent="0.2">
      <c r="A49" s="39" t="s">
        <v>52</v>
      </c>
      <c r="B49" s="37"/>
      <c r="C49" s="40">
        <v>42569.7091</v>
      </c>
      <c r="D49" s="40"/>
      <c r="E49" s="33">
        <f t="shared" si="1"/>
        <v>-29500.306526334502</v>
      </c>
      <c r="F49" s="106">
        <f t="shared" si="11"/>
        <v>-29500</v>
      </c>
      <c r="G49" s="33">
        <f t="shared" si="3"/>
        <v>-0.11229499999899417</v>
      </c>
      <c r="H49" s="33"/>
      <c r="I49" s="33"/>
      <c r="J49" s="33"/>
      <c r="K49" s="33"/>
      <c r="L49" s="33"/>
      <c r="M49" s="33"/>
      <c r="N49" s="33">
        <f>G49</f>
        <v>-0.11229499999899417</v>
      </c>
      <c r="O49" s="33"/>
      <c r="P49" s="33">
        <f t="shared" si="4"/>
        <v>-0.14604193462991902</v>
      </c>
      <c r="Q49" s="36">
        <f t="shared" si="5"/>
        <v>27551.2091</v>
      </c>
      <c r="R49" s="33">
        <f t="shared" si="6"/>
        <v>1.1388555969839146E-3</v>
      </c>
      <c r="S49" s="33">
        <f>VLOOKUP(C49,Inactive!C$21:S$148,17,FALSE)</f>
        <v>1</v>
      </c>
      <c r="T49" s="33">
        <f t="shared" si="9"/>
        <v>1.1388555969839146E-3</v>
      </c>
      <c r="U49" s="33"/>
      <c r="V49" s="33">
        <f t="shared" si="7"/>
        <v>3.3746934630924846E-2</v>
      </c>
    </row>
    <row r="50" spans="1:33" x14ac:dyDescent="0.2">
      <c r="A50" s="39" t="s">
        <v>52</v>
      </c>
      <c r="B50" s="37"/>
      <c r="C50" s="40">
        <v>42577.674500000001</v>
      </c>
      <c r="D50" s="40"/>
      <c r="E50" s="33">
        <f t="shared" si="1"/>
        <v>-29478.563751813545</v>
      </c>
      <c r="F50" s="106">
        <f t="shared" si="11"/>
        <v>-29478</v>
      </c>
      <c r="G50" s="33">
        <f t="shared" si="3"/>
        <v>-0.20652877999964403</v>
      </c>
      <c r="H50" s="33"/>
      <c r="I50" s="33"/>
      <c r="J50" s="33"/>
      <c r="K50" s="33"/>
      <c r="L50" s="33"/>
      <c r="M50" s="33"/>
      <c r="N50" s="33">
        <f>G50</f>
        <v>-0.20652877999964403</v>
      </c>
      <c r="O50" s="33"/>
      <c r="P50" s="33">
        <f t="shared" si="4"/>
        <v>-0.14593925814585376</v>
      </c>
      <c r="Q50" s="36">
        <f t="shared" si="5"/>
        <v>27559.174500000001</v>
      </c>
      <c r="R50" s="33">
        <f t="shared" si="6"/>
        <v>3.6710901584709283E-3</v>
      </c>
      <c r="S50" s="33">
        <f>VLOOKUP(C50,Inactive!C$21:S$148,17,FALSE)</f>
        <v>1</v>
      </c>
      <c r="T50" s="33">
        <f t="shared" si="9"/>
        <v>3.6710901584709283E-3</v>
      </c>
      <c r="U50" s="33"/>
      <c r="V50" s="33">
        <f t="shared" si="7"/>
        <v>-6.0589521853790268E-2</v>
      </c>
    </row>
    <row r="51" spans="1:33" x14ac:dyDescent="0.2">
      <c r="A51" s="39" t="s">
        <v>52</v>
      </c>
      <c r="B51" s="37"/>
      <c r="C51" s="40">
        <v>42582.676899999999</v>
      </c>
      <c r="D51" s="40"/>
      <c r="E51" s="33">
        <f t="shared" si="1"/>
        <v>-29464.908937835145</v>
      </c>
      <c r="F51" s="106">
        <f t="shared" si="11"/>
        <v>-29464.5</v>
      </c>
      <c r="G51" s="33">
        <f t="shared" si="3"/>
        <v>-0.14981314499891596</v>
      </c>
      <c r="H51" s="33"/>
      <c r="I51" s="33"/>
      <c r="J51" s="33"/>
      <c r="K51" s="33"/>
      <c r="L51" s="33"/>
      <c r="M51" s="33"/>
      <c r="N51" s="33">
        <f>G51</f>
        <v>-0.14981314499891596</v>
      </c>
      <c r="O51" s="33"/>
      <c r="P51" s="33">
        <f t="shared" si="4"/>
        <v>-0.1458761258980088</v>
      </c>
      <c r="Q51" s="36">
        <f t="shared" si="5"/>
        <v>27564.176899999999</v>
      </c>
      <c r="R51" s="33">
        <f t="shared" si="6"/>
        <v>1.5500119400907802E-5</v>
      </c>
      <c r="S51" s="33">
        <f>VLOOKUP(C51,Inactive!C$21:S$148,17,FALSE)</f>
        <v>1</v>
      </c>
      <c r="T51" s="33">
        <f t="shared" si="9"/>
        <v>1.5500119400907802E-5</v>
      </c>
      <c r="U51" s="33"/>
      <c r="V51" s="33">
        <f t="shared" si="7"/>
        <v>-3.9370191009071576E-3</v>
      </c>
    </row>
    <row r="52" spans="1:33" x14ac:dyDescent="0.2">
      <c r="A52" s="37" t="s">
        <v>39</v>
      </c>
      <c r="B52" s="25" t="s">
        <v>65</v>
      </c>
      <c r="C52" s="30">
        <v>44691.385999999999</v>
      </c>
      <c r="D52" s="30"/>
      <c r="E52" s="33">
        <f t="shared" si="1"/>
        <v>-23708.865739554738</v>
      </c>
      <c r="F52" s="106">
        <f>ROUND(2*E52,0)/2</f>
        <v>-23709</v>
      </c>
      <c r="G52" s="33">
        <f t="shared" si="3"/>
        <v>4.918591000023298E-2</v>
      </c>
      <c r="H52" s="33"/>
      <c r="J52" s="33"/>
      <c r="K52" s="33"/>
      <c r="L52" s="33"/>
      <c r="M52" s="33"/>
      <c r="N52" s="33"/>
      <c r="O52" s="33"/>
      <c r="P52" s="33">
        <f t="shared" si="4"/>
        <v>-0.11021570414041215</v>
      </c>
      <c r="Q52" s="36">
        <f t="shared" si="5"/>
        <v>29672.885999999999</v>
      </c>
      <c r="R52" s="33"/>
      <c r="S52" s="33">
        <f>VLOOKUP(C52,Inactive!C$21:S$148,17,FALSE)</f>
        <v>0</v>
      </c>
      <c r="T52" s="33">
        <f t="shared" si="9"/>
        <v>0</v>
      </c>
      <c r="U52" s="41">
        <v>-9.0188590002071578E-2</v>
      </c>
      <c r="V52" s="33"/>
      <c r="AB52">
        <v>7</v>
      </c>
      <c r="AD52" t="s">
        <v>38</v>
      </c>
      <c r="AF52" t="s">
        <v>40</v>
      </c>
    </row>
    <row r="53" spans="1:33" x14ac:dyDescent="0.2">
      <c r="A53" s="37" t="s">
        <v>41</v>
      </c>
      <c r="B53" s="37"/>
      <c r="C53" s="30">
        <v>44716.39</v>
      </c>
      <c r="D53" s="30"/>
      <c r="E53" s="33">
        <f t="shared" ref="E53:E84" si="13">+(C53-C$7)/C$8</f>
        <v>-23640.61350688319</v>
      </c>
      <c r="F53" s="106">
        <f>ROUND(2*E53,0)/2+0.5</f>
        <v>-23640</v>
      </c>
      <c r="G53" s="33">
        <f t="shared" si="3"/>
        <v>-0.22475639999902342</v>
      </c>
      <c r="H53" s="33"/>
      <c r="J53" s="33"/>
      <c r="K53" s="33"/>
      <c r="L53" s="33"/>
      <c r="M53" s="33"/>
      <c r="N53" s="33"/>
      <c r="O53" s="33"/>
      <c r="P53" s="33">
        <f t="shared" ref="P53:P84" si="14">+D$11+D$12*F53+D$13*F53^2</f>
        <v>-0.10968233920554896</v>
      </c>
      <c r="Q53" s="36">
        <f t="shared" ref="Q53:Q84" si="15">+C53-15018.5</f>
        <v>29697.89</v>
      </c>
      <c r="R53" s="33"/>
      <c r="S53" s="33">
        <f>VLOOKUP(C53,Inactive!C$21:S$148,17,FALSE)</f>
        <v>0</v>
      </c>
      <c r="T53" s="33">
        <f t="shared" si="9"/>
        <v>0</v>
      </c>
      <c r="U53" s="41">
        <v>-9.8483015004603658E-2</v>
      </c>
      <c r="V53" s="33"/>
      <c r="AB53">
        <v>7</v>
      </c>
      <c r="AD53" t="s">
        <v>38</v>
      </c>
      <c r="AF53" t="s">
        <v>40</v>
      </c>
    </row>
    <row r="54" spans="1:33" x14ac:dyDescent="0.2">
      <c r="A54" s="39" t="s">
        <v>53</v>
      </c>
      <c r="B54" s="37"/>
      <c r="C54" s="40">
        <v>45131.379300000001</v>
      </c>
      <c r="D54" s="40"/>
      <c r="E54" s="33">
        <f t="shared" si="13"/>
        <v>-22507.836900748112</v>
      </c>
      <c r="F54" s="106">
        <f>ROUND(2*E54,0)/2+0.5</f>
        <v>-22507.5</v>
      </c>
      <c r="G54" s="33">
        <f t="shared" ref="G54:G85" si="16">+C54-(C$7+F54*C$8)</f>
        <v>-0.12342257500131382</v>
      </c>
      <c r="H54" s="33"/>
      <c r="I54" s="33"/>
      <c r="J54" s="33"/>
      <c r="K54" s="33"/>
      <c r="L54" s="33"/>
      <c r="M54" s="33"/>
      <c r="N54" s="33">
        <f>G54</f>
        <v>-0.12342257500131382</v>
      </c>
      <c r="O54" s="33"/>
      <c r="P54" s="33">
        <f t="shared" si="14"/>
        <v>-0.10056982028713962</v>
      </c>
      <c r="Q54" s="36">
        <f t="shared" si="15"/>
        <v>30112.879300000001</v>
      </c>
      <c r="R54" s="33">
        <f t="shared" ref="R54:R85" si="17">+(P54-G54)^2</f>
        <v>5.2224839802621085E-4</v>
      </c>
      <c r="S54" s="33">
        <f>VLOOKUP(C54,Inactive!C$21:S$148,17,FALSE)</f>
        <v>1</v>
      </c>
      <c r="T54" s="33">
        <f t="shared" si="9"/>
        <v>5.2224839802621085E-4</v>
      </c>
      <c r="U54" s="33"/>
      <c r="V54" s="33">
        <f t="shared" ref="V54:V85" si="18">+G54-P54</f>
        <v>-2.2852754714174195E-2</v>
      </c>
    </row>
    <row r="55" spans="1:33" x14ac:dyDescent="0.2">
      <c r="A55" s="39" t="s">
        <v>53</v>
      </c>
      <c r="B55" s="37"/>
      <c r="C55" s="40">
        <v>45132.3056</v>
      </c>
      <c r="D55" s="40"/>
      <c r="E55" s="33">
        <f t="shared" si="13"/>
        <v>-22505.308423579518</v>
      </c>
      <c r="F55" s="106">
        <f>ROUND(2*E55,0)/2+0.5</f>
        <v>-22505</v>
      </c>
      <c r="G55" s="33">
        <f t="shared" si="16"/>
        <v>-0.1129900500018266</v>
      </c>
      <c r="H55" s="33"/>
      <c r="I55" s="33"/>
      <c r="J55" s="33"/>
      <c r="K55" s="33"/>
      <c r="L55" s="33"/>
      <c r="M55" s="33"/>
      <c r="N55" s="33">
        <f>G55</f>
        <v>-0.1129900500018266</v>
      </c>
      <c r="O55" s="33"/>
      <c r="P55" s="33">
        <f t="shared" si="14"/>
        <v>-0.10054895701847835</v>
      </c>
      <c r="Q55" s="36">
        <f t="shared" si="15"/>
        <v>30113.8056</v>
      </c>
      <c r="R55" s="33">
        <f t="shared" si="17"/>
        <v>1.5478079462031709E-4</v>
      </c>
      <c r="S55" s="33">
        <f>VLOOKUP(C55,Inactive!C$21:S$148,17,FALSE)</f>
        <v>1</v>
      </c>
      <c r="T55" s="33">
        <f t="shared" si="9"/>
        <v>1.5478079462031709E-4</v>
      </c>
      <c r="U55" s="33"/>
      <c r="V55" s="33">
        <f t="shared" si="18"/>
        <v>-1.2441092983348251E-2</v>
      </c>
    </row>
    <row r="56" spans="1:33" x14ac:dyDescent="0.2">
      <c r="A56" s="37" t="s">
        <v>42</v>
      </c>
      <c r="B56" s="37"/>
      <c r="C56" s="30">
        <v>46903.411500000002</v>
      </c>
      <c r="D56" s="30"/>
      <c r="E56" s="33">
        <f t="shared" si="13"/>
        <v>-17670.804665271029</v>
      </c>
      <c r="F56" s="50">
        <f>ROUND(2*E56,0)/2</f>
        <v>-17671</v>
      </c>
      <c r="G56" s="33">
        <f t="shared" si="16"/>
        <v>7.1560290001798421E-2</v>
      </c>
      <c r="H56" s="33"/>
      <c r="I56" s="33">
        <f>G56</f>
        <v>7.1560290001798421E-2</v>
      </c>
      <c r="J56" s="33"/>
      <c r="K56" s="33"/>
      <c r="L56" s="33"/>
      <c r="M56" s="33"/>
      <c r="N56" s="33"/>
      <c r="O56" s="33"/>
      <c r="P56" s="33">
        <f t="shared" si="14"/>
        <v>-5.4050075906478492E-2</v>
      </c>
      <c r="Q56" s="36">
        <f t="shared" si="15"/>
        <v>31884.911500000002</v>
      </c>
      <c r="R56" s="33">
        <f t="shared" si="17"/>
        <v>1.5777964023611212E-2</v>
      </c>
      <c r="S56" s="33">
        <f>VLOOKUP(C56,Inactive!C$21:S$148,17,FALSE)</f>
        <v>1</v>
      </c>
      <c r="T56" s="33">
        <f t="shared" si="9"/>
        <v>1.5777964023611212E-2</v>
      </c>
      <c r="U56" s="33"/>
      <c r="V56" s="33">
        <f t="shared" si="18"/>
        <v>0.1256103659082769</v>
      </c>
      <c r="AB56">
        <v>9</v>
      </c>
      <c r="AD56" t="s">
        <v>38</v>
      </c>
      <c r="AF56" t="s">
        <v>40</v>
      </c>
    </row>
    <row r="57" spans="1:33" x14ac:dyDescent="0.2">
      <c r="A57" s="37" t="s">
        <v>43</v>
      </c>
      <c r="B57" s="37"/>
      <c r="C57" s="30">
        <v>47288.425199999998</v>
      </c>
      <c r="D57" s="30"/>
      <c r="E57" s="33">
        <f t="shared" si="13"/>
        <v>-16619.851032486993</v>
      </c>
      <c r="F57" s="50">
        <f>ROUND(2*E57,0)/2</f>
        <v>-16620</v>
      </c>
      <c r="G57" s="33">
        <f t="shared" si="16"/>
        <v>5.457380000007106E-2</v>
      </c>
      <c r="H57" s="33"/>
      <c r="I57" s="33">
        <f>G57</f>
        <v>5.457380000007106E-2</v>
      </c>
      <c r="J57" s="33"/>
      <c r="K57" s="33"/>
      <c r="L57" s="33"/>
      <c r="M57" s="33"/>
      <c r="N57" s="33"/>
      <c r="O57" s="33"/>
      <c r="P57" s="33">
        <f t="shared" si="14"/>
        <v>-4.2311345165857259E-2</v>
      </c>
      <c r="Q57" s="36">
        <f t="shared" si="15"/>
        <v>32269.925199999998</v>
      </c>
      <c r="R57" s="33">
        <f t="shared" si="17"/>
        <v>9.3867313538230027E-3</v>
      </c>
      <c r="S57" s="33">
        <f>VLOOKUP(C57,Inactive!C$21:S$148,17,FALSE)</f>
        <v>1</v>
      </c>
      <c r="T57" s="33">
        <f t="shared" si="9"/>
        <v>9.3867313538230027E-3</v>
      </c>
      <c r="U57" s="33"/>
      <c r="V57" s="33">
        <f t="shared" si="18"/>
        <v>9.6885145165928319E-2</v>
      </c>
      <c r="AB57">
        <v>3</v>
      </c>
      <c r="AD57" t="s">
        <v>38</v>
      </c>
      <c r="AF57" t="s">
        <v>40</v>
      </c>
    </row>
    <row r="58" spans="1:33" x14ac:dyDescent="0.2">
      <c r="A58" s="39" t="s">
        <v>86</v>
      </c>
      <c r="B58" s="37" t="s">
        <v>71</v>
      </c>
      <c r="C58" s="40">
        <v>47870.573600000003</v>
      </c>
      <c r="D58" s="40"/>
      <c r="E58" s="33">
        <f t="shared" si="13"/>
        <v>-15030.788160699771</v>
      </c>
      <c r="F58" s="50">
        <f>ROUND(2*E58,0)/2</f>
        <v>-15031</v>
      </c>
      <c r="G58" s="33">
        <f t="shared" si="16"/>
        <v>7.7606689999811351E-2</v>
      </c>
      <c r="H58" s="38"/>
      <c r="I58" s="38"/>
      <c r="J58" s="38"/>
      <c r="K58" s="38"/>
      <c r="L58" s="38"/>
      <c r="M58" s="38"/>
      <c r="N58" s="38">
        <f>+C58-(C$7+F58*C$8)</f>
        <v>7.7606689999811351E-2</v>
      </c>
      <c r="O58" s="38"/>
      <c r="P58" s="33">
        <f t="shared" si="14"/>
        <v>-2.3458778327181129E-2</v>
      </c>
      <c r="Q58" s="36">
        <f t="shared" si="15"/>
        <v>32852.073600000003</v>
      </c>
      <c r="R58" s="33">
        <f t="shared" si="17"/>
        <v>1.021422888815432E-2</v>
      </c>
      <c r="S58" s="33"/>
      <c r="T58" s="33">
        <f t="shared" si="9"/>
        <v>0</v>
      </c>
      <c r="U58" s="33"/>
      <c r="V58" s="33">
        <f t="shared" si="18"/>
        <v>0.10106546832699248</v>
      </c>
    </row>
    <row r="59" spans="1:33" x14ac:dyDescent="0.2">
      <c r="A59" s="39" t="s">
        <v>86</v>
      </c>
      <c r="B59" s="37" t="s">
        <v>65</v>
      </c>
      <c r="C59" s="40">
        <v>47870.759400000003</v>
      </c>
      <c r="D59" s="40"/>
      <c r="E59" s="33">
        <f t="shared" si="13"/>
        <v>-15030.280991253669</v>
      </c>
      <c r="F59" s="50">
        <f>ROUND(2*E59,0)/2</f>
        <v>-15030.5</v>
      </c>
      <c r="G59" s="33">
        <f t="shared" si="16"/>
        <v>8.0233195003529545E-2</v>
      </c>
      <c r="H59" s="38"/>
      <c r="I59" s="38"/>
      <c r="J59" s="38"/>
      <c r="K59" s="38"/>
      <c r="L59" s="38"/>
      <c r="M59" s="38"/>
      <c r="N59" s="38">
        <f>+C59-(C$7+F59*C$8)</f>
        <v>8.0233195003529545E-2</v>
      </c>
      <c r="O59" s="38"/>
      <c r="P59" s="33">
        <f t="shared" si="14"/>
        <v>-2.3452636797047975E-2</v>
      </c>
      <c r="Q59" s="36">
        <f t="shared" si="15"/>
        <v>32852.259400000003</v>
      </c>
      <c r="R59" s="33">
        <f t="shared" si="17"/>
        <v>1.0750751716177655E-2</v>
      </c>
      <c r="S59" s="33"/>
      <c r="T59" s="33">
        <f t="shared" si="9"/>
        <v>0</v>
      </c>
      <c r="U59" s="33"/>
      <c r="V59" s="33">
        <f t="shared" si="18"/>
        <v>0.10368583180057753</v>
      </c>
      <c r="AC59">
        <v>12</v>
      </c>
      <c r="AE59" t="s">
        <v>38</v>
      </c>
      <c r="AG59" t="s">
        <v>40</v>
      </c>
    </row>
    <row r="60" spans="1:33" x14ac:dyDescent="0.2">
      <c r="A60" s="39" t="s">
        <v>54</v>
      </c>
      <c r="B60" s="37"/>
      <c r="C60" s="40">
        <v>48132.203600000001</v>
      </c>
      <c r="D60" s="40"/>
      <c r="E60" s="33">
        <f t="shared" si="13"/>
        <v>-14316.629160785515</v>
      </c>
      <c r="F60" s="50">
        <f>ROUND(2*E60,0)/2</f>
        <v>-14316.5</v>
      </c>
      <c r="G60" s="33">
        <f t="shared" si="16"/>
        <v>-4.7317664997535758E-2</v>
      </c>
      <c r="H60" s="33"/>
      <c r="I60" s="33"/>
      <c r="J60" s="33"/>
      <c r="K60" s="33"/>
      <c r="L60" s="33"/>
      <c r="M60" s="33"/>
      <c r="N60" s="33">
        <f>G60</f>
        <v>-4.7317664997535758E-2</v>
      </c>
      <c r="O60" s="33"/>
      <c r="P60" s="33">
        <f t="shared" si="14"/>
        <v>-1.4548169088491818E-2</v>
      </c>
      <c r="Q60" s="36">
        <f t="shared" si="15"/>
        <v>33113.703600000001</v>
      </c>
      <c r="R60" s="33">
        <f t="shared" si="17"/>
        <v>1.0738398621328476E-3</v>
      </c>
      <c r="S60" s="33">
        <f>VLOOKUP(C60,Inactive!C$21:S$148,17,FALSE)</f>
        <v>1</v>
      </c>
      <c r="T60" s="33">
        <f t="shared" si="9"/>
        <v>1.0738398621328476E-3</v>
      </c>
      <c r="U60" s="33"/>
      <c r="V60" s="33">
        <f t="shared" si="18"/>
        <v>-3.276949590904394E-2</v>
      </c>
    </row>
    <row r="61" spans="1:33" x14ac:dyDescent="0.2">
      <c r="A61" s="39" t="s">
        <v>54</v>
      </c>
      <c r="B61" s="37"/>
      <c r="C61" s="40">
        <v>48132.394099999998</v>
      </c>
      <c r="D61" s="40"/>
      <c r="E61" s="33">
        <f t="shared" si="13"/>
        <v>-14316.109161972377</v>
      </c>
      <c r="F61" s="33">
        <f t="shared" ref="F61:F90" si="19">ROUND(2*E61,0)/2</f>
        <v>-14316</v>
      </c>
      <c r="G61" s="33">
        <f t="shared" si="16"/>
        <v>-3.9991160003410187E-2</v>
      </c>
      <c r="H61" s="33"/>
      <c r="I61" s="33"/>
      <c r="J61" s="33"/>
      <c r="K61" s="33"/>
      <c r="L61" s="33"/>
      <c r="M61" s="33"/>
      <c r="N61" s="33">
        <f>G61</f>
        <v>-3.9991160003410187E-2</v>
      </c>
      <c r="O61" s="33"/>
      <c r="P61" s="33">
        <f t="shared" si="14"/>
        <v>-1.4541839375335666E-2</v>
      </c>
      <c r="Q61" s="36">
        <f t="shared" si="15"/>
        <v>33113.894099999998</v>
      </c>
      <c r="R61" s="33">
        <f t="shared" si="17"/>
        <v>6.4766792043053929E-4</v>
      </c>
      <c r="S61" s="33">
        <f>VLOOKUP(C61,Inactive!C$21:S$148,17,FALSE)</f>
        <v>1</v>
      </c>
      <c r="T61" s="33">
        <f t="shared" si="9"/>
        <v>6.4766792043053929E-4</v>
      </c>
      <c r="U61" s="33"/>
      <c r="V61" s="33">
        <f t="shared" si="18"/>
        <v>-2.544932062807452E-2</v>
      </c>
    </row>
    <row r="62" spans="1:33" x14ac:dyDescent="0.2">
      <c r="A62" s="37" t="s">
        <v>87</v>
      </c>
      <c r="B62" s="37" t="s">
        <v>65</v>
      </c>
      <c r="C62" s="30">
        <v>48334.332000000002</v>
      </c>
      <c r="D62" s="30"/>
      <c r="E62" s="33">
        <f t="shared" si="13"/>
        <v>-13764.888855781232</v>
      </c>
      <c r="F62" s="50">
        <f t="shared" si="19"/>
        <v>-13765</v>
      </c>
      <c r="G62" s="33">
        <f t="shared" si="16"/>
        <v>4.0717349998885766E-2</v>
      </c>
      <c r="H62" s="38"/>
      <c r="I62" s="38"/>
      <c r="J62" s="38"/>
      <c r="K62" s="33">
        <f>G62</f>
        <v>4.0717349998885766E-2</v>
      </c>
      <c r="L62" s="38"/>
      <c r="M62" s="38"/>
      <c r="N62" s="38"/>
      <c r="O62" s="38"/>
      <c r="P62" s="33">
        <f t="shared" si="14"/>
        <v>-7.4864613297608504E-3</v>
      </c>
      <c r="Q62" s="36">
        <f t="shared" si="15"/>
        <v>33315.832000000002</v>
      </c>
      <c r="R62" s="33">
        <f t="shared" si="17"/>
        <v>2.3236074266077596E-3</v>
      </c>
      <c r="S62" s="33">
        <f>VLOOKUP(C62,Inactive!C$21:S$148,17,FALSE)</f>
        <v>1</v>
      </c>
      <c r="T62" s="33">
        <f t="shared" si="9"/>
        <v>2.3236074266077596E-3</v>
      </c>
      <c r="U62" s="33"/>
      <c r="V62" s="33">
        <f t="shared" si="18"/>
        <v>4.8203811328646616E-2</v>
      </c>
    </row>
    <row r="63" spans="1:33" x14ac:dyDescent="0.2">
      <c r="A63" s="37" t="s">
        <v>87</v>
      </c>
      <c r="B63" s="37" t="s">
        <v>71</v>
      </c>
      <c r="C63" s="30">
        <v>48335.262300000002</v>
      </c>
      <c r="D63" s="30"/>
      <c r="E63" s="33">
        <f t="shared" si="13"/>
        <v>-13762.349460002382</v>
      </c>
      <c r="F63" s="50">
        <f t="shared" si="19"/>
        <v>-13762.5</v>
      </c>
      <c r="G63" s="33">
        <f t="shared" si="16"/>
        <v>5.5149874999187887E-2</v>
      </c>
      <c r="H63" s="38"/>
      <c r="I63" s="38"/>
      <c r="J63" s="38"/>
      <c r="K63" s="33">
        <f>G63</f>
        <v>5.5149874999187887E-2</v>
      </c>
      <c r="L63" s="38"/>
      <c r="M63" s="38"/>
      <c r="N63" s="38"/>
      <c r="O63" s="38"/>
      <c r="P63" s="33">
        <f t="shared" si="14"/>
        <v>-7.4540851844125608E-3</v>
      </c>
      <c r="Q63" s="36">
        <f t="shared" si="15"/>
        <v>33316.762300000002</v>
      </c>
      <c r="R63" s="33">
        <f t="shared" si="17"/>
        <v>3.9192558306698306E-3</v>
      </c>
      <c r="S63" s="33">
        <f>VLOOKUP(C63,Inactive!C$21:S$148,17,FALSE)</f>
        <v>1</v>
      </c>
      <c r="T63" s="33">
        <f t="shared" si="9"/>
        <v>3.9192558306698306E-3</v>
      </c>
      <c r="U63" s="33"/>
      <c r="V63" s="33">
        <f t="shared" si="18"/>
        <v>6.2603960183600454E-2</v>
      </c>
    </row>
    <row r="64" spans="1:33" x14ac:dyDescent="0.2">
      <c r="A64" s="39" t="s">
        <v>55</v>
      </c>
      <c r="B64" s="37"/>
      <c r="C64" s="40">
        <v>48335.262300000002</v>
      </c>
      <c r="D64" s="40"/>
      <c r="E64" s="33">
        <f t="shared" si="13"/>
        <v>-13762.349460002382</v>
      </c>
      <c r="F64" s="50">
        <f t="shared" si="19"/>
        <v>-13762.5</v>
      </c>
      <c r="G64" s="33">
        <f t="shared" si="16"/>
        <v>5.5149874999187887E-2</v>
      </c>
      <c r="H64" s="33"/>
      <c r="I64" s="33"/>
      <c r="J64" s="33"/>
      <c r="K64" s="33"/>
      <c r="L64" s="33"/>
      <c r="M64" s="33"/>
      <c r="N64" s="33">
        <f>G64</f>
        <v>5.5149874999187887E-2</v>
      </c>
      <c r="O64" s="33"/>
      <c r="P64" s="33">
        <f t="shared" si="14"/>
        <v>-7.4540851844125608E-3</v>
      </c>
      <c r="Q64" s="36">
        <f t="shared" si="15"/>
        <v>33316.762300000002</v>
      </c>
      <c r="R64" s="33">
        <f t="shared" si="17"/>
        <v>3.9192558306698306E-3</v>
      </c>
      <c r="S64" s="33">
        <f>VLOOKUP(C64,Inactive!C$21:S$148,17,FALSE)</f>
        <v>1</v>
      </c>
      <c r="T64" s="33">
        <f t="shared" si="9"/>
        <v>3.9192558306698306E-3</v>
      </c>
      <c r="U64" s="33"/>
      <c r="V64" s="33">
        <f t="shared" si="18"/>
        <v>6.2603960183600454E-2</v>
      </c>
    </row>
    <row r="65" spans="1:22" x14ac:dyDescent="0.2">
      <c r="A65" s="39" t="s">
        <v>55</v>
      </c>
      <c r="B65" s="37"/>
      <c r="C65" s="40">
        <v>48335.2624</v>
      </c>
      <c r="D65" s="40"/>
      <c r="E65" s="33">
        <f t="shared" si="13"/>
        <v>-13762.349187037133</v>
      </c>
      <c r="F65" s="50">
        <f t="shared" si="19"/>
        <v>-13762.5</v>
      </c>
      <c r="G65" s="33">
        <f t="shared" si="16"/>
        <v>5.5249874996661674E-2</v>
      </c>
      <c r="H65" s="33"/>
      <c r="I65" s="33"/>
      <c r="J65" s="33"/>
      <c r="K65" s="33"/>
      <c r="L65" s="33"/>
      <c r="M65" s="33"/>
      <c r="N65" s="33">
        <f>G65</f>
        <v>5.5249874996661674E-2</v>
      </c>
      <c r="O65" s="33"/>
      <c r="P65" s="33">
        <f t="shared" si="14"/>
        <v>-7.4540851844125608E-3</v>
      </c>
      <c r="Q65" s="36">
        <f t="shared" si="15"/>
        <v>33316.7624</v>
      </c>
      <c r="R65" s="33">
        <f t="shared" si="17"/>
        <v>3.9317866223897444E-3</v>
      </c>
      <c r="S65" s="33">
        <f>VLOOKUP(C65,Inactive!C$21:S$148,17,FALSE)</f>
        <v>1</v>
      </c>
      <c r="T65" s="33">
        <f t="shared" si="9"/>
        <v>3.9317866223897444E-3</v>
      </c>
      <c r="U65" s="33"/>
      <c r="V65" s="33">
        <f t="shared" si="18"/>
        <v>6.2703960181074242E-2</v>
      </c>
    </row>
    <row r="66" spans="1:22" x14ac:dyDescent="0.2">
      <c r="A66" s="37" t="s">
        <v>87</v>
      </c>
      <c r="B66" s="37" t="s">
        <v>71</v>
      </c>
      <c r="C66" s="30">
        <v>48336.370199999998</v>
      </c>
      <c r="D66" s="30"/>
      <c r="E66" s="33">
        <f t="shared" si="13"/>
        <v>-13759.325277928454</v>
      </c>
      <c r="F66" s="50">
        <f>ROUND(2*E66,0)/2</f>
        <v>-13759.5</v>
      </c>
      <c r="G66" s="33">
        <f t="shared" si="16"/>
        <v>6.4008904999354854E-2</v>
      </c>
      <c r="H66" s="38"/>
      <c r="I66" s="38"/>
      <c r="J66" s="38"/>
      <c r="K66" s="33">
        <f>G66</f>
        <v>6.4008904999354854E-2</v>
      </c>
      <c r="L66" s="38"/>
      <c r="M66" s="38"/>
      <c r="N66" s="38"/>
      <c r="O66" s="38"/>
      <c r="P66" s="33">
        <f t="shared" si="14"/>
        <v>-7.41522946427043E-3</v>
      </c>
      <c r="Q66" s="36">
        <f t="shared" si="15"/>
        <v>33317.870199999998</v>
      </c>
      <c r="R66" s="33">
        <f t="shared" si="17"/>
        <v>5.1014069838780244E-3</v>
      </c>
      <c r="S66" s="33">
        <f>VLOOKUP(C66,Inactive!C$21:S$148,17,FALSE)</f>
        <v>1</v>
      </c>
      <c r="T66" s="33">
        <f t="shared" si="9"/>
        <v>5.1014069838780244E-3</v>
      </c>
      <c r="U66" s="33"/>
      <c r="V66" s="33">
        <f t="shared" si="18"/>
        <v>7.1424134463625277E-2</v>
      </c>
    </row>
    <row r="67" spans="1:22" x14ac:dyDescent="0.2">
      <c r="A67" s="37" t="s">
        <v>87</v>
      </c>
      <c r="B67" s="37" t="s">
        <v>65</v>
      </c>
      <c r="C67" s="30">
        <v>48363.236199999999</v>
      </c>
      <c r="D67" s="30"/>
      <c r="E67" s="33">
        <f t="shared" si="13"/>
        <v>-13685.990432185619</v>
      </c>
      <c r="F67" s="50">
        <f>ROUND(2*E67,0)/2</f>
        <v>-13686</v>
      </c>
      <c r="G67" s="33">
        <f t="shared" si="16"/>
        <v>3.5051399972871877E-3</v>
      </c>
      <c r="H67" s="38"/>
      <c r="I67" s="38"/>
      <c r="J67" s="38"/>
      <c r="K67" s="33">
        <f>G67</f>
        <v>3.5051399972871877E-3</v>
      </c>
      <c r="L67" s="38"/>
      <c r="M67" s="38"/>
      <c r="N67" s="38"/>
      <c r="O67" s="38"/>
      <c r="P67" s="33">
        <f t="shared" si="14"/>
        <v>-6.4617834165306212E-3</v>
      </c>
      <c r="Q67" s="36">
        <f t="shared" si="15"/>
        <v>33344.736199999999</v>
      </c>
      <c r="R67" s="33">
        <f t="shared" si="17"/>
        <v>9.9339562336909641E-5</v>
      </c>
      <c r="S67" s="33">
        <f>VLOOKUP(C67,Inactive!C$21:S$148,17,FALSE)</f>
        <v>1</v>
      </c>
      <c r="T67" s="33">
        <f t="shared" si="9"/>
        <v>9.9339562336909641E-5</v>
      </c>
      <c r="U67" s="33"/>
      <c r="V67" s="33">
        <f t="shared" si="18"/>
        <v>9.9669234138178089E-3</v>
      </c>
    </row>
    <row r="68" spans="1:22" x14ac:dyDescent="0.2">
      <c r="A68" s="37" t="s">
        <v>87</v>
      </c>
      <c r="B68" s="37" t="s">
        <v>71</v>
      </c>
      <c r="C68" s="30">
        <v>48364.165699999998</v>
      </c>
      <c r="D68" s="30"/>
      <c r="E68" s="33">
        <f t="shared" si="13"/>
        <v>-13683.453220128826</v>
      </c>
      <c r="F68" s="50">
        <f>ROUND(2*E68,0)/2</f>
        <v>-13683.5</v>
      </c>
      <c r="G68" s="33">
        <f t="shared" si="16"/>
        <v>1.7137664995971136E-2</v>
      </c>
      <c r="H68" s="38"/>
      <c r="I68" s="38"/>
      <c r="J68" s="38"/>
      <c r="K68" s="33">
        <f>G68</f>
        <v>1.7137664995971136E-2</v>
      </c>
      <c r="L68" s="38"/>
      <c r="M68" s="38"/>
      <c r="N68" s="38"/>
      <c r="O68" s="38"/>
      <c r="P68" s="33">
        <f t="shared" si="14"/>
        <v>-6.4293032371807585E-3</v>
      </c>
      <c r="Q68" s="36">
        <f t="shared" si="15"/>
        <v>33345.665699999998</v>
      </c>
      <c r="R68" s="33">
        <f t="shared" si="17"/>
        <v>5.5540199170239053E-4</v>
      </c>
      <c r="S68" s="33">
        <f>VLOOKUP(C68,Inactive!C$21:S$148,17,FALSE)</f>
        <v>1</v>
      </c>
      <c r="T68" s="33">
        <f t="shared" si="9"/>
        <v>5.5540199170239053E-4</v>
      </c>
      <c r="U68" s="33"/>
      <c r="V68" s="33">
        <f t="shared" si="18"/>
        <v>2.3566968233151894E-2</v>
      </c>
    </row>
    <row r="69" spans="1:22" x14ac:dyDescent="0.2">
      <c r="A69" s="39" t="s">
        <v>55</v>
      </c>
      <c r="B69" s="37"/>
      <c r="C69" s="40">
        <v>48364.165999999997</v>
      </c>
      <c r="D69" s="40"/>
      <c r="E69" s="33">
        <f t="shared" si="13"/>
        <v>-13683.452401233057</v>
      </c>
      <c r="F69" s="50">
        <f>ROUND(2*E69,0)/2</f>
        <v>-13683.5</v>
      </c>
      <c r="G69" s="33">
        <f t="shared" si="16"/>
        <v>1.7437664995668456E-2</v>
      </c>
      <c r="H69" s="33"/>
      <c r="I69" s="33"/>
      <c r="J69" s="33"/>
      <c r="K69" s="33"/>
      <c r="L69" s="33"/>
      <c r="M69" s="33"/>
      <c r="N69" s="33">
        <f t="shared" ref="N69:N80" si="20">G69</f>
        <v>1.7437664995668456E-2</v>
      </c>
      <c r="O69" s="33"/>
      <c r="P69" s="33">
        <f t="shared" si="14"/>
        <v>-6.4293032371807585E-3</v>
      </c>
      <c r="Q69" s="36">
        <f t="shared" si="15"/>
        <v>33345.665999999997</v>
      </c>
      <c r="R69" s="33">
        <f t="shared" si="17"/>
        <v>5.6963217262783351E-4</v>
      </c>
      <c r="S69" s="33">
        <f>VLOOKUP(C69,Inactive!C$21:S$148,17,FALSE)</f>
        <v>1</v>
      </c>
      <c r="T69" s="33">
        <f t="shared" si="9"/>
        <v>5.6963217262783351E-4</v>
      </c>
      <c r="U69" s="33"/>
      <c r="V69" s="33">
        <f t="shared" si="18"/>
        <v>2.3866968232849214E-2</v>
      </c>
    </row>
    <row r="70" spans="1:22" x14ac:dyDescent="0.2">
      <c r="A70" s="39" t="s">
        <v>56</v>
      </c>
      <c r="B70" s="37"/>
      <c r="C70" s="40">
        <v>48500.173000000003</v>
      </c>
      <c r="D70" s="40"/>
      <c r="E70" s="33">
        <f t="shared" si="13"/>
        <v>-13312.200545171663</v>
      </c>
      <c r="F70" s="33">
        <f t="shared" si="19"/>
        <v>-13312</v>
      </c>
      <c r="G70" s="33">
        <f t="shared" si="16"/>
        <v>-7.3469119997753296E-2</v>
      </c>
      <c r="H70" s="33"/>
      <c r="I70" s="33"/>
      <c r="J70" s="33"/>
      <c r="K70" s="33"/>
      <c r="L70" s="33"/>
      <c r="M70" s="33"/>
      <c r="N70" s="33">
        <f t="shared" si="20"/>
        <v>-7.3469119997753296E-2</v>
      </c>
      <c r="O70" s="33"/>
      <c r="P70" s="33">
        <f t="shared" si="14"/>
        <v>-1.5661546916042948E-3</v>
      </c>
      <c r="Q70" s="36">
        <f t="shared" si="15"/>
        <v>33481.673000000003</v>
      </c>
      <c r="R70" s="33">
        <f t="shared" si="17"/>
        <v>5.170036419817268E-3</v>
      </c>
      <c r="S70" s="33">
        <f>VLOOKUP(C70,Inactive!C$21:S$148,17,FALSE)</f>
        <v>1</v>
      </c>
      <c r="T70" s="33">
        <f t="shared" si="9"/>
        <v>5.170036419817268E-3</v>
      </c>
      <c r="U70" s="33"/>
      <c r="V70" s="33">
        <f t="shared" si="18"/>
        <v>-7.1902965306149008E-2</v>
      </c>
    </row>
    <row r="71" spans="1:22" x14ac:dyDescent="0.2">
      <c r="A71" s="39" t="s">
        <v>54</v>
      </c>
      <c r="B71" s="37"/>
      <c r="C71" s="40">
        <v>48774.391199999998</v>
      </c>
      <c r="D71" s="40"/>
      <c r="E71" s="33">
        <f t="shared" si="13"/>
        <v>-12563.680132870757</v>
      </c>
      <c r="F71" s="33">
        <f t="shared" si="19"/>
        <v>-12563.5</v>
      </c>
      <c r="G71" s="33">
        <f t="shared" si="16"/>
        <v>-6.5991135001240764E-2</v>
      </c>
      <c r="H71" s="33"/>
      <c r="I71" s="33"/>
      <c r="J71" s="33"/>
      <c r="K71" s="33"/>
      <c r="L71" s="33"/>
      <c r="M71" s="33"/>
      <c r="N71" s="33">
        <f t="shared" si="20"/>
        <v>-6.5991135001240764E-2</v>
      </c>
      <c r="O71" s="33"/>
      <c r="P71" s="33">
        <f t="shared" si="14"/>
        <v>8.4529349513195878E-3</v>
      </c>
      <c r="Q71" s="36">
        <f t="shared" si="15"/>
        <v>33755.891199999998</v>
      </c>
      <c r="R71" s="33">
        <f t="shared" si="17"/>
        <v>5.5419195511016992E-3</v>
      </c>
      <c r="S71" s="33">
        <f>VLOOKUP(C71,Inactive!C$21:S$148,17,FALSE)</f>
        <v>1</v>
      </c>
      <c r="T71" s="33">
        <f t="shared" si="9"/>
        <v>5.5419195511016992E-3</v>
      </c>
      <c r="U71" s="33"/>
      <c r="V71" s="33">
        <f t="shared" si="18"/>
        <v>-7.4444069952560352E-2</v>
      </c>
    </row>
    <row r="72" spans="1:22" x14ac:dyDescent="0.2">
      <c r="A72" s="39" t="s">
        <v>54</v>
      </c>
      <c r="B72" s="37"/>
      <c r="C72" s="40">
        <v>48774.580699999999</v>
      </c>
      <c r="D72" s="40"/>
      <c r="E72" s="33">
        <f t="shared" si="13"/>
        <v>-12563.162863710171</v>
      </c>
      <c r="F72" s="33">
        <f t="shared" si="19"/>
        <v>-12563</v>
      </c>
      <c r="G72" s="33">
        <f t="shared" si="16"/>
        <v>-5.9664630003680941E-2</v>
      </c>
      <c r="H72" s="33"/>
      <c r="I72" s="33"/>
      <c r="J72" s="33"/>
      <c r="K72" s="33"/>
      <c r="L72" s="33"/>
      <c r="M72" s="33"/>
      <c r="N72" s="33">
        <f t="shared" si="20"/>
        <v>-5.9664630003680941E-2</v>
      </c>
      <c r="O72" s="33"/>
      <c r="P72" s="33">
        <f t="shared" si="14"/>
        <v>8.4597263647407106E-3</v>
      </c>
      <c r="Q72" s="36">
        <f t="shared" si="15"/>
        <v>33756.080699999999</v>
      </c>
      <c r="R72" s="33">
        <f t="shared" si="17"/>
        <v>4.6409279306117114E-3</v>
      </c>
      <c r="S72" s="33">
        <f>VLOOKUP(C72,Inactive!C$21:S$148,17,FALSE)</f>
        <v>1</v>
      </c>
      <c r="T72" s="33">
        <f t="shared" si="9"/>
        <v>4.6409279306117114E-3</v>
      </c>
      <c r="U72" s="33"/>
      <c r="V72" s="33">
        <f t="shared" si="18"/>
        <v>-6.8124356368421651E-2</v>
      </c>
    </row>
    <row r="73" spans="1:22" x14ac:dyDescent="0.2">
      <c r="A73" s="39" t="s">
        <v>57</v>
      </c>
      <c r="B73" s="37"/>
      <c r="C73" s="40">
        <v>49130.507799999999</v>
      </c>
      <c r="D73" s="40"/>
      <c r="E73" s="33">
        <f t="shared" si="13"/>
        <v>-11591.605543149135</v>
      </c>
      <c r="F73" s="33">
        <f t="shared" si="19"/>
        <v>-11591.5</v>
      </c>
      <c r="G73" s="33">
        <f t="shared" si="16"/>
        <v>-3.8665414998831693E-2</v>
      </c>
      <c r="H73" s="33"/>
      <c r="I73" s="33"/>
      <c r="J73" s="33"/>
      <c r="K73" s="33"/>
      <c r="L73" s="33"/>
      <c r="M73" s="33"/>
      <c r="N73" s="33">
        <f t="shared" si="20"/>
        <v>-3.8665414998831693E-2</v>
      </c>
      <c r="O73" s="33"/>
      <c r="P73" s="33">
        <f t="shared" si="14"/>
        <v>2.1904149223150648E-2</v>
      </c>
      <c r="Q73" s="36">
        <f t="shared" si="15"/>
        <v>34112.007799999999</v>
      </c>
      <c r="R73" s="33">
        <f t="shared" si="17"/>
        <v>3.6686721100408432E-3</v>
      </c>
      <c r="S73" s="33">
        <f>VLOOKUP(C73,Inactive!C$21:S$148,17,FALSE)</f>
        <v>0.2</v>
      </c>
      <c r="T73" s="33">
        <f t="shared" si="9"/>
        <v>7.3373442200816864E-4</v>
      </c>
      <c r="U73" s="33"/>
      <c r="V73" s="33">
        <f t="shared" si="18"/>
        <v>-6.0569564221982342E-2</v>
      </c>
    </row>
    <row r="74" spans="1:22" x14ac:dyDescent="0.2">
      <c r="A74" s="39" t="s">
        <v>57</v>
      </c>
      <c r="B74" s="37"/>
      <c r="C74" s="40">
        <v>49130.507799999999</v>
      </c>
      <c r="D74" s="40"/>
      <c r="E74" s="33">
        <f t="shared" si="13"/>
        <v>-11591.605543149135</v>
      </c>
      <c r="F74" s="33">
        <f t="shared" si="19"/>
        <v>-11591.5</v>
      </c>
      <c r="G74" s="33">
        <f t="shared" si="16"/>
        <v>-3.8665414998831693E-2</v>
      </c>
      <c r="H74" s="33"/>
      <c r="I74" s="33"/>
      <c r="J74" s="33"/>
      <c r="K74" s="33"/>
      <c r="L74" s="33"/>
      <c r="M74" s="33"/>
      <c r="N74" s="33">
        <f t="shared" si="20"/>
        <v>-3.8665414998831693E-2</v>
      </c>
      <c r="O74" s="33"/>
      <c r="P74" s="33">
        <f t="shared" si="14"/>
        <v>2.1904149223150648E-2</v>
      </c>
      <c r="Q74" s="36">
        <f t="shared" si="15"/>
        <v>34112.007799999999</v>
      </c>
      <c r="R74" s="33">
        <f t="shared" si="17"/>
        <v>3.6686721100408432E-3</v>
      </c>
      <c r="S74" s="33">
        <f>VLOOKUP(C74,Inactive!C$21:S$148,17,FALSE)</f>
        <v>0.2</v>
      </c>
      <c r="T74" s="33">
        <f t="shared" si="9"/>
        <v>7.3373442200816864E-4</v>
      </c>
      <c r="U74" s="33"/>
      <c r="V74" s="33">
        <f t="shared" si="18"/>
        <v>-6.0569564221982342E-2</v>
      </c>
    </row>
    <row r="75" spans="1:22" x14ac:dyDescent="0.2">
      <c r="A75" s="39" t="s">
        <v>58</v>
      </c>
      <c r="B75" s="37"/>
      <c r="C75" s="40">
        <v>49154.405899999998</v>
      </c>
      <c r="D75" s="40"/>
      <c r="E75" s="33">
        <f t="shared" si="13"/>
        <v>-11526.372033246411</v>
      </c>
      <c r="F75" s="33">
        <f t="shared" si="19"/>
        <v>-11526.5</v>
      </c>
      <c r="G75" s="33">
        <f t="shared" si="16"/>
        <v>4.6880235000571702E-2</v>
      </c>
      <c r="H75" s="33"/>
      <c r="I75" s="33"/>
      <c r="J75" s="33"/>
      <c r="K75" s="33"/>
      <c r="L75" s="33"/>
      <c r="M75" s="33"/>
      <c r="N75" s="33">
        <f t="shared" si="20"/>
        <v>4.6880235000571702E-2</v>
      </c>
      <c r="O75" s="33"/>
      <c r="P75" s="33">
        <f t="shared" si="14"/>
        <v>2.2821417522283928E-2</v>
      </c>
      <c r="Q75" s="36">
        <f t="shared" si="15"/>
        <v>34135.905899999998</v>
      </c>
      <c r="R75" s="33">
        <f t="shared" si="17"/>
        <v>5.7882669845356523E-4</v>
      </c>
      <c r="S75" s="33">
        <f>VLOOKUP(C75,Inactive!C$21:S$148,17,FALSE)</f>
        <v>0.2</v>
      </c>
      <c r="T75" s="33">
        <f t="shared" si="9"/>
        <v>1.1576533969071305E-4</v>
      </c>
      <c r="U75" s="33"/>
      <c r="V75" s="33">
        <f t="shared" si="18"/>
        <v>2.4058817478287774E-2</v>
      </c>
    </row>
    <row r="76" spans="1:22" x14ac:dyDescent="0.2">
      <c r="A76" s="39" t="s">
        <v>58</v>
      </c>
      <c r="B76" s="37"/>
      <c r="C76" s="42">
        <v>49154.409099999997</v>
      </c>
      <c r="D76" s="40"/>
      <c r="E76" s="33">
        <f t="shared" si="13"/>
        <v>-11526.363298358212</v>
      </c>
      <c r="F76" s="33">
        <f t="shared" si="19"/>
        <v>-11526.5</v>
      </c>
      <c r="G76" s="33">
        <f t="shared" si="16"/>
        <v>5.0080234999768436E-2</v>
      </c>
      <c r="H76" s="33"/>
      <c r="I76" s="33"/>
      <c r="J76" s="33"/>
      <c r="K76" s="33"/>
      <c r="L76" s="33"/>
      <c r="M76" s="33"/>
      <c r="N76" s="33">
        <f t="shared" si="20"/>
        <v>5.0080234999768436E-2</v>
      </c>
      <c r="O76" s="33"/>
      <c r="P76" s="33">
        <f t="shared" si="14"/>
        <v>2.2821417522283928E-2</v>
      </c>
      <c r="Q76" s="36">
        <f t="shared" si="15"/>
        <v>34135.909099999997</v>
      </c>
      <c r="R76" s="33">
        <f t="shared" si="17"/>
        <v>7.4304313027081484E-4</v>
      </c>
      <c r="S76" s="33">
        <f>VLOOKUP(C76,Inactive!C$21:S$148,17,FALSE)</f>
        <v>0.2</v>
      </c>
      <c r="T76" s="33">
        <f t="shared" si="9"/>
        <v>1.4860862605416299E-4</v>
      </c>
      <c r="U76" s="33"/>
      <c r="V76" s="33">
        <f t="shared" si="18"/>
        <v>2.7258817477484508E-2</v>
      </c>
    </row>
    <row r="77" spans="1:22" x14ac:dyDescent="0.2">
      <c r="A77" s="39" t="s">
        <v>58</v>
      </c>
      <c r="B77" s="37"/>
      <c r="C77" s="40">
        <v>49166.448100000001</v>
      </c>
      <c r="D77" s="40"/>
      <c r="E77" s="33">
        <f t="shared" si="13"/>
        <v>-11493.501011158844</v>
      </c>
      <c r="F77" s="33">
        <f t="shared" si="19"/>
        <v>-11493.5</v>
      </c>
      <c r="G77" s="33">
        <f t="shared" si="16"/>
        <v>-3.704350019688718E-4</v>
      </c>
      <c r="H77" s="33"/>
      <c r="I77" s="33"/>
      <c r="J77" s="33"/>
      <c r="K77" s="33"/>
      <c r="L77" s="33"/>
      <c r="M77" s="33"/>
      <c r="N77" s="33">
        <f t="shared" si="20"/>
        <v>-3.704350019688718E-4</v>
      </c>
      <c r="O77" s="33"/>
      <c r="P77" s="33">
        <f t="shared" si="14"/>
        <v>2.3287959343770238E-2</v>
      </c>
      <c r="Q77" s="36">
        <f t="shared" si="15"/>
        <v>34147.948100000001</v>
      </c>
      <c r="R77" s="33">
        <f t="shared" si="17"/>
        <v>5.5971962301850026E-4</v>
      </c>
      <c r="S77" s="33">
        <f>VLOOKUP(C77,Inactive!C$21:S$148,17,FALSE)</f>
        <v>0.2</v>
      </c>
      <c r="T77" s="33">
        <f t="shared" si="9"/>
        <v>1.1194392460370006E-4</v>
      </c>
      <c r="U77" s="33"/>
      <c r="V77" s="33">
        <f t="shared" si="18"/>
        <v>-2.365839434573911E-2</v>
      </c>
    </row>
    <row r="78" spans="1:22" x14ac:dyDescent="0.2">
      <c r="A78" s="39" t="s">
        <v>58</v>
      </c>
      <c r="B78" s="37"/>
      <c r="C78" s="40">
        <v>49166.4499</v>
      </c>
      <c r="D78" s="40"/>
      <c r="E78" s="33">
        <f t="shared" si="13"/>
        <v>-11493.496097784237</v>
      </c>
      <c r="F78" s="33">
        <f t="shared" si="19"/>
        <v>-11493.5</v>
      </c>
      <c r="G78" s="33">
        <f t="shared" si="16"/>
        <v>1.4295649962150492E-3</v>
      </c>
      <c r="H78" s="33"/>
      <c r="I78" s="33"/>
      <c r="J78" s="33"/>
      <c r="K78" s="33"/>
      <c r="L78" s="33"/>
      <c r="M78" s="33"/>
      <c r="N78" s="33">
        <f t="shared" si="20"/>
        <v>1.4295649962150492E-3</v>
      </c>
      <c r="O78" s="33"/>
      <c r="P78" s="33">
        <f t="shared" si="14"/>
        <v>2.3287959343770238E-2</v>
      </c>
      <c r="Q78" s="36">
        <f t="shared" si="15"/>
        <v>34147.9499</v>
      </c>
      <c r="R78" s="33">
        <f t="shared" si="17"/>
        <v>4.7778940345323263E-4</v>
      </c>
      <c r="S78" s="33">
        <f>VLOOKUP(C78,Inactive!C$21:S$148,17,FALSE)</f>
        <v>0.2</v>
      </c>
      <c r="T78" s="33">
        <f t="shared" si="9"/>
        <v>9.5557880690646529E-5</v>
      </c>
      <c r="U78" s="33"/>
      <c r="V78" s="33">
        <f t="shared" si="18"/>
        <v>-2.1858394347555189E-2</v>
      </c>
    </row>
    <row r="79" spans="1:22" x14ac:dyDescent="0.2">
      <c r="A79" s="39" t="s">
        <v>58</v>
      </c>
      <c r="B79" s="37"/>
      <c r="C79" s="40">
        <v>49504.408199999998</v>
      </c>
      <c r="D79" s="40"/>
      <c r="E79" s="33">
        <f t="shared" si="13"/>
        <v>-10570.987358187391</v>
      </c>
      <c r="F79" s="33">
        <f t="shared" si="19"/>
        <v>-10571</v>
      </c>
      <c r="G79" s="33">
        <f t="shared" si="16"/>
        <v>4.6312900012708269E-3</v>
      </c>
      <c r="H79" s="33"/>
      <c r="I79" s="33"/>
      <c r="J79" s="33"/>
      <c r="K79" s="33"/>
      <c r="L79" s="33"/>
      <c r="M79" s="33"/>
      <c r="N79" s="33">
        <f t="shared" si="20"/>
        <v>4.6312900012708269E-3</v>
      </c>
      <c r="O79" s="33"/>
      <c r="P79" s="33">
        <f t="shared" si="14"/>
        <v>3.6562077419453179E-2</v>
      </c>
      <c r="Q79" s="36">
        <f t="shared" si="15"/>
        <v>34485.908199999998</v>
      </c>
      <c r="R79" s="33">
        <f t="shared" si="17"/>
        <v>1.0195751851451525E-3</v>
      </c>
      <c r="S79" s="33">
        <f>VLOOKUP(C79,Inactive!C$21:S$148,17,FALSE)</f>
        <v>0.2</v>
      </c>
      <c r="T79" s="33">
        <f t="shared" si="9"/>
        <v>2.0391503702903049E-4</v>
      </c>
      <c r="U79" s="33"/>
      <c r="V79" s="33">
        <f t="shared" si="18"/>
        <v>-3.1930787418182352E-2</v>
      </c>
    </row>
    <row r="80" spans="1:22" x14ac:dyDescent="0.2">
      <c r="A80" s="39" t="s">
        <v>58</v>
      </c>
      <c r="B80" s="37"/>
      <c r="C80" s="40">
        <v>49504.409599999999</v>
      </c>
      <c r="D80" s="40"/>
      <c r="E80" s="33">
        <f t="shared" si="13"/>
        <v>-10570.983536673801</v>
      </c>
      <c r="F80" s="33">
        <f t="shared" si="19"/>
        <v>-10571</v>
      </c>
      <c r="G80" s="33">
        <f t="shared" si="16"/>
        <v>6.0312900022836402E-3</v>
      </c>
      <c r="H80" s="33"/>
      <c r="I80" s="33"/>
      <c r="J80" s="33"/>
      <c r="K80" s="33"/>
      <c r="L80" s="33"/>
      <c r="M80" s="33"/>
      <c r="N80" s="33">
        <f t="shared" si="20"/>
        <v>6.0312900022836402E-3</v>
      </c>
      <c r="O80" s="33"/>
      <c r="P80" s="33">
        <f t="shared" si="14"/>
        <v>3.6562077419453179E-2</v>
      </c>
      <c r="Q80" s="36">
        <f t="shared" si="15"/>
        <v>34485.909599999999</v>
      </c>
      <c r="R80" s="33">
        <f t="shared" si="17"/>
        <v>9.3212898031239783E-4</v>
      </c>
      <c r="S80" s="33">
        <f>VLOOKUP(C80,Inactive!C$21:S$148,17,FALSE)</f>
        <v>0.2</v>
      </c>
      <c r="T80" s="33">
        <f t="shared" si="9"/>
        <v>1.8642579606247957E-4</v>
      </c>
      <c r="U80" s="33"/>
      <c r="V80" s="33">
        <f t="shared" si="18"/>
        <v>-3.0530787417169539E-2</v>
      </c>
    </row>
    <row r="81" spans="1:32" x14ac:dyDescent="0.2">
      <c r="A81" s="37" t="s">
        <v>44</v>
      </c>
      <c r="B81" s="37"/>
      <c r="C81" s="30">
        <v>49511.449699999997</v>
      </c>
      <c r="D81" s="30">
        <v>1E-3</v>
      </c>
      <c r="E81" s="33">
        <f t="shared" si="13"/>
        <v>-10551.766509668887</v>
      </c>
      <c r="F81" s="33">
        <f t="shared" si="19"/>
        <v>-10552</v>
      </c>
      <c r="G81" s="33">
        <f t="shared" si="16"/>
        <v>8.5538479994283989E-2</v>
      </c>
      <c r="H81" s="33"/>
      <c r="I81" s="33">
        <f>G81</f>
        <v>8.5538479994283989E-2</v>
      </c>
      <c r="J81" s="33"/>
      <c r="K81" s="33"/>
      <c r="L81" s="33"/>
      <c r="M81" s="33"/>
      <c r="N81" s="33"/>
      <c r="O81" s="33"/>
      <c r="P81" s="33">
        <f t="shared" si="14"/>
        <v>3.684018531268736E-2</v>
      </c>
      <c r="Q81" s="36">
        <f t="shared" si="15"/>
        <v>34492.949699999997</v>
      </c>
      <c r="R81" s="33">
        <f t="shared" si="17"/>
        <v>2.3715239048956224E-3</v>
      </c>
      <c r="S81" s="33">
        <f>VLOOKUP(C81,Inactive!C$21:S$148,17,FALSE)</f>
        <v>0.5</v>
      </c>
      <c r="T81" s="33">
        <f t="shared" si="9"/>
        <v>1.1857619524478112E-3</v>
      </c>
      <c r="U81" s="33"/>
      <c r="V81" s="33">
        <f t="shared" si="18"/>
        <v>4.8698294681596629E-2</v>
      </c>
      <c r="AB81">
        <v>18</v>
      </c>
      <c r="AD81" t="s">
        <v>38</v>
      </c>
      <c r="AF81" t="s">
        <v>40</v>
      </c>
    </row>
    <row r="82" spans="1:32" x14ac:dyDescent="0.2">
      <c r="A82" s="39" t="s">
        <v>59</v>
      </c>
      <c r="B82" s="43"/>
      <c r="C82" s="40">
        <v>49511.449699999997</v>
      </c>
      <c r="D82" s="40"/>
      <c r="E82" s="33">
        <f t="shared" si="13"/>
        <v>-10551.766509668887</v>
      </c>
      <c r="F82" s="33">
        <f t="shared" si="19"/>
        <v>-10552</v>
      </c>
      <c r="G82" s="33">
        <f t="shared" si="16"/>
        <v>8.5538479994283989E-2</v>
      </c>
      <c r="H82" s="33"/>
      <c r="I82" s="33"/>
      <c r="J82" s="33"/>
      <c r="K82" s="33"/>
      <c r="L82" s="33"/>
      <c r="M82" s="33"/>
      <c r="N82" s="33">
        <f>G82</f>
        <v>8.5538479994283989E-2</v>
      </c>
      <c r="O82" s="33"/>
      <c r="P82" s="33">
        <f t="shared" si="14"/>
        <v>3.684018531268736E-2</v>
      </c>
      <c r="Q82" s="36">
        <f t="shared" si="15"/>
        <v>34492.949699999997</v>
      </c>
      <c r="R82" s="33">
        <f t="shared" si="17"/>
        <v>2.3715239048956224E-3</v>
      </c>
      <c r="S82" s="33">
        <f>VLOOKUP(C82,Inactive!C$21:S$148,17,FALSE)</f>
        <v>0.5</v>
      </c>
      <c r="T82" s="33">
        <f t="shared" si="9"/>
        <v>1.1857619524478112E-3</v>
      </c>
      <c r="U82" s="33"/>
      <c r="V82" s="33">
        <f t="shared" si="18"/>
        <v>4.8698294681596629E-2</v>
      </c>
    </row>
    <row r="83" spans="1:32" x14ac:dyDescent="0.2">
      <c r="A83" s="37" t="s">
        <v>45</v>
      </c>
      <c r="B83" s="25" t="s">
        <v>65</v>
      </c>
      <c r="C83" s="30">
        <v>49844.399599999997</v>
      </c>
      <c r="D83" s="30">
        <v>1.1999999999999999E-3</v>
      </c>
      <c r="E83" s="33">
        <f t="shared" si="13"/>
        <v>-9642.9289619658211</v>
      </c>
      <c r="F83" s="33">
        <f t="shared" si="19"/>
        <v>-9643</v>
      </c>
      <c r="G83" s="33">
        <f t="shared" si="16"/>
        <v>2.6024569997389335E-2</v>
      </c>
      <c r="H83" s="33"/>
      <c r="I83" s="33">
        <f>G83</f>
        <v>2.6024569997389335E-2</v>
      </c>
      <c r="J83" s="33"/>
      <c r="K83" s="33"/>
      <c r="L83" s="33"/>
      <c r="M83" s="33"/>
      <c r="N83" s="33"/>
      <c r="O83" s="33"/>
      <c r="P83" s="33">
        <f t="shared" si="14"/>
        <v>5.0367624795183655E-2</v>
      </c>
      <c r="Q83" s="36">
        <f t="shared" si="15"/>
        <v>34825.899599999997</v>
      </c>
      <c r="R83" s="33">
        <f t="shared" si="17"/>
        <v>5.9258431688841704E-4</v>
      </c>
      <c r="S83" s="33">
        <f>VLOOKUP(C83,Inactive!C$21:S$148,17,FALSE)</f>
        <v>0.5</v>
      </c>
      <c r="T83" s="33">
        <f t="shared" si="9"/>
        <v>2.9629215844420852E-4</v>
      </c>
      <c r="U83" s="33"/>
      <c r="V83" s="33">
        <f t="shared" si="18"/>
        <v>-2.434305479779432E-2</v>
      </c>
      <c r="AB83">
        <v>12</v>
      </c>
      <c r="AD83" t="s">
        <v>38</v>
      </c>
      <c r="AF83" t="s">
        <v>40</v>
      </c>
    </row>
    <row r="84" spans="1:32" x14ac:dyDescent="0.2">
      <c r="A84" s="39" t="s">
        <v>60</v>
      </c>
      <c r="B84" s="43"/>
      <c r="C84" s="40">
        <v>49859.410100000001</v>
      </c>
      <c r="D84" s="40"/>
      <c r="E84" s="33">
        <f t="shared" si="13"/>
        <v>-9601.9555121771282</v>
      </c>
      <c r="F84" s="33">
        <f t="shared" si="19"/>
        <v>-9602</v>
      </c>
      <c r="G84" s="33">
        <f t="shared" si="16"/>
        <v>1.6297980000672396E-2</v>
      </c>
      <c r="H84" s="33"/>
      <c r="I84" s="33"/>
      <c r="J84" s="33"/>
      <c r="K84" s="33"/>
      <c r="L84" s="33"/>
      <c r="M84" s="33"/>
      <c r="N84" s="33">
        <f>G84</f>
        <v>1.6297980000672396E-2</v>
      </c>
      <c r="O84" s="33"/>
      <c r="P84" s="33">
        <f t="shared" si="14"/>
        <v>5.0988031873379219E-2</v>
      </c>
      <c r="Q84" s="36">
        <f t="shared" si="15"/>
        <v>34840.910100000001</v>
      </c>
      <c r="R84" s="33">
        <f t="shared" si="17"/>
        <v>1.20339969893109E-3</v>
      </c>
      <c r="S84" s="33">
        <f>VLOOKUP(C84,Inactive!C$21:S$148,17,FALSE)</f>
        <v>1</v>
      </c>
      <c r="T84" s="33">
        <f t="shared" si="9"/>
        <v>1.20339969893109E-3</v>
      </c>
      <c r="U84" s="33"/>
      <c r="V84" s="33">
        <f t="shared" si="18"/>
        <v>-3.4690051872706823E-2</v>
      </c>
    </row>
    <row r="85" spans="1:32" x14ac:dyDescent="0.2">
      <c r="A85" s="28" t="s">
        <v>77</v>
      </c>
      <c r="B85" s="27"/>
      <c r="C85" s="28">
        <v>49859.410100000001</v>
      </c>
      <c r="D85" s="28"/>
      <c r="E85" s="33">
        <f t="shared" ref="E85:E116" si="21">+(C85-C$7)/C$8</f>
        <v>-9601.9555121771282</v>
      </c>
      <c r="F85" s="33">
        <f t="shared" si="19"/>
        <v>-9602</v>
      </c>
      <c r="G85" s="33">
        <f t="shared" si="16"/>
        <v>1.6297980000672396E-2</v>
      </c>
      <c r="H85" s="33"/>
      <c r="I85" s="33"/>
      <c r="J85" s="33"/>
      <c r="K85" s="33">
        <f>G85</f>
        <v>1.6297980000672396E-2</v>
      </c>
      <c r="L85" s="33"/>
      <c r="M85" s="33"/>
      <c r="N85" s="33"/>
      <c r="O85" s="33"/>
      <c r="P85" s="33">
        <f t="shared" ref="P85:P116" si="22">+D$11+D$12*F85+D$13*F85^2</f>
        <v>5.0988031873379219E-2</v>
      </c>
      <c r="Q85" s="36">
        <f t="shared" ref="Q85:Q116" si="23">+C85-15018.5</f>
        <v>34840.910100000001</v>
      </c>
      <c r="R85" s="33">
        <f t="shared" si="17"/>
        <v>1.20339969893109E-3</v>
      </c>
      <c r="S85" s="33">
        <f>VLOOKUP(C85,Inactive!C$21:S$148,17,FALSE)</f>
        <v>1</v>
      </c>
      <c r="T85" s="33">
        <f t="shared" si="9"/>
        <v>1.20339969893109E-3</v>
      </c>
      <c r="U85" s="33"/>
      <c r="V85" s="33">
        <f t="shared" si="18"/>
        <v>-3.4690051872706823E-2</v>
      </c>
    </row>
    <row r="86" spans="1:32" x14ac:dyDescent="0.2">
      <c r="A86" s="26" t="s">
        <v>47</v>
      </c>
      <c r="B86" s="25" t="s">
        <v>65</v>
      </c>
      <c r="C86" s="26">
        <v>50547.367899999997</v>
      </c>
      <c r="D86" s="26">
        <v>5.9999999999999995E-4</v>
      </c>
      <c r="E86" s="33">
        <f t="shared" si="21"/>
        <v>-7724.0697405484425</v>
      </c>
      <c r="F86" s="33">
        <f t="shared" si="19"/>
        <v>-7724</v>
      </c>
      <c r="G86" s="33">
        <f t="shared" ref="G86:G117" si="24">+C86-(C$7+F86*C$8)</f>
        <v>-2.5549240002874285E-2</v>
      </c>
      <c r="H86" s="33"/>
      <c r="I86" s="33"/>
      <c r="J86" s="33"/>
      <c r="K86" s="33">
        <f>G86</f>
        <v>-2.5549240002874285E-2</v>
      </c>
      <c r="L86" s="33"/>
      <c r="M86" s="33"/>
      <c r="N86" s="33"/>
      <c r="O86" s="33"/>
      <c r="P86" s="33">
        <f t="shared" si="22"/>
        <v>8.03548828496186E-2</v>
      </c>
      <c r="Q86" s="36">
        <f t="shared" si="23"/>
        <v>35528.867899999997</v>
      </c>
      <c r="R86" s="33">
        <f t="shared" ref="R86:R117" si="25">+(P86-G86)^2</f>
        <v>1.1215683237155907E-2</v>
      </c>
      <c r="S86" s="33">
        <f>VLOOKUP(C86,Inactive!C$21:S$148,17,FALSE)</f>
        <v>1</v>
      </c>
      <c r="T86" s="33">
        <f t="shared" ref="T86:T149" si="26">+S86*R86</f>
        <v>1.1215683237155907E-2</v>
      </c>
      <c r="U86" s="33"/>
      <c r="V86" s="33">
        <f t="shared" ref="V86:V117" si="27">+G86-P86</f>
        <v>-0.10590412285249289</v>
      </c>
    </row>
    <row r="87" spans="1:32" x14ac:dyDescent="0.2">
      <c r="A87" s="37" t="s">
        <v>47</v>
      </c>
      <c r="B87" s="37"/>
      <c r="C87" s="30">
        <v>50547.553200000002</v>
      </c>
      <c r="D87" s="30">
        <v>8.0000000000000004E-4</v>
      </c>
      <c r="E87" s="33">
        <f t="shared" si="21"/>
        <v>-7723.563935928607</v>
      </c>
      <c r="F87" s="33">
        <f t="shared" si="19"/>
        <v>-7723.5</v>
      </c>
      <c r="G87" s="33">
        <f t="shared" si="24"/>
        <v>-2.3422735001076944E-2</v>
      </c>
      <c r="H87" s="38"/>
      <c r="I87" s="38"/>
      <c r="J87" s="38"/>
      <c r="K87" s="33">
        <f>G87</f>
        <v>-2.3422735001076944E-2</v>
      </c>
      <c r="L87" s="38"/>
      <c r="M87" s="38"/>
      <c r="N87" s="38"/>
      <c r="O87" s="38"/>
      <c r="P87" s="33">
        <f t="shared" si="22"/>
        <v>8.0362948877091236E-2</v>
      </c>
      <c r="Q87" s="36">
        <f t="shared" si="23"/>
        <v>35529.053200000002</v>
      </c>
      <c r="R87" s="33">
        <f t="shared" si="25"/>
        <v>1.0771468178059058E-2</v>
      </c>
      <c r="S87" s="33">
        <f>VLOOKUP(C87,Inactive!C$21:S$148,17,FALSE)</f>
        <v>1</v>
      </c>
      <c r="T87" s="33">
        <f t="shared" si="26"/>
        <v>1.0771468178059058E-2</v>
      </c>
      <c r="U87" s="33"/>
      <c r="V87" s="33">
        <f t="shared" si="27"/>
        <v>-0.10378568387816818</v>
      </c>
    </row>
    <row r="88" spans="1:32" x14ac:dyDescent="0.2">
      <c r="A88" s="39" t="s">
        <v>61</v>
      </c>
      <c r="B88" s="43"/>
      <c r="C88" s="40">
        <v>50942.3992</v>
      </c>
      <c r="D88" s="40"/>
      <c r="E88" s="111">
        <f t="shared" si="21"/>
        <v>-6645.7715402547747</v>
      </c>
      <c r="F88" s="111">
        <f t="shared" si="19"/>
        <v>-6646</v>
      </c>
      <c r="G88" s="111">
        <f t="shared" si="24"/>
        <v>8.369554000091739E-2</v>
      </c>
      <c r="H88" s="111"/>
      <c r="I88" s="33"/>
      <c r="J88" s="33"/>
      <c r="K88" s="33">
        <f>G88</f>
        <v>8.369554000091739E-2</v>
      </c>
      <c r="L88" s="33"/>
      <c r="M88" s="33"/>
      <c r="N88" s="33"/>
      <c r="O88" s="33"/>
      <c r="P88" s="33">
        <f t="shared" si="22"/>
        <v>9.8051162572510481E-2</v>
      </c>
      <c r="Q88" s="36">
        <f t="shared" si="23"/>
        <v>35923.8992</v>
      </c>
      <c r="R88" s="33">
        <f t="shared" si="25"/>
        <v>2.0608389941803302E-4</v>
      </c>
      <c r="S88" s="33">
        <f>VLOOKUP(C88,Inactive!C$21:S$148,17,FALSE)</f>
        <v>1</v>
      </c>
      <c r="T88" s="33">
        <f t="shared" si="26"/>
        <v>2.0608389941803302E-4</v>
      </c>
      <c r="U88" s="33"/>
      <c r="V88" s="33">
        <f t="shared" si="27"/>
        <v>-1.4355622571593091E-2</v>
      </c>
    </row>
    <row r="89" spans="1:32" x14ac:dyDescent="0.2">
      <c r="A89" s="39" t="s">
        <v>89</v>
      </c>
      <c r="B89" s="37" t="s">
        <v>65</v>
      </c>
      <c r="C89" s="40">
        <v>51274.058499999999</v>
      </c>
      <c r="D89" s="40"/>
      <c r="E89" s="111">
        <f t="shared" si="21"/>
        <v>-5740.4568821488092</v>
      </c>
      <c r="F89" s="111">
        <f t="shared" si="19"/>
        <v>-5740.5</v>
      </c>
      <c r="G89" s="111">
        <f t="shared" si="24"/>
        <v>1.5796095001860522E-2</v>
      </c>
      <c r="H89" s="112"/>
      <c r="I89" s="38"/>
      <c r="J89" s="38"/>
      <c r="K89" s="38"/>
      <c r="L89" s="38"/>
      <c r="M89" s="38"/>
      <c r="N89" s="38">
        <f>+C89-(C$7+F89*C$8)</f>
        <v>1.5796095001860522E-2</v>
      </c>
      <c r="O89" s="38"/>
      <c r="P89" s="33">
        <f t="shared" si="22"/>
        <v>0.11338875031334937</v>
      </c>
      <c r="Q89" s="36">
        <f t="shared" si="23"/>
        <v>36255.558499999999</v>
      </c>
      <c r="R89" s="33">
        <f t="shared" si="25"/>
        <v>9.5243263707470733E-3</v>
      </c>
      <c r="S89" s="33"/>
      <c r="T89" s="33">
        <f t="shared" si="26"/>
        <v>0</v>
      </c>
      <c r="U89" s="33"/>
      <c r="V89" s="33">
        <f t="shared" si="27"/>
        <v>-9.7592655311488849E-2</v>
      </c>
    </row>
    <row r="90" spans="1:32" x14ac:dyDescent="0.2">
      <c r="A90" s="39" t="s">
        <v>89</v>
      </c>
      <c r="B90" s="37" t="s">
        <v>71</v>
      </c>
      <c r="C90" s="40">
        <v>51274.243300000002</v>
      </c>
      <c r="D90" s="40"/>
      <c r="E90" s="111">
        <f t="shared" si="21"/>
        <v>-5739.9524423552612</v>
      </c>
      <c r="F90" s="111">
        <f t="shared" si="19"/>
        <v>-5740</v>
      </c>
      <c r="G90" s="111">
        <f t="shared" si="24"/>
        <v>1.742260000173701E-2</v>
      </c>
      <c r="H90" s="112"/>
      <c r="I90" s="38"/>
      <c r="J90" s="38"/>
      <c r="K90" s="38"/>
      <c r="L90" s="38"/>
      <c r="M90" s="38"/>
      <c r="N90" s="38">
        <f>+C90-(C$7+F90*C$8)</f>
        <v>1.742260000173701E-2</v>
      </c>
      <c r="O90" s="38"/>
      <c r="P90" s="33">
        <f t="shared" si="22"/>
        <v>0.11339733874953598</v>
      </c>
      <c r="Q90" s="36">
        <f t="shared" si="23"/>
        <v>36255.743300000002</v>
      </c>
      <c r="R90" s="33">
        <f t="shared" si="25"/>
        <v>9.2111504777082649E-3</v>
      </c>
      <c r="S90" s="33"/>
      <c r="T90" s="33">
        <f t="shared" si="26"/>
        <v>0</v>
      </c>
      <c r="U90" s="33"/>
      <c r="V90" s="33">
        <f t="shared" si="27"/>
        <v>-9.5974738747798966E-2</v>
      </c>
    </row>
    <row r="91" spans="1:32" x14ac:dyDescent="0.2">
      <c r="A91" s="30" t="s">
        <v>69</v>
      </c>
      <c r="B91" s="43" t="s">
        <v>65</v>
      </c>
      <c r="C91" s="30">
        <v>51671.493199999997</v>
      </c>
      <c r="D91" s="30">
        <v>6.9999999999999999E-4</v>
      </c>
      <c r="E91" s="111">
        <f t="shared" si="21"/>
        <v>-4655.5982348865564</v>
      </c>
      <c r="F91" s="113">
        <f t="shared" ref="F91:F137" si="28">ROUND(2*E91,0)/2-0.5</f>
        <v>-4656</v>
      </c>
      <c r="G91" s="111">
        <f t="shared" si="24"/>
        <v>0.14718544000061229</v>
      </c>
      <c r="H91" s="111"/>
      <c r="I91" s="33"/>
      <c r="J91" s="33"/>
      <c r="K91" s="33">
        <f>G91</f>
        <v>0.14718544000061229</v>
      </c>
      <c r="L91" s="33"/>
      <c r="M91" s="33"/>
      <c r="N91" s="33"/>
      <c r="O91" s="33"/>
      <c r="P91" s="33">
        <f t="shared" si="22"/>
        <v>0.13232669413401649</v>
      </c>
      <c r="Q91" s="36">
        <f t="shared" si="23"/>
        <v>36652.993199999997</v>
      </c>
      <c r="R91" s="33">
        <f t="shared" si="25"/>
        <v>2.2078232872807781E-4</v>
      </c>
      <c r="S91" s="33">
        <f>VLOOKUP(C91,Inactive!C$21:S$148,17,FALSE)</f>
        <v>1</v>
      </c>
      <c r="T91" s="33">
        <f t="shared" si="26"/>
        <v>2.2078232872807781E-4</v>
      </c>
      <c r="U91" s="33"/>
      <c r="V91" s="33">
        <f t="shared" si="27"/>
        <v>1.4858745866595802E-2</v>
      </c>
    </row>
    <row r="92" spans="1:32" x14ac:dyDescent="0.2">
      <c r="A92" s="30" t="s">
        <v>78</v>
      </c>
      <c r="B92" s="43" t="s">
        <v>65</v>
      </c>
      <c r="C92" s="30">
        <v>52044.480799999998</v>
      </c>
      <c r="D92" s="30">
        <v>4.0000000000000002E-4</v>
      </c>
      <c r="E92" s="111">
        <f t="shared" si="21"/>
        <v>-3637.4716767838127</v>
      </c>
      <c r="F92" s="113">
        <f t="shared" si="28"/>
        <v>-3638</v>
      </c>
      <c r="G92" s="111">
        <f t="shared" si="24"/>
        <v>0.19354961999488296</v>
      </c>
      <c r="H92" s="111"/>
      <c r="I92" s="33"/>
      <c r="J92" s="33"/>
      <c r="K92" s="33">
        <f>G92</f>
        <v>0.19354961999488296</v>
      </c>
      <c r="L92" s="33"/>
      <c r="M92" s="33"/>
      <c r="N92" s="33"/>
      <c r="O92" s="33"/>
      <c r="P92" s="33">
        <f t="shared" si="22"/>
        <v>0.15066710824553131</v>
      </c>
      <c r="Q92" s="36">
        <f t="shared" si="23"/>
        <v>37025.980799999998</v>
      </c>
      <c r="R92" s="33">
        <f t="shared" si="25"/>
        <v>1.8389098139332822E-3</v>
      </c>
      <c r="S92" s="33">
        <f>VLOOKUP(C92,Inactive!C$21:S$148,17,FALSE)</f>
        <v>1</v>
      </c>
      <c r="T92" s="33">
        <f t="shared" si="26"/>
        <v>1.8389098139332822E-3</v>
      </c>
      <c r="U92" s="33"/>
      <c r="V92" s="33">
        <f t="shared" si="27"/>
        <v>4.2882511749351648E-2</v>
      </c>
    </row>
    <row r="93" spans="1:32" x14ac:dyDescent="0.2">
      <c r="A93" s="30" t="s">
        <v>78</v>
      </c>
      <c r="B93" s="43" t="s">
        <v>71</v>
      </c>
      <c r="C93" s="30">
        <v>52046.518400000001</v>
      </c>
      <c r="D93" s="30">
        <v>8.9999999999999998E-4</v>
      </c>
      <c r="E93" s="111">
        <f t="shared" si="21"/>
        <v>-3631.9097367225518</v>
      </c>
      <c r="F93" s="113">
        <f t="shared" si="28"/>
        <v>-3632.5</v>
      </c>
      <c r="G93" s="111">
        <f t="shared" si="24"/>
        <v>0.21624117500323337</v>
      </c>
      <c r="H93" s="111"/>
      <c r="I93" s="33"/>
      <c r="J93" s="33"/>
      <c r="K93" s="33">
        <f>G93</f>
        <v>0.21624117500323337</v>
      </c>
      <c r="L93" s="33"/>
      <c r="M93" s="33"/>
      <c r="N93" s="33"/>
      <c r="O93" s="33"/>
      <c r="P93" s="33">
        <f t="shared" si="22"/>
        <v>0.15076767954309062</v>
      </c>
      <c r="Q93" s="36">
        <f t="shared" si="23"/>
        <v>37028.018400000001</v>
      </c>
      <c r="R93" s="33">
        <f t="shared" si="25"/>
        <v>4.2867786077693329E-3</v>
      </c>
      <c r="S93" s="33">
        <f>VLOOKUP(C93,Inactive!C$21:S$148,17,FALSE)</f>
        <v>1</v>
      </c>
      <c r="T93" s="33">
        <f t="shared" si="26"/>
        <v>4.2867786077693329E-3</v>
      </c>
      <c r="U93" s="33"/>
      <c r="V93" s="33">
        <f t="shared" si="27"/>
        <v>6.547349546014275E-2</v>
      </c>
    </row>
    <row r="94" spans="1:32" x14ac:dyDescent="0.2">
      <c r="A94" s="30" t="s">
        <v>78</v>
      </c>
      <c r="B94" s="43" t="s">
        <v>71</v>
      </c>
      <c r="C94" s="30">
        <v>52046.518400000001</v>
      </c>
      <c r="D94" s="30">
        <v>8.9999999999999998E-4</v>
      </c>
      <c r="E94" s="111">
        <f t="shared" si="21"/>
        <v>-3631.9097367225518</v>
      </c>
      <c r="F94" s="113">
        <f t="shared" si="28"/>
        <v>-3632.5</v>
      </c>
      <c r="G94" s="111">
        <f t="shared" si="24"/>
        <v>0.21624117500323337</v>
      </c>
      <c r="H94" s="111"/>
      <c r="I94" s="33"/>
      <c r="J94" s="33"/>
      <c r="K94" s="33">
        <f>G94</f>
        <v>0.21624117500323337</v>
      </c>
      <c r="L94" s="33"/>
      <c r="M94" s="33"/>
      <c r="N94" s="33"/>
      <c r="O94" s="33"/>
      <c r="P94" s="33">
        <f t="shared" si="22"/>
        <v>0.15076767954309062</v>
      </c>
      <c r="Q94" s="36">
        <f t="shared" si="23"/>
        <v>37028.018400000001</v>
      </c>
      <c r="R94" s="33">
        <f t="shared" si="25"/>
        <v>4.2867786077693329E-3</v>
      </c>
      <c r="S94" s="33">
        <f>VLOOKUP(C94,Inactive!C$21:S$148,17,FALSE)</f>
        <v>1</v>
      </c>
      <c r="T94" s="33">
        <f t="shared" si="26"/>
        <v>4.2867786077693329E-3</v>
      </c>
      <c r="U94" s="33"/>
      <c r="V94" s="33">
        <f t="shared" si="27"/>
        <v>6.547349546014275E-2</v>
      </c>
    </row>
    <row r="95" spans="1:32" x14ac:dyDescent="0.2">
      <c r="A95" s="30" t="s">
        <v>69</v>
      </c>
      <c r="B95" s="44"/>
      <c r="C95" s="30">
        <v>52050.409299999999</v>
      </c>
      <c r="D95" s="30">
        <v>5.9999999999999995E-4</v>
      </c>
      <c r="E95" s="111">
        <f t="shared" si="21"/>
        <v>-3621.2889315673124</v>
      </c>
      <c r="F95" s="113">
        <f t="shared" si="28"/>
        <v>-3622</v>
      </c>
      <c r="G95" s="111">
        <f t="shared" si="24"/>
        <v>0.26049778000015067</v>
      </c>
      <c r="H95" s="111"/>
      <c r="I95" s="33"/>
      <c r="J95" s="33"/>
      <c r="K95" s="33">
        <f>G95</f>
        <v>0.26049778000015067</v>
      </c>
      <c r="L95" s="33"/>
      <c r="M95" s="33"/>
      <c r="N95" s="33"/>
      <c r="O95" s="33"/>
      <c r="P95" s="33">
        <f t="shared" si="22"/>
        <v>0.15095972354034937</v>
      </c>
      <c r="Q95" s="36">
        <f t="shared" si="23"/>
        <v>37031.909299999999</v>
      </c>
      <c r="R95" s="33">
        <f t="shared" si="25"/>
        <v>1.1998585812990618E-2</v>
      </c>
      <c r="S95" s="33">
        <f>VLOOKUP(C95,Inactive!C$21:S$148,17,FALSE)</f>
        <v>1</v>
      </c>
      <c r="T95" s="33">
        <f t="shared" si="26"/>
        <v>1.1998585812990618E-2</v>
      </c>
      <c r="U95" s="33"/>
      <c r="V95" s="33">
        <f t="shared" si="27"/>
        <v>0.1095380564598013</v>
      </c>
    </row>
    <row r="96" spans="1:32" x14ac:dyDescent="0.2">
      <c r="A96" s="37" t="s">
        <v>88</v>
      </c>
      <c r="B96" s="37"/>
      <c r="C96" s="30">
        <v>52051.521999999997</v>
      </c>
      <c r="D96" s="30"/>
      <c r="E96" s="111">
        <f t="shared" si="21"/>
        <v>-3618.2516471610779</v>
      </c>
      <c r="F96" s="113">
        <f t="shared" si="28"/>
        <v>-3619</v>
      </c>
      <c r="G96" s="111">
        <f t="shared" si="24"/>
        <v>0.27415680999547476</v>
      </c>
      <c r="H96" s="112"/>
      <c r="I96" s="38"/>
      <c r="J96" s="38"/>
      <c r="K96" s="38"/>
      <c r="L96" s="38"/>
      <c r="M96" s="38"/>
      <c r="N96" s="38">
        <f>+C97-(C$7+F97*C$8)</f>
        <v>0.13173991999792634</v>
      </c>
      <c r="O96" s="38"/>
      <c r="P96" s="33">
        <f t="shared" si="22"/>
        <v>0.15101460392062921</v>
      </c>
      <c r="Q96" s="36">
        <f t="shared" si="23"/>
        <v>37033.021999999997</v>
      </c>
      <c r="R96" s="33">
        <f t="shared" si="25"/>
        <v>1.5164002916979728E-2</v>
      </c>
      <c r="S96" s="33">
        <f>VLOOKUP(C96,Inactive!C$21:S$148,17,FALSE)</f>
        <v>0.2</v>
      </c>
      <c r="T96" s="33">
        <f t="shared" si="26"/>
        <v>3.0328005833959457E-3</v>
      </c>
      <c r="U96" s="33"/>
      <c r="V96" s="33">
        <f t="shared" si="27"/>
        <v>0.12314220607484555</v>
      </c>
    </row>
    <row r="97" spans="1:22" x14ac:dyDescent="0.2">
      <c r="A97" s="30" t="s">
        <v>78</v>
      </c>
      <c r="B97" s="43" t="s">
        <v>71</v>
      </c>
      <c r="C97" s="30">
        <v>52055.409399999997</v>
      </c>
      <c r="D97" s="30">
        <v>5.0000000000000001E-4</v>
      </c>
      <c r="E97" s="111">
        <f t="shared" si="21"/>
        <v>-3607.6403957898037</v>
      </c>
      <c r="F97" s="113">
        <f t="shared" si="28"/>
        <v>-3608</v>
      </c>
      <c r="G97" s="111">
        <f t="shared" si="24"/>
        <v>0.13173991999792634</v>
      </c>
      <c r="H97" s="111"/>
      <c r="I97" s="33"/>
      <c r="J97" s="33"/>
      <c r="K97" s="33">
        <f>G97</f>
        <v>0.13173991999792634</v>
      </c>
      <c r="L97" s="33"/>
      <c r="M97" s="33"/>
      <c r="N97" s="33"/>
      <c r="O97" s="33"/>
      <c r="P97" s="33">
        <f t="shared" si="22"/>
        <v>0.15121587254174712</v>
      </c>
      <c r="Q97" s="36">
        <f t="shared" si="23"/>
        <v>37036.909399999997</v>
      </c>
      <c r="R97" s="33">
        <f t="shared" si="25"/>
        <v>3.7931272748915928E-4</v>
      </c>
      <c r="S97" s="33">
        <f>VLOOKUP(C97,Inactive!C$21:S$148,17,FALSE)</f>
        <v>1</v>
      </c>
      <c r="T97" s="33">
        <f t="shared" si="26"/>
        <v>3.7931272748915928E-4</v>
      </c>
      <c r="U97" s="33"/>
      <c r="V97" s="33">
        <f t="shared" si="27"/>
        <v>-1.9475952543820785E-2</v>
      </c>
    </row>
    <row r="98" spans="1:22" x14ac:dyDescent="0.2">
      <c r="A98" s="37" t="s">
        <v>84</v>
      </c>
      <c r="B98" s="37"/>
      <c r="C98" s="30">
        <v>52285.538999999997</v>
      </c>
      <c r="D98" s="30"/>
      <c r="E98" s="111">
        <f t="shared" si="21"/>
        <v>-2979.4665434537978</v>
      </c>
      <c r="F98" s="113">
        <f t="shared" si="28"/>
        <v>-2980</v>
      </c>
      <c r="G98" s="111">
        <f t="shared" si="24"/>
        <v>0.19543019999400713</v>
      </c>
      <c r="H98" s="112"/>
      <c r="I98" s="38"/>
      <c r="J98" s="38"/>
      <c r="K98" s="38"/>
      <c r="L98" s="38"/>
      <c r="M98" s="38"/>
      <c r="N98" s="33">
        <f>G98</f>
        <v>0.19543019999400713</v>
      </c>
      <c r="O98" s="38"/>
      <c r="P98" s="33">
        <f t="shared" si="22"/>
        <v>0.16281217226382377</v>
      </c>
      <c r="Q98" s="36">
        <f t="shared" si="23"/>
        <v>37267.038999999997</v>
      </c>
      <c r="R98" s="33">
        <f t="shared" si="25"/>
        <v>1.0639357330070101E-3</v>
      </c>
      <c r="S98" s="33">
        <f>VLOOKUP(C98,Inactive!C$21:S$148,17,FALSE)</f>
        <v>0.1</v>
      </c>
      <c r="T98" s="33">
        <f t="shared" si="26"/>
        <v>1.0639357330070102E-4</v>
      </c>
      <c r="U98" s="33"/>
      <c r="V98" s="33">
        <f t="shared" si="27"/>
        <v>3.2618027730183352E-2</v>
      </c>
    </row>
    <row r="99" spans="1:22" x14ac:dyDescent="0.2">
      <c r="A99" s="37" t="s">
        <v>84</v>
      </c>
      <c r="B99" s="37"/>
      <c r="C99" s="30">
        <v>52296.655899999998</v>
      </c>
      <c r="D99" s="30"/>
      <c r="E99" s="111">
        <f t="shared" si="21"/>
        <v>-2949.1212688822752</v>
      </c>
      <c r="F99" s="113">
        <f t="shared" si="28"/>
        <v>-2949.5</v>
      </c>
      <c r="G99" s="111">
        <f t="shared" si="24"/>
        <v>0.13874700499582104</v>
      </c>
      <c r="H99" s="111"/>
      <c r="I99" s="38"/>
      <c r="J99" s="38"/>
      <c r="K99" s="38"/>
      <c r="L99" s="38"/>
      <c r="M99" s="38"/>
      <c r="N99" s="38">
        <f>+C99-(C$7+F99*C$8)</f>
        <v>0.13874700499582104</v>
      </c>
      <c r="O99" s="38"/>
      <c r="P99" s="33">
        <f t="shared" si="22"/>
        <v>0.16338065808296343</v>
      </c>
      <c r="Q99" s="36">
        <f t="shared" si="23"/>
        <v>37278.155899999998</v>
      </c>
      <c r="R99" s="33">
        <f t="shared" si="25"/>
        <v>6.068168644176794E-4</v>
      </c>
      <c r="S99" s="33">
        <f>VLOOKUP(C99,Inactive!C$21:S$148,17,FALSE)</f>
        <v>1</v>
      </c>
      <c r="T99" s="33">
        <f t="shared" si="26"/>
        <v>6.068168644176794E-4</v>
      </c>
      <c r="U99" s="33"/>
      <c r="V99" s="33">
        <f t="shared" si="27"/>
        <v>-2.4633653087142382E-2</v>
      </c>
    </row>
    <row r="100" spans="1:22" x14ac:dyDescent="0.2">
      <c r="A100" s="39" t="s">
        <v>67</v>
      </c>
      <c r="B100" s="43"/>
      <c r="C100" s="30">
        <v>52395.414199999897</v>
      </c>
      <c r="D100" s="30">
        <v>5.0000000000000001E-4</v>
      </c>
      <c r="E100" s="111">
        <f t="shared" si="21"/>
        <v>-2679.5454222241669</v>
      </c>
      <c r="F100" s="113">
        <f t="shared" si="28"/>
        <v>-2680</v>
      </c>
      <c r="G100" s="111">
        <f t="shared" si="24"/>
        <v>0.16653319989563897</v>
      </c>
      <c r="H100" s="114"/>
      <c r="I100" s="46"/>
      <c r="J100" s="46"/>
      <c r="K100" s="33">
        <f t="shared" ref="K100:K107" si="29">G100</f>
        <v>0.16653319989563897</v>
      </c>
      <c r="L100" s="33"/>
      <c r="M100" s="33"/>
      <c r="N100" s="33"/>
      <c r="O100" s="33"/>
      <c r="P100" s="33">
        <f t="shared" si="22"/>
        <v>0.16842513010679905</v>
      </c>
      <c r="Q100" s="36">
        <f t="shared" si="23"/>
        <v>37376.914199999897</v>
      </c>
      <c r="R100" s="33">
        <f t="shared" si="25"/>
        <v>3.5793999239002082E-6</v>
      </c>
      <c r="S100" s="33">
        <f>VLOOKUP(C100,Inactive!C$21:S$148,17,FALSE)</f>
        <v>1</v>
      </c>
      <c r="T100" s="33">
        <f t="shared" si="26"/>
        <v>3.5793999239002082E-6</v>
      </c>
      <c r="U100" s="33"/>
      <c r="V100" s="33">
        <f t="shared" si="27"/>
        <v>-1.8919302111600755E-3</v>
      </c>
    </row>
    <row r="101" spans="1:22" x14ac:dyDescent="0.2">
      <c r="A101" s="30" t="s">
        <v>78</v>
      </c>
      <c r="B101" s="43" t="s">
        <v>71</v>
      </c>
      <c r="C101" s="30">
        <v>52417.462099999997</v>
      </c>
      <c r="D101" s="30">
        <v>8.0000000000000004E-4</v>
      </c>
      <c r="E101" s="111">
        <f t="shared" si="21"/>
        <v>-2619.3623154922143</v>
      </c>
      <c r="F101" s="113">
        <f t="shared" si="28"/>
        <v>-2620</v>
      </c>
      <c r="G101" s="111">
        <f t="shared" si="24"/>
        <v>0.23361379999550991</v>
      </c>
      <c r="H101" s="111"/>
      <c r="I101" s="33"/>
      <c r="J101" s="33"/>
      <c r="K101" s="33">
        <f t="shared" si="29"/>
        <v>0.23361379999550991</v>
      </c>
      <c r="L101" s="33"/>
      <c r="M101" s="33"/>
      <c r="N101" s="33"/>
      <c r="O101" s="33"/>
      <c r="P101" s="33">
        <f t="shared" si="22"/>
        <v>0.16955341062332527</v>
      </c>
      <c r="Q101" s="36">
        <f t="shared" si="23"/>
        <v>37398.962099999997</v>
      </c>
      <c r="R101" s="33">
        <f t="shared" si="25"/>
        <v>4.1037334865159066E-3</v>
      </c>
      <c r="S101" s="33">
        <f>VLOOKUP(C101,Inactive!C$21:S$148,17,FALSE)</f>
        <v>1</v>
      </c>
      <c r="T101" s="33">
        <f t="shared" si="26"/>
        <v>4.1037334865159066E-3</v>
      </c>
      <c r="U101" s="33"/>
      <c r="V101" s="33">
        <f t="shared" si="27"/>
        <v>6.406038937218464E-2</v>
      </c>
    </row>
    <row r="102" spans="1:22" x14ac:dyDescent="0.2">
      <c r="A102" s="30" t="s">
        <v>70</v>
      </c>
      <c r="B102" s="44" t="s">
        <v>71</v>
      </c>
      <c r="C102" s="47">
        <v>52684.836300000003</v>
      </c>
      <c r="D102" s="30">
        <v>2.9999999999999997E-4</v>
      </c>
      <c r="E102" s="111">
        <f t="shared" si="21"/>
        <v>-1889.5236453287018</v>
      </c>
      <c r="F102" s="113">
        <f t="shared" si="28"/>
        <v>-1890</v>
      </c>
      <c r="G102" s="111">
        <f t="shared" si="24"/>
        <v>0.17451110000547487</v>
      </c>
      <c r="H102" s="111"/>
      <c r="I102" s="33"/>
      <c r="J102" s="33"/>
      <c r="K102" s="33">
        <f t="shared" si="29"/>
        <v>0.17451110000547487</v>
      </c>
      <c r="L102" s="33"/>
      <c r="M102" s="33"/>
      <c r="N102" s="33"/>
      <c r="O102" s="33"/>
      <c r="P102" s="33">
        <f t="shared" si="22"/>
        <v>0.18343271321661198</v>
      </c>
      <c r="Q102" s="36">
        <f t="shared" si="23"/>
        <v>37666.336300000003</v>
      </c>
      <c r="R102" s="33">
        <f t="shared" si="25"/>
        <v>7.9595182289136083E-5</v>
      </c>
      <c r="S102" s="33">
        <f>VLOOKUP(C102,Inactive!C$21:S$148,17,FALSE)</f>
        <v>1</v>
      </c>
      <c r="T102" s="33">
        <f t="shared" si="26"/>
        <v>7.9595182289136083E-5</v>
      </c>
      <c r="U102" s="33"/>
      <c r="V102" s="33">
        <f t="shared" si="27"/>
        <v>-8.9216132111371027E-3</v>
      </c>
    </row>
    <row r="103" spans="1:22" x14ac:dyDescent="0.2">
      <c r="A103" s="48" t="s">
        <v>80</v>
      </c>
      <c r="B103" s="44"/>
      <c r="C103" s="30">
        <v>52685.574000000001</v>
      </c>
      <c r="D103" s="30">
        <v>2.9999999999999997E-4</v>
      </c>
      <c r="E103" s="111">
        <f t="shared" si="21"/>
        <v>-1887.5099806333869</v>
      </c>
      <c r="F103" s="113">
        <f t="shared" si="28"/>
        <v>-1888</v>
      </c>
      <c r="G103" s="111">
        <f t="shared" si="24"/>
        <v>0.17951711999921827</v>
      </c>
      <c r="H103" s="111"/>
      <c r="I103" s="33"/>
      <c r="J103" s="33"/>
      <c r="K103" s="33">
        <f t="shared" si="29"/>
        <v>0.17951711999921827</v>
      </c>
      <c r="L103" s="33"/>
      <c r="M103" s="33"/>
      <c r="N103" s="33"/>
      <c r="O103" s="33"/>
      <c r="P103" s="33">
        <f t="shared" si="22"/>
        <v>0.18347112428741758</v>
      </c>
      <c r="Q103" s="36">
        <f t="shared" si="23"/>
        <v>37667.074000000001</v>
      </c>
      <c r="R103" s="33">
        <f t="shared" si="25"/>
        <v>1.5634149911098522E-5</v>
      </c>
      <c r="S103" s="33">
        <f>VLOOKUP(C103,Inactive!C$21:S$148,17,FALSE)</f>
        <v>1</v>
      </c>
      <c r="T103" s="33">
        <f t="shared" si="26"/>
        <v>1.5634149911098522E-5</v>
      </c>
      <c r="U103" s="33"/>
      <c r="V103" s="33">
        <f t="shared" si="27"/>
        <v>-3.9540042881993087E-3</v>
      </c>
    </row>
    <row r="104" spans="1:22" x14ac:dyDescent="0.2">
      <c r="A104" s="48" t="s">
        <v>90</v>
      </c>
      <c r="B104" s="44" t="s">
        <v>65</v>
      </c>
      <c r="C104" s="47">
        <v>52688.538399999998</v>
      </c>
      <c r="D104" s="47">
        <v>1E-4</v>
      </c>
      <c r="E104" s="111">
        <f t="shared" si="21"/>
        <v>-1879.4181985772627</v>
      </c>
      <c r="F104" s="113">
        <f t="shared" si="28"/>
        <v>-1880</v>
      </c>
      <c r="G104" s="111">
        <f t="shared" si="24"/>
        <v>0.21314119999442482</v>
      </c>
      <c r="H104" s="112"/>
      <c r="I104" s="38"/>
      <c r="J104" s="33"/>
      <c r="K104" s="33">
        <f t="shared" si="29"/>
        <v>0.21314119999442482</v>
      </c>
      <c r="L104" s="38"/>
      <c r="M104" s="38"/>
      <c r="N104" s="38"/>
      <c r="O104" s="38"/>
      <c r="P104" s="33">
        <f t="shared" si="22"/>
        <v>0.18362478964081758</v>
      </c>
      <c r="Q104" s="36">
        <f t="shared" si="23"/>
        <v>37670.038399999998</v>
      </c>
      <c r="R104" s="33">
        <f t="shared" si="25"/>
        <v>8.712184801625331E-4</v>
      </c>
      <c r="S104" s="33">
        <f>VLOOKUP(C104,Inactive!C$21:S$148,17,FALSE)</f>
        <v>1</v>
      </c>
      <c r="T104" s="33">
        <f t="shared" si="26"/>
        <v>8.712184801625331E-4</v>
      </c>
      <c r="U104" s="33"/>
      <c r="V104" s="33">
        <f t="shared" si="27"/>
        <v>2.9516410353607248E-2</v>
      </c>
    </row>
    <row r="105" spans="1:22" x14ac:dyDescent="0.2">
      <c r="A105" s="37" t="s">
        <v>66</v>
      </c>
      <c r="B105" s="43" t="s">
        <v>65</v>
      </c>
      <c r="C105" s="30">
        <v>52717.4421</v>
      </c>
      <c r="D105" s="30">
        <v>8.0000000000000004E-4</v>
      </c>
      <c r="E105" s="111">
        <f t="shared" si="21"/>
        <v>-1800.521139807918</v>
      </c>
      <c r="F105" s="113">
        <f t="shared" si="28"/>
        <v>-1801</v>
      </c>
      <c r="G105" s="111">
        <f t="shared" si="24"/>
        <v>0.17542898999818135</v>
      </c>
      <c r="H105" s="111"/>
      <c r="I105" s="33"/>
      <c r="J105" s="33"/>
      <c r="K105" s="33">
        <f t="shared" si="29"/>
        <v>0.17542898999818135</v>
      </c>
      <c r="L105" s="33"/>
      <c r="M105" s="33"/>
      <c r="N105" s="33"/>
      <c r="O105" s="33"/>
      <c r="P105" s="33">
        <f t="shared" si="22"/>
        <v>0.18514404519726893</v>
      </c>
      <c r="Q105" s="36">
        <f t="shared" si="23"/>
        <v>37698.9421</v>
      </c>
      <c r="R105" s="33">
        <f t="shared" si="25"/>
        <v>9.4382297521318622E-5</v>
      </c>
      <c r="S105" s="33">
        <f>VLOOKUP(C105,Inactive!C$21:S$148,17,FALSE)</f>
        <v>1</v>
      </c>
      <c r="T105" s="33">
        <f t="shared" si="26"/>
        <v>9.4382297521318622E-5</v>
      </c>
      <c r="U105" s="33"/>
      <c r="V105" s="33">
        <f t="shared" si="27"/>
        <v>-9.71505519908758E-3</v>
      </c>
    </row>
    <row r="106" spans="1:22" x14ac:dyDescent="0.2">
      <c r="A106" s="39" t="s">
        <v>67</v>
      </c>
      <c r="B106" s="44"/>
      <c r="C106" s="30">
        <v>52717.443899999998</v>
      </c>
      <c r="D106" s="30">
        <v>1.9E-3</v>
      </c>
      <c r="E106" s="111">
        <f t="shared" si="21"/>
        <v>-1800.5162264333105</v>
      </c>
      <c r="F106" s="113">
        <f t="shared" si="28"/>
        <v>-1801</v>
      </c>
      <c r="G106" s="111">
        <f t="shared" si="24"/>
        <v>0.17722898999636527</v>
      </c>
      <c r="H106" s="114"/>
      <c r="I106" s="49"/>
      <c r="J106" s="46"/>
      <c r="K106" s="33">
        <f t="shared" si="29"/>
        <v>0.17722898999636527</v>
      </c>
      <c r="L106" s="33"/>
      <c r="M106" s="33"/>
      <c r="N106" s="33"/>
      <c r="O106" s="33"/>
      <c r="P106" s="33">
        <f t="shared" si="22"/>
        <v>0.18514404519726893</v>
      </c>
      <c r="Q106" s="36">
        <f t="shared" si="23"/>
        <v>37698.943899999998</v>
      </c>
      <c r="R106" s="33">
        <f t="shared" si="25"/>
        <v>6.2648098833352066E-5</v>
      </c>
      <c r="S106" s="33">
        <f>VLOOKUP(C106,Inactive!C$21:S$148,17,FALSE)</f>
        <v>1</v>
      </c>
      <c r="T106" s="33">
        <f t="shared" si="26"/>
        <v>6.2648098833352066E-5</v>
      </c>
      <c r="U106" s="33"/>
      <c r="V106" s="33">
        <f t="shared" si="27"/>
        <v>-7.915055200903659E-3</v>
      </c>
    </row>
    <row r="107" spans="1:22" x14ac:dyDescent="0.2">
      <c r="A107" s="39" t="s">
        <v>96</v>
      </c>
      <c r="B107" s="43" t="s">
        <v>71</v>
      </c>
      <c r="C107" s="30">
        <v>52720.593000000001</v>
      </c>
      <c r="D107" s="30">
        <v>5.0000000000000001E-3</v>
      </c>
      <c r="E107" s="111">
        <f t="shared" si="21"/>
        <v>-1791.920277548887</v>
      </c>
      <c r="F107" s="113">
        <f t="shared" si="28"/>
        <v>-1792.5</v>
      </c>
      <c r="G107" s="111">
        <f t="shared" si="24"/>
        <v>0.21237957500125049</v>
      </c>
      <c r="H107" s="112"/>
      <c r="I107" s="38"/>
      <c r="J107" s="33"/>
      <c r="K107" s="33">
        <f t="shared" si="29"/>
        <v>0.21237957500125049</v>
      </c>
      <c r="L107" s="38"/>
      <c r="M107" s="38"/>
      <c r="N107" s="38"/>
      <c r="O107" s="38"/>
      <c r="P107" s="33">
        <f t="shared" si="22"/>
        <v>0.18530770528951657</v>
      </c>
      <c r="Q107" s="36">
        <f t="shared" si="23"/>
        <v>37702.093000000001</v>
      </c>
      <c r="R107" s="33">
        <f t="shared" si="25"/>
        <v>7.3288612968909646E-4</v>
      </c>
      <c r="S107" s="33">
        <f>VLOOKUP(C107,Inactive!C$21:S$148,17,FALSE)</f>
        <v>0.2</v>
      </c>
      <c r="T107" s="33">
        <f t="shared" si="26"/>
        <v>1.4657722593781929E-4</v>
      </c>
      <c r="U107" s="33"/>
      <c r="V107" s="33">
        <f t="shared" si="27"/>
        <v>2.707186971173392E-2</v>
      </c>
    </row>
    <row r="108" spans="1:22" x14ac:dyDescent="0.2">
      <c r="A108" s="37" t="s">
        <v>85</v>
      </c>
      <c r="B108" s="37"/>
      <c r="C108" s="30">
        <v>52723.373200000002</v>
      </c>
      <c r="D108" s="30"/>
      <c r="E108" s="111">
        <f t="shared" si="21"/>
        <v>-1784.3312974947557</v>
      </c>
      <c r="F108" s="113">
        <f t="shared" si="28"/>
        <v>-1785</v>
      </c>
      <c r="G108" s="111">
        <f t="shared" si="24"/>
        <v>0.24497715000325115</v>
      </c>
      <c r="H108" s="111"/>
      <c r="I108" s="38"/>
      <c r="J108" s="38"/>
      <c r="K108" s="38"/>
      <c r="L108" s="38"/>
      <c r="M108" s="38"/>
      <c r="N108" s="38">
        <f>+C108-(C$7+F108*C$8)</f>
        <v>0.24497715000325115</v>
      </c>
      <c r="O108" s="38"/>
      <c r="P108" s="33">
        <f t="shared" si="22"/>
        <v>0.18545214285853076</v>
      </c>
      <c r="Q108" s="36">
        <f t="shared" si="23"/>
        <v>37704.873200000002</v>
      </c>
      <c r="R108" s="33">
        <f t="shared" si="25"/>
        <v>3.5432264755790137E-3</v>
      </c>
      <c r="S108" s="33">
        <f>VLOOKUP(C108,Inactive!C$21:S$148,17,FALSE)</f>
        <v>1</v>
      </c>
      <c r="T108" s="33">
        <f t="shared" si="26"/>
        <v>3.5432264755790137E-3</v>
      </c>
      <c r="U108" s="33"/>
      <c r="V108" s="33">
        <f t="shared" si="27"/>
        <v>5.9525007144720393E-2</v>
      </c>
    </row>
    <row r="109" spans="1:22" x14ac:dyDescent="0.2">
      <c r="A109" s="39" t="s">
        <v>96</v>
      </c>
      <c r="B109" s="43" t="s">
        <v>65</v>
      </c>
      <c r="C109" s="30">
        <v>52723.373200000002</v>
      </c>
      <c r="D109" s="30">
        <v>1.9E-3</v>
      </c>
      <c r="E109" s="111">
        <f t="shared" si="21"/>
        <v>-1784.3312974947557</v>
      </c>
      <c r="F109" s="113">
        <f t="shared" si="28"/>
        <v>-1785</v>
      </c>
      <c r="G109" s="111">
        <f t="shared" si="24"/>
        <v>0.24497715000325115</v>
      </c>
      <c r="H109" s="112"/>
      <c r="I109" s="38"/>
      <c r="J109" s="33"/>
      <c r="K109" s="33">
        <f>G109</f>
        <v>0.24497715000325115</v>
      </c>
      <c r="L109" s="38"/>
      <c r="M109" s="38"/>
      <c r="N109" s="38"/>
      <c r="O109" s="38"/>
      <c r="P109" s="33">
        <f t="shared" si="22"/>
        <v>0.18545214285853076</v>
      </c>
      <c r="Q109" s="36">
        <f t="shared" si="23"/>
        <v>37704.873200000002</v>
      </c>
      <c r="R109" s="33">
        <f t="shared" si="25"/>
        <v>3.5432264755790137E-3</v>
      </c>
      <c r="S109" s="33">
        <f>VLOOKUP(C109,Inactive!C$21:S$148,17,FALSE)</f>
        <v>1</v>
      </c>
      <c r="T109" s="33">
        <f t="shared" si="26"/>
        <v>3.5432264755790137E-3</v>
      </c>
      <c r="U109" s="33"/>
      <c r="V109" s="33">
        <f t="shared" si="27"/>
        <v>5.9525007144720393E-2</v>
      </c>
    </row>
    <row r="110" spans="1:22" x14ac:dyDescent="0.2">
      <c r="A110" s="50" t="s">
        <v>74</v>
      </c>
      <c r="B110" s="43"/>
      <c r="C110" s="51">
        <v>52750.794500000004</v>
      </c>
      <c r="D110" s="30">
        <v>1E-4</v>
      </c>
      <c r="E110" s="111">
        <f t="shared" si="21"/>
        <v>-1709.4806756839916</v>
      </c>
      <c r="F110" s="113">
        <f t="shared" si="28"/>
        <v>-1710</v>
      </c>
      <c r="G110" s="111">
        <f t="shared" si="24"/>
        <v>0.19025290000718087</v>
      </c>
      <c r="H110" s="111"/>
      <c r="I110" s="33"/>
      <c r="J110" s="33">
        <f>G110</f>
        <v>0.19025290000718087</v>
      </c>
      <c r="K110" s="33"/>
      <c r="L110" s="33"/>
      <c r="M110" s="33"/>
      <c r="N110" s="33"/>
      <c r="O110" s="33"/>
      <c r="P110" s="33">
        <f t="shared" si="22"/>
        <v>0.18689814819521544</v>
      </c>
      <c r="Q110" s="36">
        <f t="shared" si="23"/>
        <v>37732.294500000004</v>
      </c>
      <c r="R110" s="33">
        <f t="shared" si="25"/>
        <v>1.1254359719885326E-5</v>
      </c>
      <c r="S110" s="33">
        <f>VLOOKUP(C110,Inactive!C$21:S$148,17,FALSE)</f>
        <v>1</v>
      </c>
      <c r="T110" s="33">
        <f t="shared" si="26"/>
        <v>1.1254359719885326E-5</v>
      </c>
      <c r="U110" s="33"/>
      <c r="V110" s="33">
        <f t="shared" si="27"/>
        <v>3.3547518119654285E-3</v>
      </c>
    </row>
    <row r="111" spans="1:22" x14ac:dyDescent="0.2">
      <c r="A111" s="30" t="s">
        <v>72</v>
      </c>
      <c r="B111" s="44" t="s">
        <v>65</v>
      </c>
      <c r="C111" s="47">
        <v>52753.577100000002</v>
      </c>
      <c r="D111" s="47">
        <v>1.1999999999999999E-3</v>
      </c>
      <c r="E111" s="111">
        <f t="shared" si="21"/>
        <v>-1701.8851444637169</v>
      </c>
      <c r="F111" s="113">
        <f t="shared" si="28"/>
        <v>-1702.5</v>
      </c>
      <c r="G111" s="111">
        <f t="shared" si="24"/>
        <v>0.22525047499948414</v>
      </c>
      <c r="H111" s="111"/>
      <c r="I111" s="33"/>
      <c r="J111" s="33"/>
      <c r="K111" s="33">
        <f t="shared" ref="K111:K120" si="30">G111</f>
        <v>0.22525047499948414</v>
      </c>
      <c r="L111" s="33"/>
      <c r="M111" s="33"/>
      <c r="N111" s="33"/>
      <c r="O111" s="33"/>
      <c r="P111" s="33">
        <f t="shared" si="22"/>
        <v>0.18704291169353815</v>
      </c>
      <c r="Q111" s="36">
        <f t="shared" si="23"/>
        <v>37735.077100000002</v>
      </c>
      <c r="R111" s="33">
        <f t="shared" si="25"/>
        <v>1.4598178937778705E-3</v>
      </c>
      <c r="S111" s="33">
        <f>VLOOKUP(C111,Inactive!C$21:S$148,17,FALSE)</f>
        <v>1</v>
      </c>
      <c r="T111" s="33">
        <f t="shared" si="26"/>
        <v>1.4598178937778705E-3</v>
      </c>
      <c r="U111" s="33"/>
      <c r="V111" s="33">
        <f t="shared" si="27"/>
        <v>3.8207563305945991E-2</v>
      </c>
    </row>
    <row r="112" spans="1:22" x14ac:dyDescent="0.2">
      <c r="A112" s="30" t="s">
        <v>72</v>
      </c>
      <c r="B112" s="44" t="s">
        <v>71</v>
      </c>
      <c r="C112" s="47">
        <v>52753.758099999999</v>
      </c>
      <c r="D112" s="47">
        <v>1.6000000000000001E-3</v>
      </c>
      <c r="E112" s="111">
        <f t="shared" si="21"/>
        <v>-1701.3910773499217</v>
      </c>
      <c r="F112" s="113">
        <f t="shared" si="28"/>
        <v>-1702</v>
      </c>
      <c r="G112" s="111">
        <f t="shared" si="24"/>
        <v>0.22307698000076925</v>
      </c>
      <c r="H112" s="111"/>
      <c r="I112" s="33"/>
      <c r="J112" s="33"/>
      <c r="K112" s="33">
        <f t="shared" si="30"/>
        <v>0.22307698000076925</v>
      </c>
      <c r="L112" s="33"/>
      <c r="M112" s="33"/>
      <c r="N112" s="33"/>
      <c r="O112" s="33"/>
      <c r="P112" s="33">
        <f t="shared" si="22"/>
        <v>0.18705256364693523</v>
      </c>
      <c r="Q112" s="36">
        <f t="shared" si="23"/>
        <v>37735.258099999999</v>
      </c>
      <c r="R112" s="33">
        <f t="shared" si="25"/>
        <v>1.2977585736343841E-3</v>
      </c>
      <c r="S112" s="33">
        <f>VLOOKUP(C112,Inactive!C$21:S$148,17,FALSE)</f>
        <v>1</v>
      </c>
      <c r="T112" s="33">
        <f t="shared" si="26"/>
        <v>1.2977585736343841E-3</v>
      </c>
      <c r="U112" s="33"/>
      <c r="V112" s="33">
        <f t="shared" si="27"/>
        <v>3.6024416353834021E-2</v>
      </c>
    </row>
    <row r="113" spans="1:22" x14ac:dyDescent="0.2">
      <c r="A113" s="30" t="s">
        <v>72</v>
      </c>
      <c r="B113" s="44" t="s">
        <v>65</v>
      </c>
      <c r="C113" s="47">
        <v>52753.947800000002</v>
      </c>
      <c r="D113" s="47">
        <v>1.1999999999999999E-3</v>
      </c>
      <c r="E113" s="111">
        <f t="shared" si="21"/>
        <v>-1700.8732622588175</v>
      </c>
      <c r="F113" s="113">
        <f t="shared" si="28"/>
        <v>-1701.5</v>
      </c>
      <c r="G113" s="111">
        <f t="shared" si="24"/>
        <v>0.22960348500055261</v>
      </c>
      <c r="H113" s="111"/>
      <c r="I113" s="33"/>
      <c r="J113" s="33"/>
      <c r="K113" s="33">
        <f t="shared" si="30"/>
        <v>0.22960348500055261</v>
      </c>
      <c r="L113" s="33"/>
      <c r="M113" s="33"/>
      <c r="N113" s="33"/>
      <c r="O113" s="33"/>
      <c r="P113" s="33">
        <f t="shared" si="22"/>
        <v>0.18706221573202089</v>
      </c>
      <c r="Q113" s="36">
        <f t="shared" si="23"/>
        <v>37735.447800000002</v>
      </c>
      <c r="R113" s="33">
        <f t="shared" si="25"/>
        <v>1.8097595909777212E-3</v>
      </c>
      <c r="S113" s="33">
        <f>VLOOKUP(C113,Inactive!C$21:S$148,17,FALSE)</f>
        <v>1</v>
      </c>
      <c r="T113" s="33">
        <f t="shared" si="26"/>
        <v>1.8097595909777212E-3</v>
      </c>
      <c r="U113" s="33"/>
      <c r="V113" s="33">
        <f t="shared" si="27"/>
        <v>4.2541269268531717E-2</v>
      </c>
    </row>
    <row r="114" spans="1:22" x14ac:dyDescent="0.2">
      <c r="A114" s="30" t="s">
        <v>72</v>
      </c>
      <c r="B114" s="44" t="s">
        <v>71</v>
      </c>
      <c r="C114" s="47">
        <v>52754.130799999999</v>
      </c>
      <c r="D114" s="47">
        <v>6.9999999999999999E-4</v>
      </c>
      <c r="E114" s="111">
        <f t="shared" si="21"/>
        <v>-1700.3737358398962</v>
      </c>
      <c r="F114" s="113">
        <f t="shared" si="28"/>
        <v>-1701</v>
      </c>
      <c r="G114" s="111">
        <f t="shared" si="24"/>
        <v>0.22942999000224518</v>
      </c>
      <c r="H114" s="111"/>
      <c r="I114" s="33"/>
      <c r="J114" s="33"/>
      <c r="K114" s="33">
        <f t="shared" si="30"/>
        <v>0.22942999000224518</v>
      </c>
      <c r="L114" s="33"/>
      <c r="M114" s="33"/>
      <c r="N114" s="33"/>
      <c r="O114" s="33"/>
      <c r="P114" s="33">
        <f t="shared" si="22"/>
        <v>0.18707186794879518</v>
      </c>
      <c r="Q114" s="36">
        <f t="shared" si="23"/>
        <v>37735.630799999999</v>
      </c>
      <c r="R114" s="33">
        <f t="shared" si="25"/>
        <v>1.7942105038949666E-3</v>
      </c>
      <c r="S114" s="33">
        <f>VLOOKUP(C114,Inactive!C$21:S$148,17,FALSE)</f>
        <v>1</v>
      </c>
      <c r="T114" s="33">
        <f t="shared" si="26"/>
        <v>1.7942105038949666E-3</v>
      </c>
      <c r="U114" s="33"/>
      <c r="V114" s="33">
        <f t="shared" si="27"/>
        <v>4.2358122053449992E-2</v>
      </c>
    </row>
    <row r="115" spans="1:22" x14ac:dyDescent="0.2">
      <c r="A115" s="30" t="s">
        <v>72</v>
      </c>
      <c r="B115" s="44" t="s">
        <v>65</v>
      </c>
      <c r="C115" s="47">
        <v>52774.698799999998</v>
      </c>
      <c r="D115" s="47">
        <v>4.0000000000000002E-4</v>
      </c>
      <c r="E115" s="111">
        <f t="shared" si="21"/>
        <v>-1644.2302419353898</v>
      </c>
      <c r="F115" s="113">
        <f t="shared" si="28"/>
        <v>-1644.5</v>
      </c>
      <c r="G115" s="111">
        <f t="shared" si="24"/>
        <v>9.882505499990657E-2</v>
      </c>
      <c r="H115" s="111"/>
      <c r="I115" s="33"/>
      <c r="J115" s="33"/>
      <c r="K115" s="33">
        <f t="shared" si="30"/>
        <v>9.882505499990657E-2</v>
      </c>
      <c r="L115" s="33"/>
      <c r="M115" s="33"/>
      <c r="N115" s="33"/>
      <c r="O115" s="33"/>
      <c r="P115" s="33">
        <f t="shared" si="22"/>
        <v>0.18816341665062253</v>
      </c>
      <c r="Q115" s="36">
        <f t="shared" si="23"/>
        <v>37756.198799999998</v>
      </c>
      <c r="R115" s="33">
        <f t="shared" si="25"/>
        <v>7.9813428624341161E-3</v>
      </c>
      <c r="S115" s="33">
        <f>VLOOKUP(C115,Inactive!C$21:S$148,17,FALSE)</f>
        <v>1</v>
      </c>
      <c r="T115" s="33">
        <f t="shared" si="26"/>
        <v>7.9813428624341161E-3</v>
      </c>
      <c r="U115" s="33"/>
      <c r="V115" s="33">
        <f t="shared" si="27"/>
        <v>-8.9338361650715958E-2</v>
      </c>
    </row>
    <row r="116" spans="1:22" x14ac:dyDescent="0.2">
      <c r="A116" s="30" t="s">
        <v>72</v>
      </c>
      <c r="B116" s="44" t="s">
        <v>71</v>
      </c>
      <c r="C116" s="47">
        <v>52774.886299999998</v>
      </c>
      <c r="D116" s="47">
        <v>2.9999999999999997E-4</v>
      </c>
      <c r="E116" s="111">
        <f t="shared" si="21"/>
        <v>-1643.7184320799302</v>
      </c>
      <c r="F116" s="113">
        <f t="shared" si="28"/>
        <v>-1644</v>
      </c>
      <c r="G116" s="111">
        <f t="shared" si="24"/>
        <v>0.10315155999705894</v>
      </c>
      <c r="H116" s="111"/>
      <c r="I116" s="33"/>
      <c r="J116" s="33"/>
      <c r="K116" s="33">
        <f t="shared" si="30"/>
        <v>0.10315155999705894</v>
      </c>
      <c r="L116" s="33"/>
      <c r="M116" s="33"/>
      <c r="N116" s="33"/>
      <c r="O116" s="33"/>
      <c r="P116" s="33">
        <f t="shared" si="22"/>
        <v>0.18817308387989831</v>
      </c>
      <c r="Q116" s="36">
        <f t="shared" si="23"/>
        <v>37756.386299999998</v>
      </c>
      <c r="R116" s="33">
        <f t="shared" si="25"/>
        <v>7.2286595233602259E-3</v>
      </c>
      <c r="S116" s="33">
        <f>VLOOKUP(C116,Inactive!C$21:S$148,17,FALSE)</f>
        <v>1</v>
      </c>
      <c r="T116" s="33">
        <f t="shared" si="26"/>
        <v>7.2286595233602259E-3</v>
      </c>
      <c r="U116" s="33"/>
      <c r="V116" s="33">
        <f t="shared" si="27"/>
        <v>-8.5021523882839373E-2</v>
      </c>
    </row>
    <row r="117" spans="1:22" x14ac:dyDescent="0.2">
      <c r="A117" s="37" t="s">
        <v>66</v>
      </c>
      <c r="B117" s="43" t="s">
        <v>65</v>
      </c>
      <c r="C117" s="30">
        <v>52777.476699999999</v>
      </c>
      <c r="D117" s="30">
        <v>1.1999999999999999E-3</v>
      </c>
      <c r="E117" s="111">
        <f t="shared" ref="E117:E150" si="31">+(C117-C$7)/C$8</f>
        <v>-1636.6475400821523</v>
      </c>
      <c r="F117" s="113">
        <f t="shared" si="28"/>
        <v>-1637</v>
      </c>
      <c r="G117" s="111">
        <f t="shared" si="24"/>
        <v>0.12912263000180246</v>
      </c>
      <c r="H117" s="111"/>
      <c r="I117" s="33"/>
      <c r="J117" s="33"/>
      <c r="K117" s="33">
        <f t="shared" si="30"/>
        <v>0.12912263000180246</v>
      </c>
      <c r="L117" s="33"/>
      <c r="M117" s="33"/>
      <c r="N117" s="33"/>
      <c r="O117" s="33"/>
      <c r="P117" s="33">
        <f t="shared" ref="P117:P150" si="32">+D$11+D$12*F117+D$13*F117^2</f>
        <v>0.188308438917063</v>
      </c>
      <c r="Q117" s="36">
        <f t="shared" ref="Q117:Q150" si="33">+C117-15018.5</f>
        <v>37758.976699999999</v>
      </c>
      <c r="R117" s="33">
        <f t="shared" si="25"/>
        <v>3.502959976953734E-3</v>
      </c>
      <c r="S117" s="33">
        <f>VLOOKUP(C117,Inactive!C$21:S$148,17,FALSE)</f>
        <v>1</v>
      </c>
      <c r="T117" s="33">
        <f t="shared" si="26"/>
        <v>3.502959976953734E-3</v>
      </c>
      <c r="U117" s="33"/>
      <c r="V117" s="33">
        <f t="shared" si="27"/>
        <v>-5.918580891526054E-2</v>
      </c>
    </row>
    <row r="118" spans="1:22" x14ac:dyDescent="0.2">
      <c r="A118" s="26" t="s">
        <v>79</v>
      </c>
      <c r="B118" s="43"/>
      <c r="C118" s="40">
        <v>53105.251900000003</v>
      </c>
      <c r="D118" s="40">
        <v>5.0000000000000001E-4</v>
      </c>
      <c r="E118" s="111">
        <f t="shared" si="31"/>
        <v>-741.93512549399452</v>
      </c>
      <c r="F118" s="113">
        <f t="shared" si="28"/>
        <v>-742.5</v>
      </c>
      <c r="G118" s="111">
        <f t="shared" ref="G118:G149" si="34">+C118-(C$7+F118*C$8)</f>
        <v>0.2069400750042405</v>
      </c>
      <c r="H118" s="111"/>
      <c r="I118" s="33"/>
      <c r="J118" s="33"/>
      <c r="K118" s="33">
        <f t="shared" si="30"/>
        <v>0.2069400750042405</v>
      </c>
      <c r="L118" s="33"/>
      <c r="M118" s="33"/>
      <c r="N118" s="33"/>
      <c r="O118" s="33"/>
      <c r="P118" s="33">
        <f t="shared" si="32"/>
        <v>0.20581726423988972</v>
      </c>
      <c r="Q118" s="36">
        <f t="shared" si="33"/>
        <v>38086.751900000003</v>
      </c>
      <c r="R118" s="33">
        <f t="shared" ref="R118:R150" si="35">+(P118-G118)^2</f>
        <v>1.2607040125419806E-6</v>
      </c>
      <c r="S118" s="33">
        <f>VLOOKUP(C118,Inactive!C$21:S$148,17,FALSE)</f>
        <v>1</v>
      </c>
      <c r="T118" s="33">
        <f t="shared" si="26"/>
        <v>1.2607040125419806E-6</v>
      </c>
      <c r="U118" s="33"/>
      <c r="V118" s="33">
        <f t="shared" ref="V118:V150" si="36">+G118-P118</f>
        <v>1.122810764350779E-3</v>
      </c>
    </row>
    <row r="119" spans="1:22" x14ac:dyDescent="0.2">
      <c r="A119" s="48" t="s">
        <v>80</v>
      </c>
      <c r="B119" s="52"/>
      <c r="C119" s="30">
        <v>53106.5478</v>
      </c>
      <c r="D119" s="30">
        <v>2.5999999999999999E-3</v>
      </c>
      <c r="E119" s="111">
        <f t="shared" si="31"/>
        <v>-738.39776873832056</v>
      </c>
      <c r="F119" s="113">
        <f t="shared" si="28"/>
        <v>-739</v>
      </c>
      <c r="G119" s="111">
        <f t="shared" si="34"/>
        <v>0.22062561000348069</v>
      </c>
      <c r="H119" s="111"/>
      <c r="I119" s="33"/>
      <c r="J119" s="33"/>
      <c r="K119" s="33">
        <f t="shared" si="30"/>
        <v>0.22062561000348069</v>
      </c>
      <c r="L119" s="33"/>
      <c r="M119" s="33"/>
      <c r="N119" s="33"/>
      <c r="O119" s="33"/>
      <c r="P119" s="33">
        <f t="shared" si="32"/>
        <v>0.20588660057404187</v>
      </c>
      <c r="Q119" s="36">
        <f t="shared" si="33"/>
        <v>38088.0478</v>
      </c>
      <c r="R119" s="33">
        <f t="shared" si="35"/>
        <v>2.172383989610863E-4</v>
      </c>
      <c r="S119" s="33">
        <f>VLOOKUP(C119,Inactive!C$21:S$148,17,FALSE)</f>
        <v>1</v>
      </c>
      <c r="T119" s="33">
        <f t="shared" si="26"/>
        <v>2.172383989610863E-4</v>
      </c>
      <c r="U119" s="33"/>
      <c r="V119" s="33">
        <f t="shared" si="36"/>
        <v>1.4739009429438815E-2</v>
      </c>
    </row>
    <row r="120" spans="1:22" x14ac:dyDescent="0.2">
      <c r="A120" s="39" t="s">
        <v>73</v>
      </c>
      <c r="B120" s="43" t="s">
        <v>71</v>
      </c>
      <c r="C120" s="30">
        <v>53117.477400000003</v>
      </c>
      <c r="D120" s="30">
        <v>1.1999999999999999E-3</v>
      </c>
      <c r="E120" s="111">
        <f t="shared" si="31"/>
        <v>-708.56375809173892</v>
      </c>
      <c r="F120" s="113">
        <f t="shared" si="28"/>
        <v>-709</v>
      </c>
      <c r="G120" s="111">
        <f t="shared" si="34"/>
        <v>0.15981591000308981</v>
      </c>
      <c r="H120" s="111"/>
      <c r="I120" s="33"/>
      <c r="J120" s="33"/>
      <c r="K120" s="33">
        <f t="shared" si="30"/>
        <v>0.15981591000308981</v>
      </c>
      <c r="L120" s="33"/>
      <c r="M120" s="33"/>
      <c r="N120" s="33"/>
      <c r="O120" s="33"/>
      <c r="P120" s="33">
        <f t="shared" si="32"/>
        <v>0.20648117670373672</v>
      </c>
      <c r="Q120" s="36">
        <f t="shared" si="33"/>
        <v>38098.977400000003</v>
      </c>
      <c r="R120" s="33">
        <f t="shared" si="35"/>
        <v>2.1776471162425056E-3</v>
      </c>
      <c r="S120" s="33">
        <f>VLOOKUP(C120,Inactive!C$21:S$148,17,FALSE)</f>
        <v>1</v>
      </c>
      <c r="T120" s="33">
        <f t="shared" si="26"/>
        <v>2.1776471162425056E-3</v>
      </c>
      <c r="U120" s="33"/>
      <c r="V120" s="33">
        <f t="shared" si="36"/>
        <v>-4.6665266700646912E-2</v>
      </c>
    </row>
    <row r="121" spans="1:22" x14ac:dyDescent="0.2">
      <c r="A121" s="61" t="s">
        <v>102</v>
      </c>
      <c r="B121" s="65" t="s">
        <v>65</v>
      </c>
      <c r="C121" s="61">
        <v>53431.545120000002</v>
      </c>
      <c r="D121" s="61">
        <v>5.0000000000000001E-4</v>
      </c>
      <c r="E121" s="111">
        <f t="shared" si="31"/>
        <v>148.73199858964969</v>
      </c>
      <c r="F121" s="113">
        <f t="shared" si="28"/>
        <v>148</v>
      </c>
      <c r="G121" s="111">
        <f t="shared" si="34"/>
        <v>0.26816548000351759</v>
      </c>
      <c r="H121" s="112"/>
      <c r="I121" s="38"/>
      <c r="J121" s="33"/>
      <c r="L121" s="38"/>
      <c r="M121" s="38"/>
      <c r="N121" s="33">
        <f>G121</f>
        <v>0.26816548000351759</v>
      </c>
      <c r="O121" s="38">
        <f>+C$11+C$12*F121</f>
        <v>0.10764022354772149</v>
      </c>
      <c r="P121" s="33">
        <f t="shared" si="32"/>
        <v>0.22366644337213043</v>
      </c>
      <c r="Q121" s="36">
        <f t="shared" si="33"/>
        <v>38413.045120000002</v>
      </c>
      <c r="R121" s="33">
        <f t="shared" si="35"/>
        <v>1.9801642611215358E-3</v>
      </c>
      <c r="S121" s="33">
        <f>VLOOKUP(C121,Inactive!C$21:S$148,17,FALSE)</f>
        <v>1</v>
      </c>
      <c r="T121" s="33">
        <f t="shared" si="26"/>
        <v>1.9801642611215358E-3</v>
      </c>
      <c r="U121" s="33"/>
      <c r="V121" s="33">
        <f t="shared" si="36"/>
        <v>4.4499036631387157E-2</v>
      </c>
    </row>
    <row r="122" spans="1:22" x14ac:dyDescent="0.2">
      <c r="A122" s="48" t="s">
        <v>92</v>
      </c>
      <c r="B122" s="44" t="s">
        <v>65</v>
      </c>
      <c r="C122" s="47">
        <v>53483.053200000002</v>
      </c>
      <c r="D122" s="30">
        <v>1E-4</v>
      </c>
      <c r="E122" s="111">
        <f t="shared" si="31"/>
        <v>289.33116114862037</v>
      </c>
      <c r="F122" s="113">
        <f t="shared" si="28"/>
        <v>289</v>
      </c>
      <c r="G122" s="111">
        <f t="shared" si="34"/>
        <v>0.12131989000044996</v>
      </c>
      <c r="H122" s="112"/>
      <c r="I122" s="38"/>
      <c r="J122" s="33"/>
      <c r="K122" s="33">
        <f>G122</f>
        <v>0.12131989000044996</v>
      </c>
      <c r="L122" s="38"/>
      <c r="M122" s="38"/>
      <c r="N122" s="38"/>
      <c r="O122" s="38"/>
      <c r="P122" s="33">
        <f t="shared" si="32"/>
        <v>0.22653095289585745</v>
      </c>
      <c r="Q122" s="36">
        <f t="shared" si="33"/>
        <v>38464.553200000002</v>
      </c>
      <c r="R122" s="33">
        <f t="shared" si="35"/>
        <v>1.1069367755581391E-2</v>
      </c>
      <c r="S122" s="33">
        <f>VLOOKUP(C122,Inactive!C$21:S$148,17,FALSE)</f>
        <v>1</v>
      </c>
      <c r="T122" s="33">
        <f t="shared" si="26"/>
        <v>1.1069367755581391E-2</v>
      </c>
      <c r="U122" s="33"/>
      <c r="V122" s="33">
        <f t="shared" si="36"/>
        <v>-0.10521106289540749</v>
      </c>
    </row>
    <row r="123" spans="1:22" x14ac:dyDescent="0.2">
      <c r="A123" s="39" t="s">
        <v>92</v>
      </c>
      <c r="B123" s="44" t="s">
        <v>65</v>
      </c>
      <c r="C123" s="47">
        <v>53483.053200000002</v>
      </c>
      <c r="D123" s="47">
        <v>1E-4</v>
      </c>
      <c r="E123" s="111">
        <f t="shared" si="31"/>
        <v>289.33116114862037</v>
      </c>
      <c r="F123" s="113">
        <f t="shared" si="28"/>
        <v>289</v>
      </c>
      <c r="G123" s="111">
        <f t="shared" si="34"/>
        <v>0.12131989000044996</v>
      </c>
      <c r="H123" s="112"/>
      <c r="I123" s="38"/>
      <c r="J123" s="33"/>
      <c r="K123" s="33">
        <f>G123</f>
        <v>0.12131989000044996</v>
      </c>
      <c r="L123" s="38"/>
      <c r="M123" s="38"/>
      <c r="N123" s="38"/>
      <c r="O123" s="38"/>
      <c r="P123" s="33">
        <f t="shared" si="32"/>
        <v>0.22653095289585745</v>
      </c>
      <c r="Q123" s="36">
        <f t="shared" si="33"/>
        <v>38464.553200000002</v>
      </c>
      <c r="R123" s="33">
        <f t="shared" si="35"/>
        <v>1.1069367755581391E-2</v>
      </c>
      <c r="S123" s="33">
        <f>VLOOKUP(C123,Inactive!C$21:S$148,17,FALSE)</f>
        <v>1</v>
      </c>
      <c r="T123" s="33">
        <f t="shared" si="26"/>
        <v>1.1069367755581391E-2</v>
      </c>
      <c r="U123" s="33"/>
      <c r="V123" s="33">
        <f t="shared" si="36"/>
        <v>-0.10521106289540749</v>
      </c>
    </row>
    <row r="124" spans="1:22" x14ac:dyDescent="0.2">
      <c r="A124" s="48" t="s">
        <v>91</v>
      </c>
      <c r="B124" s="44" t="s">
        <v>71</v>
      </c>
      <c r="C124" s="47">
        <v>53483.606899999999</v>
      </c>
      <c r="D124" s="47">
        <v>5.9999999999999995E-4</v>
      </c>
      <c r="E124" s="111">
        <f t="shared" si="31"/>
        <v>290.8425697724411</v>
      </c>
      <c r="F124" s="113">
        <f t="shared" si="28"/>
        <v>290.5</v>
      </c>
      <c r="G124" s="111">
        <f t="shared" si="34"/>
        <v>0.12549940499593504</v>
      </c>
      <c r="H124" s="112"/>
      <c r="I124" s="38"/>
      <c r="J124" s="33"/>
      <c r="K124" s="33">
        <f>G124</f>
        <v>0.12549940499593504</v>
      </c>
      <c r="L124" s="38"/>
      <c r="M124" s="38"/>
      <c r="N124" s="38"/>
      <c r="O124" s="38"/>
      <c r="P124" s="33">
        <f t="shared" si="32"/>
        <v>0.22656148269830961</v>
      </c>
      <c r="Q124" s="36">
        <f t="shared" si="33"/>
        <v>38465.106899999999</v>
      </c>
      <c r="R124" s="33">
        <f t="shared" si="35"/>
        <v>1.0213543549520795E-2</v>
      </c>
      <c r="S124" s="33">
        <f>VLOOKUP(C124,Inactive!C$21:S$148,17,FALSE)</f>
        <v>1</v>
      </c>
      <c r="T124" s="33">
        <f t="shared" si="26"/>
        <v>1.0213543549520795E-2</v>
      </c>
      <c r="U124" s="33"/>
      <c r="V124" s="33">
        <f t="shared" si="36"/>
        <v>-0.10106207770237458</v>
      </c>
    </row>
    <row r="125" spans="1:22" x14ac:dyDescent="0.2">
      <c r="A125" s="39" t="s">
        <v>97</v>
      </c>
      <c r="B125" s="43" t="s">
        <v>71</v>
      </c>
      <c r="C125" s="30">
        <v>53515.477400000003</v>
      </c>
      <c r="D125" s="30">
        <v>8.0000000000000004E-4</v>
      </c>
      <c r="E125" s="111">
        <f t="shared" si="31"/>
        <v>377.83796176407321</v>
      </c>
      <c r="F125" s="113">
        <f t="shared" si="28"/>
        <v>377.5</v>
      </c>
      <c r="G125" s="111">
        <f t="shared" si="34"/>
        <v>0.12381127499975264</v>
      </c>
      <c r="H125" s="112"/>
      <c r="I125" s="38"/>
      <c r="J125" s="33"/>
      <c r="K125" s="33">
        <f>G125</f>
        <v>0.12381127499975264</v>
      </c>
      <c r="L125" s="38"/>
      <c r="M125" s="38"/>
      <c r="N125" s="38"/>
      <c r="O125" s="38"/>
      <c r="P125" s="33">
        <f t="shared" si="32"/>
        <v>0.22833423911343126</v>
      </c>
      <c r="Q125" s="36">
        <f t="shared" si="33"/>
        <v>38496.977400000003</v>
      </c>
      <c r="R125" s="33">
        <f t="shared" si="35"/>
        <v>1.0925050027109348E-2</v>
      </c>
      <c r="S125" s="33">
        <f>VLOOKUP(C125,Inactive!C$21:S$148,17,FALSE)</f>
        <v>1</v>
      </c>
      <c r="T125" s="33">
        <f t="shared" si="26"/>
        <v>1.0925050027109348E-2</v>
      </c>
      <c r="U125" s="33"/>
      <c r="V125" s="33">
        <f t="shared" si="36"/>
        <v>-0.10452296411367862</v>
      </c>
    </row>
    <row r="126" spans="1:22" x14ac:dyDescent="0.2">
      <c r="A126" s="61" t="s">
        <v>102</v>
      </c>
      <c r="B126" s="65" t="s">
        <v>65</v>
      </c>
      <c r="C126" s="61">
        <v>53760.614009999998</v>
      </c>
      <c r="D126" s="61" t="s">
        <v>103</v>
      </c>
      <c r="E126" s="111">
        <f t="shared" si="31"/>
        <v>1046.975737401302</v>
      </c>
      <c r="F126" s="113">
        <f t="shared" si="28"/>
        <v>1046.5</v>
      </c>
      <c r="G126" s="111">
        <f t="shared" si="34"/>
        <v>0.17428496499633184</v>
      </c>
      <c r="H126" s="112"/>
      <c r="I126" s="38"/>
      <c r="J126" s="33"/>
      <c r="L126" s="38"/>
      <c r="M126" s="38"/>
      <c r="N126" s="33">
        <f>G126</f>
        <v>0.17428496499633184</v>
      </c>
      <c r="O126" s="38">
        <f t="shared" ref="O126:O150" si="37">+C$11+C$12*F126</f>
        <v>0.1650116615048251</v>
      </c>
      <c r="P126" s="33">
        <f t="shared" si="32"/>
        <v>0.24209933136620951</v>
      </c>
      <c r="Q126" s="36">
        <f t="shared" si="33"/>
        <v>38742.114009999998</v>
      </c>
      <c r="R126" s="33">
        <f t="shared" si="35"/>
        <v>4.5987882861479954E-3</v>
      </c>
      <c r="S126" s="33">
        <f>VLOOKUP(C126,Inactive!C$21:S$148,17,FALSE)</f>
        <v>1</v>
      </c>
      <c r="T126" s="33">
        <f t="shared" si="26"/>
        <v>4.5987882861479954E-3</v>
      </c>
      <c r="U126" s="33"/>
      <c r="V126" s="33">
        <f t="shared" si="36"/>
        <v>-6.7814366369877671E-2</v>
      </c>
    </row>
    <row r="127" spans="1:22" x14ac:dyDescent="0.2">
      <c r="A127" s="61" t="s">
        <v>102</v>
      </c>
      <c r="B127" s="65" t="s">
        <v>71</v>
      </c>
      <c r="C127" s="61">
        <v>53794.521979999998</v>
      </c>
      <c r="D127" s="61" t="s">
        <v>103</v>
      </c>
      <c r="E127" s="111">
        <f t="shared" si="31"/>
        <v>1139.532714599341</v>
      </c>
      <c r="F127" s="113">
        <f t="shared" si="28"/>
        <v>1139</v>
      </c>
      <c r="G127" s="111">
        <f t="shared" si="34"/>
        <v>0.19515839000086999</v>
      </c>
      <c r="H127" s="112"/>
      <c r="I127" s="38"/>
      <c r="J127" s="33"/>
      <c r="L127" s="38"/>
      <c r="M127" s="38"/>
      <c r="N127" s="33">
        <f>G127</f>
        <v>0.19515839000086999</v>
      </c>
      <c r="O127" s="38">
        <f t="shared" si="37"/>
        <v>0.17091801432734274</v>
      </c>
      <c r="P127" s="33">
        <f t="shared" si="32"/>
        <v>0.24402112852019817</v>
      </c>
      <c r="Q127" s="36">
        <f t="shared" si="33"/>
        <v>38776.021979999998</v>
      </c>
      <c r="R127" s="33">
        <f t="shared" si="35"/>
        <v>2.387567215608238E-3</v>
      </c>
      <c r="S127" s="33">
        <f>VLOOKUP(C127,Inactive!C$21:S$148,17,FALSE)</f>
        <v>1</v>
      </c>
      <c r="T127" s="33">
        <f t="shared" si="26"/>
        <v>2.387567215608238E-3</v>
      </c>
      <c r="U127" s="33"/>
      <c r="V127" s="33">
        <f t="shared" si="36"/>
        <v>-4.886273851932818E-2</v>
      </c>
    </row>
    <row r="128" spans="1:22" x14ac:dyDescent="0.2">
      <c r="A128" s="30" t="s">
        <v>100</v>
      </c>
      <c r="B128" s="46" t="s">
        <v>65</v>
      </c>
      <c r="C128" s="53">
        <v>53813.419199999997</v>
      </c>
      <c r="D128" s="45">
        <v>4.0000000000000002E-4</v>
      </c>
      <c r="E128" s="111">
        <f t="shared" si="31"/>
        <v>1191.1155595955533</v>
      </c>
      <c r="F128" s="113">
        <f t="shared" si="28"/>
        <v>1190.5</v>
      </c>
      <c r="G128" s="111">
        <f t="shared" si="34"/>
        <v>0.22550840499752667</v>
      </c>
      <c r="H128" s="112"/>
      <c r="I128" s="38"/>
      <c r="J128" s="33"/>
      <c r="K128" s="33">
        <f>G128</f>
        <v>0.22550840499752667</v>
      </c>
      <c r="L128" s="38"/>
      <c r="M128" s="38"/>
      <c r="N128" s="38"/>
      <c r="O128" s="38">
        <f t="shared" si="37"/>
        <v>0.17420641616906879</v>
      </c>
      <c r="P128" s="33">
        <f t="shared" si="32"/>
        <v>0.24509305527625364</v>
      </c>
      <c r="Q128" s="36">
        <f t="shared" si="33"/>
        <v>38794.919199999997</v>
      </c>
      <c r="R128" s="33">
        <f t="shared" si="35"/>
        <v>3.8355852654004029E-4</v>
      </c>
      <c r="S128" s="33">
        <f>VLOOKUP(C128,Inactive!C$21:S$148,17,FALSE)</f>
        <v>1</v>
      </c>
      <c r="T128" s="33">
        <f t="shared" si="26"/>
        <v>3.8355852654004029E-4</v>
      </c>
      <c r="U128" s="33"/>
      <c r="V128" s="33">
        <f t="shared" si="36"/>
        <v>-1.9584650278726967E-2</v>
      </c>
    </row>
    <row r="129" spans="1:22" x14ac:dyDescent="0.2">
      <c r="A129" s="61" t="s">
        <v>102</v>
      </c>
      <c r="B129" s="65" t="s">
        <v>65</v>
      </c>
      <c r="C129" s="61">
        <v>53845.477149999999</v>
      </c>
      <c r="D129" s="61" t="s">
        <v>103</v>
      </c>
      <c r="E129" s="111">
        <f t="shared" si="31"/>
        <v>1278.6226249600106</v>
      </c>
      <c r="F129" s="113">
        <f t="shared" si="28"/>
        <v>1278</v>
      </c>
      <c r="G129" s="111">
        <f t="shared" si="34"/>
        <v>0.22809677999612177</v>
      </c>
      <c r="H129" s="112"/>
      <c r="I129" s="38"/>
      <c r="J129" s="33"/>
      <c r="L129" s="38"/>
      <c r="M129" s="38"/>
      <c r="N129" s="33">
        <f>G129</f>
        <v>0.22809677999612177</v>
      </c>
      <c r="O129" s="38">
        <f t="shared" si="37"/>
        <v>0.17979350667685573</v>
      </c>
      <c r="P129" s="33">
        <f t="shared" si="32"/>
        <v>0.24691749338138602</v>
      </c>
      <c r="Q129" s="36">
        <f t="shared" si="33"/>
        <v>38826.977149999999</v>
      </c>
      <c r="R129" s="33">
        <f t="shared" si="35"/>
        <v>3.5421925233026504E-4</v>
      </c>
      <c r="S129" s="33">
        <f>VLOOKUP(C129,Inactive!C$21:S$148,17,FALSE)</f>
        <v>1</v>
      </c>
      <c r="T129" s="33">
        <f t="shared" si="26"/>
        <v>3.5421925233026504E-4</v>
      </c>
      <c r="U129" s="33"/>
      <c r="V129" s="33">
        <f t="shared" si="36"/>
        <v>-1.8820713385264254E-2</v>
      </c>
    </row>
    <row r="130" spans="1:22" x14ac:dyDescent="0.2">
      <c r="A130" s="50" t="s">
        <v>99</v>
      </c>
      <c r="B130" s="37"/>
      <c r="C130" s="40">
        <v>53857.8897</v>
      </c>
      <c r="D130" s="40">
        <v>1E-4</v>
      </c>
      <c r="E130" s="111">
        <f t="shared" si="31"/>
        <v>1312.5045738740739</v>
      </c>
      <c r="F130" s="113">
        <f t="shared" si="28"/>
        <v>1312</v>
      </c>
      <c r="G130" s="111">
        <f t="shared" si="34"/>
        <v>0.18484911999985343</v>
      </c>
      <c r="H130" s="112"/>
      <c r="I130" s="38"/>
      <c r="J130" s="33">
        <f>G130</f>
        <v>0.18484911999985343</v>
      </c>
      <c r="K130" s="33"/>
      <c r="L130" s="38"/>
      <c r="M130" s="38"/>
      <c r="N130" s="38"/>
      <c r="O130" s="38">
        <f t="shared" si="37"/>
        <v>0.18196449041702434</v>
      </c>
      <c r="P130" s="33">
        <f t="shared" si="32"/>
        <v>0.24762750591352931</v>
      </c>
      <c r="Q130" s="36">
        <f t="shared" si="33"/>
        <v>38839.3897</v>
      </c>
      <c r="R130" s="33">
        <f t="shared" si="35"/>
        <v>3.9411257379264181E-3</v>
      </c>
      <c r="S130" s="33">
        <f>VLOOKUP(C130,Inactive!C$21:S$148,17,FALSE)</f>
        <v>1</v>
      </c>
      <c r="T130" s="33">
        <f t="shared" si="26"/>
        <v>3.9411257379264181E-3</v>
      </c>
      <c r="U130" s="33"/>
      <c r="V130" s="33">
        <f t="shared" si="36"/>
        <v>-6.2778385913675877E-2</v>
      </c>
    </row>
    <row r="131" spans="1:22" x14ac:dyDescent="0.2">
      <c r="A131" s="61" t="s">
        <v>102</v>
      </c>
      <c r="B131" s="65" t="s">
        <v>71</v>
      </c>
      <c r="C131" s="61">
        <v>54175.472990000002</v>
      </c>
      <c r="D131" s="61">
        <v>2.0000000000000001E-4</v>
      </c>
      <c r="E131" s="111">
        <f t="shared" si="31"/>
        <v>2179.3966152144499</v>
      </c>
      <c r="F131" s="113">
        <f t="shared" si="28"/>
        <v>2179</v>
      </c>
      <c r="G131" s="111">
        <f t="shared" si="34"/>
        <v>0.14529879000474466</v>
      </c>
      <c r="H131" s="112"/>
      <c r="I131" s="38"/>
      <c r="J131" s="33"/>
      <c r="L131" s="38"/>
      <c r="M131" s="38"/>
      <c r="N131" s="33">
        <f t="shared" ref="N131:N136" si="38">G131</f>
        <v>0.14529879000474466</v>
      </c>
      <c r="O131" s="38">
        <f t="shared" si="37"/>
        <v>0.23732457579132468</v>
      </c>
      <c r="P131" s="33">
        <f t="shared" si="32"/>
        <v>0.26593856707524499</v>
      </c>
      <c r="Q131" s="36">
        <f t="shared" si="33"/>
        <v>39156.972990000002</v>
      </c>
      <c r="R131" s="33">
        <f t="shared" si="35"/>
        <v>1.4553955811620018E-2</v>
      </c>
      <c r="S131" s="33">
        <f>VLOOKUP(C131,Inactive!C$21:S$148,17,FALSE)</f>
        <v>1</v>
      </c>
      <c r="T131" s="33">
        <f t="shared" si="26"/>
        <v>1.4553955811620018E-2</v>
      </c>
      <c r="U131" s="33"/>
      <c r="V131" s="33">
        <f t="shared" si="36"/>
        <v>-0.12063977707050033</v>
      </c>
    </row>
    <row r="132" spans="1:22" x14ac:dyDescent="0.2">
      <c r="A132" s="61" t="s">
        <v>102</v>
      </c>
      <c r="B132" s="65" t="s">
        <v>71</v>
      </c>
      <c r="C132" s="61">
        <v>54175.473290000002</v>
      </c>
      <c r="D132" s="61">
        <v>2.9999999999999997E-4</v>
      </c>
      <c r="E132" s="111">
        <f t="shared" si="31"/>
        <v>2179.397434110218</v>
      </c>
      <c r="F132" s="113">
        <f t="shared" si="28"/>
        <v>2179</v>
      </c>
      <c r="G132" s="111">
        <f t="shared" si="34"/>
        <v>0.14559879000444198</v>
      </c>
      <c r="H132" s="112"/>
      <c r="I132" s="38"/>
      <c r="J132" s="33"/>
      <c r="L132" s="38"/>
      <c r="M132" s="38"/>
      <c r="N132" s="33">
        <f t="shared" si="38"/>
        <v>0.14559879000444198</v>
      </c>
      <c r="O132" s="38">
        <f t="shared" si="37"/>
        <v>0.23732457579132468</v>
      </c>
      <c r="P132" s="33">
        <f t="shared" si="32"/>
        <v>0.26593856707524499</v>
      </c>
      <c r="Q132" s="36">
        <f t="shared" si="33"/>
        <v>39156.973290000002</v>
      </c>
      <c r="R132" s="33">
        <f t="shared" si="35"/>
        <v>1.4481661945450567E-2</v>
      </c>
      <c r="S132" s="33">
        <f>VLOOKUP(C132,Inactive!C$21:S$148,17,FALSE)</f>
        <v>1</v>
      </c>
      <c r="T132" s="33">
        <f t="shared" si="26"/>
        <v>1.4481661945450567E-2</v>
      </c>
      <c r="U132" s="33"/>
      <c r="V132" s="33">
        <f t="shared" si="36"/>
        <v>-0.12033977707080301</v>
      </c>
    </row>
    <row r="133" spans="1:22" x14ac:dyDescent="0.2">
      <c r="A133" s="61" t="s">
        <v>102</v>
      </c>
      <c r="B133" s="65" t="s">
        <v>71</v>
      </c>
      <c r="C133" s="61">
        <v>54175.473290000002</v>
      </c>
      <c r="D133" s="61">
        <v>5.0000000000000001E-4</v>
      </c>
      <c r="E133" s="111">
        <f t="shared" si="31"/>
        <v>2179.397434110218</v>
      </c>
      <c r="F133" s="113">
        <f t="shared" si="28"/>
        <v>2179</v>
      </c>
      <c r="G133" s="111">
        <f t="shared" si="34"/>
        <v>0.14559879000444198</v>
      </c>
      <c r="H133" s="112"/>
      <c r="I133" s="38"/>
      <c r="J133" s="33"/>
      <c r="L133" s="38"/>
      <c r="M133" s="38"/>
      <c r="N133" s="33">
        <f t="shared" si="38"/>
        <v>0.14559879000444198</v>
      </c>
      <c r="O133" s="38">
        <f t="shared" si="37"/>
        <v>0.23732457579132468</v>
      </c>
      <c r="P133" s="33">
        <f t="shared" si="32"/>
        <v>0.26593856707524499</v>
      </c>
      <c r="Q133" s="36">
        <f t="shared" si="33"/>
        <v>39156.973290000002</v>
      </c>
      <c r="R133" s="33">
        <f t="shared" si="35"/>
        <v>1.4481661945450567E-2</v>
      </c>
      <c r="S133" s="33">
        <f>VLOOKUP(C133,Inactive!C$21:S$148,17,FALSE)</f>
        <v>1</v>
      </c>
      <c r="T133" s="33">
        <f t="shared" si="26"/>
        <v>1.4481661945450567E-2</v>
      </c>
      <c r="U133" s="33"/>
      <c r="V133" s="33">
        <f t="shared" si="36"/>
        <v>-0.12033977707080301</v>
      </c>
    </row>
    <row r="134" spans="1:22" x14ac:dyDescent="0.2">
      <c r="A134" s="61" t="s">
        <v>102</v>
      </c>
      <c r="B134" s="65" t="s">
        <v>65</v>
      </c>
      <c r="C134" s="61">
        <v>54210.491929999997</v>
      </c>
      <c r="D134" s="61">
        <v>4.0000000000000002E-4</v>
      </c>
      <c r="E134" s="111">
        <f t="shared" si="31"/>
        <v>2274.9861545197805</v>
      </c>
      <c r="F134" s="113">
        <f t="shared" si="28"/>
        <v>2274.5</v>
      </c>
      <c r="G134" s="111">
        <f t="shared" si="34"/>
        <v>0.17810124499374069</v>
      </c>
      <c r="H134" s="112"/>
      <c r="I134" s="38"/>
      <c r="J134" s="33"/>
      <c r="L134" s="38"/>
      <c r="M134" s="38"/>
      <c r="N134" s="33">
        <f t="shared" si="38"/>
        <v>0.17810124499374069</v>
      </c>
      <c r="O134" s="38">
        <f t="shared" si="37"/>
        <v>0.24342248600268074</v>
      </c>
      <c r="P134" s="33">
        <f t="shared" si="32"/>
        <v>0.26797973871095898</v>
      </c>
      <c r="Q134" s="36">
        <f t="shared" si="33"/>
        <v>39191.991929999997</v>
      </c>
      <c r="R134" s="33">
        <f t="shared" si="35"/>
        <v>8.0781436328760479E-3</v>
      </c>
      <c r="S134" s="33">
        <f>VLOOKUP(C134,Inactive!C$21:S$148,17,FALSE)</f>
        <v>1</v>
      </c>
      <c r="T134" s="33">
        <f t="shared" si="26"/>
        <v>8.0781436328760479E-3</v>
      </c>
      <c r="U134" s="33"/>
      <c r="V134" s="33">
        <f t="shared" si="36"/>
        <v>-8.9878493717218289E-2</v>
      </c>
    </row>
    <row r="135" spans="1:22" x14ac:dyDescent="0.2">
      <c r="A135" s="61" t="s">
        <v>102</v>
      </c>
      <c r="B135" s="65" t="s">
        <v>65</v>
      </c>
      <c r="C135" s="61">
        <v>54210.492129999999</v>
      </c>
      <c r="D135" s="61">
        <v>2.9999999999999997E-4</v>
      </c>
      <c r="E135" s="111">
        <f t="shared" si="31"/>
        <v>2274.9867004502989</v>
      </c>
      <c r="F135" s="113">
        <f t="shared" si="28"/>
        <v>2274.5</v>
      </c>
      <c r="G135" s="111">
        <f t="shared" si="34"/>
        <v>0.17830124499596423</v>
      </c>
      <c r="H135" s="112"/>
      <c r="I135" s="38"/>
      <c r="J135" s="33"/>
      <c r="L135" s="38"/>
      <c r="M135" s="38"/>
      <c r="N135" s="33">
        <f t="shared" si="38"/>
        <v>0.17830124499596423</v>
      </c>
      <c r="O135" s="38">
        <f t="shared" si="37"/>
        <v>0.24342248600268074</v>
      </c>
      <c r="P135" s="33">
        <f t="shared" si="32"/>
        <v>0.26797973871095898</v>
      </c>
      <c r="Q135" s="36">
        <f t="shared" si="33"/>
        <v>39191.992129999999</v>
      </c>
      <c r="R135" s="33">
        <f t="shared" si="35"/>
        <v>8.0422322349903534E-3</v>
      </c>
      <c r="S135" s="33">
        <f>VLOOKUP(C135,Inactive!C$21:S$148,17,FALSE)</f>
        <v>1</v>
      </c>
      <c r="T135" s="33">
        <f t="shared" si="26"/>
        <v>8.0422322349903534E-3</v>
      </c>
      <c r="U135" s="33"/>
      <c r="V135" s="33">
        <f t="shared" si="36"/>
        <v>-8.9678493714994756E-2</v>
      </c>
    </row>
    <row r="136" spans="1:22" x14ac:dyDescent="0.2">
      <c r="A136" s="61" t="s">
        <v>102</v>
      </c>
      <c r="B136" s="65" t="s">
        <v>65</v>
      </c>
      <c r="C136" s="61">
        <v>54210.493029999998</v>
      </c>
      <c r="D136" s="61">
        <v>5.9999999999999995E-4</v>
      </c>
      <c r="E136" s="111">
        <f t="shared" si="31"/>
        <v>2274.9891571376029</v>
      </c>
      <c r="F136" s="113">
        <f t="shared" si="28"/>
        <v>2274.5</v>
      </c>
      <c r="G136" s="111">
        <f t="shared" si="34"/>
        <v>0.17920124499505619</v>
      </c>
      <c r="H136" s="112"/>
      <c r="I136" s="38"/>
      <c r="J136" s="33"/>
      <c r="L136" s="38"/>
      <c r="M136" s="38"/>
      <c r="N136" s="33">
        <f t="shared" si="38"/>
        <v>0.17920124499505619</v>
      </c>
      <c r="O136" s="38">
        <f t="shared" si="37"/>
        <v>0.24342248600268074</v>
      </c>
      <c r="P136" s="33">
        <f t="shared" si="32"/>
        <v>0.26797973871095898</v>
      </c>
      <c r="Q136" s="36">
        <f t="shared" si="33"/>
        <v>39191.993029999998</v>
      </c>
      <c r="R136" s="33">
        <f t="shared" si="35"/>
        <v>7.8816209464645914E-3</v>
      </c>
      <c r="S136" s="33">
        <f>VLOOKUP(C136,Inactive!C$21:S$148,17,FALSE)</f>
        <v>1</v>
      </c>
      <c r="T136" s="33">
        <f t="shared" si="26"/>
        <v>7.8816209464645914E-3</v>
      </c>
      <c r="U136" s="33"/>
      <c r="V136" s="33">
        <f t="shared" si="36"/>
        <v>-8.8778493715902795E-2</v>
      </c>
    </row>
    <row r="137" spans="1:22" x14ac:dyDescent="0.2">
      <c r="A137" s="30" t="s">
        <v>100</v>
      </c>
      <c r="B137" s="46" t="s">
        <v>65</v>
      </c>
      <c r="C137" s="45">
        <v>54239.395700000001</v>
      </c>
      <c r="D137" s="45">
        <v>2.0000000000000001E-4</v>
      </c>
      <c r="E137" s="111">
        <f t="shared" si="31"/>
        <v>2353.8834043648098</v>
      </c>
      <c r="F137" s="113">
        <f t="shared" si="28"/>
        <v>2353.5</v>
      </c>
      <c r="G137" s="111">
        <f t="shared" si="34"/>
        <v>0.14045903499936685</v>
      </c>
      <c r="H137" s="112"/>
      <c r="I137" s="38"/>
      <c r="J137" s="33"/>
      <c r="K137" s="33">
        <f>G137</f>
        <v>0.14045903499936685</v>
      </c>
      <c r="L137" s="38"/>
      <c r="M137" s="38"/>
      <c r="N137" s="38"/>
      <c r="O137" s="38">
        <f t="shared" si="37"/>
        <v>0.24846683057542551</v>
      </c>
      <c r="P137" s="33">
        <f t="shared" si="32"/>
        <v>0.26967187797113451</v>
      </c>
      <c r="Q137" s="36">
        <f t="shared" si="33"/>
        <v>39220.895700000001</v>
      </c>
      <c r="R137" s="33">
        <f t="shared" si="35"/>
        <v>1.6695958788846686E-2</v>
      </c>
      <c r="S137" s="33">
        <f>VLOOKUP(C137,Inactive!C$21:S$148,17,FALSE)</f>
        <v>1</v>
      </c>
      <c r="T137" s="33">
        <f t="shared" si="26"/>
        <v>1.6695958788846686E-2</v>
      </c>
      <c r="U137" s="33"/>
      <c r="V137" s="33">
        <f t="shared" si="36"/>
        <v>-0.12921284297176766</v>
      </c>
    </row>
    <row r="138" spans="1:22" x14ac:dyDescent="0.2">
      <c r="A138" s="31" t="s">
        <v>101</v>
      </c>
      <c r="B138" s="44"/>
      <c r="C138" s="45">
        <v>54544.932000000001</v>
      </c>
      <c r="D138" s="47">
        <v>1E-3</v>
      </c>
      <c r="E138" s="111">
        <f t="shared" si="31"/>
        <v>3187.8913485818475</v>
      </c>
      <c r="F138" s="115">
        <f t="shared" ref="F138:F150" si="39">ROUND(2*E138,0)/2-1</f>
        <v>3187</v>
      </c>
      <c r="G138" s="111">
        <f t="shared" si="34"/>
        <v>0.32654287000332261</v>
      </c>
      <c r="H138" s="112"/>
      <c r="I138" s="38"/>
      <c r="J138" s="33">
        <f>G138</f>
        <v>0.32654287000332261</v>
      </c>
      <c r="K138" s="33"/>
      <c r="L138" s="38"/>
      <c r="M138" s="38"/>
      <c r="N138" s="38"/>
      <c r="O138" s="38">
        <f t="shared" si="37"/>
        <v>0.3016878584410303</v>
      </c>
      <c r="P138" s="33">
        <f t="shared" si="32"/>
        <v>0.28772533462246219</v>
      </c>
      <c r="Q138" s="36">
        <f t="shared" si="33"/>
        <v>39526.432000000001</v>
      </c>
      <c r="R138" s="33">
        <f t="shared" si="35"/>
        <v>1.50680105304435E-3</v>
      </c>
      <c r="S138" s="33">
        <f>VLOOKUP(C138,Inactive!C$21:S$148,17,FALSE)</f>
        <v>1</v>
      </c>
      <c r="T138" s="33">
        <f t="shared" si="26"/>
        <v>1.50680105304435E-3</v>
      </c>
      <c r="U138" s="33"/>
      <c r="V138" s="33">
        <f t="shared" si="36"/>
        <v>3.8817535380860413E-2</v>
      </c>
    </row>
    <row r="139" spans="1:22" x14ac:dyDescent="0.2">
      <c r="A139" s="66" t="s">
        <v>104</v>
      </c>
      <c r="B139" s="67" t="s">
        <v>65</v>
      </c>
      <c r="C139" s="61">
        <v>54555.4948</v>
      </c>
      <c r="D139" s="61">
        <v>8.0000000000000004E-4</v>
      </c>
      <c r="E139" s="111">
        <f t="shared" si="31"/>
        <v>3216.7241226685128</v>
      </c>
      <c r="F139" s="115">
        <f t="shared" si="39"/>
        <v>3215.5</v>
      </c>
      <c r="G139" s="111">
        <f t="shared" si="34"/>
        <v>0.44845365500077605</v>
      </c>
      <c r="H139" s="112"/>
      <c r="I139" s="38"/>
      <c r="J139" s="33"/>
      <c r="K139" s="33">
        <f>G139</f>
        <v>0.44845365500077605</v>
      </c>
      <c r="L139" s="38"/>
      <c r="M139" s="38"/>
      <c r="N139" s="38"/>
      <c r="O139" s="38">
        <f t="shared" si="37"/>
        <v>0.30350765363499516</v>
      </c>
      <c r="P139" s="33">
        <f t="shared" si="32"/>
        <v>0.28834910976712635</v>
      </c>
      <c r="Q139" s="36">
        <f t="shared" si="33"/>
        <v>39536.9948</v>
      </c>
      <c r="R139" s="33">
        <f t="shared" si="35"/>
        <v>2.5633465404473782E-2</v>
      </c>
      <c r="S139" s="33">
        <f>VLOOKUP(C139,Inactive!C$21:S$148,17,FALSE)</f>
        <v>1</v>
      </c>
      <c r="T139" s="33">
        <f t="shared" si="26"/>
        <v>2.5633465404473782E-2</v>
      </c>
      <c r="U139" s="33"/>
      <c r="V139" s="33">
        <f t="shared" si="36"/>
        <v>0.1601045452336497</v>
      </c>
    </row>
    <row r="140" spans="1:22" x14ac:dyDescent="0.2">
      <c r="A140" s="61" t="s">
        <v>106</v>
      </c>
      <c r="B140" s="65" t="s">
        <v>71</v>
      </c>
      <c r="C140" s="61">
        <v>54570.499409999997</v>
      </c>
      <c r="D140" s="61">
        <v>2.0000000000000001E-4</v>
      </c>
      <c r="E140" s="111">
        <f t="shared" si="31"/>
        <v>3257.6814948035922</v>
      </c>
      <c r="F140" s="115">
        <f t="shared" si="39"/>
        <v>3256.5</v>
      </c>
      <c r="G140" s="111">
        <f t="shared" si="34"/>
        <v>0.43283706499641994</v>
      </c>
      <c r="H140" s="112"/>
      <c r="I140" s="38"/>
      <c r="J140" s="33"/>
      <c r="L140" s="38"/>
      <c r="M140" s="38"/>
      <c r="N140" s="33">
        <f>G140</f>
        <v>0.43283706499641994</v>
      </c>
      <c r="O140" s="38">
        <f t="shared" si="37"/>
        <v>0.30612560461578675</v>
      </c>
      <c r="P140" s="33">
        <f t="shared" si="32"/>
        <v>0.2892472209949411</v>
      </c>
      <c r="Q140" s="36">
        <f t="shared" si="33"/>
        <v>39551.999409999997</v>
      </c>
      <c r="R140" s="33">
        <f t="shared" si="35"/>
        <v>2.0618043300369027E-2</v>
      </c>
      <c r="S140" s="33">
        <f>VLOOKUP(C140,Inactive!C$21:S$148,17,FALSE)</f>
        <v>1</v>
      </c>
      <c r="T140" s="33">
        <f t="shared" si="26"/>
        <v>2.0618043300369027E-2</v>
      </c>
      <c r="U140" s="33"/>
      <c r="V140" s="33">
        <f t="shared" si="36"/>
        <v>0.14358984400147884</v>
      </c>
    </row>
    <row r="141" spans="1:22" x14ac:dyDescent="0.2">
      <c r="A141" s="61" t="s">
        <v>106</v>
      </c>
      <c r="B141" s="65" t="s">
        <v>71</v>
      </c>
      <c r="C141" s="61">
        <v>54570.499709999996</v>
      </c>
      <c r="D141" s="61">
        <v>2.9999999999999997E-4</v>
      </c>
      <c r="E141" s="111">
        <f t="shared" si="31"/>
        <v>3257.6823136993603</v>
      </c>
      <c r="F141" s="115">
        <f t="shared" si="39"/>
        <v>3256.5</v>
      </c>
      <c r="G141" s="111">
        <f t="shared" si="34"/>
        <v>0.43313706499611726</v>
      </c>
      <c r="H141" s="112"/>
      <c r="I141" s="38"/>
      <c r="J141" s="33"/>
      <c r="L141" s="38"/>
      <c r="M141" s="38"/>
      <c r="N141" s="33">
        <f>G141</f>
        <v>0.43313706499611726</v>
      </c>
      <c r="O141" s="38">
        <f t="shared" si="37"/>
        <v>0.30612560461578675</v>
      </c>
      <c r="P141" s="33">
        <f t="shared" si="32"/>
        <v>0.2892472209949411</v>
      </c>
      <c r="Q141" s="36">
        <f t="shared" si="33"/>
        <v>39551.999709999996</v>
      </c>
      <c r="R141" s="33">
        <f t="shared" si="35"/>
        <v>2.0704287206682812E-2</v>
      </c>
      <c r="S141" s="33">
        <f>VLOOKUP(C141,Inactive!C$21:S$148,17,FALSE)</f>
        <v>1</v>
      </c>
      <c r="T141" s="33">
        <f t="shared" si="26"/>
        <v>2.0704287206682812E-2</v>
      </c>
      <c r="U141" s="33"/>
      <c r="V141" s="33">
        <f t="shared" si="36"/>
        <v>0.14388984400117616</v>
      </c>
    </row>
    <row r="142" spans="1:22" x14ac:dyDescent="0.2">
      <c r="A142" s="61" t="s">
        <v>106</v>
      </c>
      <c r="B142" s="65" t="s">
        <v>71</v>
      </c>
      <c r="C142" s="61">
        <v>54570.500410000001</v>
      </c>
      <c r="D142" s="61">
        <v>5.9999999999999995E-4</v>
      </c>
      <c r="E142" s="111">
        <f t="shared" si="31"/>
        <v>3257.6842244561653</v>
      </c>
      <c r="F142" s="115">
        <f t="shared" si="39"/>
        <v>3256.5</v>
      </c>
      <c r="G142" s="111">
        <f t="shared" si="34"/>
        <v>0.43383706500026165</v>
      </c>
      <c r="H142" s="112"/>
      <c r="I142" s="38"/>
      <c r="J142" s="33"/>
      <c r="L142" s="38"/>
      <c r="M142" s="38"/>
      <c r="N142" s="33">
        <f>G142</f>
        <v>0.43383706500026165</v>
      </c>
      <c r="O142" s="38">
        <f t="shared" si="37"/>
        <v>0.30612560461578675</v>
      </c>
      <c r="P142" s="33">
        <f t="shared" si="32"/>
        <v>0.2892472209949411</v>
      </c>
      <c r="Q142" s="36">
        <f t="shared" si="33"/>
        <v>39552.000410000001</v>
      </c>
      <c r="R142" s="33">
        <f t="shared" si="35"/>
        <v>2.0906222989482928E-2</v>
      </c>
      <c r="S142" s="33">
        <f>VLOOKUP(C142,Inactive!C$21:S$148,17,FALSE)</f>
        <v>1</v>
      </c>
      <c r="T142" s="33">
        <f t="shared" si="26"/>
        <v>2.0906222989482928E-2</v>
      </c>
      <c r="U142" s="33"/>
      <c r="V142" s="33">
        <f t="shared" si="36"/>
        <v>0.14458984400532054</v>
      </c>
    </row>
    <row r="143" spans="1:22" x14ac:dyDescent="0.2">
      <c r="A143" s="66" t="s">
        <v>104</v>
      </c>
      <c r="B143" s="67" t="s">
        <v>65</v>
      </c>
      <c r="C143" s="61">
        <v>54598.480199999998</v>
      </c>
      <c r="D143" s="61">
        <v>4.0000000000000002E-4</v>
      </c>
      <c r="E143" s="111">
        <f t="shared" si="31"/>
        <v>3334.0593299265215</v>
      </c>
      <c r="F143" s="115">
        <f t="shared" si="39"/>
        <v>3333</v>
      </c>
      <c r="G143" s="111">
        <f t="shared" si="34"/>
        <v>0.38808232999872416</v>
      </c>
      <c r="H143" s="112"/>
      <c r="I143" s="38"/>
      <c r="J143" s="33"/>
      <c r="K143" s="33">
        <f>G143</f>
        <v>0.38808232999872416</v>
      </c>
      <c r="L143" s="38"/>
      <c r="M143" s="38"/>
      <c r="N143" s="38"/>
      <c r="O143" s="38">
        <f t="shared" si="37"/>
        <v>0.31101031803116619</v>
      </c>
      <c r="P143" s="33">
        <f t="shared" si="32"/>
        <v>0.29092533254710967</v>
      </c>
      <c r="Q143" s="36">
        <f t="shared" si="33"/>
        <v>39579.980199999998</v>
      </c>
      <c r="R143" s="33">
        <f t="shared" si="35"/>
        <v>9.4394821538130239E-3</v>
      </c>
      <c r="S143" s="33">
        <f>VLOOKUP(C143,Inactive!C$21:S$148,17,FALSE)</f>
        <v>1</v>
      </c>
      <c r="T143" s="33">
        <f t="shared" si="26"/>
        <v>9.4394821538130239E-3</v>
      </c>
      <c r="U143" s="33"/>
      <c r="V143" s="33">
        <f t="shared" si="36"/>
        <v>9.7156997451614491E-2</v>
      </c>
    </row>
    <row r="144" spans="1:22" x14ac:dyDescent="0.2">
      <c r="A144" s="62" t="s">
        <v>109</v>
      </c>
      <c r="B144" s="61"/>
      <c r="C144" s="47">
        <v>54872.8874</v>
      </c>
      <c r="D144" s="47">
        <v>5.0000000000000001E-4</v>
      </c>
      <c r="E144" s="111">
        <f t="shared" si="31"/>
        <v>4083.0956465617464</v>
      </c>
      <c r="F144" s="115">
        <f t="shared" si="39"/>
        <v>4082</v>
      </c>
      <c r="G144" s="111">
        <f t="shared" si="34"/>
        <v>0.40138681999815162</v>
      </c>
      <c r="H144" s="112"/>
      <c r="I144" s="38"/>
      <c r="J144" s="33">
        <f>G144</f>
        <v>0.40138681999815162</v>
      </c>
      <c r="K144" s="33"/>
      <c r="L144" s="38"/>
      <c r="M144" s="38"/>
      <c r="N144" s="38"/>
      <c r="O144" s="38">
        <f t="shared" si="37"/>
        <v>0.35883581277782239</v>
      </c>
      <c r="P144" s="33">
        <f t="shared" si="32"/>
        <v>0.30751831649209765</v>
      </c>
      <c r="Q144" s="36">
        <f t="shared" si="33"/>
        <v>39854.3874</v>
      </c>
      <c r="R144" s="33">
        <f t="shared" si="35"/>
        <v>8.8112959504660655E-3</v>
      </c>
      <c r="S144" s="33">
        <f>VLOOKUP(C144,Inactive!C$21:S$148,17,FALSE)</f>
        <v>1</v>
      </c>
      <c r="T144" s="33">
        <f t="shared" si="26"/>
        <v>8.8112959504660655E-3</v>
      </c>
      <c r="U144" s="33"/>
      <c r="V144" s="33">
        <f t="shared" si="36"/>
        <v>9.3868503506053969E-2</v>
      </c>
    </row>
    <row r="145" spans="1:22" x14ac:dyDescent="0.2">
      <c r="A145" s="71" t="s">
        <v>107</v>
      </c>
      <c r="B145" s="67" t="s">
        <v>71</v>
      </c>
      <c r="C145" s="66">
        <v>54947.373489999998</v>
      </c>
      <c r="D145" s="66">
        <v>6.9999999999999999E-4</v>
      </c>
      <c r="E145" s="111">
        <f t="shared" si="31"/>
        <v>4286.4167929972564</v>
      </c>
      <c r="F145" s="115">
        <f t="shared" si="39"/>
        <v>4285.5</v>
      </c>
      <c r="G145" s="111">
        <f t="shared" si="34"/>
        <v>0.33586435500183143</v>
      </c>
      <c r="H145" s="112"/>
      <c r="I145" s="38"/>
      <c r="J145" s="33"/>
      <c r="L145" s="38"/>
      <c r="M145" s="38"/>
      <c r="N145" s="33">
        <f>G145</f>
        <v>0.33586435500183143</v>
      </c>
      <c r="O145" s="38">
        <f t="shared" si="37"/>
        <v>0.37182978898736119</v>
      </c>
      <c r="P145" s="33">
        <f t="shared" si="32"/>
        <v>0.3120776085173762</v>
      </c>
      <c r="Q145" s="36">
        <f t="shared" si="33"/>
        <v>39928.873489999998</v>
      </c>
      <c r="R145" s="33">
        <f t="shared" si="35"/>
        <v>5.6580930831574296E-4</v>
      </c>
      <c r="S145" s="33">
        <f>VLOOKUP(C145,Inactive!C$21:S$148,17,FALSE)</f>
        <v>1</v>
      </c>
      <c r="T145" s="33">
        <f t="shared" si="26"/>
        <v>5.6580930831574296E-4</v>
      </c>
      <c r="U145" s="33"/>
      <c r="V145" s="33">
        <f t="shared" si="36"/>
        <v>2.3786746484455223E-2</v>
      </c>
    </row>
    <row r="146" spans="1:22" x14ac:dyDescent="0.2">
      <c r="A146" s="71" t="s">
        <v>107</v>
      </c>
      <c r="B146" s="67" t="s">
        <v>71</v>
      </c>
      <c r="C146" s="66">
        <v>54947.374790000002</v>
      </c>
      <c r="D146" s="66">
        <v>6.9999999999999999E-4</v>
      </c>
      <c r="E146" s="111">
        <f t="shared" si="31"/>
        <v>4286.4203415455977</v>
      </c>
      <c r="F146" s="115">
        <f t="shared" si="39"/>
        <v>4285.5</v>
      </c>
      <c r="G146" s="111">
        <f t="shared" si="34"/>
        <v>0.33716435500537045</v>
      </c>
      <c r="H146" s="112"/>
      <c r="I146" s="38"/>
      <c r="J146" s="33"/>
      <c r="L146" s="38"/>
      <c r="M146" s="38"/>
      <c r="N146" s="33">
        <f>G146</f>
        <v>0.33716435500537045</v>
      </c>
      <c r="O146" s="38">
        <f t="shared" si="37"/>
        <v>0.37182978898736119</v>
      </c>
      <c r="P146" s="33">
        <f t="shared" si="32"/>
        <v>0.3120776085173762</v>
      </c>
      <c r="Q146" s="36">
        <f t="shared" si="33"/>
        <v>39928.874790000002</v>
      </c>
      <c r="R146" s="33">
        <f t="shared" si="35"/>
        <v>6.2934484935289184E-4</v>
      </c>
      <c r="S146" s="33">
        <f>VLOOKUP(C146,Inactive!C$21:S$148,17,FALSE)</f>
        <v>1</v>
      </c>
      <c r="T146" s="33">
        <f t="shared" si="26"/>
        <v>6.2934484935289184E-4</v>
      </c>
      <c r="U146" s="33"/>
      <c r="V146" s="33">
        <f t="shared" si="36"/>
        <v>2.5086746487994249E-2</v>
      </c>
    </row>
    <row r="147" spans="1:22" x14ac:dyDescent="0.2">
      <c r="A147" s="71" t="s">
        <v>107</v>
      </c>
      <c r="B147" s="67" t="s">
        <v>71</v>
      </c>
      <c r="C147" s="66">
        <v>54947.375789999998</v>
      </c>
      <c r="D147" s="66">
        <v>2.9999999999999997E-4</v>
      </c>
      <c r="E147" s="111">
        <f t="shared" si="31"/>
        <v>4286.4230711981509</v>
      </c>
      <c r="F147" s="115">
        <f t="shared" si="39"/>
        <v>4285.5</v>
      </c>
      <c r="G147" s="111">
        <f t="shared" si="34"/>
        <v>0.3381643550019362</v>
      </c>
      <c r="H147" s="112"/>
      <c r="I147" s="38"/>
      <c r="J147" s="33"/>
      <c r="L147" s="38"/>
      <c r="M147" s="38"/>
      <c r="N147" s="33">
        <f>G147</f>
        <v>0.3381643550019362</v>
      </c>
      <c r="O147" s="38">
        <f t="shared" si="37"/>
        <v>0.37182978898736119</v>
      </c>
      <c r="P147" s="33">
        <f t="shared" si="32"/>
        <v>0.3120776085173762</v>
      </c>
      <c r="Q147" s="36">
        <f t="shared" si="33"/>
        <v>39928.875789999998</v>
      </c>
      <c r="R147" s="33">
        <f t="shared" si="35"/>
        <v>6.8051834214970339E-4</v>
      </c>
      <c r="S147" s="33" t="e">
        <f>VLOOKUP(C147,Inactive!C$21:S$148,17,FALSE)</f>
        <v>#N/A</v>
      </c>
      <c r="T147" s="33" t="e">
        <f t="shared" si="26"/>
        <v>#N/A</v>
      </c>
      <c r="U147" s="33"/>
      <c r="V147" s="33">
        <f t="shared" si="36"/>
        <v>2.6086746484559997E-2</v>
      </c>
    </row>
    <row r="148" spans="1:22" x14ac:dyDescent="0.2">
      <c r="A148" s="68" t="s">
        <v>105</v>
      </c>
      <c r="B148" s="69" t="s">
        <v>71</v>
      </c>
      <c r="C148" s="68">
        <v>54964.4156</v>
      </c>
      <c r="D148" s="68">
        <v>2.0000000000000001E-4</v>
      </c>
      <c r="E148" s="111">
        <f t="shared" si="31"/>
        <v>4332.9358322283479</v>
      </c>
      <c r="F148" s="115">
        <f t="shared" si="39"/>
        <v>4332</v>
      </c>
      <c r="G148" s="111">
        <f t="shared" si="34"/>
        <v>0.34283932000107598</v>
      </c>
      <c r="H148" s="112"/>
      <c r="I148" s="38"/>
      <c r="J148" s="33"/>
      <c r="K148" s="33">
        <f>G148</f>
        <v>0.34283932000107598</v>
      </c>
      <c r="L148" s="38"/>
      <c r="M148" s="38"/>
      <c r="N148" s="38"/>
      <c r="O148" s="38">
        <f t="shared" si="37"/>
        <v>0.37479892851435659</v>
      </c>
      <c r="P148" s="33">
        <f t="shared" si="32"/>
        <v>0.31312247410641947</v>
      </c>
      <c r="Q148" s="36">
        <f t="shared" si="33"/>
        <v>39945.9156</v>
      </c>
      <c r="R148" s="33">
        <f t="shared" si="35"/>
        <v>8.8309092992676331E-4</v>
      </c>
      <c r="S148" s="33" t="e">
        <f>VLOOKUP(C148,Inactive!C$21:S$148,17,FALSE)</f>
        <v>#N/A</v>
      </c>
      <c r="T148" s="33" t="e">
        <f t="shared" si="26"/>
        <v>#N/A</v>
      </c>
      <c r="U148" s="33"/>
      <c r="V148" s="33">
        <f t="shared" si="36"/>
        <v>2.9716845894656507E-2</v>
      </c>
    </row>
    <row r="149" spans="1:22" x14ac:dyDescent="0.2">
      <c r="A149" s="31" t="s">
        <v>108</v>
      </c>
      <c r="C149" s="40">
        <v>55274.032800000001</v>
      </c>
      <c r="D149" s="30">
        <v>2.0000000000000001E-4</v>
      </c>
      <c r="E149" s="111">
        <f t="shared" si="31"/>
        <v>5178.0832155874978</v>
      </c>
      <c r="F149" s="115">
        <f t="shared" si="39"/>
        <v>5177</v>
      </c>
      <c r="G149" s="111">
        <f t="shared" si="34"/>
        <v>0.39683276999858208</v>
      </c>
      <c r="H149" s="112"/>
      <c r="I149" s="38"/>
      <c r="J149" s="33">
        <f>G149</f>
        <v>0.39683276999858208</v>
      </c>
      <c r="K149" s="33"/>
      <c r="L149" s="38"/>
      <c r="M149" s="38"/>
      <c r="N149" s="38"/>
      <c r="O149" s="38">
        <f t="shared" si="37"/>
        <v>0.42875425970384184</v>
      </c>
      <c r="P149" s="33">
        <f t="shared" si="32"/>
        <v>0.33230822319917042</v>
      </c>
      <c r="Q149" s="36">
        <f t="shared" si="33"/>
        <v>40255.532800000001</v>
      </c>
      <c r="R149" s="33">
        <f t="shared" si="35"/>
        <v>4.1634171396694661E-3</v>
      </c>
      <c r="S149" s="33" t="e">
        <f>VLOOKUP(C149,Inactive!C$21:S$148,17,FALSE)</f>
        <v>#N/A</v>
      </c>
      <c r="T149" s="33" t="e">
        <f t="shared" si="26"/>
        <v>#N/A</v>
      </c>
      <c r="U149" s="33"/>
      <c r="V149" s="33">
        <f t="shared" si="36"/>
        <v>6.4524546799411664E-2</v>
      </c>
    </row>
    <row r="150" spans="1:22" x14ac:dyDescent="0.2">
      <c r="A150" s="109" t="s">
        <v>190</v>
      </c>
      <c r="B150" s="110" t="s">
        <v>71</v>
      </c>
      <c r="C150" s="109">
        <v>55352.781000000003</v>
      </c>
      <c r="D150" s="109">
        <v>5.0000000000000001E-4</v>
      </c>
      <c r="E150" s="111">
        <f t="shared" si="31"/>
        <v>5393.0384415059689</v>
      </c>
      <c r="F150" s="115">
        <f t="shared" si="39"/>
        <v>5392</v>
      </c>
      <c r="G150" s="111">
        <f>+C150-(C$7+F150*C$8)</f>
        <v>0.38042992000555387</v>
      </c>
      <c r="H150" s="112"/>
      <c r="I150" s="38"/>
      <c r="J150" s="33"/>
      <c r="K150" s="33">
        <f>G150</f>
        <v>0.38042992000555387</v>
      </c>
      <c r="L150" s="38"/>
      <c r="M150" s="38"/>
      <c r="N150" s="38"/>
      <c r="O150" s="38">
        <f t="shared" si="37"/>
        <v>0.44248253923726122</v>
      </c>
      <c r="P150" s="33">
        <f t="shared" si="32"/>
        <v>0.33724982799749675</v>
      </c>
      <c r="Q150" s="36">
        <f t="shared" si="33"/>
        <v>40334.281000000003</v>
      </c>
      <c r="R150" s="33">
        <f t="shared" si="35"/>
        <v>1.8645203458242778E-3</v>
      </c>
      <c r="S150" s="33" t="e">
        <f>VLOOKUP(C150,Inactive!C$21:S$148,17,FALSE)</f>
        <v>#N/A</v>
      </c>
      <c r="T150" s="33" t="e">
        <f>+S150*R150</f>
        <v>#N/A</v>
      </c>
      <c r="U150" s="33"/>
      <c r="V150" s="33">
        <f t="shared" si="36"/>
        <v>4.3180092008057114E-2</v>
      </c>
    </row>
    <row r="151" spans="1:22" x14ac:dyDescent="0.2">
      <c r="A151" s="39"/>
      <c r="B151" s="33"/>
      <c r="C151" s="56"/>
      <c r="D151" s="34"/>
      <c r="E151" s="111"/>
      <c r="F151" s="116"/>
      <c r="G151" s="111"/>
      <c r="H151" s="111"/>
      <c r="I151" s="33"/>
      <c r="J151" s="33"/>
      <c r="K151" s="33"/>
      <c r="L151" s="33"/>
      <c r="M151" s="33"/>
      <c r="N151" s="33"/>
      <c r="O151" s="33"/>
      <c r="P151" s="33"/>
      <c r="Q151" s="36"/>
      <c r="R151" s="33"/>
      <c r="S151" s="33"/>
      <c r="T151" s="33"/>
      <c r="U151" s="33"/>
      <c r="V151" s="33"/>
    </row>
    <row r="152" spans="1:22" x14ac:dyDescent="0.2">
      <c r="A152" s="39"/>
      <c r="B152" s="33"/>
      <c r="C152" s="34"/>
      <c r="D152" s="34"/>
      <c r="E152" s="111"/>
      <c r="F152" s="116"/>
      <c r="G152" s="111"/>
      <c r="H152" s="111"/>
      <c r="I152" s="33"/>
      <c r="J152" s="33"/>
      <c r="K152" s="33"/>
      <c r="L152" s="33"/>
      <c r="M152" s="33"/>
      <c r="N152" s="33"/>
      <c r="O152" s="33"/>
      <c r="P152" s="33"/>
      <c r="Q152" s="36"/>
      <c r="R152" s="33"/>
      <c r="S152" s="33"/>
      <c r="T152" s="33"/>
      <c r="U152" s="33"/>
      <c r="V152" s="33"/>
    </row>
    <row r="153" spans="1:22" x14ac:dyDescent="0.2">
      <c r="A153" s="39"/>
      <c r="B153" s="33"/>
      <c r="C153" s="34"/>
      <c r="D153" s="34"/>
      <c r="E153" s="111"/>
      <c r="F153" s="116"/>
      <c r="G153" s="111"/>
      <c r="H153" s="111"/>
      <c r="I153" s="33"/>
      <c r="J153" s="33"/>
      <c r="K153" s="33"/>
      <c r="L153" s="33"/>
      <c r="M153" s="33"/>
      <c r="N153" s="33"/>
      <c r="O153" s="33"/>
      <c r="P153" s="33"/>
      <c r="Q153" s="36"/>
      <c r="R153" s="33"/>
      <c r="S153" s="33"/>
      <c r="T153" s="33"/>
      <c r="U153" s="33"/>
      <c r="V153" s="33"/>
    </row>
    <row r="154" spans="1:22" x14ac:dyDescent="0.2">
      <c r="A154" s="39"/>
      <c r="B154" s="33"/>
      <c r="C154" s="34"/>
      <c r="D154" s="34"/>
      <c r="E154" s="33"/>
      <c r="F154" s="41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6"/>
      <c r="R154" s="33"/>
      <c r="S154" s="33"/>
      <c r="T154" s="33"/>
      <c r="U154" s="33"/>
      <c r="V154" s="33"/>
    </row>
    <row r="155" spans="1:22" x14ac:dyDescent="0.2">
      <c r="A155" s="39"/>
      <c r="B155" s="33"/>
      <c r="C155" s="34"/>
      <c r="D155" s="34"/>
      <c r="E155" s="33"/>
      <c r="F155" s="41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6"/>
      <c r="R155" s="33"/>
      <c r="S155" s="33"/>
      <c r="T155" s="33"/>
      <c r="U155" s="33"/>
      <c r="V155" s="33"/>
    </row>
    <row r="156" spans="1:22" x14ac:dyDescent="0.2">
      <c r="A156" s="39"/>
      <c r="B156" s="33"/>
      <c r="C156" s="34"/>
      <c r="D156" s="34"/>
      <c r="E156" s="33"/>
      <c r="F156" s="41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6"/>
      <c r="R156" s="33"/>
      <c r="S156" s="33"/>
      <c r="T156" s="33"/>
      <c r="U156" s="33"/>
      <c r="V156" s="33"/>
    </row>
    <row r="157" spans="1:22" x14ac:dyDescent="0.2">
      <c r="A157" s="54"/>
      <c r="B157" s="33"/>
      <c r="C157" s="34"/>
      <c r="D157" s="34"/>
      <c r="E157" s="55"/>
      <c r="F157" s="33"/>
      <c r="G157" s="33"/>
      <c r="H157" s="38"/>
      <c r="I157" s="38"/>
      <c r="J157" s="38"/>
      <c r="K157" s="38"/>
      <c r="L157" s="38"/>
      <c r="M157" s="38"/>
      <c r="N157" s="38"/>
      <c r="O157" s="38"/>
      <c r="P157" s="33"/>
      <c r="Q157" s="38"/>
      <c r="R157" s="36"/>
      <c r="S157" s="36"/>
      <c r="T157" s="36"/>
      <c r="U157" s="33"/>
      <c r="V157" s="33"/>
    </row>
    <row r="158" spans="1:22" x14ac:dyDescent="0.2">
      <c r="A158" s="54"/>
      <c r="B158" s="33"/>
      <c r="C158" s="34"/>
      <c r="D158" s="34"/>
      <c r="E158" s="55"/>
      <c r="F158" s="33"/>
      <c r="G158" s="33"/>
      <c r="H158" s="38"/>
      <c r="I158" s="38"/>
      <c r="J158" s="38"/>
      <c r="K158" s="38"/>
      <c r="L158" s="38"/>
      <c r="M158" s="38"/>
      <c r="N158" s="38"/>
      <c r="O158" s="38"/>
      <c r="P158" s="33"/>
      <c r="Q158" s="38"/>
      <c r="R158" s="36"/>
      <c r="S158" s="36"/>
      <c r="T158" s="36"/>
      <c r="U158" s="33"/>
      <c r="V158" s="33"/>
    </row>
    <row r="159" spans="1:22" x14ac:dyDescent="0.2">
      <c r="A159" s="54"/>
      <c r="B159" s="33"/>
      <c r="C159" s="34"/>
      <c r="D159" s="34"/>
      <c r="E159" s="55"/>
      <c r="F159" s="33"/>
      <c r="G159" s="33"/>
      <c r="H159" s="38"/>
      <c r="I159" s="38"/>
      <c r="J159" s="38"/>
      <c r="K159" s="38"/>
      <c r="L159" s="38"/>
      <c r="M159" s="38"/>
      <c r="N159" s="38"/>
      <c r="O159" s="38"/>
      <c r="P159" s="33"/>
      <c r="Q159" s="38"/>
      <c r="R159" s="36"/>
      <c r="S159" s="36"/>
      <c r="T159" s="36"/>
      <c r="U159" s="33"/>
      <c r="V159" s="33"/>
    </row>
    <row r="160" spans="1:22" x14ac:dyDescent="0.2">
      <c r="A160" s="54"/>
      <c r="B160" s="33"/>
      <c r="C160" s="34"/>
      <c r="D160" s="34"/>
      <c r="E160" s="55"/>
      <c r="F160" s="33"/>
      <c r="G160" s="33"/>
      <c r="H160" s="38"/>
      <c r="I160" s="38"/>
      <c r="J160" s="38"/>
      <c r="K160" s="38"/>
      <c r="L160" s="38"/>
      <c r="M160" s="38"/>
      <c r="N160" s="38"/>
      <c r="O160" s="38"/>
      <c r="P160" s="33"/>
      <c r="Q160" s="38"/>
      <c r="R160" s="36"/>
      <c r="S160" s="36"/>
      <c r="T160" s="36"/>
      <c r="U160" s="33"/>
      <c r="V160" s="33"/>
    </row>
    <row r="161" spans="1:22" x14ac:dyDescent="0.2">
      <c r="A161" s="54"/>
      <c r="B161" s="33"/>
      <c r="C161" s="34"/>
      <c r="D161" s="34"/>
      <c r="E161" s="55"/>
      <c r="F161" s="33"/>
      <c r="G161" s="33"/>
      <c r="H161" s="38"/>
      <c r="I161" s="38"/>
      <c r="J161" s="38"/>
      <c r="K161" s="38"/>
      <c r="L161" s="38"/>
      <c r="M161" s="38"/>
      <c r="N161" s="38"/>
      <c r="O161" s="38"/>
      <c r="P161" s="33"/>
      <c r="Q161" s="38"/>
      <c r="R161" s="36"/>
      <c r="S161" s="36"/>
      <c r="T161" s="36"/>
      <c r="U161" s="33"/>
      <c r="V161" s="33"/>
    </row>
    <row r="162" spans="1:22" x14ac:dyDescent="0.2">
      <c r="A162" s="54"/>
      <c r="B162" s="33"/>
      <c r="C162" s="34"/>
      <c r="D162" s="34"/>
      <c r="E162" s="55"/>
      <c r="F162" s="33"/>
      <c r="G162" s="33"/>
      <c r="H162" s="38"/>
      <c r="I162" s="38"/>
      <c r="J162" s="38"/>
      <c r="K162" s="38"/>
      <c r="L162" s="38"/>
      <c r="M162" s="38"/>
      <c r="N162" s="38"/>
      <c r="O162" s="38"/>
      <c r="P162" s="33"/>
      <c r="Q162" s="38"/>
      <c r="R162" s="36"/>
      <c r="S162" s="36"/>
      <c r="T162" s="36"/>
      <c r="U162" s="33"/>
      <c r="V162" s="33"/>
    </row>
    <row r="163" spans="1:22" x14ac:dyDescent="0.2">
      <c r="A163" s="41"/>
      <c r="B163" s="33"/>
      <c r="C163" s="45"/>
      <c r="D163" s="45"/>
      <c r="E163" s="55"/>
      <c r="F163" s="33"/>
      <c r="G163" s="33"/>
      <c r="H163" s="38"/>
      <c r="I163" s="38"/>
      <c r="J163" s="38"/>
      <c r="K163" s="38"/>
      <c r="L163" s="38"/>
      <c r="M163" s="38"/>
      <c r="N163" s="38"/>
      <c r="O163" s="38"/>
      <c r="P163" s="33"/>
      <c r="Q163" s="38"/>
      <c r="R163" s="36"/>
      <c r="S163" s="36"/>
      <c r="T163" s="36"/>
      <c r="U163" s="33"/>
      <c r="V163" s="33"/>
    </row>
    <row r="164" spans="1:22" x14ac:dyDescent="0.2">
      <c r="A164" s="41"/>
      <c r="B164" s="33"/>
      <c r="C164" s="45"/>
      <c r="D164" s="45"/>
      <c r="E164" s="55"/>
      <c r="F164" s="33"/>
      <c r="G164" s="33"/>
      <c r="H164" s="38"/>
      <c r="I164" s="38"/>
      <c r="J164" s="38"/>
      <c r="K164" s="38"/>
      <c r="L164" s="38"/>
      <c r="M164" s="38"/>
      <c r="N164" s="38"/>
      <c r="O164" s="38"/>
      <c r="P164" s="33"/>
      <c r="Q164" s="38"/>
      <c r="R164" s="36"/>
      <c r="S164" s="36"/>
      <c r="T164" s="36"/>
      <c r="U164" s="33"/>
      <c r="V164" s="33"/>
    </row>
    <row r="165" spans="1:22" x14ac:dyDescent="0.2">
      <c r="A165" s="41"/>
      <c r="B165" s="33"/>
      <c r="C165" s="45"/>
      <c r="D165" s="45"/>
      <c r="E165" s="55"/>
      <c r="F165" s="33"/>
      <c r="G165" s="33"/>
      <c r="H165" s="38"/>
      <c r="I165" s="38"/>
      <c r="J165" s="38"/>
      <c r="K165" s="38"/>
      <c r="L165" s="38"/>
      <c r="M165" s="38"/>
      <c r="N165" s="38"/>
      <c r="O165" s="38"/>
      <c r="P165" s="33"/>
      <c r="Q165" s="38"/>
      <c r="R165" s="36"/>
      <c r="S165" s="36"/>
      <c r="T165" s="36"/>
      <c r="U165" s="33"/>
      <c r="V165" s="33"/>
    </row>
    <row r="166" spans="1:22" x14ac:dyDescent="0.2">
      <c r="A166" s="54"/>
      <c r="B166" s="33"/>
      <c r="C166" s="34"/>
      <c r="D166" s="34"/>
      <c r="E166" s="55"/>
      <c r="F166" s="33"/>
      <c r="G166" s="33"/>
      <c r="H166" s="38"/>
      <c r="I166" s="38"/>
      <c r="J166" s="38"/>
      <c r="K166" s="38"/>
      <c r="L166" s="38"/>
      <c r="M166" s="38"/>
      <c r="N166" s="38"/>
      <c r="O166" s="38"/>
      <c r="P166" s="33"/>
      <c r="Q166" s="38"/>
      <c r="R166" s="36"/>
      <c r="S166" s="36"/>
      <c r="T166" s="36"/>
      <c r="U166" s="33"/>
      <c r="V166" s="33"/>
    </row>
    <row r="167" spans="1:22" x14ac:dyDescent="0.2">
      <c r="A167" s="41"/>
      <c r="B167" s="33"/>
      <c r="C167" s="45"/>
      <c r="D167" s="45"/>
      <c r="E167" s="55"/>
      <c r="F167" s="33"/>
      <c r="G167" s="33"/>
      <c r="H167" s="38"/>
      <c r="I167" s="38"/>
      <c r="J167" s="38"/>
      <c r="K167" s="38"/>
      <c r="L167" s="38"/>
      <c r="M167" s="38"/>
      <c r="N167" s="38"/>
      <c r="O167" s="38"/>
      <c r="P167" s="33"/>
      <c r="Q167" s="38"/>
      <c r="R167" s="36"/>
      <c r="S167" s="36"/>
      <c r="T167" s="36"/>
      <c r="U167" s="33"/>
      <c r="V167" s="33"/>
    </row>
    <row r="168" spans="1:22" x14ac:dyDescent="0.2">
      <c r="A168" s="41"/>
      <c r="B168" s="33"/>
      <c r="C168" s="45"/>
      <c r="D168" s="45"/>
      <c r="E168" s="55"/>
      <c r="F168" s="33"/>
      <c r="G168" s="33"/>
      <c r="H168" s="38"/>
      <c r="I168" s="38"/>
      <c r="J168" s="38"/>
      <c r="K168" s="38"/>
      <c r="L168" s="38"/>
      <c r="M168" s="38"/>
      <c r="N168" s="38"/>
      <c r="O168" s="38"/>
      <c r="P168" s="33"/>
      <c r="Q168" s="38"/>
      <c r="R168" s="36"/>
      <c r="S168" s="36"/>
      <c r="T168" s="36"/>
      <c r="U168" s="33"/>
      <c r="V168" s="33"/>
    </row>
    <row r="169" spans="1:22" x14ac:dyDescent="0.2">
      <c r="A169" s="41"/>
      <c r="B169" s="33"/>
      <c r="C169" s="45"/>
      <c r="D169" s="45"/>
      <c r="E169" s="55"/>
      <c r="F169" s="33"/>
      <c r="G169" s="33"/>
      <c r="H169" s="38"/>
      <c r="I169" s="38"/>
      <c r="J169" s="38"/>
      <c r="K169" s="38"/>
      <c r="L169" s="38"/>
      <c r="M169" s="38"/>
      <c r="N169" s="38"/>
      <c r="O169" s="38"/>
      <c r="P169" s="33"/>
      <c r="Q169" s="38"/>
      <c r="R169" s="36"/>
      <c r="S169" s="36"/>
      <c r="T169" s="36"/>
      <c r="U169" s="33"/>
      <c r="V169" s="33"/>
    </row>
    <row r="170" spans="1:22" x14ac:dyDescent="0.2">
      <c r="A170" s="54"/>
      <c r="B170" s="45"/>
      <c r="C170" s="45"/>
      <c r="D170" s="45"/>
      <c r="E170" s="55"/>
      <c r="F170" s="33"/>
      <c r="G170" s="33"/>
      <c r="H170" s="38"/>
      <c r="I170" s="57"/>
      <c r="J170" s="58"/>
      <c r="K170" s="58"/>
      <c r="L170" s="38"/>
      <c r="M170" s="38"/>
      <c r="N170" s="38"/>
      <c r="O170" s="38"/>
      <c r="P170" s="33"/>
      <c r="Q170" s="38"/>
      <c r="R170" s="36"/>
      <c r="S170" s="36"/>
      <c r="T170" s="36"/>
      <c r="U170" s="33"/>
      <c r="V170" s="33"/>
    </row>
    <row r="171" spans="1:22" x14ac:dyDescent="0.2">
      <c r="A171" s="54"/>
      <c r="B171" s="33"/>
      <c r="C171" s="34"/>
      <c r="D171" s="34"/>
      <c r="E171" s="55"/>
      <c r="F171" s="33"/>
      <c r="G171" s="33"/>
      <c r="H171" s="38"/>
      <c r="I171" s="38"/>
      <c r="J171" s="38"/>
      <c r="K171" s="38"/>
      <c r="L171" s="38"/>
      <c r="M171" s="38"/>
      <c r="N171" s="38"/>
      <c r="O171" s="38"/>
      <c r="P171" s="33"/>
      <c r="Q171" s="38"/>
      <c r="R171" s="36"/>
      <c r="S171" s="36"/>
      <c r="T171" s="36"/>
      <c r="U171" s="33"/>
      <c r="V171" s="33"/>
    </row>
    <row r="172" spans="1:22" x14ac:dyDescent="0.2">
      <c r="A172" s="41"/>
      <c r="B172" s="33"/>
      <c r="C172" s="45"/>
      <c r="D172" s="45"/>
      <c r="E172" s="55"/>
      <c r="F172" s="33"/>
      <c r="G172" s="33"/>
      <c r="H172" s="38"/>
      <c r="I172" s="38"/>
      <c r="J172" s="38"/>
      <c r="K172" s="38"/>
      <c r="L172" s="38"/>
      <c r="M172" s="38"/>
      <c r="N172" s="38"/>
      <c r="O172" s="38"/>
      <c r="P172" s="33"/>
      <c r="Q172" s="38"/>
      <c r="R172" s="36"/>
      <c r="S172" s="36"/>
      <c r="T172" s="36"/>
      <c r="U172" s="33"/>
      <c r="V172" s="33"/>
    </row>
    <row r="173" spans="1:22" x14ac:dyDescent="0.2">
      <c r="A173" s="15"/>
      <c r="B173" s="33"/>
      <c r="C173" s="59"/>
      <c r="D173" s="45"/>
      <c r="E173" s="55"/>
      <c r="F173" s="33"/>
      <c r="G173" s="33"/>
      <c r="H173" s="38"/>
      <c r="I173" s="38"/>
      <c r="J173" s="38"/>
      <c r="K173" s="38"/>
      <c r="L173" s="38"/>
      <c r="M173" s="38"/>
      <c r="N173" s="38"/>
      <c r="O173" s="38"/>
      <c r="P173" s="33"/>
      <c r="Q173" s="38"/>
      <c r="R173" s="36"/>
      <c r="S173" s="36"/>
      <c r="T173" s="36"/>
      <c r="U173" s="33"/>
      <c r="V173" s="33"/>
    </row>
    <row r="174" spans="1:22" x14ac:dyDescent="0.2">
      <c r="A174" s="54"/>
      <c r="B174" s="49"/>
      <c r="C174" s="60"/>
      <c r="D174" s="60"/>
      <c r="E174" s="55"/>
      <c r="F174" s="33"/>
      <c r="G174" s="33"/>
      <c r="H174" s="38"/>
      <c r="I174" s="38"/>
      <c r="J174" s="38"/>
      <c r="K174" s="38"/>
      <c r="L174" s="38"/>
      <c r="M174" s="38"/>
      <c r="N174" s="38"/>
      <c r="O174" s="38"/>
      <c r="P174" s="33"/>
      <c r="Q174" s="38"/>
      <c r="R174" s="36"/>
      <c r="S174" s="36"/>
      <c r="T174" s="36"/>
      <c r="U174" s="33"/>
      <c r="V174" s="33"/>
    </row>
    <row r="175" spans="1:22" x14ac:dyDescent="0.2">
      <c r="A175" s="54"/>
      <c r="B175" s="49"/>
      <c r="C175" s="60"/>
      <c r="D175" s="60"/>
      <c r="E175" s="55"/>
      <c r="F175" s="33"/>
      <c r="G175" s="33"/>
      <c r="H175" s="38"/>
      <c r="I175" s="38"/>
      <c r="J175" s="38"/>
      <c r="K175" s="38"/>
      <c r="L175" s="38"/>
      <c r="M175" s="38"/>
      <c r="N175" s="38"/>
      <c r="O175" s="38"/>
      <c r="P175" s="33"/>
      <c r="Q175" s="38"/>
      <c r="R175" s="36"/>
      <c r="S175" s="36"/>
      <c r="T175" s="36"/>
      <c r="U175" s="33"/>
      <c r="V175" s="33"/>
    </row>
    <row r="176" spans="1:22" x14ac:dyDescent="0.2">
      <c r="A176" s="54"/>
      <c r="B176" s="49"/>
      <c r="C176" s="60"/>
      <c r="D176" s="60"/>
      <c r="E176" s="55"/>
      <c r="F176" s="33"/>
      <c r="G176" s="33"/>
      <c r="H176" s="38"/>
      <c r="I176" s="38"/>
      <c r="J176" s="38"/>
      <c r="K176" s="38"/>
      <c r="L176" s="38"/>
      <c r="M176" s="38"/>
      <c r="N176" s="38"/>
      <c r="O176" s="38"/>
      <c r="P176" s="33"/>
      <c r="Q176" s="38"/>
      <c r="R176" s="36"/>
      <c r="S176" s="36"/>
      <c r="T176" s="36"/>
      <c r="U176" s="33"/>
      <c r="V176" s="33"/>
    </row>
    <row r="177" spans="1:22" x14ac:dyDescent="0.2">
      <c r="A177" s="54"/>
      <c r="B177" s="49"/>
      <c r="C177" s="60"/>
      <c r="D177" s="60"/>
      <c r="E177" s="55"/>
      <c r="F177" s="33"/>
      <c r="G177" s="33"/>
      <c r="H177" s="38"/>
      <c r="I177" s="38"/>
      <c r="J177" s="38"/>
      <c r="K177" s="38"/>
      <c r="L177" s="38"/>
      <c r="M177" s="38"/>
      <c r="N177" s="38"/>
      <c r="O177" s="38"/>
      <c r="P177" s="33"/>
      <c r="Q177" s="38"/>
      <c r="R177" s="36"/>
      <c r="S177" s="36"/>
      <c r="T177" s="36"/>
      <c r="U177" s="33"/>
      <c r="V177" s="33"/>
    </row>
    <row r="178" spans="1:22" x14ac:dyDescent="0.2">
      <c r="A178" s="54"/>
      <c r="B178" s="49"/>
      <c r="C178" s="60"/>
      <c r="D178" s="60"/>
      <c r="E178" s="55"/>
      <c r="F178" s="33"/>
      <c r="G178" s="33"/>
      <c r="H178" s="38"/>
      <c r="I178" s="38"/>
      <c r="J178" s="38"/>
      <c r="K178" s="38"/>
      <c r="L178" s="38"/>
      <c r="M178" s="38"/>
      <c r="N178" s="38"/>
      <c r="O178" s="38"/>
      <c r="P178" s="33"/>
      <c r="Q178" s="38"/>
      <c r="R178" s="36"/>
      <c r="S178" s="36"/>
      <c r="T178" s="36"/>
      <c r="U178" s="33"/>
      <c r="V178" s="33"/>
    </row>
    <row r="179" spans="1:22" x14ac:dyDescent="0.2">
      <c r="A179" s="54"/>
      <c r="B179" s="49"/>
      <c r="C179" s="60"/>
      <c r="D179" s="60"/>
      <c r="E179" s="55"/>
      <c r="F179" s="33"/>
      <c r="G179" s="33"/>
      <c r="H179" s="38"/>
      <c r="I179" s="38"/>
      <c r="J179" s="38"/>
      <c r="K179" s="38"/>
      <c r="L179" s="38"/>
      <c r="M179" s="38"/>
      <c r="N179" s="38"/>
      <c r="O179" s="38"/>
      <c r="P179" s="33"/>
      <c r="Q179" s="38"/>
      <c r="R179" s="36"/>
      <c r="S179" s="36"/>
      <c r="T179" s="36"/>
      <c r="U179" s="33"/>
      <c r="V179" s="33"/>
    </row>
    <row r="180" spans="1:22" x14ac:dyDescent="0.2">
      <c r="A180" s="41"/>
      <c r="B180" s="33"/>
      <c r="C180" s="45"/>
      <c r="D180" s="45"/>
      <c r="E180" s="55"/>
      <c r="F180" s="33"/>
      <c r="G180" s="33"/>
      <c r="H180" s="38"/>
      <c r="I180" s="38"/>
      <c r="J180" s="38"/>
      <c r="K180" s="38"/>
      <c r="L180" s="38"/>
      <c r="M180" s="38"/>
      <c r="N180" s="38"/>
      <c r="O180" s="38"/>
      <c r="P180" s="33"/>
      <c r="Q180" s="38"/>
      <c r="R180" s="36"/>
      <c r="S180" s="36"/>
      <c r="T180" s="36"/>
      <c r="U180" s="33"/>
      <c r="V180" s="33"/>
    </row>
    <row r="181" spans="1:22" x14ac:dyDescent="0.2">
      <c r="A181" s="41"/>
      <c r="B181" s="33"/>
      <c r="C181" s="45"/>
      <c r="D181" s="45"/>
      <c r="E181" s="55"/>
      <c r="F181" s="33"/>
      <c r="G181" s="33"/>
      <c r="H181" s="38"/>
      <c r="I181" s="38"/>
      <c r="J181" s="38"/>
      <c r="K181" s="38"/>
      <c r="L181" s="38"/>
      <c r="M181" s="38"/>
      <c r="N181" s="38"/>
      <c r="O181" s="38"/>
      <c r="P181" s="33"/>
      <c r="Q181" s="38"/>
      <c r="R181" s="36"/>
      <c r="S181" s="36"/>
      <c r="T181" s="36"/>
      <c r="U181" s="33"/>
      <c r="V181" s="33"/>
    </row>
    <row r="182" spans="1:22" x14ac:dyDescent="0.2">
      <c r="A182" s="54"/>
      <c r="B182" s="33"/>
      <c r="C182" s="34"/>
      <c r="D182" s="34"/>
      <c r="E182" s="55"/>
      <c r="F182" s="33"/>
      <c r="G182" s="33"/>
      <c r="H182" s="38"/>
      <c r="I182" s="38"/>
      <c r="J182" s="38"/>
      <c r="K182" s="38"/>
      <c r="L182" s="38"/>
      <c r="M182" s="38"/>
      <c r="N182" s="38"/>
      <c r="O182" s="38"/>
      <c r="P182" s="33"/>
      <c r="Q182" s="38"/>
      <c r="R182" s="36"/>
      <c r="S182" s="36"/>
      <c r="T182" s="36"/>
      <c r="U182" s="33"/>
      <c r="V182" s="33"/>
    </row>
    <row r="183" spans="1:22" x14ac:dyDescent="0.2">
      <c r="A183" s="54"/>
      <c r="B183" s="33"/>
      <c r="C183" s="34"/>
      <c r="D183" s="34"/>
      <c r="E183" s="55"/>
      <c r="F183" s="33"/>
      <c r="G183" s="33"/>
      <c r="H183" s="38"/>
      <c r="I183" s="38"/>
      <c r="J183" s="38"/>
      <c r="K183" s="38"/>
      <c r="L183" s="38"/>
      <c r="M183" s="38"/>
      <c r="N183" s="38"/>
      <c r="O183" s="38"/>
      <c r="P183" s="33"/>
      <c r="Q183" s="38"/>
      <c r="R183" s="36"/>
      <c r="S183" s="36"/>
      <c r="T183" s="36"/>
      <c r="U183" s="33"/>
      <c r="V183" s="33"/>
    </row>
    <row r="184" spans="1:22" x14ac:dyDescent="0.2">
      <c r="A184" s="33"/>
      <c r="B184" s="33"/>
      <c r="C184" s="45"/>
      <c r="D184" s="45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</row>
    <row r="185" spans="1:22" x14ac:dyDescent="0.2">
      <c r="A185" s="33"/>
      <c r="B185" s="33"/>
      <c r="C185" s="45"/>
      <c r="D185" s="45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</row>
    <row r="186" spans="1:22" x14ac:dyDescent="0.2">
      <c r="A186" s="33"/>
      <c r="B186" s="33"/>
      <c r="C186" s="45"/>
      <c r="D186" s="45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</row>
    <row r="187" spans="1:22" x14ac:dyDescent="0.2">
      <c r="A187" s="33"/>
      <c r="B187" s="33"/>
      <c r="C187" s="45"/>
      <c r="D187" s="45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</row>
    <row r="188" spans="1:22" x14ac:dyDescent="0.2">
      <c r="A188" s="33"/>
      <c r="B188" s="33"/>
      <c r="C188" s="45"/>
      <c r="D188" s="45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</row>
    <row r="189" spans="1:22" x14ac:dyDescent="0.2">
      <c r="A189" s="33"/>
      <c r="B189" s="33"/>
      <c r="C189" s="45"/>
      <c r="D189" s="45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</row>
    <row r="190" spans="1:22" x14ac:dyDescent="0.2">
      <c r="A190" s="33"/>
      <c r="B190" s="33"/>
      <c r="C190" s="45"/>
      <c r="D190" s="45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</row>
    <row r="191" spans="1:22" x14ac:dyDescent="0.2">
      <c r="A191" s="33"/>
      <c r="B191" s="33"/>
      <c r="C191" s="45"/>
      <c r="D191" s="45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</row>
    <row r="192" spans="1:22" x14ac:dyDescent="0.2">
      <c r="A192" s="33"/>
      <c r="B192" s="33"/>
      <c r="C192" s="45"/>
      <c r="D192" s="45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</row>
    <row r="193" spans="1:22" x14ac:dyDescent="0.2">
      <c r="A193" s="33"/>
      <c r="B193" s="33"/>
      <c r="C193" s="45"/>
      <c r="D193" s="45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</row>
    <row r="194" spans="1:22" x14ac:dyDescent="0.2">
      <c r="A194" s="33"/>
      <c r="B194" s="33"/>
      <c r="C194" s="45"/>
      <c r="D194" s="45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</row>
    <row r="195" spans="1:22" x14ac:dyDescent="0.2">
      <c r="A195" s="33"/>
      <c r="B195" s="33"/>
      <c r="C195" s="45"/>
      <c r="D195" s="45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</row>
    <row r="196" spans="1:22" x14ac:dyDescent="0.2">
      <c r="A196" s="33"/>
      <c r="B196" s="33"/>
      <c r="C196" s="45"/>
      <c r="D196" s="45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</row>
    <row r="197" spans="1:22" x14ac:dyDescent="0.2">
      <c r="A197" s="33"/>
      <c r="B197" s="33"/>
      <c r="C197" s="45"/>
      <c r="D197" s="45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</row>
    <row r="198" spans="1:22" x14ac:dyDescent="0.2">
      <c r="A198" s="33"/>
      <c r="B198" s="33"/>
      <c r="C198" s="45"/>
      <c r="D198" s="45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</row>
    <row r="199" spans="1:22" x14ac:dyDescent="0.2">
      <c r="A199" s="33"/>
      <c r="B199" s="33"/>
      <c r="C199" s="45"/>
      <c r="D199" s="45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</row>
    <row r="200" spans="1:22" x14ac:dyDescent="0.2">
      <c r="A200" s="33"/>
      <c r="B200" s="33"/>
      <c r="C200" s="45"/>
      <c r="D200" s="45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</row>
    <row r="201" spans="1:22" x14ac:dyDescent="0.2">
      <c r="A201" s="33"/>
      <c r="B201" s="33"/>
      <c r="C201" s="45"/>
      <c r="D201" s="45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</row>
    <row r="202" spans="1:22" x14ac:dyDescent="0.2">
      <c r="A202" s="33"/>
      <c r="B202" s="33"/>
      <c r="C202" s="45"/>
      <c r="D202" s="45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</row>
    <row r="203" spans="1:22" x14ac:dyDescent="0.2">
      <c r="A203" s="33"/>
      <c r="B203" s="33"/>
      <c r="C203" s="45"/>
      <c r="D203" s="45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</row>
    <row r="204" spans="1:22" x14ac:dyDescent="0.2">
      <c r="A204" s="33"/>
      <c r="B204" s="33"/>
      <c r="C204" s="45"/>
      <c r="D204" s="45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</row>
    <row r="205" spans="1:22" x14ac:dyDescent="0.2">
      <c r="A205" s="33"/>
      <c r="B205" s="33"/>
      <c r="C205" s="45"/>
      <c r="D205" s="45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</row>
    <row r="206" spans="1:22" x14ac:dyDescent="0.2">
      <c r="A206" s="33"/>
      <c r="B206" s="33"/>
      <c r="C206" s="45"/>
      <c r="D206" s="45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</row>
    <row r="207" spans="1:22" x14ac:dyDescent="0.2">
      <c r="A207" s="33"/>
      <c r="B207" s="33"/>
      <c r="C207" s="45"/>
      <c r="D207" s="45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</row>
    <row r="208" spans="1:22" x14ac:dyDescent="0.2">
      <c r="A208" s="33"/>
      <c r="B208" s="33"/>
      <c r="C208" s="45"/>
      <c r="D208" s="45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</row>
    <row r="209" spans="1:22" x14ac:dyDescent="0.2">
      <c r="A209" s="33"/>
      <c r="B209" s="33"/>
      <c r="C209" s="45"/>
      <c r="D209" s="45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</row>
    <row r="210" spans="1:22" x14ac:dyDescent="0.2">
      <c r="A210" s="33"/>
      <c r="B210" s="33"/>
      <c r="C210" s="45"/>
      <c r="D210" s="45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</row>
    <row r="211" spans="1:22" x14ac:dyDescent="0.2">
      <c r="A211" s="33"/>
      <c r="B211" s="33"/>
      <c r="C211" s="45"/>
      <c r="D211" s="45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</row>
    <row r="212" spans="1:22" x14ac:dyDescent="0.2">
      <c r="A212" s="33"/>
      <c r="B212" s="33"/>
      <c r="C212" s="45"/>
      <c r="D212" s="45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</row>
    <row r="213" spans="1:22" x14ac:dyDescent="0.2">
      <c r="A213" s="33"/>
      <c r="B213" s="33"/>
      <c r="C213" s="45"/>
      <c r="D213" s="45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</row>
    <row r="214" spans="1:22" x14ac:dyDescent="0.2">
      <c r="A214" s="33"/>
      <c r="B214" s="33"/>
      <c r="C214" s="45"/>
      <c r="D214" s="45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</row>
    <row r="215" spans="1:22" x14ac:dyDescent="0.2">
      <c r="A215" s="33"/>
      <c r="B215" s="33"/>
      <c r="C215" s="45"/>
      <c r="D215" s="45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</row>
    <row r="216" spans="1:22" x14ac:dyDescent="0.2">
      <c r="A216" s="33"/>
      <c r="B216" s="33"/>
      <c r="C216" s="45"/>
      <c r="D216" s="45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</row>
    <row r="217" spans="1:22" x14ac:dyDescent="0.2">
      <c r="A217" s="33"/>
      <c r="B217" s="33"/>
      <c r="C217" s="45"/>
      <c r="D217" s="45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</row>
    <row r="218" spans="1:22" x14ac:dyDescent="0.2">
      <c r="A218" s="33"/>
      <c r="B218" s="33"/>
      <c r="C218" s="45"/>
      <c r="D218" s="45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</row>
    <row r="219" spans="1:22" x14ac:dyDescent="0.2">
      <c r="A219" s="33"/>
      <c r="B219" s="33"/>
      <c r="C219" s="45"/>
      <c r="D219" s="45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</row>
    <row r="220" spans="1:22" x14ac:dyDescent="0.2">
      <c r="A220" s="33"/>
      <c r="B220" s="33"/>
      <c r="C220" s="45"/>
      <c r="D220" s="45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</row>
    <row r="221" spans="1:22" x14ac:dyDescent="0.2">
      <c r="A221" s="33"/>
      <c r="B221" s="33"/>
      <c r="C221" s="45"/>
      <c r="D221" s="45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</row>
    <row r="222" spans="1:22" x14ac:dyDescent="0.2">
      <c r="A222" s="33"/>
      <c r="B222" s="33"/>
      <c r="C222" s="45"/>
      <c r="D222" s="45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</row>
    <row r="223" spans="1:22" x14ac:dyDescent="0.2">
      <c r="A223" s="33"/>
      <c r="B223" s="33"/>
      <c r="C223" s="45"/>
      <c r="D223" s="45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</row>
    <row r="224" spans="1:22" x14ac:dyDescent="0.2">
      <c r="A224" s="33"/>
      <c r="B224" s="33"/>
      <c r="C224" s="45"/>
      <c r="D224" s="45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</row>
    <row r="225" spans="1:22" x14ac:dyDescent="0.2">
      <c r="A225" s="33"/>
      <c r="B225" s="33"/>
      <c r="C225" s="45"/>
      <c r="D225" s="45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</row>
    <row r="226" spans="1:22" x14ac:dyDescent="0.2">
      <c r="A226" s="33"/>
      <c r="B226" s="33"/>
      <c r="C226" s="45"/>
      <c r="D226" s="45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</row>
    <row r="227" spans="1:22" x14ac:dyDescent="0.2">
      <c r="A227" s="33"/>
      <c r="B227" s="33"/>
      <c r="C227" s="45"/>
      <c r="D227" s="45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</row>
    <row r="228" spans="1:22" x14ac:dyDescent="0.2">
      <c r="A228" s="33"/>
      <c r="B228" s="33"/>
      <c r="C228" s="45"/>
      <c r="D228" s="45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</row>
    <row r="229" spans="1:22" x14ac:dyDescent="0.2">
      <c r="A229" s="33"/>
      <c r="B229" s="33"/>
      <c r="C229" s="45"/>
      <c r="D229" s="45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</row>
    <row r="230" spans="1:22" x14ac:dyDescent="0.2">
      <c r="A230" s="33"/>
      <c r="B230" s="33"/>
      <c r="C230" s="45"/>
      <c r="D230" s="45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</row>
    <row r="231" spans="1:22" x14ac:dyDescent="0.2">
      <c r="A231" s="33"/>
      <c r="B231" s="33"/>
      <c r="C231" s="45"/>
      <c r="D231" s="45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</row>
    <row r="232" spans="1:22" x14ac:dyDescent="0.2">
      <c r="A232" s="33"/>
      <c r="B232" s="33"/>
      <c r="C232" s="45"/>
      <c r="D232" s="45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</row>
    <row r="233" spans="1:22" x14ac:dyDescent="0.2">
      <c r="A233" s="33"/>
      <c r="B233" s="33"/>
      <c r="C233" s="45"/>
      <c r="D233" s="45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</row>
    <row r="234" spans="1:22" x14ac:dyDescent="0.2">
      <c r="A234" s="33"/>
      <c r="B234" s="33"/>
      <c r="C234" s="45"/>
      <c r="D234" s="45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</row>
    <row r="235" spans="1:22" x14ac:dyDescent="0.2">
      <c r="A235" s="33"/>
      <c r="B235" s="33"/>
      <c r="C235" s="45"/>
      <c r="D235" s="45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</row>
    <row r="236" spans="1:22" x14ac:dyDescent="0.2">
      <c r="A236" s="33"/>
      <c r="B236" s="33"/>
      <c r="C236" s="45"/>
      <c r="D236" s="45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</row>
    <row r="237" spans="1:22" x14ac:dyDescent="0.2">
      <c r="A237" s="33"/>
      <c r="B237" s="33"/>
      <c r="C237" s="45"/>
      <c r="D237" s="45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</row>
    <row r="238" spans="1:22" x14ac:dyDescent="0.2">
      <c r="A238" s="33"/>
      <c r="B238" s="33"/>
      <c r="C238" s="45"/>
      <c r="D238" s="45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</row>
    <row r="239" spans="1:22" x14ac:dyDescent="0.2">
      <c r="A239" s="33"/>
      <c r="B239" s="33"/>
      <c r="C239" s="45"/>
      <c r="D239" s="45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</row>
    <row r="240" spans="1:22" x14ac:dyDescent="0.2">
      <c r="A240" s="33"/>
      <c r="B240" s="33"/>
      <c r="C240" s="45"/>
      <c r="D240" s="45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</row>
    <row r="241" spans="1:22" x14ac:dyDescent="0.2">
      <c r="A241" s="33"/>
      <c r="B241" s="33"/>
      <c r="C241" s="45"/>
      <c r="D241" s="45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</row>
    <row r="242" spans="1:22" x14ac:dyDescent="0.2">
      <c r="A242" s="33"/>
      <c r="B242" s="33"/>
      <c r="C242" s="45"/>
      <c r="D242" s="45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</row>
    <row r="243" spans="1:22" x14ac:dyDescent="0.2">
      <c r="A243" s="33"/>
      <c r="B243" s="33"/>
      <c r="C243" s="45"/>
      <c r="D243" s="45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</row>
    <row r="244" spans="1:22" x14ac:dyDescent="0.2">
      <c r="A244" s="33"/>
      <c r="B244" s="33"/>
      <c r="C244" s="45"/>
      <c r="D244" s="45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</row>
    <row r="245" spans="1:22" x14ac:dyDescent="0.2">
      <c r="A245" s="33"/>
      <c r="B245" s="33"/>
      <c r="C245" s="45"/>
      <c r="D245" s="45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</row>
    <row r="246" spans="1:22" x14ac:dyDescent="0.2">
      <c r="A246" s="33"/>
      <c r="B246" s="33"/>
      <c r="C246" s="45"/>
      <c r="D246" s="45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</row>
    <row r="247" spans="1:22" x14ac:dyDescent="0.2">
      <c r="A247" s="33"/>
      <c r="B247" s="33"/>
      <c r="C247" s="45"/>
      <c r="D247" s="45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</row>
    <row r="248" spans="1:22" x14ac:dyDescent="0.2">
      <c r="A248" s="33"/>
      <c r="B248" s="33"/>
      <c r="C248" s="45"/>
      <c r="D248" s="45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</row>
    <row r="249" spans="1:22" x14ac:dyDescent="0.2">
      <c r="A249" s="33"/>
      <c r="B249" s="33"/>
      <c r="C249" s="45"/>
      <c r="D249" s="45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</row>
    <row r="250" spans="1:22" x14ac:dyDescent="0.2">
      <c r="A250" s="33"/>
      <c r="B250" s="33"/>
      <c r="C250" s="45"/>
      <c r="D250" s="45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</row>
    <row r="251" spans="1:22" x14ac:dyDescent="0.2">
      <c r="A251" s="33"/>
      <c r="B251" s="33"/>
      <c r="C251" s="45"/>
      <c r="D251" s="45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</row>
    <row r="252" spans="1:22" x14ac:dyDescent="0.2">
      <c r="A252" s="33"/>
      <c r="B252" s="33"/>
      <c r="C252" s="45"/>
      <c r="D252" s="45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</row>
    <row r="253" spans="1:22" x14ac:dyDescent="0.2">
      <c r="A253" s="33"/>
      <c r="B253" s="33"/>
      <c r="C253" s="45"/>
      <c r="D253" s="45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</row>
    <row r="254" spans="1:22" x14ac:dyDescent="0.2">
      <c r="A254" s="33"/>
      <c r="B254" s="33"/>
      <c r="C254" s="45"/>
      <c r="D254" s="45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</row>
    <row r="255" spans="1:22" x14ac:dyDescent="0.2">
      <c r="A255" s="33"/>
      <c r="B255" s="33"/>
      <c r="C255" s="45"/>
      <c r="D255" s="45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</row>
    <row r="256" spans="1:22" x14ac:dyDescent="0.2">
      <c r="A256" s="33"/>
      <c r="B256" s="33"/>
      <c r="C256" s="45"/>
      <c r="D256" s="45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</row>
    <row r="257" spans="1:22" x14ac:dyDescent="0.2">
      <c r="A257" s="33"/>
      <c r="B257" s="33"/>
      <c r="C257" s="45"/>
      <c r="D257" s="45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</row>
    <row r="258" spans="1:22" x14ac:dyDescent="0.2">
      <c r="A258" s="33"/>
      <c r="B258" s="33"/>
      <c r="C258" s="45"/>
      <c r="D258" s="45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</row>
    <row r="259" spans="1:22" x14ac:dyDescent="0.2">
      <c r="A259" s="33"/>
      <c r="B259" s="33"/>
      <c r="C259" s="45"/>
      <c r="D259" s="45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</row>
    <row r="260" spans="1:22" x14ac:dyDescent="0.2">
      <c r="A260" s="33"/>
      <c r="B260" s="33"/>
      <c r="C260" s="45"/>
      <c r="D260" s="45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</row>
    <row r="261" spans="1:22" x14ac:dyDescent="0.2">
      <c r="A261" s="33"/>
      <c r="B261" s="33"/>
      <c r="C261" s="45"/>
      <c r="D261" s="45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</row>
    <row r="262" spans="1:22" x14ac:dyDescent="0.2">
      <c r="A262" s="33"/>
      <c r="B262" s="33"/>
      <c r="C262" s="45"/>
      <c r="D262" s="45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</row>
    <row r="263" spans="1:22" x14ac:dyDescent="0.2">
      <c r="A263" s="33"/>
      <c r="B263" s="33"/>
      <c r="C263" s="45"/>
      <c r="D263" s="45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</row>
    <row r="264" spans="1:22" x14ac:dyDescent="0.2">
      <c r="A264" s="33"/>
      <c r="B264" s="33"/>
      <c r="C264" s="45"/>
      <c r="D264" s="45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</row>
    <row r="265" spans="1:22" x14ac:dyDescent="0.2">
      <c r="A265" s="33"/>
      <c r="B265" s="33"/>
      <c r="C265" s="45"/>
      <c r="D265" s="45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</row>
    <row r="266" spans="1:22" x14ac:dyDescent="0.2">
      <c r="A266" s="33"/>
      <c r="B266" s="33"/>
      <c r="C266" s="45"/>
      <c r="D266" s="45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</row>
    <row r="267" spans="1:22" x14ac:dyDescent="0.2">
      <c r="A267" s="33"/>
      <c r="B267" s="33"/>
      <c r="C267" s="45"/>
      <c r="D267" s="45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</row>
    <row r="268" spans="1:22" x14ac:dyDescent="0.2">
      <c r="A268" s="33"/>
      <c r="B268" s="33"/>
      <c r="C268" s="45"/>
      <c r="D268" s="45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</row>
    <row r="269" spans="1:22" x14ac:dyDescent="0.2">
      <c r="A269" s="33"/>
      <c r="B269" s="33"/>
      <c r="C269" s="45"/>
      <c r="D269" s="45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</row>
    <row r="270" spans="1:22" x14ac:dyDescent="0.2">
      <c r="A270" s="33"/>
      <c r="B270" s="33"/>
      <c r="C270" s="45"/>
      <c r="D270" s="45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</row>
    <row r="271" spans="1:22" x14ac:dyDescent="0.2">
      <c r="A271" s="33"/>
      <c r="B271" s="33"/>
      <c r="C271" s="45"/>
      <c r="D271" s="45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</row>
    <row r="272" spans="1:22" x14ac:dyDescent="0.2">
      <c r="A272" s="33"/>
      <c r="B272" s="33"/>
      <c r="C272" s="45"/>
      <c r="D272" s="45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</row>
    <row r="273" spans="1:22" x14ac:dyDescent="0.2">
      <c r="A273" s="33"/>
      <c r="B273" s="33"/>
      <c r="C273" s="45"/>
      <c r="D273" s="45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</row>
    <row r="274" spans="1:22" x14ac:dyDescent="0.2">
      <c r="A274" s="33"/>
      <c r="B274" s="33"/>
      <c r="C274" s="45"/>
      <c r="D274" s="45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</row>
    <row r="275" spans="1:22" x14ac:dyDescent="0.2">
      <c r="A275" s="33"/>
      <c r="B275" s="33"/>
      <c r="C275" s="45"/>
      <c r="D275" s="45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</row>
    <row r="276" spans="1:22" x14ac:dyDescent="0.2">
      <c r="A276" s="33"/>
      <c r="B276" s="33"/>
      <c r="C276" s="45"/>
      <c r="D276" s="45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</row>
    <row r="277" spans="1:22" x14ac:dyDescent="0.2">
      <c r="A277" s="33"/>
      <c r="B277" s="33"/>
      <c r="C277" s="45"/>
      <c r="D277" s="45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</row>
    <row r="278" spans="1:22" x14ac:dyDescent="0.2">
      <c r="A278" s="33"/>
      <c r="B278" s="33"/>
      <c r="C278" s="45"/>
      <c r="D278" s="45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</row>
    <row r="279" spans="1:22" x14ac:dyDescent="0.2">
      <c r="A279" s="33"/>
      <c r="B279" s="33"/>
      <c r="C279" s="45"/>
      <c r="D279" s="45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</row>
    <row r="280" spans="1:22" x14ac:dyDescent="0.2">
      <c r="A280" s="33"/>
      <c r="B280" s="33"/>
      <c r="C280" s="45"/>
      <c r="D280" s="45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</row>
    <row r="281" spans="1:22" x14ac:dyDescent="0.2">
      <c r="A281" s="33"/>
      <c r="B281" s="33"/>
      <c r="C281" s="45"/>
      <c r="D281" s="45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</row>
    <row r="282" spans="1:22" x14ac:dyDescent="0.2">
      <c r="A282" s="33"/>
      <c r="B282" s="33"/>
      <c r="C282" s="45"/>
      <c r="D282" s="45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</row>
    <row r="283" spans="1:22" x14ac:dyDescent="0.2">
      <c r="A283" s="33"/>
      <c r="B283" s="33"/>
      <c r="C283" s="45"/>
      <c r="D283" s="45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</row>
    <row r="284" spans="1:22" x14ac:dyDescent="0.2">
      <c r="A284" s="33"/>
      <c r="B284" s="33"/>
      <c r="C284" s="45"/>
      <c r="D284" s="45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</row>
    <row r="285" spans="1:22" x14ac:dyDescent="0.2">
      <c r="A285" s="33"/>
      <c r="B285" s="33"/>
      <c r="C285" s="45"/>
      <c r="D285" s="45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</row>
    <row r="286" spans="1:22" x14ac:dyDescent="0.2">
      <c r="A286" s="33"/>
      <c r="B286" s="33"/>
      <c r="C286" s="45"/>
      <c r="D286" s="45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</row>
    <row r="287" spans="1:22" x14ac:dyDescent="0.2">
      <c r="A287" s="33"/>
      <c r="B287" s="33"/>
      <c r="C287" s="45"/>
      <c r="D287" s="45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</row>
    <row r="288" spans="1:22" x14ac:dyDescent="0.2">
      <c r="C288" s="14"/>
      <c r="D288" s="14"/>
    </row>
    <row r="289" spans="3:4" x14ac:dyDescent="0.2">
      <c r="C289" s="14"/>
      <c r="D289" s="14"/>
    </row>
    <row r="290" spans="3:4" x14ac:dyDescent="0.2">
      <c r="C290" s="14"/>
      <c r="D290" s="14"/>
    </row>
    <row r="291" spans="3:4" x14ac:dyDescent="0.2">
      <c r="C291" s="14"/>
      <c r="D291" s="14"/>
    </row>
    <row r="292" spans="3:4" x14ac:dyDescent="0.2">
      <c r="C292" s="14"/>
      <c r="D292" s="14"/>
    </row>
    <row r="293" spans="3:4" x14ac:dyDescent="0.2">
      <c r="C293" s="14"/>
      <c r="D293" s="14"/>
    </row>
    <row r="294" spans="3:4" x14ac:dyDescent="0.2">
      <c r="C294" s="14"/>
      <c r="D294" s="14"/>
    </row>
    <row r="295" spans="3:4" x14ac:dyDescent="0.2">
      <c r="C295" s="14"/>
      <c r="D295" s="14"/>
    </row>
    <row r="296" spans="3:4" x14ac:dyDescent="0.2">
      <c r="C296" s="14"/>
      <c r="D296" s="14"/>
    </row>
    <row r="297" spans="3:4" x14ac:dyDescent="0.2">
      <c r="C297" s="14"/>
      <c r="D297" s="14"/>
    </row>
    <row r="298" spans="3:4" x14ac:dyDescent="0.2">
      <c r="C298" s="14"/>
      <c r="D298" s="14"/>
    </row>
    <row r="299" spans="3:4" x14ac:dyDescent="0.2">
      <c r="C299" s="14"/>
      <c r="D299" s="14"/>
    </row>
    <row r="300" spans="3:4" x14ac:dyDescent="0.2">
      <c r="C300" s="14"/>
      <c r="D300" s="14"/>
    </row>
    <row r="301" spans="3:4" x14ac:dyDescent="0.2">
      <c r="C301" s="14"/>
      <c r="D301" s="14"/>
    </row>
    <row r="302" spans="3:4" x14ac:dyDescent="0.2">
      <c r="C302" s="14"/>
      <c r="D302" s="14"/>
    </row>
    <row r="303" spans="3:4" x14ac:dyDescent="0.2">
      <c r="C303" s="14"/>
      <c r="D303" s="14"/>
    </row>
    <row r="304" spans="3:4" x14ac:dyDescent="0.2">
      <c r="C304" s="14"/>
      <c r="D304" s="14"/>
    </row>
    <row r="305" spans="3:4" x14ac:dyDescent="0.2">
      <c r="C305" s="14"/>
      <c r="D305" s="14"/>
    </row>
    <row r="306" spans="3:4" x14ac:dyDescent="0.2">
      <c r="C306" s="14"/>
      <c r="D306" s="14"/>
    </row>
    <row r="307" spans="3:4" x14ac:dyDescent="0.2">
      <c r="C307" s="14"/>
      <c r="D307" s="14"/>
    </row>
    <row r="308" spans="3:4" x14ac:dyDescent="0.2">
      <c r="C308" s="14"/>
      <c r="D308" s="14"/>
    </row>
    <row r="309" spans="3:4" x14ac:dyDescent="0.2">
      <c r="C309" s="14"/>
      <c r="D309" s="14"/>
    </row>
    <row r="310" spans="3:4" x14ac:dyDescent="0.2">
      <c r="C310" s="14"/>
      <c r="D310" s="14"/>
    </row>
    <row r="311" spans="3:4" x14ac:dyDescent="0.2">
      <c r="C311" s="14"/>
      <c r="D311" s="14"/>
    </row>
    <row r="312" spans="3:4" x14ac:dyDescent="0.2">
      <c r="C312" s="14"/>
      <c r="D312" s="14"/>
    </row>
    <row r="313" spans="3:4" x14ac:dyDescent="0.2">
      <c r="C313" s="14"/>
      <c r="D313" s="14"/>
    </row>
    <row r="314" spans="3:4" x14ac:dyDescent="0.2">
      <c r="C314" s="14"/>
      <c r="D314" s="14"/>
    </row>
    <row r="315" spans="3:4" x14ac:dyDescent="0.2">
      <c r="C315" s="14"/>
      <c r="D315" s="14"/>
    </row>
    <row r="316" spans="3:4" x14ac:dyDescent="0.2">
      <c r="C316" s="14"/>
      <c r="D316" s="14"/>
    </row>
    <row r="317" spans="3:4" x14ac:dyDescent="0.2">
      <c r="C317" s="14"/>
      <c r="D317" s="14"/>
    </row>
    <row r="318" spans="3:4" x14ac:dyDescent="0.2">
      <c r="C318" s="14"/>
      <c r="D318" s="14"/>
    </row>
    <row r="319" spans="3:4" x14ac:dyDescent="0.2">
      <c r="C319" s="14"/>
      <c r="D319" s="14"/>
    </row>
    <row r="320" spans="3:4" x14ac:dyDescent="0.2">
      <c r="C320" s="14"/>
      <c r="D320" s="14"/>
    </row>
    <row r="321" spans="3:4" x14ac:dyDescent="0.2">
      <c r="C321" s="14"/>
      <c r="D321" s="14"/>
    </row>
    <row r="322" spans="3:4" x14ac:dyDescent="0.2">
      <c r="C322" s="14"/>
      <c r="D322" s="14"/>
    </row>
    <row r="323" spans="3:4" x14ac:dyDescent="0.2">
      <c r="C323" s="14"/>
      <c r="D323" s="14"/>
    </row>
    <row r="324" spans="3:4" x14ac:dyDescent="0.2">
      <c r="C324" s="14"/>
      <c r="D324" s="14"/>
    </row>
    <row r="325" spans="3:4" x14ac:dyDescent="0.2">
      <c r="C325" s="14"/>
      <c r="D325" s="14"/>
    </row>
    <row r="326" spans="3:4" x14ac:dyDescent="0.2">
      <c r="C326" s="14"/>
      <c r="D326" s="14"/>
    </row>
    <row r="327" spans="3:4" x14ac:dyDescent="0.2">
      <c r="C327" s="14"/>
      <c r="D327" s="14"/>
    </row>
    <row r="328" spans="3:4" x14ac:dyDescent="0.2">
      <c r="C328" s="14"/>
      <c r="D328" s="14"/>
    </row>
    <row r="329" spans="3:4" x14ac:dyDescent="0.2">
      <c r="C329" s="14"/>
      <c r="D329" s="14"/>
    </row>
    <row r="330" spans="3:4" x14ac:dyDescent="0.2">
      <c r="C330" s="14"/>
      <c r="D330" s="14"/>
    </row>
    <row r="331" spans="3:4" x14ac:dyDescent="0.2">
      <c r="C331" s="14"/>
      <c r="D331" s="14"/>
    </row>
    <row r="332" spans="3:4" x14ac:dyDescent="0.2">
      <c r="C332" s="14"/>
      <c r="D332" s="14"/>
    </row>
    <row r="333" spans="3:4" x14ac:dyDescent="0.2">
      <c r="C333" s="14"/>
      <c r="D333" s="14"/>
    </row>
    <row r="334" spans="3:4" x14ac:dyDescent="0.2">
      <c r="C334" s="14"/>
      <c r="D334" s="14"/>
    </row>
    <row r="335" spans="3:4" x14ac:dyDescent="0.2">
      <c r="C335" s="14"/>
      <c r="D335" s="14"/>
    </row>
    <row r="336" spans="3:4" x14ac:dyDescent="0.2">
      <c r="C336" s="14"/>
      <c r="D336" s="14"/>
    </row>
    <row r="337" spans="3:4" x14ac:dyDescent="0.2">
      <c r="C337" s="14"/>
      <c r="D337" s="14"/>
    </row>
    <row r="338" spans="3:4" x14ac:dyDescent="0.2">
      <c r="C338" s="14"/>
      <c r="D338" s="14"/>
    </row>
    <row r="339" spans="3:4" x14ac:dyDescent="0.2">
      <c r="C339" s="14"/>
      <c r="D339" s="14"/>
    </row>
    <row r="340" spans="3:4" x14ac:dyDescent="0.2">
      <c r="C340" s="14"/>
      <c r="D340" s="14"/>
    </row>
    <row r="341" spans="3:4" x14ac:dyDescent="0.2">
      <c r="C341" s="14"/>
      <c r="D341" s="14"/>
    </row>
    <row r="342" spans="3:4" x14ac:dyDescent="0.2">
      <c r="C342" s="14"/>
      <c r="D342" s="14"/>
    </row>
    <row r="343" spans="3:4" x14ac:dyDescent="0.2">
      <c r="C343" s="14"/>
      <c r="D343" s="14"/>
    </row>
    <row r="344" spans="3:4" x14ac:dyDescent="0.2">
      <c r="C344" s="14"/>
      <c r="D344" s="14"/>
    </row>
    <row r="345" spans="3:4" x14ac:dyDescent="0.2">
      <c r="C345" s="14"/>
      <c r="D345" s="14"/>
    </row>
    <row r="346" spans="3:4" x14ac:dyDescent="0.2">
      <c r="C346" s="14"/>
      <c r="D346" s="14"/>
    </row>
    <row r="347" spans="3:4" x14ac:dyDescent="0.2">
      <c r="C347" s="14"/>
      <c r="D347" s="14"/>
    </row>
    <row r="348" spans="3:4" x14ac:dyDescent="0.2">
      <c r="C348" s="14"/>
      <c r="D348" s="14"/>
    </row>
    <row r="349" spans="3:4" x14ac:dyDescent="0.2">
      <c r="C349" s="14"/>
      <c r="D349" s="14"/>
    </row>
    <row r="350" spans="3:4" x14ac:dyDescent="0.2">
      <c r="C350" s="14"/>
      <c r="D350" s="14"/>
    </row>
    <row r="351" spans="3:4" x14ac:dyDescent="0.2">
      <c r="C351" s="14"/>
      <c r="D351" s="14"/>
    </row>
    <row r="352" spans="3:4" x14ac:dyDescent="0.2">
      <c r="C352" s="14"/>
      <c r="D352" s="14"/>
    </row>
    <row r="353" spans="3:4" x14ac:dyDescent="0.2">
      <c r="C353" s="14"/>
      <c r="D353" s="14"/>
    </row>
    <row r="354" spans="3:4" x14ac:dyDescent="0.2">
      <c r="C354" s="14"/>
      <c r="D354" s="14"/>
    </row>
    <row r="355" spans="3:4" x14ac:dyDescent="0.2">
      <c r="C355" s="14"/>
      <c r="D355" s="14"/>
    </row>
    <row r="356" spans="3:4" x14ac:dyDescent="0.2">
      <c r="C356" s="14"/>
      <c r="D356" s="14"/>
    </row>
    <row r="357" spans="3:4" x14ac:dyDescent="0.2">
      <c r="C357" s="14"/>
      <c r="D357" s="14"/>
    </row>
    <row r="358" spans="3:4" x14ac:dyDescent="0.2">
      <c r="C358" s="14"/>
      <c r="D358" s="14"/>
    </row>
    <row r="359" spans="3:4" x14ac:dyDescent="0.2">
      <c r="C359" s="14"/>
      <c r="D359" s="14"/>
    </row>
    <row r="360" spans="3:4" x14ac:dyDescent="0.2">
      <c r="C360" s="14"/>
      <c r="D360" s="14"/>
    </row>
    <row r="361" spans="3:4" x14ac:dyDescent="0.2">
      <c r="C361" s="14"/>
      <c r="D361" s="14"/>
    </row>
    <row r="362" spans="3:4" x14ac:dyDescent="0.2">
      <c r="C362" s="14"/>
      <c r="D362" s="14"/>
    </row>
    <row r="363" spans="3:4" x14ac:dyDescent="0.2">
      <c r="C363" s="14"/>
      <c r="D363" s="14"/>
    </row>
    <row r="364" spans="3:4" x14ac:dyDescent="0.2">
      <c r="C364" s="14"/>
      <c r="D364" s="14"/>
    </row>
    <row r="365" spans="3:4" x14ac:dyDescent="0.2">
      <c r="C365" s="14"/>
      <c r="D365" s="14"/>
    </row>
    <row r="366" spans="3:4" x14ac:dyDescent="0.2">
      <c r="C366" s="14"/>
      <c r="D366" s="14"/>
    </row>
    <row r="367" spans="3:4" x14ac:dyDescent="0.2">
      <c r="C367" s="14"/>
      <c r="D367" s="14"/>
    </row>
    <row r="368" spans="3:4" x14ac:dyDescent="0.2">
      <c r="C368" s="14"/>
      <c r="D368" s="14"/>
    </row>
    <row r="369" spans="3:4" x14ac:dyDescent="0.2">
      <c r="C369" s="14"/>
      <c r="D369" s="14"/>
    </row>
    <row r="370" spans="3:4" x14ac:dyDescent="0.2">
      <c r="C370" s="14"/>
      <c r="D370" s="14"/>
    </row>
    <row r="371" spans="3:4" x14ac:dyDescent="0.2">
      <c r="C371" s="14"/>
      <c r="D371" s="14"/>
    </row>
    <row r="372" spans="3:4" x14ac:dyDescent="0.2">
      <c r="C372" s="14"/>
      <c r="D372" s="14"/>
    </row>
    <row r="373" spans="3:4" x14ac:dyDescent="0.2">
      <c r="C373" s="14"/>
      <c r="D373" s="14"/>
    </row>
    <row r="374" spans="3:4" x14ac:dyDescent="0.2">
      <c r="C374" s="14"/>
      <c r="D374" s="14"/>
    </row>
    <row r="375" spans="3:4" x14ac:dyDescent="0.2">
      <c r="C375" s="14"/>
      <c r="D375" s="14"/>
    </row>
    <row r="376" spans="3:4" x14ac:dyDescent="0.2">
      <c r="C376" s="14"/>
      <c r="D376" s="14"/>
    </row>
    <row r="377" spans="3:4" x14ac:dyDescent="0.2">
      <c r="C377" s="14"/>
      <c r="D377" s="14"/>
    </row>
    <row r="378" spans="3:4" x14ac:dyDescent="0.2">
      <c r="C378" s="14"/>
      <c r="D378" s="14"/>
    </row>
    <row r="379" spans="3:4" x14ac:dyDescent="0.2">
      <c r="C379" s="14"/>
      <c r="D379" s="14"/>
    </row>
    <row r="380" spans="3:4" x14ac:dyDescent="0.2">
      <c r="C380" s="14"/>
      <c r="D380" s="14"/>
    </row>
    <row r="381" spans="3:4" x14ac:dyDescent="0.2">
      <c r="C381" s="14"/>
      <c r="D381" s="14"/>
    </row>
    <row r="382" spans="3:4" x14ac:dyDescent="0.2">
      <c r="C382" s="14"/>
      <c r="D382" s="14"/>
    </row>
    <row r="383" spans="3:4" x14ac:dyDescent="0.2">
      <c r="C383" s="14"/>
      <c r="D383" s="14"/>
    </row>
    <row r="384" spans="3:4" x14ac:dyDescent="0.2">
      <c r="C384" s="14"/>
      <c r="D384" s="14"/>
    </row>
    <row r="385" spans="3:4" x14ac:dyDescent="0.2">
      <c r="C385" s="14"/>
      <c r="D385" s="14"/>
    </row>
    <row r="386" spans="3:4" x14ac:dyDescent="0.2">
      <c r="C386" s="14"/>
      <c r="D386" s="14"/>
    </row>
    <row r="387" spans="3:4" x14ac:dyDescent="0.2">
      <c r="C387" s="14"/>
      <c r="D387" s="14"/>
    </row>
    <row r="388" spans="3:4" x14ac:dyDescent="0.2">
      <c r="C388" s="14"/>
      <c r="D388" s="14"/>
    </row>
    <row r="389" spans="3:4" x14ac:dyDescent="0.2">
      <c r="C389" s="14"/>
      <c r="D389" s="14"/>
    </row>
    <row r="390" spans="3:4" x14ac:dyDescent="0.2">
      <c r="C390" s="14"/>
      <c r="D390" s="14"/>
    </row>
    <row r="391" spans="3:4" x14ac:dyDescent="0.2">
      <c r="C391" s="14"/>
      <c r="D391" s="14"/>
    </row>
    <row r="392" spans="3:4" x14ac:dyDescent="0.2">
      <c r="C392" s="14"/>
      <c r="D392" s="14"/>
    </row>
    <row r="393" spans="3:4" x14ac:dyDescent="0.2">
      <c r="C393" s="14"/>
      <c r="D393" s="14"/>
    </row>
    <row r="394" spans="3:4" x14ac:dyDescent="0.2">
      <c r="C394" s="14"/>
      <c r="D394" s="14"/>
    </row>
    <row r="395" spans="3:4" x14ac:dyDescent="0.2">
      <c r="C395" s="14"/>
      <c r="D395" s="14"/>
    </row>
    <row r="396" spans="3:4" x14ac:dyDescent="0.2">
      <c r="C396" s="14"/>
      <c r="D396" s="14"/>
    </row>
    <row r="397" spans="3:4" x14ac:dyDescent="0.2">
      <c r="C397" s="14"/>
      <c r="D397" s="14"/>
    </row>
    <row r="398" spans="3:4" x14ac:dyDescent="0.2">
      <c r="C398" s="14"/>
      <c r="D398" s="14"/>
    </row>
    <row r="399" spans="3:4" x14ac:dyDescent="0.2">
      <c r="C399" s="14"/>
      <c r="D399" s="14"/>
    </row>
    <row r="400" spans="3:4" x14ac:dyDescent="0.2">
      <c r="C400" s="14"/>
      <c r="D400" s="14"/>
    </row>
    <row r="401" spans="3:4" x14ac:dyDescent="0.2">
      <c r="C401" s="14"/>
      <c r="D401" s="14"/>
    </row>
    <row r="402" spans="3:4" x14ac:dyDescent="0.2">
      <c r="C402" s="14"/>
      <c r="D402" s="14"/>
    </row>
    <row r="403" spans="3:4" x14ac:dyDescent="0.2">
      <c r="C403" s="14"/>
      <c r="D403" s="14"/>
    </row>
    <row r="404" spans="3:4" x14ac:dyDescent="0.2">
      <c r="C404" s="14"/>
      <c r="D404" s="14"/>
    </row>
    <row r="405" spans="3:4" x14ac:dyDescent="0.2">
      <c r="C405" s="14"/>
      <c r="D405" s="14"/>
    </row>
    <row r="406" spans="3:4" x14ac:dyDescent="0.2">
      <c r="C406" s="14"/>
      <c r="D406" s="14"/>
    </row>
    <row r="407" spans="3:4" x14ac:dyDescent="0.2">
      <c r="C407" s="14"/>
      <c r="D407" s="14"/>
    </row>
    <row r="408" spans="3:4" x14ac:dyDescent="0.2">
      <c r="C408" s="14"/>
      <c r="D408" s="14"/>
    </row>
    <row r="409" spans="3:4" x14ac:dyDescent="0.2">
      <c r="C409" s="14"/>
      <c r="D409" s="14"/>
    </row>
    <row r="410" spans="3:4" x14ac:dyDescent="0.2">
      <c r="C410" s="14"/>
      <c r="D410" s="14"/>
    </row>
    <row r="411" spans="3:4" x14ac:dyDescent="0.2">
      <c r="C411" s="14"/>
      <c r="D411" s="14"/>
    </row>
    <row r="412" spans="3:4" x14ac:dyDescent="0.2">
      <c r="C412" s="14"/>
      <c r="D412" s="14"/>
    </row>
    <row r="413" spans="3:4" x14ac:dyDescent="0.2">
      <c r="C413" s="14"/>
      <c r="D413" s="14"/>
    </row>
    <row r="414" spans="3:4" x14ac:dyDescent="0.2">
      <c r="C414" s="14"/>
      <c r="D414" s="14"/>
    </row>
    <row r="415" spans="3:4" x14ac:dyDescent="0.2">
      <c r="C415" s="14"/>
      <c r="D415" s="14"/>
    </row>
    <row r="416" spans="3:4" x14ac:dyDescent="0.2">
      <c r="C416" s="14"/>
      <c r="D416" s="14"/>
    </row>
    <row r="417" spans="3:4" x14ac:dyDescent="0.2">
      <c r="C417" s="14"/>
      <c r="D417" s="14"/>
    </row>
    <row r="418" spans="3:4" x14ac:dyDescent="0.2">
      <c r="C418" s="14"/>
      <c r="D418" s="14"/>
    </row>
    <row r="419" spans="3:4" x14ac:dyDescent="0.2">
      <c r="C419" s="14"/>
      <c r="D419" s="14"/>
    </row>
    <row r="420" spans="3:4" x14ac:dyDescent="0.2">
      <c r="C420" s="14"/>
      <c r="D420" s="14"/>
    </row>
    <row r="421" spans="3:4" x14ac:dyDescent="0.2">
      <c r="C421" s="14"/>
      <c r="D421" s="14"/>
    </row>
    <row r="422" spans="3:4" x14ac:dyDescent="0.2">
      <c r="C422" s="14"/>
      <c r="D422" s="14"/>
    </row>
    <row r="423" spans="3:4" x14ac:dyDescent="0.2">
      <c r="C423" s="14"/>
      <c r="D423" s="14"/>
    </row>
    <row r="424" spans="3:4" x14ac:dyDescent="0.2">
      <c r="C424" s="14"/>
      <c r="D424" s="14"/>
    </row>
    <row r="425" spans="3:4" x14ac:dyDescent="0.2">
      <c r="C425" s="14"/>
      <c r="D425" s="14"/>
    </row>
    <row r="426" spans="3:4" x14ac:dyDescent="0.2">
      <c r="C426" s="14"/>
      <c r="D426" s="14"/>
    </row>
    <row r="427" spans="3:4" x14ac:dyDescent="0.2">
      <c r="C427" s="14"/>
      <c r="D427" s="14"/>
    </row>
    <row r="428" spans="3:4" x14ac:dyDescent="0.2">
      <c r="C428" s="14"/>
      <c r="D428" s="14"/>
    </row>
    <row r="429" spans="3:4" x14ac:dyDescent="0.2">
      <c r="C429" s="14"/>
      <c r="D429" s="14"/>
    </row>
    <row r="430" spans="3:4" x14ac:dyDescent="0.2">
      <c r="C430" s="14"/>
      <c r="D430" s="14"/>
    </row>
    <row r="431" spans="3:4" x14ac:dyDescent="0.2">
      <c r="C431" s="14"/>
      <c r="D431" s="14"/>
    </row>
    <row r="432" spans="3:4" x14ac:dyDescent="0.2">
      <c r="C432" s="14"/>
      <c r="D432" s="14"/>
    </row>
    <row r="433" spans="3:4" x14ac:dyDescent="0.2">
      <c r="C433" s="14"/>
      <c r="D433" s="14"/>
    </row>
    <row r="434" spans="3:4" x14ac:dyDescent="0.2">
      <c r="C434" s="14"/>
      <c r="D434" s="14"/>
    </row>
    <row r="435" spans="3:4" x14ac:dyDescent="0.2">
      <c r="C435" s="14"/>
      <c r="D435" s="14"/>
    </row>
    <row r="436" spans="3:4" x14ac:dyDescent="0.2">
      <c r="C436" s="14"/>
      <c r="D436" s="14"/>
    </row>
    <row r="437" spans="3:4" x14ac:dyDescent="0.2">
      <c r="C437" s="14"/>
      <c r="D437" s="14"/>
    </row>
    <row r="438" spans="3:4" x14ac:dyDescent="0.2">
      <c r="C438" s="14"/>
      <c r="D438" s="14"/>
    </row>
    <row r="439" spans="3:4" x14ac:dyDescent="0.2">
      <c r="C439" s="14"/>
      <c r="D439" s="14"/>
    </row>
    <row r="440" spans="3:4" x14ac:dyDescent="0.2">
      <c r="C440" s="14"/>
      <c r="D440" s="14"/>
    </row>
    <row r="441" spans="3:4" x14ac:dyDescent="0.2">
      <c r="C441" s="14"/>
      <c r="D441" s="14"/>
    </row>
    <row r="442" spans="3:4" x14ac:dyDescent="0.2">
      <c r="C442" s="14"/>
      <c r="D442" s="14"/>
    </row>
    <row r="443" spans="3:4" x14ac:dyDescent="0.2">
      <c r="C443" s="14"/>
      <c r="D443" s="14"/>
    </row>
    <row r="444" spans="3:4" x14ac:dyDescent="0.2">
      <c r="C444" s="14"/>
      <c r="D444" s="14"/>
    </row>
    <row r="445" spans="3:4" x14ac:dyDescent="0.2">
      <c r="C445" s="14"/>
      <c r="D445" s="14"/>
    </row>
    <row r="446" spans="3:4" x14ac:dyDescent="0.2">
      <c r="C446" s="14"/>
      <c r="D446" s="14"/>
    </row>
    <row r="447" spans="3:4" x14ac:dyDescent="0.2">
      <c r="C447" s="14"/>
      <c r="D447" s="14"/>
    </row>
    <row r="448" spans="3:4" x14ac:dyDescent="0.2">
      <c r="C448" s="14"/>
      <c r="D448" s="14"/>
    </row>
    <row r="449" spans="3:4" x14ac:dyDescent="0.2">
      <c r="C449" s="14"/>
      <c r="D449" s="14"/>
    </row>
    <row r="450" spans="3:4" x14ac:dyDescent="0.2">
      <c r="C450" s="14"/>
      <c r="D450" s="14"/>
    </row>
    <row r="451" spans="3:4" x14ac:dyDescent="0.2">
      <c r="C451" s="14"/>
      <c r="D451" s="14"/>
    </row>
    <row r="452" spans="3:4" x14ac:dyDescent="0.2">
      <c r="C452" s="14"/>
      <c r="D452" s="14"/>
    </row>
    <row r="453" spans="3:4" x14ac:dyDescent="0.2">
      <c r="C453" s="14"/>
      <c r="D453" s="14"/>
    </row>
    <row r="454" spans="3:4" x14ac:dyDescent="0.2">
      <c r="C454" s="14"/>
      <c r="D454" s="14"/>
    </row>
    <row r="455" spans="3:4" x14ac:dyDescent="0.2">
      <c r="C455" s="14"/>
      <c r="D455" s="14"/>
    </row>
    <row r="456" spans="3:4" x14ac:dyDescent="0.2">
      <c r="C456" s="14"/>
      <c r="D456" s="14"/>
    </row>
    <row r="457" spans="3:4" x14ac:dyDescent="0.2">
      <c r="C457" s="14"/>
      <c r="D457" s="14"/>
    </row>
    <row r="458" spans="3:4" x14ac:dyDescent="0.2">
      <c r="C458" s="14"/>
      <c r="D458" s="14"/>
    </row>
    <row r="459" spans="3:4" x14ac:dyDescent="0.2">
      <c r="C459" s="14"/>
      <c r="D459" s="14"/>
    </row>
    <row r="460" spans="3:4" x14ac:dyDescent="0.2">
      <c r="C460" s="14"/>
      <c r="D460" s="14"/>
    </row>
    <row r="461" spans="3:4" x14ac:dyDescent="0.2">
      <c r="C461" s="14"/>
      <c r="D461" s="14"/>
    </row>
    <row r="462" spans="3:4" x14ac:dyDescent="0.2">
      <c r="C462" s="14"/>
      <c r="D462" s="14"/>
    </row>
    <row r="463" spans="3:4" x14ac:dyDescent="0.2">
      <c r="C463" s="14"/>
      <c r="D463" s="14"/>
    </row>
    <row r="464" spans="3:4" x14ac:dyDescent="0.2">
      <c r="C464" s="14"/>
      <c r="D464" s="14"/>
    </row>
    <row r="465" spans="3:4" x14ac:dyDescent="0.2">
      <c r="C465" s="14"/>
      <c r="D465" s="14"/>
    </row>
    <row r="466" spans="3:4" x14ac:dyDescent="0.2">
      <c r="C466" s="14"/>
      <c r="D466" s="14"/>
    </row>
    <row r="467" spans="3:4" x14ac:dyDescent="0.2">
      <c r="C467" s="14"/>
      <c r="D467" s="14"/>
    </row>
    <row r="468" spans="3:4" x14ac:dyDescent="0.2">
      <c r="C468" s="14"/>
      <c r="D468" s="14"/>
    </row>
    <row r="469" spans="3:4" x14ac:dyDescent="0.2">
      <c r="C469" s="14"/>
      <c r="D469" s="14"/>
    </row>
    <row r="470" spans="3:4" x14ac:dyDescent="0.2">
      <c r="C470" s="14"/>
      <c r="D470" s="14"/>
    </row>
    <row r="471" spans="3:4" x14ac:dyDescent="0.2">
      <c r="C471" s="14"/>
      <c r="D471" s="14"/>
    </row>
    <row r="472" spans="3:4" x14ac:dyDescent="0.2">
      <c r="C472" s="14"/>
      <c r="D472" s="14"/>
    </row>
    <row r="473" spans="3:4" x14ac:dyDescent="0.2">
      <c r="C473" s="14"/>
      <c r="D473" s="14"/>
    </row>
    <row r="474" spans="3:4" x14ac:dyDescent="0.2">
      <c r="C474" s="14"/>
      <c r="D474" s="14"/>
    </row>
    <row r="475" spans="3:4" x14ac:dyDescent="0.2">
      <c r="C475" s="14"/>
      <c r="D475" s="14"/>
    </row>
    <row r="476" spans="3:4" x14ac:dyDescent="0.2">
      <c r="C476" s="14"/>
      <c r="D476" s="14"/>
    </row>
    <row r="477" spans="3:4" x14ac:dyDescent="0.2">
      <c r="C477" s="14"/>
      <c r="D477" s="14"/>
    </row>
    <row r="478" spans="3:4" x14ac:dyDescent="0.2">
      <c r="C478" s="14"/>
      <c r="D478" s="14"/>
    </row>
    <row r="479" spans="3:4" x14ac:dyDescent="0.2">
      <c r="C479" s="14"/>
      <c r="D479" s="14"/>
    </row>
    <row r="480" spans="3:4" x14ac:dyDescent="0.2">
      <c r="C480" s="14"/>
      <c r="D480" s="14"/>
    </row>
    <row r="481" spans="3:4" x14ac:dyDescent="0.2">
      <c r="C481" s="14"/>
      <c r="D481" s="14"/>
    </row>
    <row r="482" spans="3:4" x14ac:dyDescent="0.2">
      <c r="C482" s="14"/>
      <c r="D482" s="14"/>
    </row>
    <row r="483" spans="3:4" x14ac:dyDescent="0.2">
      <c r="C483" s="14"/>
      <c r="D483" s="14"/>
    </row>
    <row r="484" spans="3:4" x14ac:dyDescent="0.2">
      <c r="C484" s="14"/>
      <c r="D484" s="14"/>
    </row>
    <row r="485" spans="3:4" x14ac:dyDescent="0.2">
      <c r="C485" s="14"/>
      <c r="D485" s="14"/>
    </row>
    <row r="486" spans="3:4" x14ac:dyDescent="0.2">
      <c r="C486" s="14"/>
      <c r="D486" s="14"/>
    </row>
    <row r="487" spans="3:4" x14ac:dyDescent="0.2">
      <c r="C487" s="14"/>
      <c r="D487" s="14"/>
    </row>
    <row r="488" spans="3:4" x14ac:dyDescent="0.2">
      <c r="C488" s="14"/>
      <c r="D488" s="14"/>
    </row>
    <row r="489" spans="3:4" x14ac:dyDescent="0.2">
      <c r="C489" s="14"/>
      <c r="D489" s="14"/>
    </row>
    <row r="490" spans="3:4" x14ac:dyDescent="0.2">
      <c r="C490" s="14"/>
      <c r="D490" s="14"/>
    </row>
    <row r="491" spans="3:4" x14ac:dyDescent="0.2">
      <c r="C491" s="14"/>
      <c r="D491" s="14"/>
    </row>
    <row r="492" spans="3:4" x14ac:dyDescent="0.2">
      <c r="C492" s="14"/>
      <c r="D492" s="14"/>
    </row>
    <row r="493" spans="3:4" x14ac:dyDescent="0.2">
      <c r="C493" s="14"/>
      <c r="D493" s="14"/>
    </row>
    <row r="494" spans="3:4" x14ac:dyDescent="0.2">
      <c r="C494" s="14"/>
      <c r="D494" s="14"/>
    </row>
    <row r="495" spans="3:4" x14ac:dyDescent="0.2">
      <c r="C495" s="14"/>
      <c r="D495" s="14"/>
    </row>
    <row r="496" spans="3:4" x14ac:dyDescent="0.2">
      <c r="C496" s="14"/>
      <c r="D496" s="14"/>
    </row>
    <row r="497" spans="3:4" x14ac:dyDescent="0.2">
      <c r="C497" s="14"/>
      <c r="D497" s="14"/>
    </row>
    <row r="498" spans="3:4" x14ac:dyDescent="0.2">
      <c r="C498" s="14"/>
      <c r="D498" s="14"/>
    </row>
    <row r="499" spans="3:4" x14ac:dyDescent="0.2">
      <c r="C499" s="14"/>
      <c r="D499" s="14"/>
    </row>
    <row r="500" spans="3:4" x14ac:dyDescent="0.2">
      <c r="C500" s="14"/>
      <c r="D500" s="14"/>
    </row>
    <row r="501" spans="3:4" x14ac:dyDescent="0.2">
      <c r="C501" s="14"/>
      <c r="D501" s="14"/>
    </row>
    <row r="502" spans="3:4" x14ac:dyDescent="0.2">
      <c r="C502" s="14"/>
      <c r="D502" s="14"/>
    </row>
    <row r="503" spans="3:4" x14ac:dyDescent="0.2">
      <c r="C503" s="14"/>
      <c r="D503" s="14"/>
    </row>
    <row r="504" spans="3:4" x14ac:dyDescent="0.2">
      <c r="C504" s="14"/>
      <c r="D504" s="14"/>
    </row>
    <row r="505" spans="3:4" x14ac:dyDescent="0.2">
      <c r="C505" s="14"/>
      <c r="D505" s="14"/>
    </row>
    <row r="506" spans="3:4" x14ac:dyDescent="0.2">
      <c r="C506" s="14"/>
      <c r="D506" s="14"/>
    </row>
    <row r="507" spans="3:4" x14ac:dyDescent="0.2">
      <c r="C507" s="14"/>
      <c r="D507" s="14"/>
    </row>
    <row r="508" spans="3:4" x14ac:dyDescent="0.2">
      <c r="C508" s="14"/>
      <c r="D508" s="14"/>
    </row>
    <row r="509" spans="3:4" x14ac:dyDescent="0.2">
      <c r="C509" s="14"/>
      <c r="D509" s="14"/>
    </row>
    <row r="510" spans="3:4" x14ac:dyDescent="0.2">
      <c r="C510" s="14"/>
      <c r="D510" s="14"/>
    </row>
    <row r="511" spans="3:4" x14ac:dyDescent="0.2">
      <c r="C511" s="14"/>
      <c r="D511" s="14"/>
    </row>
    <row r="512" spans="3:4" x14ac:dyDescent="0.2">
      <c r="C512" s="14"/>
      <c r="D512" s="14"/>
    </row>
    <row r="513" spans="3:4" x14ac:dyDescent="0.2">
      <c r="C513" s="14"/>
      <c r="D513" s="14"/>
    </row>
    <row r="514" spans="3:4" x14ac:dyDescent="0.2">
      <c r="C514" s="14"/>
      <c r="D514" s="14"/>
    </row>
    <row r="515" spans="3:4" x14ac:dyDescent="0.2">
      <c r="C515" s="14"/>
      <c r="D515" s="14"/>
    </row>
    <row r="516" spans="3:4" x14ac:dyDescent="0.2">
      <c r="C516" s="14"/>
      <c r="D516" s="14"/>
    </row>
    <row r="517" spans="3:4" x14ac:dyDescent="0.2">
      <c r="C517" s="14"/>
      <c r="D517" s="14"/>
    </row>
    <row r="518" spans="3:4" x14ac:dyDescent="0.2">
      <c r="C518" s="14"/>
      <c r="D518" s="14"/>
    </row>
    <row r="519" spans="3:4" x14ac:dyDescent="0.2">
      <c r="C519" s="14"/>
      <c r="D519" s="14"/>
    </row>
    <row r="520" spans="3:4" x14ac:dyDescent="0.2">
      <c r="C520" s="14"/>
      <c r="D520" s="14"/>
    </row>
    <row r="521" spans="3:4" x14ac:dyDescent="0.2">
      <c r="C521" s="14"/>
      <c r="D521" s="14"/>
    </row>
    <row r="522" spans="3:4" x14ac:dyDescent="0.2">
      <c r="C522" s="14"/>
      <c r="D522" s="14"/>
    </row>
    <row r="523" spans="3:4" x14ac:dyDescent="0.2">
      <c r="C523" s="14"/>
      <c r="D523" s="14"/>
    </row>
    <row r="524" spans="3:4" x14ac:dyDescent="0.2">
      <c r="C524" s="14"/>
      <c r="D524" s="14"/>
    </row>
    <row r="525" spans="3:4" x14ac:dyDescent="0.2">
      <c r="C525" s="14"/>
      <c r="D525" s="14"/>
    </row>
    <row r="526" spans="3:4" x14ac:dyDescent="0.2">
      <c r="C526" s="14"/>
      <c r="D526" s="14"/>
    </row>
    <row r="527" spans="3:4" x14ac:dyDescent="0.2">
      <c r="C527" s="14"/>
      <c r="D527" s="14"/>
    </row>
    <row r="528" spans="3:4" x14ac:dyDescent="0.2">
      <c r="C528" s="14"/>
      <c r="D528" s="14"/>
    </row>
    <row r="529" spans="3:4" x14ac:dyDescent="0.2">
      <c r="C529" s="14"/>
      <c r="D529" s="14"/>
    </row>
    <row r="530" spans="3:4" x14ac:dyDescent="0.2">
      <c r="C530" s="14"/>
      <c r="D530" s="14"/>
    </row>
    <row r="531" spans="3:4" x14ac:dyDescent="0.2">
      <c r="C531" s="14"/>
      <c r="D531" s="14"/>
    </row>
    <row r="532" spans="3:4" x14ac:dyDescent="0.2">
      <c r="C532" s="14"/>
      <c r="D532" s="14"/>
    </row>
    <row r="533" spans="3:4" x14ac:dyDescent="0.2">
      <c r="C533" s="14"/>
      <c r="D533" s="14"/>
    </row>
    <row r="534" spans="3:4" x14ac:dyDescent="0.2">
      <c r="C534" s="14"/>
      <c r="D534" s="14"/>
    </row>
    <row r="535" spans="3:4" x14ac:dyDescent="0.2">
      <c r="C535" s="14"/>
      <c r="D535" s="14"/>
    </row>
    <row r="536" spans="3:4" x14ac:dyDescent="0.2">
      <c r="C536" s="14"/>
      <c r="D536" s="14"/>
    </row>
    <row r="537" spans="3:4" x14ac:dyDescent="0.2">
      <c r="C537" s="14"/>
      <c r="D537" s="14"/>
    </row>
    <row r="538" spans="3:4" x14ac:dyDescent="0.2">
      <c r="C538" s="14"/>
      <c r="D538" s="14"/>
    </row>
    <row r="539" spans="3:4" x14ac:dyDescent="0.2">
      <c r="C539" s="14"/>
      <c r="D539" s="14"/>
    </row>
    <row r="540" spans="3:4" x14ac:dyDescent="0.2">
      <c r="C540" s="14"/>
      <c r="D540" s="14"/>
    </row>
    <row r="541" spans="3:4" x14ac:dyDescent="0.2">
      <c r="C541" s="14"/>
      <c r="D541" s="14"/>
    </row>
    <row r="542" spans="3:4" x14ac:dyDescent="0.2">
      <c r="C542" s="14"/>
      <c r="D542" s="14"/>
    </row>
    <row r="543" spans="3:4" x14ac:dyDescent="0.2">
      <c r="C543" s="14"/>
      <c r="D543" s="14"/>
    </row>
    <row r="544" spans="3:4" x14ac:dyDescent="0.2">
      <c r="C544" s="14"/>
      <c r="D544" s="14"/>
    </row>
    <row r="545" spans="3:4" x14ac:dyDescent="0.2">
      <c r="C545" s="14"/>
      <c r="D545" s="14"/>
    </row>
    <row r="546" spans="3:4" x14ac:dyDescent="0.2">
      <c r="C546" s="14"/>
      <c r="D546" s="14"/>
    </row>
    <row r="547" spans="3:4" x14ac:dyDescent="0.2">
      <c r="C547" s="14"/>
      <c r="D547" s="14"/>
    </row>
    <row r="548" spans="3:4" x14ac:dyDescent="0.2">
      <c r="C548" s="14"/>
      <c r="D548" s="14"/>
    </row>
    <row r="549" spans="3:4" x14ac:dyDescent="0.2">
      <c r="C549" s="14"/>
      <c r="D549" s="14"/>
    </row>
    <row r="550" spans="3:4" x14ac:dyDescent="0.2">
      <c r="C550" s="14"/>
      <c r="D550" s="14"/>
    </row>
    <row r="551" spans="3:4" x14ac:dyDescent="0.2">
      <c r="C551" s="14"/>
      <c r="D551" s="14"/>
    </row>
    <row r="552" spans="3:4" x14ac:dyDescent="0.2">
      <c r="C552" s="14"/>
      <c r="D552" s="14"/>
    </row>
    <row r="553" spans="3:4" x14ac:dyDescent="0.2">
      <c r="C553" s="14"/>
      <c r="D553" s="14"/>
    </row>
    <row r="554" spans="3:4" x14ac:dyDescent="0.2">
      <c r="C554" s="14"/>
      <c r="D554" s="14"/>
    </row>
    <row r="555" spans="3:4" x14ac:dyDescent="0.2">
      <c r="C555" s="14"/>
      <c r="D555" s="14"/>
    </row>
    <row r="556" spans="3:4" x14ac:dyDescent="0.2">
      <c r="C556" s="14"/>
      <c r="D556" s="14"/>
    </row>
    <row r="557" spans="3:4" x14ac:dyDescent="0.2">
      <c r="C557" s="14"/>
      <c r="D557" s="14"/>
    </row>
    <row r="558" spans="3:4" x14ac:dyDescent="0.2">
      <c r="C558" s="14"/>
      <c r="D558" s="14"/>
    </row>
    <row r="559" spans="3:4" x14ac:dyDescent="0.2">
      <c r="C559" s="14"/>
      <c r="D559" s="14"/>
    </row>
    <row r="560" spans="3:4" x14ac:dyDescent="0.2">
      <c r="C560" s="14"/>
      <c r="D560" s="14"/>
    </row>
    <row r="561" spans="3:4" x14ac:dyDescent="0.2">
      <c r="C561" s="14"/>
      <c r="D561" s="14"/>
    </row>
    <row r="562" spans="3:4" x14ac:dyDescent="0.2">
      <c r="C562" s="14"/>
      <c r="D562" s="14"/>
    </row>
    <row r="563" spans="3:4" x14ac:dyDescent="0.2">
      <c r="C563" s="14"/>
      <c r="D563" s="14"/>
    </row>
    <row r="564" spans="3:4" x14ac:dyDescent="0.2">
      <c r="C564" s="14"/>
      <c r="D564" s="14"/>
    </row>
    <row r="565" spans="3:4" x14ac:dyDescent="0.2">
      <c r="C565" s="14"/>
      <c r="D565" s="14"/>
    </row>
    <row r="566" spans="3:4" x14ac:dyDescent="0.2">
      <c r="C566" s="14"/>
      <c r="D566" s="14"/>
    </row>
    <row r="567" spans="3:4" x14ac:dyDescent="0.2">
      <c r="C567" s="14"/>
      <c r="D567" s="14"/>
    </row>
    <row r="568" spans="3:4" x14ac:dyDescent="0.2">
      <c r="C568" s="14"/>
      <c r="D568" s="14"/>
    </row>
    <row r="569" spans="3:4" x14ac:dyDescent="0.2">
      <c r="C569" s="14"/>
      <c r="D569" s="14"/>
    </row>
    <row r="570" spans="3:4" x14ac:dyDescent="0.2">
      <c r="C570" s="14"/>
      <c r="D570" s="14"/>
    </row>
    <row r="571" spans="3:4" x14ac:dyDescent="0.2">
      <c r="C571" s="14"/>
      <c r="D571" s="14"/>
    </row>
    <row r="572" spans="3:4" x14ac:dyDescent="0.2">
      <c r="C572" s="14"/>
      <c r="D572" s="14"/>
    </row>
    <row r="573" spans="3:4" x14ac:dyDescent="0.2">
      <c r="C573" s="14"/>
      <c r="D573" s="14"/>
    </row>
    <row r="574" spans="3:4" x14ac:dyDescent="0.2">
      <c r="C574" s="14"/>
      <c r="D574" s="14"/>
    </row>
    <row r="575" spans="3:4" x14ac:dyDescent="0.2">
      <c r="C575" s="14"/>
      <c r="D575" s="14"/>
    </row>
    <row r="576" spans="3:4" x14ac:dyDescent="0.2">
      <c r="C576" s="14"/>
      <c r="D576" s="14"/>
    </row>
    <row r="577" spans="3:4" x14ac:dyDescent="0.2">
      <c r="C577" s="14"/>
      <c r="D577" s="14"/>
    </row>
    <row r="578" spans="3:4" x14ac:dyDescent="0.2">
      <c r="C578" s="14"/>
      <c r="D578" s="14"/>
    </row>
    <row r="579" spans="3:4" x14ac:dyDescent="0.2">
      <c r="C579" s="14"/>
      <c r="D579" s="14"/>
    </row>
    <row r="580" spans="3:4" x14ac:dyDescent="0.2">
      <c r="C580" s="14"/>
      <c r="D580" s="14"/>
    </row>
    <row r="581" spans="3:4" x14ac:dyDescent="0.2">
      <c r="C581" s="14"/>
      <c r="D581" s="14"/>
    </row>
    <row r="582" spans="3:4" x14ac:dyDescent="0.2">
      <c r="C582" s="14"/>
      <c r="D582" s="14"/>
    </row>
    <row r="583" spans="3:4" x14ac:dyDescent="0.2">
      <c r="C583" s="14"/>
      <c r="D583" s="14"/>
    </row>
    <row r="584" spans="3:4" x14ac:dyDescent="0.2">
      <c r="C584" s="14"/>
      <c r="D584" s="14"/>
    </row>
    <row r="585" spans="3:4" x14ac:dyDescent="0.2">
      <c r="C585" s="14"/>
      <c r="D585" s="14"/>
    </row>
    <row r="586" spans="3:4" x14ac:dyDescent="0.2">
      <c r="C586" s="14"/>
      <c r="D586" s="14"/>
    </row>
    <row r="587" spans="3:4" x14ac:dyDescent="0.2">
      <c r="C587" s="14"/>
      <c r="D587" s="14"/>
    </row>
    <row r="588" spans="3:4" x14ac:dyDescent="0.2">
      <c r="C588" s="14"/>
      <c r="D588" s="14"/>
    </row>
    <row r="589" spans="3:4" x14ac:dyDescent="0.2">
      <c r="C589" s="14"/>
      <c r="D589" s="14"/>
    </row>
    <row r="590" spans="3:4" x14ac:dyDescent="0.2">
      <c r="C590" s="14"/>
      <c r="D590" s="14"/>
    </row>
    <row r="591" spans="3:4" x14ac:dyDescent="0.2">
      <c r="C591" s="14"/>
      <c r="D591" s="14"/>
    </row>
    <row r="592" spans="3:4" x14ac:dyDescent="0.2">
      <c r="C592" s="14"/>
      <c r="D592" s="14"/>
    </row>
    <row r="593" spans="3:4" x14ac:dyDescent="0.2">
      <c r="C593" s="14"/>
      <c r="D593" s="14"/>
    </row>
    <row r="594" spans="3:4" x14ac:dyDescent="0.2">
      <c r="C594" s="14"/>
      <c r="D594" s="14"/>
    </row>
    <row r="595" spans="3:4" x14ac:dyDescent="0.2">
      <c r="C595" s="14"/>
      <c r="D595" s="14"/>
    </row>
    <row r="596" spans="3:4" x14ac:dyDescent="0.2">
      <c r="C596" s="14"/>
      <c r="D596" s="14"/>
    </row>
    <row r="597" spans="3:4" x14ac:dyDescent="0.2">
      <c r="C597" s="14"/>
      <c r="D597" s="14"/>
    </row>
    <row r="598" spans="3:4" x14ac:dyDescent="0.2">
      <c r="C598" s="14"/>
      <c r="D598" s="14"/>
    </row>
    <row r="599" spans="3:4" x14ac:dyDescent="0.2">
      <c r="C599" s="14"/>
      <c r="D599" s="14"/>
    </row>
    <row r="600" spans="3:4" x14ac:dyDescent="0.2">
      <c r="C600" s="14"/>
      <c r="D600" s="14"/>
    </row>
    <row r="601" spans="3:4" x14ac:dyDescent="0.2">
      <c r="C601" s="14"/>
      <c r="D601" s="14"/>
    </row>
    <row r="602" spans="3:4" x14ac:dyDescent="0.2">
      <c r="C602" s="14"/>
      <c r="D602" s="14"/>
    </row>
    <row r="603" spans="3:4" x14ac:dyDescent="0.2">
      <c r="C603" s="14"/>
      <c r="D603" s="14"/>
    </row>
    <row r="604" spans="3:4" x14ac:dyDescent="0.2">
      <c r="C604" s="14"/>
      <c r="D604" s="14"/>
    </row>
    <row r="605" spans="3:4" x14ac:dyDescent="0.2">
      <c r="C605" s="14"/>
      <c r="D605" s="14"/>
    </row>
    <row r="606" spans="3:4" x14ac:dyDescent="0.2">
      <c r="C606" s="14"/>
      <c r="D606" s="14"/>
    </row>
    <row r="607" spans="3:4" x14ac:dyDescent="0.2">
      <c r="C607" s="14"/>
      <c r="D607" s="14"/>
    </row>
    <row r="608" spans="3:4" x14ac:dyDescent="0.2">
      <c r="C608" s="14"/>
      <c r="D608" s="14"/>
    </row>
    <row r="609" spans="3:4" x14ac:dyDescent="0.2">
      <c r="C609" s="14"/>
      <c r="D609" s="14"/>
    </row>
    <row r="610" spans="3:4" x14ac:dyDescent="0.2">
      <c r="C610" s="14"/>
      <c r="D610" s="14"/>
    </row>
    <row r="611" spans="3:4" x14ac:dyDescent="0.2">
      <c r="C611" s="14"/>
      <c r="D611" s="14"/>
    </row>
    <row r="612" spans="3:4" x14ac:dyDescent="0.2">
      <c r="C612" s="14"/>
      <c r="D612" s="14"/>
    </row>
    <row r="613" spans="3:4" x14ac:dyDescent="0.2">
      <c r="C613" s="14"/>
      <c r="D613" s="14"/>
    </row>
    <row r="614" spans="3:4" x14ac:dyDescent="0.2">
      <c r="C614" s="14"/>
      <c r="D614" s="14"/>
    </row>
    <row r="615" spans="3:4" x14ac:dyDescent="0.2">
      <c r="C615" s="14"/>
      <c r="D615" s="14"/>
    </row>
    <row r="616" spans="3:4" x14ac:dyDescent="0.2">
      <c r="C616" s="14"/>
      <c r="D616" s="14"/>
    </row>
    <row r="617" spans="3:4" x14ac:dyDescent="0.2">
      <c r="C617" s="14"/>
      <c r="D617" s="14"/>
    </row>
    <row r="618" spans="3:4" x14ac:dyDescent="0.2">
      <c r="C618" s="14"/>
      <c r="D618" s="14"/>
    </row>
    <row r="619" spans="3:4" x14ac:dyDescent="0.2">
      <c r="C619" s="14"/>
      <c r="D619" s="14"/>
    </row>
    <row r="620" spans="3:4" x14ac:dyDescent="0.2">
      <c r="C620" s="14"/>
      <c r="D620" s="14"/>
    </row>
    <row r="621" spans="3:4" x14ac:dyDescent="0.2">
      <c r="C621" s="14"/>
      <c r="D621" s="14"/>
    </row>
    <row r="622" spans="3:4" x14ac:dyDescent="0.2">
      <c r="C622" s="14"/>
      <c r="D622" s="14"/>
    </row>
    <row r="623" spans="3:4" x14ac:dyDescent="0.2">
      <c r="C623" s="14"/>
      <c r="D623" s="14"/>
    </row>
    <row r="624" spans="3:4" x14ac:dyDescent="0.2">
      <c r="C624" s="14"/>
      <c r="D624" s="14"/>
    </row>
    <row r="625" spans="3:4" x14ac:dyDescent="0.2">
      <c r="C625" s="14"/>
      <c r="D625" s="14"/>
    </row>
    <row r="626" spans="3:4" x14ac:dyDescent="0.2">
      <c r="C626" s="14"/>
      <c r="D626" s="14"/>
    </row>
    <row r="627" spans="3:4" x14ac:dyDescent="0.2">
      <c r="C627" s="14"/>
      <c r="D627" s="14"/>
    </row>
    <row r="628" spans="3:4" x14ac:dyDescent="0.2">
      <c r="C628" s="14"/>
      <c r="D628" s="14"/>
    </row>
    <row r="629" spans="3:4" x14ac:dyDescent="0.2">
      <c r="C629" s="14"/>
      <c r="D629" s="14"/>
    </row>
    <row r="630" spans="3:4" x14ac:dyDescent="0.2">
      <c r="C630" s="14"/>
      <c r="D630" s="14"/>
    </row>
    <row r="631" spans="3:4" x14ac:dyDescent="0.2">
      <c r="C631" s="14"/>
      <c r="D631" s="14"/>
    </row>
    <row r="632" spans="3:4" x14ac:dyDescent="0.2">
      <c r="C632" s="14"/>
      <c r="D632" s="14"/>
    </row>
    <row r="633" spans="3:4" x14ac:dyDescent="0.2">
      <c r="C633" s="14"/>
      <c r="D633" s="14"/>
    </row>
    <row r="634" spans="3:4" x14ac:dyDescent="0.2">
      <c r="C634" s="14"/>
      <c r="D634" s="14"/>
    </row>
    <row r="635" spans="3:4" x14ac:dyDescent="0.2">
      <c r="C635" s="14"/>
      <c r="D635" s="14"/>
    </row>
    <row r="636" spans="3:4" x14ac:dyDescent="0.2">
      <c r="C636" s="14"/>
      <c r="D636" s="14"/>
    </row>
    <row r="637" spans="3:4" x14ac:dyDescent="0.2">
      <c r="C637" s="14"/>
      <c r="D637" s="14"/>
    </row>
    <row r="638" spans="3:4" x14ac:dyDescent="0.2">
      <c r="C638" s="14"/>
      <c r="D638" s="14"/>
    </row>
    <row r="639" spans="3:4" x14ac:dyDescent="0.2">
      <c r="C639" s="14"/>
      <c r="D639" s="14"/>
    </row>
    <row r="640" spans="3:4" x14ac:dyDescent="0.2">
      <c r="C640" s="14"/>
      <c r="D640" s="14"/>
    </row>
    <row r="641" spans="3:4" x14ac:dyDescent="0.2">
      <c r="C641" s="14"/>
      <c r="D641" s="14"/>
    </row>
    <row r="642" spans="3:4" x14ac:dyDescent="0.2">
      <c r="C642" s="14"/>
      <c r="D642" s="14"/>
    </row>
    <row r="643" spans="3:4" x14ac:dyDescent="0.2">
      <c r="C643" s="14"/>
      <c r="D643" s="14"/>
    </row>
    <row r="644" spans="3:4" x14ac:dyDescent="0.2">
      <c r="C644" s="14"/>
      <c r="D644" s="14"/>
    </row>
    <row r="645" spans="3:4" x14ac:dyDescent="0.2">
      <c r="C645" s="14"/>
      <c r="D645" s="14"/>
    </row>
    <row r="646" spans="3:4" x14ac:dyDescent="0.2">
      <c r="C646" s="14"/>
      <c r="D646" s="14"/>
    </row>
    <row r="647" spans="3:4" x14ac:dyDescent="0.2">
      <c r="C647" s="14"/>
      <c r="D647" s="14"/>
    </row>
    <row r="648" spans="3:4" x14ac:dyDescent="0.2">
      <c r="C648" s="14"/>
      <c r="D648" s="14"/>
    </row>
    <row r="649" spans="3:4" x14ac:dyDescent="0.2">
      <c r="C649" s="14"/>
      <c r="D649" s="14"/>
    </row>
    <row r="650" spans="3:4" x14ac:dyDescent="0.2">
      <c r="C650" s="14"/>
      <c r="D650" s="14"/>
    </row>
    <row r="651" spans="3:4" x14ac:dyDescent="0.2">
      <c r="C651" s="14"/>
      <c r="D651" s="14"/>
    </row>
    <row r="652" spans="3:4" x14ac:dyDescent="0.2">
      <c r="C652" s="14"/>
      <c r="D652" s="14"/>
    </row>
    <row r="653" spans="3:4" x14ac:dyDescent="0.2">
      <c r="C653" s="14"/>
      <c r="D653" s="14"/>
    </row>
    <row r="654" spans="3:4" x14ac:dyDescent="0.2">
      <c r="C654" s="14"/>
      <c r="D654" s="14"/>
    </row>
    <row r="655" spans="3:4" x14ac:dyDescent="0.2">
      <c r="C655" s="14"/>
      <c r="D655" s="14"/>
    </row>
    <row r="656" spans="3:4" x14ac:dyDescent="0.2">
      <c r="C656" s="14"/>
      <c r="D656" s="14"/>
    </row>
    <row r="657" spans="3:4" x14ac:dyDescent="0.2">
      <c r="C657" s="14"/>
      <c r="D657" s="14"/>
    </row>
    <row r="658" spans="3:4" x14ac:dyDescent="0.2">
      <c r="C658" s="14"/>
      <c r="D658" s="14"/>
    </row>
    <row r="659" spans="3:4" x14ac:dyDescent="0.2">
      <c r="C659" s="14"/>
      <c r="D659" s="14"/>
    </row>
    <row r="660" spans="3:4" x14ac:dyDescent="0.2">
      <c r="C660" s="14"/>
      <c r="D660" s="14"/>
    </row>
    <row r="661" spans="3:4" x14ac:dyDescent="0.2">
      <c r="C661" s="14"/>
      <c r="D661" s="14"/>
    </row>
    <row r="662" spans="3:4" x14ac:dyDescent="0.2">
      <c r="C662" s="14"/>
      <c r="D662" s="14"/>
    </row>
    <row r="663" spans="3:4" x14ac:dyDescent="0.2">
      <c r="C663" s="14"/>
      <c r="D663" s="14"/>
    </row>
    <row r="664" spans="3:4" x14ac:dyDescent="0.2">
      <c r="C664" s="14"/>
      <c r="D664" s="14"/>
    </row>
    <row r="665" spans="3:4" x14ac:dyDescent="0.2">
      <c r="C665" s="14"/>
      <c r="D665" s="14"/>
    </row>
    <row r="666" spans="3:4" x14ac:dyDescent="0.2">
      <c r="C666" s="14"/>
      <c r="D666" s="14"/>
    </row>
    <row r="667" spans="3:4" x14ac:dyDescent="0.2">
      <c r="C667" s="14"/>
      <c r="D667" s="14"/>
    </row>
    <row r="668" spans="3:4" x14ac:dyDescent="0.2">
      <c r="C668" s="14"/>
      <c r="D668" s="14"/>
    </row>
    <row r="669" spans="3:4" x14ac:dyDescent="0.2">
      <c r="C669" s="14"/>
      <c r="D669" s="14"/>
    </row>
    <row r="670" spans="3:4" x14ac:dyDescent="0.2">
      <c r="C670" s="14"/>
      <c r="D670" s="14"/>
    </row>
    <row r="671" spans="3:4" x14ac:dyDescent="0.2">
      <c r="C671" s="14"/>
      <c r="D671" s="14"/>
    </row>
    <row r="672" spans="3:4" x14ac:dyDescent="0.2">
      <c r="C672" s="14"/>
      <c r="D672" s="14"/>
    </row>
    <row r="673" spans="3:4" x14ac:dyDescent="0.2">
      <c r="C673" s="14"/>
      <c r="D673" s="14"/>
    </row>
    <row r="674" spans="3:4" x14ac:dyDescent="0.2">
      <c r="C674" s="14"/>
      <c r="D674" s="14"/>
    </row>
    <row r="675" spans="3:4" x14ac:dyDescent="0.2">
      <c r="C675" s="14"/>
      <c r="D675" s="14"/>
    </row>
    <row r="676" spans="3:4" x14ac:dyDescent="0.2">
      <c r="C676" s="14"/>
      <c r="D676" s="14"/>
    </row>
    <row r="677" spans="3:4" x14ac:dyDescent="0.2">
      <c r="C677" s="14"/>
      <c r="D677" s="14"/>
    </row>
    <row r="678" spans="3:4" x14ac:dyDescent="0.2">
      <c r="C678" s="14"/>
      <c r="D678" s="14"/>
    </row>
    <row r="679" spans="3:4" x14ac:dyDescent="0.2">
      <c r="C679" s="14"/>
      <c r="D679" s="14"/>
    </row>
    <row r="680" spans="3:4" x14ac:dyDescent="0.2">
      <c r="C680" s="14"/>
      <c r="D680" s="14"/>
    </row>
    <row r="681" spans="3:4" x14ac:dyDescent="0.2">
      <c r="C681" s="14"/>
      <c r="D681" s="14"/>
    </row>
    <row r="682" spans="3:4" x14ac:dyDescent="0.2">
      <c r="C682" s="14"/>
      <c r="D682" s="14"/>
    </row>
    <row r="683" spans="3:4" x14ac:dyDescent="0.2">
      <c r="C683" s="14"/>
      <c r="D683" s="14"/>
    </row>
    <row r="684" spans="3:4" x14ac:dyDescent="0.2">
      <c r="C684" s="14"/>
      <c r="D684" s="14"/>
    </row>
    <row r="685" spans="3:4" x14ac:dyDescent="0.2">
      <c r="C685" s="14"/>
      <c r="D685" s="14"/>
    </row>
    <row r="686" spans="3:4" x14ac:dyDescent="0.2">
      <c r="C686" s="14"/>
      <c r="D686" s="14"/>
    </row>
    <row r="687" spans="3:4" x14ac:dyDescent="0.2">
      <c r="C687" s="14"/>
      <c r="D687" s="14"/>
    </row>
    <row r="688" spans="3:4" x14ac:dyDescent="0.2">
      <c r="C688" s="14"/>
      <c r="D688" s="14"/>
    </row>
    <row r="689" spans="3:4" x14ac:dyDescent="0.2">
      <c r="C689" s="14"/>
      <c r="D689" s="14"/>
    </row>
    <row r="690" spans="3:4" x14ac:dyDescent="0.2">
      <c r="C690" s="14"/>
      <c r="D690" s="14"/>
    </row>
    <row r="691" spans="3:4" x14ac:dyDescent="0.2">
      <c r="C691" s="14"/>
      <c r="D691" s="14"/>
    </row>
    <row r="692" spans="3:4" x14ac:dyDescent="0.2">
      <c r="C692" s="14"/>
      <c r="D692" s="14"/>
    </row>
    <row r="693" spans="3:4" x14ac:dyDescent="0.2">
      <c r="C693" s="14"/>
      <c r="D693" s="14"/>
    </row>
    <row r="694" spans="3:4" x14ac:dyDescent="0.2">
      <c r="C694" s="14"/>
      <c r="D694" s="14"/>
    </row>
    <row r="695" spans="3:4" x14ac:dyDescent="0.2">
      <c r="C695" s="14"/>
      <c r="D695" s="14"/>
    </row>
    <row r="696" spans="3:4" x14ac:dyDescent="0.2">
      <c r="C696" s="14"/>
      <c r="D696" s="14"/>
    </row>
    <row r="697" spans="3:4" x14ac:dyDescent="0.2">
      <c r="C697" s="14"/>
      <c r="D697" s="14"/>
    </row>
    <row r="698" spans="3:4" x14ac:dyDescent="0.2">
      <c r="C698" s="14"/>
      <c r="D698" s="14"/>
    </row>
    <row r="699" spans="3:4" x14ac:dyDescent="0.2">
      <c r="C699" s="14"/>
      <c r="D699" s="14"/>
    </row>
    <row r="700" spans="3:4" x14ac:dyDescent="0.2">
      <c r="C700" s="14"/>
      <c r="D700" s="14"/>
    </row>
    <row r="701" spans="3:4" x14ac:dyDescent="0.2">
      <c r="C701" s="14"/>
      <c r="D701" s="14"/>
    </row>
    <row r="702" spans="3:4" x14ac:dyDescent="0.2">
      <c r="C702" s="14"/>
      <c r="D702" s="14"/>
    </row>
    <row r="703" spans="3:4" x14ac:dyDescent="0.2">
      <c r="C703" s="14"/>
      <c r="D703" s="14"/>
    </row>
    <row r="704" spans="3:4" x14ac:dyDescent="0.2">
      <c r="C704" s="14"/>
      <c r="D704" s="14"/>
    </row>
    <row r="705" spans="3:4" x14ac:dyDescent="0.2">
      <c r="C705" s="14"/>
      <c r="D705" s="14"/>
    </row>
    <row r="706" spans="3:4" x14ac:dyDescent="0.2">
      <c r="C706" s="14"/>
      <c r="D706" s="14"/>
    </row>
    <row r="707" spans="3:4" x14ac:dyDescent="0.2">
      <c r="C707" s="14"/>
      <c r="D707" s="14"/>
    </row>
    <row r="708" spans="3:4" x14ac:dyDescent="0.2">
      <c r="C708" s="14"/>
      <c r="D708" s="14"/>
    </row>
    <row r="709" spans="3:4" x14ac:dyDescent="0.2">
      <c r="C709" s="14"/>
      <c r="D709" s="14"/>
    </row>
    <row r="710" spans="3:4" x14ac:dyDescent="0.2">
      <c r="C710" s="14"/>
      <c r="D710" s="14"/>
    </row>
    <row r="711" spans="3:4" x14ac:dyDescent="0.2">
      <c r="C711" s="14"/>
      <c r="D711" s="14"/>
    </row>
    <row r="712" spans="3:4" x14ac:dyDescent="0.2">
      <c r="C712" s="14"/>
      <c r="D712" s="14"/>
    </row>
    <row r="713" spans="3:4" x14ac:dyDescent="0.2">
      <c r="C713" s="14"/>
      <c r="D713" s="14"/>
    </row>
    <row r="714" spans="3:4" x14ac:dyDescent="0.2">
      <c r="C714" s="14"/>
      <c r="D714" s="14"/>
    </row>
    <row r="715" spans="3:4" x14ac:dyDescent="0.2">
      <c r="C715" s="14"/>
      <c r="D715" s="14"/>
    </row>
    <row r="716" spans="3:4" x14ac:dyDescent="0.2">
      <c r="C716" s="14"/>
      <c r="D716" s="14"/>
    </row>
    <row r="717" spans="3:4" x14ac:dyDescent="0.2">
      <c r="C717" s="14"/>
      <c r="D717" s="14"/>
    </row>
    <row r="718" spans="3:4" x14ac:dyDescent="0.2">
      <c r="C718" s="14"/>
      <c r="D718" s="14"/>
    </row>
    <row r="719" spans="3:4" x14ac:dyDescent="0.2">
      <c r="C719" s="14"/>
      <c r="D719" s="14"/>
    </row>
    <row r="720" spans="3:4" x14ac:dyDescent="0.2">
      <c r="C720" s="14"/>
      <c r="D720" s="14"/>
    </row>
    <row r="721" spans="3:4" x14ac:dyDescent="0.2">
      <c r="C721" s="14"/>
      <c r="D721" s="14"/>
    </row>
    <row r="722" spans="3:4" x14ac:dyDescent="0.2">
      <c r="C722" s="14"/>
      <c r="D722" s="14"/>
    </row>
    <row r="723" spans="3:4" x14ac:dyDescent="0.2">
      <c r="C723" s="14"/>
      <c r="D723" s="14"/>
    </row>
    <row r="724" spans="3:4" x14ac:dyDescent="0.2">
      <c r="C724" s="14"/>
      <c r="D724" s="14"/>
    </row>
    <row r="725" spans="3:4" x14ac:dyDescent="0.2">
      <c r="C725" s="14"/>
      <c r="D725" s="14"/>
    </row>
    <row r="726" spans="3:4" x14ac:dyDescent="0.2">
      <c r="C726" s="14"/>
      <c r="D726" s="14"/>
    </row>
    <row r="727" spans="3:4" x14ac:dyDescent="0.2">
      <c r="C727" s="14"/>
      <c r="D727" s="14"/>
    </row>
    <row r="728" spans="3:4" x14ac:dyDescent="0.2">
      <c r="C728" s="14"/>
      <c r="D728" s="14"/>
    </row>
    <row r="729" spans="3:4" x14ac:dyDescent="0.2">
      <c r="C729" s="14"/>
      <c r="D729" s="14"/>
    </row>
    <row r="730" spans="3:4" x14ac:dyDescent="0.2">
      <c r="C730" s="14"/>
      <c r="D730" s="14"/>
    </row>
    <row r="731" spans="3:4" x14ac:dyDescent="0.2">
      <c r="C731" s="14"/>
      <c r="D731" s="14"/>
    </row>
    <row r="732" spans="3:4" x14ac:dyDescent="0.2">
      <c r="C732" s="14"/>
      <c r="D732" s="14"/>
    </row>
    <row r="733" spans="3:4" x14ac:dyDescent="0.2">
      <c r="C733" s="14"/>
      <c r="D733" s="14"/>
    </row>
    <row r="734" spans="3:4" x14ac:dyDescent="0.2">
      <c r="C734" s="14"/>
      <c r="D734" s="14"/>
    </row>
    <row r="735" spans="3:4" x14ac:dyDescent="0.2">
      <c r="C735" s="14"/>
      <c r="D735" s="14"/>
    </row>
    <row r="736" spans="3:4" x14ac:dyDescent="0.2">
      <c r="C736" s="14"/>
      <c r="D736" s="14"/>
    </row>
    <row r="737" spans="3:4" x14ac:dyDescent="0.2">
      <c r="C737" s="14"/>
      <c r="D737" s="14"/>
    </row>
    <row r="738" spans="3:4" x14ac:dyDescent="0.2">
      <c r="C738" s="14"/>
      <c r="D738" s="14"/>
    </row>
    <row r="739" spans="3:4" x14ac:dyDescent="0.2">
      <c r="C739" s="14"/>
      <c r="D739" s="14"/>
    </row>
    <row r="740" spans="3:4" x14ac:dyDescent="0.2">
      <c r="C740" s="14"/>
      <c r="D740" s="14"/>
    </row>
    <row r="741" spans="3:4" x14ac:dyDescent="0.2">
      <c r="C741" s="14"/>
      <c r="D741" s="14"/>
    </row>
    <row r="742" spans="3:4" x14ac:dyDescent="0.2">
      <c r="C742" s="14"/>
      <c r="D742" s="14"/>
    </row>
    <row r="743" spans="3:4" x14ac:dyDescent="0.2">
      <c r="C743" s="14"/>
      <c r="D743" s="14"/>
    </row>
    <row r="744" spans="3:4" x14ac:dyDescent="0.2">
      <c r="C744" s="14"/>
      <c r="D744" s="14"/>
    </row>
    <row r="745" spans="3:4" x14ac:dyDescent="0.2">
      <c r="C745" s="14"/>
      <c r="D745" s="14"/>
    </row>
    <row r="746" spans="3:4" x14ac:dyDescent="0.2">
      <c r="C746" s="14"/>
      <c r="D746" s="14"/>
    </row>
    <row r="747" spans="3:4" x14ac:dyDescent="0.2">
      <c r="C747" s="14"/>
      <c r="D747" s="14"/>
    </row>
    <row r="748" spans="3:4" x14ac:dyDescent="0.2">
      <c r="C748" s="14"/>
      <c r="D748" s="14"/>
    </row>
    <row r="749" spans="3:4" x14ac:dyDescent="0.2">
      <c r="C749" s="14"/>
      <c r="D749" s="14"/>
    </row>
    <row r="750" spans="3:4" x14ac:dyDescent="0.2">
      <c r="C750" s="14"/>
      <c r="D750" s="14"/>
    </row>
    <row r="751" spans="3:4" x14ac:dyDescent="0.2">
      <c r="C751" s="14"/>
      <c r="D751" s="14"/>
    </row>
    <row r="752" spans="3:4" x14ac:dyDescent="0.2">
      <c r="C752" s="14"/>
      <c r="D752" s="14"/>
    </row>
    <row r="753" spans="3:4" x14ac:dyDescent="0.2">
      <c r="C753" s="14"/>
      <c r="D753" s="14"/>
    </row>
    <row r="754" spans="3:4" x14ac:dyDescent="0.2">
      <c r="C754" s="14"/>
      <c r="D754" s="14"/>
    </row>
    <row r="755" spans="3:4" x14ac:dyDescent="0.2">
      <c r="C755" s="14"/>
      <c r="D755" s="14"/>
    </row>
    <row r="756" spans="3:4" x14ac:dyDescent="0.2">
      <c r="C756" s="14"/>
      <c r="D756" s="14"/>
    </row>
    <row r="757" spans="3:4" x14ac:dyDescent="0.2">
      <c r="C757" s="14"/>
      <c r="D757" s="14"/>
    </row>
    <row r="758" spans="3:4" x14ac:dyDescent="0.2">
      <c r="C758" s="14"/>
      <c r="D758" s="14"/>
    </row>
    <row r="759" spans="3:4" x14ac:dyDescent="0.2">
      <c r="C759" s="14"/>
      <c r="D759" s="14"/>
    </row>
    <row r="760" spans="3:4" x14ac:dyDescent="0.2">
      <c r="C760" s="14"/>
      <c r="D760" s="14"/>
    </row>
    <row r="761" spans="3:4" x14ac:dyDescent="0.2">
      <c r="C761" s="14"/>
      <c r="D761" s="14"/>
    </row>
    <row r="762" spans="3:4" x14ac:dyDescent="0.2">
      <c r="C762" s="14"/>
      <c r="D762" s="14"/>
    </row>
    <row r="763" spans="3:4" x14ac:dyDescent="0.2">
      <c r="C763" s="14"/>
      <c r="D763" s="14"/>
    </row>
    <row r="764" spans="3:4" x14ac:dyDescent="0.2">
      <c r="C764" s="14"/>
      <c r="D764" s="14"/>
    </row>
    <row r="765" spans="3:4" x14ac:dyDescent="0.2">
      <c r="C765" s="14"/>
      <c r="D765" s="14"/>
    </row>
    <row r="766" spans="3:4" x14ac:dyDescent="0.2">
      <c r="C766" s="14"/>
      <c r="D766" s="14"/>
    </row>
    <row r="767" spans="3:4" x14ac:dyDescent="0.2">
      <c r="C767" s="14"/>
      <c r="D767" s="14"/>
    </row>
    <row r="768" spans="3:4" x14ac:dyDescent="0.2">
      <c r="C768" s="14"/>
      <c r="D768" s="14"/>
    </row>
    <row r="769" spans="3:4" x14ac:dyDescent="0.2">
      <c r="C769" s="14"/>
      <c r="D769" s="14"/>
    </row>
    <row r="770" spans="3:4" x14ac:dyDescent="0.2">
      <c r="C770" s="14"/>
      <c r="D770" s="14"/>
    </row>
    <row r="771" spans="3:4" x14ac:dyDescent="0.2">
      <c r="C771" s="14"/>
      <c r="D771" s="14"/>
    </row>
    <row r="772" spans="3:4" x14ac:dyDescent="0.2">
      <c r="C772" s="14"/>
      <c r="D772" s="14"/>
    </row>
    <row r="773" spans="3:4" x14ac:dyDescent="0.2">
      <c r="C773" s="14"/>
      <c r="D773" s="14"/>
    </row>
    <row r="774" spans="3:4" x14ac:dyDescent="0.2">
      <c r="C774" s="14"/>
      <c r="D774" s="14"/>
    </row>
    <row r="775" spans="3:4" x14ac:dyDescent="0.2">
      <c r="C775" s="14"/>
      <c r="D775" s="14"/>
    </row>
    <row r="776" spans="3:4" x14ac:dyDescent="0.2">
      <c r="C776" s="14"/>
      <c r="D776" s="14"/>
    </row>
    <row r="777" spans="3:4" x14ac:dyDescent="0.2">
      <c r="C777" s="14"/>
      <c r="D777" s="14"/>
    </row>
    <row r="778" spans="3:4" x14ac:dyDescent="0.2">
      <c r="C778" s="14"/>
      <c r="D778" s="14"/>
    </row>
    <row r="779" spans="3:4" x14ac:dyDescent="0.2">
      <c r="C779" s="14"/>
      <c r="D779" s="14"/>
    </row>
    <row r="780" spans="3:4" x14ac:dyDescent="0.2">
      <c r="C780" s="14"/>
      <c r="D780" s="14"/>
    </row>
    <row r="781" spans="3:4" x14ac:dyDescent="0.2">
      <c r="C781" s="14"/>
      <c r="D781" s="14"/>
    </row>
    <row r="782" spans="3:4" x14ac:dyDescent="0.2">
      <c r="C782" s="14"/>
      <c r="D782" s="14"/>
    </row>
    <row r="783" spans="3:4" x14ac:dyDescent="0.2">
      <c r="C783" s="14"/>
      <c r="D783" s="14"/>
    </row>
    <row r="784" spans="3:4" x14ac:dyDescent="0.2">
      <c r="C784" s="14"/>
      <c r="D784" s="14"/>
    </row>
    <row r="785" spans="3:4" x14ac:dyDescent="0.2">
      <c r="C785" s="14"/>
      <c r="D785" s="14"/>
    </row>
    <row r="786" spans="3:4" x14ac:dyDescent="0.2">
      <c r="C786" s="14"/>
      <c r="D786" s="14"/>
    </row>
    <row r="787" spans="3:4" x14ac:dyDescent="0.2">
      <c r="C787" s="14"/>
      <c r="D787" s="14"/>
    </row>
    <row r="788" spans="3:4" x14ac:dyDescent="0.2">
      <c r="C788" s="14"/>
      <c r="D788" s="14"/>
    </row>
    <row r="789" spans="3:4" x14ac:dyDescent="0.2">
      <c r="C789" s="14"/>
      <c r="D789" s="14"/>
    </row>
    <row r="790" spans="3:4" x14ac:dyDescent="0.2">
      <c r="C790" s="14"/>
      <c r="D790" s="14"/>
    </row>
    <row r="791" spans="3:4" x14ac:dyDescent="0.2">
      <c r="C791" s="14"/>
      <c r="D791" s="14"/>
    </row>
    <row r="792" spans="3:4" x14ac:dyDescent="0.2">
      <c r="C792" s="14"/>
      <c r="D792" s="14"/>
    </row>
    <row r="793" spans="3:4" x14ac:dyDescent="0.2">
      <c r="C793" s="14"/>
      <c r="D793" s="14"/>
    </row>
    <row r="794" spans="3:4" x14ac:dyDescent="0.2">
      <c r="C794" s="14"/>
      <c r="D794" s="14"/>
    </row>
    <row r="795" spans="3:4" x14ac:dyDescent="0.2">
      <c r="C795" s="14"/>
      <c r="D795" s="14"/>
    </row>
    <row r="796" spans="3:4" x14ac:dyDescent="0.2">
      <c r="C796" s="14"/>
      <c r="D796" s="14"/>
    </row>
    <row r="797" spans="3:4" x14ac:dyDescent="0.2">
      <c r="C797" s="14"/>
      <c r="D797" s="14"/>
    </row>
    <row r="798" spans="3:4" x14ac:dyDescent="0.2">
      <c r="C798" s="14"/>
      <c r="D798" s="14"/>
    </row>
    <row r="799" spans="3:4" x14ac:dyDescent="0.2">
      <c r="C799" s="14"/>
      <c r="D799" s="14"/>
    </row>
    <row r="800" spans="3:4" x14ac:dyDescent="0.2">
      <c r="C800" s="14"/>
      <c r="D800" s="14"/>
    </row>
    <row r="801" spans="3:4" x14ac:dyDescent="0.2">
      <c r="C801" s="14"/>
      <c r="D801" s="14"/>
    </row>
    <row r="802" spans="3:4" x14ac:dyDescent="0.2">
      <c r="C802" s="14"/>
      <c r="D802" s="14"/>
    </row>
    <row r="803" spans="3:4" x14ac:dyDescent="0.2">
      <c r="C803" s="14"/>
      <c r="D803" s="14"/>
    </row>
    <row r="804" spans="3:4" x14ac:dyDescent="0.2">
      <c r="C804" s="14"/>
      <c r="D804" s="14"/>
    </row>
    <row r="805" spans="3:4" x14ac:dyDescent="0.2">
      <c r="C805" s="14"/>
      <c r="D805" s="14"/>
    </row>
    <row r="806" spans="3:4" x14ac:dyDescent="0.2">
      <c r="C806" s="14"/>
      <c r="D806" s="14"/>
    </row>
    <row r="807" spans="3:4" x14ac:dyDescent="0.2">
      <c r="C807" s="14"/>
      <c r="D807" s="14"/>
    </row>
    <row r="808" spans="3:4" x14ac:dyDescent="0.2">
      <c r="C808" s="14"/>
      <c r="D808" s="14"/>
    </row>
    <row r="809" spans="3:4" x14ac:dyDescent="0.2">
      <c r="C809" s="14"/>
      <c r="D809" s="14"/>
    </row>
    <row r="810" spans="3:4" x14ac:dyDescent="0.2">
      <c r="C810" s="14"/>
      <c r="D810" s="14"/>
    </row>
    <row r="811" spans="3:4" x14ac:dyDescent="0.2">
      <c r="C811" s="14"/>
      <c r="D811" s="14"/>
    </row>
    <row r="812" spans="3:4" x14ac:dyDescent="0.2">
      <c r="C812" s="14"/>
      <c r="D812" s="14"/>
    </row>
    <row r="813" spans="3:4" x14ac:dyDescent="0.2">
      <c r="C813" s="14"/>
      <c r="D813" s="14"/>
    </row>
    <row r="814" spans="3:4" x14ac:dyDescent="0.2">
      <c r="C814" s="14"/>
      <c r="D814" s="14"/>
    </row>
    <row r="815" spans="3:4" x14ac:dyDescent="0.2">
      <c r="C815" s="14"/>
      <c r="D815" s="14"/>
    </row>
    <row r="816" spans="3:4" x14ac:dyDescent="0.2">
      <c r="C816" s="14"/>
      <c r="D816" s="14"/>
    </row>
    <row r="817" spans="3:4" x14ac:dyDescent="0.2">
      <c r="C817" s="14"/>
      <c r="D817" s="14"/>
    </row>
    <row r="818" spans="3:4" x14ac:dyDescent="0.2">
      <c r="C818" s="14"/>
      <c r="D818" s="14"/>
    </row>
    <row r="819" spans="3:4" x14ac:dyDescent="0.2">
      <c r="C819" s="14"/>
      <c r="D819" s="14"/>
    </row>
    <row r="820" spans="3:4" x14ac:dyDescent="0.2">
      <c r="C820" s="14"/>
      <c r="D820" s="14"/>
    </row>
    <row r="821" spans="3:4" x14ac:dyDescent="0.2">
      <c r="C821" s="14"/>
      <c r="D821" s="14"/>
    </row>
    <row r="822" spans="3:4" x14ac:dyDescent="0.2">
      <c r="C822" s="14"/>
      <c r="D822" s="14"/>
    </row>
    <row r="823" spans="3:4" x14ac:dyDescent="0.2">
      <c r="C823" s="14"/>
      <c r="D823" s="14"/>
    </row>
    <row r="824" spans="3:4" x14ac:dyDescent="0.2">
      <c r="C824" s="14"/>
      <c r="D824" s="14"/>
    </row>
    <row r="825" spans="3:4" x14ac:dyDescent="0.2">
      <c r="C825" s="14"/>
      <c r="D825" s="14"/>
    </row>
    <row r="826" spans="3:4" x14ac:dyDescent="0.2">
      <c r="C826" s="14"/>
      <c r="D826" s="14"/>
    </row>
    <row r="827" spans="3:4" x14ac:dyDescent="0.2">
      <c r="C827" s="14"/>
      <c r="D827" s="14"/>
    </row>
    <row r="828" spans="3:4" x14ac:dyDescent="0.2">
      <c r="C828" s="14"/>
      <c r="D828" s="14"/>
    </row>
    <row r="829" spans="3:4" x14ac:dyDescent="0.2">
      <c r="C829" s="14"/>
      <c r="D829" s="14"/>
    </row>
    <row r="830" spans="3:4" x14ac:dyDescent="0.2">
      <c r="C830" s="14"/>
      <c r="D830" s="14"/>
    </row>
    <row r="831" spans="3:4" x14ac:dyDescent="0.2">
      <c r="C831" s="14"/>
      <c r="D831" s="14"/>
    </row>
    <row r="832" spans="3:4" x14ac:dyDescent="0.2">
      <c r="C832" s="14"/>
      <c r="D832" s="14"/>
    </row>
    <row r="833" spans="3:4" x14ac:dyDescent="0.2">
      <c r="C833" s="14"/>
      <c r="D833" s="14"/>
    </row>
    <row r="834" spans="3:4" x14ac:dyDescent="0.2">
      <c r="C834" s="14"/>
      <c r="D834" s="14"/>
    </row>
    <row r="835" spans="3:4" x14ac:dyDescent="0.2">
      <c r="C835" s="14"/>
      <c r="D835" s="14"/>
    </row>
    <row r="836" spans="3:4" x14ac:dyDescent="0.2">
      <c r="C836" s="14"/>
      <c r="D836" s="14"/>
    </row>
    <row r="837" spans="3:4" x14ac:dyDescent="0.2">
      <c r="C837" s="14"/>
      <c r="D837" s="14"/>
    </row>
    <row r="838" spans="3:4" x14ac:dyDescent="0.2">
      <c r="C838" s="14"/>
      <c r="D838" s="14"/>
    </row>
    <row r="839" spans="3:4" x14ac:dyDescent="0.2">
      <c r="C839" s="14"/>
      <c r="D839" s="14"/>
    </row>
    <row r="840" spans="3:4" x14ac:dyDescent="0.2">
      <c r="C840" s="14"/>
      <c r="D840" s="14"/>
    </row>
    <row r="841" spans="3:4" x14ac:dyDescent="0.2">
      <c r="C841" s="14"/>
      <c r="D841" s="14"/>
    </row>
    <row r="842" spans="3:4" x14ac:dyDescent="0.2">
      <c r="C842" s="14"/>
      <c r="D842" s="14"/>
    </row>
    <row r="843" spans="3:4" x14ac:dyDescent="0.2">
      <c r="C843" s="14"/>
      <c r="D843" s="14"/>
    </row>
    <row r="844" spans="3:4" x14ac:dyDescent="0.2">
      <c r="C844" s="14"/>
      <c r="D844" s="14"/>
    </row>
    <row r="845" spans="3:4" x14ac:dyDescent="0.2">
      <c r="C845" s="14"/>
      <c r="D845" s="14"/>
    </row>
    <row r="846" spans="3:4" x14ac:dyDescent="0.2">
      <c r="C846" s="14"/>
      <c r="D846" s="14"/>
    </row>
    <row r="847" spans="3:4" x14ac:dyDescent="0.2">
      <c r="C847" s="14"/>
      <c r="D847" s="14"/>
    </row>
    <row r="848" spans="3:4" x14ac:dyDescent="0.2">
      <c r="C848" s="14"/>
      <c r="D848" s="14"/>
    </row>
    <row r="849" spans="3:4" x14ac:dyDescent="0.2">
      <c r="C849" s="14"/>
      <c r="D849" s="14"/>
    </row>
    <row r="850" spans="3:4" x14ac:dyDescent="0.2">
      <c r="C850" s="14"/>
      <c r="D850" s="14"/>
    </row>
    <row r="851" spans="3:4" x14ac:dyDescent="0.2">
      <c r="C851" s="14"/>
      <c r="D851" s="14"/>
    </row>
    <row r="852" spans="3:4" x14ac:dyDescent="0.2">
      <c r="C852" s="14"/>
      <c r="D852" s="14"/>
    </row>
    <row r="853" spans="3:4" x14ac:dyDescent="0.2">
      <c r="C853" s="14"/>
      <c r="D853" s="14"/>
    </row>
    <row r="854" spans="3:4" x14ac:dyDescent="0.2">
      <c r="C854" s="14"/>
      <c r="D854" s="14"/>
    </row>
    <row r="855" spans="3:4" x14ac:dyDescent="0.2">
      <c r="C855" s="14"/>
      <c r="D855" s="14"/>
    </row>
    <row r="856" spans="3:4" x14ac:dyDescent="0.2">
      <c r="C856" s="14"/>
      <c r="D856" s="14"/>
    </row>
    <row r="857" spans="3:4" x14ac:dyDescent="0.2">
      <c r="C857" s="14"/>
      <c r="D857" s="14"/>
    </row>
    <row r="858" spans="3:4" x14ac:dyDescent="0.2">
      <c r="C858" s="14"/>
      <c r="D858" s="14"/>
    </row>
    <row r="859" spans="3:4" x14ac:dyDescent="0.2">
      <c r="C859" s="14"/>
      <c r="D859" s="14"/>
    </row>
    <row r="860" spans="3:4" x14ac:dyDescent="0.2">
      <c r="C860" s="14"/>
      <c r="D860" s="14"/>
    </row>
    <row r="861" spans="3:4" x14ac:dyDescent="0.2">
      <c r="C861" s="14"/>
      <c r="D861" s="14"/>
    </row>
    <row r="862" spans="3:4" x14ac:dyDescent="0.2">
      <c r="C862" s="14"/>
      <c r="D862" s="14"/>
    </row>
    <row r="863" spans="3:4" x14ac:dyDescent="0.2">
      <c r="C863" s="14"/>
      <c r="D863" s="14"/>
    </row>
    <row r="864" spans="3:4" x14ac:dyDescent="0.2">
      <c r="C864" s="14"/>
      <c r="D864" s="14"/>
    </row>
    <row r="865" spans="3:4" x14ac:dyDescent="0.2">
      <c r="C865" s="14"/>
      <c r="D865" s="14"/>
    </row>
    <row r="866" spans="3:4" x14ac:dyDescent="0.2">
      <c r="C866" s="14"/>
      <c r="D866" s="14"/>
    </row>
    <row r="867" spans="3:4" x14ac:dyDescent="0.2">
      <c r="C867" s="14"/>
      <c r="D867" s="14"/>
    </row>
    <row r="868" spans="3:4" x14ac:dyDescent="0.2">
      <c r="C868" s="14"/>
      <c r="D868" s="14"/>
    </row>
    <row r="869" spans="3:4" x14ac:dyDescent="0.2">
      <c r="C869" s="14"/>
      <c r="D869" s="14"/>
    </row>
    <row r="870" spans="3:4" x14ac:dyDescent="0.2">
      <c r="C870" s="14"/>
      <c r="D870" s="14"/>
    </row>
    <row r="871" spans="3:4" x14ac:dyDescent="0.2">
      <c r="C871" s="14"/>
      <c r="D871" s="14"/>
    </row>
    <row r="872" spans="3:4" x14ac:dyDescent="0.2">
      <c r="C872" s="14"/>
      <c r="D872" s="14"/>
    </row>
    <row r="873" spans="3:4" x14ac:dyDescent="0.2">
      <c r="C873" s="14"/>
      <c r="D873" s="14"/>
    </row>
    <row r="874" spans="3:4" x14ac:dyDescent="0.2">
      <c r="C874" s="14"/>
      <c r="D874" s="14"/>
    </row>
    <row r="875" spans="3:4" x14ac:dyDescent="0.2">
      <c r="C875" s="14"/>
      <c r="D875" s="14"/>
    </row>
    <row r="876" spans="3:4" x14ac:dyDescent="0.2">
      <c r="C876" s="14"/>
      <c r="D876" s="14"/>
    </row>
    <row r="877" spans="3:4" x14ac:dyDescent="0.2">
      <c r="C877" s="14"/>
      <c r="D877" s="14"/>
    </row>
    <row r="878" spans="3:4" x14ac:dyDescent="0.2">
      <c r="C878" s="14"/>
      <c r="D878" s="14"/>
    </row>
    <row r="879" spans="3:4" x14ac:dyDescent="0.2">
      <c r="C879" s="14"/>
      <c r="D879" s="14"/>
    </row>
    <row r="880" spans="3:4" x14ac:dyDescent="0.2">
      <c r="C880" s="14"/>
      <c r="D880" s="14"/>
    </row>
    <row r="881" spans="3:4" x14ac:dyDescent="0.2">
      <c r="C881" s="14"/>
      <c r="D881" s="14"/>
    </row>
    <row r="882" spans="3:4" x14ac:dyDescent="0.2">
      <c r="C882" s="14"/>
      <c r="D882" s="14"/>
    </row>
    <row r="883" spans="3:4" x14ac:dyDescent="0.2">
      <c r="C883" s="14"/>
      <c r="D883" s="14"/>
    </row>
    <row r="884" spans="3:4" x14ac:dyDescent="0.2">
      <c r="C884" s="14"/>
      <c r="D884" s="14"/>
    </row>
    <row r="885" spans="3:4" x14ac:dyDescent="0.2">
      <c r="C885" s="14"/>
      <c r="D885" s="14"/>
    </row>
    <row r="886" spans="3:4" x14ac:dyDescent="0.2">
      <c r="C886" s="14"/>
      <c r="D886" s="14"/>
    </row>
    <row r="887" spans="3:4" x14ac:dyDescent="0.2">
      <c r="C887" s="14"/>
      <c r="D887" s="14"/>
    </row>
    <row r="888" spans="3:4" x14ac:dyDescent="0.2">
      <c r="C888" s="14"/>
      <c r="D888" s="14"/>
    </row>
    <row r="889" spans="3:4" x14ac:dyDescent="0.2">
      <c r="C889" s="14"/>
      <c r="D889" s="14"/>
    </row>
    <row r="890" spans="3:4" x14ac:dyDescent="0.2">
      <c r="C890" s="14"/>
      <c r="D890" s="14"/>
    </row>
    <row r="891" spans="3:4" x14ac:dyDescent="0.2">
      <c r="C891" s="14"/>
      <c r="D891" s="14"/>
    </row>
    <row r="892" spans="3:4" x14ac:dyDescent="0.2">
      <c r="C892" s="14"/>
      <c r="D892" s="14"/>
    </row>
    <row r="893" spans="3:4" x14ac:dyDescent="0.2">
      <c r="C893" s="14"/>
      <c r="D893" s="14"/>
    </row>
    <row r="894" spans="3:4" x14ac:dyDescent="0.2">
      <c r="C894" s="14"/>
      <c r="D894" s="14"/>
    </row>
    <row r="895" spans="3:4" x14ac:dyDescent="0.2">
      <c r="C895" s="14"/>
      <c r="D895" s="14"/>
    </row>
    <row r="896" spans="3:4" x14ac:dyDescent="0.2">
      <c r="C896" s="14"/>
      <c r="D896" s="14"/>
    </row>
    <row r="897" spans="3:4" x14ac:dyDescent="0.2">
      <c r="C897" s="14"/>
      <c r="D897" s="14"/>
    </row>
    <row r="898" spans="3:4" x14ac:dyDescent="0.2">
      <c r="C898" s="14"/>
      <c r="D898" s="14"/>
    </row>
    <row r="899" spans="3:4" x14ac:dyDescent="0.2">
      <c r="C899" s="14"/>
      <c r="D899" s="14"/>
    </row>
    <row r="900" spans="3:4" x14ac:dyDescent="0.2">
      <c r="C900" s="14"/>
      <c r="D900" s="14"/>
    </row>
    <row r="901" spans="3:4" x14ac:dyDescent="0.2">
      <c r="C901" s="14"/>
      <c r="D901" s="14"/>
    </row>
    <row r="902" spans="3:4" x14ac:dyDescent="0.2">
      <c r="C902" s="14"/>
      <c r="D902" s="14"/>
    </row>
    <row r="903" spans="3:4" x14ac:dyDescent="0.2">
      <c r="C903" s="14"/>
      <c r="D903" s="14"/>
    </row>
    <row r="904" spans="3:4" x14ac:dyDescent="0.2">
      <c r="C904" s="14"/>
      <c r="D904" s="14"/>
    </row>
    <row r="905" spans="3:4" x14ac:dyDescent="0.2">
      <c r="C905" s="14"/>
      <c r="D905" s="14"/>
    </row>
    <row r="906" spans="3:4" x14ac:dyDescent="0.2">
      <c r="C906" s="14"/>
      <c r="D906" s="14"/>
    </row>
    <row r="907" spans="3:4" x14ac:dyDescent="0.2">
      <c r="C907" s="14"/>
      <c r="D907" s="14"/>
    </row>
    <row r="908" spans="3:4" x14ac:dyDescent="0.2">
      <c r="C908" s="14"/>
      <c r="D908" s="14"/>
    </row>
    <row r="909" spans="3:4" x14ac:dyDescent="0.2">
      <c r="C909" s="14"/>
      <c r="D909" s="14"/>
    </row>
    <row r="910" spans="3:4" x14ac:dyDescent="0.2">
      <c r="C910" s="14"/>
      <c r="D910" s="14"/>
    </row>
    <row r="911" spans="3:4" x14ac:dyDescent="0.2">
      <c r="C911" s="14"/>
      <c r="D911" s="14"/>
    </row>
    <row r="912" spans="3:4" x14ac:dyDescent="0.2">
      <c r="C912" s="14"/>
      <c r="D912" s="14"/>
    </row>
    <row r="913" spans="3:4" x14ac:dyDescent="0.2">
      <c r="C913" s="14"/>
      <c r="D913" s="14"/>
    </row>
    <row r="914" spans="3:4" x14ac:dyDescent="0.2">
      <c r="C914" s="14"/>
      <c r="D914" s="14"/>
    </row>
    <row r="915" spans="3:4" x14ac:dyDescent="0.2">
      <c r="C915" s="14"/>
      <c r="D915" s="14"/>
    </row>
    <row r="916" spans="3:4" x14ac:dyDescent="0.2">
      <c r="C916" s="14"/>
      <c r="D916" s="14"/>
    </row>
    <row r="917" spans="3:4" x14ac:dyDescent="0.2">
      <c r="C917" s="14"/>
      <c r="D917" s="14"/>
    </row>
    <row r="918" spans="3:4" x14ac:dyDescent="0.2">
      <c r="C918" s="14"/>
      <c r="D918" s="14"/>
    </row>
    <row r="919" spans="3:4" x14ac:dyDescent="0.2">
      <c r="C919" s="14"/>
      <c r="D919" s="14"/>
    </row>
    <row r="920" spans="3:4" x14ac:dyDescent="0.2">
      <c r="C920" s="14"/>
      <c r="D920" s="14"/>
    </row>
    <row r="921" spans="3:4" x14ac:dyDescent="0.2">
      <c r="C921" s="14"/>
      <c r="D921" s="14"/>
    </row>
    <row r="922" spans="3:4" x14ac:dyDescent="0.2">
      <c r="C922" s="14"/>
      <c r="D922" s="14"/>
    </row>
    <row r="923" spans="3:4" x14ac:dyDescent="0.2">
      <c r="C923" s="14"/>
      <c r="D923" s="14"/>
    </row>
    <row r="924" spans="3:4" x14ac:dyDescent="0.2">
      <c r="C924" s="14"/>
      <c r="D924" s="14"/>
    </row>
    <row r="925" spans="3:4" x14ac:dyDescent="0.2">
      <c r="C925" s="14"/>
      <c r="D925" s="14"/>
    </row>
    <row r="926" spans="3:4" x14ac:dyDescent="0.2">
      <c r="C926" s="14"/>
      <c r="D926" s="14"/>
    </row>
    <row r="927" spans="3:4" x14ac:dyDescent="0.2">
      <c r="C927" s="14"/>
      <c r="D927" s="14"/>
    </row>
    <row r="928" spans="3:4" x14ac:dyDescent="0.2">
      <c r="C928" s="14"/>
      <c r="D928" s="14"/>
    </row>
    <row r="929" spans="3:4" x14ac:dyDescent="0.2">
      <c r="C929" s="14"/>
      <c r="D929" s="14"/>
    </row>
    <row r="930" spans="3:4" x14ac:dyDescent="0.2">
      <c r="C930" s="14"/>
      <c r="D930" s="14"/>
    </row>
    <row r="931" spans="3:4" x14ac:dyDescent="0.2">
      <c r="C931" s="14"/>
      <c r="D931" s="14"/>
    </row>
    <row r="932" spans="3:4" x14ac:dyDescent="0.2">
      <c r="C932" s="14"/>
      <c r="D932" s="14"/>
    </row>
    <row r="933" spans="3:4" x14ac:dyDescent="0.2">
      <c r="C933" s="14"/>
      <c r="D933" s="14"/>
    </row>
    <row r="934" spans="3:4" x14ac:dyDescent="0.2">
      <c r="C934" s="14"/>
      <c r="D934" s="14"/>
    </row>
    <row r="935" spans="3:4" x14ac:dyDescent="0.2">
      <c r="C935" s="14"/>
      <c r="D935" s="14"/>
    </row>
    <row r="936" spans="3:4" x14ac:dyDescent="0.2">
      <c r="C936" s="14"/>
      <c r="D936" s="14"/>
    </row>
    <row r="937" spans="3:4" x14ac:dyDescent="0.2">
      <c r="C937" s="14"/>
      <c r="D937" s="14"/>
    </row>
    <row r="938" spans="3:4" x14ac:dyDescent="0.2">
      <c r="C938" s="14"/>
      <c r="D938" s="14"/>
    </row>
    <row r="939" spans="3:4" x14ac:dyDescent="0.2">
      <c r="C939" s="14"/>
      <c r="D939" s="14"/>
    </row>
    <row r="940" spans="3:4" x14ac:dyDescent="0.2">
      <c r="C940" s="14"/>
      <c r="D940" s="14"/>
    </row>
    <row r="941" spans="3:4" x14ac:dyDescent="0.2">
      <c r="C941" s="14"/>
      <c r="D941" s="14"/>
    </row>
    <row r="942" spans="3:4" x14ac:dyDescent="0.2">
      <c r="C942" s="14"/>
      <c r="D942" s="14"/>
    </row>
    <row r="943" spans="3:4" x14ac:dyDescent="0.2">
      <c r="C943" s="14"/>
      <c r="D943" s="14"/>
    </row>
    <row r="944" spans="3:4" x14ac:dyDescent="0.2">
      <c r="C944" s="14"/>
      <c r="D944" s="14"/>
    </row>
    <row r="945" spans="3:4" x14ac:dyDescent="0.2">
      <c r="C945" s="14"/>
      <c r="D945" s="14"/>
    </row>
    <row r="946" spans="3:4" x14ac:dyDescent="0.2">
      <c r="C946" s="14"/>
      <c r="D946" s="14"/>
    </row>
    <row r="947" spans="3:4" x14ac:dyDescent="0.2">
      <c r="C947" s="14"/>
      <c r="D947" s="14"/>
    </row>
    <row r="948" spans="3:4" x14ac:dyDescent="0.2">
      <c r="C948" s="14"/>
      <c r="D948" s="14"/>
    </row>
    <row r="949" spans="3:4" x14ac:dyDescent="0.2">
      <c r="C949" s="14"/>
      <c r="D949" s="14"/>
    </row>
    <row r="950" spans="3:4" x14ac:dyDescent="0.2">
      <c r="C950" s="14"/>
      <c r="D950" s="14"/>
    </row>
    <row r="951" spans="3:4" x14ac:dyDescent="0.2">
      <c r="C951" s="14"/>
      <c r="D951" s="14"/>
    </row>
    <row r="952" spans="3:4" x14ac:dyDescent="0.2">
      <c r="C952" s="14"/>
      <c r="D952" s="14"/>
    </row>
    <row r="953" spans="3:4" x14ac:dyDescent="0.2">
      <c r="C953" s="14"/>
      <c r="D953" s="14"/>
    </row>
    <row r="954" spans="3:4" x14ac:dyDescent="0.2">
      <c r="C954" s="14"/>
      <c r="D954" s="14"/>
    </row>
    <row r="955" spans="3:4" x14ac:dyDescent="0.2">
      <c r="C955" s="14"/>
      <c r="D955" s="14"/>
    </row>
    <row r="956" spans="3:4" x14ac:dyDescent="0.2">
      <c r="C956" s="14"/>
      <c r="D956" s="14"/>
    </row>
    <row r="957" spans="3:4" x14ac:dyDescent="0.2">
      <c r="C957" s="14"/>
      <c r="D957" s="14"/>
    </row>
    <row r="958" spans="3:4" x14ac:dyDescent="0.2">
      <c r="C958" s="14"/>
      <c r="D958" s="14"/>
    </row>
    <row r="959" spans="3:4" x14ac:dyDescent="0.2">
      <c r="C959" s="14"/>
      <c r="D959" s="14"/>
    </row>
    <row r="960" spans="3:4" x14ac:dyDescent="0.2">
      <c r="C960" s="14"/>
      <c r="D960" s="14"/>
    </row>
    <row r="961" spans="3:4" x14ac:dyDescent="0.2">
      <c r="C961" s="14"/>
      <c r="D961" s="14"/>
    </row>
    <row r="962" spans="3:4" x14ac:dyDescent="0.2">
      <c r="C962" s="14"/>
      <c r="D962" s="14"/>
    </row>
    <row r="963" spans="3:4" x14ac:dyDescent="0.2">
      <c r="C963" s="14"/>
      <c r="D963" s="14"/>
    </row>
    <row r="964" spans="3:4" x14ac:dyDescent="0.2">
      <c r="C964" s="14"/>
      <c r="D964" s="14"/>
    </row>
    <row r="965" spans="3:4" x14ac:dyDescent="0.2">
      <c r="C965" s="14"/>
      <c r="D965" s="14"/>
    </row>
    <row r="966" spans="3:4" x14ac:dyDescent="0.2">
      <c r="C966" s="14"/>
      <c r="D966" s="14"/>
    </row>
    <row r="967" spans="3:4" x14ac:dyDescent="0.2">
      <c r="C967" s="14"/>
      <c r="D967" s="14"/>
    </row>
    <row r="968" spans="3:4" x14ac:dyDescent="0.2">
      <c r="C968" s="14"/>
      <c r="D968" s="14"/>
    </row>
    <row r="969" spans="3:4" x14ac:dyDescent="0.2">
      <c r="C969" s="14"/>
      <c r="D969" s="14"/>
    </row>
    <row r="970" spans="3:4" x14ac:dyDescent="0.2">
      <c r="C970" s="14"/>
      <c r="D970" s="14"/>
    </row>
    <row r="971" spans="3:4" x14ac:dyDescent="0.2">
      <c r="C971" s="14"/>
      <c r="D971" s="14"/>
    </row>
    <row r="972" spans="3:4" x14ac:dyDescent="0.2">
      <c r="C972" s="14"/>
      <c r="D972" s="14"/>
    </row>
    <row r="973" spans="3:4" x14ac:dyDescent="0.2">
      <c r="C973" s="14"/>
      <c r="D973" s="14"/>
    </row>
    <row r="974" spans="3:4" x14ac:dyDescent="0.2">
      <c r="C974" s="14"/>
      <c r="D974" s="14"/>
    </row>
    <row r="975" spans="3:4" x14ac:dyDescent="0.2">
      <c r="C975" s="14"/>
      <c r="D975" s="14"/>
    </row>
    <row r="976" spans="3:4" x14ac:dyDescent="0.2">
      <c r="C976" s="14"/>
      <c r="D976" s="14"/>
    </row>
    <row r="977" spans="3:4" x14ac:dyDescent="0.2">
      <c r="C977" s="14"/>
      <c r="D977" s="14"/>
    </row>
    <row r="978" spans="3:4" x14ac:dyDescent="0.2">
      <c r="C978" s="14"/>
      <c r="D978" s="14"/>
    </row>
    <row r="979" spans="3:4" x14ac:dyDescent="0.2">
      <c r="C979" s="14"/>
      <c r="D979" s="14"/>
    </row>
    <row r="980" spans="3:4" x14ac:dyDescent="0.2">
      <c r="C980" s="14"/>
      <c r="D980" s="14"/>
    </row>
    <row r="981" spans="3:4" x14ac:dyDescent="0.2">
      <c r="C981" s="14"/>
      <c r="D981" s="14"/>
    </row>
    <row r="982" spans="3:4" x14ac:dyDescent="0.2">
      <c r="C982" s="14"/>
      <c r="D982" s="14"/>
    </row>
    <row r="983" spans="3:4" x14ac:dyDescent="0.2">
      <c r="C983" s="14"/>
      <c r="D983" s="14"/>
    </row>
    <row r="984" spans="3:4" x14ac:dyDescent="0.2">
      <c r="C984" s="14"/>
      <c r="D984" s="14"/>
    </row>
    <row r="985" spans="3:4" x14ac:dyDescent="0.2">
      <c r="C985" s="14"/>
      <c r="D985" s="14"/>
    </row>
    <row r="986" spans="3:4" x14ac:dyDescent="0.2">
      <c r="C986" s="14"/>
      <c r="D986" s="14"/>
    </row>
    <row r="987" spans="3:4" x14ac:dyDescent="0.2">
      <c r="C987" s="14"/>
      <c r="D987" s="14"/>
    </row>
    <row r="988" spans="3:4" x14ac:dyDescent="0.2">
      <c r="C988" s="14"/>
      <c r="D988" s="14"/>
    </row>
    <row r="989" spans="3:4" x14ac:dyDescent="0.2">
      <c r="C989" s="14"/>
      <c r="D989" s="14"/>
    </row>
    <row r="990" spans="3:4" x14ac:dyDescent="0.2">
      <c r="C990" s="14"/>
      <c r="D990" s="14"/>
    </row>
    <row r="991" spans="3:4" x14ac:dyDescent="0.2">
      <c r="C991" s="14"/>
      <c r="D991" s="14"/>
    </row>
    <row r="992" spans="3:4" x14ac:dyDescent="0.2">
      <c r="C992" s="14"/>
      <c r="D992" s="14"/>
    </row>
    <row r="993" spans="3:4" x14ac:dyDescent="0.2">
      <c r="C993" s="14"/>
      <c r="D993" s="14"/>
    </row>
    <row r="994" spans="3:4" x14ac:dyDescent="0.2">
      <c r="C994" s="14"/>
      <c r="D994" s="14"/>
    </row>
    <row r="995" spans="3:4" x14ac:dyDescent="0.2">
      <c r="C995" s="14"/>
      <c r="D995" s="14"/>
    </row>
    <row r="996" spans="3:4" x14ac:dyDescent="0.2">
      <c r="C996" s="14"/>
      <c r="D996" s="14"/>
    </row>
    <row r="997" spans="3:4" x14ac:dyDescent="0.2">
      <c r="C997" s="14"/>
      <c r="D997" s="14"/>
    </row>
    <row r="998" spans="3:4" x14ac:dyDescent="0.2">
      <c r="C998" s="14"/>
      <c r="D998" s="14"/>
    </row>
    <row r="999" spans="3:4" x14ac:dyDescent="0.2">
      <c r="C999" s="14"/>
      <c r="D999" s="14"/>
    </row>
    <row r="1000" spans="3:4" x14ac:dyDescent="0.2">
      <c r="C1000" s="14"/>
      <c r="D1000" s="14"/>
    </row>
    <row r="1001" spans="3:4" x14ac:dyDescent="0.2">
      <c r="C1001" s="14"/>
      <c r="D1001" s="14"/>
    </row>
    <row r="1002" spans="3:4" x14ac:dyDescent="0.2">
      <c r="C1002" s="14"/>
      <c r="D1002" s="14"/>
    </row>
    <row r="1003" spans="3:4" x14ac:dyDescent="0.2">
      <c r="C1003" s="14"/>
      <c r="D1003" s="14"/>
    </row>
    <row r="1004" spans="3:4" x14ac:dyDescent="0.2">
      <c r="C1004" s="14"/>
      <c r="D1004" s="14"/>
    </row>
    <row r="1005" spans="3:4" x14ac:dyDescent="0.2">
      <c r="C1005" s="14"/>
      <c r="D1005" s="14"/>
    </row>
    <row r="1006" spans="3:4" x14ac:dyDescent="0.2">
      <c r="C1006" s="14"/>
      <c r="D1006" s="14"/>
    </row>
    <row r="1007" spans="3:4" x14ac:dyDescent="0.2">
      <c r="C1007" s="14"/>
      <c r="D1007" s="14"/>
    </row>
    <row r="1008" spans="3:4" x14ac:dyDescent="0.2">
      <c r="C1008" s="14"/>
      <c r="D1008" s="14"/>
    </row>
    <row r="1009" spans="3:4" x14ac:dyDescent="0.2">
      <c r="C1009" s="14"/>
      <c r="D1009" s="14"/>
    </row>
    <row r="1010" spans="3:4" x14ac:dyDescent="0.2">
      <c r="C1010" s="14"/>
      <c r="D1010" s="14"/>
    </row>
    <row r="1011" spans="3:4" x14ac:dyDescent="0.2">
      <c r="C1011" s="14"/>
      <c r="D1011" s="14"/>
    </row>
    <row r="1012" spans="3:4" x14ac:dyDescent="0.2">
      <c r="C1012" s="14"/>
      <c r="D1012" s="14"/>
    </row>
    <row r="1013" spans="3:4" x14ac:dyDescent="0.2">
      <c r="C1013" s="14"/>
      <c r="D1013" s="14"/>
    </row>
    <row r="1014" spans="3:4" x14ac:dyDescent="0.2">
      <c r="C1014" s="14"/>
      <c r="D1014" s="14"/>
    </row>
    <row r="1015" spans="3:4" x14ac:dyDescent="0.2">
      <c r="C1015" s="14"/>
      <c r="D1015" s="14"/>
    </row>
    <row r="1016" spans="3:4" x14ac:dyDescent="0.2">
      <c r="C1016" s="14"/>
      <c r="D1016" s="14"/>
    </row>
    <row r="1017" spans="3:4" x14ac:dyDescent="0.2">
      <c r="C1017" s="14"/>
      <c r="D1017" s="14"/>
    </row>
    <row r="1018" spans="3:4" x14ac:dyDescent="0.2">
      <c r="C1018" s="14"/>
      <c r="D1018" s="14"/>
    </row>
    <row r="1019" spans="3:4" x14ac:dyDescent="0.2">
      <c r="C1019" s="14"/>
      <c r="D1019" s="14"/>
    </row>
    <row r="1020" spans="3:4" x14ac:dyDescent="0.2">
      <c r="C1020" s="14"/>
      <c r="D1020" s="14"/>
    </row>
    <row r="1021" spans="3:4" x14ac:dyDescent="0.2">
      <c r="C1021" s="14"/>
      <c r="D1021" s="14"/>
    </row>
    <row r="1022" spans="3:4" x14ac:dyDescent="0.2">
      <c r="C1022" s="14"/>
      <c r="D1022" s="14"/>
    </row>
    <row r="1023" spans="3:4" x14ac:dyDescent="0.2">
      <c r="C1023" s="14"/>
      <c r="D1023" s="14"/>
    </row>
    <row r="1024" spans="3:4" x14ac:dyDescent="0.2">
      <c r="C1024" s="14"/>
      <c r="D1024" s="14"/>
    </row>
    <row r="1025" spans="3:4" x14ac:dyDescent="0.2">
      <c r="C1025" s="14"/>
      <c r="D1025" s="14"/>
    </row>
    <row r="1026" spans="3:4" x14ac:dyDescent="0.2">
      <c r="C1026" s="14"/>
      <c r="D1026" s="14"/>
    </row>
    <row r="1027" spans="3:4" x14ac:dyDescent="0.2">
      <c r="C1027" s="14"/>
      <c r="D1027" s="14"/>
    </row>
    <row r="1028" spans="3:4" x14ac:dyDescent="0.2">
      <c r="C1028" s="14"/>
      <c r="D1028" s="14"/>
    </row>
    <row r="1029" spans="3:4" x14ac:dyDescent="0.2">
      <c r="C1029" s="14"/>
      <c r="D1029" s="14"/>
    </row>
    <row r="1030" spans="3:4" x14ac:dyDescent="0.2">
      <c r="C1030" s="14"/>
      <c r="D1030" s="14"/>
    </row>
    <row r="1031" spans="3:4" x14ac:dyDescent="0.2">
      <c r="C1031" s="14"/>
      <c r="D1031" s="14"/>
    </row>
    <row r="1032" spans="3:4" x14ac:dyDescent="0.2">
      <c r="C1032" s="14"/>
      <c r="D1032" s="14"/>
    </row>
    <row r="1033" spans="3:4" x14ac:dyDescent="0.2">
      <c r="C1033" s="14"/>
      <c r="D1033" s="14"/>
    </row>
    <row r="1034" spans="3:4" x14ac:dyDescent="0.2">
      <c r="C1034" s="14"/>
      <c r="D1034" s="14"/>
    </row>
    <row r="1035" spans="3:4" x14ac:dyDescent="0.2">
      <c r="C1035" s="14"/>
      <c r="D1035" s="14"/>
    </row>
    <row r="1036" spans="3:4" x14ac:dyDescent="0.2">
      <c r="C1036" s="14"/>
      <c r="D1036" s="14"/>
    </row>
    <row r="1037" spans="3:4" x14ac:dyDescent="0.2">
      <c r="C1037" s="14"/>
      <c r="D1037" s="14"/>
    </row>
    <row r="1038" spans="3:4" x14ac:dyDescent="0.2">
      <c r="C1038" s="14"/>
      <c r="D1038" s="14"/>
    </row>
    <row r="1039" spans="3:4" x14ac:dyDescent="0.2">
      <c r="C1039" s="14"/>
      <c r="D1039" s="14"/>
    </row>
    <row r="1040" spans="3:4" x14ac:dyDescent="0.2">
      <c r="C1040" s="14"/>
      <c r="D1040" s="14"/>
    </row>
    <row r="1041" spans="3:4" x14ac:dyDescent="0.2">
      <c r="C1041" s="14"/>
      <c r="D1041" s="14"/>
    </row>
    <row r="1042" spans="3:4" x14ac:dyDescent="0.2">
      <c r="C1042" s="14"/>
      <c r="D1042" s="14"/>
    </row>
    <row r="1043" spans="3:4" x14ac:dyDescent="0.2">
      <c r="C1043" s="14"/>
      <c r="D1043" s="14"/>
    </row>
    <row r="1044" spans="3:4" x14ac:dyDescent="0.2">
      <c r="C1044" s="14"/>
      <c r="D1044" s="14"/>
    </row>
    <row r="1045" spans="3:4" x14ac:dyDescent="0.2">
      <c r="C1045" s="14"/>
      <c r="D1045" s="14"/>
    </row>
    <row r="1046" spans="3:4" x14ac:dyDescent="0.2">
      <c r="C1046" s="14"/>
      <c r="D1046" s="14"/>
    </row>
    <row r="1047" spans="3:4" x14ac:dyDescent="0.2">
      <c r="C1047" s="14"/>
      <c r="D1047" s="14"/>
    </row>
    <row r="1048" spans="3:4" x14ac:dyDescent="0.2">
      <c r="C1048" s="14"/>
      <c r="D1048" s="14"/>
    </row>
    <row r="1049" spans="3:4" x14ac:dyDescent="0.2">
      <c r="C1049" s="14"/>
      <c r="D1049" s="14"/>
    </row>
    <row r="1050" spans="3:4" x14ac:dyDescent="0.2">
      <c r="C1050" s="14"/>
      <c r="D1050" s="14"/>
    </row>
    <row r="1051" spans="3:4" x14ac:dyDescent="0.2">
      <c r="C1051" s="14"/>
      <c r="D1051" s="14"/>
    </row>
    <row r="1052" spans="3:4" x14ac:dyDescent="0.2">
      <c r="C1052" s="14"/>
      <c r="D1052" s="14"/>
    </row>
    <row r="1053" spans="3:4" x14ac:dyDescent="0.2">
      <c r="C1053" s="14"/>
      <c r="D1053" s="14"/>
    </row>
    <row r="1054" spans="3:4" x14ac:dyDescent="0.2">
      <c r="C1054" s="14"/>
      <c r="D1054" s="14"/>
    </row>
    <row r="1055" spans="3:4" x14ac:dyDescent="0.2">
      <c r="C1055" s="14"/>
      <c r="D1055" s="14"/>
    </row>
    <row r="1056" spans="3:4" x14ac:dyDescent="0.2">
      <c r="C1056" s="14"/>
      <c r="D1056" s="14"/>
    </row>
    <row r="1057" spans="3:4" x14ac:dyDescent="0.2">
      <c r="C1057" s="14"/>
      <c r="D1057" s="14"/>
    </row>
    <row r="1058" spans="3:4" x14ac:dyDescent="0.2">
      <c r="C1058" s="14"/>
      <c r="D1058" s="14"/>
    </row>
    <row r="1059" spans="3:4" x14ac:dyDescent="0.2">
      <c r="C1059" s="14"/>
      <c r="D1059" s="14"/>
    </row>
    <row r="1060" spans="3:4" x14ac:dyDescent="0.2">
      <c r="C1060" s="14"/>
      <c r="D1060" s="14"/>
    </row>
    <row r="1061" spans="3:4" x14ac:dyDescent="0.2">
      <c r="C1061" s="14"/>
      <c r="D1061" s="14"/>
    </row>
    <row r="1062" spans="3:4" x14ac:dyDescent="0.2">
      <c r="C1062" s="14"/>
      <c r="D1062" s="14"/>
    </row>
    <row r="1063" spans="3:4" x14ac:dyDescent="0.2">
      <c r="C1063" s="14"/>
      <c r="D1063" s="14"/>
    </row>
    <row r="1064" spans="3:4" x14ac:dyDescent="0.2">
      <c r="C1064" s="14"/>
      <c r="D1064" s="14"/>
    </row>
    <row r="1065" spans="3:4" x14ac:dyDescent="0.2">
      <c r="C1065" s="14"/>
      <c r="D1065" s="14"/>
    </row>
    <row r="1066" spans="3:4" x14ac:dyDescent="0.2">
      <c r="C1066" s="14"/>
      <c r="D1066" s="14"/>
    </row>
    <row r="1067" spans="3:4" x14ac:dyDescent="0.2">
      <c r="C1067" s="14"/>
      <c r="D1067" s="14"/>
    </row>
    <row r="1068" spans="3:4" x14ac:dyDescent="0.2">
      <c r="C1068" s="14"/>
      <c r="D1068" s="14"/>
    </row>
    <row r="1069" spans="3:4" x14ac:dyDescent="0.2">
      <c r="C1069" s="14"/>
      <c r="D1069" s="14"/>
    </row>
    <row r="1070" spans="3:4" x14ac:dyDescent="0.2">
      <c r="C1070" s="14"/>
      <c r="D1070" s="14"/>
    </row>
    <row r="1071" spans="3:4" x14ac:dyDescent="0.2">
      <c r="C1071" s="14"/>
      <c r="D1071" s="14"/>
    </row>
    <row r="1072" spans="3:4" x14ac:dyDescent="0.2">
      <c r="C1072" s="14"/>
      <c r="D1072" s="14"/>
    </row>
    <row r="1073" spans="3:4" x14ac:dyDescent="0.2">
      <c r="C1073" s="14"/>
      <c r="D1073" s="14"/>
    </row>
    <row r="1074" spans="3:4" x14ac:dyDescent="0.2">
      <c r="C1074" s="14"/>
      <c r="D1074" s="14"/>
    </row>
    <row r="1075" spans="3:4" x14ac:dyDescent="0.2">
      <c r="C1075" s="14"/>
      <c r="D1075" s="14"/>
    </row>
    <row r="1076" spans="3:4" x14ac:dyDescent="0.2">
      <c r="C1076" s="14"/>
      <c r="D1076" s="14"/>
    </row>
    <row r="1077" spans="3:4" x14ac:dyDescent="0.2">
      <c r="C1077" s="14"/>
      <c r="D1077" s="14"/>
    </row>
    <row r="1078" spans="3:4" x14ac:dyDescent="0.2">
      <c r="C1078" s="14"/>
      <c r="D1078" s="14"/>
    </row>
    <row r="1079" spans="3:4" x14ac:dyDescent="0.2">
      <c r="C1079" s="14"/>
      <c r="D1079" s="14"/>
    </row>
    <row r="1080" spans="3:4" x14ac:dyDescent="0.2">
      <c r="C1080" s="14"/>
      <c r="D1080" s="14"/>
    </row>
    <row r="1081" spans="3:4" x14ac:dyDescent="0.2">
      <c r="C1081" s="14"/>
      <c r="D1081" s="14"/>
    </row>
    <row r="1082" spans="3:4" x14ac:dyDescent="0.2">
      <c r="C1082" s="14"/>
      <c r="D1082" s="14"/>
    </row>
    <row r="1083" spans="3:4" x14ac:dyDescent="0.2">
      <c r="C1083" s="14"/>
      <c r="D1083" s="14"/>
    </row>
    <row r="1084" spans="3:4" x14ac:dyDescent="0.2">
      <c r="C1084" s="14"/>
      <c r="D1084" s="14"/>
    </row>
    <row r="1085" spans="3:4" x14ac:dyDescent="0.2">
      <c r="C1085" s="14"/>
      <c r="D1085" s="14"/>
    </row>
    <row r="1086" spans="3:4" x14ac:dyDescent="0.2">
      <c r="C1086" s="14"/>
      <c r="D1086" s="14"/>
    </row>
    <row r="1087" spans="3:4" x14ac:dyDescent="0.2">
      <c r="C1087" s="14"/>
      <c r="D1087" s="14"/>
    </row>
    <row r="1088" spans="3:4" x14ac:dyDescent="0.2">
      <c r="C1088" s="14"/>
      <c r="D1088" s="14"/>
    </row>
    <row r="1089" spans="3:4" x14ac:dyDescent="0.2">
      <c r="C1089" s="14"/>
      <c r="D1089" s="14"/>
    </row>
    <row r="1090" spans="3:4" x14ac:dyDescent="0.2">
      <c r="C1090" s="14"/>
      <c r="D1090" s="14"/>
    </row>
    <row r="1091" spans="3:4" x14ac:dyDescent="0.2">
      <c r="C1091" s="14"/>
      <c r="D1091" s="14"/>
    </row>
    <row r="1092" spans="3:4" x14ac:dyDescent="0.2">
      <c r="C1092" s="14"/>
      <c r="D1092" s="14"/>
    </row>
    <row r="1093" spans="3:4" x14ac:dyDescent="0.2">
      <c r="C1093" s="14"/>
      <c r="D1093" s="14"/>
    </row>
    <row r="1094" spans="3:4" x14ac:dyDescent="0.2">
      <c r="C1094" s="14"/>
      <c r="D1094" s="14"/>
    </row>
    <row r="1095" spans="3:4" x14ac:dyDescent="0.2">
      <c r="C1095" s="14"/>
      <c r="D1095" s="14"/>
    </row>
    <row r="1096" spans="3:4" x14ac:dyDescent="0.2">
      <c r="C1096" s="14"/>
      <c r="D1096" s="14"/>
    </row>
    <row r="1097" spans="3:4" x14ac:dyDescent="0.2">
      <c r="C1097" s="14"/>
      <c r="D1097" s="14"/>
    </row>
    <row r="1098" spans="3:4" x14ac:dyDescent="0.2">
      <c r="C1098" s="14"/>
      <c r="D1098" s="14"/>
    </row>
    <row r="1099" spans="3:4" x14ac:dyDescent="0.2">
      <c r="C1099" s="14"/>
      <c r="D1099" s="14"/>
    </row>
    <row r="1100" spans="3:4" x14ac:dyDescent="0.2">
      <c r="C1100" s="14"/>
      <c r="D1100" s="14"/>
    </row>
    <row r="1101" spans="3:4" x14ac:dyDescent="0.2">
      <c r="C1101" s="14"/>
      <c r="D1101" s="14"/>
    </row>
    <row r="1102" spans="3:4" x14ac:dyDescent="0.2">
      <c r="C1102" s="14"/>
      <c r="D1102" s="14"/>
    </row>
    <row r="1103" spans="3:4" x14ac:dyDescent="0.2">
      <c r="C1103" s="14"/>
      <c r="D1103" s="14"/>
    </row>
    <row r="1104" spans="3:4" x14ac:dyDescent="0.2">
      <c r="C1104" s="14"/>
      <c r="D1104" s="14"/>
    </row>
    <row r="1105" spans="3:4" x14ac:dyDescent="0.2">
      <c r="C1105" s="14"/>
      <c r="D1105" s="14"/>
    </row>
    <row r="1106" spans="3:4" x14ac:dyDescent="0.2">
      <c r="C1106" s="14"/>
      <c r="D1106" s="14"/>
    </row>
    <row r="1107" spans="3:4" x14ac:dyDescent="0.2">
      <c r="C1107" s="14"/>
      <c r="D1107" s="14"/>
    </row>
    <row r="1108" spans="3:4" x14ac:dyDescent="0.2">
      <c r="C1108" s="14"/>
      <c r="D1108" s="14"/>
    </row>
    <row r="1109" spans="3:4" x14ac:dyDescent="0.2">
      <c r="C1109" s="14"/>
      <c r="D1109" s="14"/>
    </row>
    <row r="1110" spans="3:4" x14ac:dyDescent="0.2">
      <c r="C1110" s="14"/>
      <c r="D1110" s="14"/>
    </row>
    <row r="1111" spans="3:4" x14ac:dyDescent="0.2">
      <c r="C1111" s="14"/>
      <c r="D1111" s="14"/>
    </row>
    <row r="1112" spans="3:4" x14ac:dyDescent="0.2">
      <c r="C1112" s="14"/>
      <c r="D1112" s="14"/>
    </row>
    <row r="1113" spans="3:4" x14ac:dyDescent="0.2">
      <c r="C1113" s="14"/>
      <c r="D1113" s="14"/>
    </row>
    <row r="1114" spans="3:4" x14ac:dyDescent="0.2">
      <c r="C1114" s="14"/>
      <c r="D1114" s="14"/>
    </row>
    <row r="1115" spans="3:4" x14ac:dyDescent="0.2">
      <c r="C1115" s="14"/>
      <c r="D1115" s="14"/>
    </row>
    <row r="1116" spans="3:4" x14ac:dyDescent="0.2">
      <c r="C1116" s="14"/>
      <c r="D1116" s="14"/>
    </row>
    <row r="1117" spans="3:4" x14ac:dyDescent="0.2">
      <c r="C1117" s="14"/>
      <c r="D1117" s="14"/>
    </row>
    <row r="1118" spans="3:4" x14ac:dyDescent="0.2">
      <c r="C1118" s="14"/>
      <c r="D1118" s="14"/>
    </row>
    <row r="1119" spans="3:4" x14ac:dyDescent="0.2">
      <c r="C1119" s="14"/>
      <c r="D1119" s="14"/>
    </row>
    <row r="1120" spans="3:4" x14ac:dyDescent="0.2">
      <c r="C1120" s="14"/>
      <c r="D1120" s="14"/>
    </row>
    <row r="1121" spans="3:4" x14ac:dyDescent="0.2">
      <c r="C1121" s="14"/>
      <c r="D1121" s="14"/>
    </row>
    <row r="1122" spans="3:4" x14ac:dyDescent="0.2">
      <c r="C1122" s="14"/>
      <c r="D1122" s="14"/>
    </row>
    <row r="1123" spans="3:4" x14ac:dyDescent="0.2">
      <c r="C1123" s="14"/>
      <c r="D1123" s="14"/>
    </row>
    <row r="1124" spans="3:4" x14ac:dyDescent="0.2">
      <c r="C1124" s="14"/>
      <c r="D1124" s="14"/>
    </row>
    <row r="1125" spans="3:4" x14ac:dyDescent="0.2">
      <c r="C1125" s="14"/>
      <c r="D1125" s="14"/>
    </row>
    <row r="1126" spans="3:4" x14ac:dyDescent="0.2">
      <c r="C1126" s="14"/>
      <c r="D1126" s="14"/>
    </row>
    <row r="1127" spans="3:4" x14ac:dyDescent="0.2">
      <c r="C1127" s="14"/>
      <c r="D1127" s="14"/>
    </row>
    <row r="1128" spans="3:4" x14ac:dyDescent="0.2">
      <c r="C1128" s="14"/>
      <c r="D1128" s="14"/>
    </row>
    <row r="1129" spans="3:4" x14ac:dyDescent="0.2">
      <c r="C1129" s="14"/>
      <c r="D1129" s="14"/>
    </row>
    <row r="1130" spans="3:4" x14ac:dyDescent="0.2">
      <c r="C1130" s="14"/>
      <c r="D1130" s="14"/>
    </row>
    <row r="1131" spans="3:4" x14ac:dyDescent="0.2">
      <c r="C1131" s="14"/>
      <c r="D1131" s="14"/>
    </row>
    <row r="1132" spans="3:4" x14ac:dyDescent="0.2">
      <c r="C1132" s="14"/>
      <c r="D1132" s="14"/>
    </row>
    <row r="1133" spans="3:4" x14ac:dyDescent="0.2">
      <c r="C1133" s="14"/>
      <c r="D1133" s="14"/>
    </row>
    <row r="1134" spans="3:4" x14ac:dyDescent="0.2">
      <c r="C1134" s="14"/>
      <c r="D1134" s="14"/>
    </row>
    <row r="1135" spans="3:4" x14ac:dyDescent="0.2">
      <c r="C1135" s="14"/>
      <c r="D1135" s="14"/>
    </row>
    <row r="1136" spans="3:4" x14ac:dyDescent="0.2">
      <c r="C1136" s="14"/>
      <c r="D1136" s="14"/>
    </row>
    <row r="1137" spans="3:4" x14ac:dyDescent="0.2">
      <c r="C1137" s="14"/>
      <c r="D1137" s="14"/>
    </row>
    <row r="1138" spans="3:4" x14ac:dyDescent="0.2">
      <c r="C1138" s="14"/>
      <c r="D1138" s="14"/>
    </row>
    <row r="1139" spans="3:4" x14ac:dyDescent="0.2">
      <c r="C1139" s="14"/>
      <c r="D1139" s="14"/>
    </row>
    <row r="1140" spans="3:4" x14ac:dyDescent="0.2">
      <c r="C1140" s="14"/>
      <c r="D1140" s="14"/>
    </row>
    <row r="1141" spans="3:4" x14ac:dyDescent="0.2">
      <c r="C1141" s="14"/>
      <c r="D1141" s="14"/>
    </row>
    <row r="1142" spans="3:4" x14ac:dyDescent="0.2">
      <c r="C1142" s="14"/>
      <c r="D1142" s="14"/>
    </row>
    <row r="1143" spans="3:4" x14ac:dyDescent="0.2">
      <c r="C1143" s="14"/>
      <c r="D1143" s="14"/>
    </row>
    <row r="1144" spans="3:4" x14ac:dyDescent="0.2">
      <c r="C1144" s="14"/>
      <c r="D1144" s="14"/>
    </row>
    <row r="1145" spans="3:4" x14ac:dyDescent="0.2">
      <c r="C1145" s="14"/>
      <c r="D1145" s="14"/>
    </row>
    <row r="1146" spans="3:4" x14ac:dyDescent="0.2">
      <c r="C1146" s="14"/>
      <c r="D1146" s="14"/>
    </row>
    <row r="1147" spans="3:4" x14ac:dyDescent="0.2">
      <c r="C1147" s="14"/>
      <c r="D1147" s="14"/>
    </row>
    <row r="1148" spans="3:4" x14ac:dyDescent="0.2">
      <c r="C1148" s="14"/>
      <c r="D1148" s="14"/>
    </row>
    <row r="1149" spans="3:4" x14ac:dyDescent="0.2">
      <c r="C1149" s="14"/>
      <c r="D1149" s="14"/>
    </row>
    <row r="1150" spans="3:4" x14ac:dyDescent="0.2">
      <c r="C1150" s="14"/>
      <c r="D1150" s="14"/>
    </row>
    <row r="1151" spans="3:4" x14ac:dyDescent="0.2">
      <c r="C1151" s="14"/>
      <c r="D1151" s="14"/>
    </row>
    <row r="1152" spans="3:4" x14ac:dyDescent="0.2">
      <c r="C1152" s="14"/>
      <c r="D1152" s="14"/>
    </row>
    <row r="1153" spans="3:4" x14ac:dyDescent="0.2">
      <c r="C1153" s="14"/>
      <c r="D1153" s="14"/>
    </row>
    <row r="1154" spans="3:4" x14ac:dyDescent="0.2">
      <c r="C1154" s="14"/>
      <c r="D1154" s="14"/>
    </row>
    <row r="1155" spans="3:4" x14ac:dyDescent="0.2">
      <c r="C1155" s="14"/>
      <c r="D1155" s="14"/>
    </row>
    <row r="1156" spans="3:4" x14ac:dyDescent="0.2">
      <c r="C1156" s="14"/>
      <c r="D1156" s="14"/>
    </row>
    <row r="1157" spans="3:4" x14ac:dyDescent="0.2">
      <c r="C1157" s="14"/>
      <c r="D1157" s="14"/>
    </row>
    <row r="1158" spans="3:4" x14ac:dyDescent="0.2">
      <c r="C1158" s="14"/>
      <c r="D1158" s="14"/>
    </row>
    <row r="1159" spans="3:4" x14ac:dyDescent="0.2">
      <c r="C1159" s="14"/>
      <c r="D1159" s="14"/>
    </row>
    <row r="1160" spans="3:4" x14ac:dyDescent="0.2">
      <c r="C1160" s="14"/>
      <c r="D1160" s="14"/>
    </row>
    <row r="1161" spans="3:4" x14ac:dyDescent="0.2">
      <c r="C1161" s="14"/>
      <c r="D1161" s="14"/>
    </row>
    <row r="1162" spans="3:4" x14ac:dyDescent="0.2">
      <c r="C1162" s="14"/>
      <c r="D1162" s="14"/>
    </row>
    <row r="1163" spans="3:4" x14ac:dyDescent="0.2">
      <c r="C1163" s="14"/>
      <c r="D1163" s="14"/>
    </row>
    <row r="1164" spans="3:4" x14ac:dyDescent="0.2">
      <c r="C1164" s="14"/>
      <c r="D1164" s="14"/>
    </row>
    <row r="1165" spans="3:4" x14ac:dyDescent="0.2">
      <c r="C1165" s="14"/>
      <c r="D1165" s="14"/>
    </row>
    <row r="1166" spans="3:4" x14ac:dyDescent="0.2">
      <c r="C1166" s="14"/>
      <c r="D1166" s="14"/>
    </row>
    <row r="1167" spans="3:4" x14ac:dyDescent="0.2">
      <c r="C1167" s="14"/>
      <c r="D1167" s="14"/>
    </row>
    <row r="1168" spans="3:4" x14ac:dyDescent="0.2">
      <c r="C1168" s="14"/>
      <c r="D1168" s="14"/>
    </row>
    <row r="1169" spans="3:4" x14ac:dyDescent="0.2">
      <c r="C1169" s="14"/>
      <c r="D1169" s="14"/>
    </row>
    <row r="1170" spans="3:4" x14ac:dyDescent="0.2">
      <c r="C1170" s="14"/>
      <c r="D1170" s="14"/>
    </row>
    <row r="1171" spans="3:4" x14ac:dyDescent="0.2">
      <c r="C1171" s="14"/>
      <c r="D1171" s="14"/>
    </row>
    <row r="1172" spans="3:4" x14ac:dyDescent="0.2">
      <c r="C1172" s="14"/>
      <c r="D1172" s="14"/>
    </row>
    <row r="1173" spans="3:4" x14ac:dyDescent="0.2">
      <c r="C1173" s="14"/>
      <c r="D1173" s="14"/>
    </row>
    <row r="1174" spans="3:4" x14ac:dyDescent="0.2">
      <c r="C1174" s="14"/>
      <c r="D1174" s="14"/>
    </row>
    <row r="1175" spans="3:4" x14ac:dyDescent="0.2">
      <c r="C1175" s="14"/>
      <c r="D1175" s="14"/>
    </row>
    <row r="1176" spans="3:4" x14ac:dyDescent="0.2">
      <c r="C1176" s="14"/>
      <c r="D1176" s="14"/>
    </row>
    <row r="1177" spans="3:4" x14ac:dyDescent="0.2">
      <c r="C1177" s="14"/>
      <c r="D1177" s="14"/>
    </row>
    <row r="1178" spans="3:4" x14ac:dyDescent="0.2">
      <c r="C1178" s="14"/>
      <c r="D1178" s="14"/>
    </row>
    <row r="1179" spans="3:4" x14ac:dyDescent="0.2">
      <c r="C1179" s="14"/>
      <c r="D1179" s="14"/>
    </row>
    <row r="1180" spans="3:4" x14ac:dyDescent="0.2">
      <c r="C1180" s="14"/>
      <c r="D1180" s="14"/>
    </row>
    <row r="1181" spans="3:4" x14ac:dyDescent="0.2">
      <c r="C1181" s="14"/>
      <c r="D1181" s="14"/>
    </row>
    <row r="1182" spans="3:4" x14ac:dyDescent="0.2">
      <c r="C1182" s="14"/>
      <c r="D1182" s="14"/>
    </row>
    <row r="1183" spans="3:4" x14ac:dyDescent="0.2">
      <c r="C1183" s="14"/>
      <c r="D1183" s="14"/>
    </row>
    <row r="1184" spans="3:4" x14ac:dyDescent="0.2">
      <c r="C1184" s="14"/>
      <c r="D1184" s="14"/>
    </row>
    <row r="1185" spans="3:4" x14ac:dyDescent="0.2">
      <c r="C1185" s="14"/>
      <c r="D1185" s="14"/>
    </row>
    <row r="1186" spans="3:4" x14ac:dyDescent="0.2">
      <c r="C1186" s="14"/>
      <c r="D1186" s="14"/>
    </row>
    <row r="1187" spans="3:4" x14ac:dyDescent="0.2">
      <c r="C1187" s="14"/>
      <c r="D1187" s="14"/>
    </row>
    <row r="1188" spans="3:4" x14ac:dyDescent="0.2">
      <c r="C1188" s="14"/>
      <c r="D1188" s="14"/>
    </row>
    <row r="1189" spans="3:4" x14ac:dyDescent="0.2">
      <c r="C1189" s="14"/>
      <c r="D1189" s="14"/>
    </row>
    <row r="1190" spans="3:4" x14ac:dyDescent="0.2">
      <c r="C1190" s="14"/>
      <c r="D1190" s="14"/>
    </row>
    <row r="1191" spans="3:4" x14ac:dyDescent="0.2">
      <c r="C1191" s="14"/>
      <c r="D1191" s="14"/>
    </row>
    <row r="1192" spans="3:4" x14ac:dyDescent="0.2">
      <c r="C1192" s="14"/>
      <c r="D1192" s="14"/>
    </row>
    <row r="1193" spans="3:4" x14ac:dyDescent="0.2">
      <c r="C1193" s="14"/>
      <c r="D1193" s="14"/>
    </row>
    <row r="1194" spans="3:4" x14ac:dyDescent="0.2">
      <c r="C1194" s="14"/>
      <c r="D1194" s="14"/>
    </row>
    <row r="1195" spans="3:4" x14ac:dyDescent="0.2">
      <c r="C1195" s="14"/>
      <c r="D1195" s="14"/>
    </row>
    <row r="1196" spans="3:4" x14ac:dyDescent="0.2">
      <c r="C1196" s="14"/>
      <c r="D1196" s="14"/>
    </row>
    <row r="1197" spans="3:4" x14ac:dyDescent="0.2">
      <c r="C1197" s="14"/>
      <c r="D1197" s="14"/>
    </row>
    <row r="1198" spans="3:4" x14ac:dyDescent="0.2">
      <c r="C1198" s="14"/>
      <c r="D1198" s="14"/>
    </row>
    <row r="1199" spans="3:4" x14ac:dyDescent="0.2">
      <c r="C1199" s="14"/>
      <c r="D1199" s="14"/>
    </row>
    <row r="1200" spans="3:4" x14ac:dyDescent="0.2">
      <c r="C1200" s="14"/>
      <c r="D1200" s="14"/>
    </row>
    <row r="1201" spans="3:4" x14ac:dyDescent="0.2">
      <c r="C1201" s="14"/>
      <c r="D1201" s="14"/>
    </row>
    <row r="1202" spans="3:4" x14ac:dyDescent="0.2">
      <c r="C1202" s="14"/>
      <c r="D1202" s="14"/>
    </row>
    <row r="1203" spans="3:4" x14ac:dyDescent="0.2">
      <c r="C1203" s="14"/>
      <c r="D1203" s="14"/>
    </row>
    <row r="1204" spans="3:4" x14ac:dyDescent="0.2">
      <c r="C1204" s="14"/>
      <c r="D1204" s="14"/>
    </row>
    <row r="1205" spans="3:4" x14ac:dyDescent="0.2">
      <c r="C1205" s="14"/>
      <c r="D1205" s="14"/>
    </row>
    <row r="1206" spans="3:4" x14ac:dyDescent="0.2">
      <c r="C1206" s="14"/>
      <c r="D1206" s="14"/>
    </row>
    <row r="1207" spans="3:4" x14ac:dyDescent="0.2">
      <c r="C1207" s="14"/>
      <c r="D1207" s="14"/>
    </row>
    <row r="1208" spans="3:4" x14ac:dyDescent="0.2">
      <c r="C1208" s="14"/>
      <c r="D1208" s="14"/>
    </row>
    <row r="1209" spans="3:4" x14ac:dyDescent="0.2">
      <c r="C1209" s="14"/>
      <c r="D1209" s="14"/>
    </row>
    <row r="1210" spans="3:4" x14ac:dyDescent="0.2">
      <c r="C1210" s="14"/>
      <c r="D1210" s="14"/>
    </row>
    <row r="1211" spans="3:4" x14ac:dyDescent="0.2">
      <c r="C1211" s="14"/>
      <c r="D1211" s="14"/>
    </row>
    <row r="1212" spans="3:4" x14ac:dyDescent="0.2">
      <c r="C1212" s="14"/>
      <c r="D1212" s="14"/>
    </row>
    <row r="1213" spans="3:4" x14ac:dyDescent="0.2">
      <c r="C1213" s="14"/>
      <c r="D1213" s="14"/>
    </row>
    <row r="1214" spans="3:4" x14ac:dyDescent="0.2">
      <c r="C1214" s="14"/>
      <c r="D1214" s="14"/>
    </row>
    <row r="1215" spans="3:4" x14ac:dyDescent="0.2">
      <c r="C1215" s="14"/>
      <c r="D1215" s="14"/>
    </row>
    <row r="1216" spans="3:4" x14ac:dyDescent="0.2">
      <c r="C1216" s="14"/>
      <c r="D1216" s="14"/>
    </row>
    <row r="1217" spans="3:4" x14ac:dyDescent="0.2">
      <c r="C1217" s="14"/>
      <c r="D1217" s="14"/>
    </row>
    <row r="1218" spans="3:4" x14ac:dyDescent="0.2">
      <c r="C1218" s="14"/>
      <c r="D1218" s="14"/>
    </row>
    <row r="1219" spans="3:4" x14ac:dyDescent="0.2">
      <c r="C1219" s="14"/>
      <c r="D1219" s="14"/>
    </row>
    <row r="1220" spans="3:4" x14ac:dyDescent="0.2">
      <c r="C1220" s="14"/>
      <c r="D1220" s="14"/>
    </row>
    <row r="1221" spans="3:4" x14ac:dyDescent="0.2">
      <c r="C1221" s="14"/>
      <c r="D1221" s="14"/>
    </row>
    <row r="1222" spans="3:4" x14ac:dyDescent="0.2">
      <c r="C1222" s="14"/>
      <c r="D1222" s="14"/>
    </row>
    <row r="1223" spans="3:4" x14ac:dyDescent="0.2">
      <c r="C1223" s="14"/>
      <c r="D1223" s="14"/>
    </row>
    <row r="1224" spans="3:4" x14ac:dyDescent="0.2">
      <c r="C1224" s="14"/>
      <c r="D1224" s="14"/>
    </row>
    <row r="1225" spans="3:4" x14ac:dyDescent="0.2">
      <c r="C1225" s="14"/>
      <c r="D1225" s="14"/>
    </row>
    <row r="1226" spans="3:4" x14ac:dyDescent="0.2">
      <c r="C1226" s="14"/>
      <c r="D1226" s="14"/>
    </row>
    <row r="1227" spans="3:4" x14ac:dyDescent="0.2">
      <c r="C1227" s="14"/>
      <c r="D1227" s="14"/>
    </row>
    <row r="1228" spans="3:4" x14ac:dyDescent="0.2">
      <c r="C1228" s="14"/>
      <c r="D1228" s="14"/>
    </row>
    <row r="1229" spans="3:4" x14ac:dyDescent="0.2">
      <c r="C1229" s="14"/>
      <c r="D1229" s="14"/>
    </row>
    <row r="1230" spans="3:4" x14ac:dyDescent="0.2">
      <c r="C1230" s="14"/>
      <c r="D1230" s="14"/>
    </row>
    <row r="1231" spans="3:4" x14ac:dyDescent="0.2">
      <c r="C1231" s="14"/>
      <c r="D1231" s="14"/>
    </row>
    <row r="1232" spans="3:4" x14ac:dyDescent="0.2">
      <c r="C1232" s="14"/>
      <c r="D1232" s="14"/>
    </row>
    <row r="1233" spans="3:4" x14ac:dyDescent="0.2">
      <c r="C1233" s="14"/>
      <c r="D1233" s="14"/>
    </row>
    <row r="1234" spans="3:4" x14ac:dyDescent="0.2">
      <c r="C1234" s="14"/>
      <c r="D1234" s="14"/>
    </row>
    <row r="1235" spans="3:4" x14ac:dyDescent="0.2">
      <c r="C1235" s="14"/>
      <c r="D1235" s="14"/>
    </row>
    <row r="1236" spans="3:4" x14ac:dyDescent="0.2">
      <c r="C1236" s="14"/>
      <c r="D1236" s="14"/>
    </row>
    <row r="1237" spans="3:4" x14ac:dyDescent="0.2">
      <c r="C1237" s="14"/>
      <c r="D1237" s="14"/>
    </row>
    <row r="1238" spans="3:4" x14ac:dyDescent="0.2">
      <c r="C1238" s="14"/>
      <c r="D1238" s="14"/>
    </row>
    <row r="1239" spans="3:4" x14ac:dyDescent="0.2">
      <c r="C1239" s="14"/>
      <c r="D1239" s="14"/>
    </row>
    <row r="1240" spans="3:4" x14ac:dyDescent="0.2">
      <c r="C1240" s="14"/>
      <c r="D1240" s="14"/>
    </row>
    <row r="1241" spans="3:4" x14ac:dyDescent="0.2">
      <c r="C1241" s="14"/>
      <c r="D1241" s="14"/>
    </row>
    <row r="1242" spans="3:4" x14ac:dyDescent="0.2">
      <c r="C1242" s="14"/>
      <c r="D1242" s="14"/>
    </row>
    <row r="1243" spans="3:4" x14ac:dyDescent="0.2">
      <c r="C1243" s="14"/>
      <c r="D1243" s="14"/>
    </row>
    <row r="1244" spans="3:4" x14ac:dyDescent="0.2">
      <c r="C1244" s="14"/>
      <c r="D1244" s="14"/>
    </row>
    <row r="1245" spans="3:4" x14ac:dyDescent="0.2">
      <c r="C1245" s="14"/>
      <c r="D1245" s="14"/>
    </row>
    <row r="1246" spans="3:4" x14ac:dyDescent="0.2">
      <c r="C1246" s="14"/>
      <c r="D1246" s="14"/>
    </row>
    <row r="1247" spans="3:4" x14ac:dyDescent="0.2">
      <c r="C1247" s="14"/>
      <c r="D1247" s="14"/>
    </row>
    <row r="1248" spans="3:4" x14ac:dyDescent="0.2">
      <c r="C1248" s="14"/>
      <c r="D1248" s="14"/>
    </row>
    <row r="1249" spans="3:4" x14ac:dyDescent="0.2">
      <c r="C1249" s="14"/>
      <c r="D1249" s="14"/>
    </row>
    <row r="1250" spans="3:4" x14ac:dyDescent="0.2">
      <c r="C1250" s="14"/>
      <c r="D1250" s="14"/>
    </row>
    <row r="1251" spans="3:4" x14ac:dyDescent="0.2">
      <c r="C1251" s="14"/>
      <c r="D1251" s="14"/>
    </row>
    <row r="1252" spans="3:4" x14ac:dyDescent="0.2">
      <c r="C1252" s="14"/>
      <c r="D1252" s="14"/>
    </row>
    <row r="1253" spans="3:4" x14ac:dyDescent="0.2">
      <c r="C1253" s="14"/>
      <c r="D1253" s="14"/>
    </row>
    <row r="1254" spans="3:4" x14ac:dyDescent="0.2">
      <c r="C1254" s="14"/>
      <c r="D1254" s="14"/>
    </row>
    <row r="1255" spans="3:4" x14ac:dyDescent="0.2">
      <c r="C1255" s="14"/>
      <c r="D1255" s="14"/>
    </row>
    <row r="1256" spans="3:4" x14ac:dyDescent="0.2">
      <c r="C1256" s="14"/>
      <c r="D1256" s="14"/>
    </row>
    <row r="1257" spans="3:4" x14ac:dyDescent="0.2">
      <c r="C1257" s="14"/>
      <c r="D1257" s="14"/>
    </row>
    <row r="1258" spans="3:4" x14ac:dyDescent="0.2">
      <c r="C1258" s="14"/>
      <c r="D1258" s="14"/>
    </row>
    <row r="1259" spans="3:4" x14ac:dyDescent="0.2">
      <c r="C1259" s="14"/>
      <c r="D1259" s="14"/>
    </row>
    <row r="1260" spans="3:4" x14ac:dyDescent="0.2">
      <c r="C1260" s="14"/>
      <c r="D1260" s="14"/>
    </row>
    <row r="1261" spans="3:4" x14ac:dyDescent="0.2">
      <c r="C1261" s="14"/>
      <c r="D1261" s="14"/>
    </row>
    <row r="1262" spans="3:4" x14ac:dyDescent="0.2">
      <c r="C1262" s="14"/>
      <c r="D1262" s="14"/>
    </row>
    <row r="1263" spans="3:4" x14ac:dyDescent="0.2">
      <c r="C1263" s="14"/>
      <c r="D1263" s="14"/>
    </row>
    <row r="1264" spans="3:4" x14ac:dyDescent="0.2">
      <c r="C1264" s="14"/>
      <c r="D1264" s="14"/>
    </row>
    <row r="1265" spans="3:4" x14ac:dyDescent="0.2">
      <c r="C1265" s="14"/>
      <c r="D1265" s="14"/>
    </row>
    <row r="1266" spans="3:4" x14ac:dyDescent="0.2">
      <c r="C1266" s="14"/>
      <c r="D1266" s="14"/>
    </row>
    <row r="1267" spans="3:4" x14ac:dyDescent="0.2">
      <c r="C1267" s="14"/>
      <c r="D1267" s="14"/>
    </row>
    <row r="1268" spans="3:4" x14ac:dyDescent="0.2">
      <c r="C1268" s="14"/>
      <c r="D1268" s="14"/>
    </row>
    <row r="1269" spans="3:4" x14ac:dyDescent="0.2">
      <c r="C1269" s="14"/>
      <c r="D1269" s="14"/>
    </row>
    <row r="1270" spans="3:4" x14ac:dyDescent="0.2">
      <c r="C1270" s="14"/>
      <c r="D1270" s="14"/>
    </row>
    <row r="1271" spans="3:4" x14ac:dyDescent="0.2">
      <c r="C1271" s="14"/>
      <c r="D1271" s="14"/>
    </row>
    <row r="1272" spans="3:4" x14ac:dyDescent="0.2">
      <c r="C1272" s="14"/>
      <c r="D1272" s="14"/>
    </row>
    <row r="1273" spans="3:4" x14ac:dyDescent="0.2">
      <c r="C1273" s="14"/>
      <c r="D1273" s="14"/>
    </row>
    <row r="1274" spans="3:4" x14ac:dyDescent="0.2">
      <c r="C1274" s="14"/>
      <c r="D1274" s="14"/>
    </row>
    <row r="1275" spans="3:4" x14ac:dyDescent="0.2">
      <c r="C1275" s="14"/>
      <c r="D1275" s="14"/>
    </row>
    <row r="1276" spans="3:4" x14ac:dyDescent="0.2">
      <c r="C1276" s="14"/>
      <c r="D1276" s="14"/>
    </row>
    <row r="1277" spans="3:4" x14ac:dyDescent="0.2">
      <c r="C1277" s="14"/>
      <c r="D1277" s="14"/>
    </row>
    <row r="1278" spans="3:4" x14ac:dyDescent="0.2">
      <c r="C1278" s="14"/>
      <c r="D1278" s="14"/>
    </row>
    <row r="1279" spans="3:4" x14ac:dyDescent="0.2">
      <c r="C1279" s="14"/>
      <c r="D1279" s="14"/>
    </row>
    <row r="1280" spans="3:4" x14ac:dyDescent="0.2">
      <c r="C1280" s="14"/>
      <c r="D1280" s="14"/>
    </row>
    <row r="1281" spans="3:4" x14ac:dyDescent="0.2">
      <c r="C1281" s="14"/>
      <c r="D1281" s="14"/>
    </row>
    <row r="1282" spans="3:4" x14ac:dyDescent="0.2">
      <c r="C1282" s="14"/>
      <c r="D1282" s="14"/>
    </row>
    <row r="1283" spans="3:4" x14ac:dyDescent="0.2">
      <c r="C1283" s="14"/>
      <c r="D1283" s="14"/>
    </row>
    <row r="1284" spans="3:4" x14ac:dyDescent="0.2">
      <c r="C1284" s="14"/>
      <c r="D1284" s="14"/>
    </row>
    <row r="1285" spans="3:4" x14ac:dyDescent="0.2">
      <c r="C1285" s="14"/>
      <c r="D1285" s="14"/>
    </row>
    <row r="1286" spans="3:4" x14ac:dyDescent="0.2">
      <c r="C1286" s="14"/>
      <c r="D1286" s="14"/>
    </row>
    <row r="1287" spans="3:4" x14ac:dyDescent="0.2">
      <c r="C1287" s="14"/>
      <c r="D1287" s="14"/>
    </row>
    <row r="1288" spans="3:4" x14ac:dyDescent="0.2">
      <c r="C1288" s="14"/>
      <c r="D1288" s="14"/>
    </row>
    <row r="1289" spans="3:4" x14ac:dyDescent="0.2">
      <c r="C1289" s="14"/>
      <c r="D1289" s="14"/>
    </row>
    <row r="1290" spans="3:4" x14ac:dyDescent="0.2">
      <c r="C1290" s="14"/>
      <c r="D1290" s="14"/>
    </row>
    <row r="1291" spans="3:4" x14ac:dyDescent="0.2">
      <c r="C1291" s="14"/>
      <c r="D1291" s="14"/>
    </row>
    <row r="1292" spans="3:4" x14ac:dyDescent="0.2">
      <c r="C1292" s="14"/>
      <c r="D1292" s="14"/>
    </row>
    <row r="1293" spans="3:4" x14ac:dyDescent="0.2">
      <c r="C1293" s="14"/>
      <c r="D1293" s="14"/>
    </row>
    <row r="1294" spans="3:4" x14ac:dyDescent="0.2">
      <c r="C1294" s="14"/>
      <c r="D1294" s="14"/>
    </row>
    <row r="1295" spans="3:4" x14ac:dyDescent="0.2">
      <c r="C1295" s="14"/>
      <c r="D1295" s="14"/>
    </row>
    <row r="1296" spans="3:4" x14ac:dyDescent="0.2">
      <c r="C1296" s="14"/>
      <c r="D1296" s="14"/>
    </row>
    <row r="1297" spans="3:4" x14ac:dyDescent="0.2">
      <c r="C1297" s="14"/>
      <c r="D1297" s="14"/>
    </row>
    <row r="1298" spans="3:4" x14ac:dyDescent="0.2">
      <c r="C1298" s="14"/>
      <c r="D1298" s="14"/>
    </row>
    <row r="1299" spans="3:4" x14ac:dyDescent="0.2">
      <c r="C1299" s="14"/>
      <c r="D1299" s="14"/>
    </row>
    <row r="1300" spans="3:4" x14ac:dyDescent="0.2">
      <c r="C1300" s="14"/>
      <c r="D1300" s="14"/>
    </row>
    <row r="1301" spans="3:4" x14ac:dyDescent="0.2">
      <c r="C1301" s="14"/>
      <c r="D1301" s="14"/>
    </row>
    <row r="1302" spans="3:4" x14ac:dyDescent="0.2">
      <c r="C1302" s="14"/>
      <c r="D1302" s="14"/>
    </row>
    <row r="1303" spans="3:4" x14ac:dyDescent="0.2">
      <c r="C1303" s="14"/>
      <c r="D1303" s="14"/>
    </row>
    <row r="1304" spans="3:4" x14ac:dyDescent="0.2">
      <c r="C1304" s="14"/>
      <c r="D1304" s="14"/>
    </row>
    <row r="1305" spans="3:4" x14ac:dyDescent="0.2">
      <c r="C1305" s="14"/>
      <c r="D1305" s="14"/>
    </row>
    <row r="1306" spans="3:4" x14ac:dyDescent="0.2">
      <c r="C1306" s="14"/>
      <c r="D1306" s="14"/>
    </row>
    <row r="1307" spans="3:4" x14ac:dyDescent="0.2">
      <c r="C1307" s="14"/>
      <c r="D1307" s="14"/>
    </row>
    <row r="1308" spans="3:4" x14ac:dyDescent="0.2">
      <c r="C1308" s="14"/>
      <c r="D1308" s="14"/>
    </row>
    <row r="1309" spans="3:4" x14ac:dyDescent="0.2">
      <c r="C1309" s="14"/>
      <c r="D1309" s="14"/>
    </row>
    <row r="1310" spans="3:4" x14ac:dyDescent="0.2">
      <c r="C1310" s="14"/>
      <c r="D1310" s="14"/>
    </row>
    <row r="1311" spans="3:4" x14ac:dyDescent="0.2">
      <c r="C1311" s="14"/>
      <c r="D1311" s="14"/>
    </row>
    <row r="1312" spans="3:4" x14ac:dyDescent="0.2">
      <c r="C1312" s="14"/>
      <c r="D1312" s="14"/>
    </row>
    <row r="1313" spans="3:4" x14ac:dyDescent="0.2">
      <c r="C1313" s="14"/>
      <c r="D1313" s="14"/>
    </row>
    <row r="1314" spans="3:4" x14ac:dyDescent="0.2">
      <c r="C1314" s="14"/>
      <c r="D1314" s="14"/>
    </row>
    <row r="1315" spans="3:4" x14ac:dyDescent="0.2">
      <c r="C1315" s="14"/>
      <c r="D1315" s="14"/>
    </row>
    <row r="1316" spans="3:4" x14ac:dyDescent="0.2">
      <c r="C1316" s="14"/>
      <c r="D1316" s="14"/>
    </row>
    <row r="1317" spans="3:4" x14ac:dyDescent="0.2">
      <c r="C1317" s="14"/>
      <c r="D1317" s="14"/>
    </row>
    <row r="1318" spans="3:4" x14ac:dyDescent="0.2">
      <c r="C1318" s="14"/>
      <c r="D1318" s="14"/>
    </row>
    <row r="1319" spans="3:4" x14ac:dyDescent="0.2">
      <c r="C1319" s="14"/>
      <c r="D1319" s="14"/>
    </row>
    <row r="1320" spans="3:4" x14ac:dyDescent="0.2">
      <c r="C1320" s="14"/>
      <c r="D1320" s="14"/>
    </row>
    <row r="1321" spans="3:4" x14ac:dyDescent="0.2">
      <c r="C1321" s="14"/>
      <c r="D1321" s="14"/>
    </row>
    <row r="1322" spans="3:4" x14ac:dyDescent="0.2">
      <c r="C1322" s="14"/>
      <c r="D1322" s="14"/>
    </row>
    <row r="1323" spans="3:4" x14ac:dyDescent="0.2">
      <c r="C1323" s="14"/>
      <c r="D1323" s="14"/>
    </row>
    <row r="1324" spans="3:4" x14ac:dyDescent="0.2">
      <c r="C1324" s="14"/>
      <c r="D1324" s="14"/>
    </row>
    <row r="1325" spans="3:4" x14ac:dyDescent="0.2">
      <c r="C1325" s="14"/>
      <c r="D1325" s="14"/>
    </row>
    <row r="1326" spans="3:4" x14ac:dyDescent="0.2">
      <c r="C1326" s="14"/>
      <c r="D1326" s="14"/>
    </row>
    <row r="1327" spans="3:4" x14ac:dyDescent="0.2">
      <c r="C1327" s="14"/>
      <c r="D1327" s="14"/>
    </row>
    <row r="1328" spans="3:4" x14ac:dyDescent="0.2">
      <c r="C1328" s="14"/>
      <c r="D1328" s="14"/>
    </row>
    <row r="1329" spans="3:4" x14ac:dyDescent="0.2">
      <c r="C1329" s="14"/>
      <c r="D1329" s="14"/>
    </row>
    <row r="1330" spans="3:4" x14ac:dyDescent="0.2">
      <c r="C1330" s="14"/>
      <c r="D1330" s="14"/>
    </row>
    <row r="1331" spans="3:4" x14ac:dyDescent="0.2">
      <c r="C1331" s="14"/>
      <c r="D1331" s="14"/>
    </row>
    <row r="1332" spans="3:4" x14ac:dyDescent="0.2">
      <c r="C1332" s="14"/>
      <c r="D1332" s="14"/>
    </row>
    <row r="1333" spans="3:4" x14ac:dyDescent="0.2">
      <c r="C1333" s="14"/>
      <c r="D1333" s="14"/>
    </row>
    <row r="1334" spans="3:4" x14ac:dyDescent="0.2">
      <c r="C1334" s="14"/>
      <c r="D1334" s="14"/>
    </row>
    <row r="1335" spans="3:4" x14ac:dyDescent="0.2">
      <c r="C1335" s="14"/>
      <c r="D1335" s="14"/>
    </row>
    <row r="1336" spans="3:4" x14ac:dyDescent="0.2">
      <c r="C1336" s="14"/>
      <c r="D1336" s="14"/>
    </row>
    <row r="1337" spans="3:4" x14ac:dyDescent="0.2">
      <c r="C1337" s="14"/>
      <c r="D1337" s="14"/>
    </row>
    <row r="1338" spans="3:4" x14ac:dyDescent="0.2">
      <c r="C1338" s="14"/>
      <c r="D1338" s="14"/>
    </row>
    <row r="1339" spans="3:4" x14ac:dyDescent="0.2">
      <c r="C1339" s="14"/>
      <c r="D1339" s="14"/>
    </row>
    <row r="1340" spans="3:4" x14ac:dyDescent="0.2">
      <c r="C1340" s="14"/>
      <c r="D1340" s="14"/>
    </row>
    <row r="1341" spans="3:4" x14ac:dyDescent="0.2">
      <c r="C1341" s="14"/>
      <c r="D1341" s="14"/>
    </row>
    <row r="1342" spans="3:4" x14ac:dyDescent="0.2">
      <c r="C1342" s="14"/>
      <c r="D1342" s="14"/>
    </row>
    <row r="1343" spans="3:4" x14ac:dyDescent="0.2">
      <c r="C1343" s="14"/>
      <c r="D1343" s="14"/>
    </row>
    <row r="1344" spans="3:4" x14ac:dyDescent="0.2">
      <c r="C1344" s="14"/>
      <c r="D1344" s="14"/>
    </row>
    <row r="1345" spans="3:4" x14ac:dyDescent="0.2">
      <c r="C1345" s="14"/>
      <c r="D1345" s="14"/>
    </row>
    <row r="1346" spans="3:4" x14ac:dyDescent="0.2">
      <c r="C1346" s="14"/>
      <c r="D1346" s="14"/>
    </row>
    <row r="1347" spans="3:4" x14ac:dyDescent="0.2">
      <c r="C1347" s="14"/>
      <c r="D1347" s="14"/>
    </row>
    <row r="1348" spans="3:4" x14ac:dyDescent="0.2">
      <c r="C1348" s="14"/>
      <c r="D1348" s="14"/>
    </row>
    <row r="1349" spans="3:4" x14ac:dyDescent="0.2">
      <c r="C1349" s="14"/>
      <c r="D1349" s="14"/>
    </row>
    <row r="1350" spans="3:4" x14ac:dyDescent="0.2">
      <c r="C1350" s="14"/>
      <c r="D1350" s="14"/>
    </row>
    <row r="1351" spans="3:4" x14ac:dyDescent="0.2">
      <c r="C1351" s="14"/>
      <c r="D1351" s="14"/>
    </row>
    <row r="1352" spans="3:4" x14ac:dyDescent="0.2">
      <c r="C1352" s="14"/>
      <c r="D1352" s="14"/>
    </row>
    <row r="1353" spans="3:4" x14ac:dyDescent="0.2">
      <c r="C1353" s="14"/>
      <c r="D1353" s="14"/>
    </row>
    <row r="1354" spans="3:4" x14ac:dyDescent="0.2">
      <c r="C1354" s="14"/>
      <c r="D1354" s="14"/>
    </row>
    <row r="1355" spans="3:4" x14ac:dyDescent="0.2">
      <c r="C1355" s="14"/>
      <c r="D1355" s="14"/>
    </row>
    <row r="1356" spans="3:4" x14ac:dyDescent="0.2">
      <c r="C1356" s="14"/>
      <c r="D1356" s="14"/>
    </row>
    <row r="1357" spans="3:4" x14ac:dyDescent="0.2">
      <c r="C1357" s="14"/>
      <c r="D1357" s="14"/>
    </row>
    <row r="1358" spans="3:4" x14ac:dyDescent="0.2">
      <c r="C1358" s="14"/>
      <c r="D1358" s="14"/>
    </row>
    <row r="1359" spans="3:4" x14ac:dyDescent="0.2">
      <c r="C1359" s="14"/>
      <c r="D1359" s="14"/>
    </row>
    <row r="1360" spans="3:4" x14ac:dyDescent="0.2">
      <c r="C1360" s="14"/>
      <c r="D1360" s="14"/>
    </row>
    <row r="1361" spans="3:4" x14ac:dyDescent="0.2">
      <c r="C1361" s="14"/>
      <c r="D1361" s="14"/>
    </row>
    <row r="1362" spans="3:4" x14ac:dyDescent="0.2">
      <c r="C1362" s="14"/>
      <c r="D1362" s="14"/>
    </row>
    <row r="1363" spans="3:4" x14ac:dyDescent="0.2">
      <c r="C1363" s="14"/>
      <c r="D1363" s="14"/>
    </row>
    <row r="1364" spans="3:4" x14ac:dyDescent="0.2">
      <c r="C1364" s="14"/>
      <c r="D1364" s="14"/>
    </row>
    <row r="1365" spans="3:4" x14ac:dyDescent="0.2">
      <c r="C1365" s="14"/>
      <c r="D1365" s="14"/>
    </row>
    <row r="1366" spans="3:4" x14ac:dyDescent="0.2">
      <c r="C1366" s="14"/>
      <c r="D1366" s="14"/>
    </row>
    <row r="1367" spans="3:4" x14ac:dyDescent="0.2">
      <c r="C1367" s="14"/>
      <c r="D1367" s="14"/>
    </row>
    <row r="1368" spans="3:4" x14ac:dyDescent="0.2">
      <c r="C1368" s="14"/>
      <c r="D1368" s="14"/>
    </row>
    <row r="1369" spans="3:4" x14ac:dyDescent="0.2">
      <c r="C1369" s="14"/>
      <c r="D1369" s="14"/>
    </row>
    <row r="1370" spans="3:4" x14ac:dyDescent="0.2">
      <c r="C1370" s="14"/>
      <c r="D1370" s="14"/>
    </row>
    <row r="1371" spans="3:4" x14ac:dyDescent="0.2">
      <c r="C1371" s="14"/>
      <c r="D1371" s="14"/>
    </row>
    <row r="1372" spans="3:4" x14ac:dyDescent="0.2">
      <c r="C1372" s="14"/>
      <c r="D1372" s="14"/>
    </row>
    <row r="1373" spans="3:4" x14ac:dyDescent="0.2">
      <c r="C1373" s="14"/>
      <c r="D1373" s="14"/>
    </row>
    <row r="1374" spans="3:4" x14ac:dyDescent="0.2">
      <c r="C1374" s="14"/>
      <c r="D1374" s="14"/>
    </row>
    <row r="1375" spans="3:4" x14ac:dyDescent="0.2">
      <c r="C1375" s="14"/>
      <c r="D1375" s="14"/>
    </row>
    <row r="1376" spans="3:4" x14ac:dyDescent="0.2">
      <c r="C1376" s="14"/>
      <c r="D1376" s="14"/>
    </row>
    <row r="1377" spans="3:4" x14ac:dyDescent="0.2">
      <c r="C1377" s="14"/>
      <c r="D1377" s="14"/>
    </row>
    <row r="1378" spans="3:4" x14ac:dyDescent="0.2">
      <c r="C1378" s="14"/>
      <c r="D1378" s="14"/>
    </row>
    <row r="1379" spans="3:4" x14ac:dyDescent="0.2">
      <c r="C1379" s="14"/>
      <c r="D1379" s="14"/>
    </row>
    <row r="1380" spans="3:4" x14ac:dyDescent="0.2">
      <c r="C1380" s="14"/>
      <c r="D1380" s="14"/>
    </row>
    <row r="1381" spans="3:4" x14ac:dyDescent="0.2">
      <c r="C1381" s="14"/>
      <c r="D1381" s="14"/>
    </row>
    <row r="1382" spans="3:4" x14ac:dyDescent="0.2">
      <c r="C1382" s="14"/>
      <c r="D1382" s="14"/>
    </row>
    <row r="1383" spans="3:4" x14ac:dyDescent="0.2">
      <c r="C1383" s="14"/>
      <c r="D1383" s="14"/>
    </row>
    <row r="1384" spans="3:4" x14ac:dyDescent="0.2">
      <c r="C1384" s="14"/>
      <c r="D1384" s="14"/>
    </row>
    <row r="1385" spans="3:4" x14ac:dyDescent="0.2">
      <c r="C1385" s="14"/>
      <c r="D1385" s="14"/>
    </row>
    <row r="1386" spans="3:4" x14ac:dyDescent="0.2">
      <c r="C1386" s="14"/>
      <c r="D1386" s="14"/>
    </row>
    <row r="1387" spans="3:4" x14ac:dyDescent="0.2">
      <c r="C1387" s="14"/>
      <c r="D1387" s="14"/>
    </row>
    <row r="1388" spans="3:4" x14ac:dyDescent="0.2">
      <c r="C1388" s="14"/>
      <c r="D1388" s="14"/>
    </row>
    <row r="1389" spans="3:4" x14ac:dyDescent="0.2">
      <c r="C1389" s="14"/>
      <c r="D1389" s="14"/>
    </row>
    <row r="1390" spans="3:4" x14ac:dyDescent="0.2">
      <c r="C1390" s="14"/>
      <c r="D1390" s="14"/>
    </row>
    <row r="1391" spans="3:4" x14ac:dyDescent="0.2">
      <c r="C1391" s="14"/>
      <c r="D1391" s="14"/>
    </row>
    <row r="1392" spans="3:4" x14ac:dyDescent="0.2">
      <c r="C1392" s="14"/>
      <c r="D1392" s="14"/>
    </row>
    <row r="1393" spans="3:4" x14ac:dyDescent="0.2">
      <c r="C1393" s="14"/>
      <c r="D1393" s="14"/>
    </row>
    <row r="1394" spans="3:4" x14ac:dyDescent="0.2">
      <c r="C1394" s="14"/>
      <c r="D1394" s="14"/>
    </row>
    <row r="1395" spans="3:4" x14ac:dyDescent="0.2">
      <c r="C1395" s="14"/>
      <c r="D1395" s="14"/>
    </row>
    <row r="1396" spans="3:4" x14ac:dyDescent="0.2">
      <c r="C1396" s="14"/>
      <c r="D1396" s="14"/>
    </row>
    <row r="1397" spans="3:4" x14ac:dyDescent="0.2">
      <c r="C1397" s="14"/>
      <c r="D1397" s="14"/>
    </row>
    <row r="1398" spans="3:4" x14ac:dyDescent="0.2">
      <c r="C1398" s="14"/>
      <c r="D1398" s="14"/>
    </row>
    <row r="1399" spans="3:4" x14ac:dyDescent="0.2">
      <c r="C1399" s="14"/>
      <c r="D1399" s="14"/>
    </row>
    <row r="1400" spans="3:4" x14ac:dyDescent="0.2">
      <c r="C1400" s="14"/>
      <c r="D1400" s="14"/>
    </row>
    <row r="1401" spans="3:4" x14ac:dyDescent="0.2">
      <c r="C1401" s="14"/>
      <c r="D1401" s="14"/>
    </row>
    <row r="1402" spans="3:4" x14ac:dyDescent="0.2">
      <c r="C1402" s="14"/>
      <c r="D1402" s="14"/>
    </row>
    <row r="1403" spans="3:4" x14ac:dyDescent="0.2">
      <c r="C1403" s="14"/>
      <c r="D1403" s="14"/>
    </row>
    <row r="1404" spans="3:4" x14ac:dyDescent="0.2">
      <c r="C1404" s="14"/>
      <c r="D1404" s="14"/>
    </row>
    <row r="1405" spans="3:4" x14ac:dyDescent="0.2">
      <c r="C1405" s="14"/>
      <c r="D1405" s="14"/>
    </row>
    <row r="1406" spans="3:4" x14ac:dyDescent="0.2">
      <c r="C1406" s="14"/>
      <c r="D1406" s="14"/>
    </row>
    <row r="1407" spans="3:4" x14ac:dyDescent="0.2">
      <c r="C1407" s="14"/>
      <c r="D1407" s="14"/>
    </row>
    <row r="1408" spans="3:4" x14ac:dyDescent="0.2">
      <c r="C1408" s="14"/>
      <c r="D1408" s="14"/>
    </row>
    <row r="1409" spans="3:4" x14ac:dyDescent="0.2">
      <c r="C1409" s="14"/>
      <c r="D1409" s="14"/>
    </row>
    <row r="1410" spans="3:4" x14ac:dyDescent="0.2">
      <c r="C1410" s="14"/>
      <c r="D1410" s="14"/>
    </row>
    <row r="1411" spans="3:4" x14ac:dyDescent="0.2">
      <c r="C1411" s="14"/>
      <c r="D1411" s="14"/>
    </row>
    <row r="1412" spans="3:4" x14ac:dyDescent="0.2">
      <c r="C1412" s="14"/>
      <c r="D1412" s="14"/>
    </row>
    <row r="1413" spans="3:4" x14ac:dyDescent="0.2">
      <c r="C1413" s="14"/>
      <c r="D1413" s="14"/>
    </row>
    <row r="1414" spans="3:4" x14ac:dyDescent="0.2">
      <c r="C1414" s="14"/>
      <c r="D1414" s="14"/>
    </row>
    <row r="1415" spans="3:4" x14ac:dyDescent="0.2">
      <c r="C1415" s="14"/>
      <c r="D1415" s="14"/>
    </row>
    <row r="1416" spans="3:4" x14ac:dyDescent="0.2">
      <c r="C1416" s="14"/>
      <c r="D1416" s="14"/>
    </row>
    <row r="1417" spans="3:4" x14ac:dyDescent="0.2">
      <c r="C1417" s="14"/>
      <c r="D1417" s="14"/>
    </row>
    <row r="1418" spans="3:4" x14ac:dyDescent="0.2">
      <c r="C1418" s="14"/>
      <c r="D1418" s="14"/>
    </row>
    <row r="1419" spans="3:4" x14ac:dyDescent="0.2">
      <c r="C1419" s="14"/>
      <c r="D1419" s="14"/>
    </row>
    <row r="1420" spans="3:4" x14ac:dyDescent="0.2">
      <c r="C1420" s="14"/>
      <c r="D1420" s="14"/>
    </row>
    <row r="1421" spans="3:4" x14ac:dyDescent="0.2">
      <c r="C1421" s="14"/>
      <c r="D1421" s="14"/>
    </row>
    <row r="1422" spans="3:4" x14ac:dyDescent="0.2">
      <c r="C1422" s="14"/>
      <c r="D1422" s="14"/>
    </row>
    <row r="1423" spans="3:4" x14ac:dyDescent="0.2">
      <c r="C1423" s="14"/>
      <c r="D1423" s="14"/>
    </row>
    <row r="1424" spans="3:4" x14ac:dyDescent="0.2">
      <c r="C1424" s="14"/>
      <c r="D1424" s="14"/>
    </row>
    <row r="1425" spans="3:4" x14ac:dyDescent="0.2">
      <c r="C1425" s="14"/>
      <c r="D1425" s="14"/>
    </row>
    <row r="1426" spans="3:4" x14ac:dyDescent="0.2">
      <c r="C1426" s="14"/>
      <c r="D1426" s="14"/>
    </row>
    <row r="1427" spans="3:4" x14ac:dyDescent="0.2">
      <c r="C1427" s="14"/>
      <c r="D1427" s="14"/>
    </row>
    <row r="1428" spans="3:4" x14ac:dyDescent="0.2">
      <c r="C1428" s="14"/>
      <c r="D1428" s="14"/>
    </row>
    <row r="1429" spans="3:4" x14ac:dyDescent="0.2">
      <c r="C1429" s="14"/>
      <c r="D1429" s="14"/>
    </row>
    <row r="1430" spans="3:4" x14ac:dyDescent="0.2">
      <c r="C1430" s="14"/>
      <c r="D1430" s="14"/>
    </row>
    <row r="1431" spans="3:4" x14ac:dyDescent="0.2">
      <c r="C1431" s="14"/>
      <c r="D1431" s="14"/>
    </row>
    <row r="1432" spans="3:4" x14ac:dyDescent="0.2">
      <c r="C1432" s="14"/>
      <c r="D1432" s="14"/>
    </row>
    <row r="1433" spans="3:4" x14ac:dyDescent="0.2">
      <c r="C1433" s="14"/>
      <c r="D1433" s="14"/>
    </row>
    <row r="1434" spans="3:4" x14ac:dyDescent="0.2">
      <c r="C1434" s="14"/>
      <c r="D1434" s="14"/>
    </row>
    <row r="1435" spans="3:4" x14ac:dyDescent="0.2">
      <c r="C1435" s="14"/>
      <c r="D1435" s="14"/>
    </row>
    <row r="1436" spans="3:4" x14ac:dyDescent="0.2">
      <c r="C1436" s="14"/>
      <c r="D1436" s="14"/>
    </row>
    <row r="1437" spans="3:4" x14ac:dyDescent="0.2">
      <c r="C1437" s="14"/>
      <c r="D1437" s="14"/>
    </row>
    <row r="1438" spans="3:4" x14ac:dyDescent="0.2">
      <c r="C1438" s="14"/>
      <c r="D1438" s="14"/>
    </row>
    <row r="1439" spans="3:4" x14ac:dyDescent="0.2">
      <c r="C1439" s="14"/>
      <c r="D1439" s="14"/>
    </row>
    <row r="1440" spans="3:4" x14ac:dyDescent="0.2">
      <c r="C1440" s="14"/>
      <c r="D1440" s="14"/>
    </row>
    <row r="1441" spans="3:4" x14ac:dyDescent="0.2">
      <c r="C1441" s="14"/>
      <c r="D1441" s="14"/>
    </row>
    <row r="1442" spans="3:4" x14ac:dyDescent="0.2">
      <c r="C1442" s="14"/>
      <c r="D1442" s="14"/>
    </row>
    <row r="1443" spans="3:4" x14ac:dyDescent="0.2">
      <c r="C1443" s="14"/>
      <c r="D1443" s="14"/>
    </row>
    <row r="1444" spans="3:4" x14ac:dyDescent="0.2">
      <c r="C1444" s="14"/>
      <c r="D1444" s="14"/>
    </row>
    <row r="1445" spans="3:4" x14ac:dyDescent="0.2">
      <c r="C1445" s="14"/>
      <c r="D1445" s="14"/>
    </row>
    <row r="1446" spans="3:4" x14ac:dyDescent="0.2">
      <c r="C1446" s="14"/>
      <c r="D1446" s="14"/>
    </row>
    <row r="1447" spans="3:4" x14ac:dyDescent="0.2">
      <c r="C1447" s="14"/>
      <c r="D1447" s="14"/>
    </row>
    <row r="1448" spans="3:4" x14ac:dyDescent="0.2">
      <c r="C1448" s="14"/>
      <c r="D1448" s="14"/>
    </row>
    <row r="1449" spans="3:4" x14ac:dyDescent="0.2">
      <c r="C1449" s="14"/>
      <c r="D1449" s="14"/>
    </row>
    <row r="1450" spans="3:4" x14ac:dyDescent="0.2">
      <c r="C1450" s="14"/>
      <c r="D1450" s="14"/>
    </row>
    <row r="1451" spans="3:4" x14ac:dyDescent="0.2">
      <c r="C1451" s="14"/>
      <c r="D1451" s="14"/>
    </row>
    <row r="1452" spans="3:4" x14ac:dyDescent="0.2">
      <c r="C1452" s="14"/>
      <c r="D1452" s="14"/>
    </row>
    <row r="1453" spans="3:4" x14ac:dyDescent="0.2">
      <c r="C1453" s="14"/>
      <c r="D1453" s="14"/>
    </row>
    <row r="1454" spans="3:4" x14ac:dyDescent="0.2">
      <c r="C1454" s="14"/>
      <c r="D1454" s="14"/>
    </row>
    <row r="1455" spans="3:4" x14ac:dyDescent="0.2">
      <c r="C1455" s="14"/>
      <c r="D1455" s="14"/>
    </row>
    <row r="1456" spans="3:4" x14ac:dyDescent="0.2">
      <c r="C1456" s="14"/>
      <c r="D1456" s="14"/>
    </row>
    <row r="1457" spans="3:4" x14ac:dyDescent="0.2">
      <c r="C1457" s="14"/>
      <c r="D1457" s="14"/>
    </row>
    <row r="1458" spans="3:4" x14ac:dyDescent="0.2">
      <c r="C1458" s="14"/>
      <c r="D1458" s="14"/>
    </row>
    <row r="1459" spans="3:4" x14ac:dyDescent="0.2">
      <c r="C1459" s="14"/>
      <c r="D1459" s="14"/>
    </row>
    <row r="1460" spans="3:4" x14ac:dyDescent="0.2">
      <c r="C1460" s="14"/>
      <c r="D1460" s="14"/>
    </row>
    <row r="1461" spans="3:4" x14ac:dyDescent="0.2">
      <c r="C1461" s="14"/>
      <c r="D1461" s="14"/>
    </row>
    <row r="1462" spans="3:4" x14ac:dyDescent="0.2">
      <c r="C1462" s="14"/>
      <c r="D1462" s="14"/>
    </row>
    <row r="1463" spans="3:4" x14ac:dyDescent="0.2">
      <c r="C1463" s="14"/>
      <c r="D1463" s="14"/>
    </row>
    <row r="1464" spans="3:4" x14ac:dyDescent="0.2">
      <c r="C1464" s="14"/>
      <c r="D1464" s="14"/>
    </row>
    <row r="1465" spans="3:4" x14ac:dyDescent="0.2">
      <c r="C1465" s="14"/>
      <c r="D1465" s="14"/>
    </row>
    <row r="1466" spans="3:4" x14ac:dyDescent="0.2">
      <c r="C1466" s="14"/>
      <c r="D1466" s="14"/>
    </row>
    <row r="1467" spans="3:4" x14ac:dyDescent="0.2">
      <c r="C1467" s="14"/>
      <c r="D1467" s="14"/>
    </row>
    <row r="1468" spans="3:4" x14ac:dyDescent="0.2">
      <c r="C1468" s="14"/>
      <c r="D1468" s="14"/>
    </row>
    <row r="1469" spans="3:4" x14ac:dyDescent="0.2">
      <c r="C1469" s="14"/>
      <c r="D1469" s="14"/>
    </row>
    <row r="1470" spans="3:4" x14ac:dyDescent="0.2">
      <c r="C1470" s="14"/>
      <c r="D1470" s="14"/>
    </row>
    <row r="1471" spans="3:4" x14ac:dyDescent="0.2">
      <c r="C1471" s="14"/>
      <c r="D1471" s="14"/>
    </row>
    <row r="1472" spans="3:4" x14ac:dyDescent="0.2">
      <c r="C1472" s="14"/>
      <c r="D1472" s="14"/>
    </row>
    <row r="1473" spans="3:4" x14ac:dyDescent="0.2">
      <c r="C1473" s="14"/>
      <c r="D1473" s="14"/>
    </row>
    <row r="1474" spans="3:4" x14ac:dyDescent="0.2">
      <c r="C1474" s="14"/>
      <c r="D1474" s="14"/>
    </row>
    <row r="1475" spans="3:4" x14ac:dyDescent="0.2">
      <c r="C1475" s="14"/>
      <c r="D1475" s="14"/>
    </row>
    <row r="1476" spans="3:4" x14ac:dyDescent="0.2">
      <c r="C1476" s="14"/>
      <c r="D1476" s="14"/>
    </row>
    <row r="1477" spans="3:4" x14ac:dyDescent="0.2">
      <c r="C1477" s="14"/>
      <c r="D1477" s="14"/>
    </row>
    <row r="1478" spans="3:4" x14ac:dyDescent="0.2">
      <c r="C1478" s="14"/>
      <c r="D1478" s="14"/>
    </row>
    <row r="1479" spans="3:4" x14ac:dyDescent="0.2">
      <c r="C1479" s="14"/>
      <c r="D1479" s="14"/>
    </row>
    <row r="1480" spans="3:4" x14ac:dyDescent="0.2">
      <c r="C1480" s="14"/>
      <c r="D1480" s="14"/>
    </row>
    <row r="1481" spans="3:4" x14ac:dyDescent="0.2">
      <c r="C1481" s="14"/>
      <c r="D1481" s="14"/>
    </row>
    <row r="1482" spans="3:4" x14ac:dyDescent="0.2">
      <c r="C1482" s="14"/>
      <c r="D1482" s="14"/>
    </row>
    <row r="1483" spans="3:4" x14ac:dyDescent="0.2">
      <c r="C1483" s="14"/>
      <c r="D1483" s="14"/>
    </row>
    <row r="1484" spans="3:4" x14ac:dyDescent="0.2">
      <c r="C1484" s="14"/>
      <c r="D1484" s="14"/>
    </row>
    <row r="1485" spans="3:4" x14ac:dyDescent="0.2">
      <c r="C1485" s="14"/>
      <c r="D1485" s="14"/>
    </row>
    <row r="1486" spans="3:4" x14ac:dyDescent="0.2">
      <c r="C1486" s="14"/>
      <c r="D1486" s="14"/>
    </row>
    <row r="1487" spans="3:4" x14ac:dyDescent="0.2">
      <c r="C1487" s="14"/>
      <c r="D1487" s="14"/>
    </row>
    <row r="1488" spans="3:4" x14ac:dyDescent="0.2">
      <c r="C1488" s="14"/>
      <c r="D1488" s="14"/>
    </row>
    <row r="1489" spans="3:4" x14ac:dyDescent="0.2">
      <c r="C1489" s="14"/>
      <c r="D1489" s="14"/>
    </row>
    <row r="1490" spans="3:4" x14ac:dyDescent="0.2">
      <c r="C1490" s="14"/>
      <c r="D1490" s="14"/>
    </row>
    <row r="1491" spans="3:4" x14ac:dyDescent="0.2">
      <c r="C1491" s="14"/>
      <c r="D1491" s="14"/>
    </row>
    <row r="1492" spans="3:4" x14ac:dyDescent="0.2">
      <c r="C1492" s="14"/>
      <c r="D1492" s="14"/>
    </row>
    <row r="1493" spans="3:4" x14ac:dyDescent="0.2">
      <c r="C1493" s="14"/>
      <c r="D1493" s="14"/>
    </row>
    <row r="1494" spans="3:4" x14ac:dyDescent="0.2">
      <c r="C1494" s="14"/>
      <c r="D1494" s="14"/>
    </row>
    <row r="1495" spans="3:4" x14ac:dyDescent="0.2">
      <c r="C1495" s="14"/>
      <c r="D1495" s="14"/>
    </row>
    <row r="1496" spans="3:4" x14ac:dyDescent="0.2">
      <c r="C1496" s="14"/>
      <c r="D1496" s="14"/>
    </row>
    <row r="1497" spans="3:4" x14ac:dyDescent="0.2">
      <c r="C1497" s="14"/>
      <c r="D1497" s="14"/>
    </row>
    <row r="1498" spans="3:4" x14ac:dyDescent="0.2">
      <c r="C1498" s="14"/>
      <c r="D1498" s="14"/>
    </row>
    <row r="1499" spans="3:4" x14ac:dyDescent="0.2">
      <c r="C1499" s="14"/>
      <c r="D1499" s="14"/>
    </row>
    <row r="1500" spans="3:4" x14ac:dyDescent="0.2">
      <c r="C1500" s="14"/>
      <c r="D1500" s="14"/>
    </row>
    <row r="1501" spans="3:4" x14ac:dyDescent="0.2">
      <c r="C1501" s="14"/>
      <c r="D1501" s="14"/>
    </row>
    <row r="1502" spans="3:4" x14ac:dyDescent="0.2">
      <c r="C1502" s="14"/>
      <c r="D1502" s="14"/>
    </row>
    <row r="1503" spans="3:4" x14ac:dyDescent="0.2">
      <c r="C1503" s="14"/>
      <c r="D1503" s="14"/>
    </row>
    <row r="1504" spans="3:4" x14ac:dyDescent="0.2">
      <c r="C1504" s="14"/>
      <c r="D1504" s="14"/>
    </row>
    <row r="1505" spans="3:4" x14ac:dyDescent="0.2">
      <c r="C1505" s="14"/>
      <c r="D1505" s="14"/>
    </row>
    <row r="1506" spans="3:4" x14ac:dyDescent="0.2">
      <c r="C1506" s="14"/>
      <c r="D1506" s="14"/>
    </row>
    <row r="1507" spans="3:4" x14ac:dyDescent="0.2">
      <c r="C1507" s="14"/>
      <c r="D1507" s="14"/>
    </row>
    <row r="1508" spans="3:4" x14ac:dyDescent="0.2">
      <c r="C1508" s="14"/>
      <c r="D1508" s="14"/>
    </row>
    <row r="1509" spans="3:4" x14ac:dyDescent="0.2">
      <c r="C1509" s="14"/>
      <c r="D1509" s="14"/>
    </row>
    <row r="1510" spans="3:4" x14ac:dyDescent="0.2">
      <c r="C1510" s="14"/>
      <c r="D1510" s="14"/>
    </row>
    <row r="1511" spans="3:4" x14ac:dyDescent="0.2">
      <c r="C1511" s="14"/>
      <c r="D1511" s="14"/>
    </row>
    <row r="1512" spans="3:4" x14ac:dyDescent="0.2">
      <c r="C1512" s="14"/>
      <c r="D1512" s="14"/>
    </row>
    <row r="1513" spans="3:4" x14ac:dyDescent="0.2">
      <c r="C1513" s="14"/>
      <c r="D1513" s="14"/>
    </row>
    <row r="1514" spans="3:4" x14ac:dyDescent="0.2">
      <c r="C1514" s="14"/>
      <c r="D1514" s="14"/>
    </row>
    <row r="1515" spans="3:4" x14ac:dyDescent="0.2">
      <c r="C1515" s="14"/>
      <c r="D1515" s="14"/>
    </row>
    <row r="1516" spans="3:4" x14ac:dyDescent="0.2">
      <c r="C1516" s="14"/>
      <c r="D1516" s="14"/>
    </row>
    <row r="1517" spans="3:4" x14ac:dyDescent="0.2">
      <c r="C1517" s="14"/>
      <c r="D1517" s="14"/>
    </row>
    <row r="1518" spans="3:4" x14ac:dyDescent="0.2">
      <c r="C1518" s="14"/>
      <c r="D1518" s="14"/>
    </row>
    <row r="1519" spans="3:4" x14ac:dyDescent="0.2">
      <c r="C1519" s="14"/>
      <c r="D1519" s="14"/>
    </row>
    <row r="1520" spans="3:4" x14ac:dyDescent="0.2">
      <c r="C1520" s="14"/>
      <c r="D1520" s="14"/>
    </row>
    <row r="1521" spans="3:4" x14ac:dyDescent="0.2">
      <c r="C1521" s="14"/>
      <c r="D1521" s="14"/>
    </row>
    <row r="1522" spans="3:4" x14ac:dyDescent="0.2">
      <c r="C1522" s="14"/>
      <c r="D1522" s="14"/>
    </row>
    <row r="1523" spans="3:4" x14ac:dyDescent="0.2">
      <c r="C1523" s="14"/>
      <c r="D1523" s="14"/>
    </row>
    <row r="1524" spans="3:4" x14ac:dyDescent="0.2">
      <c r="C1524" s="14"/>
      <c r="D1524" s="14"/>
    </row>
    <row r="1525" spans="3:4" x14ac:dyDescent="0.2">
      <c r="C1525" s="14"/>
      <c r="D1525" s="14"/>
    </row>
    <row r="1526" spans="3:4" x14ac:dyDescent="0.2">
      <c r="C1526" s="14"/>
      <c r="D1526" s="14"/>
    </row>
    <row r="1527" spans="3:4" x14ac:dyDescent="0.2">
      <c r="C1527" s="14"/>
      <c r="D1527" s="14"/>
    </row>
    <row r="1528" spans="3:4" x14ac:dyDescent="0.2">
      <c r="C1528" s="14"/>
      <c r="D1528" s="14"/>
    </row>
    <row r="1529" spans="3:4" x14ac:dyDescent="0.2">
      <c r="C1529" s="14"/>
      <c r="D1529" s="14"/>
    </row>
    <row r="1530" spans="3:4" x14ac:dyDescent="0.2">
      <c r="C1530" s="14"/>
      <c r="D1530" s="14"/>
    </row>
    <row r="1531" spans="3:4" x14ac:dyDescent="0.2">
      <c r="C1531" s="14"/>
      <c r="D1531" s="14"/>
    </row>
    <row r="1532" spans="3:4" x14ac:dyDescent="0.2">
      <c r="C1532" s="14"/>
      <c r="D1532" s="14"/>
    </row>
    <row r="1533" spans="3:4" x14ac:dyDescent="0.2">
      <c r="C1533" s="14"/>
      <c r="D1533" s="14"/>
    </row>
    <row r="1534" spans="3:4" x14ac:dyDescent="0.2">
      <c r="C1534" s="14"/>
      <c r="D1534" s="14"/>
    </row>
    <row r="1535" spans="3:4" x14ac:dyDescent="0.2">
      <c r="C1535" s="14"/>
      <c r="D1535" s="14"/>
    </row>
    <row r="1536" spans="3:4" x14ac:dyDescent="0.2">
      <c r="C1536" s="14"/>
      <c r="D1536" s="14"/>
    </row>
    <row r="1537" spans="3:4" x14ac:dyDescent="0.2">
      <c r="C1537" s="14"/>
      <c r="D1537" s="14"/>
    </row>
    <row r="1538" spans="3:4" x14ac:dyDescent="0.2">
      <c r="C1538" s="14"/>
      <c r="D1538" s="14"/>
    </row>
    <row r="1539" spans="3:4" x14ac:dyDescent="0.2">
      <c r="C1539" s="14"/>
      <c r="D1539" s="14"/>
    </row>
    <row r="1540" spans="3:4" x14ac:dyDescent="0.2">
      <c r="C1540" s="14"/>
      <c r="D1540" s="14"/>
    </row>
    <row r="1541" spans="3:4" x14ac:dyDescent="0.2">
      <c r="C1541" s="14"/>
      <c r="D1541" s="14"/>
    </row>
    <row r="1542" spans="3:4" x14ac:dyDescent="0.2">
      <c r="C1542" s="14"/>
      <c r="D1542" s="14"/>
    </row>
    <row r="1543" spans="3:4" x14ac:dyDescent="0.2">
      <c r="C1543" s="14"/>
      <c r="D1543" s="14"/>
    </row>
    <row r="1544" spans="3:4" x14ac:dyDescent="0.2">
      <c r="C1544" s="14"/>
      <c r="D1544" s="14"/>
    </row>
    <row r="1545" spans="3:4" x14ac:dyDescent="0.2">
      <c r="C1545" s="14"/>
      <c r="D1545" s="14"/>
    </row>
    <row r="1546" spans="3:4" x14ac:dyDescent="0.2">
      <c r="C1546" s="14"/>
      <c r="D1546" s="14"/>
    </row>
    <row r="1547" spans="3:4" x14ac:dyDescent="0.2">
      <c r="C1547" s="14"/>
      <c r="D1547" s="14"/>
    </row>
    <row r="1548" spans="3:4" x14ac:dyDescent="0.2">
      <c r="C1548" s="14"/>
      <c r="D1548" s="14"/>
    </row>
    <row r="1549" spans="3:4" x14ac:dyDescent="0.2">
      <c r="C1549" s="14"/>
      <c r="D1549" s="14"/>
    </row>
    <row r="1550" spans="3:4" x14ac:dyDescent="0.2">
      <c r="C1550" s="14"/>
      <c r="D1550" s="14"/>
    </row>
    <row r="1551" spans="3:4" x14ac:dyDescent="0.2">
      <c r="C1551" s="14"/>
      <c r="D1551" s="14"/>
    </row>
    <row r="1552" spans="3:4" x14ac:dyDescent="0.2">
      <c r="C1552" s="14"/>
      <c r="D1552" s="14"/>
    </row>
    <row r="1553" spans="3:4" x14ac:dyDescent="0.2">
      <c r="C1553" s="14"/>
      <c r="D1553" s="14"/>
    </row>
    <row r="1554" spans="3:4" x14ac:dyDescent="0.2">
      <c r="C1554" s="14"/>
      <c r="D1554" s="14"/>
    </row>
    <row r="1555" spans="3:4" x14ac:dyDescent="0.2">
      <c r="C1555" s="14"/>
      <c r="D1555" s="14"/>
    </row>
    <row r="1556" spans="3:4" x14ac:dyDescent="0.2">
      <c r="C1556" s="14"/>
      <c r="D1556" s="14"/>
    </row>
    <row r="1557" spans="3:4" x14ac:dyDescent="0.2">
      <c r="C1557" s="14"/>
      <c r="D1557" s="14"/>
    </row>
    <row r="1558" spans="3:4" x14ac:dyDescent="0.2">
      <c r="C1558" s="14"/>
      <c r="D1558" s="14"/>
    </row>
    <row r="1559" spans="3:4" x14ac:dyDescent="0.2">
      <c r="C1559" s="14"/>
      <c r="D1559" s="14"/>
    </row>
    <row r="1560" spans="3:4" x14ac:dyDescent="0.2">
      <c r="C1560" s="14"/>
      <c r="D1560" s="14"/>
    </row>
    <row r="1561" spans="3:4" x14ac:dyDescent="0.2">
      <c r="C1561" s="14"/>
      <c r="D1561" s="14"/>
    </row>
    <row r="1562" spans="3:4" x14ac:dyDescent="0.2">
      <c r="C1562" s="14"/>
      <c r="D1562" s="14"/>
    </row>
    <row r="1563" spans="3:4" x14ac:dyDescent="0.2">
      <c r="C1563" s="14"/>
      <c r="D1563" s="14"/>
    </row>
    <row r="1564" spans="3:4" x14ac:dyDescent="0.2">
      <c r="C1564" s="14"/>
      <c r="D1564" s="14"/>
    </row>
    <row r="1565" spans="3:4" x14ac:dyDescent="0.2">
      <c r="C1565" s="14"/>
      <c r="D1565" s="14"/>
    </row>
    <row r="1566" spans="3:4" x14ac:dyDescent="0.2">
      <c r="C1566" s="14"/>
      <c r="D1566" s="14"/>
    </row>
    <row r="1567" spans="3:4" x14ac:dyDescent="0.2">
      <c r="C1567" s="14"/>
      <c r="D1567" s="14"/>
    </row>
    <row r="1568" spans="3:4" x14ac:dyDescent="0.2">
      <c r="C1568" s="14"/>
      <c r="D1568" s="14"/>
    </row>
    <row r="1569" spans="3:4" x14ac:dyDescent="0.2">
      <c r="C1569" s="14"/>
      <c r="D1569" s="14"/>
    </row>
    <row r="1570" spans="3:4" x14ac:dyDescent="0.2">
      <c r="C1570" s="14"/>
      <c r="D1570" s="14"/>
    </row>
    <row r="1571" spans="3:4" x14ac:dyDescent="0.2">
      <c r="C1571" s="14"/>
      <c r="D1571" s="14"/>
    </row>
    <row r="1572" spans="3:4" x14ac:dyDescent="0.2">
      <c r="C1572" s="14"/>
      <c r="D1572" s="14"/>
    </row>
    <row r="1573" spans="3:4" x14ac:dyDescent="0.2">
      <c r="C1573" s="14"/>
      <c r="D1573" s="14"/>
    </row>
    <row r="1574" spans="3:4" x14ac:dyDescent="0.2">
      <c r="C1574" s="14"/>
      <c r="D1574" s="14"/>
    </row>
    <row r="1575" spans="3:4" x14ac:dyDescent="0.2">
      <c r="C1575" s="14"/>
      <c r="D1575" s="14"/>
    </row>
    <row r="1576" spans="3:4" x14ac:dyDescent="0.2">
      <c r="C1576" s="14"/>
      <c r="D1576" s="14"/>
    </row>
    <row r="1577" spans="3:4" x14ac:dyDescent="0.2">
      <c r="C1577" s="14"/>
      <c r="D1577" s="14"/>
    </row>
    <row r="1578" spans="3:4" x14ac:dyDescent="0.2">
      <c r="C1578" s="14"/>
      <c r="D1578" s="14"/>
    </row>
    <row r="1579" spans="3:4" x14ac:dyDescent="0.2">
      <c r="C1579" s="14"/>
      <c r="D1579" s="14"/>
    </row>
    <row r="1580" spans="3:4" x14ac:dyDescent="0.2">
      <c r="C1580" s="14"/>
      <c r="D1580" s="14"/>
    </row>
    <row r="1581" spans="3:4" x14ac:dyDescent="0.2">
      <c r="C1581" s="14"/>
      <c r="D1581" s="14"/>
    </row>
    <row r="1582" spans="3:4" x14ac:dyDescent="0.2">
      <c r="C1582" s="14"/>
      <c r="D1582" s="14"/>
    </row>
    <row r="1583" spans="3:4" x14ac:dyDescent="0.2">
      <c r="C1583" s="14"/>
      <c r="D1583" s="14"/>
    </row>
    <row r="1584" spans="3:4" x14ac:dyDescent="0.2">
      <c r="C1584" s="14"/>
      <c r="D1584" s="14"/>
    </row>
    <row r="1585" spans="3:4" x14ac:dyDescent="0.2">
      <c r="C1585" s="14"/>
      <c r="D1585" s="14"/>
    </row>
    <row r="1586" spans="3:4" x14ac:dyDescent="0.2">
      <c r="C1586" s="14"/>
      <c r="D1586" s="14"/>
    </row>
    <row r="1587" spans="3:4" x14ac:dyDescent="0.2">
      <c r="C1587" s="14"/>
      <c r="D1587" s="14"/>
    </row>
    <row r="1588" spans="3:4" x14ac:dyDescent="0.2">
      <c r="C1588" s="14"/>
      <c r="D1588" s="14"/>
    </row>
    <row r="1589" spans="3:4" x14ac:dyDescent="0.2">
      <c r="C1589" s="14"/>
      <c r="D1589" s="14"/>
    </row>
    <row r="1590" spans="3:4" x14ac:dyDescent="0.2">
      <c r="C1590" s="14"/>
      <c r="D1590" s="14"/>
    </row>
    <row r="1591" spans="3:4" x14ac:dyDescent="0.2">
      <c r="C1591" s="14"/>
      <c r="D1591" s="14"/>
    </row>
    <row r="1592" spans="3:4" x14ac:dyDescent="0.2">
      <c r="C1592" s="14"/>
      <c r="D1592" s="14"/>
    </row>
    <row r="1593" spans="3:4" x14ac:dyDescent="0.2">
      <c r="C1593" s="14"/>
      <c r="D1593" s="14"/>
    </row>
    <row r="1594" spans="3:4" x14ac:dyDescent="0.2">
      <c r="C1594" s="14"/>
      <c r="D1594" s="14"/>
    </row>
    <row r="1595" spans="3:4" x14ac:dyDescent="0.2">
      <c r="C1595" s="14"/>
      <c r="D1595" s="14"/>
    </row>
    <row r="1596" spans="3:4" x14ac:dyDescent="0.2">
      <c r="C1596" s="14"/>
      <c r="D1596" s="14"/>
    </row>
    <row r="1597" spans="3:4" x14ac:dyDescent="0.2">
      <c r="C1597" s="14"/>
      <c r="D1597" s="14"/>
    </row>
    <row r="1598" spans="3:4" x14ac:dyDescent="0.2">
      <c r="C1598" s="14"/>
      <c r="D1598" s="14"/>
    </row>
    <row r="1599" spans="3:4" x14ac:dyDescent="0.2">
      <c r="C1599" s="14"/>
      <c r="D1599" s="14"/>
    </row>
    <row r="1600" spans="3:4" x14ac:dyDescent="0.2">
      <c r="C1600" s="14"/>
      <c r="D1600" s="14"/>
    </row>
    <row r="1601" spans="3:4" x14ac:dyDescent="0.2">
      <c r="C1601" s="14"/>
      <c r="D1601" s="14"/>
    </row>
    <row r="1602" spans="3:4" x14ac:dyDescent="0.2">
      <c r="C1602" s="14"/>
      <c r="D1602" s="14"/>
    </row>
    <row r="1603" spans="3:4" x14ac:dyDescent="0.2">
      <c r="C1603" s="14"/>
      <c r="D1603" s="14"/>
    </row>
    <row r="1604" spans="3:4" x14ac:dyDescent="0.2">
      <c r="C1604" s="14"/>
      <c r="D1604" s="14"/>
    </row>
    <row r="1605" spans="3:4" x14ac:dyDescent="0.2">
      <c r="C1605" s="14"/>
      <c r="D1605" s="14"/>
    </row>
    <row r="1606" spans="3:4" x14ac:dyDescent="0.2">
      <c r="C1606" s="14"/>
      <c r="D1606" s="14"/>
    </row>
    <row r="1607" spans="3:4" x14ac:dyDescent="0.2">
      <c r="C1607" s="14"/>
      <c r="D1607" s="14"/>
    </row>
    <row r="1608" spans="3:4" x14ac:dyDescent="0.2">
      <c r="C1608" s="14"/>
      <c r="D1608" s="14"/>
    </row>
    <row r="1609" spans="3:4" x14ac:dyDescent="0.2">
      <c r="C1609" s="14"/>
      <c r="D1609" s="14"/>
    </row>
    <row r="1610" spans="3:4" x14ac:dyDescent="0.2">
      <c r="C1610" s="14"/>
      <c r="D1610" s="14"/>
    </row>
    <row r="1611" spans="3:4" x14ac:dyDescent="0.2">
      <c r="C1611" s="14"/>
      <c r="D1611" s="14"/>
    </row>
    <row r="1612" spans="3:4" x14ac:dyDescent="0.2">
      <c r="C1612" s="14"/>
      <c r="D1612" s="14"/>
    </row>
    <row r="1613" spans="3:4" x14ac:dyDescent="0.2">
      <c r="C1613" s="14"/>
      <c r="D1613" s="14"/>
    </row>
    <row r="1614" spans="3:4" x14ac:dyDescent="0.2">
      <c r="C1614" s="14"/>
      <c r="D1614" s="14"/>
    </row>
    <row r="1615" spans="3:4" x14ac:dyDescent="0.2">
      <c r="C1615" s="14"/>
      <c r="D1615" s="14"/>
    </row>
    <row r="1616" spans="3:4" x14ac:dyDescent="0.2">
      <c r="C1616" s="14"/>
      <c r="D1616" s="14"/>
    </row>
    <row r="1617" spans="3:4" x14ac:dyDescent="0.2">
      <c r="C1617" s="14"/>
      <c r="D1617" s="14"/>
    </row>
    <row r="1618" spans="3:4" x14ac:dyDescent="0.2">
      <c r="C1618" s="14"/>
      <c r="D1618" s="14"/>
    </row>
    <row r="1619" spans="3:4" x14ac:dyDescent="0.2">
      <c r="C1619" s="14"/>
      <c r="D1619" s="14"/>
    </row>
    <row r="1620" spans="3:4" x14ac:dyDescent="0.2">
      <c r="C1620" s="14"/>
      <c r="D1620" s="14"/>
    </row>
    <row r="1621" spans="3:4" x14ac:dyDescent="0.2">
      <c r="C1621" s="14"/>
      <c r="D1621" s="14"/>
    </row>
    <row r="1622" spans="3:4" x14ac:dyDescent="0.2">
      <c r="C1622" s="14"/>
      <c r="D1622" s="14"/>
    </row>
    <row r="1623" spans="3:4" x14ac:dyDescent="0.2">
      <c r="C1623" s="14"/>
      <c r="D1623" s="14"/>
    </row>
    <row r="1624" spans="3:4" x14ac:dyDescent="0.2">
      <c r="C1624" s="14"/>
      <c r="D1624" s="14"/>
    </row>
    <row r="1625" spans="3:4" x14ac:dyDescent="0.2">
      <c r="C1625" s="14"/>
      <c r="D1625" s="14"/>
    </row>
    <row r="1626" spans="3:4" x14ac:dyDescent="0.2">
      <c r="C1626" s="14"/>
      <c r="D1626" s="14"/>
    </row>
    <row r="1627" spans="3:4" x14ac:dyDescent="0.2">
      <c r="C1627" s="14"/>
      <c r="D1627" s="14"/>
    </row>
    <row r="1628" spans="3:4" x14ac:dyDescent="0.2">
      <c r="C1628" s="14"/>
      <c r="D1628" s="14"/>
    </row>
    <row r="1629" spans="3:4" x14ac:dyDescent="0.2">
      <c r="C1629" s="14"/>
      <c r="D1629" s="14"/>
    </row>
    <row r="1630" spans="3:4" x14ac:dyDescent="0.2">
      <c r="C1630" s="14"/>
      <c r="D1630" s="14"/>
    </row>
    <row r="1631" spans="3:4" x14ac:dyDescent="0.2">
      <c r="C1631" s="14"/>
      <c r="D1631" s="14"/>
    </row>
    <row r="1632" spans="3:4" x14ac:dyDescent="0.2">
      <c r="C1632" s="14"/>
      <c r="D1632" s="14"/>
    </row>
    <row r="1633" spans="3:4" x14ac:dyDescent="0.2">
      <c r="C1633" s="14"/>
      <c r="D1633" s="14"/>
    </row>
    <row r="1634" spans="3:4" x14ac:dyDescent="0.2">
      <c r="C1634" s="14"/>
      <c r="D1634" s="14"/>
    </row>
    <row r="1635" spans="3:4" x14ac:dyDescent="0.2">
      <c r="C1635" s="14"/>
      <c r="D1635" s="14"/>
    </row>
    <row r="1636" spans="3:4" x14ac:dyDescent="0.2">
      <c r="C1636" s="14"/>
      <c r="D1636" s="14"/>
    </row>
    <row r="1637" spans="3:4" x14ac:dyDescent="0.2">
      <c r="C1637" s="14"/>
      <c r="D1637" s="14"/>
    </row>
    <row r="1638" spans="3:4" x14ac:dyDescent="0.2">
      <c r="C1638" s="14"/>
      <c r="D1638" s="14"/>
    </row>
    <row r="1639" spans="3:4" x14ac:dyDescent="0.2">
      <c r="C1639" s="14"/>
      <c r="D1639" s="14"/>
    </row>
    <row r="1640" spans="3:4" x14ac:dyDescent="0.2">
      <c r="C1640" s="14"/>
      <c r="D1640" s="14"/>
    </row>
    <row r="1641" spans="3:4" x14ac:dyDescent="0.2">
      <c r="C1641" s="14"/>
      <c r="D1641" s="14"/>
    </row>
    <row r="1642" spans="3:4" x14ac:dyDescent="0.2">
      <c r="C1642" s="14"/>
      <c r="D1642" s="14"/>
    </row>
    <row r="1643" spans="3:4" x14ac:dyDescent="0.2">
      <c r="C1643" s="14"/>
      <c r="D1643" s="14"/>
    </row>
    <row r="1644" spans="3:4" x14ac:dyDescent="0.2">
      <c r="C1644" s="14"/>
      <c r="D1644" s="14"/>
    </row>
    <row r="1645" spans="3:4" x14ac:dyDescent="0.2">
      <c r="C1645" s="14"/>
      <c r="D1645" s="14"/>
    </row>
    <row r="1646" spans="3:4" x14ac:dyDescent="0.2">
      <c r="C1646" s="14"/>
      <c r="D1646" s="14"/>
    </row>
    <row r="1647" spans="3:4" x14ac:dyDescent="0.2">
      <c r="C1647" s="14"/>
      <c r="D1647" s="14"/>
    </row>
    <row r="1648" spans="3:4" x14ac:dyDescent="0.2">
      <c r="C1648" s="14"/>
      <c r="D1648" s="14"/>
    </row>
    <row r="1649" spans="3:4" x14ac:dyDescent="0.2">
      <c r="C1649" s="14"/>
      <c r="D1649" s="14"/>
    </row>
    <row r="1650" spans="3:4" x14ac:dyDescent="0.2">
      <c r="C1650" s="14"/>
      <c r="D1650" s="14"/>
    </row>
    <row r="1651" spans="3:4" x14ac:dyDescent="0.2">
      <c r="C1651" s="14"/>
      <c r="D1651" s="14"/>
    </row>
    <row r="1652" spans="3:4" x14ac:dyDescent="0.2">
      <c r="C1652" s="14"/>
      <c r="D1652" s="14"/>
    </row>
    <row r="1653" spans="3:4" x14ac:dyDescent="0.2">
      <c r="C1653" s="14"/>
      <c r="D1653" s="14"/>
    </row>
    <row r="1654" spans="3:4" x14ac:dyDescent="0.2">
      <c r="C1654" s="14"/>
      <c r="D1654" s="14"/>
    </row>
    <row r="1655" spans="3:4" x14ac:dyDescent="0.2">
      <c r="C1655" s="14"/>
      <c r="D1655" s="14"/>
    </row>
    <row r="1656" spans="3:4" x14ac:dyDescent="0.2">
      <c r="C1656" s="14"/>
      <c r="D1656" s="14"/>
    </row>
    <row r="1657" spans="3:4" x14ac:dyDescent="0.2">
      <c r="C1657" s="14"/>
      <c r="D1657" s="14"/>
    </row>
    <row r="1658" spans="3:4" x14ac:dyDescent="0.2">
      <c r="C1658" s="14"/>
      <c r="D1658" s="14"/>
    </row>
    <row r="1659" spans="3:4" x14ac:dyDescent="0.2">
      <c r="C1659" s="14"/>
      <c r="D1659" s="14"/>
    </row>
    <row r="1660" spans="3:4" x14ac:dyDescent="0.2">
      <c r="C1660" s="14"/>
      <c r="D1660" s="14"/>
    </row>
    <row r="1661" spans="3:4" x14ac:dyDescent="0.2">
      <c r="C1661" s="14"/>
      <c r="D1661" s="14"/>
    </row>
    <row r="1662" spans="3:4" x14ac:dyDescent="0.2">
      <c r="C1662" s="14"/>
      <c r="D1662" s="14"/>
    </row>
    <row r="1663" spans="3:4" x14ac:dyDescent="0.2">
      <c r="C1663" s="14"/>
      <c r="D1663" s="14"/>
    </row>
    <row r="1664" spans="3:4" x14ac:dyDescent="0.2">
      <c r="C1664" s="14"/>
      <c r="D1664" s="14"/>
    </row>
    <row r="1665" spans="3:4" x14ac:dyDescent="0.2">
      <c r="C1665" s="14"/>
      <c r="D1665" s="14"/>
    </row>
    <row r="1666" spans="3:4" x14ac:dyDescent="0.2">
      <c r="C1666" s="14"/>
      <c r="D1666" s="14"/>
    </row>
    <row r="1667" spans="3:4" x14ac:dyDescent="0.2">
      <c r="C1667" s="14"/>
      <c r="D1667" s="14"/>
    </row>
    <row r="1668" spans="3:4" x14ac:dyDescent="0.2">
      <c r="C1668" s="14"/>
      <c r="D1668" s="14"/>
    </row>
    <row r="1669" spans="3:4" x14ac:dyDescent="0.2">
      <c r="C1669" s="14"/>
      <c r="D1669" s="14"/>
    </row>
    <row r="1670" spans="3:4" x14ac:dyDescent="0.2">
      <c r="C1670" s="14"/>
      <c r="D1670" s="14"/>
    </row>
    <row r="1671" spans="3:4" x14ac:dyDescent="0.2">
      <c r="C1671" s="14"/>
      <c r="D1671" s="14"/>
    </row>
    <row r="1672" spans="3:4" x14ac:dyDescent="0.2">
      <c r="C1672" s="14"/>
      <c r="D1672" s="14"/>
    </row>
    <row r="1673" spans="3:4" x14ac:dyDescent="0.2">
      <c r="C1673" s="14"/>
      <c r="D1673" s="14"/>
    </row>
    <row r="1674" spans="3:4" x14ac:dyDescent="0.2">
      <c r="C1674" s="14"/>
      <c r="D1674" s="14"/>
    </row>
    <row r="1675" spans="3:4" x14ac:dyDescent="0.2">
      <c r="C1675" s="14"/>
      <c r="D1675" s="14"/>
    </row>
    <row r="1676" spans="3:4" x14ac:dyDescent="0.2">
      <c r="C1676" s="14"/>
      <c r="D1676" s="14"/>
    </row>
    <row r="1677" spans="3:4" x14ac:dyDescent="0.2">
      <c r="C1677" s="14"/>
      <c r="D1677" s="14"/>
    </row>
    <row r="1678" spans="3:4" x14ac:dyDescent="0.2">
      <c r="C1678" s="14"/>
      <c r="D1678" s="14"/>
    </row>
    <row r="1679" spans="3:4" x14ac:dyDescent="0.2">
      <c r="C1679" s="14"/>
      <c r="D1679" s="14"/>
    </row>
    <row r="1680" spans="3:4" x14ac:dyDescent="0.2">
      <c r="C1680" s="14"/>
      <c r="D1680" s="14"/>
    </row>
    <row r="1681" spans="3:4" x14ac:dyDescent="0.2">
      <c r="C1681" s="14"/>
      <c r="D1681" s="14"/>
    </row>
    <row r="1682" spans="3:4" x14ac:dyDescent="0.2">
      <c r="C1682" s="14"/>
      <c r="D1682" s="14"/>
    </row>
    <row r="1683" spans="3:4" x14ac:dyDescent="0.2">
      <c r="C1683" s="14"/>
      <c r="D1683" s="14"/>
    </row>
    <row r="1684" spans="3:4" x14ac:dyDescent="0.2">
      <c r="C1684" s="14"/>
      <c r="D1684" s="14"/>
    </row>
    <row r="1685" spans="3:4" x14ac:dyDescent="0.2">
      <c r="C1685" s="14"/>
      <c r="D1685" s="14"/>
    </row>
    <row r="1686" spans="3:4" x14ac:dyDescent="0.2">
      <c r="C1686" s="14"/>
      <c r="D1686" s="14"/>
    </row>
    <row r="1687" spans="3:4" x14ac:dyDescent="0.2">
      <c r="C1687" s="14"/>
      <c r="D1687" s="14"/>
    </row>
    <row r="1688" spans="3:4" x14ac:dyDescent="0.2">
      <c r="C1688" s="14"/>
      <c r="D1688" s="14"/>
    </row>
    <row r="1689" spans="3:4" x14ac:dyDescent="0.2">
      <c r="C1689" s="14"/>
      <c r="D1689" s="14"/>
    </row>
    <row r="1690" spans="3:4" x14ac:dyDescent="0.2">
      <c r="C1690" s="14"/>
      <c r="D1690" s="14"/>
    </row>
    <row r="1691" spans="3:4" x14ac:dyDescent="0.2">
      <c r="C1691" s="14"/>
      <c r="D1691" s="14"/>
    </row>
    <row r="1692" spans="3:4" x14ac:dyDescent="0.2">
      <c r="C1692" s="14"/>
      <c r="D1692" s="14"/>
    </row>
    <row r="1693" spans="3:4" x14ac:dyDescent="0.2">
      <c r="C1693" s="14"/>
      <c r="D1693" s="14"/>
    </row>
    <row r="1694" spans="3:4" x14ac:dyDescent="0.2">
      <c r="C1694" s="14"/>
      <c r="D1694" s="14"/>
    </row>
    <row r="1695" spans="3:4" x14ac:dyDescent="0.2">
      <c r="C1695" s="14"/>
      <c r="D1695" s="14"/>
    </row>
    <row r="1696" spans="3:4" x14ac:dyDescent="0.2">
      <c r="C1696" s="14"/>
      <c r="D1696" s="14"/>
    </row>
    <row r="1697" spans="3:4" x14ac:dyDescent="0.2">
      <c r="C1697" s="14"/>
      <c r="D1697" s="14"/>
    </row>
    <row r="1698" spans="3:4" x14ac:dyDescent="0.2">
      <c r="C1698" s="14"/>
      <c r="D1698" s="14"/>
    </row>
    <row r="1699" spans="3:4" x14ac:dyDescent="0.2">
      <c r="C1699" s="14"/>
      <c r="D1699" s="14"/>
    </row>
    <row r="1700" spans="3:4" x14ac:dyDescent="0.2">
      <c r="C1700" s="14"/>
      <c r="D1700" s="14"/>
    </row>
    <row r="1701" spans="3:4" x14ac:dyDescent="0.2">
      <c r="C1701" s="14"/>
      <c r="D1701" s="14"/>
    </row>
    <row r="1702" spans="3:4" x14ac:dyDescent="0.2">
      <c r="C1702" s="14"/>
      <c r="D1702" s="14"/>
    </row>
    <row r="1703" spans="3:4" x14ac:dyDescent="0.2">
      <c r="C1703" s="14"/>
      <c r="D1703" s="14"/>
    </row>
    <row r="1704" spans="3:4" x14ac:dyDescent="0.2">
      <c r="C1704" s="14"/>
      <c r="D1704" s="14"/>
    </row>
    <row r="1705" spans="3:4" x14ac:dyDescent="0.2">
      <c r="C1705" s="14"/>
      <c r="D1705" s="14"/>
    </row>
    <row r="1706" spans="3:4" x14ac:dyDescent="0.2">
      <c r="C1706" s="14"/>
      <c r="D1706" s="14"/>
    </row>
    <row r="1707" spans="3:4" x14ac:dyDescent="0.2">
      <c r="C1707" s="14"/>
      <c r="D1707" s="14"/>
    </row>
    <row r="1708" spans="3:4" x14ac:dyDescent="0.2">
      <c r="C1708" s="14"/>
      <c r="D1708" s="14"/>
    </row>
    <row r="1709" spans="3:4" x14ac:dyDescent="0.2">
      <c r="C1709" s="14"/>
      <c r="D1709" s="14"/>
    </row>
    <row r="1710" spans="3:4" x14ac:dyDescent="0.2">
      <c r="C1710" s="14"/>
      <c r="D1710" s="14"/>
    </row>
    <row r="1711" spans="3:4" x14ac:dyDescent="0.2">
      <c r="C1711" s="14"/>
      <c r="D1711" s="14"/>
    </row>
    <row r="1712" spans="3:4" x14ac:dyDescent="0.2">
      <c r="C1712" s="14"/>
      <c r="D1712" s="14"/>
    </row>
    <row r="1713" spans="3:4" x14ac:dyDescent="0.2">
      <c r="C1713" s="14"/>
      <c r="D1713" s="14"/>
    </row>
    <row r="1714" spans="3:4" x14ac:dyDescent="0.2">
      <c r="C1714" s="14"/>
      <c r="D1714" s="14"/>
    </row>
    <row r="1715" spans="3:4" x14ac:dyDescent="0.2">
      <c r="C1715" s="14"/>
      <c r="D1715" s="14"/>
    </row>
    <row r="1716" spans="3:4" x14ac:dyDescent="0.2">
      <c r="C1716" s="14"/>
      <c r="D1716" s="14"/>
    </row>
    <row r="1717" spans="3:4" x14ac:dyDescent="0.2">
      <c r="C1717" s="14"/>
      <c r="D1717" s="14"/>
    </row>
    <row r="1718" spans="3:4" x14ac:dyDescent="0.2">
      <c r="C1718" s="14"/>
      <c r="D1718" s="14"/>
    </row>
    <row r="1719" spans="3:4" x14ac:dyDescent="0.2">
      <c r="C1719" s="14"/>
      <c r="D1719" s="14"/>
    </row>
    <row r="1720" spans="3:4" x14ac:dyDescent="0.2">
      <c r="C1720" s="14"/>
      <c r="D1720" s="14"/>
    </row>
    <row r="1721" spans="3:4" x14ac:dyDescent="0.2">
      <c r="C1721" s="14"/>
      <c r="D1721" s="14"/>
    </row>
    <row r="1722" spans="3:4" x14ac:dyDescent="0.2">
      <c r="C1722" s="14"/>
      <c r="D1722" s="14"/>
    </row>
    <row r="1723" spans="3:4" x14ac:dyDescent="0.2">
      <c r="C1723" s="14"/>
      <c r="D1723" s="14"/>
    </row>
    <row r="1724" spans="3:4" x14ac:dyDescent="0.2">
      <c r="C1724" s="14"/>
      <c r="D1724" s="14"/>
    </row>
    <row r="1725" spans="3:4" x14ac:dyDescent="0.2">
      <c r="C1725" s="14"/>
      <c r="D1725" s="14"/>
    </row>
    <row r="1726" spans="3:4" x14ac:dyDescent="0.2">
      <c r="C1726" s="14"/>
      <c r="D1726" s="14"/>
    </row>
    <row r="1727" spans="3:4" x14ac:dyDescent="0.2">
      <c r="C1727" s="14"/>
      <c r="D1727" s="14"/>
    </row>
    <row r="1728" spans="3:4" x14ac:dyDescent="0.2">
      <c r="C1728" s="14"/>
      <c r="D1728" s="14"/>
    </row>
    <row r="1729" spans="3:4" x14ac:dyDescent="0.2">
      <c r="C1729" s="14"/>
      <c r="D1729" s="14"/>
    </row>
    <row r="1730" spans="3:4" x14ac:dyDescent="0.2">
      <c r="C1730" s="14"/>
      <c r="D1730" s="14"/>
    </row>
    <row r="1731" spans="3:4" x14ac:dyDescent="0.2">
      <c r="C1731" s="14"/>
      <c r="D1731" s="14"/>
    </row>
    <row r="1732" spans="3:4" x14ac:dyDescent="0.2">
      <c r="C1732" s="14"/>
      <c r="D1732" s="14"/>
    </row>
    <row r="1733" spans="3:4" x14ac:dyDescent="0.2">
      <c r="C1733" s="14"/>
      <c r="D1733" s="14"/>
    </row>
    <row r="1734" spans="3:4" x14ac:dyDescent="0.2">
      <c r="C1734" s="14"/>
      <c r="D1734" s="14"/>
    </row>
    <row r="1735" spans="3:4" x14ac:dyDescent="0.2">
      <c r="C1735" s="14"/>
      <c r="D1735" s="14"/>
    </row>
    <row r="1736" spans="3:4" x14ac:dyDescent="0.2">
      <c r="C1736" s="14"/>
      <c r="D1736" s="14"/>
    </row>
    <row r="1737" spans="3:4" x14ac:dyDescent="0.2">
      <c r="C1737" s="14"/>
      <c r="D1737" s="14"/>
    </row>
    <row r="1738" spans="3:4" x14ac:dyDescent="0.2">
      <c r="C1738" s="14"/>
      <c r="D1738" s="14"/>
    </row>
    <row r="1739" spans="3:4" x14ac:dyDescent="0.2">
      <c r="C1739" s="14"/>
      <c r="D1739" s="14"/>
    </row>
    <row r="1740" spans="3:4" x14ac:dyDescent="0.2">
      <c r="C1740" s="14"/>
      <c r="D1740" s="14"/>
    </row>
    <row r="1741" spans="3:4" x14ac:dyDescent="0.2">
      <c r="C1741" s="14"/>
      <c r="D1741" s="14"/>
    </row>
    <row r="1742" spans="3:4" x14ac:dyDescent="0.2">
      <c r="C1742" s="14"/>
      <c r="D1742" s="14"/>
    </row>
    <row r="1743" spans="3:4" x14ac:dyDescent="0.2">
      <c r="C1743" s="14"/>
      <c r="D1743" s="14"/>
    </row>
    <row r="1744" spans="3:4" x14ac:dyDescent="0.2">
      <c r="C1744" s="14"/>
      <c r="D1744" s="14"/>
    </row>
    <row r="1745" spans="3:4" x14ac:dyDescent="0.2">
      <c r="C1745" s="14"/>
      <c r="D1745" s="14"/>
    </row>
    <row r="1746" spans="3:4" x14ac:dyDescent="0.2">
      <c r="C1746" s="14"/>
      <c r="D1746" s="14"/>
    </row>
    <row r="1747" spans="3:4" x14ac:dyDescent="0.2">
      <c r="C1747" s="14"/>
      <c r="D1747" s="14"/>
    </row>
    <row r="1748" spans="3:4" x14ac:dyDescent="0.2">
      <c r="C1748" s="14"/>
      <c r="D1748" s="14"/>
    </row>
    <row r="1749" spans="3:4" x14ac:dyDescent="0.2">
      <c r="C1749" s="14"/>
      <c r="D1749" s="14"/>
    </row>
    <row r="1750" spans="3:4" x14ac:dyDescent="0.2">
      <c r="C1750" s="14"/>
      <c r="D1750" s="14"/>
    </row>
    <row r="1751" spans="3:4" x14ac:dyDescent="0.2">
      <c r="C1751" s="14"/>
      <c r="D1751" s="14"/>
    </row>
    <row r="1752" spans="3:4" x14ac:dyDescent="0.2">
      <c r="C1752" s="14"/>
      <c r="D1752" s="14"/>
    </row>
    <row r="1753" spans="3:4" x14ac:dyDescent="0.2">
      <c r="C1753" s="14"/>
      <c r="D1753" s="14"/>
    </row>
    <row r="1754" spans="3:4" x14ac:dyDescent="0.2">
      <c r="C1754" s="14"/>
      <c r="D1754" s="14"/>
    </row>
    <row r="1755" spans="3:4" x14ac:dyDescent="0.2">
      <c r="C1755" s="14"/>
      <c r="D1755" s="14"/>
    </row>
    <row r="1756" spans="3:4" x14ac:dyDescent="0.2">
      <c r="C1756" s="14"/>
      <c r="D1756" s="14"/>
    </row>
    <row r="1757" spans="3:4" x14ac:dyDescent="0.2">
      <c r="C1757" s="14"/>
      <c r="D1757" s="14"/>
    </row>
    <row r="1758" spans="3:4" x14ac:dyDescent="0.2">
      <c r="C1758" s="14"/>
      <c r="D1758" s="14"/>
    </row>
    <row r="1759" spans="3:4" x14ac:dyDescent="0.2">
      <c r="C1759" s="14"/>
      <c r="D1759" s="14"/>
    </row>
    <row r="1760" spans="3:4" x14ac:dyDescent="0.2">
      <c r="C1760" s="14"/>
      <c r="D1760" s="14"/>
    </row>
    <row r="1761" spans="3:4" x14ac:dyDescent="0.2">
      <c r="C1761" s="14"/>
      <c r="D1761" s="14"/>
    </row>
    <row r="1762" spans="3:4" x14ac:dyDescent="0.2">
      <c r="C1762" s="14"/>
      <c r="D1762" s="14"/>
    </row>
    <row r="1763" spans="3:4" x14ac:dyDescent="0.2">
      <c r="C1763" s="14"/>
      <c r="D1763" s="14"/>
    </row>
    <row r="1764" spans="3:4" x14ac:dyDescent="0.2">
      <c r="C1764" s="14"/>
      <c r="D1764" s="14"/>
    </row>
    <row r="1765" spans="3:4" x14ac:dyDescent="0.2">
      <c r="C1765" s="14"/>
      <c r="D1765" s="14"/>
    </row>
    <row r="1766" spans="3:4" x14ac:dyDescent="0.2">
      <c r="C1766" s="14"/>
      <c r="D1766" s="14"/>
    </row>
    <row r="1767" spans="3:4" x14ac:dyDescent="0.2">
      <c r="C1767" s="14"/>
      <c r="D1767" s="14"/>
    </row>
    <row r="1768" spans="3:4" x14ac:dyDescent="0.2">
      <c r="C1768" s="14"/>
      <c r="D1768" s="14"/>
    </row>
    <row r="1769" spans="3:4" x14ac:dyDescent="0.2">
      <c r="C1769" s="14"/>
      <c r="D1769" s="14"/>
    </row>
    <row r="1770" spans="3:4" x14ac:dyDescent="0.2">
      <c r="C1770" s="14"/>
      <c r="D1770" s="14"/>
    </row>
    <row r="1771" spans="3:4" x14ac:dyDescent="0.2">
      <c r="C1771" s="14"/>
      <c r="D1771" s="14"/>
    </row>
    <row r="1772" spans="3:4" x14ac:dyDescent="0.2">
      <c r="C1772" s="14"/>
      <c r="D1772" s="14"/>
    </row>
    <row r="1773" spans="3:4" x14ac:dyDescent="0.2">
      <c r="C1773" s="14"/>
      <c r="D1773" s="14"/>
    </row>
    <row r="1774" spans="3:4" x14ac:dyDescent="0.2">
      <c r="C1774" s="14"/>
      <c r="D1774" s="14"/>
    </row>
    <row r="1775" spans="3:4" x14ac:dyDescent="0.2">
      <c r="C1775" s="14"/>
      <c r="D1775" s="14"/>
    </row>
    <row r="1776" spans="3:4" x14ac:dyDescent="0.2">
      <c r="C1776" s="14"/>
      <c r="D1776" s="14"/>
    </row>
    <row r="1777" spans="3:4" x14ac:dyDescent="0.2">
      <c r="C1777" s="14"/>
      <c r="D1777" s="14"/>
    </row>
    <row r="1778" spans="3:4" x14ac:dyDescent="0.2">
      <c r="C1778" s="14"/>
      <c r="D1778" s="14"/>
    </row>
    <row r="1779" spans="3:4" x14ac:dyDescent="0.2">
      <c r="C1779" s="14"/>
      <c r="D1779" s="14"/>
    </row>
    <row r="1780" spans="3:4" x14ac:dyDescent="0.2">
      <c r="C1780" s="14"/>
      <c r="D1780" s="14"/>
    </row>
    <row r="1781" spans="3:4" x14ac:dyDescent="0.2">
      <c r="C1781" s="14"/>
      <c r="D1781" s="14"/>
    </row>
    <row r="1782" spans="3:4" x14ac:dyDescent="0.2">
      <c r="C1782" s="14"/>
      <c r="D1782" s="14"/>
    </row>
    <row r="1783" spans="3:4" x14ac:dyDescent="0.2">
      <c r="C1783" s="14"/>
      <c r="D1783" s="14"/>
    </row>
    <row r="1784" spans="3:4" x14ac:dyDescent="0.2">
      <c r="C1784" s="14"/>
      <c r="D1784" s="14"/>
    </row>
    <row r="1785" spans="3:4" x14ac:dyDescent="0.2">
      <c r="C1785" s="14"/>
      <c r="D1785" s="14"/>
    </row>
    <row r="1786" spans="3:4" x14ac:dyDescent="0.2">
      <c r="C1786" s="14"/>
      <c r="D1786" s="14"/>
    </row>
    <row r="1787" spans="3:4" x14ac:dyDescent="0.2">
      <c r="C1787" s="14"/>
      <c r="D1787" s="14"/>
    </row>
    <row r="1788" spans="3:4" x14ac:dyDescent="0.2">
      <c r="C1788" s="14"/>
      <c r="D1788" s="14"/>
    </row>
    <row r="1789" spans="3:4" x14ac:dyDescent="0.2">
      <c r="C1789" s="14"/>
      <c r="D1789" s="14"/>
    </row>
    <row r="1790" spans="3:4" x14ac:dyDescent="0.2">
      <c r="C1790" s="14"/>
      <c r="D1790" s="14"/>
    </row>
    <row r="1791" spans="3:4" x14ac:dyDescent="0.2">
      <c r="C1791" s="14"/>
      <c r="D1791" s="14"/>
    </row>
    <row r="1792" spans="3:4" x14ac:dyDescent="0.2">
      <c r="C1792" s="14"/>
      <c r="D1792" s="14"/>
    </row>
    <row r="1793" spans="3:4" x14ac:dyDescent="0.2">
      <c r="C1793" s="14"/>
      <c r="D1793" s="14"/>
    </row>
    <row r="1794" spans="3:4" x14ac:dyDescent="0.2">
      <c r="C1794" s="14"/>
      <c r="D1794" s="14"/>
    </row>
    <row r="1795" spans="3:4" x14ac:dyDescent="0.2">
      <c r="C1795" s="14"/>
      <c r="D1795" s="14"/>
    </row>
    <row r="1796" spans="3:4" x14ac:dyDescent="0.2">
      <c r="C1796" s="14"/>
      <c r="D1796" s="14"/>
    </row>
    <row r="1797" spans="3:4" x14ac:dyDescent="0.2">
      <c r="C1797" s="14"/>
      <c r="D1797" s="14"/>
    </row>
    <row r="1798" spans="3:4" x14ac:dyDescent="0.2">
      <c r="C1798" s="14"/>
      <c r="D1798" s="14"/>
    </row>
    <row r="1799" spans="3:4" x14ac:dyDescent="0.2">
      <c r="C1799" s="14"/>
      <c r="D1799" s="14"/>
    </row>
    <row r="1800" spans="3:4" x14ac:dyDescent="0.2">
      <c r="C1800" s="14"/>
      <c r="D1800" s="14"/>
    </row>
    <row r="1801" spans="3:4" x14ac:dyDescent="0.2">
      <c r="C1801" s="14"/>
      <c r="D1801" s="14"/>
    </row>
    <row r="1802" spans="3:4" x14ac:dyDescent="0.2">
      <c r="C1802" s="14"/>
      <c r="D1802" s="14"/>
    </row>
    <row r="1803" spans="3:4" x14ac:dyDescent="0.2">
      <c r="C1803" s="14"/>
      <c r="D1803" s="14"/>
    </row>
    <row r="1804" spans="3:4" x14ac:dyDescent="0.2">
      <c r="C1804" s="14"/>
      <c r="D1804" s="14"/>
    </row>
  </sheetData>
  <sheetProtection sheet="1"/>
  <phoneticPr fontId="0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indexed="10"/>
  </sheetPr>
  <dimension ref="A1:AI917"/>
  <sheetViews>
    <sheetView workbookViewId="0">
      <selection activeCell="E9" sqref="E9"/>
    </sheetView>
  </sheetViews>
  <sheetFormatPr defaultRowHeight="12.75" x14ac:dyDescent="0.2"/>
  <cols>
    <col min="2" max="2" width="10.7109375" customWidth="1"/>
    <col min="5" max="5" width="10.7109375" customWidth="1"/>
  </cols>
  <sheetData>
    <row r="1" spans="1:35" ht="18.75" thickBot="1" x14ac:dyDescent="0.25">
      <c r="A1" s="72" t="s">
        <v>110</v>
      </c>
      <c r="B1" s="10"/>
      <c r="C1" s="10"/>
      <c r="D1" s="73" t="s">
        <v>111</v>
      </c>
      <c r="E1" s="10"/>
      <c r="F1" s="10"/>
      <c r="G1" s="10"/>
      <c r="H1" s="10"/>
      <c r="I1" s="10"/>
      <c r="J1" s="10"/>
      <c r="K1" s="10"/>
      <c r="L1" s="10"/>
      <c r="M1" s="74" t="s">
        <v>112</v>
      </c>
      <c r="N1" s="10" t="s">
        <v>113</v>
      </c>
      <c r="O1" s="10">
        <f ca="1">H18*J18-I18*I18</f>
        <v>214007.20186084998</v>
      </c>
      <c r="P1" s="10" t="s">
        <v>223</v>
      </c>
      <c r="Q1" s="10"/>
      <c r="R1" s="10"/>
      <c r="S1" s="10"/>
      <c r="T1" s="10"/>
      <c r="U1" s="8" t="s">
        <v>168</v>
      </c>
      <c r="V1" s="99" t="s">
        <v>175</v>
      </c>
      <c r="W1" s="10"/>
      <c r="X1" s="10"/>
      <c r="Y1" s="10"/>
      <c r="Z1" s="10"/>
      <c r="AA1" s="10">
        <v>1</v>
      </c>
      <c r="AB1" s="10" t="s">
        <v>114</v>
      </c>
      <c r="AC1" s="10"/>
      <c r="AD1" s="10"/>
      <c r="AE1" s="10"/>
      <c r="AF1" s="10"/>
      <c r="AG1" s="10"/>
      <c r="AH1" s="10"/>
      <c r="AI1" s="10"/>
    </row>
    <row r="2" spans="1:35" x14ac:dyDescent="0.2">
      <c r="A2" s="97" t="s">
        <v>243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74" t="s">
        <v>115</v>
      </c>
      <c r="N2" s="10" t="s">
        <v>116</v>
      </c>
      <c r="O2" s="10">
        <f ca="1">+F18*J18-H18*I18</f>
        <v>-133487.62131588208</v>
      </c>
      <c r="P2" s="10" t="s">
        <v>224</v>
      </c>
      <c r="Q2" s="10"/>
      <c r="R2" s="10"/>
      <c r="S2" s="10"/>
      <c r="T2" s="10"/>
      <c r="U2" s="10">
        <v>-6.3</v>
      </c>
      <c r="V2" s="10">
        <f t="shared" ref="V2:V22" ca="1" si="0">+E$4+E$5*U2+E$6*U2^2</f>
        <v>-4.764945979813362E-3</v>
      </c>
      <c r="W2" s="10"/>
      <c r="X2" s="10"/>
      <c r="Y2" s="10"/>
      <c r="Z2" s="10"/>
      <c r="AA2" s="10">
        <v>2</v>
      </c>
      <c r="AB2" s="10" t="s">
        <v>40</v>
      </c>
      <c r="AC2" s="10"/>
      <c r="AD2" s="10"/>
      <c r="AE2" s="10"/>
      <c r="AF2" s="10"/>
      <c r="AG2" s="10"/>
      <c r="AH2" s="10"/>
      <c r="AI2" s="10"/>
    </row>
    <row r="3" spans="1:35" ht="13.5" thickBot="1" x14ac:dyDescent="0.25">
      <c r="A3" s="10" t="s">
        <v>117</v>
      </c>
      <c r="B3" s="10" t="s">
        <v>118</v>
      </c>
      <c r="C3" s="10"/>
      <c r="D3" s="10"/>
      <c r="E3" s="75" t="s">
        <v>119</v>
      </c>
      <c r="F3" s="75" t="s">
        <v>120</v>
      </c>
      <c r="G3" s="75" t="s">
        <v>121</v>
      </c>
      <c r="H3" s="75" t="s">
        <v>122</v>
      </c>
      <c r="I3" s="10"/>
      <c r="J3" s="10"/>
      <c r="K3" s="10"/>
      <c r="L3" s="10"/>
      <c r="M3" s="74" t="s">
        <v>123</v>
      </c>
      <c r="N3" s="10" t="s">
        <v>124</v>
      </c>
      <c r="O3" s="10">
        <f ca="1">+F18*I18-H18*H18</f>
        <v>17513.066906817388</v>
      </c>
      <c r="P3" s="10" t="s">
        <v>225</v>
      </c>
      <c r="Q3" s="10"/>
      <c r="R3" s="10"/>
      <c r="S3" s="10"/>
      <c r="T3" s="10"/>
      <c r="U3" s="10">
        <v>-6</v>
      </c>
      <c r="V3" s="10">
        <f t="shared" ca="1" si="0"/>
        <v>-4.1668042810017458E-2</v>
      </c>
      <c r="W3" s="10"/>
      <c r="X3" s="10"/>
      <c r="Y3" s="10"/>
      <c r="Z3" s="10"/>
      <c r="AA3" s="10">
        <v>3</v>
      </c>
      <c r="AB3" s="10" t="s">
        <v>125</v>
      </c>
      <c r="AC3" s="10"/>
      <c r="AD3" s="10"/>
      <c r="AE3" s="10"/>
      <c r="AF3" s="10"/>
      <c r="AG3" s="10"/>
      <c r="AH3" s="10"/>
      <c r="AI3" s="10"/>
    </row>
    <row r="4" spans="1:35" x14ac:dyDescent="0.2">
      <c r="A4" s="10" t="s">
        <v>126</v>
      </c>
      <c r="B4" s="10" t="s">
        <v>127</v>
      </c>
      <c r="C4" s="10"/>
      <c r="D4" s="76" t="s">
        <v>128</v>
      </c>
      <c r="E4" s="77">
        <f ca="1">(G18*O1-K18*O2+L18*O3)/O7</f>
        <v>0.2207785454899161</v>
      </c>
      <c r="F4" s="78">
        <f ca="1">+E7/O7*O18</f>
        <v>7.5924873567513335E-3</v>
      </c>
      <c r="G4" s="79">
        <f>+B18</f>
        <v>1</v>
      </c>
      <c r="H4" s="80">
        <f ca="1">ABS(F4/E4)</f>
        <v>3.4389606743278935E-2</v>
      </c>
      <c r="I4" s="10"/>
      <c r="J4" s="10"/>
      <c r="K4" s="10"/>
      <c r="L4" s="10"/>
      <c r="M4" s="74" t="s">
        <v>129</v>
      </c>
      <c r="N4" s="10" t="s">
        <v>130</v>
      </c>
      <c r="O4" s="10">
        <f ca="1">+C18*J18-H18*H18</f>
        <v>431270.11767762416</v>
      </c>
      <c r="P4" s="10" t="s">
        <v>226</v>
      </c>
      <c r="Q4" s="10"/>
      <c r="R4" s="10"/>
      <c r="S4" s="10"/>
      <c r="T4" s="10"/>
      <c r="U4" s="10">
        <v>-5.7</v>
      </c>
      <c r="V4" s="10">
        <f t="shared" ca="1" si="0"/>
        <v>-7.380681333115513E-2</v>
      </c>
      <c r="W4" s="10"/>
      <c r="X4" s="10"/>
      <c r="Y4" s="10"/>
      <c r="Z4" s="10"/>
      <c r="AA4" s="10">
        <v>4</v>
      </c>
      <c r="AB4" s="10" t="s">
        <v>131</v>
      </c>
      <c r="AC4" s="10"/>
      <c r="AD4" s="10"/>
      <c r="AE4" s="10"/>
      <c r="AF4" s="10"/>
      <c r="AG4" s="10"/>
      <c r="AH4" s="10"/>
      <c r="AI4" s="10"/>
    </row>
    <row r="5" spans="1:35" x14ac:dyDescent="0.2">
      <c r="A5" s="10" t="s">
        <v>132</v>
      </c>
      <c r="B5" s="81">
        <v>40323</v>
      </c>
      <c r="C5" s="10"/>
      <c r="D5" s="82" t="s">
        <v>133</v>
      </c>
      <c r="E5" s="83">
        <f ca="1">+(-G18*O2+K18*O4-L18*O5)/O7</f>
        <v>0.20255197501888084</v>
      </c>
      <c r="F5" s="84">
        <f ca="1">P18*E7/O7</f>
        <v>1.0003725410360197E-2</v>
      </c>
      <c r="G5" s="85">
        <f>+B18/A18</f>
        <v>1E-4</v>
      </c>
      <c r="H5" s="80">
        <f ca="1">ABS(F5/E5)</f>
        <v>4.9388436767539304E-2</v>
      </c>
      <c r="I5" s="10"/>
      <c r="J5" s="10"/>
      <c r="K5" s="10"/>
      <c r="L5" s="10"/>
      <c r="M5" s="74" t="s">
        <v>134</v>
      </c>
      <c r="N5" s="10" t="s">
        <v>135</v>
      </c>
      <c r="O5" s="10">
        <f ca="1">+C18*I18-F18*H18</f>
        <v>-88500.28985786777</v>
      </c>
      <c r="P5" s="10" t="s">
        <v>227</v>
      </c>
      <c r="Q5" s="10"/>
      <c r="R5" s="10"/>
      <c r="S5" s="10"/>
      <c r="T5" s="10"/>
      <c r="U5" s="10">
        <v>-5.4</v>
      </c>
      <c r="V5" s="10">
        <f t="shared" ca="1" si="0"/>
        <v>-0.10118125754322582</v>
      </c>
      <c r="W5" s="10"/>
      <c r="X5" s="10"/>
      <c r="Y5" s="10"/>
      <c r="Z5" s="10"/>
      <c r="AA5" s="10">
        <v>5</v>
      </c>
      <c r="AB5" s="10" t="s">
        <v>136</v>
      </c>
      <c r="AC5" s="10"/>
      <c r="AD5" s="10"/>
      <c r="AE5" s="10"/>
      <c r="AF5" s="10"/>
      <c r="AG5" s="10"/>
      <c r="AH5" s="10"/>
      <c r="AI5" s="10"/>
    </row>
    <row r="6" spans="1:35" ht="13.5" thickBot="1" x14ac:dyDescent="0.25">
      <c r="A6" s="10"/>
      <c r="B6" s="10"/>
      <c r="C6" s="10"/>
      <c r="D6" s="86" t="s">
        <v>137</v>
      </c>
      <c r="E6" s="87">
        <f ca="1">+(G18*O3-K18*O5+L18*O6)/O7</f>
        <v>2.6468479494815317E-2</v>
      </c>
      <c r="F6" s="88">
        <f ca="1">Q18*E7/O7</f>
        <v>1.963786085485805E-3</v>
      </c>
      <c r="G6" s="89">
        <f>+B18/A18^2</f>
        <v>1E-8</v>
      </c>
      <c r="H6" s="80">
        <f ca="1">ABS(F6/E6)</f>
        <v>7.4193384847455038E-2</v>
      </c>
      <c r="I6" s="10"/>
      <c r="J6" s="10"/>
      <c r="K6" s="10"/>
      <c r="L6" s="10"/>
      <c r="M6" s="90" t="s">
        <v>138</v>
      </c>
      <c r="N6" s="91" t="s">
        <v>139</v>
      </c>
      <c r="O6" s="91">
        <f ca="1">+C18*H18-F18*F18</f>
        <v>21342.918489940112</v>
      </c>
      <c r="P6" s="10" t="s">
        <v>228</v>
      </c>
      <c r="Q6" s="10"/>
      <c r="R6" s="10"/>
      <c r="S6" s="10"/>
      <c r="T6" s="10"/>
      <c r="U6" s="10">
        <v>-5.0999999999999996</v>
      </c>
      <c r="V6" s="10">
        <f t="shared" ca="1" si="0"/>
        <v>-0.12379137544622976</v>
      </c>
      <c r="W6" s="10"/>
      <c r="X6" s="10"/>
      <c r="Y6" s="10"/>
      <c r="Z6" s="10"/>
      <c r="AA6" s="10">
        <v>6</v>
      </c>
      <c r="AB6" s="10" t="s">
        <v>140</v>
      </c>
      <c r="AC6" s="10"/>
      <c r="AD6" s="10"/>
      <c r="AE6" s="10"/>
      <c r="AF6" s="10"/>
      <c r="AG6" s="10"/>
      <c r="AH6" s="10"/>
      <c r="AI6" s="10"/>
    </row>
    <row r="7" spans="1:35" x14ac:dyDescent="0.2">
      <c r="A7" s="10"/>
      <c r="B7" s="10"/>
      <c r="C7" s="10"/>
      <c r="D7" s="73" t="s">
        <v>141</v>
      </c>
      <c r="E7" s="92">
        <f ca="1">SQRT(N18/(B15-3))</f>
        <v>6.1656484488846523E-2</v>
      </c>
      <c r="F7" s="10"/>
      <c r="G7" s="93" t="e">
        <f>+#REF!</f>
        <v>#REF!</v>
      </c>
      <c r="H7" s="10"/>
      <c r="I7" s="10"/>
      <c r="J7" s="10"/>
      <c r="K7" s="10"/>
      <c r="L7" s="10"/>
      <c r="M7" s="74" t="s">
        <v>142</v>
      </c>
      <c r="N7" s="10" t="s">
        <v>143</v>
      </c>
      <c r="O7" s="10">
        <f ca="1">+C18*O1-F18*O2+H18*O3</f>
        <v>13959935.542358067</v>
      </c>
      <c r="P7" s="10"/>
      <c r="Q7" s="10"/>
      <c r="R7" s="10"/>
      <c r="S7" s="10"/>
      <c r="T7" s="10"/>
      <c r="U7" s="10">
        <v>-4.8</v>
      </c>
      <c r="V7" s="10">
        <f t="shared" ca="1" si="0"/>
        <v>-0.14163716704016693</v>
      </c>
      <c r="W7" s="10"/>
      <c r="X7" s="10"/>
      <c r="Y7" s="10"/>
      <c r="Z7" s="10"/>
      <c r="AA7" s="10">
        <v>7</v>
      </c>
      <c r="AB7" s="10" t="s">
        <v>144</v>
      </c>
      <c r="AC7" s="10"/>
      <c r="AD7" s="10"/>
      <c r="AE7" s="10"/>
      <c r="AF7" s="10"/>
      <c r="AG7" s="10"/>
      <c r="AH7" s="10"/>
      <c r="AI7" s="10"/>
    </row>
    <row r="8" spans="1:35" x14ac:dyDescent="0.2">
      <c r="A8" s="94">
        <v>21</v>
      </c>
      <c r="B8" s="10" t="s">
        <v>148</v>
      </c>
      <c r="C8" s="126">
        <v>21</v>
      </c>
      <c r="D8" s="73" t="s">
        <v>186</v>
      </c>
      <c r="E8" s="10"/>
      <c r="F8" s="103">
        <f ca="1">CORREL(INDIRECT(E12):INDIRECT(E13),INDIRECT(M12):INDIRECT(M13))</f>
        <v>0.9106350274347379</v>
      </c>
      <c r="G8" s="92"/>
      <c r="H8" s="10"/>
      <c r="I8" s="10"/>
      <c r="J8" s="10"/>
      <c r="K8" s="93"/>
      <c r="L8" s="10"/>
      <c r="M8" s="10"/>
      <c r="N8" s="10"/>
      <c r="O8" s="10"/>
      <c r="P8" s="10"/>
      <c r="Q8" s="10"/>
      <c r="R8" s="10"/>
      <c r="S8" s="10"/>
      <c r="T8" s="10"/>
      <c r="U8" s="10">
        <v>-4.5</v>
      </c>
      <c r="V8" s="10">
        <f t="shared" ca="1" si="0"/>
        <v>-0.15471863232503758</v>
      </c>
      <c r="W8" s="10"/>
      <c r="X8" s="10"/>
      <c r="Y8" s="10"/>
      <c r="Z8" s="10"/>
      <c r="AA8" s="10">
        <v>8</v>
      </c>
      <c r="AB8" s="10" t="s">
        <v>145</v>
      </c>
      <c r="AC8" s="10"/>
      <c r="AD8" s="10"/>
      <c r="AE8" s="10"/>
      <c r="AF8" s="10"/>
      <c r="AG8" s="10"/>
      <c r="AH8" s="10"/>
      <c r="AI8" s="10"/>
    </row>
    <row r="9" spans="1:35" x14ac:dyDescent="0.2">
      <c r="A9" s="94">
        <f>20+COUNT(A21:A1412)</f>
        <v>144</v>
      </c>
      <c r="B9" s="10" t="s">
        <v>150</v>
      </c>
      <c r="C9" s="126">
        <f>A9</f>
        <v>144</v>
      </c>
      <c r="D9" s="10"/>
      <c r="E9" s="31">
        <f ca="1">E6*G6</f>
        <v>2.6468479494815317E-10</v>
      </c>
      <c r="F9" s="104">
        <f ca="1">H6</f>
        <v>7.4193384847455038E-2</v>
      </c>
      <c r="G9" s="105">
        <f ca="1">F8</f>
        <v>0.9106350274347379</v>
      </c>
      <c r="H9" s="10"/>
      <c r="I9" s="10"/>
      <c r="J9" s="10"/>
      <c r="K9" s="93"/>
      <c r="L9" s="10"/>
      <c r="M9" s="10"/>
      <c r="N9" s="10"/>
      <c r="O9" s="10"/>
      <c r="P9" s="10"/>
      <c r="Q9" s="10"/>
      <c r="R9" s="10"/>
      <c r="S9" s="10"/>
      <c r="T9" s="10"/>
      <c r="U9" s="10">
        <v>-4.2</v>
      </c>
      <c r="V9" s="10">
        <f t="shared" ca="1" si="0"/>
        <v>-0.16303577130084129</v>
      </c>
      <c r="W9" s="10"/>
      <c r="X9" s="10"/>
      <c r="Y9" s="10"/>
      <c r="Z9" s="10"/>
      <c r="AA9" s="10">
        <v>9</v>
      </c>
      <c r="AB9" s="10" t="s">
        <v>71</v>
      </c>
      <c r="AC9" s="10"/>
      <c r="AD9" s="10"/>
      <c r="AE9" s="10"/>
      <c r="AF9" s="10"/>
      <c r="AG9" s="10"/>
      <c r="AH9" s="10"/>
      <c r="AI9" s="10"/>
    </row>
    <row r="10" spans="1:35" x14ac:dyDescent="0.2">
      <c r="A10" s="71" t="s">
        <v>13</v>
      </c>
      <c r="B10" s="66">
        <v>0.37055251</v>
      </c>
      <c r="C10" s="10"/>
      <c r="D10" s="10" t="s">
        <v>219</v>
      </c>
      <c r="E10" s="10">
        <f ca="1">2*E9*365.2422/B10</f>
        <v>5.2178330576366821E-7</v>
      </c>
      <c r="F10" s="10" t="s">
        <v>189</v>
      </c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>
        <v>-3.9</v>
      </c>
      <c r="V10" s="10">
        <f t="shared" ca="1" si="0"/>
        <v>-0.16658858396757825</v>
      </c>
      <c r="W10" s="10"/>
      <c r="X10" s="10"/>
      <c r="Y10" s="10"/>
      <c r="Z10" s="10"/>
      <c r="AA10" s="10">
        <v>10</v>
      </c>
      <c r="AB10" s="10" t="s">
        <v>146</v>
      </c>
      <c r="AC10" s="10"/>
      <c r="AD10" s="10"/>
      <c r="AE10" s="10"/>
      <c r="AF10" s="10"/>
      <c r="AG10" s="10"/>
      <c r="AH10" s="10"/>
      <c r="AI10" s="10"/>
    </row>
    <row r="11" spans="1:35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>
        <v>-3.6</v>
      </c>
      <c r="V11" s="10">
        <f t="shared" ca="1" si="0"/>
        <v>-0.1653770703252484</v>
      </c>
      <c r="W11" s="10"/>
      <c r="X11" s="10"/>
      <c r="Y11" s="10"/>
      <c r="Z11" s="10"/>
      <c r="AA11" s="10">
        <v>11</v>
      </c>
      <c r="AB11" s="10" t="s">
        <v>147</v>
      </c>
      <c r="AC11" s="10"/>
      <c r="AD11" s="10"/>
      <c r="AE11" s="10"/>
      <c r="AF11" s="10"/>
      <c r="AG11" s="10"/>
      <c r="AH11" s="10"/>
      <c r="AI11" s="10"/>
    </row>
    <row r="12" spans="1:35" x14ac:dyDescent="0.2">
      <c r="A12" s="10"/>
      <c r="B12" s="10"/>
      <c r="C12" s="5" t="str">
        <f t="shared" ref="C12:F13" si="1">C$15&amp;$C8</f>
        <v>C21</v>
      </c>
      <c r="D12" s="5" t="str">
        <f t="shared" si="1"/>
        <v>D21</v>
      </c>
      <c r="E12" s="5" t="str">
        <f t="shared" si="1"/>
        <v>E21</v>
      </c>
      <c r="F12" s="5" t="str">
        <f t="shared" si="1"/>
        <v>F21</v>
      </c>
      <c r="G12" s="5" t="str">
        <f t="shared" ref="G12:Q12" si="2">G15&amp;$C8</f>
        <v>G21</v>
      </c>
      <c r="H12" s="5" t="str">
        <f t="shared" si="2"/>
        <v>H21</v>
      </c>
      <c r="I12" s="5" t="str">
        <f t="shared" si="2"/>
        <v>I21</v>
      </c>
      <c r="J12" s="5" t="str">
        <f t="shared" si="2"/>
        <v>J21</v>
      </c>
      <c r="K12" s="5" t="str">
        <f t="shared" si="2"/>
        <v>K21</v>
      </c>
      <c r="L12" s="5" t="str">
        <f t="shared" si="2"/>
        <v>L21</v>
      </c>
      <c r="M12" s="5" t="str">
        <f t="shared" si="2"/>
        <v>M21</v>
      </c>
      <c r="N12" s="5" t="str">
        <f t="shared" si="2"/>
        <v>N21</v>
      </c>
      <c r="O12" s="5" t="str">
        <f t="shared" si="2"/>
        <v>O21</v>
      </c>
      <c r="P12" s="5" t="str">
        <f t="shared" si="2"/>
        <v>P21</v>
      </c>
      <c r="Q12" s="5" t="str">
        <f t="shared" si="2"/>
        <v>Q21</v>
      </c>
      <c r="R12" s="10"/>
      <c r="S12" s="10"/>
      <c r="T12" s="10"/>
      <c r="U12" s="10">
        <v>-3.3</v>
      </c>
      <c r="V12" s="10">
        <f t="shared" ca="1" si="0"/>
        <v>-0.15940123037385184</v>
      </c>
      <c r="W12" s="10"/>
      <c r="X12" s="10"/>
      <c r="Y12" s="10"/>
      <c r="Z12" s="10"/>
      <c r="AA12" s="10">
        <v>12</v>
      </c>
      <c r="AB12" s="10" t="s">
        <v>149</v>
      </c>
      <c r="AC12" s="10"/>
      <c r="AD12" s="10"/>
      <c r="AE12" s="10"/>
      <c r="AF12" s="10"/>
      <c r="AG12" s="10"/>
      <c r="AH12" s="10"/>
      <c r="AI12" s="10"/>
    </row>
    <row r="13" spans="1:35" x14ac:dyDescent="0.2">
      <c r="A13" s="10"/>
      <c r="B13" s="10"/>
      <c r="C13" s="5" t="str">
        <f t="shared" si="1"/>
        <v>C144</v>
      </c>
      <c r="D13" s="5" t="str">
        <f t="shared" si="1"/>
        <v>D144</v>
      </c>
      <c r="E13" s="5" t="str">
        <f t="shared" si="1"/>
        <v>E144</v>
      </c>
      <c r="F13" s="5" t="str">
        <f t="shared" si="1"/>
        <v>F144</v>
      </c>
      <c r="G13" s="5" t="str">
        <f t="shared" ref="G13:Q13" si="3">G$15&amp;$C9</f>
        <v>G144</v>
      </c>
      <c r="H13" s="5" t="str">
        <f t="shared" si="3"/>
        <v>H144</v>
      </c>
      <c r="I13" s="5" t="str">
        <f t="shared" si="3"/>
        <v>I144</v>
      </c>
      <c r="J13" s="5" t="str">
        <f t="shared" si="3"/>
        <v>J144</v>
      </c>
      <c r="K13" s="5" t="str">
        <f t="shared" si="3"/>
        <v>K144</v>
      </c>
      <c r="L13" s="5" t="str">
        <f t="shared" si="3"/>
        <v>L144</v>
      </c>
      <c r="M13" s="5" t="str">
        <f t="shared" si="3"/>
        <v>M144</v>
      </c>
      <c r="N13" s="5" t="str">
        <f t="shared" si="3"/>
        <v>N144</v>
      </c>
      <c r="O13" s="5" t="str">
        <f t="shared" si="3"/>
        <v>O144</v>
      </c>
      <c r="P13" s="5" t="str">
        <f t="shared" si="3"/>
        <v>P144</v>
      </c>
      <c r="Q13" s="5" t="str">
        <f t="shared" si="3"/>
        <v>Q144</v>
      </c>
      <c r="R13" s="10"/>
      <c r="S13" s="10"/>
      <c r="T13" s="10"/>
      <c r="U13" s="10">
        <v>-3</v>
      </c>
      <c r="V13" s="10">
        <f t="shared" ca="1" si="0"/>
        <v>-0.1486610641133885</v>
      </c>
      <c r="W13" s="10"/>
      <c r="X13" s="10"/>
      <c r="Y13" s="10"/>
      <c r="Z13" s="10"/>
      <c r="AA13" s="10">
        <v>13</v>
      </c>
      <c r="AB13" s="10" t="s">
        <v>151</v>
      </c>
      <c r="AC13" s="10"/>
      <c r="AD13" s="10"/>
      <c r="AE13" s="10"/>
      <c r="AF13" s="10"/>
      <c r="AG13" s="10"/>
      <c r="AH13" s="10"/>
      <c r="AI13" s="10"/>
    </row>
    <row r="14" spans="1:35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>
        <v>-2.7</v>
      </c>
      <c r="V14" s="10">
        <f t="shared" ca="1" si="0"/>
        <v>-0.13315657154385852</v>
      </c>
      <c r="W14" s="10"/>
      <c r="X14" s="10"/>
      <c r="Y14" s="10"/>
      <c r="Z14" s="10"/>
      <c r="AA14" s="10">
        <v>14</v>
      </c>
      <c r="AB14" s="10" t="s">
        <v>152</v>
      </c>
      <c r="AC14" s="10"/>
      <c r="AD14" s="10"/>
      <c r="AE14" s="10"/>
      <c r="AF14" s="10"/>
      <c r="AG14" s="10"/>
      <c r="AH14" s="10"/>
      <c r="AI14" s="10"/>
    </row>
    <row r="15" spans="1:35" x14ac:dyDescent="0.2">
      <c r="A15" s="73" t="s">
        <v>156</v>
      </c>
      <c r="B15" s="73">
        <f>C9-C8+1</f>
        <v>124</v>
      </c>
      <c r="C15" s="5" t="str">
        <f t="shared" ref="C15:Q15" si="4">VLOOKUP(C16,$AA1:$AB20,2,FALSE)</f>
        <v>C</v>
      </c>
      <c r="D15" s="5" t="str">
        <f t="shared" si="4"/>
        <v>D</v>
      </c>
      <c r="E15" s="5" t="str">
        <f t="shared" si="4"/>
        <v>E</v>
      </c>
      <c r="F15" s="5" t="str">
        <f t="shared" si="4"/>
        <v>F</v>
      </c>
      <c r="G15" s="5" t="str">
        <f t="shared" si="4"/>
        <v>G</v>
      </c>
      <c r="H15" s="5" t="str">
        <f t="shared" si="4"/>
        <v>H</v>
      </c>
      <c r="I15" s="5" t="str">
        <f t="shared" si="4"/>
        <v>I</v>
      </c>
      <c r="J15" s="5" t="str">
        <f t="shared" si="4"/>
        <v>J</v>
      </c>
      <c r="K15" s="5" t="str">
        <f t="shared" si="4"/>
        <v>K</v>
      </c>
      <c r="L15" s="5" t="str">
        <f t="shared" si="4"/>
        <v>L</v>
      </c>
      <c r="M15" s="5" t="str">
        <f t="shared" si="4"/>
        <v>M</v>
      </c>
      <c r="N15" s="5" t="str">
        <f t="shared" si="4"/>
        <v>N</v>
      </c>
      <c r="O15" s="5" t="str">
        <f t="shared" si="4"/>
        <v>O</v>
      </c>
      <c r="P15" s="5" t="str">
        <f t="shared" si="4"/>
        <v>P</v>
      </c>
      <c r="Q15" s="5" t="str">
        <f t="shared" si="4"/>
        <v>Q</v>
      </c>
      <c r="R15" s="10"/>
      <c r="S15" s="10"/>
      <c r="T15" s="10"/>
      <c r="U15" s="10">
        <v>-2.4</v>
      </c>
      <c r="V15" s="10">
        <f t="shared" ca="1" si="0"/>
        <v>-0.11288775266526166</v>
      </c>
      <c r="W15" s="10"/>
      <c r="X15" s="10"/>
      <c r="Y15" s="10"/>
      <c r="Z15" s="10"/>
      <c r="AA15" s="10">
        <v>15</v>
      </c>
      <c r="AB15" s="10" t="s">
        <v>153</v>
      </c>
      <c r="AC15" s="10"/>
      <c r="AD15" s="10"/>
      <c r="AE15" s="10"/>
      <c r="AF15" s="10"/>
      <c r="AG15" s="10"/>
      <c r="AH15" s="10"/>
      <c r="AI15" s="10"/>
    </row>
    <row r="16" spans="1:35" x14ac:dyDescent="0.2">
      <c r="A16" s="5"/>
      <c r="B16" s="10"/>
      <c r="C16" s="5">
        <f>COLUMN()</f>
        <v>3</v>
      </c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5">
        <f>COLUMN()</f>
        <v>16</v>
      </c>
      <c r="Q16" s="5">
        <f>COLUMN()</f>
        <v>17</v>
      </c>
      <c r="R16" s="10"/>
      <c r="S16" s="10"/>
      <c r="T16" s="10"/>
      <c r="U16" s="10">
        <v>-2.1</v>
      </c>
      <c r="V16" s="10">
        <f t="shared" ca="1" si="0"/>
        <v>-8.7854607477598115E-2</v>
      </c>
      <c r="W16" s="10"/>
      <c r="X16" s="10"/>
      <c r="Y16" s="10"/>
      <c r="Z16" s="10"/>
      <c r="AA16" s="10">
        <v>16</v>
      </c>
      <c r="AB16" s="10" t="s">
        <v>154</v>
      </c>
      <c r="AC16" s="10"/>
      <c r="AD16" s="10"/>
      <c r="AE16" s="10"/>
      <c r="AF16" s="10"/>
      <c r="AG16" s="10"/>
      <c r="AH16" s="10"/>
      <c r="AI16" s="10"/>
    </row>
    <row r="17" spans="1:35" x14ac:dyDescent="0.2">
      <c r="A17" s="73" t="s">
        <v>155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>
        <v>-1.8</v>
      </c>
      <c r="V17" s="10">
        <f t="shared" ca="1" si="0"/>
        <v>-5.8057135980867758E-2</v>
      </c>
      <c r="W17" s="10"/>
      <c r="X17" s="10"/>
      <c r="Y17" s="10"/>
      <c r="Z17" s="10"/>
      <c r="AA17" s="10">
        <v>17</v>
      </c>
      <c r="AB17" s="10" t="s">
        <v>157</v>
      </c>
      <c r="AC17" s="10"/>
      <c r="AD17" s="10"/>
      <c r="AE17" s="10"/>
      <c r="AF17" s="10"/>
      <c r="AG17" s="10"/>
      <c r="AH17" s="10"/>
      <c r="AI17" s="10"/>
    </row>
    <row r="18" spans="1:35" x14ac:dyDescent="0.2">
      <c r="A18" s="96">
        <v>10000</v>
      </c>
      <c r="B18" s="96">
        <v>1</v>
      </c>
      <c r="C18" s="10">
        <f ca="1">SUM(INDIRECT(C12):INDIRECT(C13))</f>
        <v>98.30000000000004</v>
      </c>
      <c r="D18" s="127">
        <f ca="1">SUM(INDIRECT(D12):INDIRECT(D13))</f>
        <v>-192.97909999999999</v>
      </c>
      <c r="E18" s="127">
        <f ca="1">SUM(INDIRECT(E12):INDIRECT(E13))</f>
        <v>11.328599089822092</v>
      </c>
      <c r="F18" s="73">
        <f ca="1">SUM(INDIRECT(F12):INDIRECT(F13))</f>
        <v>-93.059450000000055</v>
      </c>
      <c r="G18" s="73">
        <f ca="1">SUM(INDIRECT(G12):INDIRECT(G13))</f>
        <v>10.931825554855459</v>
      </c>
      <c r="H18" s="73">
        <f ca="1">SUM(INDIRECT(H12):INDIRECT(H13))</f>
        <v>305.21851194549959</v>
      </c>
      <c r="I18" s="73">
        <f ca="1">SUM(INDIRECT(I12):INDIRECT(I13))</f>
        <v>-1189.2549004001462</v>
      </c>
      <c r="J18" s="73">
        <f ca="1">SUM(INDIRECT(J12):INDIRECT(J13))</f>
        <v>5334.9792239252192</v>
      </c>
      <c r="K18" s="73">
        <f ca="1">SUM(INDIRECT(K12):INDIRECT(K13))</f>
        <v>9.7993134464433478</v>
      </c>
      <c r="L18" s="73">
        <f ca="1">SUM(INDIRECT(L12):INDIRECT(L13))</f>
        <v>-32.291441559277729</v>
      </c>
      <c r="M18" s="10"/>
      <c r="N18" s="10">
        <f ca="1">SUM(INDIRECT(N12):INDIRECT(N13))</f>
        <v>0.45998417162232796</v>
      </c>
      <c r="O18" s="10">
        <f ca="1">SQRT(SUM(INDIRECT(O12):INDIRECT(O13)))</f>
        <v>1719050.8830517344</v>
      </c>
      <c r="P18" s="10">
        <f ca="1">SQRT(SUM(INDIRECT(P12):INDIRECT(P13)))</f>
        <v>2264990.6667536385</v>
      </c>
      <c r="Q18" s="10">
        <f ca="1">SQRT(SUM(INDIRECT(Q12):INDIRECT(Q13)))</f>
        <v>444630.07256472233</v>
      </c>
      <c r="R18" s="10"/>
      <c r="S18" s="10"/>
      <c r="T18" s="10"/>
      <c r="U18" s="10">
        <v>-1.5</v>
      </c>
      <c r="V18" s="10">
        <f t="shared" ca="1" si="0"/>
        <v>-2.3495338175070664E-2</v>
      </c>
      <c r="W18" s="10"/>
      <c r="X18" s="10"/>
      <c r="Y18" s="10"/>
      <c r="Z18" s="10"/>
      <c r="AA18" s="10">
        <v>18</v>
      </c>
      <c r="AB18" s="10" t="s">
        <v>159</v>
      </c>
      <c r="AC18" s="10"/>
      <c r="AD18" s="10"/>
      <c r="AE18" s="10"/>
      <c r="AF18" s="10"/>
      <c r="AG18" s="10"/>
      <c r="AH18" s="10"/>
      <c r="AI18" s="10"/>
    </row>
    <row r="19" spans="1:35" x14ac:dyDescent="0.2">
      <c r="A19" s="97" t="s">
        <v>160</v>
      </c>
      <c r="B19" s="10"/>
      <c r="C19" s="10"/>
      <c r="D19" s="10"/>
      <c r="E19" s="10"/>
      <c r="F19" s="98" t="s">
        <v>161</v>
      </c>
      <c r="G19" s="98" t="s">
        <v>162</v>
      </c>
      <c r="H19" s="98" t="s">
        <v>163</v>
      </c>
      <c r="I19" s="98" t="s">
        <v>164</v>
      </c>
      <c r="J19" s="98" t="s">
        <v>165</v>
      </c>
      <c r="K19" s="98" t="s">
        <v>166</v>
      </c>
      <c r="L19" s="98" t="s">
        <v>167</v>
      </c>
      <c r="M19" s="32"/>
      <c r="N19" s="32"/>
      <c r="O19" s="32"/>
      <c r="P19" s="32"/>
      <c r="Q19" s="32"/>
      <c r="R19" s="10"/>
      <c r="S19" s="10"/>
      <c r="T19" s="10"/>
      <c r="U19" s="10">
        <v>-1.2</v>
      </c>
      <c r="V19" s="10">
        <f t="shared" ca="1" si="0"/>
        <v>1.5830785939793167E-2</v>
      </c>
      <c r="W19" s="10"/>
      <c r="X19" s="10"/>
      <c r="Y19" s="10"/>
      <c r="Z19" s="10"/>
      <c r="AA19" s="10">
        <v>19</v>
      </c>
      <c r="AB19" s="10" t="s">
        <v>37</v>
      </c>
      <c r="AC19" s="10"/>
      <c r="AD19" s="10"/>
      <c r="AE19" s="10"/>
      <c r="AF19" s="10"/>
      <c r="AG19" s="10"/>
      <c r="AH19" s="10"/>
      <c r="AI19" s="10"/>
    </row>
    <row r="20" spans="1:35" ht="15" thickBot="1" x14ac:dyDescent="0.25">
      <c r="A20" s="8" t="s">
        <v>168</v>
      </c>
      <c r="B20" s="8" t="s">
        <v>169</v>
      </c>
      <c r="C20" s="8" t="s">
        <v>217</v>
      </c>
      <c r="D20" s="8" t="s">
        <v>168</v>
      </c>
      <c r="E20" s="8" t="s">
        <v>169</v>
      </c>
      <c r="F20" s="8" t="s">
        <v>220</v>
      </c>
      <c r="G20" s="8" t="s">
        <v>221</v>
      </c>
      <c r="H20" s="8" t="s">
        <v>229</v>
      </c>
      <c r="I20" s="8" t="s">
        <v>230</v>
      </c>
      <c r="J20" s="8" t="s">
        <v>231</v>
      </c>
      <c r="K20" s="8" t="s">
        <v>222</v>
      </c>
      <c r="L20" s="8" t="s">
        <v>232</v>
      </c>
      <c r="M20" s="99" t="s">
        <v>175</v>
      </c>
      <c r="N20" s="8" t="s">
        <v>176</v>
      </c>
      <c r="O20" s="8" t="s">
        <v>177</v>
      </c>
      <c r="P20" s="8" t="s">
        <v>178</v>
      </c>
      <c r="Q20" s="8" t="s">
        <v>179</v>
      </c>
      <c r="R20" s="75" t="s">
        <v>180</v>
      </c>
      <c r="S20" s="10"/>
      <c r="T20" s="10"/>
      <c r="U20" s="10">
        <v>-0.89999999999999902</v>
      </c>
      <c r="V20" s="10">
        <f t="shared" ca="1" si="0"/>
        <v>5.9921236363723908E-2</v>
      </c>
      <c r="W20" s="10"/>
      <c r="X20" s="10"/>
      <c r="Y20" s="10"/>
      <c r="Z20" s="10"/>
      <c r="AA20" s="10">
        <v>20</v>
      </c>
      <c r="AB20" s="10" t="s">
        <v>181</v>
      </c>
      <c r="AC20" s="10"/>
      <c r="AD20" s="10"/>
      <c r="AE20" s="10"/>
      <c r="AF20" s="10"/>
      <c r="AG20" s="10"/>
      <c r="AH20" s="10"/>
      <c r="AI20" s="10"/>
    </row>
    <row r="21" spans="1:35" x14ac:dyDescent="0.2">
      <c r="A21" s="100">
        <v>-60493.5</v>
      </c>
      <c r="B21" s="100">
        <v>-5.9960435002722079E-2</v>
      </c>
      <c r="C21" s="132">
        <v>0.1</v>
      </c>
      <c r="D21" s="101">
        <f t="shared" ref="D21:D82" si="5">A21/A$18</f>
        <v>-6.0493499999999996</v>
      </c>
      <c r="E21" s="101">
        <f t="shared" ref="E21:E82" si="6">B21/B$18</f>
        <v>-5.9960435002722079E-2</v>
      </c>
      <c r="F21" s="94">
        <f t="shared" ref="F21:F82" si="7">$C21*D21</f>
        <v>-0.604935</v>
      </c>
      <c r="G21" s="94">
        <f t="shared" ref="G21:G82" si="8">$C21*E21</f>
        <v>-5.9960435002722086E-3</v>
      </c>
      <c r="H21" s="94">
        <f t="shared" ref="H21:H82" si="9">C21*D21*D21</f>
        <v>3.6594635422499997</v>
      </c>
      <c r="I21" s="94">
        <f t="shared" ref="I21:I82" si="10">C21*D21*D21*D21</f>
        <v>-22.137375779310034</v>
      </c>
      <c r="J21" s="94">
        <f t="shared" ref="J21:J82" si="11">C21*D21*D21*D21*D21</f>
        <v>133.91673417056916</v>
      </c>
      <c r="K21" s="94">
        <f t="shared" ref="K21:K82" si="12">C21*E21*D21</f>
        <v>3.6272165748371679E-2</v>
      </c>
      <c r="L21" s="94">
        <f t="shared" ref="L21:L82" si="13">C21*E21*D21*D21</f>
        <v>-0.21942302586991219</v>
      </c>
      <c r="M21" s="94">
        <f t="shared" ref="M21:M82" ca="1" si="14">+E$4+E$5*D21+E$6*D21^2</f>
        <v>-3.5924887289867313E-2</v>
      </c>
      <c r="N21" s="94">
        <f t="shared" ref="N21:N82" ca="1" si="15">C21*(M21-E21)^2</f>
        <v>5.7770755385691793E-5</v>
      </c>
      <c r="O21" s="129">
        <f t="shared" ref="O21:O82" ca="1" si="16">(C21*O$1-O$2*F21+O$3*H21)^2</f>
        <v>22446898.970189512</v>
      </c>
      <c r="P21" s="94">
        <f t="shared" ref="P21:P82" ca="1" si="17">(-C21*O$2+O$4*F21-O$5*H21)^2</f>
        <v>5825041228.3358231</v>
      </c>
      <c r="Q21" s="94">
        <f t="shared" ref="Q21:Q82" ca="1" si="18">+(C21*O$3-F21*O$5+H21*O$6)^2</f>
        <v>692637963.26347029</v>
      </c>
      <c r="R21" s="10">
        <f t="shared" ref="R21:R82" ca="1" si="19">+E21-M21</f>
        <v>-2.4035547712854766E-2</v>
      </c>
      <c r="S21" s="10"/>
      <c r="T21" s="10"/>
      <c r="U21" s="10">
        <v>-0.6</v>
      </c>
      <c r="V21" s="10">
        <f t="shared" ca="1" si="0"/>
        <v>0.10877601309672112</v>
      </c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</row>
    <row r="22" spans="1:35" x14ac:dyDescent="0.2">
      <c r="A22" s="100">
        <v>-60491</v>
      </c>
      <c r="B22" s="100">
        <v>-2.1827910000865813E-2</v>
      </c>
      <c r="C22" s="132">
        <v>0.1</v>
      </c>
      <c r="D22" s="101">
        <f t="shared" si="5"/>
        <v>-6.0491000000000001</v>
      </c>
      <c r="E22" s="101">
        <f t="shared" si="6"/>
        <v>-2.1827910000865813E-2</v>
      </c>
      <c r="F22" s="94">
        <f t="shared" si="7"/>
        <v>-0.60491000000000006</v>
      </c>
      <c r="G22" s="94">
        <f t="shared" si="8"/>
        <v>-2.1827910000865812E-3</v>
      </c>
      <c r="H22" s="94">
        <f t="shared" si="9"/>
        <v>3.6591610810000006</v>
      </c>
      <c r="I22" s="94">
        <f t="shared" si="10"/>
        <v>-22.134631295077103</v>
      </c>
      <c r="J22" s="94">
        <f t="shared" si="11"/>
        <v>133.8945981670509</v>
      </c>
      <c r="K22" s="94">
        <f t="shared" si="12"/>
        <v>1.3203921038623738E-2</v>
      </c>
      <c r="L22" s="94">
        <f t="shared" si="13"/>
        <v>-7.9871838754738855E-2</v>
      </c>
      <c r="M22" s="94">
        <f t="shared" ca="1" si="14"/>
        <v>-3.595430619004869E-2</v>
      </c>
      <c r="N22" s="94">
        <f t="shared" ca="1" si="15"/>
        <v>1.9955506929376051E-5</v>
      </c>
      <c r="O22" s="129">
        <f t="shared" ca="1" si="16"/>
        <v>22428332.150010753</v>
      </c>
      <c r="P22" s="94">
        <f t="shared" ca="1" si="17"/>
        <v>5822601294.5473375</v>
      </c>
      <c r="Q22" s="94">
        <f t="shared" ca="1" si="18"/>
        <v>692414651.92182171</v>
      </c>
      <c r="R22" s="10">
        <f t="shared" ca="1" si="19"/>
        <v>1.4126396189182877E-2</v>
      </c>
      <c r="S22" s="10"/>
      <c r="T22" s="10"/>
      <c r="U22" s="10">
        <v>-0.3</v>
      </c>
      <c r="V22" s="10">
        <f t="shared" ca="1" si="0"/>
        <v>0.16239511613878524</v>
      </c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</row>
    <row r="23" spans="1:35" x14ac:dyDescent="0.2">
      <c r="A23" s="100">
        <v>-60483</v>
      </c>
      <c r="B23" s="100">
        <v>-3.2603830000880407E-2</v>
      </c>
      <c r="C23" s="131">
        <v>0.1</v>
      </c>
      <c r="D23" s="101">
        <f t="shared" si="5"/>
        <v>-6.0483000000000002</v>
      </c>
      <c r="E23" s="101">
        <f t="shared" si="6"/>
        <v>-3.2603830000880407E-2</v>
      </c>
      <c r="F23" s="94">
        <f t="shared" si="7"/>
        <v>-0.60483000000000009</v>
      </c>
      <c r="G23" s="94">
        <f t="shared" si="8"/>
        <v>-3.2603830000880411E-3</v>
      </c>
      <c r="H23" s="94">
        <f t="shared" si="9"/>
        <v>3.6581932890000006</v>
      </c>
      <c r="I23" s="94">
        <f t="shared" si="10"/>
        <v>-22.125850469858705</v>
      </c>
      <c r="J23" s="94">
        <f t="shared" si="11"/>
        <v>133.82378139684641</v>
      </c>
      <c r="K23" s="94">
        <f t="shared" si="12"/>
        <v>1.9719774499432501E-2</v>
      </c>
      <c r="L23" s="94">
        <f t="shared" si="13"/>
        <v>-0.1192711121049176</v>
      </c>
      <c r="M23" s="94">
        <f t="shared" ca="1" si="14"/>
        <v>-3.6048424437105764E-2</v>
      </c>
      <c r="N23" s="94">
        <f t="shared" ca="1" si="15"/>
        <v>1.1865230830074685E-6</v>
      </c>
      <c r="O23" s="129">
        <f t="shared" ca="1" si="16"/>
        <v>22368983.863137681</v>
      </c>
      <c r="P23" s="94">
        <f t="shared" ca="1" si="17"/>
        <v>5814798074.8728304</v>
      </c>
      <c r="Q23" s="94">
        <f t="shared" ca="1" si="18"/>
        <v>691700391.88021016</v>
      </c>
      <c r="R23" s="10">
        <f t="shared" ca="1" si="19"/>
        <v>3.4445944362253567E-3</v>
      </c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</row>
    <row r="24" spans="1:35" x14ac:dyDescent="0.2">
      <c r="A24" s="100">
        <v>-60477.5</v>
      </c>
      <c r="B24" s="100">
        <v>2.2487725000246428E-2</v>
      </c>
      <c r="C24" s="131">
        <v>0.1</v>
      </c>
      <c r="D24" s="101">
        <f t="shared" si="5"/>
        <v>-6.0477499999999997</v>
      </c>
      <c r="E24" s="101">
        <f t="shared" si="6"/>
        <v>2.2487725000246428E-2</v>
      </c>
      <c r="F24" s="94">
        <f t="shared" si="7"/>
        <v>-0.60477500000000006</v>
      </c>
      <c r="G24" s="94">
        <f t="shared" si="8"/>
        <v>2.2487725000246428E-3</v>
      </c>
      <c r="H24" s="94">
        <f t="shared" si="9"/>
        <v>3.6575280062500002</v>
      </c>
      <c r="I24" s="94">
        <f t="shared" si="10"/>
        <v>-22.119814999798436</v>
      </c>
      <c r="J24" s="94">
        <f t="shared" si="11"/>
        <v>133.77511116503098</v>
      </c>
      <c r="K24" s="94">
        <f t="shared" si="12"/>
        <v>-1.3600013887024033E-2</v>
      </c>
      <c r="L24" s="94">
        <f t="shared" si="13"/>
        <v>8.2249483985249588E-2</v>
      </c>
      <c r="M24" s="94">
        <f t="shared" ca="1" si="14"/>
        <v>-3.6113111079111859E-2</v>
      </c>
      <c r="N24" s="94">
        <f t="shared" ca="1" si="15"/>
        <v>3.4340579891998201E-4</v>
      </c>
      <c r="O24" s="129">
        <f t="shared" ca="1" si="16"/>
        <v>22328239.813946143</v>
      </c>
      <c r="P24" s="94">
        <f t="shared" ca="1" si="17"/>
        <v>5809437398.1844988</v>
      </c>
      <c r="Q24" s="94">
        <f t="shared" ca="1" si="18"/>
        <v>691209635.2380048</v>
      </c>
      <c r="R24" s="10">
        <f t="shared" ca="1" si="19"/>
        <v>5.8600836079358287E-2</v>
      </c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</row>
    <row r="25" spans="1:35" x14ac:dyDescent="0.2">
      <c r="A25" s="100">
        <v>-60466.5</v>
      </c>
      <c r="B25" s="100">
        <v>6.2670834999153158E-2</v>
      </c>
      <c r="C25" s="131">
        <v>0.1</v>
      </c>
      <c r="D25" s="101">
        <f t="shared" si="5"/>
        <v>-6.0466499999999996</v>
      </c>
      <c r="E25" s="101">
        <f t="shared" si="6"/>
        <v>6.2670834999153158E-2</v>
      </c>
      <c r="F25" s="94">
        <f t="shared" si="7"/>
        <v>-0.60466500000000001</v>
      </c>
      <c r="G25" s="94">
        <f t="shared" si="8"/>
        <v>6.2670834999153163E-3</v>
      </c>
      <c r="H25" s="94">
        <f t="shared" si="9"/>
        <v>3.6561976222499997</v>
      </c>
      <c r="I25" s="94">
        <f t="shared" si="10"/>
        <v>-22.10774735257796</v>
      </c>
      <c r="J25" s="94">
        <f t="shared" si="11"/>
        <v>133.67781052946552</v>
      </c>
      <c r="K25" s="94">
        <f t="shared" si="12"/>
        <v>-3.7894860444762944E-2</v>
      </c>
      <c r="L25" s="94">
        <f t="shared" si="13"/>
        <v>0.22913695790832583</v>
      </c>
      <c r="M25" s="94">
        <f t="shared" ca="1" si="14"/>
        <v>-3.6242436322833527E-2</v>
      </c>
      <c r="N25" s="94">
        <f t="shared" ca="1" si="15"/>
        <v>9.7838352436169554E-4</v>
      </c>
      <c r="O25" s="129">
        <f t="shared" ca="1" si="16"/>
        <v>22246893.122059792</v>
      </c>
      <c r="P25" s="94">
        <f t="shared" ca="1" si="17"/>
        <v>5798725907.6026535</v>
      </c>
      <c r="Q25" s="94">
        <f t="shared" ca="1" si="18"/>
        <v>690228847.96498382</v>
      </c>
      <c r="R25" s="10">
        <f t="shared" ca="1" si="19"/>
        <v>9.8913271321986684E-2</v>
      </c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</row>
    <row r="26" spans="1:35" x14ac:dyDescent="0.2">
      <c r="A26" s="100">
        <v>-60423</v>
      </c>
      <c r="B26" s="100">
        <v>5.6576769999082899E-2</v>
      </c>
      <c r="C26" s="131">
        <v>0.1</v>
      </c>
      <c r="D26" s="101">
        <f t="shared" si="5"/>
        <v>-6.0423</v>
      </c>
      <c r="E26" s="101">
        <f t="shared" si="6"/>
        <v>5.6576769999082899E-2</v>
      </c>
      <c r="F26" s="94">
        <f t="shared" si="7"/>
        <v>-0.60423000000000004</v>
      </c>
      <c r="G26" s="94">
        <f t="shared" si="8"/>
        <v>5.6576769999082902E-3</v>
      </c>
      <c r="H26" s="94">
        <f t="shared" si="9"/>
        <v>3.6509389290000001</v>
      </c>
      <c r="I26" s="94">
        <f t="shared" si="10"/>
        <v>-22.060068290696702</v>
      </c>
      <c r="J26" s="94">
        <f t="shared" si="11"/>
        <v>133.29355063287667</v>
      </c>
      <c r="K26" s="94">
        <f t="shared" si="12"/>
        <v>-3.418538173654586E-2</v>
      </c>
      <c r="L26" s="94">
        <f t="shared" si="13"/>
        <v>0.20655833206673105</v>
      </c>
      <c r="M26" s="94">
        <f t="shared" ca="1" si="14"/>
        <v>-3.675323137607267E-2</v>
      </c>
      <c r="N26" s="94">
        <f t="shared" ca="1" si="15"/>
        <v>8.710489156686541E-4</v>
      </c>
      <c r="O26" s="129">
        <f t="shared" ca="1" si="16"/>
        <v>21927047.080146786</v>
      </c>
      <c r="P26" s="94">
        <f t="shared" ca="1" si="17"/>
        <v>5756495498.0100002</v>
      </c>
      <c r="Q26" s="94">
        <f t="shared" ca="1" si="18"/>
        <v>686359752.96416891</v>
      </c>
      <c r="R26" s="10">
        <f t="shared" ca="1" si="19"/>
        <v>9.3330001375155569E-2</v>
      </c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</row>
    <row r="27" spans="1:35" x14ac:dyDescent="0.2">
      <c r="A27" s="100">
        <v>-60414.5</v>
      </c>
      <c r="B27" s="100">
        <v>-7.7372644998831674E-2</v>
      </c>
      <c r="C27" s="131">
        <v>0.1</v>
      </c>
      <c r="D27" s="101">
        <f t="shared" si="5"/>
        <v>-6.0414500000000002</v>
      </c>
      <c r="E27" s="101">
        <f t="shared" si="6"/>
        <v>-7.7372644998831674E-2</v>
      </c>
      <c r="F27" s="94">
        <f t="shared" si="7"/>
        <v>-0.60414500000000004</v>
      </c>
      <c r="G27" s="94">
        <f t="shared" si="8"/>
        <v>-7.7372644998831676E-3</v>
      </c>
      <c r="H27" s="94">
        <f t="shared" si="9"/>
        <v>3.6499118102500003</v>
      </c>
      <c r="I27" s="94">
        <f t="shared" si="10"/>
        <v>-22.050759706034864</v>
      </c>
      <c r="J27" s="94">
        <f t="shared" si="11"/>
        <v>133.21856222602432</v>
      </c>
      <c r="K27" s="94">
        <f t="shared" si="12"/>
        <v>4.6744296612819168E-2</v>
      </c>
      <c r="L27" s="94">
        <f t="shared" si="13"/>
        <v>-0.28240333077151636</v>
      </c>
      <c r="M27" s="94">
        <f t="shared" ca="1" si="14"/>
        <v>-3.685292491303771E-2</v>
      </c>
      <c r="N27" s="94">
        <f t="shared" ca="1" si="15"/>
        <v>1.641847715831095E-4</v>
      </c>
      <c r="O27" s="129">
        <f t="shared" ca="1" si="16"/>
        <v>21864891.29988455</v>
      </c>
      <c r="P27" s="94">
        <f t="shared" ca="1" si="17"/>
        <v>5748267535.913641</v>
      </c>
      <c r="Q27" s="94">
        <f t="shared" ca="1" si="18"/>
        <v>685605486.99956286</v>
      </c>
      <c r="R27" s="10">
        <f t="shared" ca="1" si="19"/>
        <v>-4.0519720085793964E-2</v>
      </c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</row>
    <row r="28" spans="1:35" x14ac:dyDescent="0.2">
      <c r="A28" s="100">
        <v>-60406.5</v>
      </c>
      <c r="B28" s="100">
        <v>-3.8148565003211843E-2</v>
      </c>
      <c r="C28" s="132">
        <v>0.1</v>
      </c>
      <c r="D28" s="101">
        <f t="shared" si="5"/>
        <v>-6.0406500000000003</v>
      </c>
      <c r="E28" s="101">
        <f t="shared" si="6"/>
        <v>-3.8148565003211843E-2</v>
      </c>
      <c r="F28" s="94">
        <f t="shared" si="7"/>
        <v>-0.60406500000000007</v>
      </c>
      <c r="G28" s="94">
        <f t="shared" si="8"/>
        <v>-3.8148565003211844E-3</v>
      </c>
      <c r="H28" s="94">
        <f t="shared" si="9"/>
        <v>3.6489452422500008</v>
      </c>
      <c r="I28" s="94">
        <f t="shared" si="10"/>
        <v>-22.042001077597469</v>
      </c>
      <c r="J28" s="94">
        <f t="shared" si="11"/>
        <v>133.14801380938917</v>
      </c>
      <c r="K28" s="94">
        <f t="shared" si="12"/>
        <v>2.3044212918665163E-2</v>
      </c>
      <c r="L28" s="94">
        <f t="shared" si="13"/>
        <v>-0.13920202476713472</v>
      </c>
      <c r="M28" s="94">
        <f t="shared" ca="1" si="14"/>
        <v>-3.6946719185906085E-2</v>
      </c>
      <c r="N28" s="94">
        <f t="shared" ca="1" si="15"/>
        <v>1.4444333685753451E-7</v>
      </c>
      <c r="O28" s="129">
        <f t="shared" ca="1" si="16"/>
        <v>21806493.921194997</v>
      </c>
      <c r="P28" s="94">
        <f t="shared" ca="1" si="17"/>
        <v>5740530717.224637</v>
      </c>
      <c r="Q28" s="94">
        <f t="shared" ca="1" si="18"/>
        <v>684896115.88149321</v>
      </c>
      <c r="R28" s="10">
        <f t="shared" ca="1" si="19"/>
        <v>-1.2018458173057578E-3</v>
      </c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</row>
    <row r="29" spans="1:35" x14ac:dyDescent="0.2">
      <c r="A29" s="100">
        <v>-60406.5</v>
      </c>
      <c r="B29" s="100">
        <v>-3.8148565003211843E-2</v>
      </c>
      <c r="C29" s="131">
        <v>0.1</v>
      </c>
      <c r="D29" s="101">
        <f t="shared" si="5"/>
        <v>-6.0406500000000003</v>
      </c>
      <c r="E29" s="101">
        <f t="shared" si="6"/>
        <v>-3.8148565003211843E-2</v>
      </c>
      <c r="F29" s="94">
        <f t="shared" si="7"/>
        <v>-0.60406500000000007</v>
      </c>
      <c r="G29" s="94">
        <f t="shared" si="8"/>
        <v>-3.8148565003211844E-3</v>
      </c>
      <c r="H29" s="94">
        <f t="shared" si="9"/>
        <v>3.6489452422500008</v>
      </c>
      <c r="I29" s="94">
        <f t="shared" si="10"/>
        <v>-22.042001077597469</v>
      </c>
      <c r="J29" s="94">
        <f t="shared" si="11"/>
        <v>133.14801380938917</v>
      </c>
      <c r="K29" s="94">
        <f t="shared" si="12"/>
        <v>2.3044212918665163E-2</v>
      </c>
      <c r="L29" s="94">
        <f t="shared" si="13"/>
        <v>-0.13920202476713472</v>
      </c>
      <c r="M29" s="94">
        <f t="shared" ca="1" si="14"/>
        <v>-3.6946719185906085E-2</v>
      </c>
      <c r="N29" s="94">
        <f t="shared" ca="1" si="15"/>
        <v>1.4444333685753451E-7</v>
      </c>
      <c r="O29" s="129">
        <f t="shared" ca="1" si="16"/>
        <v>21806493.921194997</v>
      </c>
      <c r="P29" s="94">
        <f t="shared" ca="1" si="17"/>
        <v>5740530717.224637</v>
      </c>
      <c r="Q29" s="94">
        <f t="shared" ca="1" si="18"/>
        <v>684896115.88149321</v>
      </c>
      <c r="R29" s="10">
        <f t="shared" ca="1" si="19"/>
        <v>-1.2018458173057578E-3</v>
      </c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</row>
    <row r="30" spans="1:35" x14ac:dyDescent="0.2">
      <c r="A30" s="100">
        <v>-60403.5</v>
      </c>
      <c r="B30" s="100">
        <v>-3.7189534999924945E-2</v>
      </c>
      <c r="C30" s="131">
        <v>0.1</v>
      </c>
      <c r="D30" s="101">
        <f t="shared" si="5"/>
        <v>-6.0403500000000001</v>
      </c>
      <c r="E30" s="101">
        <f t="shared" si="6"/>
        <v>-3.7189534999924945E-2</v>
      </c>
      <c r="F30" s="94">
        <f t="shared" si="7"/>
        <v>-0.6040350000000001</v>
      </c>
      <c r="G30" s="94">
        <f t="shared" si="8"/>
        <v>-3.7189534999924946E-3</v>
      </c>
      <c r="H30" s="94">
        <f t="shared" si="9"/>
        <v>3.6485828122500008</v>
      </c>
      <c r="I30" s="94">
        <f t="shared" si="10"/>
        <v>-22.038717189974292</v>
      </c>
      <c r="J30" s="94">
        <f t="shared" si="11"/>
        <v>133.12156537846121</v>
      </c>
      <c r="K30" s="94">
        <f t="shared" si="12"/>
        <v>2.2463780773679665E-2</v>
      </c>
      <c r="L30" s="94">
        <f t="shared" si="13"/>
        <v>-0.13568909819629596</v>
      </c>
      <c r="M30" s="94">
        <f t="shared" ca="1" si="14"/>
        <v>-3.6981883303633611E-2</v>
      </c>
      <c r="N30" s="94">
        <f t="shared" ca="1" si="15"/>
        <v>4.3119226972668118E-9</v>
      </c>
      <c r="O30" s="129">
        <f t="shared" ca="1" si="16"/>
        <v>21784620.431381643</v>
      </c>
      <c r="P30" s="94">
        <f t="shared" ca="1" si="17"/>
        <v>5737631195.8987923</v>
      </c>
      <c r="Q30" s="94">
        <f t="shared" ca="1" si="18"/>
        <v>684630233.23078835</v>
      </c>
      <c r="R30" s="10">
        <f t="shared" ca="1" si="19"/>
        <v>-2.0765169629133329E-4</v>
      </c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</row>
    <row r="31" spans="1:35" x14ac:dyDescent="0.2">
      <c r="A31" s="100">
        <v>-60379</v>
      </c>
      <c r="B31" s="100">
        <v>-8.2690790000924608E-2</v>
      </c>
      <c r="C31" s="131">
        <v>0.1</v>
      </c>
      <c r="D31" s="101">
        <f t="shared" si="5"/>
        <v>-6.0378999999999996</v>
      </c>
      <c r="E31" s="101">
        <f t="shared" si="6"/>
        <v>-8.2690790000924608E-2</v>
      </c>
      <c r="F31" s="94">
        <f t="shared" si="7"/>
        <v>-0.60379000000000005</v>
      </c>
      <c r="G31" s="94">
        <f t="shared" si="8"/>
        <v>-8.2690790000924611E-3</v>
      </c>
      <c r="H31" s="94">
        <f t="shared" si="9"/>
        <v>3.6456236410000002</v>
      </c>
      <c r="I31" s="94">
        <f t="shared" si="10"/>
        <v>-22.0119109819939</v>
      </c>
      <c r="J31" s="94">
        <f t="shared" si="11"/>
        <v>132.90571731818096</v>
      </c>
      <c r="K31" s="94">
        <f t="shared" si="12"/>
        <v>4.9927872094658265E-2</v>
      </c>
      <c r="L31" s="94">
        <f t="shared" si="13"/>
        <v>-0.30145949892033713</v>
      </c>
      <c r="M31" s="94">
        <f t="shared" ca="1" si="14"/>
        <v>-3.72688786003601E-2</v>
      </c>
      <c r="N31" s="94">
        <f t="shared" ca="1" si="15"/>
        <v>2.0631500352807323E-4</v>
      </c>
      <c r="O31" s="129">
        <f t="shared" ca="1" si="16"/>
        <v>21606507.457409434</v>
      </c>
      <c r="P31" s="94">
        <f t="shared" ca="1" si="17"/>
        <v>5713988202.4202814</v>
      </c>
      <c r="Q31" s="94">
        <f t="shared" ca="1" si="18"/>
        <v>682461541.69210887</v>
      </c>
      <c r="R31" s="10">
        <f t="shared" ca="1" si="19"/>
        <v>-4.5421911400564507E-2</v>
      </c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</row>
    <row r="32" spans="1:35" x14ac:dyDescent="0.2">
      <c r="A32" s="100">
        <v>-60346.5</v>
      </c>
      <c r="B32" s="100">
        <v>2.1032034997915616E-2</v>
      </c>
      <c r="C32" s="131">
        <v>0.1</v>
      </c>
      <c r="D32" s="101">
        <f t="shared" si="5"/>
        <v>-6.0346500000000001</v>
      </c>
      <c r="E32" s="101">
        <f t="shared" si="6"/>
        <v>2.1032034997915616E-2</v>
      </c>
      <c r="F32" s="94">
        <f t="shared" si="7"/>
        <v>-0.60346500000000003</v>
      </c>
      <c r="G32" s="94">
        <f t="shared" si="8"/>
        <v>2.1032034997915615E-3</v>
      </c>
      <c r="H32" s="94">
        <f t="shared" si="9"/>
        <v>3.6417000622500004</v>
      </c>
      <c r="I32" s="94">
        <f t="shared" si="10"/>
        <v>-21.976385280656967</v>
      </c>
      <c r="J32" s="94">
        <f t="shared" si="11"/>
        <v>132.61979343391656</v>
      </c>
      <c r="K32" s="94">
        <f t="shared" si="12"/>
        <v>-1.2692097000017147E-2</v>
      </c>
      <c r="L32" s="94">
        <f t="shared" si="13"/>
        <v>7.6592363161153476E-2</v>
      </c>
      <c r="M32" s="94">
        <f t="shared" ca="1" si="14"/>
        <v>-3.7649096318455366E-2</v>
      </c>
      <c r="N32" s="94">
        <f t="shared" ca="1" si="15"/>
        <v>3.4434751725691753E-4</v>
      </c>
      <c r="O32" s="129">
        <f t="shared" ca="1" si="16"/>
        <v>21371663.313337117</v>
      </c>
      <c r="P32" s="94">
        <f t="shared" ca="1" si="17"/>
        <v>5682725089.8607273</v>
      </c>
      <c r="Q32" s="94">
        <f t="shared" ca="1" si="18"/>
        <v>679592076.1683327</v>
      </c>
      <c r="R32" s="10">
        <f t="shared" ca="1" si="19"/>
        <v>5.8681131316370982E-2</v>
      </c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</row>
    <row r="33" spans="1:35" x14ac:dyDescent="0.2">
      <c r="A33" s="100">
        <v>-60338.5</v>
      </c>
      <c r="B33" s="100">
        <v>6.0256115000811405E-2</v>
      </c>
      <c r="C33" s="131">
        <v>0.1</v>
      </c>
      <c r="D33" s="101">
        <f t="shared" si="5"/>
        <v>-6.0338500000000002</v>
      </c>
      <c r="E33" s="101">
        <f t="shared" si="6"/>
        <v>6.0256115000811405E-2</v>
      </c>
      <c r="F33" s="94">
        <f t="shared" si="7"/>
        <v>-0.60338500000000006</v>
      </c>
      <c r="G33" s="94">
        <f t="shared" si="8"/>
        <v>6.0256115000811407E-3</v>
      </c>
      <c r="H33" s="94">
        <f t="shared" si="9"/>
        <v>3.6407345822500004</v>
      </c>
      <c r="I33" s="94">
        <f t="shared" si="10"/>
        <v>-21.967646359109164</v>
      </c>
      <c r="J33" s="94">
        <f t="shared" si="11"/>
        <v>132.54948298391082</v>
      </c>
      <c r="K33" s="94">
        <f t="shared" si="12"/>
        <v>-3.6357635949764593E-2</v>
      </c>
      <c r="L33" s="94">
        <f t="shared" si="13"/>
        <v>0.2193765216754871</v>
      </c>
      <c r="M33" s="94">
        <f t="shared" ca="1" si="14"/>
        <v>-3.7742602614266541E-2</v>
      </c>
      <c r="N33" s="94">
        <f t="shared" ca="1" si="15"/>
        <v>9.603748654199789E-4</v>
      </c>
      <c r="O33" s="129">
        <f t="shared" ca="1" si="16"/>
        <v>21314104.733905569</v>
      </c>
      <c r="P33" s="94">
        <f t="shared" ca="1" si="17"/>
        <v>5675047027.9418373</v>
      </c>
      <c r="Q33" s="94">
        <f t="shared" ca="1" si="18"/>
        <v>678887033.70979369</v>
      </c>
      <c r="R33" s="10">
        <f t="shared" ca="1" si="19"/>
        <v>9.7998717615077946E-2</v>
      </c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</row>
    <row r="34" spans="1:35" x14ac:dyDescent="0.2">
      <c r="A34" s="100">
        <v>-60333</v>
      </c>
      <c r="B34" s="100">
        <v>5.5347669996990589E-2</v>
      </c>
      <c r="C34" s="131">
        <v>0.1</v>
      </c>
      <c r="D34" s="101">
        <f t="shared" si="5"/>
        <v>-6.0332999999999997</v>
      </c>
      <c r="E34" s="101">
        <f t="shared" si="6"/>
        <v>5.5347669996990589E-2</v>
      </c>
      <c r="F34" s="94">
        <f t="shared" si="7"/>
        <v>-0.60333000000000003</v>
      </c>
      <c r="G34" s="94">
        <f t="shared" si="8"/>
        <v>5.5347669996990596E-3</v>
      </c>
      <c r="H34" s="94">
        <f t="shared" si="9"/>
        <v>3.640070889</v>
      </c>
      <c r="I34" s="94">
        <f t="shared" si="10"/>
        <v>-21.961639694603697</v>
      </c>
      <c r="J34" s="94">
        <f t="shared" si="11"/>
        <v>132.50116076945247</v>
      </c>
      <c r="K34" s="94">
        <f t="shared" si="12"/>
        <v>-3.3392909739284334E-2</v>
      </c>
      <c r="L34" s="94">
        <f t="shared" si="13"/>
        <v>0.20146944233002415</v>
      </c>
      <c r="M34" s="94">
        <f t="shared" ca="1" si="14"/>
        <v>-3.7806868539791094E-2</v>
      </c>
      <c r="N34" s="94">
        <f t="shared" ca="1" si="15"/>
        <v>8.6777680500007442E-4</v>
      </c>
      <c r="O34" s="129">
        <f t="shared" ca="1" si="16"/>
        <v>21274590.227959391</v>
      </c>
      <c r="P34" s="94">
        <f t="shared" ca="1" si="17"/>
        <v>5669772360.861414</v>
      </c>
      <c r="Q34" s="94">
        <f t="shared" ca="1" si="18"/>
        <v>678402611.82887888</v>
      </c>
      <c r="R34" s="10">
        <f t="shared" ca="1" si="19"/>
        <v>9.3154538536781684E-2</v>
      </c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</row>
    <row r="35" spans="1:35" x14ac:dyDescent="0.2">
      <c r="A35" s="100">
        <v>-60330.5</v>
      </c>
      <c r="B35" s="100">
        <v>8.9480194998031948E-2</v>
      </c>
      <c r="C35" s="131">
        <v>0.1</v>
      </c>
      <c r="D35" s="101">
        <f t="shared" si="5"/>
        <v>-6.0330500000000002</v>
      </c>
      <c r="E35" s="101">
        <f t="shared" si="6"/>
        <v>8.9480194998031948E-2</v>
      </c>
      <c r="F35" s="94">
        <f t="shared" si="7"/>
        <v>-0.60330500000000009</v>
      </c>
      <c r="G35" s="94">
        <f t="shared" si="8"/>
        <v>8.9480194998031951E-3</v>
      </c>
      <c r="H35" s="94">
        <f t="shared" si="9"/>
        <v>3.6397692302500007</v>
      </c>
      <c r="I35" s="94">
        <f t="shared" si="10"/>
        <v>-21.958909754559766</v>
      </c>
      <c r="J35" s="94">
        <f t="shared" si="11"/>
        <v>132.47920049474681</v>
      </c>
      <c r="K35" s="94">
        <f t="shared" si="12"/>
        <v>-5.3983849043287666E-2</v>
      </c>
      <c r="L35" s="94">
        <f t="shared" si="13"/>
        <v>0.32568726047060664</v>
      </c>
      <c r="M35" s="94">
        <f t="shared" ca="1" si="14"/>
        <v>-3.783607503042441E-2</v>
      </c>
      <c r="N35" s="94">
        <f t="shared" ca="1" si="15"/>
        <v>1.6209432613958814E-3</v>
      </c>
      <c r="O35" s="129">
        <f t="shared" ca="1" si="16"/>
        <v>21256644.438392989</v>
      </c>
      <c r="P35" s="94">
        <f t="shared" ca="1" si="17"/>
        <v>5667375862.1278944</v>
      </c>
      <c r="Q35" s="94">
        <f t="shared" ca="1" si="18"/>
        <v>678182499.45165575</v>
      </c>
      <c r="R35" s="10">
        <f t="shared" ca="1" si="19"/>
        <v>0.12731627002845636</v>
      </c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</row>
    <row r="36" spans="1:35" x14ac:dyDescent="0.2">
      <c r="A36" s="100">
        <v>-49424</v>
      </c>
      <c r="B36" s="100">
        <v>-0.1010662400003639</v>
      </c>
      <c r="C36" s="132">
        <v>0.1</v>
      </c>
      <c r="D36" s="101">
        <f t="shared" si="5"/>
        <v>-4.9424000000000001</v>
      </c>
      <c r="E36" s="101">
        <f t="shared" si="6"/>
        <v>-0.1010662400003639</v>
      </c>
      <c r="F36" s="94">
        <f t="shared" si="7"/>
        <v>-0.49424000000000001</v>
      </c>
      <c r="G36" s="94">
        <f t="shared" si="8"/>
        <v>-1.0106624000036391E-2</v>
      </c>
      <c r="H36" s="94">
        <f t="shared" si="9"/>
        <v>2.442731776</v>
      </c>
      <c r="I36" s="94">
        <f t="shared" si="10"/>
        <v>-12.0729575297024</v>
      </c>
      <c r="J36" s="94">
        <f t="shared" si="11"/>
        <v>59.669385294801145</v>
      </c>
      <c r="K36" s="94">
        <f t="shared" si="12"/>
        <v>4.9950978457779863E-2</v>
      </c>
      <c r="L36" s="94">
        <f t="shared" si="13"/>
        <v>-0.24687771592973121</v>
      </c>
      <c r="M36" s="94">
        <f t="shared" ca="1" si="14"/>
        <v>-0.13376037659950257</v>
      </c>
      <c r="N36" s="94">
        <f t="shared" ca="1" si="15"/>
        <v>1.0689065679631384E-4</v>
      </c>
      <c r="O36" s="129">
        <f t="shared" ca="1" si="16"/>
        <v>3220146.7868372947</v>
      </c>
      <c r="P36" s="94">
        <f t="shared" ca="1" si="17"/>
        <v>268313880.55332923</v>
      </c>
      <c r="Q36" s="94">
        <f t="shared" ca="1" si="18"/>
        <v>102940273.38514732</v>
      </c>
      <c r="R36" s="10">
        <f t="shared" ca="1" si="19"/>
        <v>3.2694136599138668E-2</v>
      </c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</row>
    <row r="37" spans="1:35" x14ac:dyDescent="0.2">
      <c r="A37" s="100">
        <v>-49405</v>
      </c>
      <c r="B37" s="100">
        <v>-0.20325905000208877</v>
      </c>
      <c r="C37" s="132">
        <v>0.1</v>
      </c>
      <c r="D37" s="101">
        <f t="shared" si="5"/>
        <v>-4.9405000000000001</v>
      </c>
      <c r="E37" s="101">
        <f t="shared" si="6"/>
        <v>-0.20325905000208877</v>
      </c>
      <c r="F37" s="94">
        <f t="shared" si="7"/>
        <v>-0.49405000000000004</v>
      </c>
      <c r="G37" s="94">
        <f t="shared" si="8"/>
        <v>-2.032590500020888E-2</v>
      </c>
      <c r="H37" s="94">
        <f t="shared" si="9"/>
        <v>2.4408540250000001</v>
      </c>
      <c r="I37" s="94">
        <f t="shared" si="10"/>
        <v>-12.059039310512501</v>
      </c>
      <c r="J37" s="94">
        <f t="shared" si="11"/>
        <v>59.577683713587014</v>
      </c>
      <c r="K37" s="94">
        <f t="shared" si="12"/>
        <v>0.10042013365353197</v>
      </c>
      <c r="L37" s="94">
        <f t="shared" si="13"/>
        <v>-0.49612567031527471</v>
      </c>
      <c r="M37" s="94">
        <f t="shared" ca="1" si="14"/>
        <v>-0.13387253998536552</v>
      </c>
      <c r="N37" s="94">
        <f t="shared" ca="1" si="15"/>
        <v>4.8144877723008356E-4</v>
      </c>
      <c r="O37" s="129">
        <f t="shared" ca="1" si="16"/>
        <v>3247201.3886394813</v>
      </c>
      <c r="P37" s="94">
        <f t="shared" ca="1" si="17"/>
        <v>265561219.7309314</v>
      </c>
      <c r="Q37" s="94">
        <f t="shared" ca="1" si="18"/>
        <v>102468791.85336845</v>
      </c>
      <c r="R37" s="10">
        <f t="shared" ca="1" si="19"/>
        <v>-6.9386510016723246E-2</v>
      </c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</row>
    <row r="38" spans="1:35" x14ac:dyDescent="0.2">
      <c r="A38" s="100">
        <v>-48463.5</v>
      </c>
      <c r="B38" s="100">
        <v>-0.14245013500476489</v>
      </c>
      <c r="C38" s="131">
        <v>1</v>
      </c>
      <c r="D38" s="101">
        <f t="shared" si="5"/>
        <v>-4.8463500000000002</v>
      </c>
      <c r="E38" s="101">
        <f t="shared" si="6"/>
        <v>-0.14245013500476489</v>
      </c>
      <c r="F38" s="94">
        <f t="shared" si="7"/>
        <v>-4.8463500000000002</v>
      </c>
      <c r="G38" s="94">
        <f t="shared" si="8"/>
        <v>-0.14245013500476489</v>
      </c>
      <c r="H38" s="94">
        <f t="shared" si="9"/>
        <v>23.487108322500003</v>
      </c>
      <c r="I38" s="94">
        <f t="shared" si="10"/>
        <v>-113.82674741874789</v>
      </c>
      <c r="J38" s="94">
        <f t="shared" si="11"/>
        <v>551.64425735284885</v>
      </c>
      <c r="K38" s="94">
        <f t="shared" si="12"/>
        <v>0.69036321178034232</v>
      </c>
      <c r="L38" s="94">
        <f t="shared" si="13"/>
        <v>-3.3457417514116621</v>
      </c>
      <c r="M38" s="94">
        <f t="shared" ca="1" si="14"/>
        <v>-0.13919117361623967</v>
      </c>
      <c r="N38" s="94">
        <f t="shared" ca="1" si="15"/>
        <v>1.0620829331898208E-5</v>
      </c>
      <c r="O38" s="129">
        <f t="shared" ca="1" si="16"/>
        <v>466094947.14808697</v>
      </c>
      <c r="P38" s="94">
        <f t="shared" ca="1" si="17"/>
        <v>14888290066.57995</v>
      </c>
      <c r="Q38" s="94">
        <f t="shared" ca="1" si="18"/>
        <v>8080774038.3448839</v>
      </c>
      <c r="R38" s="10">
        <f t="shared" ca="1" si="19"/>
        <v>-3.2589613885252167E-3</v>
      </c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</row>
    <row r="39" spans="1:35" x14ac:dyDescent="0.2">
      <c r="A39" s="100">
        <v>-48458</v>
      </c>
      <c r="B39" s="100">
        <v>-0.11945857999671716</v>
      </c>
      <c r="C39" s="131">
        <v>1</v>
      </c>
      <c r="D39" s="101">
        <f t="shared" si="5"/>
        <v>-4.8457999999999997</v>
      </c>
      <c r="E39" s="101">
        <f t="shared" si="6"/>
        <v>-0.11945857999671716</v>
      </c>
      <c r="F39" s="94">
        <f t="shared" si="7"/>
        <v>-4.8457999999999997</v>
      </c>
      <c r="G39" s="94">
        <f t="shared" si="8"/>
        <v>-0.11945857999671716</v>
      </c>
      <c r="H39" s="94">
        <f t="shared" si="9"/>
        <v>23.481777639999997</v>
      </c>
      <c r="I39" s="94">
        <f t="shared" si="10"/>
        <v>-113.78799808791197</v>
      </c>
      <c r="J39" s="94">
        <f t="shared" si="11"/>
        <v>551.39388113440384</v>
      </c>
      <c r="K39" s="94">
        <f t="shared" si="12"/>
        <v>0.57887238694809195</v>
      </c>
      <c r="L39" s="94">
        <f t="shared" si="13"/>
        <v>-2.8050998126730637</v>
      </c>
      <c r="M39" s="94">
        <f t="shared" ca="1" si="14"/>
        <v>-0.13922086509042375</v>
      </c>
      <c r="N39" s="94">
        <f t="shared" ca="1" si="15"/>
        <v>3.9054791212493763E-4</v>
      </c>
      <c r="O39" s="129">
        <f t="shared" ca="1" si="16"/>
        <v>466956254.50925696</v>
      </c>
      <c r="P39" s="94">
        <f t="shared" ca="1" si="17"/>
        <v>14831102155.897758</v>
      </c>
      <c r="Q39" s="94">
        <f t="shared" ca="1" si="18"/>
        <v>8069074701.1390619</v>
      </c>
      <c r="R39" s="10">
        <f t="shared" ca="1" si="19"/>
        <v>1.9762285093706589E-2</v>
      </c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</row>
    <row r="40" spans="1:35" x14ac:dyDescent="0.2">
      <c r="A40" s="100">
        <v>-48449.5</v>
      </c>
      <c r="B40" s="100">
        <v>-0.26950799499900313</v>
      </c>
      <c r="C40" s="131">
        <v>1</v>
      </c>
      <c r="D40" s="101">
        <f t="shared" si="5"/>
        <v>-4.8449499999999999</v>
      </c>
      <c r="E40" s="101">
        <f t="shared" si="6"/>
        <v>-0.26950799499900313</v>
      </c>
      <c r="F40" s="94">
        <f t="shared" si="7"/>
        <v>-4.8449499999999999</v>
      </c>
      <c r="G40" s="94">
        <f t="shared" si="8"/>
        <v>-0.26950799499900313</v>
      </c>
      <c r="H40" s="94">
        <f t="shared" si="9"/>
        <v>23.473540502499997</v>
      </c>
      <c r="I40" s="94">
        <f t="shared" si="10"/>
        <v>-113.72813005758736</v>
      </c>
      <c r="J40" s="94">
        <f t="shared" si="11"/>
        <v>551.00710372250785</v>
      </c>
      <c r="K40" s="94">
        <f t="shared" si="12"/>
        <v>1.3057527603704202</v>
      </c>
      <c r="L40" s="94">
        <f t="shared" si="13"/>
        <v>-6.3263068363566672</v>
      </c>
      <c r="M40" s="94">
        <f t="shared" ca="1" si="14"/>
        <v>-0.13926672041667254</v>
      </c>
      <c r="N40" s="94">
        <f t="shared" ca="1" si="15"/>
        <v>1.6962789604830032E-2</v>
      </c>
      <c r="O40" s="129">
        <f t="shared" ca="1" si="16"/>
        <v>468288027.78444898</v>
      </c>
      <c r="P40" s="94">
        <f t="shared" ca="1" si="17"/>
        <v>14742962865.746269</v>
      </c>
      <c r="Q40" s="94">
        <f t="shared" ca="1" si="18"/>
        <v>8051015135.4712744</v>
      </c>
      <c r="R40" s="10">
        <f t="shared" ca="1" si="19"/>
        <v>-0.13024127458233059</v>
      </c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</row>
    <row r="41" spans="1:35" x14ac:dyDescent="0.2">
      <c r="A41" s="100">
        <v>-36648.5</v>
      </c>
      <c r="B41" s="100">
        <v>-0.17783698499988532</v>
      </c>
      <c r="C41" s="131">
        <v>1</v>
      </c>
      <c r="D41" s="101">
        <f t="shared" si="5"/>
        <v>-3.6648499999999999</v>
      </c>
      <c r="E41" s="101">
        <f t="shared" si="6"/>
        <v>-0.17783698499988532</v>
      </c>
      <c r="F41" s="94">
        <f t="shared" si="7"/>
        <v>-3.6648499999999999</v>
      </c>
      <c r="G41" s="94">
        <f t="shared" si="8"/>
        <v>-0.17783698499988532</v>
      </c>
      <c r="H41" s="94">
        <f t="shared" si="9"/>
        <v>13.4311255225</v>
      </c>
      <c r="I41" s="94">
        <f t="shared" si="10"/>
        <v>-49.223060371134125</v>
      </c>
      <c r="J41" s="94">
        <f t="shared" si="11"/>
        <v>180.39513280115091</v>
      </c>
      <c r="K41" s="94">
        <f t="shared" si="12"/>
        <v>0.65174587447682975</v>
      </c>
      <c r="L41" s="94">
        <f t="shared" si="13"/>
        <v>-2.3885508680764094</v>
      </c>
      <c r="M41" s="94">
        <f t="shared" ca="1" si="14"/>
        <v>-0.16604258967344732</v>
      </c>
      <c r="N41" s="94">
        <f t="shared" ca="1" si="15"/>
        <v>1.3910776111630255E-4</v>
      </c>
      <c r="O41" s="129">
        <f t="shared" ca="1" si="16"/>
        <v>1598776810.6098716</v>
      </c>
      <c r="P41" s="94">
        <f t="shared" ca="1" si="17"/>
        <v>66767545847.786285</v>
      </c>
      <c r="Q41" s="94">
        <f t="shared" ca="1" si="18"/>
        <v>406740282.84509605</v>
      </c>
      <c r="R41" s="10">
        <f t="shared" ca="1" si="19"/>
        <v>-1.1794395326438001E-2</v>
      </c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</row>
    <row r="42" spans="1:35" x14ac:dyDescent="0.2">
      <c r="A42" s="100">
        <v>-36645.5</v>
      </c>
      <c r="B42" s="100">
        <v>-0.16467795499920612</v>
      </c>
      <c r="C42" s="131">
        <v>1</v>
      </c>
      <c r="D42" s="101">
        <f t="shared" si="5"/>
        <v>-3.6645500000000002</v>
      </c>
      <c r="E42" s="101">
        <f t="shared" si="6"/>
        <v>-0.16467795499920612</v>
      </c>
      <c r="F42" s="94">
        <f t="shared" si="7"/>
        <v>-3.6645500000000002</v>
      </c>
      <c r="G42" s="94">
        <f t="shared" si="8"/>
        <v>-0.16467795499920612</v>
      </c>
      <c r="H42" s="94">
        <f t="shared" si="9"/>
        <v>13.428926702500002</v>
      </c>
      <c r="I42" s="94">
        <f t="shared" si="10"/>
        <v>-49.210973347646387</v>
      </c>
      <c r="J42" s="94">
        <f t="shared" si="11"/>
        <v>180.33607238111759</v>
      </c>
      <c r="K42" s="94">
        <f t="shared" si="12"/>
        <v>0.60347059999234087</v>
      </c>
      <c r="L42" s="94">
        <f t="shared" si="13"/>
        <v>-2.2114481872019329</v>
      </c>
      <c r="M42" s="94">
        <f t="shared" ca="1" si="14"/>
        <v>-0.16604002350302449</v>
      </c>
      <c r="N42" s="94">
        <f t="shared" ca="1" si="15"/>
        <v>1.8552306090940128E-6</v>
      </c>
      <c r="O42" s="129">
        <f t="shared" ca="1" si="16"/>
        <v>1598653803.6533294</v>
      </c>
      <c r="P42" s="94">
        <f t="shared" ca="1" si="17"/>
        <v>66801252540.993782</v>
      </c>
      <c r="Q42" s="94">
        <f t="shared" ca="1" si="18"/>
        <v>407562703.48763931</v>
      </c>
      <c r="R42" s="10">
        <f t="shared" ca="1" si="19"/>
        <v>1.36206850381837E-3</v>
      </c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</row>
    <row r="43" spans="1:35" x14ac:dyDescent="0.2">
      <c r="A43" s="100">
        <v>-36640.5</v>
      </c>
      <c r="B43" s="100">
        <v>-0.14441290500690229</v>
      </c>
      <c r="C43" s="131">
        <v>1</v>
      </c>
      <c r="D43" s="101">
        <f t="shared" si="5"/>
        <v>-3.66405</v>
      </c>
      <c r="E43" s="101">
        <f t="shared" si="6"/>
        <v>-0.14441290500690229</v>
      </c>
      <c r="F43" s="94">
        <f t="shared" si="7"/>
        <v>-3.66405</v>
      </c>
      <c r="G43" s="94">
        <f t="shared" si="8"/>
        <v>-0.14441290500690229</v>
      </c>
      <c r="H43" s="94">
        <f t="shared" si="9"/>
        <v>13.4252624025</v>
      </c>
      <c r="I43" s="94">
        <f t="shared" si="10"/>
        <v>-49.190832705880126</v>
      </c>
      <c r="J43" s="94">
        <f t="shared" si="11"/>
        <v>180.23767057598008</v>
      </c>
      <c r="K43" s="94">
        <f t="shared" si="12"/>
        <v>0.52913610459054039</v>
      </c>
      <c r="L43" s="94">
        <f t="shared" si="13"/>
        <v>-1.9387811440249696</v>
      </c>
      <c r="M43" s="94">
        <f t="shared" ca="1" si="14"/>
        <v>-0.16603573596492799</v>
      </c>
      <c r="N43" s="94">
        <f t="shared" ca="1" si="15"/>
        <v>4.6754681863935444E-4</v>
      </c>
      <c r="O43" s="129">
        <f t="shared" ca="1" si="16"/>
        <v>1598448242.428616</v>
      </c>
      <c r="P43" s="94">
        <f t="shared" ca="1" si="17"/>
        <v>66857430958.633217</v>
      </c>
      <c r="Q43" s="94">
        <f t="shared" ca="1" si="18"/>
        <v>408934905.09985942</v>
      </c>
      <c r="R43" s="10">
        <f t="shared" ca="1" si="19"/>
        <v>2.1622830958025696E-2</v>
      </c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</row>
    <row r="44" spans="1:35" x14ac:dyDescent="0.2">
      <c r="A44" s="100">
        <v>-36640</v>
      </c>
      <c r="B44" s="100">
        <v>-0.14128640000126325</v>
      </c>
      <c r="C44" s="132">
        <v>1</v>
      </c>
      <c r="D44" s="101">
        <f t="shared" si="5"/>
        <v>-3.6640000000000001</v>
      </c>
      <c r="E44" s="101">
        <f t="shared" si="6"/>
        <v>-0.14128640000126325</v>
      </c>
      <c r="F44" s="94">
        <f t="shared" si="7"/>
        <v>-3.6640000000000001</v>
      </c>
      <c r="G44" s="94">
        <f t="shared" si="8"/>
        <v>-0.14128640000126325</v>
      </c>
      <c r="H44" s="94">
        <f t="shared" si="9"/>
        <v>13.424896</v>
      </c>
      <c r="I44" s="94">
        <f t="shared" si="10"/>
        <v>-49.188818944000005</v>
      </c>
      <c r="J44" s="94">
        <f t="shared" si="11"/>
        <v>180.22783261081602</v>
      </c>
      <c r="K44" s="94">
        <f t="shared" si="12"/>
        <v>0.51767336960462851</v>
      </c>
      <c r="L44" s="94">
        <f t="shared" si="13"/>
        <v>-1.8967552262313589</v>
      </c>
      <c r="M44" s="94">
        <f t="shared" ca="1" si="14"/>
        <v>-0.16603530648323511</v>
      </c>
      <c r="N44" s="94">
        <f t="shared" ca="1" si="15"/>
        <v>6.1250837205338907E-4</v>
      </c>
      <c r="O44" s="129">
        <f t="shared" ca="1" si="16"/>
        <v>1598427648.5232573</v>
      </c>
      <c r="P44" s="94">
        <f t="shared" ca="1" si="17"/>
        <v>66863048840.44738</v>
      </c>
      <c r="Q44" s="94">
        <f t="shared" ca="1" si="18"/>
        <v>409072228.35553074</v>
      </c>
      <c r="R44" s="10">
        <f t="shared" ca="1" si="19"/>
        <v>2.4748906481971866E-2</v>
      </c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</row>
    <row r="45" spans="1:35" x14ac:dyDescent="0.2">
      <c r="A45" s="100">
        <v>-35698</v>
      </c>
      <c r="B45" s="100">
        <v>-0.25575098000263097</v>
      </c>
      <c r="C45" s="132">
        <v>1</v>
      </c>
      <c r="D45" s="101">
        <f t="shared" si="5"/>
        <v>-3.5697999999999999</v>
      </c>
      <c r="E45" s="101">
        <f t="shared" si="6"/>
        <v>-0.25575098000263097</v>
      </c>
      <c r="F45" s="94">
        <f t="shared" si="7"/>
        <v>-3.5697999999999999</v>
      </c>
      <c r="G45" s="94">
        <f t="shared" si="8"/>
        <v>-0.25575098000263097</v>
      </c>
      <c r="H45" s="94">
        <f t="shared" si="9"/>
        <v>12.743472039999999</v>
      </c>
      <c r="I45" s="94">
        <f t="shared" si="10"/>
        <v>-45.491646488391993</v>
      </c>
      <c r="J45" s="94">
        <f t="shared" si="11"/>
        <v>162.39607963426172</v>
      </c>
      <c r="K45" s="94">
        <f t="shared" si="12"/>
        <v>0.91297984841339197</v>
      </c>
      <c r="L45" s="94">
        <f t="shared" si="13"/>
        <v>-3.2591554628661266</v>
      </c>
      <c r="M45" s="94">
        <f t="shared" ca="1" si="14"/>
        <v>-0.16499116654899232</v>
      </c>
      <c r="N45" s="94">
        <f t="shared" ca="1" si="15"/>
        <v>8.2373437381392869E-3</v>
      </c>
      <c r="O45" s="129">
        <f t="shared" ca="1" si="16"/>
        <v>1547606508.2782519</v>
      </c>
      <c r="P45" s="94">
        <f t="shared" ca="1" si="17"/>
        <v>77428335668.842239</v>
      </c>
      <c r="Q45" s="94">
        <f t="shared" ca="1" si="18"/>
        <v>698670860.44598961</v>
      </c>
      <c r="R45" s="10">
        <f t="shared" ca="1" si="19"/>
        <v>-9.0759813453638649E-2</v>
      </c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</row>
    <row r="46" spans="1:35" x14ac:dyDescent="0.2">
      <c r="A46" s="100">
        <v>-35450.5</v>
      </c>
      <c r="B46" s="100">
        <v>-0.14173100500192959</v>
      </c>
      <c r="C46" s="131">
        <v>1</v>
      </c>
      <c r="D46" s="101">
        <f t="shared" si="5"/>
        <v>-3.5450499999999998</v>
      </c>
      <c r="E46" s="101">
        <f t="shared" si="6"/>
        <v>-0.14173100500192959</v>
      </c>
      <c r="F46" s="94">
        <f t="shared" si="7"/>
        <v>-3.5450499999999998</v>
      </c>
      <c r="G46" s="94">
        <f t="shared" si="8"/>
        <v>-0.14173100500192959</v>
      </c>
      <c r="H46" s="94">
        <f t="shared" si="9"/>
        <v>12.567379502499998</v>
      </c>
      <c r="I46" s="94">
        <f t="shared" si="10"/>
        <v>-44.551988705337614</v>
      </c>
      <c r="J46" s="94">
        <f t="shared" si="11"/>
        <v>157.9390275598571</v>
      </c>
      <c r="K46" s="94">
        <f t="shared" si="12"/>
        <v>0.50244349928209042</v>
      </c>
      <c r="L46" s="94">
        <f t="shared" si="13"/>
        <v>-1.7811873271299745</v>
      </c>
      <c r="M46" s="94">
        <f t="shared" ca="1" si="14"/>
        <v>-0.16463890688528388</v>
      </c>
      <c r="N46" s="94">
        <f t="shared" ca="1" si="15"/>
        <v>5.2477196869738689E-4</v>
      </c>
      <c r="O46" s="129">
        <f t="shared" ca="1" si="16"/>
        <v>1530353432.8761117</v>
      </c>
      <c r="P46" s="94">
        <f t="shared" ca="1" si="17"/>
        <v>80185124663.233521</v>
      </c>
      <c r="Q46" s="94">
        <f t="shared" ca="1" si="18"/>
        <v>784018440.8980881</v>
      </c>
      <c r="R46" s="10">
        <f t="shared" ca="1" si="19"/>
        <v>2.2907901883354287E-2</v>
      </c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</row>
    <row r="47" spans="1:35" x14ac:dyDescent="0.2">
      <c r="A47" s="100">
        <v>-30554.5</v>
      </c>
      <c r="B47" s="100">
        <v>-0.1084940450018621</v>
      </c>
      <c r="C47" s="131">
        <v>1</v>
      </c>
      <c r="D47" s="101">
        <f t="shared" si="5"/>
        <v>-3.05545</v>
      </c>
      <c r="E47" s="101">
        <f t="shared" si="6"/>
        <v>-0.1084940450018621</v>
      </c>
      <c r="F47" s="94">
        <f t="shared" si="7"/>
        <v>-3.05545</v>
      </c>
      <c r="G47" s="94">
        <f t="shared" si="8"/>
        <v>-0.1084940450018621</v>
      </c>
      <c r="H47" s="94">
        <f t="shared" si="9"/>
        <v>9.3357747025000002</v>
      </c>
      <c r="I47" s="94">
        <f t="shared" si="10"/>
        <v>-28.524992814753624</v>
      </c>
      <c r="J47" s="94">
        <f t="shared" si="11"/>
        <v>87.156689295838959</v>
      </c>
      <c r="K47" s="94">
        <f t="shared" si="12"/>
        <v>0.33149812980093957</v>
      </c>
      <c r="L47" s="94">
        <f t="shared" si="13"/>
        <v>-1.0128759607002809</v>
      </c>
      <c r="M47" s="94">
        <f t="shared" ca="1" si="14"/>
        <v>-0.15100512530018656</v>
      </c>
      <c r="N47" s="94">
        <f t="shared" ca="1" si="15"/>
        <v>1.8071919481305895E-3</v>
      </c>
      <c r="O47" s="129">
        <f t="shared" ca="1" si="16"/>
        <v>921699464.72246337</v>
      </c>
      <c r="P47" s="94">
        <f t="shared" ca="1" si="17"/>
        <v>128176811366.76468</v>
      </c>
      <c r="Q47" s="94">
        <f t="shared" ca="1" si="18"/>
        <v>2877514075.2546515</v>
      </c>
      <c r="R47" s="10">
        <f t="shared" ca="1" si="19"/>
        <v>4.2511080298324455E-2</v>
      </c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</row>
    <row r="48" spans="1:35" x14ac:dyDescent="0.2">
      <c r="A48" s="100">
        <v>-30554.5</v>
      </c>
      <c r="B48" s="100">
        <v>-0.1084940450018621</v>
      </c>
      <c r="C48" s="131">
        <v>1</v>
      </c>
      <c r="D48" s="101">
        <f t="shared" si="5"/>
        <v>-3.05545</v>
      </c>
      <c r="E48" s="101">
        <f t="shared" si="6"/>
        <v>-0.1084940450018621</v>
      </c>
      <c r="F48" s="94">
        <f t="shared" si="7"/>
        <v>-3.05545</v>
      </c>
      <c r="G48" s="94">
        <f t="shared" si="8"/>
        <v>-0.1084940450018621</v>
      </c>
      <c r="H48" s="94">
        <f t="shared" si="9"/>
        <v>9.3357747025000002</v>
      </c>
      <c r="I48" s="94">
        <f t="shared" si="10"/>
        <v>-28.524992814753624</v>
      </c>
      <c r="J48" s="94">
        <f t="shared" si="11"/>
        <v>87.156689295838959</v>
      </c>
      <c r="K48" s="94">
        <f t="shared" si="12"/>
        <v>0.33149812980093957</v>
      </c>
      <c r="L48" s="94">
        <f t="shared" si="13"/>
        <v>-1.0128759607002809</v>
      </c>
      <c r="M48" s="94">
        <f t="shared" ca="1" si="14"/>
        <v>-0.15100512530018656</v>
      </c>
      <c r="N48" s="94">
        <f t="shared" ca="1" si="15"/>
        <v>1.8071919481305895E-3</v>
      </c>
      <c r="O48" s="129">
        <f t="shared" ca="1" si="16"/>
        <v>921699464.72246337</v>
      </c>
      <c r="P48" s="94">
        <f t="shared" ca="1" si="17"/>
        <v>128176811366.76468</v>
      </c>
      <c r="Q48" s="94">
        <f t="shared" ca="1" si="18"/>
        <v>2877514075.2546515</v>
      </c>
      <c r="R48" s="10">
        <f t="shared" ca="1" si="19"/>
        <v>4.2511080298324455E-2</v>
      </c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</row>
    <row r="49" spans="1:35" x14ac:dyDescent="0.2">
      <c r="A49" s="100">
        <v>-29500</v>
      </c>
      <c r="B49" s="100">
        <v>-0.11229499999899417</v>
      </c>
      <c r="C49" s="131">
        <v>1</v>
      </c>
      <c r="D49" s="101">
        <f t="shared" si="5"/>
        <v>-2.95</v>
      </c>
      <c r="E49" s="101">
        <f t="shared" si="6"/>
        <v>-0.11229499999899417</v>
      </c>
      <c r="F49" s="94">
        <f t="shared" si="7"/>
        <v>-2.95</v>
      </c>
      <c r="G49" s="94">
        <f t="shared" si="8"/>
        <v>-0.11229499999899417</v>
      </c>
      <c r="H49" s="94">
        <f t="shared" si="9"/>
        <v>8.7025000000000006</v>
      </c>
      <c r="I49" s="94">
        <f t="shared" si="10"/>
        <v>-25.672375000000002</v>
      </c>
      <c r="J49" s="94">
        <f t="shared" si="11"/>
        <v>75.733506250000005</v>
      </c>
      <c r="K49" s="94">
        <f t="shared" si="12"/>
        <v>0.33127024999703281</v>
      </c>
      <c r="L49" s="94">
        <f t="shared" si="13"/>
        <v>-0.97724723749124687</v>
      </c>
      <c r="M49" s="94">
        <f t="shared" ca="1" si="14"/>
        <v>-0.1464078380121521</v>
      </c>
      <c r="N49" s="94">
        <f t="shared" ca="1" si="15"/>
        <v>1.1636857173119523E-3</v>
      </c>
      <c r="O49" s="129">
        <f t="shared" ca="1" si="16"/>
        <v>749325816.87843478</v>
      </c>
      <c r="P49" s="94">
        <f t="shared" ca="1" si="17"/>
        <v>135855236417.55028</v>
      </c>
      <c r="Q49" s="94">
        <f t="shared" ca="1" si="18"/>
        <v>3343850903.8382063</v>
      </c>
      <c r="R49" s="10">
        <f t="shared" ca="1" si="19"/>
        <v>3.4112838013157926E-2</v>
      </c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</row>
    <row r="50" spans="1:35" x14ac:dyDescent="0.2">
      <c r="A50" s="100">
        <v>-29478</v>
      </c>
      <c r="B50" s="100">
        <v>-0.20652877999964403</v>
      </c>
      <c r="C50" s="131">
        <v>1</v>
      </c>
      <c r="D50" s="101">
        <f t="shared" si="5"/>
        <v>-2.9478</v>
      </c>
      <c r="E50" s="101">
        <f t="shared" si="6"/>
        <v>-0.20652877999964403</v>
      </c>
      <c r="F50" s="94">
        <f t="shared" si="7"/>
        <v>-2.9478</v>
      </c>
      <c r="G50" s="94">
        <f t="shared" si="8"/>
        <v>-0.20652877999964403</v>
      </c>
      <c r="H50" s="94">
        <f t="shared" si="9"/>
        <v>8.6895248400000007</v>
      </c>
      <c r="I50" s="94">
        <f t="shared" si="10"/>
        <v>-25.614981323352001</v>
      </c>
      <c r="J50" s="94">
        <f t="shared" si="11"/>
        <v>75.507841944977031</v>
      </c>
      <c r="K50" s="94">
        <f t="shared" si="12"/>
        <v>0.60880553768295065</v>
      </c>
      <c r="L50" s="94">
        <f t="shared" si="13"/>
        <v>-1.7946369639818018</v>
      </c>
      <c r="M50" s="94">
        <f t="shared" ca="1" si="14"/>
        <v>-0.1463056564235124</v>
      </c>
      <c r="N50" s="94">
        <f t="shared" ca="1" si="15"/>
        <v>3.6268246132660216E-3</v>
      </c>
      <c r="O50" s="129">
        <f t="shared" ca="1" si="16"/>
        <v>745692911.95329952</v>
      </c>
      <c r="P50" s="94">
        <f t="shared" ca="1" si="17"/>
        <v>136002350046.48553</v>
      </c>
      <c r="Q50" s="94">
        <f t="shared" ca="1" si="18"/>
        <v>3353367405.4479146</v>
      </c>
      <c r="R50" s="10">
        <f t="shared" ca="1" si="19"/>
        <v>-6.0223123576131632E-2</v>
      </c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</row>
    <row r="51" spans="1:35" x14ac:dyDescent="0.2">
      <c r="A51" s="100">
        <v>-29464.5</v>
      </c>
      <c r="B51" s="100">
        <v>-0.14981314499891596</v>
      </c>
      <c r="C51" s="131">
        <v>1</v>
      </c>
      <c r="D51" s="101">
        <f t="shared" si="5"/>
        <v>-2.94645</v>
      </c>
      <c r="E51" s="101">
        <f t="shared" si="6"/>
        <v>-0.14981314499891596</v>
      </c>
      <c r="F51" s="94">
        <f t="shared" si="7"/>
        <v>-2.94645</v>
      </c>
      <c r="G51" s="94">
        <f t="shared" si="8"/>
        <v>-0.14981314499891596</v>
      </c>
      <c r="H51" s="94">
        <f t="shared" si="9"/>
        <v>8.6815676024999995</v>
      </c>
      <c r="I51" s="94">
        <f t="shared" si="10"/>
        <v>-25.579804862386123</v>
      </c>
      <c r="J51" s="94">
        <f t="shared" si="11"/>
        <v>75.369616036777586</v>
      </c>
      <c r="K51" s="94">
        <f t="shared" si="12"/>
        <v>0.44141694108205592</v>
      </c>
      <c r="L51" s="94">
        <f t="shared" si="13"/>
        <v>-1.3006129460512237</v>
      </c>
      <c r="M51" s="94">
        <f t="shared" ca="1" si="14"/>
        <v>-0.14624282723484108</v>
      </c>
      <c r="N51" s="94">
        <f t="shared" ca="1" si="15"/>
        <v>1.2747168936468623E-5</v>
      </c>
      <c r="O51" s="129">
        <f t="shared" ca="1" si="16"/>
        <v>743463423.02292883</v>
      </c>
      <c r="P51" s="94">
        <f t="shared" ca="1" si="17"/>
        <v>136092350798.00478</v>
      </c>
      <c r="Q51" s="94">
        <f t="shared" ca="1" si="18"/>
        <v>3359201915.1233234</v>
      </c>
      <c r="R51" s="10">
        <f t="shared" ca="1" si="19"/>
        <v>-3.5703177640748762E-3</v>
      </c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</row>
    <row r="52" spans="1:35" x14ac:dyDescent="0.2">
      <c r="A52" s="100">
        <v>-22507.5</v>
      </c>
      <c r="B52" s="100">
        <v>-0.12342257500131382</v>
      </c>
      <c r="C52" s="131">
        <v>1</v>
      </c>
      <c r="D52" s="101">
        <f t="shared" si="5"/>
        <v>-2.25075</v>
      </c>
      <c r="E52" s="101">
        <f t="shared" si="6"/>
        <v>-0.12342257500131382</v>
      </c>
      <c r="F52" s="94">
        <f t="shared" si="7"/>
        <v>-2.25075</v>
      </c>
      <c r="G52" s="94">
        <f t="shared" si="8"/>
        <v>-0.12342257500131382</v>
      </c>
      <c r="H52" s="94">
        <f t="shared" si="9"/>
        <v>5.0658755625000005</v>
      </c>
      <c r="I52" s="94">
        <f t="shared" si="10"/>
        <v>-11.402019422296876</v>
      </c>
      <c r="J52" s="94">
        <f t="shared" si="11"/>
        <v>25.663095214734692</v>
      </c>
      <c r="K52" s="94">
        <f t="shared" si="12"/>
        <v>0.27779336068420707</v>
      </c>
      <c r="L52" s="94">
        <f t="shared" si="13"/>
        <v>-0.62524340655997912</v>
      </c>
      <c r="M52" s="94">
        <f t="shared" ca="1" si="14"/>
        <v>-0.10102928883451265</v>
      </c>
      <c r="N52" s="94">
        <f t="shared" ca="1" si="15"/>
        <v>5.0145926534824858E-4</v>
      </c>
      <c r="O52" s="129">
        <f t="shared" ca="1" si="16"/>
        <v>5193639.7744628051</v>
      </c>
      <c r="P52" s="94">
        <f t="shared" ca="1" si="17"/>
        <v>151213764222.38596</v>
      </c>
      <c r="Q52" s="94">
        <f t="shared" ca="1" si="18"/>
        <v>5410836927.7253361</v>
      </c>
      <c r="R52" s="10">
        <f t="shared" ca="1" si="19"/>
        <v>-2.2393286166801168E-2</v>
      </c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</row>
    <row r="53" spans="1:35" x14ac:dyDescent="0.2">
      <c r="A53" s="100">
        <v>-22505</v>
      </c>
      <c r="B53" s="100">
        <v>-0.1129900500018266</v>
      </c>
      <c r="C53" s="131">
        <v>1</v>
      </c>
      <c r="D53" s="101">
        <f t="shared" si="5"/>
        <v>-2.2505000000000002</v>
      </c>
      <c r="E53" s="101">
        <f t="shared" si="6"/>
        <v>-0.1129900500018266</v>
      </c>
      <c r="F53" s="94">
        <f t="shared" si="7"/>
        <v>-2.2505000000000002</v>
      </c>
      <c r="G53" s="94">
        <f t="shared" si="8"/>
        <v>-0.1129900500018266</v>
      </c>
      <c r="H53" s="94">
        <f t="shared" si="9"/>
        <v>5.0647502500000003</v>
      </c>
      <c r="I53" s="94">
        <f t="shared" si="10"/>
        <v>-11.398220437625001</v>
      </c>
      <c r="J53" s="94">
        <f t="shared" si="11"/>
        <v>25.651695094875066</v>
      </c>
      <c r="K53" s="94">
        <f t="shared" si="12"/>
        <v>0.25428410752911079</v>
      </c>
      <c r="L53" s="94">
        <f t="shared" si="13"/>
        <v>-0.57226638399426388</v>
      </c>
      <c r="M53" s="94">
        <f t="shared" ca="1" si="14"/>
        <v>-0.10100843615158953</v>
      </c>
      <c r="N53" s="94">
        <f t="shared" ca="1" si="15"/>
        <v>1.4355907045619296E-4</v>
      </c>
      <c r="O53" s="129">
        <f t="shared" ca="1" si="16"/>
        <v>5256106.8496861178</v>
      </c>
      <c r="P53" s="94">
        <f t="shared" ca="1" si="17"/>
        <v>151207365915.86816</v>
      </c>
      <c r="Q53" s="94">
        <f t="shared" ca="1" si="18"/>
        <v>5411115332.2367954</v>
      </c>
      <c r="R53" s="10">
        <f t="shared" ca="1" si="19"/>
        <v>-1.1981613850237077E-2</v>
      </c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</row>
    <row r="54" spans="1:35" x14ac:dyDescent="0.2">
      <c r="A54" s="100">
        <v>-17671</v>
      </c>
      <c r="B54" s="100">
        <v>7.1560290001798421E-2</v>
      </c>
      <c r="C54" s="131">
        <v>1</v>
      </c>
      <c r="D54" s="101">
        <f t="shared" si="5"/>
        <v>-1.7670999999999999</v>
      </c>
      <c r="E54" s="101">
        <f t="shared" si="6"/>
        <v>7.1560290001798421E-2</v>
      </c>
      <c r="F54" s="94">
        <f t="shared" si="7"/>
        <v>-1.7670999999999999</v>
      </c>
      <c r="G54" s="94">
        <f t="shared" si="8"/>
        <v>7.1560290001798421E-2</v>
      </c>
      <c r="H54" s="94">
        <f t="shared" si="9"/>
        <v>3.1226424099999996</v>
      </c>
      <c r="I54" s="94">
        <f t="shared" si="10"/>
        <v>-5.5180214027109988</v>
      </c>
      <c r="J54" s="94">
        <f t="shared" si="11"/>
        <v>9.7508956207306063</v>
      </c>
      <c r="K54" s="94">
        <f t="shared" si="12"/>
        <v>-0.12645418846217799</v>
      </c>
      <c r="L54" s="94">
        <f t="shared" si="13"/>
        <v>0.22345719643151471</v>
      </c>
      <c r="M54" s="94">
        <f t="shared" ca="1" si="14"/>
        <v>-5.4499452967222528E-2</v>
      </c>
      <c r="N54" s="94">
        <f t="shared" ca="1" si="15"/>
        <v>1.5891058797415626E-2</v>
      </c>
      <c r="O54" s="129">
        <f t="shared" ca="1" si="16"/>
        <v>1076382691.0191257</v>
      </c>
      <c r="P54" s="94">
        <f t="shared" ca="1" si="17"/>
        <v>124083616886.30954</v>
      </c>
      <c r="Q54" s="94">
        <f t="shared" ca="1" si="18"/>
        <v>5217099640.4250383</v>
      </c>
      <c r="R54" s="10">
        <f t="shared" ca="1" si="19"/>
        <v>0.12605974296902095</v>
      </c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</row>
    <row r="55" spans="1:35" x14ac:dyDescent="0.2">
      <c r="A55" s="100">
        <v>-16620</v>
      </c>
      <c r="B55" s="100">
        <v>5.457380000007106E-2</v>
      </c>
      <c r="C55" s="131">
        <v>1</v>
      </c>
      <c r="D55" s="101">
        <f t="shared" si="5"/>
        <v>-1.6619999999999999</v>
      </c>
      <c r="E55" s="101">
        <f t="shared" si="6"/>
        <v>5.457380000007106E-2</v>
      </c>
      <c r="F55" s="94">
        <f t="shared" si="7"/>
        <v>-1.6619999999999999</v>
      </c>
      <c r="G55" s="94">
        <f t="shared" si="8"/>
        <v>5.457380000007106E-2</v>
      </c>
      <c r="H55" s="94">
        <f t="shared" si="9"/>
        <v>2.7622439999999999</v>
      </c>
      <c r="I55" s="94">
        <f t="shared" si="10"/>
        <v>-4.5908495279999997</v>
      </c>
      <c r="J55" s="94">
        <f t="shared" si="11"/>
        <v>7.6299919155359994</v>
      </c>
      <c r="K55" s="94">
        <f t="shared" si="12"/>
        <v>-9.07016556001181E-2</v>
      </c>
      <c r="L55" s="94">
        <f t="shared" si="13"/>
        <v>0.15074615160739627</v>
      </c>
      <c r="M55" s="94">
        <f t="shared" ca="1" si="14"/>
        <v>-4.2750438317787187E-2</v>
      </c>
      <c r="N55" s="94">
        <f t="shared" ca="1" si="15"/>
        <v>9.4720073641512675E-3</v>
      </c>
      <c r="O55" s="129">
        <f t="shared" ca="1" si="16"/>
        <v>1642367959.9822786</v>
      </c>
      <c r="P55" s="94">
        <f t="shared" ca="1" si="17"/>
        <v>114801648497.29051</v>
      </c>
      <c r="Q55" s="94">
        <f t="shared" ca="1" si="18"/>
        <v>4987193763.5995598</v>
      </c>
      <c r="R55" s="10">
        <f t="shared" ca="1" si="19"/>
        <v>9.7324238317858247E-2</v>
      </c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</row>
    <row r="56" spans="1:35" x14ac:dyDescent="0.2">
      <c r="A56" s="100">
        <v>-14316.5</v>
      </c>
      <c r="B56" s="100">
        <v>-4.7317664997535758E-2</v>
      </c>
      <c r="C56" s="132">
        <v>1</v>
      </c>
      <c r="D56" s="101">
        <f t="shared" si="5"/>
        <v>-1.4316500000000001</v>
      </c>
      <c r="E56" s="101">
        <f t="shared" si="6"/>
        <v>-4.7317664997535758E-2</v>
      </c>
      <c r="F56" s="94">
        <f t="shared" si="7"/>
        <v>-1.4316500000000001</v>
      </c>
      <c r="G56" s="94">
        <f t="shared" si="8"/>
        <v>-4.7317664997535758E-2</v>
      </c>
      <c r="H56" s="94">
        <f t="shared" si="9"/>
        <v>2.0496217225000004</v>
      </c>
      <c r="I56" s="94">
        <f t="shared" si="10"/>
        <v>-2.9343409390171256</v>
      </c>
      <c r="J56" s="94">
        <f t="shared" si="11"/>
        <v>4.2009492053438677</v>
      </c>
      <c r="K56" s="94">
        <f t="shared" si="12"/>
        <v>6.7742335093722073E-2</v>
      </c>
      <c r="L56" s="94">
        <f t="shared" si="13"/>
        <v>-9.6983314036927212E-2</v>
      </c>
      <c r="M56" s="94">
        <f t="shared" ca="1" si="14"/>
        <v>-1.4954619011745371E-2</v>
      </c>
      <c r="N56" s="94">
        <f t="shared" ca="1" si="15"/>
        <v>1.0473667454783833E-3</v>
      </c>
      <c r="O56" s="129">
        <f t="shared" ca="1" si="16"/>
        <v>3456829819.7841039</v>
      </c>
      <c r="P56" s="94">
        <f t="shared" ca="1" si="17"/>
        <v>91535368616.9422</v>
      </c>
      <c r="Q56" s="94">
        <f t="shared" ca="1" si="18"/>
        <v>4282846942.319006</v>
      </c>
      <c r="R56" s="10">
        <f t="shared" ca="1" si="19"/>
        <v>-3.2363045985790387E-2</v>
      </c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</row>
    <row r="57" spans="1:35" x14ac:dyDescent="0.2">
      <c r="A57" s="100">
        <v>-14316</v>
      </c>
      <c r="B57" s="100">
        <v>-3.9991160003410187E-2</v>
      </c>
      <c r="C57" s="132">
        <v>1</v>
      </c>
      <c r="D57" s="101">
        <f t="shared" si="5"/>
        <v>-1.4316</v>
      </c>
      <c r="E57" s="101">
        <f t="shared" si="6"/>
        <v>-3.9991160003410187E-2</v>
      </c>
      <c r="F57" s="94">
        <f t="shared" si="7"/>
        <v>-1.4316</v>
      </c>
      <c r="G57" s="94">
        <f t="shared" si="8"/>
        <v>-3.9991160003410187E-2</v>
      </c>
      <c r="H57" s="94">
        <f t="shared" si="9"/>
        <v>2.0494785599999998</v>
      </c>
      <c r="I57" s="94">
        <f t="shared" si="10"/>
        <v>-2.9340335064959997</v>
      </c>
      <c r="J57" s="94">
        <f t="shared" si="11"/>
        <v>4.2003623678996735</v>
      </c>
      <c r="K57" s="94">
        <f t="shared" si="12"/>
        <v>5.7251344660882025E-2</v>
      </c>
      <c r="L57" s="94">
        <f t="shared" si="13"/>
        <v>-8.196102501651871E-2</v>
      </c>
      <c r="M57" s="94">
        <f t="shared" ca="1" si="14"/>
        <v>-1.4948280706690097E-2</v>
      </c>
      <c r="N57" s="94">
        <f t="shared" ca="1" si="15"/>
        <v>6.2714580347009174E-4</v>
      </c>
      <c r="O57" s="129">
        <f t="shared" ca="1" si="16"/>
        <v>3457319852.6989603</v>
      </c>
      <c r="P57" s="94">
        <f t="shared" ca="1" si="17"/>
        <v>91529987222.212845</v>
      </c>
      <c r="Q57" s="94">
        <f t="shared" ca="1" si="18"/>
        <v>4282667693.3793507</v>
      </c>
      <c r="R57" s="10">
        <f t="shared" ca="1" si="19"/>
        <v>-2.504287929672009E-2</v>
      </c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</row>
    <row r="58" spans="1:35" x14ac:dyDescent="0.2">
      <c r="A58" s="100">
        <v>-13765</v>
      </c>
      <c r="B58" s="100">
        <v>4.0717349998885766E-2</v>
      </c>
      <c r="C58" s="131">
        <v>1</v>
      </c>
      <c r="D58" s="101">
        <f t="shared" si="5"/>
        <v>-1.3765000000000001</v>
      </c>
      <c r="E58" s="101">
        <f t="shared" si="6"/>
        <v>4.0717349998885766E-2</v>
      </c>
      <c r="F58" s="94">
        <f t="shared" si="7"/>
        <v>-1.3765000000000001</v>
      </c>
      <c r="G58" s="94">
        <f t="shared" si="8"/>
        <v>4.0717349998885766E-2</v>
      </c>
      <c r="H58" s="94">
        <f t="shared" si="9"/>
        <v>1.8947522500000002</v>
      </c>
      <c r="I58" s="94">
        <f t="shared" si="10"/>
        <v>-2.6081264721250004</v>
      </c>
      <c r="J58" s="94">
        <f t="shared" si="11"/>
        <v>3.5900860888800632</v>
      </c>
      <c r="K58" s="94">
        <f t="shared" si="12"/>
        <v>-5.6047432273466258E-2</v>
      </c>
      <c r="L58" s="94">
        <f t="shared" si="13"/>
        <v>7.7149290524426303E-2</v>
      </c>
      <c r="M58" s="94">
        <f t="shared" ca="1" si="14"/>
        <v>-7.8830370466931934E-3</v>
      </c>
      <c r="N58" s="94">
        <f t="shared" ca="1" si="15"/>
        <v>2.3619976209800792E-3</v>
      </c>
      <c r="O58" s="129">
        <f t="shared" ca="1" si="16"/>
        <v>4025193673.5934701</v>
      </c>
      <c r="P58" s="94">
        <f t="shared" ca="1" si="17"/>
        <v>85538450740.952393</v>
      </c>
      <c r="Q58" s="94">
        <f t="shared" ca="1" si="18"/>
        <v>4079126437.9150629</v>
      </c>
      <c r="R58" s="10">
        <f t="shared" ca="1" si="19"/>
        <v>4.8600387045578959E-2</v>
      </c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</row>
    <row r="59" spans="1:35" x14ac:dyDescent="0.2">
      <c r="A59" s="100">
        <v>-13762.5</v>
      </c>
      <c r="B59" s="100">
        <v>5.5149874999187887E-2</v>
      </c>
      <c r="C59" s="131">
        <v>1</v>
      </c>
      <c r="D59" s="101">
        <f t="shared" si="5"/>
        <v>-1.37625</v>
      </c>
      <c r="E59" s="101">
        <f t="shared" si="6"/>
        <v>5.5149874999187887E-2</v>
      </c>
      <c r="F59" s="94">
        <f t="shared" si="7"/>
        <v>-1.37625</v>
      </c>
      <c r="G59" s="94">
        <f t="shared" si="8"/>
        <v>5.5149874999187887E-2</v>
      </c>
      <c r="H59" s="94">
        <f t="shared" si="9"/>
        <v>1.8940640625</v>
      </c>
      <c r="I59" s="94">
        <f t="shared" si="10"/>
        <v>-2.6067056660156251</v>
      </c>
      <c r="J59" s="94">
        <f t="shared" si="11"/>
        <v>3.587478672854004</v>
      </c>
      <c r="K59" s="94">
        <f t="shared" si="12"/>
        <v>-7.5900015467632323E-2</v>
      </c>
      <c r="L59" s="94">
        <f t="shared" si="13"/>
        <v>0.10445739628732899</v>
      </c>
      <c r="M59" s="94">
        <f t="shared" ca="1" si="14"/>
        <v>-7.8506143296707687E-3</v>
      </c>
      <c r="N59" s="94">
        <f t="shared" ca="1" si="15"/>
        <v>3.969061655675633E-3</v>
      </c>
      <c r="O59" s="129">
        <f t="shared" ca="1" si="16"/>
        <v>4027899351.1888494</v>
      </c>
      <c r="P59" s="94">
        <f t="shared" ca="1" si="17"/>
        <v>85511011845.974548</v>
      </c>
      <c r="Q59" s="94">
        <f t="shared" ca="1" si="18"/>
        <v>4078176501.7764812</v>
      </c>
      <c r="R59" s="10">
        <f t="shared" ca="1" si="19"/>
        <v>6.3000489328858655E-2</v>
      </c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</row>
    <row r="60" spans="1:35" x14ac:dyDescent="0.2">
      <c r="A60" s="100">
        <v>-13762.5</v>
      </c>
      <c r="B60" s="100">
        <v>5.5149874999187887E-2</v>
      </c>
      <c r="C60" s="131">
        <v>1</v>
      </c>
      <c r="D60" s="101">
        <f t="shared" si="5"/>
        <v>-1.37625</v>
      </c>
      <c r="E60" s="101">
        <f t="shared" si="6"/>
        <v>5.5149874999187887E-2</v>
      </c>
      <c r="F60" s="94">
        <f t="shared" si="7"/>
        <v>-1.37625</v>
      </c>
      <c r="G60" s="94">
        <f t="shared" si="8"/>
        <v>5.5149874999187887E-2</v>
      </c>
      <c r="H60" s="94">
        <f t="shared" si="9"/>
        <v>1.8940640625</v>
      </c>
      <c r="I60" s="94">
        <f t="shared" si="10"/>
        <v>-2.6067056660156251</v>
      </c>
      <c r="J60" s="94">
        <f t="shared" si="11"/>
        <v>3.587478672854004</v>
      </c>
      <c r="K60" s="94">
        <f t="shared" si="12"/>
        <v>-7.5900015467632323E-2</v>
      </c>
      <c r="L60" s="94">
        <f t="shared" si="13"/>
        <v>0.10445739628732899</v>
      </c>
      <c r="M60" s="94">
        <f t="shared" ca="1" si="14"/>
        <v>-7.8506143296707687E-3</v>
      </c>
      <c r="N60" s="94">
        <f t="shared" ca="1" si="15"/>
        <v>3.969061655675633E-3</v>
      </c>
      <c r="O60" s="129">
        <f t="shared" ca="1" si="16"/>
        <v>4027899351.1888494</v>
      </c>
      <c r="P60" s="94">
        <f t="shared" ca="1" si="17"/>
        <v>85511011845.974548</v>
      </c>
      <c r="Q60" s="94">
        <f t="shared" ca="1" si="18"/>
        <v>4078176501.7764812</v>
      </c>
      <c r="R60" s="10">
        <f t="shared" ca="1" si="19"/>
        <v>6.3000489328858655E-2</v>
      </c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</row>
    <row r="61" spans="1:35" x14ac:dyDescent="0.2">
      <c r="A61" s="100">
        <v>-13762.5</v>
      </c>
      <c r="B61" s="100">
        <v>5.5249874996661674E-2</v>
      </c>
      <c r="C61" s="131">
        <v>1</v>
      </c>
      <c r="D61" s="101">
        <f t="shared" si="5"/>
        <v>-1.37625</v>
      </c>
      <c r="E61" s="101">
        <f t="shared" si="6"/>
        <v>5.5249874996661674E-2</v>
      </c>
      <c r="F61" s="94">
        <f t="shared" si="7"/>
        <v>-1.37625</v>
      </c>
      <c r="G61" s="94">
        <f t="shared" si="8"/>
        <v>5.5249874996661674E-2</v>
      </c>
      <c r="H61" s="94">
        <f t="shared" si="9"/>
        <v>1.8940640625</v>
      </c>
      <c r="I61" s="94">
        <f t="shared" si="10"/>
        <v>-2.6067056660156251</v>
      </c>
      <c r="J61" s="94">
        <f t="shared" si="11"/>
        <v>3.587478672854004</v>
      </c>
      <c r="K61" s="94">
        <f t="shared" si="12"/>
        <v>-7.6037640464155634E-2</v>
      </c>
      <c r="L61" s="94">
        <f t="shared" si="13"/>
        <v>0.10464680268879419</v>
      </c>
      <c r="M61" s="94">
        <f t="shared" ca="1" si="14"/>
        <v>-7.8506143296707687E-3</v>
      </c>
      <c r="N61" s="94">
        <f t="shared" ca="1" si="15"/>
        <v>3.9816717532225945E-3</v>
      </c>
      <c r="O61" s="129">
        <f t="shared" ca="1" si="16"/>
        <v>4027899351.1888494</v>
      </c>
      <c r="P61" s="94">
        <f t="shared" ca="1" si="17"/>
        <v>85511011845.974548</v>
      </c>
      <c r="Q61" s="94">
        <f t="shared" ca="1" si="18"/>
        <v>4078176501.7764812</v>
      </c>
      <c r="R61" s="10">
        <f t="shared" ca="1" si="19"/>
        <v>6.3100489326332443E-2</v>
      </c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</row>
    <row r="62" spans="1:35" x14ac:dyDescent="0.2">
      <c r="A62" s="100">
        <v>-13759.5</v>
      </c>
      <c r="B62" s="100">
        <v>6.4008904999354854E-2</v>
      </c>
      <c r="C62" s="131">
        <v>1</v>
      </c>
      <c r="D62" s="101">
        <f t="shared" si="5"/>
        <v>-1.37595</v>
      </c>
      <c r="E62" s="101">
        <f t="shared" si="6"/>
        <v>6.4008904999354854E-2</v>
      </c>
      <c r="F62" s="94">
        <f t="shared" si="7"/>
        <v>-1.37595</v>
      </c>
      <c r="G62" s="94">
        <f t="shared" si="8"/>
        <v>6.4008904999354854E-2</v>
      </c>
      <c r="H62" s="94">
        <f t="shared" si="9"/>
        <v>1.8932384025</v>
      </c>
      <c r="I62" s="94">
        <f t="shared" si="10"/>
        <v>-2.6050013799198748</v>
      </c>
      <c r="J62" s="94">
        <f t="shared" si="11"/>
        <v>3.5843516487007516</v>
      </c>
      <c r="K62" s="94">
        <f t="shared" si="12"/>
        <v>-8.8073052833862311E-2</v>
      </c>
      <c r="L62" s="94">
        <f t="shared" si="13"/>
        <v>0.12118411704675285</v>
      </c>
      <c r="M62" s="94">
        <f t="shared" ca="1" si="14"/>
        <v>-7.8117027019448462E-3</v>
      </c>
      <c r="N62" s="94">
        <f t="shared" ca="1" si="15"/>
        <v>5.1581996905839889E-3</v>
      </c>
      <c r="O62" s="129">
        <f t="shared" ca="1" si="16"/>
        <v>4031147731.1899118</v>
      </c>
      <c r="P62" s="94">
        <f t="shared" ca="1" si="17"/>
        <v>85478082443.538452</v>
      </c>
      <c r="Q62" s="94">
        <f t="shared" ca="1" si="18"/>
        <v>4077036274.7137036</v>
      </c>
      <c r="R62" s="10">
        <f t="shared" ca="1" si="19"/>
        <v>7.1820607701299694E-2</v>
      </c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</row>
    <row r="63" spans="1:35" x14ac:dyDescent="0.2">
      <c r="A63" s="100">
        <v>-13686</v>
      </c>
      <c r="B63" s="100">
        <v>3.5051399972871877E-3</v>
      </c>
      <c r="C63" s="131">
        <v>1</v>
      </c>
      <c r="D63" s="101">
        <f t="shared" si="5"/>
        <v>-1.3686</v>
      </c>
      <c r="E63" s="101">
        <f t="shared" si="6"/>
        <v>3.5051399972871877E-3</v>
      </c>
      <c r="F63" s="94">
        <f t="shared" si="7"/>
        <v>-1.3686</v>
      </c>
      <c r="G63" s="94">
        <f t="shared" si="8"/>
        <v>3.5051399972871877E-3</v>
      </c>
      <c r="H63" s="94">
        <f t="shared" si="9"/>
        <v>1.8730659600000001</v>
      </c>
      <c r="I63" s="94">
        <f t="shared" si="10"/>
        <v>-2.5634780728560003</v>
      </c>
      <c r="J63" s="94">
        <f t="shared" si="11"/>
        <v>3.5083760905107222</v>
      </c>
      <c r="K63" s="94">
        <f t="shared" si="12"/>
        <v>-4.797134600287245E-3</v>
      </c>
      <c r="L63" s="94">
        <f t="shared" si="13"/>
        <v>6.5653584139531238E-3</v>
      </c>
      <c r="M63" s="94">
        <f t="shared" ca="1" si="14"/>
        <v>-6.8568795662276444E-3</v>
      </c>
      <c r="N63" s="94">
        <f t="shared" ca="1" si="15"/>
        <v>1.0737144943466411E-4</v>
      </c>
      <c r="O63" s="129">
        <f t="shared" ca="1" si="16"/>
        <v>4111268321.3636355</v>
      </c>
      <c r="P63" s="94">
        <f t="shared" ca="1" si="17"/>
        <v>84670397080.417908</v>
      </c>
      <c r="Q63" s="94">
        <f t="shared" ca="1" si="18"/>
        <v>4048997785.9165134</v>
      </c>
      <c r="R63" s="10">
        <f t="shared" ca="1" si="19"/>
        <v>1.0362019563514832E-2</v>
      </c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</row>
    <row r="64" spans="1:35" x14ac:dyDescent="0.2">
      <c r="A64" s="100">
        <v>-13683.5</v>
      </c>
      <c r="B64" s="100">
        <v>1.7137664995971136E-2</v>
      </c>
      <c r="C64" s="132">
        <v>1</v>
      </c>
      <c r="D64" s="101">
        <f t="shared" si="5"/>
        <v>-1.36835</v>
      </c>
      <c r="E64" s="101">
        <f t="shared" si="6"/>
        <v>1.7137664995971136E-2</v>
      </c>
      <c r="F64" s="94">
        <f t="shared" si="7"/>
        <v>-1.36835</v>
      </c>
      <c r="G64" s="94">
        <f t="shared" si="8"/>
        <v>1.7137664995971136E-2</v>
      </c>
      <c r="H64" s="94">
        <f t="shared" si="9"/>
        <v>1.8723817224999999</v>
      </c>
      <c r="I64" s="94">
        <f t="shared" si="10"/>
        <v>-2.5620735299828747</v>
      </c>
      <c r="J64" s="94">
        <f t="shared" si="11"/>
        <v>3.5058133147520665</v>
      </c>
      <c r="K64" s="94">
        <f t="shared" si="12"/>
        <v>-2.3450323897237103E-2</v>
      </c>
      <c r="L64" s="94">
        <f t="shared" si="13"/>
        <v>3.2088250704784389E-2</v>
      </c>
      <c r="M64" s="94">
        <f t="shared" ca="1" si="14"/>
        <v>-6.8243522987112767E-3</v>
      </c>
      <c r="N64" s="94">
        <f t="shared" ca="1" si="15"/>
        <v>5.7417827283065906E-4</v>
      </c>
      <c r="O64" s="129">
        <f t="shared" ca="1" si="16"/>
        <v>4114011644.2244</v>
      </c>
      <c r="P64" s="94">
        <f t="shared" ca="1" si="17"/>
        <v>84642894370.47403</v>
      </c>
      <c r="Q64" s="94">
        <f t="shared" ca="1" si="18"/>
        <v>4048040636.9988837</v>
      </c>
      <c r="R64" s="10">
        <f t="shared" ca="1" si="19"/>
        <v>2.3962017294682413E-2</v>
      </c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</row>
    <row r="65" spans="1:35" x14ac:dyDescent="0.2">
      <c r="A65" s="100">
        <v>-13683.5</v>
      </c>
      <c r="B65" s="100">
        <v>1.7437664995668456E-2</v>
      </c>
      <c r="C65" s="132">
        <v>1</v>
      </c>
      <c r="D65" s="101">
        <f t="shared" si="5"/>
        <v>-1.36835</v>
      </c>
      <c r="E65" s="101">
        <f t="shared" si="6"/>
        <v>1.7437664995668456E-2</v>
      </c>
      <c r="F65" s="94">
        <f t="shared" si="7"/>
        <v>-1.36835</v>
      </c>
      <c r="G65" s="94">
        <f t="shared" si="8"/>
        <v>1.7437664995668456E-2</v>
      </c>
      <c r="H65" s="94">
        <f t="shared" si="9"/>
        <v>1.8723817224999999</v>
      </c>
      <c r="I65" s="94">
        <f t="shared" si="10"/>
        <v>-2.5620735299828747</v>
      </c>
      <c r="J65" s="94">
        <f t="shared" si="11"/>
        <v>3.5058133147520665</v>
      </c>
      <c r="K65" s="94">
        <f t="shared" si="12"/>
        <v>-2.3860828896822932E-2</v>
      </c>
      <c r="L65" s="94">
        <f t="shared" si="13"/>
        <v>3.2649965220967657E-2</v>
      </c>
      <c r="M65" s="94">
        <f t="shared" ca="1" si="14"/>
        <v>-6.8243522987112767E-3</v>
      </c>
      <c r="N65" s="94">
        <f t="shared" ca="1" si="15"/>
        <v>5.886454831927812E-4</v>
      </c>
      <c r="O65" s="129">
        <f t="shared" ca="1" si="16"/>
        <v>4114011644.2244</v>
      </c>
      <c r="P65" s="94">
        <f t="shared" ca="1" si="17"/>
        <v>84642894370.47403</v>
      </c>
      <c r="Q65" s="94">
        <f t="shared" ca="1" si="18"/>
        <v>4048040636.9988837</v>
      </c>
      <c r="R65" s="10">
        <f t="shared" ca="1" si="19"/>
        <v>2.4262017294379733E-2</v>
      </c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</row>
    <row r="66" spans="1:35" x14ac:dyDescent="0.2">
      <c r="A66" s="100">
        <v>-13312</v>
      </c>
      <c r="B66" s="100">
        <v>-7.3469119997753296E-2</v>
      </c>
      <c r="C66" s="131">
        <v>1</v>
      </c>
      <c r="D66" s="101">
        <f t="shared" si="5"/>
        <v>-1.3311999999999999</v>
      </c>
      <c r="E66" s="101">
        <f t="shared" si="6"/>
        <v>-7.3469119997753296E-2</v>
      </c>
      <c r="F66" s="94">
        <f t="shared" si="7"/>
        <v>-1.3311999999999999</v>
      </c>
      <c r="G66" s="94">
        <f t="shared" si="8"/>
        <v>-7.3469119997753296E-2</v>
      </c>
      <c r="H66" s="94">
        <f t="shared" si="9"/>
        <v>1.7720934399999999</v>
      </c>
      <c r="I66" s="94">
        <f t="shared" si="10"/>
        <v>-2.3590107873279997</v>
      </c>
      <c r="J66" s="94">
        <f t="shared" si="11"/>
        <v>3.1403151600910331</v>
      </c>
      <c r="K66" s="94">
        <f t="shared" si="12"/>
        <v>9.7802092541009189E-2</v>
      </c>
      <c r="L66" s="94">
        <f t="shared" si="13"/>
        <v>-0.13019414559059142</v>
      </c>
      <c r="M66" s="94">
        <f t="shared" ca="1" si="14"/>
        <v>-1.9540247756813442E-3</v>
      </c>
      <c r="N66" s="94">
        <f t="shared" ca="1" si="15"/>
        <v>5.1144088446220173E-3</v>
      </c>
      <c r="O66" s="129">
        <f t="shared" ca="1" si="16"/>
        <v>4535116195.44629</v>
      </c>
      <c r="P66" s="94">
        <f t="shared" ca="1" si="17"/>
        <v>80535842489.699295</v>
      </c>
      <c r="Q66" s="94">
        <f t="shared" ca="1" si="18"/>
        <v>3903359673.0405741</v>
      </c>
      <c r="R66" s="10">
        <f t="shared" ca="1" si="19"/>
        <v>-7.1515095222071945E-2</v>
      </c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</row>
    <row r="67" spans="1:35" x14ac:dyDescent="0.2">
      <c r="A67" s="100">
        <v>-12563.5</v>
      </c>
      <c r="B67" s="100">
        <v>-6.5991135001240764E-2</v>
      </c>
      <c r="C67" s="131">
        <v>1</v>
      </c>
      <c r="D67" s="101">
        <f t="shared" si="5"/>
        <v>-1.2563500000000001</v>
      </c>
      <c r="E67" s="101">
        <f t="shared" si="6"/>
        <v>-6.5991135001240764E-2</v>
      </c>
      <c r="F67" s="94">
        <f t="shared" si="7"/>
        <v>-1.2563500000000001</v>
      </c>
      <c r="G67" s="94">
        <f t="shared" si="8"/>
        <v>-6.5991135001240764E-2</v>
      </c>
      <c r="H67" s="94">
        <f t="shared" si="9"/>
        <v>1.5784153225000002</v>
      </c>
      <c r="I67" s="94">
        <f t="shared" si="10"/>
        <v>-1.9830420904228754</v>
      </c>
      <c r="J67" s="94">
        <f t="shared" si="11"/>
        <v>2.4913949303027798</v>
      </c>
      <c r="K67" s="94">
        <f t="shared" si="12"/>
        <v>8.290796245880884E-2</v>
      </c>
      <c r="L67" s="94">
        <f t="shared" si="13"/>
        <v>-0.10416141863512449</v>
      </c>
      <c r="M67" s="94">
        <f t="shared" ca="1" si="14"/>
        <v>8.080625272838711E-3</v>
      </c>
      <c r="N67" s="94">
        <f t="shared" ca="1" si="15"/>
        <v>5.4866256701006973E-3</v>
      </c>
      <c r="O67" s="129">
        <f t="shared" ca="1" si="16"/>
        <v>5467555709.5102749</v>
      </c>
      <c r="P67" s="94">
        <f t="shared" ca="1" si="17"/>
        <v>72171950717.8284</v>
      </c>
      <c r="Q67" s="94">
        <f t="shared" ca="1" si="18"/>
        <v>3598354110.3317089</v>
      </c>
      <c r="R67" s="10">
        <f t="shared" ca="1" si="19"/>
        <v>-7.4071760274079468E-2</v>
      </c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</row>
    <row r="68" spans="1:35" x14ac:dyDescent="0.2">
      <c r="A68" s="100">
        <v>-12563</v>
      </c>
      <c r="B68" s="100">
        <v>-5.9664630003680941E-2</v>
      </c>
      <c r="C68" s="131">
        <v>1</v>
      </c>
      <c r="D68" s="101">
        <f t="shared" si="5"/>
        <v>-1.2563</v>
      </c>
      <c r="E68" s="101">
        <f t="shared" si="6"/>
        <v>-5.9664630003680941E-2</v>
      </c>
      <c r="F68" s="94">
        <f t="shared" si="7"/>
        <v>-1.2563</v>
      </c>
      <c r="G68" s="94">
        <f t="shared" si="8"/>
        <v>-5.9664630003680941E-2</v>
      </c>
      <c r="H68" s="94">
        <f t="shared" si="9"/>
        <v>1.5782896899999999</v>
      </c>
      <c r="I68" s="94">
        <f t="shared" si="10"/>
        <v>-1.9828053375469998</v>
      </c>
      <c r="J68" s="94">
        <f t="shared" si="11"/>
        <v>2.4909983455602958</v>
      </c>
      <c r="K68" s="94">
        <f t="shared" si="12"/>
        <v>7.4956674673624366E-2</v>
      </c>
      <c r="L68" s="94">
        <f t="shared" si="13"/>
        <v>-9.4168070392474282E-2</v>
      </c>
      <c r="M68" s="94">
        <f t="shared" ca="1" si="14"/>
        <v>8.0874275703395337E-3</v>
      </c>
      <c r="N68" s="94">
        <f t="shared" ca="1" si="15"/>
        <v>4.5903413055133849E-3</v>
      </c>
      <c r="O68" s="129">
        <f t="shared" ca="1" si="16"/>
        <v>5468217396.0365562</v>
      </c>
      <c r="P68" s="94">
        <f t="shared" ca="1" si="17"/>
        <v>72166338765.964706</v>
      </c>
      <c r="Q68" s="94">
        <f t="shared" ca="1" si="18"/>
        <v>3598144923.1741409</v>
      </c>
      <c r="R68" s="10">
        <f t="shared" ca="1" si="19"/>
        <v>-6.7752057574020474E-2</v>
      </c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</row>
    <row r="69" spans="1:35" x14ac:dyDescent="0.2">
      <c r="A69" s="100">
        <v>-11591.5</v>
      </c>
      <c r="B69" s="100">
        <v>-3.8665414998831693E-2</v>
      </c>
      <c r="C69" s="131">
        <v>0.2</v>
      </c>
      <c r="D69" s="101">
        <f t="shared" si="5"/>
        <v>-1.1591499999999999</v>
      </c>
      <c r="E69" s="101">
        <f t="shared" si="6"/>
        <v>-3.8665414998831693E-2</v>
      </c>
      <c r="F69" s="94">
        <f t="shared" si="7"/>
        <v>-0.23182999999999998</v>
      </c>
      <c r="G69" s="94">
        <f t="shared" si="8"/>
        <v>-7.7330829997663388E-3</v>
      </c>
      <c r="H69" s="94">
        <f t="shared" si="9"/>
        <v>0.26872574449999997</v>
      </c>
      <c r="I69" s="94">
        <f t="shared" si="10"/>
        <v>-0.31149344673717494</v>
      </c>
      <c r="J69" s="94">
        <f t="shared" si="11"/>
        <v>0.36106762878539628</v>
      </c>
      <c r="K69" s="94">
        <f t="shared" si="12"/>
        <v>8.9638031591791501E-3</v>
      </c>
      <c r="L69" s="94">
        <f t="shared" si="13"/>
        <v>-1.0390392431962511E-2</v>
      </c>
      <c r="M69" s="94">
        <f t="shared" ca="1" si="14"/>
        <v>2.1554232936916558E-2</v>
      </c>
      <c r="N69" s="94">
        <f t="shared" ca="1" si="15"/>
        <v>7.2528119950109374E-4</v>
      </c>
      <c r="O69" s="129">
        <f t="shared" ca="1" si="16"/>
        <v>274273910.691333</v>
      </c>
      <c r="P69" s="94">
        <f t="shared" ca="1" si="17"/>
        <v>2450400565.226028</v>
      </c>
      <c r="Q69" s="94">
        <f t="shared" ca="1" si="18"/>
        <v>127216227.99122182</v>
      </c>
      <c r="R69" s="10">
        <f t="shared" ca="1" si="19"/>
        <v>-6.0219647935748251E-2</v>
      </c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</row>
    <row r="70" spans="1:35" x14ac:dyDescent="0.2">
      <c r="A70" s="100">
        <v>-11591.5</v>
      </c>
      <c r="B70" s="100">
        <v>-3.8665414998831693E-2</v>
      </c>
      <c r="C70" s="131">
        <v>0.2</v>
      </c>
      <c r="D70" s="101">
        <f t="shared" si="5"/>
        <v>-1.1591499999999999</v>
      </c>
      <c r="E70" s="101">
        <f t="shared" si="6"/>
        <v>-3.8665414998831693E-2</v>
      </c>
      <c r="F70" s="94">
        <f t="shared" si="7"/>
        <v>-0.23182999999999998</v>
      </c>
      <c r="G70" s="94">
        <f t="shared" si="8"/>
        <v>-7.7330829997663388E-3</v>
      </c>
      <c r="H70" s="94">
        <f t="shared" si="9"/>
        <v>0.26872574449999997</v>
      </c>
      <c r="I70" s="94">
        <f t="shared" si="10"/>
        <v>-0.31149344673717494</v>
      </c>
      <c r="J70" s="94">
        <f t="shared" si="11"/>
        <v>0.36106762878539628</v>
      </c>
      <c r="K70" s="94">
        <f t="shared" si="12"/>
        <v>8.9638031591791501E-3</v>
      </c>
      <c r="L70" s="94">
        <f t="shared" si="13"/>
        <v>-1.0390392431962511E-2</v>
      </c>
      <c r="M70" s="94">
        <f t="shared" ca="1" si="14"/>
        <v>2.1554232936916558E-2</v>
      </c>
      <c r="N70" s="94">
        <f t="shared" ca="1" si="15"/>
        <v>7.2528119950109374E-4</v>
      </c>
      <c r="O70" s="129">
        <f t="shared" ca="1" si="16"/>
        <v>274273910.691333</v>
      </c>
      <c r="P70" s="94">
        <f t="shared" ca="1" si="17"/>
        <v>2450400565.226028</v>
      </c>
      <c r="Q70" s="94">
        <f t="shared" ca="1" si="18"/>
        <v>127216227.99122182</v>
      </c>
      <c r="R70" s="10">
        <f t="shared" ca="1" si="19"/>
        <v>-6.0219647935748251E-2</v>
      </c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</row>
    <row r="71" spans="1:35" x14ac:dyDescent="0.2">
      <c r="A71" s="100">
        <v>-11526.5</v>
      </c>
      <c r="B71" s="100">
        <v>4.6880235000571702E-2</v>
      </c>
      <c r="C71" s="131">
        <v>0.2</v>
      </c>
      <c r="D71" s="101">
        <f t="shared" si="5"/>
        <v>-1.15265</v>
      </c>
      <c r="E71" s="101">
        <f t="shared" si="6"/>
        <v>4.6880235000571702E-2</v>
      </c>
      <c r="F71" s="94">
        <f t="shared" si="7"/>
        <v>-0.23053000000000001</v>
      </c>
      <c r="G71" s="94">
        <f t="shared" si="8"/>
        <v>9.376047000114341E-3</v>
      </c>
      <c r="H71" s="94">
        <f t="shared" si="9"/>
        <v>0.26572040450000001</v>
      </c>
      <c r="I71" s="94">
        <f t="shared" si="10"/>
        <v>-0.30628262424692498</v>
      </c>
      <c r="J71" s="94">
        <f t="shared" si="11"/>
        <v>0.35303666683821805</v>
      </c>
      <c r="K71" s="94">
        <f t="shared" si="12"/>
        <v>-1.0807300574681794E-2</v>
      </c>
      <c r="L71" s="94">
        <f t="shared" si="13"/>
        <v>1.2457035007406969E-2</v>
      </c>
      <c r="M71" s="94">
        <f t="shared" ca="1" si="14"/>
        <v>2.2473086873714521E-2</v>
      </c>
      <c r="N71" s="94">
        <f t="shared" ca="1" si="15"/>
        <v>1.191417759372696E-4</v>
      </c>
      <c r="O71" s="129">
        <f t="shared" ca="1" si="16"/>
        <v>278293069.39822704</v>
      </c>
      <c r="P71" s="94">
        <f t="shared" ca="1" si="17"/>
        <v>2421313412.3602495</v>
      </c>
      <c r="Q71" s="94">
        <f t="shared" ca="1" si="18"/>
        <v>126070443.06106269</v>
      </c>
      <c r="R71" s="10">
        <f t="shared" ca="1" si="19"/>
        <v>2.4407148126857181E-2</v>
      </c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</row>
    <row r="72" spans="1:35" x14ac:dyDescent="0.2">
      <c r="A72" s="100">
        <v>-11526.5</v>
      </c>
      <c r="B72" s="100">
        <v>5.0080234999768436E-2</v>
      </c>
      <c r="C72" s="132">
        <v>0.2</v>
      </c>
      <c r="D72" s="101">
        <f t="shared" si="5"/>
        <v>-1.15265</v>
      </c>
      <c r="E72" s="101">
        <f t="shared" si="6"/>
        <v>5.0080234999768436E-2</v>
      </c>
      <c r="F72" s="94">
        <f t="shared" si="7"/>
        <v>-0.23053000000000001</v>
      </c>
      <c r="G72" s="94">
        <f t="shared" si="8"/>
        <v>1.0016046999953688E-2</v>
      </c>
      <c r="H72" s="94">
        <f t="shared" si="9"/>
        <v>0.26572040450000001</v>
      </c>
      <c r="I72" s="94">
        <f t="shared" si="10"/>
        <v>-0.30628262424692498</v>
      </c>
      <c r="J72" s="94">
        <f t="shared" si="11"/>
        <v>0.35303666683821805</v>
      </c>
      <c r="K72" s="94">
        <f t="shared" si="12"/>
        <v>-1.1544996574496619E-2</v>
      </c>
      <c r="L72" s="94">
        <f t="shared" si="13"/>
        <v>1.3307340301593527E-2</v>
      </c>
      <c r="M72" s="94">
        <f t="shared" ca="1" si="14"/>
        <v>2.2473086873714521E-2</v>
      </c>
      <c r="N72" s="94">
        <f t="shared" ca="1" si="15"/>
        <v>1.5243092553077645E-4</v>
      </c>
      <c r="O72" s="129">
        <f t="shared" ca="1" si="16"/>
        <v>278293069.39822704</v>
      </c>
      <c r="P72" s="94">
        <f t="shared" ca="1" si="17"/>
        <v>2421313412.3602495</v>
      </c>
      <c r="Q72" s="94">
        <f t="shared" ca="1" si="18"/>
        <v>126070443.06106269</v>
      </c>
      <c r="R72" s="10">
        <f t="shared" ca="1" si="19"/>
        <v>2.7607148126053915E-2</v>
      </c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</row>
    <row r="73" spans="1:35" x14ac:dyDescent="0.2">
      <c r="A73" s="100">
        <v>-11493.5</v>
      </c>
      <c r="B73" s="100">
        <v>-3.704350019688718E-4</v>
      </c>
      <c r="C73" s="132">
        <v>0.2</v>
      </c>
      <c r="D73" s="101">
        <f t="shared" si="5"/>
        <v>-1.1493500000000001</v>
      </c>
      <c r="E73" s="101">
        <f t="shared" si="6"/>
        <v>-3.704350019688718E-4</v>
      </c>
      <c r="F73" s="94">
        <f t="shared" si="7"/>
        <v>-0.22987000000000002</v>
      </c>
      <c r="G73" s="94">
        <f t="shared" si="8"/>
        <v>-7.4087000393774366E-5</v>
      </c>
      <c r="H73" s="94">
        <f t="shared" si="9"/>
        <v>0.26420108450000002</v>
      </c>
      <c r="I73" s="94">
        <f t="shared" si="10"/>
        <v>-0.30365951647007505</v>
      </c>
      <c r="J73" s="94">
        <f t="shared" si="11"/>
        <v>0.34901106525488079</v>
      </c>
      <c r="K73" s="94">
        <f t="shared" si="12"/>
        <v>8.5151893902584574E-5</v>
      </c>
      <c r="L73" s="94">
        <f t="shared" si="13"/>
        <v>-9.7869329256935594E-5</v>
      </c>
      <c r="M73" s="94">
        <f t="shared" ca="1" si="14"/>
        <v>2.294043793994649E-2</v>
      </c>
      <c r="N73" s="94">
        <f t="shared" ca="1" si="15"/>
        <v>1.0867935946282436E-4</v>
      </c>
      <c r="O73" s="129">
        <f t="shared" ca="1" si="16"/>
        <v>280348547.15956169</v>
      </c>
      <c r="P73" s="94">
        <f t="shared" ca="1" si="17"/>
        <v>2406556393.5166454</v>
      </c>
      <c r="Q73" s="94">
        <f t="shared" ca="1" si="18"/>
        <v>125487627.74496435</v>
      </c>
      <c r="R73" s="10">
        <f t="shared" ca="1" si="19"/>
        <v>-2.3310872941915362E-2</v>
      </c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</row>
    <row r="74" spans="1:35" x14ac:dyDescent="0.2">
      <c r="A74" s="100">
        <v>-11493.5</v>
      </c>
      <c r="B74" s="100">
        <v>1.4295649962150492E-3</v>
      </c>
      <c r="C74" s="131">
        <v>0.2</v>
      </c>
      <c r="D74" s="101">
        <f t="shared" si="5"/>
        <v>-1.1493500000000001</v>
      </c>
      <c r="E74" s="101">
        <f t="shared" si="6"/>
        <v>1.4295649962150492E-3</v>
      </c>
      <c r="F74" s="94">
        <f t="shared" si="7"/>
        <v>-0.22987000000000002</v>
      </c>
      <c r="G74" s="94">
        <f t="shared" si="8"/>
        <v>2.8591299924300982E-4</v>
      </c>
      <c r="H74" s="94">
        <f t="shared" si="9"/>
        <v>0.26420108450000002</v>
      </c>
      <c r="I74" s="94">
        <f t="shared" si="10"/>
        <v>-0.30365951647007505</v>
      </c>
      <c r="J74" s="94">
        <f t="shared" si="11"/>
        <v>0.34901106525488079</v>
      </c>
      <c r="K74" s="94">
        <f t="shared" si="12"/>
        <v>-3.2861410567995336E-4</v>
      </c>
      <c r="L74" s="94">
        <f t="shared" si="13"/>
        <v>3.7769262236325441E-4</v>
      </c>
      <c r="M74" s="94">
        <f t="shared" ca="1" si="14"/>
        <v>2.294043793994649E-2</v>
      </c>
      <c r="N74" s="94">
        <f t="shared" ca="1" si="15"/>
        <v>9.2543530960271462E-5</v>
      </c>
      <c r="O74" s="129">
        <f t="shared" ca="1" si="16"/>
        <v>280348547.15956169</v>
      </c>
      <c r="P74" s="94">
        <f t="shared" ca="1" si="17"/>
        <v>2406556393.5166454</v>
      </c>
      <c r="Q74" s="94">
        <f t="shared" ca="1" si="18"/>
        <v>125487627.74496435</v>
      </c>
      <c r="R74" s="10">
        <f t="shared" ca="1" si="19"/>
        <v>-2.1510872943731441E-2</v>
      </c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</row>
    <row r="75" spans="1:35" x14ac:dyDescent="0.2">
      <c r="A75" s="100">
        <v>-10571</v>
      </c>
      <c r="B75" s="100">
        <v>4.6312900012708269E-3</v>
      </c>
      <c r="C75" s="131">
        <v>0.2</v>
      </c>
      <c r="D75" s="101">
        <f t="shared" si="5"/>
        <v>-1.0570999999999999</v>
      </c>
      <c r="E75" s="101">
        <f t="shared" si="6"/>
        <v>4.6312900012708269E-3</v>
      </c>
      <c r="F75" s="94">
        <f t="shared" si="7"/>
        <v>-0.21142</v>
      </c>
      <c r="G75" s="94">
        <f t="shared" si="8"/>
        <v>9.262580002541654E-4</v>
      </c>
      <c r="H75" s="94">
        <f t="shared" si="9"/>
        <v>0.22349208199999998</v>
      </c>
      <c r="I75" s="94">
        <f t="shared" si="10"/>
        <v>-0.23625347988219997</v>
      </c>
      <c r="J75" s="94">
        <f t="shared" si="11"/>
        <v>0.24974355358347358</v>
      </c>
      <c r="K75" s="94">
        <f t="shared" si="12"/>
        <v>-9.791473320686782E-4</v>
      </c>
      <c r="L75" s="94">
        <f t="shared" si="13"/>
        <v>1.0350566447297996E-3</v>
      </c>
      <c r="M75" s="94">
        <f t="shared" ca="1" si="14"/>
        <v>3.6238330645810085E-2</v>
      </c>
      <c r="N75" s="94">
        <f t="shared" ca="1" si="15"/>
        <v>1.9980100366111134E-4</v>
      </c>
      <c r="O75" s="129">
        <f t="shared" ca="1" si="16"/>
        <v>342010254.57472366</v>
      </c>
      <c r="P75" s="94">
        <f t="shared" ca="1" si="17"/>
        <v>1998312610.2589874</v>
      </c>
      <c r="Q75" s="94">
        <f t="shared" ca="1" si="18"/>
        <v>108954862.92252648</v>
      </c>
      <c r="R75" s="10">
        <f t="shared" ca="1" si="19"/>
        <v>-3.1607040644539258E-2</v>
      </c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</row>
    <row r="76" spans="1:35" x14ac:dyDescent="0.2">
      <c r="A76" s="100">
        <v>-10571</v>
      </c>
      <c r="B76" s="100">
        <v>6.0312900022836402E-3</v>
      </c>
      <c r="C76" s="131">
        <v>0.2</v>
      </c>
      <c r="D76" s="101">
        <f t="shared" si="5"/>
        <v>-1.0570999999999999</v>
      </c>
      <c r="E76" s="101">
        <f t="shared" si="6"/>
        <v>6.0312900022836402E-3</v>
      </c>
      <c r="F76" s="94">
        <f t="shared" si="7"/>
        <v>-0.21142</v>
      </c>
      <c r="G76" s="94">
        <f t="shared" si="8"/>
        <v>1.2062580004567282E-3</v>
      </c>
      <c r="H76" s="94">
        <f t="shared" si="9"/>
        <v>0.22349208199999998</v>
      </c>
      <c r="I76" s="94">
        <f t="shared" si="10"/>
        <v>-0.23625347988219997</v>
      </c>
      <c r="J76" s="94">
        <f t="shared" si="11"/>
        <v>0.24974355358347358</v>
      </c>
      <c r="K76" s="94">
        <f t="shared" si="12"/>
        <v>-1.2751353322828073E-3</v>
      </c>
      <c r="L76" s="94">
        <f t="shared" si="13"/>
        <v>1.3479455597561556E-3</v>
      </c>
      <c r="M76" s="94">
        <f t="shared" ca="1" si="14"/>
        <v>3.6238330645810085E-2</v>
      </c>
      <c r="N76" s="94">
        <f t="shared" ca="1" si="15"/>
        <v>1.824930608879317E-4</v>
      </c>
      <c r="O76" s="129">
        <f t="shared" ca="1" si="16"/>
        <v>342010254.57472366</v>
      </c>
      <c r="P76" s="94">
        <f t="shared" ca="1" si="17"/>
        <v>1998312610.2589874</v>
      </c>
      <c r="Q76" s="94">
        <f t="shared" ca="1" si="18"/>
        <v>108954862.92252648</v>
      </c>
      <c r="R76" s="10">
        <f t="shared" ca="1" si="19"/>
        <v>-3.0207040643526445E-2</v>
      </c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</row>
    <row r="77" spans="1:35" x14ac:dyDescent="0.2">
      <c r="A77" s="100">
        <v>-10552</v>
      </c>
      <c r="B77" s="100">
        <v>8.5538479994283989E-2</v>
      </c>
      <c r="C77" s="131">
        <v>0.5</v>
      </c>
      <c r="D77" s="101">
        <f t="shared" si="5"/>
        <v>-1.0551999999999999</v>
      </c>
      <c r="E77" s="101">
        <f t="shared" si="6"/>
        <v>8.5538479994283989E-2</v>
      </c>
      <c r="F77" s="94">
        <f t="shared" si="7"/>
        <v>-0.52759999999999996</v>
      </c>
      <c r="G77" s="94">
        <f t="shared" si="8"/>
        <v>4.2769239997141995E-2</v>
      </c>
      <c r="H77" s="94">
        <f t="shared" si="9"/>
        <v>0.55672351999999992</v>
      </c>
      <c r="I77" s="94">
        <f t="shared" si="10"/>
        <v>-0.5874546583039999</v>
      </c>
      <c r="J77" s="94">
        <f t="shared" si="11"/>
        <v>0.61988215544238068</v>
      </c>
      <c r="K77" s="94">
        <f t="shared" si="12"/>
        <v>-4.513010204498423E-2</v>
      </c>
      <c r="L77" s="94">
        <f t="shared" si="13"/>
        <v>4.7621283677867353E-2</v>
      </c>
      <c r="M77" s="94">
        <f t="shared" ca="1" si="14"/>
        <v>3.6516951596795869E-2</v>
      </c>
      <c r="N77" s="94">
        <f t="shared" ca="1" si="15"/>
        <v>1.2015551232128672E-3</v>
      </c>
      <c r="O77" s="129">
        <f t="shared" ca="1" si="16"/>
        <v>2146049001.9594858</v>
      </c>
      <c r="P77" s="94">
        <f t="shared" ca="1" si="17"/>
        <v>12437627231.31011</v>
      </c>
      <c r="Q77" s="94">
        <f t="shared" ca="1" si="18"/>
        <v>678816896.28209639</v>
      </c>
      <c r="R77" s="10">
        <f t="shared" ca="1" si="19"/>
        <v>4.9021528397488121E-2</v>
      </c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</row>
    <row r="78" spans="1:35" x14ac:dyDescent="0.2">
      <c r="A78" s="100">
        <v>-10552</v>
      </c>
      <c r="B78" s="100">
        <v>8.5538479994283989E-2</v>
      </c>
      <c r="C78" s="131">
        <v>0.5</v>
      </c>
      <c r="D78" s="101">
        <f t="shared" si="5"/>
        <v>-1.0551999999999999</v>
      </c>
      <c r="E78" s="101">
        <f t="shared" si="6"/>
        <v>8.5538479994283989E-2</v>
      </c>
      <c r="F78" s="94">
        <f t="shared" si="7"/>
        <v>-0.52759999999999996</v>
      </c>
      <c r="G78" s="94">
        <f t="shared" si="8"/>
        <v>4.2769239997141995E-2</v>
      </c>
      <c r="H78" s="94">
        <f t="shared" si="9"/>
        <v>0.55672351999999992</v>
      </c>
      <c r="I78" s="94">
        <f t="shared" si="10"/>
        <v>-0.5874546583039999</v>
      </c>
      <c r="J78" s="94">
        <f t="shared" si="11"/>
        <v>0.61988215544238068</v>
      </c>
      <c r="K78" s="94">
        <f t="shared" si="12"/>
        <v>-4.513010204498423E-2</v>
      </c>
      <c r="L78" s="94">
        <f t="shared" si="13"/>
        <v>4.7621283677867353E-2</v>
      </c>
      <c r="M78" s="94">
        <f t="shared" ca="1" si="14"/>
        <v>3.6516951596795869E-2</v>
      </c>
      <c r="N78" s="94">
        <f t="shared" ca="1" si="15"/>
        <v>1.2015551232128672E-3</v>
      </c>
      <c r="O78" s="129">
        <f t="shared" ca="1" si="16"/>
        <v>2146049001.9594858</v>
      </c>
      <c r="P78" s="94">
        <f t="shared" ca="1" si="17"/>
        <v>12437627231.31011</v>
      </c>
      <c r="Q78" s="94">
        <f t="shared" ca="1" si="18"/>
        <v>678816896.28209639</v>
      </c>
      <c r="R78" s="10">
        <f t="shared" ca="1" si="19"/>
        <v>4.9021528397488121E-2</v>
      </c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</row>
    <row r="79" spans="1:35" x14ac:dyDescent="0.2">
      <c r="A79" s="100">
        <v>-9643</v>
      </c>
      <c r="B79" s="100">
        <v>2.6024569997389335E-2</v>
      </c>
      <c r="C79" s="131">
        <v>0.5</v>
      </c>
      <c r="D79" s="101">
        <f t="shared" si="5"/>
        <v>-0.96430000000000005</v>
      </c>
      <c r="E79" s="101">
        <f t="shared" si="6"/>
        <v>2.6024569997389335E-2</v>
      </c>
      <c r="F79" s="94">
        <f t="shared" si="7"/>
        <v>-0.48215000000000002</v>
      </c>
      <c r="G79" s="94">
        <f t="shared" si="8"/>
        <v>1.3012284998694668E-2</v>
      </c>
      <c r="H79" s="94">
        <f t="shared" si="9"/>
        <v>0.46493724500000005</v>
      </c>
      <c r="I79" s="94">
        <f t="shared" si="10"/>
        <v>-0.44833898535350009</v>
      </c>
      <c r="J79" s="94">
        <f t="shared" si="11"/>
        <v>0.43233328357638018</v>
      </c>
      <c r="K79" s="94">
        <f t="shared" si="12"/>
        <v>-1.2547746424241269E-2</v>
      </c>
      <c r="L79" s="94">
        <f t="shared" si="13"/>
        <v>1.2099791876895857E-2</v>
      </c>
      <c r="M79" s="94">
        <f t="shared" ca="1" si="14"/>
        <v>5.007003985052616E-2</v>
      </c>
      <c r="N79" s="94">
        <f t="shared" ca="1" si="15"/>
        <v>2.8909231022905595E-4</v>
      </c>
      <c r="O79" s="129">
        <f t="shared" ca="1" si="16"/>
        <v>2579118397.7989793</v>
      </c>
      <c r="P79" s="94">
        <f t="shared" ca="1" si="17"/>
        <v>10009201242.019567</v>
      </c>
      <c r="Q79" s="94">
        <f t="shared" ca="1" si="18"/>
        <v>575556737.08379722</v>
      </c>
      <c r="R79" s="10">
        <f t="shared" ca="1" si="19"/>
        <v>-2.4045469853136825E-2</v>
      </c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</row>
    <row r="80" spans="1:35" x14ac:dyDescent="0.2">
      <c r="A80" s="100">
        <v>-9602</v>
      </c>
      <c r="B80" s="100">
        <v>1.6297980000672396E-2</v>
      </c>
      <c r="C80" s="131">
        <v>1</v>
      </c>
      <c r="D80" s="101">
        <f t="shared" si="5"/>
        <v>-0.96020000000000005</v>
      </c>
      <c r="E80" s="101">
        <f t="shared" si="6"/>
        <v>1.6297980000672396E-2</v>
      </c>
      <c r="F80" s="94">
        <f t="shared" si="7"/>
        <v>-0.96020000000000005</v>
      </c>
      <c r="G80" s="94">
        <f t="shared" si="8"/>
        <v>1.6297980000672396E-2</v>
      </c>
      <c r="H80" s="94">
        <f t="shared" si="9"/>
        <v>0.92198404000000012</v>
      </c>
      <c r="I80" s="94">
        <f t="shared" si="10"/>
        <v>-0.88528907520800015</v>
      </c>
      <c r="J80" s="94">
        <f t="shared" si="11"/>
        <v>0.85005457001472184</v>
      </c>
      <c r="K80" s="94">
        <f t="shared" si="12"/>
        <v>-1.5649320396645634E-2</v>
      </c>
      <c r="L80" s="94">
        <f t="shared" si="13"/>
        <v>1.5026477444859139E-2</v>
      </c>
      <c r="M80" s="94">
        <f t="shared" ca="1" si="14"/>
        <v>5.0691654734073693E-2</v>
      </c>
      <c r="N80" s="94">
        <f t="shared" ca="1" si="15"/>
        <v>1.1829248616670068E-3</v>
      </c>
      <c r="O80" s="129">
        <f t="shared" ca="1" si="16"/>
        <v>10399748269.257204</v>
      </c>
      <c r="P80" s="94">
        <f t="shared" ca="1" si="17"/>
        <v>39609792663.75779</v>
      </c>
      <c r="Q80" s="94">
        <f t="shared" ca="1" si="18"/>
        <v>2283605129.6117206</v>
      </c>
      <c r="R80" s="10">
        <f t="shared" ca="1" si="19"/>
        <v>-3.4393674733401297E-2</v>
      </c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</row>
    <row r="81" spans="1:35" x14ac:dyDescent="0.2">
      <c r="A81" s="100">
        <v>-9602</v>
      </c>
      <c r="B81" s="100">
        <v>1.6297980000672396E-2</v>
      </c>
      <c r="C81" s="131">
        <v>1</v>
      </c>
      <c r="D81" s="101">
        <f t="shared" si="5"/>
        <v>-0.96020000000000005</v>
      </c>
      <c r="E81" s="101">
        <f t="shared" si="6"/>
        <v>1.6297980000672396E-2</v>
      </c>
      <c r="F81" s="94">
        <f t="shared" si="7"/>
        <v>-0.96020000000000005</v>
      </c>
      <c r="G81" s="94">
        <f t="shared" si="8"/>
        <v>1.6297980000672396E-2</v>
      </c>
      <c r="H81" s="94">
        <f t="shared" si="9"/>
        <v>0.92198404000000012</v>
      </c>
      <c r="I81" s="94">
        <f t="shared" si="10"/>
        <v>-0.88528907520800015</v>
      </c>
      <c r="J81" s="94">
        <f t="shared" si="11"/>
        <v>0.85005457001472184</v>
      </c>
      <c r="K81" s="94">
        <f t="shared" si="12"/>
        <v>-1.5649320396645634E-2</v>
      </c>
      <c r="L81" s="94">
        <f t="shared" si="13"/>
        <v>1.5026477444859139E-2</v>
      </c>
      <c r="M81" s="94">
        <f t="shared" ca="1" si="14"/>
        <v>5.0691654734073693E-2</v>
      </c>
      <c r="N81" s="94">
        <f t="shared" ca="1" si="15"/>
        <v>1.1829248616670068E-3</v>
      </c>
      <c r="O81" s="129">
        <f t="shared" ca="1" si="16"/>
        <v>10399748269.257204</v>
      </c>
      <c r="P81" s="94">
        <f t="shared" ca="1" si="17"/>
        <v>39609792663.75779</v>
      </c>
      <c r="Q81" s="94">
        <f t="shared" ca="1" si="18"/>
        <v>2283605129.6117206</v>
      </c>
      <c r="R81" s="10">
        <f t="shared" ca="1" si="19"/>
        <v>-3.4393674733401297E-2</v>
      </c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</row>
    <row r="82" spans="1:35" x14ac:dyDescent="0.2">
      <c r="A82" s="100">
        <v>-7724</v>
      </c>
      <c r="B82" s="100">
        <v>-2.5549240002874285E-2</v>
      </c>
      <c r="C82" s="131">
        <v>1</v>
      </c>
      <c r="D82" s="101">
        <f t="shared" si="5"/>
        <v>-0.77239999999999998</v>
      </c>
      <c r="E82" s="101">
        <f t="shared" si="6"/>
        <v>-2.5549240002874285E-2</v>
      </c>
      <c r="F82" s="94">
        <f t="shared" si="7"/>
        <v>-0.77239999999999998</v>
      </c>
      <c r="G82" s="94">
        <f t="shared" si="8"/>
        <v>-2.5549240002874285E-2</v>
      </c>
      <c r="H82" s="94">
        <f t="shared" si="9"/>
        <v>0.59660175999999998</v>
      </c>
      <c r="I82" s="94">
        <f t="shared" si="10"/>
        <v>-0.46081519942399995</v>
      </c>
      <c r="J82" s="94">
        <f t="shared" si="11"/>
        <v>0.35593366003509758</v>
      </c>
      <c r="K82" s="94">
        <f t="shared" si="12"/>
        <v>1.9734232978220096E-2</v>
      </c>
      <c r="L82" s="94">
        <f t="shared" si="13"/>
        <v>-1.5242721552377202E-2</v>
      </c>
      <c r="M82" s="94">
        <f t="shared" ca="1" si="14"/>
        <v>8.011854143646327E-2</v>
      </c>
      <c r="N82" s="94">
        <f t="shared" ca="1" si="15"/>
        <v>1.116568003431161E-2</v>
      </c>
      <c r="O82" s="129">
        <f t="shared" ca="1" si="16"/>
        <v>14725747189.331915</v>
      </c>
      <c r="P82" s="94">
        <f t="shared" ca="1" si="17"/>
        <v>21557871013.11552</v>
      </c>
      <c r="Q82" s="94">
        <f t="shared" ca="1" si="18"/>
        <v>1452473797.9161868</v>
      </c>
      <c r="R82" s="10">
        <f t="shared" ca="1" si="19"/>
        <v>-0.10566778143933755</v>
      </c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</row>
    <row r="83" spans="1:35" x14ac:dyDescent="0.2">
      <c r="A83" s="100">
        <v>-7723.5</v>
      </c>
      <c r="B83" s="100">
        <v>-2.3422735001076944E-2</v>
      </c>
      <c r="C83" s="132">
        <v>1</v>
      </c>
      <c r="D83" s="101">
        <f t="shared" ref="D83:D146" si="20">A83/A$18</f>
        <v>-0.77234999999999998</v>
      </c>
      <c r="E83" s="101">
        <f t="shared" ref="E83:E146" si="21">B83/B$18</f>
        <v>-2.3422735001076944E-2</v>
      </c>
      <c r="F83" s="94">
        <f t="shared" ref="F83:F146" si="22">$C83*D83</f>
        <v>-0.77234999999999998</v>
      </c>
      <c r="G83" s="94">
        <f t="shared" ref="G83:G146" si="23">$C83*E83</f>
        <v>-2.3422735001076944E-2</v>
      </c>
      <c r="H83" s="94">
        <f t="shared" ref="H83:H146" si="24">C83*D83*D83</f>
        <v>0.59652452249999999</v>
      </c>
      <c r="I83" s="94">
        <f t="shared" ref="I83:I146" si="25">C83*D83*D83*D83</f>
        <v>-0.46072571495287495</v>
      </c>
      <c r="J83" s="94">
        <f t="shared" ref="J83:J146" si="26">C83*D83*D83*D83*D83</f>
        <v>0.35584150594385294</v>
      </c>
      <c r="K83" s="94">
        <f t="shared" ref="K83:K146" si="27">C83*E83*D83</f>
        <v>1.8090549378081779E-2</v>
      </c>
      <c r="L83" s="94">
        <f t="shared" ref="L83:L146" si="28">C83*E83*D83*D83</f>
        <v>-1.3972235812161461E-2</v>
      </c>
      <c r="M83" s="94">
        <f t="shared" ref="M83:M146" ca="1" si="29">+E$4+E$5*D83+E$6*D83^2</f>
        <v>8.0126624676029226E-2</v>
      </c>
      <c r="N83" s="94">
        <f t="shared" ref="N83:N146" ca="1" si="30">C83*(M83-E83)^2</f>
        <v>1.0722469889538701E-2</v>
      </c>
      <c r="O83" s="129">
        <f t="shared" ref="O83:O146" ca="1" si="31">(C83*O$1-O$2*F83+O$3*H83)^2</f>
        <v>14727038794.716427</v>
      </c>
      <c r="P83" s="94">
        <f t="shared" ref="P83:P146" ca="1" si="32">(-C83*O$2+O$4*F83-O$5*H83)^2</f>
        <v>21553546334.052166</v>
      </c>
      <c r="Q83" s="94">
        <f t="shared" ref="Q83:Q146" ca="1" si="33">+(C83*O$3-F83*O$5+H83*O$6)^2</f>
        <v>1452262170.2744367</v>
      </c>
      <c r="R83" s="10">
        <f t="shared" ref="R83:R146" ca="1" si="34">+E83-M83</f>
        <v>-0.10354935967710617</v>
      </c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</row>
    <row r="84" spans="1:35" x14ac:dyDescent="0.2">
      <c r="A84" s="100">
        <v>-6646</v>
      </c>
      <c r="B84" s="100">
        <v>8.369554000091739E-2</v>
      </c>
      <c r="C84" s="132">
        <v>1</v>
      </c>
      <c r="D84" s="101">
        <f t="shared" si="20"/>
        <v>-0.66459999999999997</v>
      </c>
      <c r="E84" s="101">
        <f t="shared" si="21"/>
        <v>8.369554000091739E-2</v>
      </c>
      <c r="F84" s="94">
        <f t="shared" si="22"/>
        <v>-0.66459999999999997</v>
      </c>
      <c r="G84" s="94">
        <f t="shared" si="23"/>
        <v>8.369554000091739E-2</v>
      </c>
      <c r="H84" s="94">
        <f t="shared" si="24"/>
        <v>0.44169315999999997</v>
      </c>
      <c r="I84" s="94">
        <f t="shared" si="25"/>
        <v>-0.29354927413599996</v>
      </c>
      <c r="J84" s="94">
        <f t="shared" si="26"/>
        <v>0.19509284759078557</v>
      </c>
      <c r="K84" s="94">
        <f t="shared" si="27"/>
        <v>-5.5624055884609697E-2</v>
      </c>
      <c r="L84" s="94">
        <f t="shared" si="28"/>
        <v>3.6967747540911602E-2</v>
      </c>
      <c r="M84" s="94">
        <f t="shared" ca="1" si="29"/>
        <v>9.7853449240828089E-2</v>
      </c>
      <c r="N84" s="94">
        <f t="shared" ca="1" si="30"/>
        <v>2.0044639404554875E-4</v>
      </c>
      <c r="O84" s="129">
        <f t="shared" ca="1" si="31"/>
        <v>17696111053.50729</v>
      </c>
      <c r="P84" s="94">
        <f t="shared" ca="1" si="32"/>
        <v>13006153957.192781</v>
      </c>
      <c r="Q84" s="94">
        <f t="shared" ca="1" si="33"/>
        <v>1016156174.4667925</v>
      </c>
      <c r="R84" s="10">
        <f t="shared" ca="1" si="34"/>
        <v>-1.4157909239910699E-2</v>
      </c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</row>
    <row r="85" spans="1:35" x14ac:dyDescent="0.2">
      <c r="A85" s="100">
        <v>-4656</v>
      </c>
      <c r="B85" s="100">
        <v>0.14718544000061229</v>
      </c>
      <c r="C85" s="132">
        <v>1</v>
      </c>
      <c r="D85" s="101">
        <f t="shared" si="20"/>
        <v>-0.46560000000000001</v>
      </c>
      <c r="E85" s="101">
        <f t="shared" si="21"/>
        <v>0.14718544000061229</v>
      </c>
      <c r="F85" s="94">
        <f t="shared" si="22"/>
        <v>-0.46560000000000001</v>
      </c>
      <c r="G85" s="94">
        <f t="shared" si="23"/>
        <v>0.14718544000061229</v>
      </c>
      <c r="H85" s="94">
        <f t="shared" si="24"/>
        <v>0.21678336000000001</v>
      </c>
      <c r="I85" s="94">
        <f t="shared" si="25"/>
        <v>-0.100934332416</v>
      </c>
      <c r="J85" s="94">
        <f t="shared" si="26"/>
        <v>4.6995025172889601E-2</v>
      </c>
      <c r="K85" s="94">
        <f t="shared" si="27"/>
        <v>-6.8529540864285088E-2</v>
      </c>
      <c r="L85" s="94">
        <f t="shared" si="28"/>
        <v>3.1907354226411139E-2</v>
      </c>
      <c r="M85" s="94">
        <f t="shared" ca="1" si="29"/>
        <v>0.13220827184010234</v>
      </c>
      <c r="N85" s="94">
        <f t="shared" ca="1" si="30"/>
        <v>2.2431556610819303E-4</v>
      </c>
      <c r="O85" s="129">
        <f t="shared" ca="1" si="31"/>
        <v>24227516110.442898</v>
      </c>
      <c r="P85" s="94">
        <f t="shared" ca="1" si="32"/>
        <v>2316146072.388289</v>
      </c>
      <c r="Q85" s="94">
        <f t="shared" ca="1" si="33"/>
        <v>363507721.77753764</v>
      </c>
      <c r="R85" s="10">
        <f t="shared" ca="1" si="34"/>
        <v>1.4977168160509952E-2</v>
      </c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</row>
    <row r="86" spans="1:35" x14ac:dyDescent="0.2">
      <c r="A86" s="100">
        <v>-3638</v>
      </c>
      <c r="B86" s="100">
        <v>0.19354961999488296</v>
      </c>
      <c r="C86" s="132">
        <v>1</v>
      </c>
      <c r="D86" s="101">
        <f t="shared" si="20"/>
        <v>-0.36380000000000001</v>
      </c>
      <c r="E86" s="101">
        <f t="shared" si="21"/>
        <v>0.19354961999488296</v>
      </c>
      <c r="F86" s="94">
        <f t="shared" si="22"/>
        <v>-0.36380000000000001</v>
      </c>
      <c r="G86" s="94">
        <f t="shared" si="23"/>
        <v>0.19354961999488296</v>
      </c>
      <c r="H86" s="94">
        <f t="shared" si="24"/>
        <v>0.13235044000000001</v>
      </c>
      <c r="I86" s="94">
        <f t="shared" si="25"/>
        <v>-4.8149090072000009E-2</v>
      </c>
      <c r="J86" s="94">
        <f t="shared" si="26"/>
        <v>1.7516638968193603E-2</v>
      </c>
      <c r="K86" s="94">
        <f t="shared" si="27"/>
        <v>-7.0413351754138417E-2</v>
      </c>
      <c r="L86" s="94">
        <f t="shared" si="28"/>
        <v>2.5616377368155557E-2</v>
      </c>
      <c r="M86" s="94">
        <f t="shared" ca="1" si="29"/>
        <v>0.15059325188531703</v>
      </c>
      <c r="N86" s="94">
        <f t="shared" ca="1" si="30"/>
        <v>1.8452495611645332E-3</v>
      </c>
      <c r="O86" s="129">
        <f t="shared" ca="1" si="31"/>
        <v>28144178342.050655</v>
      </c>
      <c r="P86" s="94">
        <f t="shared" ca="1" si="32"/>
        <v>136782268.70691043</v>
      </c>
      <c r="Q86" s="94">
        <f t="shared" ca="1" si="33"/>
        <v>140626249.05855158</v>
      </c>
      <c r="R86" s="10">
        <f t="shared" ca="1" si="34"/>
        <v>4.2956368109565934E-2</v>
      </c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</row>
    <row r="87" spans="1:35" x14ac:dyDescent="0.2">
      <c r="A87" s="100">
        <v>-3632.5</v>
      </c>
      <c r="B87" s="100">
        <v>0.21624117500323337</v>
      </c>
      <c r="C87" s="132">
        <v>1</v>
      </c>
      <c r="D87" s="101">
        <f t="shared" si="20"/>
        <v>-0.36325000000000002</v>
      </c>
      <c r="E87" s="101">
        <f t="shared" si="21"/>
        <v>0.21624117500323337</v>
      </c>
      <c r="F87" s="94">
        <f t="shared" si="22"/>
        <v>-0.36325000000000002</v>
      </c>
      <c r="G87" s="94">
        <f t="shared" si="23"/>
        <v>0.21624117500323337</v>
      </c>
      <c r="H87" s="94">
        <f t="shared" si="24"/>
        <v>0.13195056250000001</v>
      </c>
      <c r="I87" s="94">
        <f t="shared" si="25"/>
        <v>-4.7931041828125007E-2</v>
      </c>
      <c r="J87" s="94">
        <f t="shared" si="26"/>
        <v>1.741095094406641E-2</v>
      </c>
      <c r="K87" s="94">
        <f t="shared" si="27"/>
        <v>-7.8549606819924525E-2</v>
      </c>
      <c r="L87" s="94">
        <f t="shared" si="28"/>
        <v>2.8533144677337585E-2</v>
      </c>
      <c r="M87" s="94">
        <f t="shared" ca="1" si="29"/>
        <v>0.15069407132216822</v>
      </c>
      <c r="N87" s="94">
        <f t="shared" ca="1" si="30"/>
        <v>4.2964228009763038E-3</v>
      </c>
      <c r="O87" s="129">
        <f t="shared" ca="1" si="31"/>
        <v>28166466652.000191</v>
      </c>
      <c r="P87" s="94">
        <f t="shared" ca="1" si="32"/>
        <v>132102516.89484137</v>
      </c>
      <c r="Q87" s="94">
        <f t="shared" ca="1" si="33"/>
        <v>139675838.02405369</v>
      </c>
      <c r="R87" s="10">
        <f t="shared" ca="1" si="34"/>
        <v>6.5547103681065144E-2</v>
      </c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</row>
    <row r="88" spans="1:35" x14ac:dyDescent="0.2">
      <c r="A88" s="100">
        <v>-3632.5</v>
      </c>
      <c r="B88" s="100">
        <v>0.21624117500323337</v>
      </c>
      <c r="C88" s="132">
        <v>1</v>
      </c>
      <c r="D88" s="101">
        <f t="shared" si="20"/>
        <v>-0.36325000000000002</v>
      </c>
      <c r="E88" s="101">
        <f t="shared" si="21"/>
        <v>0.21624117500323337</v>
      </c>
      <c r="F88" s="94">
        <f t="shared" si="22"/>
        <v>-0.36325000000000002</v>
      </c>
      <c r="G88" s="94">
        <f t="shared" si="23"/>
        <v>0.21624117500323337</v>
      </c>
      <c r="H88" s="94">
        <f t="shared" si="24"/>
        <v>0.13195056250000001</v>
      </c>
      <c r="I88" s="94">
        <f t="shared" si="25"/>
        <v>-4.7931041828125007E-2</v>
      </c>
      <c r="J88" s="94">
        <f t="shared" si="26"/>
        <v>1.741095094406641E-2</v>
      </c>
      <c r="K88" s="94">
        <f t="shared" si="27"/>
        <v>-7.8549606819924525E-2</v>
      </c>
      <c r="L88" s="94">
        <f t="shared" si="28"/>
        <v>2.8533144677337585E-2</v>
      </c>
      <c r="M88" s="94">
        <f t="shared" ca="1" si="29"/>
        <v>0.15069407132216822</v>
      </c>
      <c r="N88" s="94">
        <f t="shared" ca="1" si="30"/>
        <v>4.2964228009763038E-3</v>
      </c>
      <c r="O88" s="129">
        <f t="shared" ca="1" si="31"/>
        <v>28166466652.000191</v>
      </c>
      <c r="P88" s="94">
        <f t="shared" ca="1" si="32"/>
        <v>132102516.89484137</v>
      </c>
      <c r="Q88" s="94">
        <f t="shared" ca="1" si="33"/>
        <v>139675838.02405369</v>
      </c>
      <c r="R88" s="10">
        <f t="shared" ca="1" si="34"/>
        <v>6.5547103681065144E-2</v>
      </c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</row>
    <row r="89" spans="1:35" x14ac:dyDescent="0.2">
      <c r="A89" s="100">
        <v>-3622</v>
      </c>
      <c r="B89" s="100">
        <v>0.26049778000015067</v>
      </c>
      <c r="C89" s="132">
        <v>1</v>
      </c>
      <c r="D89" s="101">
        <f t="shared" si="20"/>
        <v>-0.36220000000000002</v>
      </c>
      <c r="E89" s="101">
        <f t="shared" si="21"/>
        <v>0.26049778000015067</v>
      </c>
      <c r="F89" s="94">
        <f t="shared" si="22"/>
        <v>-0.36220000000000002</v>
      </c>
      <c r="G89" s="94">
        <f t="shared" si="23"/>
        <v>0.26049778000015067</v>
      </c>
      <c r="H89" s="94">
        <f t="shared" si="24"/>
        <v>0.13118884000000003</v>
      </c>
      <c r="I89" s="94">
        <f t="shared" si="25"/>
        <v>-4.7516597848000011E-2</v>
      </c>
      <c r="J89" s="94">
        <f t="shared" si="26"/>
        <v>1.7210511740545605E-2</v>
      </c>
      <c r="K89" s="94">
        <f t="shared" si="27"/>
        <v>-9.4352295916054582E-2</v>
      </c>
      <c r="L89" s="94">
        <f t="shared" si="28"/>
        <v>3.4174401580794975E-2</v>
      </c>
      <c r="M89" s="94">
        <f t="shared" ca="1" si="29"/>
        <v>0.15088658925956605</v>
      </c>
      <c r="N89" s="94">
        <f t="shared" ca="1" si="30"/>
        <v>1.2014613135568824E-2</v>
      </c>
      <c r="O89" s="129">
        <f t="shared" ca="1" si="31"/>
        <v>28209051442.33128</v>
      </c>
      <c r="P89" s="94">
        <f t="shared" ca="1" si="32"/>
        <v>123391328.35281703</v>
      </c>
      <c r="Q89" s="94">
        <f t="shared" ca="1" si="33"/>
        <v>137869523.45892167</v>
      </c>
      <c r="R89" s="10">
        <f t="shared" ca="1" si="34"/>
        <v>0.10961119074058462</v>
      </c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</row>
    <row r="90" spans="1:35" x14ac:dyDescent="0.2">
      <c r="A90" s="100">
        <v>-3619</v>
      </c>
      <c r="B90" s="100">
        <v>0.27415680999547476</v>
      </c>
      <c r="C90" s="132">
        <v>0.2</v>
      </c>
      <c r="D90" s="101">
        <f t="shared" si="20"/>
        <v>-0.3619</v>
      </c>
      <c r="E90" s="101">
        <f t="shared" si="21"/>
        <v>0.27415680999547476</v>
      </c>
      <c r="F90" s="94">
        <f t="shared" si="22"/>
        <v>-7.238E-2</v>
      </c>
      <c r="G90" s="94">
        <f t="shared" si="23"/>
        <v>5.4831361999094955E-2</v>
      </c>
      <c r="H90" s="94">
        <f t="shared" si="24"/>
        <v>2.6194321999999999E-2</v>
      </c>
      <c r="I90" s="94">
        <f t="shared" si="25"/>
        <v>-9.4797251317999993E-3</v>
      </c>
      <c r="J90" s="94">
        <f t="shared" si="26"/>
        <v>3.4307125251984197E-3</v>
      </c>
      <c r="K90" s="94">
        <f t="shared" si="27"/>
        <v>-1.9843469907472464E-2</v>
      </c>
      <c r="L90" s="94">
        <f t="shared" si="28"/>
        <v>7.1813517595142847E-3</v>
      </c>
      <c r="M90" s="94">
        <f t="shared" ca="1" si="29"/>
        <v>0.15094160510427107</v>
      </c>
      <c r="N90" s="94">
        <f t="shared" ca="1" si="30"/>
        <v>3.0363973432762613E-3</v>
      </c>
      <c r="O90" s="129">
        <f t="shared" ca="1" si="31"/>
        <v>1128849072.6670859</v>
      </c>
      <c r="P90" s="94">
        <f t="shared" ca="1" si="32"/>
        <v>4838247.923270029</v>
      </c>
      <c r="Q90" s="94">
        <f t="shared" ca="1" si="33"/>
        <v>5494215.6090866681</v>
      </c>
      <c r="R90" s="10">
        <f t="shared" ca="1" si="34"/>
        <v>0.12321520489120369</v>
      </c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</row>
    <row r="91" spans="1:35" x14ac:dyDescent="0.2">
      <c r="A91" s="100">
        <v>-3608</v>
      </c>
      <c r="B91" s="100">
        <v>0.13173991999792634</v>
      </c>
      <c r="C91" s="132">
        <v>1</v>
      </c>
      <c r="D91" s="101">
        <f t="shared" si="20"/>
        <v>-0.36080000000000001</v>
      </c>
      <c r="E91" s="101">
        <f t="shared" si="21"/>
        <v>0.13173991999792634</v>
      </c>
      <c r="F91" s="94">
        <f t="shared" si="22"/>
        <v>-0.36080000000000001</v>
      </c>
      <c r="G91" s="94">
        <f t="shared" si="23"/>
        <v>0.13173991999792634</v>
      </c>
      <c r="H91" s="94">
        <f t="shared" si="24"/>
        <v>0.13017664000000001</v>
      </c>
      <c r="I91" s="94">
        <f t="shared" si="25"/>
        <v>-4.6967731712000006E-2</v>
      </c>
      <c r="J91" s="94">
        <f t="shared" si="26"/>
        <v>1.6945957601689602E-2</v>
      </c>
      <c r="K91" s="94">
        <f t="shared" si="27"/>
        <v>-4.7531763135251821E-2</v>
      </c>
      <c r="L91" s="94">
        <f t="shared" si="28"/>
        <v>1.7149460139198859E-2</v>
      </c>
      <c r="M91" s="94">
        <f t="shared" ca="1" si="29"/>
        <v>0.15114337062964786</v>
      </c>
      <c r="N91" s="94">
        <f t="shared" ca="1" si="30"/>
        <v>3.7649389641765445E-4</v>
      </c>
      <c r="O91" s="129">
        <f t="shared" ca="1" si="31"/>
        <v>28265901399.680508</v>
      </c>
      <c r="P91" s="94">
        <f t="shared" ca="1" si="32"/>
        <v>112232131.91287686</v>
      </c>
      <c r="Q91" s="94">
        <f t="shared" ca="1" si="33"/>
        <v>135477686.88686675</v>
      </c>
      <c r="R91" s="10">
        <f t="shared" ca="1" si="34"/>
        <v>-1.9403450631721525E-2</v>
      </c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</row>
    <row r="92" spans="1:35" x14ac:dyDescent="0.2">
      <c r="A92" s="100">
        <v>-2980</v>
      </c>
      <c r="B92" s="100">
        <v>0.19543019999400713</v>
      </c>
      <c r="C92" s="132">
        <v>0.1</v>
      </c>
      <c r="D92" s="101">
        <f t="shared" si="20"/>
        <v>-0.29799999999999999</v>
      </c>
      <c r="E92" s="101">
        <f t="shared" si="21"/>
        <v>0.19543019999400713</v>
      </c>
      <c r="F92" s="94">
        <f t="shared" si="22"/>
        <v>-2.98E-2</v>
      </c>
      <c r="G92" s="94">
        <f t="shared" si="23"/>
        <v>1.9543019999400713E-2</v>
      </c>
      <c r="H92" s="94">
        <f t="shared" si="24"/>
        <v>8.8804000000000001E-3</v>
      </c>
      <c r="I92" s="94">
        <f t="shared" si="25"/>
        <v>-2.6463592000000001E-3</v>
      </c>
      <c r="J92" s="94">
        <f t="shared" si="26"/>
        <v>7.8861504160000003E-4</v>
      </c>
      <c r="K92" s="94">
        <f t="shared" si="27"/>
        <v>-5.8238199598214125E-3</v>
      </c>
      <c r="L92" s="94">
        <f t="shared" si="28"/>
        <v>1.7354983480267808E-3</v>
      </c>
      <c r="M92" s="94">
        <f t="shared" ca="1" si="29"/>
        <v>0.16276856378734719</v>
      </c>
      <c r="N92" s="94">
        <f t="shared" ca="1" si="30"/>
        <v>1.0667824796961991E-4</v>
      </c>
      <c r="O92" s="129">
        <f t="shared" ca="1" si="31"/>
        <v>308997056.64469433</v>
      </c>
      <c r="P92" s="94">
        <f t="shared" ca="1" si="32"/>
        <v>1645654.345342814</v>
      </c>
      <c r="Q92" s="94">
        <f t="shared" ca="1" si="33"/>
        <v>485068.08416373428</v>
      </c>
      <c r="R92" s="10">
        <f t="shared" ca="1" si="34"/>
        <v>3.2661636206659933E-2</v>
      </c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</row>
    <row r="93" spans="1:35" x14ac:dyDescent="0.2">
      <c r="A93" s="100">
        <v>-2949.5</v>
      </c>
      <c r="B93" s="100">
        <v>0.13874700499582104</v>
      </c>
      <c r="C93" s="132">
        <v>1</v>
      </c>
      <c r="D93" s="101">
        <f t="shared" si="20"/>
        <v>-0.29494999999999999</v>
      </c>
      <c r="E93" s="101">
        <f t="shared" si="21"/>
        <v>0.13874700499582104</v>
      </c>
      <c r="F93" s="94">
        <f t="shared" si="22"/>
        <v>-0.29494999999999999</v>
      </c>
      <c r="G93" s="94">
        <f t="shared" si="23"/>
        <v>0.13874700499582104</v>
      </c>
      <c r="H93" s="94">
        <f t="shared" si="24"/>
        <v>8.6995502499999988E-2</v>
      </c>
      <c r="I93" s="94">
        <f t="shared" si="25"/>
        <v>-2.5659323462374997E-2</v>
      </c>
      <c r="J93" s="94">
        <f t="shared" si="26"/>
        <v>7.5682174552275053E-3</v>
      </c>
      <c r="K93" s="94">
        <f t="shared" si="27"/>
        <v>-4.0923429123517416E-2</v>
      </c>
      <c r="L93" s="94">
        <f t="shared" si="28"/>
        <v>1.2070365419981461E-2</v>
      </c>
      <c r="M93" s="94">
        <f t="shared" ca="1" si="29"/>
        <v>0.16333847913215963</v>
      </c>
      <c r="N93" s="94">
        <f t="shared" ca="1" si="30"/>
        <v>6.0474060019820937E-4</v>
      </c>
      <c r="O93" s="129">
        <f t="shared" ca="1" si="31"/>
        <v>31031847424.903484</v>
      </c>
      <c r="P93" s="94">
        <f t="shared" ca="1" si="32"/>
        <v>195541832.31002256</v>
      </c>
      <c r="Q93" s="94">
        <f t="shared" ca="1" si="33"/>
        <v>45338078.550600365</v>
      </c>
      <c r="R93" s="10">
        <f t="shared" ca="1" si="34"/>
        <v>-2.4591474136338581E-2</v>
      </c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</row>
    <row r="94" spans="1:35" x14ac:dyDescent="0.2">
      <c r="A94" s="100">
        <v>-2680</v>
      </c>
      <c r="B94" s="100">
        <v>0.16653319989563897</v>
      </c>
      <c r="C94" s="132">
        <v>1</v>
      </c>
      <c r="D94" s="101">
        <f t="shared" si="20"/>
        <v>-0.26800000000000002</v>
      </c>
      <c r="E94" s="101">
        <f t="shared" si="21"/>
        <v>0.16653319989563897</v>
      </c>
      <c r="F94" s="94">
        <f t="shared" si="22"/>
        <v>-0.26800000000000002</v>
      </c>
      <c r="G94" s="94">
        <f t="shared" si="23"/>
        <v>0.16653319989563897</v>
      </c>
      <c r="H94" s="94">
        <f t="shared" si="24"/>
        <v>7.1824000000000013E-2</v>
      </c>
      <c r="I94" s="94">
        <f t="shared" si="25"/>
        <v>-1.9248832000000004E-2</v>
      </c>
      <c r="J94" s="94">
        <f t="shared" si="26"/>
        <v>5.1586869760000013E-3</v>
      </c>
      <c r="K94" s="94">
        <f t="shared" si="27"/>
        <v>-4.4630897572031245E-2</v>
      </c>
      <c r="L94" s="94">
        <f t="shared" si="28"/>
        <v>1.1961080549304373E-2</v>
      </c>
      <c r="M94" s="94">
        <f t="shared" ca="1" si="29"/>
        <v>0.16839568825609164</v>
      </c>
      <c r="N94" s="94">
        <f t="shared" ca="1" si="30"/>
        <v>3.4688628928216495E-6</v>
      </c>
      <c r="O94" s="129">
        <f t="shared" ca="1" si="31"/>
        <v>32216795746.374931</v>
      </c>
      <c r="P94" s="94">
        <f t="shared" ca="1" si="32"/>
        <v>588725904.95057309</v>
      </c>
      <c r="Q94" s="94">
        <f t="shared" ca="1" si="33"/>
        <v>21828303.470285628</v>
      </c>
      <c r="R94" s="10">
        <f t="shared" ca="1" si="34"/>
        <v>-1.8624883604526632E-3</v>
      </c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</row>
    <row r="95" spans="1:35" x14ac:dyDescent="0.2">
      <c r="A95" s="100">
        <v>-2620</v>
      </c>
      <c r="B95" s="100">
        <v>0.23361379999550991</v>
      </c>
      <c r="C95" s="132">
        <v>1</v>
      </c>
      <c r="D95" s="101">
        <f t="shared" si="20"/>
        <v>-0.26200000000000001</v>
      </c>
      <c r="E95" s="101">
        <f t="shared" si="21"/>
        <v>0.23361379999550991</v>
      </c>
      <c r="F95" s="94">
        <f t="shared" si="22"/>
        <v>-0.26200000000000001</v>
      </c>
      <c r="G95" s="94">
        <f t="shared" si="23"/>
        <v>0.23361379999550991</v>
      </c>
      <c r="H95" s="94">
        <f t="shared" si="24"/>
        <v>6.8644000000000011E-2</v>
      </c>
      <c r="I95" s="94">
        <f t="shared" si="25"/>
        <v>-1.7984728000000002E-2</v>
      </c>
      <c r="J95" s="94">
        <f t="shared" si="26"/>
        <v>4.7119987360000008E-3</v>
      </c>
      <c r="K95" s="94">
        <f t="shared" si="27"/>
        <v>-6.12068155988236E-2</v>
      </c>
      <c r="L95" s="94">
        <f t="shared" si="28"/>
        <v>1.6036185686891784E-2</v>
      </c>
      <c r="M95" s="94">
        <f t="shared" ca="1" si="29"/>
        <v>0.16952683034141142</v>
      </c>
      <c r="N95" s="94">
        <f t="shared" ca="1" si="30"/>
        <v>4.1071396794453412E-3</v>
      </c>
      <c r="O95" s="129">
        <f t="shared" ca="1" si="31"/>
        <v>32484875847.736359</v>
      </c>
      <c r="P95" s="94">
        <f t="shared" ca="1" si="32"/>
        <v>705957693.24322593</v>
      </c>
      <c r="Q95" s="94">
        <f t="shared" ca="1" si="33"/>
        <v>17715224.234860763</v>
      </c>
      <c r="R95" s="10">
        <f t="shared" ca="1" si="34"/>
        <v>6.4086969654098491E-2</v>
      </c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</row>
    <row r="96" spans="1:35" x14ac:dyDescent="0.2">
      <c r="A96" s="100">
        <v>-1890</v>
      </c>
      <c r="B96" s="100">
        <v>0.17451110000547487</v>
      </c>
      <c r="C96" s="132">
        <v>1</v>
      </c>
      <c r="D96" s="101">
        <f t="shared" si="20"/>
        <v>-0.189</v>
      </c>
      <c r="E96" s="101">
        <f t="shared" si="21"/>
        <v>0.17451110000547487</v>
      </c>
      <c r="F96" s="94">
        <f t="shared" si="22"/>
        <v>-0.189</v>
      </c>
      <c r="G96" s="94">
        <f t="shared" si="23"/>
        <v>0.17451110000547487</v>
      </c>
      <c r="H96" s="94">
        <f t="shared" si="24"/>
        <v>3.5721000000000003E-2</v>
      </c>
      <c r="I96" s="94">
        <f t="shared" si="25"/>
        <v>-6.7512690000000007E-3</v>
      </c>
      <c r="J96" s="94">
        <f t="shared" si="26"/>
        <v>1.2759898410000001E-3</v>
      </c>
      <c r="K96" s="94">
        <f t="shared" si="27"/>
        <v>-3.2982597901034749E-2</v>
      </c>
      <c r="L96" s="94">
        <f t="shared" si="28"/>
        <v>6.2337110032955672E-3</v>
      </c>
      <c r="M96" s="94">
        <f t="shared" ca="1" si="29"/>
        <v>0.18344170276738192</v>
      </c>
      <c r="N96" s="94">
        <f t="shared" ca="1" si="30"/>
        <v>7.9755665690981774E-5</v>
      </c>
      <c r="O96" s="129">
        <f t="shared" ca="1" si="31"/>
        <v>35873733426.459656</v>
      </c>
      <c r="P96" s="94">
        <f t="shared" ca="1" si="32"/>
        <v>3040296962.0274138</v>
      </c>
      <c r="Q96" s="94">
        <f t="shared" ca="1" si="33"/>
        <v>2399099.0011577364</v>
      </c>
      <c r="R96" s="10">
        <f t="shared" ca="1" si="34"/>
        <v>-8.9306027619070472E-3</v>
      </c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</row>
    <row r="97" spans="1:35" x14ac:dyDescent="0.2">
      <c r="A97" s="100">
        <v>-1888</v>
      </c>
      <c r="B97" s="100">
        <v>0.17951711999921827</v>
      </c>
      <c r="C97" s="132">
        <v>1</v>
      </c>
      <c r="D97" s="101">
        <f t="shared" si="20"/>
        <v>-0.1888</v>
      </c>
      <c r="E97" s="101">
        <f t="shared" si="21"/>
        <v>0.17951711999921827</v>
      </c>
      <c r="F97" s="94">
        <f t="shared" si="22"/>
        <v>-0.1888</v>
      </c>
      <c r="G97" s="94">
        <f t="shared" si="23"/>
        <v>0.17951711999921827</v>
      </c>
      <c r="H97" s="94">
        <f t="shared" si="24"/>
        <v>3.564544E-2</v>
      </c>
      <c r="I97" s="94">
        <f t="shared" si="25"/>
        <v>-6.7298590720000001E-3</v>
      </c>
      <c r="J97" s="94">
        <f t="shared" si="26"/>
        <v>1.2705973927936E-3</v>
      </c>
      <c r="K97" s="94">
        <f t="shared" si="27"/>
        <v>-3.3892832255852406E-2</v>
      </c>
      <c r="L97" s="94">
        <f t="shared" si="28"/>
        <v>6.3989667299049341E-3</v>
      </c>
      <c r="M97" s="94">
        <f t="shared" ca="1" si="29"/>
        <v>0.18348021320407507</v>
      </c>
      <c r="N97" s="94">
        <f t="shared" ca="1" si="30"/>
        <v>1.5706107750382135E-5</v>
      </c>
      <c r="O97" s="129">
        <f t="shared" ca="1" si="31"/>
        <v>35883346015.258255</v>
      </c>
      <c r="P97" s="94">
        <f t="shared" ca="1" si="32"/>
        <v>3049077758.2807927</v>
      </c>
      <c r="Q97" s="94">
        <f t="shared" ca="1" si="33"/>
        <v>2449193.3937062821</v>
      </c>
      <c r="R97" s="10">
        <f t="shared" ca="1" si="34"/>
        <v>-3.9630932048567991E-3</v>
      </c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</row>
    <row r="98" spans="1:35" x14ac:dyDescent="0.2">
      <c r="A98" s="100">
        <v>-1880</v>
      </c>
      <c r="B98" s="100">
        <v>0.21314119999442482</v>
      </c>
      <c r="C98" s="132">
        <v>1</v>
      </c>
      <c r="D98" s="101">
        <f t="shared" si="20"/>
        <v>-0.188</v>
      </c>
      <c r="E98" s="101">
        <f t="shared" si="21"/>
        <v>0.21314119999442482</v>
      </c>
      <c r="F98" s="94">
        <f t="shared" si="22"/>
        <v>-0.188</v>
      </c>
      <c r="G98" s="94">
        <f t="shared" si="23"/>
        <v>0.21314119999442482</v>
      </c>
      <c r="H98" s="94">
        <f t="shared" si="24"/>
        <v>3.5344E-2</v>
      </c>
      <c r="I98" s="94">
        <f t="shared" si="25"/>
        <v>-6.6446719999999999E-3</v>
      </c>
      <c r="J98" s="94">
        <f t="shared" si="26"/>
        <v>1.2491983359999999E-3</v>
      </c>
      <c r="K98" s="94">
        <f t="shared" si="27"/>
        <v>-4.0070545598951866E-2</v>
      </c>
      <c r="L98" s="94">
        <f t="shared" si="28"/>
        <v>7.5332625726029509E-3</v>
      </c>
      <c r="M98" s="94">
        <f t="shared" ca="1" si="29"/>
        <v>0.18363427612563124</v>
      </c>
      <c r="N98" s="94">
        <f t="shared" ca="1" si="30"/>
        <v>8.7065855619878046E-4</v>
      </c>
      <c r="O98" s="129">
        <f t="shared" ca="1" si="31"/>
        <v>35921814558.30732</v>
      </c>
      <c r="P98" s="94">
        <f t="shared" ca="1" si="32"/>
        <v>3084335425.2890205</v>
      </c>
      <c r="Q98" s="94">
        <f t="shared" ca="1" si="33"/>
        <v>2654802.6844087392</v>
      </c>
      <c r="R98" s="10">
        <f t="shared" ca="1" si="34"/>
        <v>2.9506923868793583E-2</v>
      </c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</row>
    <row r="99" spans="1:35" x14ac:dyDescent="0.2">
      <c r="A99" s="100">
        <v>-1801</v>
      </c>
      <c r="B99" s="100">
        <v>0.17542898999818135</v>
      </c>
      <c r="C99" s="132">
        <v>1</v>
      </c>
      <c r="D99" s="101">
        <f t="shared" si="20"/>
        <v>-0.18010000000000001</v>
      </c>
      <c r="E99" s="101">
        <f t="shared" si="21"/>
        <v>0.17542898999818135</v>
      </c>
      <c r="F99" s="94">
        <f t="shared" si="22"/>
        <v>-0.18010000000000001</v>
      </c>
      <c r="G99" s="94">
        <f t="shared" si="23"/>
        <v>0.17542898999818135</v>
      </c>
      <c r="H99" s="94">
        <f t="shared" si="24"/>
        <v>3.2436010000000001E-2</v>
      </c>
      <c r="I99" s="94">
        <f t="shared" si="25"/>
        <v>-5.8417254010000004E-3</v>
      </c>
      <c r="J99" s="94">
        <f t="shared" si="26"/>
        <v>1.0520947447201002E-3</v>
      </c>
      <c r="K99" s="94">
        <f t="shared" si="27"/>
        <v>-3.1594761098672465E-2</v>
      </c>
      <c r="L99" s="94">
        <f t="shared" si="28"/>
        <v>5.6902164738709109E-3</v>
      </c>
      <c r="M99" s="94">
        <f t="shared" ca="1" si="29"/>
        <v>0.18515746665459429</v>
      </c>
      <c r="N99" s="94">
        <f t="shared" ca="1" si="30"/>
        <v>9.4643258054371445E-5</v>
      </c>
      <c r="O99" s="129">
        <f t="shared" ca="1" si="31"/>
        <v>36303256705.060516</v>
      </c>
      <c r="P99" s="94">
        <f t="shared" ca="1" si="32"/>
        <v>3444101691.6905179</v>
      </c>
      <c r="Q99" s="94">
        <f t="shared" ca="1" si="33"/>
        <v>5136767.5936778402</v>
      </c>
      <c r="R99" s="10">
        <f t="shared" ca="1" si="34"/>
        <v>-9.7284766564129377E-3</v>
      </c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</row>
    <row r="100" spans="1:35" x14ac:dyDescent="0.2">
      <c r="A100" s="100">
        <v>-1801</v>
      </c>
      <c r="B100" s="100">
        <v>0.17722898999636527</v>
      </c>
      <c r="C100" s="132">
        <v>1</v>
      </c>
      <c r="D100" s="101">
        <f t="shared" si="20"/>
        <v>-0.18010000000000001</v>
      </c>
      <c r="E100" s="101">
        <f t="shared" si="21"/>
        <v>0.17722898999636527</v>
      </c>
      <c r="F100" s="94">
        <f t="shared" si="22"/>
        <v>-0.18010000000000001</v>
      </c>
      <c r="G100" s="94">
        <f t="shared" si="23"/>
        <v>0.17722898999636527</v>
      </c>
      <c r="H100" s="94">
        <f t="shared" si="24"/>
        <v>3.2436010000000001E-2</v>
      </c>
      <c r="I100" s="94">
        <f t="shared" si="25"/>
        <v>-5.8417254010000004E-3</v>
      </c>
      <c r="J100" s="94">
        <f t="shared" si="26"/>
        <v>1.0520947447201002E-3</v>
      </c>
      <c r="K100" s="94">
        <f t="shared" si="27"/>
        <v>-3.1918941098345387E-2</v>
      </c>
      <c r="L100" s="94">
        <f t="shared" si="28"/>
        <v>5.7486012918120041E-3</v>
      </c>
      <c r="M100" s="94">
        <f t="shared" ca="1" si="29"/>
        <v>0.18515746665459429</v>
      </c>
      <c r="N100" s="94">
        <f t="shared" ca="1" si="30"/>
        <v>6.2860742120082351E-5</v>
      </c>
      <c r="O100" s="129">
        <f t="shared" ca="1" si="31"/>
        <v>36303256705.060516</v>
      </c>
      <c r="P100" s="94">
        <f t="shared" ca="1" si="32"/>
        <v>3444101691.6905179</v>
      </c>
      <c r="Q100" s="94">
        <f t="shared" ca="1" si="33"/>
        <v>5136767.5936778402</v>
      </c>
      <c r="R100" s="10">
        <f t="shared" ca="1" si="34"/>
        <v>-7.9284766582290167E-3</v>
      </c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</row>
    <row r="101" spans="1:35" x14ac:dyDescent="0.2">
      <c r="A101" s="100">
        <v>-1792.5</v>
      </c>
      <c r="B101" s="100">
        <v>0.21237957500125049</v>
      </c>
      <c r="C101" s="132">
        <v>0.2</v>
      </c>
      <c r="D101" s="101">
        <f t="shared" si="20"/>
        <v>-0.17924999999999999</v>
      </c>
      <c r="E101" s="101">
        <f t="shared" si="21"/>
        <v>0.21237957500125049</v>
      </c>
      <c r="F101" s="94">
        <f t="shared" si="22"/>
        <v>-3.585E-2</v>
      </c>
      <c r="G101" s="94">
        <f t="shared" si="23"/>
        <v>4.2475915000250102E-2</v>
      </c>
      <c r="H101" s="94">
        <f t="shared" si="24"/>
        <v>6.4261125000000001E-3</v>
      </c>
      <c r="I101" s="94">
        <f t="shared" si="25"/>
        <v>-1.1518806656249999E-3</v>
      </c>
      <c r="J101" s="94">
        <f t="shared" si="26"/>
        <v>2.0647460931328123E-4</v>
      </c>
      <c r="K101" s="94">
        <f t="shared" si="27"/>
        <v>-7.6138077637948305E-3</v>
      </c>
      <c r="L101" s="94">
        <f t="shared" si="28"/>
        <v>1.3647750416602234E-3</v>
      </c>
      <c r="M101" s="94">
        <f t="shared" ca="1" si="29"/>
        <v>0.18532155110246984</v>
      </c>
      <c r="N101" s="94">
        <f t="shared" ca="1" si="30"/>
        <v>1.4642733146139693E-4</v>
      </c>
      <c r="O101" s="129">
        <f t="shared" ca="1" si="31"/>
        <v>1453778705.9727075</v>
      </c>
      <c r="P101" s="94">
        <f t="shared" ca="1" si="32"/>
        <v>139362826.44988149</v>
      </c>
      <c r="Q101" s="94">
        <f t="shared" ca="1" si="33"/>
        <v>218117.00712598095</v>
      </c>
      <c r="R101" s="10">
        <f t="shared" ca="1" si="34"/>
        <v>2.7058023898780648E-2</v>
      </c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</row>
    <row r="102" spans="1:35" x14ac:dyDescent="0.2">
      <c r="A102" s="100">
        <v>-1785</v>
      </c>
      <c r="B102" s="100">
        <v>0.24497715000325115</v>
      </c>
      <c r="C102" s="132">
        <v>1</v>
      </c>
      <c r="D102" s="101">
        <f t="shared" si="20"/>
        <v>-0.17849999999999999</v>
      </c>
      <c r="E102" s="101">
        <f t="shared" si="21"/>
        <v>0.24497715000325115</v>
      </c>
      <c r="F102" s="94">
        <f t="shared" si="22"/>
        <v>-0.17849999999999999</v>
      </c>
      <c r="G102" s="94">
        <f t="shared" si="23"/>
        <v>0.24497715000325115</v>
      </c>
      <c r="H102" s="94">
        <f t="shared" si="24"/>
        <v>3.1862249999999995E-2</v>
      </c>
      <c r="I102" s="94">
        <f t="shared" si="25"/>
        <v>-5.6874116249999987E-3</v>
      </c>
      <c r="J102" s="94">
        <f t="shared" si="26"/>
        <v>1.0152029750624997E-3</v>
      </c>
      <c r="K102" s="94">
        <f t="shared" si="27"/>
        <v>-4.3728421275580326E-2</v>
      </c>
      <c r="L102" s="94">
        <f t="shared" si="28"/>
        <v>7.8055231976910874E-3</v>
      </c>
      <c r="M102" s="94">
        <f t="shared" ca="1" si="29"/>
        <v>0.18546636325982954</v>
      </c>
      <c r="N102" s="94">
        <f t="shared" ca="1" si="30"/>
        <v>3.5415337388210056E-3</v>
      </c>
      <c r="O102" s="129">
        <f t="shared" ca="1" si="31"/>
        <v>36380857678.223038</v>
      </c>
      <c r="P102" s="94">
        <f t="shared" ca="1" si="32"/>
        <v>3519541489.0819187</v>
      </c>
      <c r="Q102" s="94">
        <f t="shared" ca="1" si="33"/>
        <v>5739850.7968501635</v>
      </c>
      <c r="R102" s="10">
        <f t="shared" ca="1" si="34"/>
        <v>5.9510786743421612E-2</v>
      </c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</row>
    <row r="103" spans="1:35" x14ac:dyDescent="0.2">
      <c r="A103" s="100">
        <v>-1785</v>
      </c>
      <c r="B103" s="100">
        <v>0.24497715000325115</v>
      </c>
      <c r="C103" s="132">
        <v>1</v>
      </c>
      <c r="D103" s="101">
        <f t="shared" si="20"/>
        <v>-0.17849999999999999</v>
      </c>
      <c r="E103" s="101">
        <f t="shared" si="21"/>
        <v>0.24497715000325115</v>
      </c>
      <c r="F103" s="94">
        <f t="shared" si="22"/>
        <v>-0.17849999999999999</v>
      </c>
      <c r="G103" s="94">
        <f t="shared" si="23"/>
        <v>0.24497715000325115</v>
      </c>
      <c r="H103" s="94">
        <f t="shared" si="24"/>
        <v>3.1862249999999995E-2</v>
      </c>
      <c r="I103" s="94">
        <f t="shared" si="25"/>
        <v>-5.6874116249999987E-3</v>
      </c>
      <c r="J103" s="94">
        <f t="shared" si="26"/>
        <v>1.0152029750624997E-3</v>
      </c>
      <c r="K103" s="94">
        <f t="shared" si="27"/>
        <v>-4.3728421275580326E-2</v>
      </c>
      <c r="L103" s="94">
        <f t="shared" si="28"/>
        <v>7.8055231976910874E-3</v>
      </c>
      <c r="M103" s="94">
        <f t="shared" ca="1" si="29"/>
        <v>0.18546636325982954</v>
      </c>
      <c r="N103" s="94">
        <f t="shared" ca="1" si="30"/>
        <v>3.5415337388210056E-3</v>
      </c>
      <c r="O103" s="129">
        <f t="shared" ca="1" si="31"/>
        <v>36380857678.223038</v>
      </c>
      <c r="P103" s="94">
        <f t="shared" ca="1" si="32"/>
        <v>3519541489.0819187</v>
      </c>
      <c r="Q103" s="94">
        <f t="shared" ca="1" si="33"/>
        <v>5739850.7968501635</v>
      </c>
      <c r="R103" s="10">
        <f t="shared" ca="1" si="34"/>
        <v>5.9510786743421612E-2</v>
      </c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</row>
    <row r="104" spans="1:35" x14ac:dyDescent="0.2">
      <c r="A104" s="100">
        <v>-1710</v>
      </c>
      <c r="B104" s="100">
        <v>0.19025290000718087</v>
      </c>
      <c r="C104" s="132">
        <v>1</v>
      </c>
      <c r="D104" s="101">
        <f t="shared" si="20"/>
        <v>-0.17100000000000001</v>
      </c>
      <c r="E104" s="101">
        <f t="shared" si="21"/>
        <v>0.19025290000718087</v>
      </c>
      <c r="F104" s="94">
        <f t="shared" si="22"/>
        <v>-0.17100000000000001</v>
      </c>
      <c r="G104" s="94">
        <f t="shared" si="23"/>
        <v>0.19025290000718087</v>
      </c>
      <c r="H104" s="94">
        <f t="shared" si="24"/>
        <v>2.9241000000000003E-2</v>
      </c>
      <c r="I104" s="94">
        <f t="shared" si="25"/>
        <v>-5.0002110000000009E-3</v>
      </c>
      <c r="J104" s="94">
        <f t="shared" si="26"/>
        <v>8.5503608100000021E-4</v>
      </c>
      <c r="K104" s="94">
        <f t="shared" si="27"/>
        <v>-3.2533245901227928E-2</v>
      </c>
      <c r="L104" s="94">
        <f t="shared" si="28"/>
        <v>5.5631850491099765E-3</v>
      </c>
      <c r="M104" s="94">
        <f t="shared" ca="1" si="29"/>
        <v>0.18691612257059537</v>
      </c>
      <c r="N104" s="94">
        <f t="shared" ca="1" si="30"/>
        <v>1.1134083661306121E-5</v>
      </c>
      <c r="O104" s="129">
        <f t="shared" ca="1" si="31"/>
        <v>36746174890.047119</v>
      </c>
      <c r="P104" s="94">
        <f t="shared" ca="1" si="32"/>
        <v>3884813012.9146476</v>
      </c>
      <c r="Q104" s="94">
        <f t="shared" ca="1" si="33"/>
        <v>9021646.7246185578</v>
      </c>
      <c r="R104" s="10">
        <f t="shared" ca="1" si="34"/>
        <v>3.336777436585503E-3</v>
      </c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</row>
    <row r="105" spans="1:35" x14ac:dyDescent="0.2">
      <c r="A105" s="100">
        <v>-1702.5</v>
      </c>
      <c r="B105" s="100">
        <v>0.22525047499948414</v>
      </c>
      <c r="C105" s="132">
        <v>1</v>
      </c>
      <c r="D105" s="101">
        <f t="shared" si="20"/>
        <v>-0.17025000000000001</v>
      </c>
      <c r="E105" s="101">
        <f t="shared" si="21"/>
        <v>0.22525047499948414</v>
      </c>
      <c r="F105" s="94">
        <f t="shared" si="22"/>
        <v>-0.17025000000000001</v>
      </c>
      <c r="G105" s="94">
        <f t="shared" si="23"/>
        <v>0.22525047499948414</v>
      </c>
      <c r="H105" s="94">
        <f t="shared" si="24"/>
        <v>2.8985062500000006E-2</v>
      </c>
      <c r="I105" s="94">
        <f t="shared" si="25"/>
        <v>-4.9347068906250013E-3</v>
      </c>
      <c r="J105" s="94">
        <f t="shared" si="26"/>
        <v>8.4013384812890658E-4</v>
      </c>
      <c r="K105" s="94">
        <f t="shared" si="27"/>
        <v>-3.8348893368662179E-2</v>
      </c>
      <c r="L105" s="94">
        <f t="shared" si="28"/>
        <v>6.5288990960147364E-3</v>
      </c>
      <c r="M105" s="94">
        <f t="shared" ca="1" si="29"/>
        <v>0.18706126227538883</v>
      </c>
      <c r="N105" s="94">
        <f t="shared" ca="1" si="30"/>
        <v>1.4584159684862034E-3</v>
      </c>
      <c r="O105" s="129">
        <f t="shared" ca="1" si="31"/>
        <v>36782848551.937798</v>
      </c>
      <c r="P105" s="94">
        <f t="shared" ca="1" si="32"/>
        <v>3922400435.8782806</v>
      </c>
      <c r="Q105" s="94">
        <f t="shared" ca="1" si="33"/>
        <v>9391272.9312596731</v>
      </c>
      <c r="R105" s="10">
        <f t="shared" ca="1" si="34"/>
        <v>3.8189212724095312E-2</v>
      </c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</row>
    <row r="106" spans="1:35" x14ac:dyDescent="0.2">
      <c r="A106" s="100">
        <v>-1702</v>
      </c>
      <c r="B106" s="100">
        <v>0.22307698000076925</v>
      </c>
      <c r="C106" s="132">
        <v>1</v>
      </c>
      <c r="D106" s="101">
        <f t="shared" si="20"/>
        <v>-0.17019999999999999</v>
      </c>
      <c r="E106" s="101">
        <f t="shared" si="21"/>
        <v>0.22307698000076925</v>
      </c>
      <c r="F106" s="94">
        <f t="shared" si="22"/>
        <v>-0.17019999999999999</v>
      </c>
      <c r="G106" s="94">
        <f t="shared" si="23"/>
        <v>0.22307698000076925</v>
      </c>
      <c r="H106" s="94">
        <f t="shared" si="24"/>
        <v>2.8968039999999997E-2</v>
      </c>
      <c r="I106" s="94">
        <f t="shared" si="25"/>
        <v>-4.9303604079999992E-3</v>
      </c>
      <c r="J106" s="94">
        <f t="shared" si="26"/>
        <v>8.3914734144159976E-4</v>
      </c>
      <c r="K106" s="94">
        <f t="shared" si="27"/>
        <v>-3.7967701996130927E-2</v>
      </c>
      <c r="L106" s="94">
        <f t="shared" si="28"/>
        <v>6.4621028797414836E-3</v>
      </c>
      <c r="M106" s="94">
        <f t="shared" ca="1" si="29"/>
        <v>0.18707093931444757</v>
      </c>
      <c r="N106" s="94">
        <f t="shared" ca="1" si="30"/>
        <v>1.2964349659050525E-3</v>
      </c>
      <c r="O106" s="129">
        <f t="shared" ca="1" si="31"/>
        <v>36785294381.809029</v>
      </c>
      <c r="P106" s="94">
        <f t="shared" ca="1" si="32"/>
        <v>3924913141.8994617</v>
      </c>
      <c r="Q106" s="94">
        <f t="shared" ca="1" si="33"/>
        <v>9416183.7659312543</v>
      </c>
      <c r="R106" s="10">
        <f t="shared" ca="1" si="34"/>
        <v>3.6006040686321683E-2</v>
      </c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</row>
    <row r="107" spans="1:35" x14ac:dyDescent="0.2">
      <c r="A107" s="100">
        <v>-1701.5</v>
      </c>
      <c r="B107" s="100">
        <v>0.22960348500055261</v>
      </c>
      <c r="C107" s="132">
        <v>1</v>
      </c>
      <c r="D107" s="101">
        <f t="shared" si="20"/>
        <v>-0.17015</v>
      </c>
      <c r="E107" s="101">
        <f t="shared" si="21"/>
        <v>0.22960348500055261</v>
      </c>
      <c r="F107" s="94">
        <f t="shared" si="22"/>
        <v>-0.17015</v>
      </c>
      <c r="G107" s="94">
        <f t="shared" si="23"/>
        <v>0.22960348500055261</v>
      </c>
      <c r="H107" s="94">
        <f t="shared" si="24"/>
        <v>2.89510225E-2</v>
      </c>
      <c r="I107" s="94">
        <f t="shared" si="25"/>
        <v>-4.9260164783749994E-3</v>
      </c>
      <c r="J107" s="94">
        <f t="shared" si="26"/>
        <v>8.3816170379550617E-4</v>
      </c>
      <c r="K107" s="94">
        <f t="shared" si="27"/>
        <v>-3.9067032972844022E-2</v>
      </c>
      <c r="L107" s="94">
        <f t="shared" si="28"/>
        <v>6.6472556603294104E-3</v>
      </c>
      <c r="M107" s="94">
        <f t="shared" ca="1" si="29"/>
        <v>0.1870806164858487</v>
      </c>
      <c r="N107" s="94">
        <f t="shared" ca="1" si="30"/>
        <v>1.8081943467187971E-3</v>
      </c>
      <c r="O107" s="129">
        <f t="shared" ca="1" si="31"/>
        <v>36787740326.584068</v>
      </c>
      <c r="P107" s="94">
        <f t="shared" ca="1" si="32"/>
        <v>3927426707.9503284</v>
      </c>
      <c r="Q107" s="94">
        <f t="shared" ca="1" si="33"/>
        <v>9441128.2512837965</v>
      </c>
      <c r="R107" s="10">
        <f t="shared" ca="1" si="34"/>
        <v>4.252286851470391E-2</v>
      </c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</row>
    <row r="108" spans="1:35" x14ac:dyDescent="0.2">
      <c r="A108" s="100">
        <v>-1701</v>
      </c>
      <c r="B108" s="100">
        <v>0.22942999000224518</v>
      </c>
      <c r="C108" s="132">
        <v>1</v>
      </c>
      <c r="D108" s="101">
        <f t="shared" si="20"/>
        <v>-0.1701</v>
      </c>
      <c r="E108" s="101">
        <f t="shared" si="21"/>
        <v>0.22942999000224518</v>
      </c>
      <c r="F108" s="94">
        <f t="shared" si="22"/>
        <v>-0.1701</v>
      </c>
      <c r="G108" s="94">
        <f t="shared" si="23"/>
        <v>0.22942999000224518</v>
      </c>
      <c r="H108" s="94">
        <f t="shared" si="24"/>
        <v>2.893401E-2</v>
      </c>
      <c r="I108" s="94">
        <f t="shared" si="25"/>
        <v>-4.9216751010000004E-3</v>
      </c>
      <c r="J108" s="94">
        <f t="shared" si="26"/>
        <v>8.3717693468010005E-4</v>
      </c>
      <c r="K108" s="94">
        <f t="shared" si="27"/>
        <v>-3.9026041299381906E-2</v>
      </c>
      <c r="L108" s="94">
        <f t="shared" si="28"/>
        <v>6.6383296250248618E-3</v>
      </c>
      <c r="M108" s="94">
        <f t="shared" ca="1" si="29"/>
        <v>0.18709029378959227</v>
      </c>
      <c r="N108" s="94">
        <f t="shared" ca="1" si="30"/>
        <v>1.7926498753797347E-3</v>
      </c>
      <c r="O108" s="129">
        <f t="shared" ca="1" si="31"/>
        <v>36790186386.266251</v>
      </c>
      <c r="P108" s="94">
        <f t="shared" ca="1" si="32"/>
        <v>3929941134.0841341</v>
      </c>
      <c r="Q108" s="94">
        <f t="shared" ca="1" si="33"/>
        <v>9466106.3899180572</v>
      </c>
      <c r="R108" s="10">
        <f t="shared" ca="1" si="34"/>
        <v>4.2339696212652905E-2</v>
      </c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</row>
    <row r="109" spans="1:35" x14ac:dyDescent="0.2">
      <c r="A109" s="100">
        <v>-1644.5</v>
      </c>
      <c r="B109" s="100">
        <v>9.882505499990657E-2</v>
      </c>
      <c r="C109" s="132">
        <v>1</v>
      </c>
      <c r="D109" s="101">
        <f t="shared" si="20"/>
        <v>-0.16445000000000001</v>
      </c>
      <c r="E109" s="101">
        <f t="shared" si="21"/>
        <v>9.882505499990657E-2</v>
      </c>
      <c r="F109" s="94">
        <f t="shared" si="22"/>
        <v>-0.16445000000000001</v>
      </c>
      <c r="G109" s="94">
        <f t="shared" si="23"/>
        <v>9.882505499990657E-2</v>
      </c>
      <c r="H109" s="94">
        <f t="shared" si="24"/>
        <v>2.7043802500000005E-2</v>
      </c>
      <c r="I109" s="94">
        <f t="shared" si="25"/>
        <v>-4.447353321125001E-3</v>
      </c>
      <c r="J109" s="94">
        <f t="shared" si="26"/>
        <v>7.3136725365900647E-4</v>
      </c>
      <c r="K109" s="94">
        <f t="shared" si="27"/>
        <v>-1.6251780294734636E-2</v>
      </c>
      <c r="L109" s="94">
        <f t="shared" si="28"/>
        <v>2.6726052694691113E-3</v>
      </c>
      <c r="M109" s="94">
        <f t="shared" ca="1" si="29"/>
        <v>0.18818468152999424</v>
      </c>
      <c r="N109" s="94">
        <f t="shared" ca="1" si="30"/>
        <v>7.9851428535967477E-3</v>
      </c>
      <c r="O109" s="129">
        <f t="shared" ca="1" si="31"/>
        <v>37067332074.779297</v>
      </c>
      <c r="P109" s="94">
        <f t="shared" ca="1" si="32"/>
        <v>4219624238.1855359</v>
      </c>
      <c r="Q109" s="94">
        <f t="shared" ca="1" si="33"/>
        <v>12506039.464893473</v>
      </c>
      <c r="R109" s="10">
        <f t="shared" ca="1" si="34"/>
        <v>-8.9359626530087666E-2</v>
      </c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</row>
    <row r="110" spans="1:35" x14ac:dyDescent="0.2">
      <c r="A110" s="100">
        <v>-1644</v>
      </c>
      <c r="B110" s="100">
        <v>0.10315155999705894</v>
      </c>
      <c r="C110" s="132">
        <v>1</v>
      </c>
      <c r="D110" s="101">
        <f t="shared" si="20"/>
        <v>-0.16439999999999999</v>
      </c>
      <c r="E110" s="101">
        <f t="shared" si="21"/>
        <v>0.10315155999705894</v>
      </c>
      <c r="F110" s="94">
        <f t="shared" si="22"/>
        <v>-0.16439999999999999</v>
      </c>
      <c r="G110" s="94">
        <f t="shared" si="23"/>
        <v>0.10315155999705894</v>
      </c>
      <c r="H110" s="94">
        <f t="shared" si="24"/>
        <v>2.7027359999999997E-2</v>
      </c>
      <c r="I110" s="94">
        <f t="shared" si="25"/>
        <v>-4.4432979839999992E-3</v>
      </c>
      <c r="J110" s="94">
        <f t="shared" si="26"/>
        <v>7.3047818856959983E-4</v>
      </c>
      <c r="K110" s="94">
        <f t="shared" si="27"/>
        <v>-1.6958116463516488E-2</v>
      </c>
      <c r="L110" s="94">
        <f t="shared" si="28"/>
        <v>2.7879143466021106E-3</v>
      </c>
      <c r="M110" s="94">
        <f t="shared" ca="1" si="29"/>
        <v>0.1881943739207711</v>
      </c>
      <c r="N110" s="94">
        <f t="shared" ca="1" si="30"/>
        <v>7.2322802000631308E-3</v>
      </c>
      <c r="O110" s="129">
        <f t="shared" ca="1" si="31"/>
        <v>37069791255.847893</v>
      </c>
      <c r="P110" s="94">
        <f t="shared" ca="1" si="32"/>
        <v>4222237063.1436543</v>
      </c>
      <c r="Q110" s="94">
        <f t="shared" ca="1" si="33"/>
        <v>12534871.14272834</v>
      </c>
      <c r="R110" s="10">
        <f t="shared" ca="1" si="34"/>
        <v>-8.5042813923712157E-2</v>
      </c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</row>
    <row r="111" spans="1:35" x14ac:dyDescent="0.2">
      <c r="A111" s="100">
        <v>-1637</v>
      </c>
      <c r="B111" s="100">
        <v>0.12912263000180246</v>
      </c>
      <c r="C111" s="132">
        <v>1</v>
      </c>
      <c r="D111" s="101">
        <f t="shared" si="20"/>
        <v>-0.16370000000000001</v>
      </c>
      <c r="E111" s="101">
        <f t="shared" si="21"/>
        <v>0.12912263000180246</v>
      </c>
      <c r="F111" s="94">
        <f t="shared" si="22"/>
        <v>-0.16370000000000001</v>
      </c>
      <c r="G111" s="94">
        <f t="shared" si="23"/>
        <v>0.12912263000180246</v>
      </c>
      <c r="H111" s="94">
        <f t="shared" si="24"/>
        <v>2.6797690000000002E-2</v>
      </c>
      <c r="I111" s="94">
        <f t="shared" si="25"/>
        <v>-4.3867818530000007E-3</v>
      </c>
      <c r="J111" s="94">
        <f t="shared" si="26"/>
        <v>7.1811618933610016E-4</v>
      </c>
      <c r="K111" s="94">
        <f t="shared" si="27"/>
        <v>-2.1137374531295064E-2</v>
      </c>
      <c r="L111" s="94">
        <f t="shared" si="28"/>
        <v>3.4601882107730022E-3</v>
      </c>
      <c r="M111" s="94">
        <f t="shared" ca="1" si="29"/>
        <v>0.18833008128759871</v>
      </c>
      <c r="N111" s="94">
        <f t="shared" ca="1" si="30"/>
        <v>3.5055222877599349E-3</v>
      </c>
      <c r="O111" s="129">
        <f t="shared" ca="1" si="31"/>
        <v>37104231898.070015</v>
      </c>
      <c r="P111" s="94">
        <f t="shared" ca="1" si="32"/>
        <v>4258907589.4087667</v>
      </c>
      <c r="Q111" s="94">
        <f t="shared" ca="1" si="33"/>
        <v>12942080.865661623</v>
      </c>
      <c r="R111" s="10">
        <f t="shared" ca="1" si="34"/>
        <v>-5.9207451285796242E-2</v>
      </c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</row>
    <row r="112" spans="1:35" x14ac:dyDescent="0.2">
      <c r="A112" s="100">
        <v>-742.5</v>
      </c>
      <c r="B112" s="100">
        <v>0.2069400750042405</v>
      </c>
      <c r="C112" s="132">
        <v>1</v>
      </c>
      <c r="D112" s="101">
        <f t="shared" si="20"/>
        <v>-7.4249999999999997E-2</v>
      </c>
      <c r="E112" s="101">
        <f t="shared" si="21"/>
        <v>0.2069400750042405</v>
      </c>
      <c r="F112" s="94">
        <f t="shared" si="22"/>
        <v>-7.4249999999999997E-2</v>
      </c>
      <c r="G112" s="94">
        <f t="shared" si="23"/>
        <v>0.2069400750042405</v>
      </c>
      <c r="H112" s="94">
        <f t="shared" si="24"/>
        <v>5.5130624999999997E-3</v>
      </c>
      <c r="I112" s="94">
        <f t="shared" si="25"/>
        <v>-4.0934489062499998E-4</v>
      </c>
      <c r="J112" s="94">
        <f t="shared" si="26"/>
        <v>3.0393858128906247E-5</v>
      </c>
      <c r="K112" s="94">
        <f t="shared" si="27"/>
        <v>-1.5365300569064856E-2</v>
      </c>
      <c r="L112" s="94">
        <f t="shared" si="28"/>
        <v>1.1408735672530654E-3</v>
      </c>
      <c r="M112" s="94">
        <f t="shared" ca="1" si="29"/>
        <v>0.20588498372649908</v>
      </c>
      <c r="N112" s="94">
        <f t="shared" ca="1" si="30"/>
        <v>1.1132176043660249E-6</v>
      </c>
      <c r="O112" s="129">
        <f t="shared" ca="1" si="31"/>
        <v>41694493995.098877</v>
      </c>
      <c r="P112" s="94">
        <f t="shared" ca="1" si="32"/>
        <v>10394561573.93269</v>
      </c>
      <c r="Q112" s="94">
        <f t="shared" ca="1" si="33"/>
        <v>122314425.42508738</v>
      </c>
      <c r="R112" s="10">
        <f t="shared" ca="1" si="34"/>
        <v>1.0550912777414212E-3</v>
      </c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</row>
    <row r="113" spans="1:35" x14ac:dyDescent="0.2">
      <c r="A113" s="100">
        <v>-739</v>
      </c>
      <c r="B113" s="100">
        <v>0.22062561000348069</v>
      </c>
      <c r="C113" s="132">
        <v>1</v>
      </c>
      <c r="D113" s="101">
        <f t="shared" si="20"/>
        <v>-7.3899999999999993E-2</v>
      </c>
      <c r="E113" s="101">
        <f t="shared" si="21"/>
        <v>0.22062561000348069</v>
      </c>
      <c r="F113" s="94">
        <f t="shared" si="22"/>
        <v>-7.3899999999999993E-2</v>
      </c>
      <c r="G113" s="94">
        <f t="shared" si="23"/>
        <v>0.22062561000348069</v>
      </c>
      <c r="H113" s="94">
        <f t="shared" si="24"/>
        <v>5.4612099999999993E-3</v>
      </c>
      <c r="I113" s="94">
        <f t="shared" si="25"/>
        <v>-4.035834189999999E-4</v>
      </c>
      <c r="J113" s="94">
        <f t="shared" si="26"/>
        <v>2.9824814664099992E-5</v>
      </c>
      <c r="K113" s="94">
        <f t="shared" si="27"/>
        <v>-1.630423257925722E-2</v>
      </c>
      <c r="L113" s="94">
        <f t="shared" si="28"/>
        <v>1.2048827876071084E-3</v>
      </c>
      <c r="M113" s="94">
        <f t="shared" ca="1" si="29"/>
        <v>0.20595450446092267</v>
      </c>
      <c r="N113" s="94">
        <f t="shared" ca="1" si="30"/>
        <v>2.1524133784087655E-4</v>
      </c>
      <c r="O113" s="129">
        <f t="shared" ca="1" si="31"/>
        <v>41713205242.12764</v>
      </c>
      <c r="P113" s="94">
        <f t="shared" ca="1" si="32"/>
        <v>10424425986.309614</v>
      </c>
      <c r="Q113" s="94">
        <f t="shared" ca="1" si="33"/>
        <v>122975982.17138278</v>
      </c>
      <c r="R113" s="10">
        <f t="shared" ca="1" si="34"/>
        <v>1.4671105542558016E-2</v>
      </c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</row>
    <row r="114" spans="1:35" x14ac:dyDescent="0.2">
      <c r="A114" s="100">
        <v>-709</v>
      </c>
      <c r="B114" s="100">
        <v>0.15981591000308981</v>
      </c>
      <c r="C114" s="132">
        <v>1</v>
      </c>
      <c r="D114" s="101">
        <f t="shared" si="20"/>
        <v>-7.0900000000000005E-2</v>
      </c>
      <c r="E114" s="101">
        <f t="shared" si="21"/>
        <v>0.15981591000308981</v>
      </c>
      <c r="F114" s="94">
        <f t="shared" si="22"/>
        <v>-7.0900000000000005E-2</v>
      </c>
      <c r="G114" s="94">
        <f t="shared" si="23"/>
        <v>0.15981591000308981</v>
      </c>
      <c r="H114" s="94">
        <f t="shared" si="24"/>
        <v>5.0268100000000005E-3</v>
      </c>
      <c r="I114" s="94">
        <f t="shared" si="25"/>
        <v>-3.5640082900000004E-4</v>
      </c>
      <c r="J114" s="94">
        <f t="shared" si="26"/>
        <v>2.5268818776100003E-5</v>
      </c>
      <c r="K114" s="94">
        <f t="shared" si="27"/>
        <v>-1.1330948019219068E-2</v>
      </c>
      <c r="L114" s="94">
        <f t="shared" si="28"/>
        <v>8.0336421456263197E-4</v>
      </c>
      <c r="M114" s="94">
        <f t="shared" ca="1" si="29"/>
        <v>0.2065506624784868</v>
      </c>
      <c r="N114" s="94">
        <f t="shared" ca="1" si="30"/>
        <v>2.184137088936625E-3</v>
      </c>
      <c r="O114" s="129">
        <f t="shared" ca="1" si="31"/>
        <v>41873831578.755486</v>
      </c>
      <c r="P114" s="94">
        <f t="shared" ca="1" si="32"/>
        <v>10682347828.125988</v>
      </c>
      <c r="Q114" s="94">
        <f t="shared" ca="1" si="33"/>
        <v>128724526.18532656</v>
      </c>
      <c r="R114" s="10">
        <f t="shared" ca="1" si="34"/>
        <v>-4.673475247539699E-2</v>
      </c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</row>
    <row r="115" spans="1:35" x14ac:dyDescent="0.2">
      <c r="A115" s="100">
        <v>148</v>
      </c>
      <c r="B115" s="100">
        <v>0.26816548000351759</v>
      </c>
      <c r="C115" s="132">
        <v>1</v>
      </c>
      <c r="D115" s="101">
        <f t="shared" si="20"/>
        <v>1.4800000000000001E-2</v>
      </c>
      <c r="E115" s="101">
        <f t="shared" si="21"/>
        <v>0.26816548000351759</v>
      </c>
      <c r="F115" s="94">
        <f t="shared" si="22"/>
        <v>1.4800000000000001E-2</v>
      </c>
      <c r="G115" s="94">
        <f t="shared" si="23"/>
        <v>0.26816548000351759</v>
      </c>
      <c r="H115" s="94">
        <f t="shared" si="24"/>
        <v>2.1904000000000002E-4</v>
      </c>
      <c r="I115" s="94">
        <f t="shared" si="25"/>
        <v>3.2417920000000002E-6</v>
      </c>
      <c r="J115" s="94">
        <f t="shared" si="26"/>
        <v>4.7978521600000009E-8</v>
      </c>
      <c r="K115" s="94">
        <f t="shared" si="27"/>
        <v>3.9688491040520604E-3</v>
      </c>
      <c r="L115" s="94">
        <f t="shared" si="28"/>
        <v>5.8738966739970498E-5</v>
      </c>
      <c r="M115" s="94">
        <f t="shared" ca="1" si="29"/>
        <v>0.22378211237594409</v>
      </c>
      <c r="N115" s="94">
        <f t="shared" ca="1" si="30"/>
        <v>1.9698833219643393E-3</v>
      </c>
      <c r="O115" s="129">
        <f t="shared" ca="1" si="31"/>
        <v>46650235016.48867</v>
      </c>
      <c r="P115" s="94">
        <f t="shared" ca="1" si="32"/>
        <v>19569157308.20332</v>
      </c>
      <c r="Q115" s="94">
        <f t="shared" ca="1" si="33"/>
        <v>354476494.01455963</v>
      </c>
      <c r="R115" s="10">
        <f t="shared" ca="1" si="34"/>
        <v>4.43833676275735E-2</v>
      </c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</row>
    <row r="116" spans="1:35" x14ac:dyDescent="0.2">
      <c r="A116" s="100">
        <v>289</v>
      </c>
      <c r="B116" s="100">
        <v>0.12131989000044996</v>
      </c>
      <c r="C116" s="132">
        <v>1</v>
      </c>
      <c r="D116" s="101">
        <f t="shared" si="20"/>
        <v>2.8899999999999999E-2</v>
      </c>
      <c r="E116" s="101">
        <f t="shared" si="21"/>
        <v>0.12131989000044996</v>
      </c>
      <c r="F116" s="94">
        <f t="shared" si="22"/>
        <v>2.8899999999999999E-2</v>
      </c>
      <c r="G116" s="94">
        <f t="shared" si="23"/>
        <v>0.12131989000044996</v>
      </c>
      <c r="H116" s="94">
        <f t="shared" si="24"/>
        <v>8.3520999999999997E-4</v>
      </c>
      <c r="I116" s="94">
        <f t="shared" si="25"/>
        <v>2.4137568999999999E-5</v>
      </c>
      <c r="J116" s="94">
        <f t="shared" si="26"/>
        <v>6.9757574409999997E-7</v>
      </c>
      <c r="K116" s="94">
        <f t="shared" si="27"/>
        <v>3.5061448210130038E-3</v>
      </c>
      <c r="L116" s="94">
        <f t="shared" si="28"/>
        <v>1.013275853272758E-4</v>
      </c>
      <c r="M116" s="94">
        <f t="shared" ca="1" si="29"/>
        <v>0.2266544043067206</v>
      </c>
      <c r="N116" s="94">
        <f t="shared" ca="1" si="30"/>
        <v>1.1095359904137934E-2</v>
      </c>
      <c r="O116" s="129">
        <f t="shared" ca="1" si="31"/>
        <v>47471529336.647903</v>
      </c>
      <c r="P116" s="94">
        <f t="shared" ca="1" si="32"/>
        <v>21323371898.068165</v>
      </c>
      <c r="Q116" s="94">
        <f t="shared" ca="1" si="33"/>
        <v>403549885.40425259</v>
      </c>
      <c r="R116" s="10">
        <f t="shared" ca="1" si="34"/>
        <v>-0.10533451430627064</v>
      </c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</row>
    <row r="117" spans="1:35" x14ac:dyDescent="0.2">
      <c r="A117" s="100">
        <v>289</v>
      </c>
      <c r="B117" s="100">
        <v>0.12131989000044996</v>
      </c>
      <c r="C117" s="132">
        <v>1</v>
      </c>
      <c r="D117" s="101">
        <f t="shared" si="20"/>
        <v>2.8899999999999999E-2</v>
      </c>
      <c r="E117" s="101">
        <f t="shared" si="21"/>
        <v>0.12131989000044996</v>
      </c>
      <c r="F117" s="94">
        <f t="shared" si="22"/>
        <v>2.8899999999999999E-2</v>
      </c>
      <c r="G117" s="94">
        <f t="shared" si="23"/>
        <v>0.12131989000044996</v>
      </c>
      <c r="H117" s="94">
        <f t="shared" si="24"/>
        <v>8.3520999999999997E-4</v>
      </c>
      <c r="I117" s="94">
        <f t="shared" si="25"/>
        <v>2.4137568999999999E-5</v>
      </c>
      <c r="J117" s="94">
        <f t="shared" si="26"/>
        <v>6.9757574409999997E-7</v>
      </c>
      <c r="K117" s="94">
        <f t="shared" si="27"/>
        <v>3.5061448210130038E-3</v>
      </c>
      <c r="L117" s="94">
        <f t="shared" si="28"/>
        <v>1.013275853272758E-4</v>
      </c>
      <c r="M117" s="94">
        <f t="shared" ca="1" si="29"/>
        <v>0.2266544043067206</v>
      </c>
      <c r="N117" s="94">
        <f t="shared" ca="1" si="30"/>
        <v>1.1095359904137934E-2</v>
      </c>
      <c r="O117" s="129">
        <f t="shared" ca="1" si="31"/>
        <v>47471529336.647903</v>
      </c>
      <c r="P117" s="94">
        <f t="shared" ca="1" si="32"/>
        <v>21323371898.068165</v>
      </c>
      <c r="Q117" s="94">
        <f t="shared" ca="1" si="33"/>
        <v>403549885.40425259</v>
      </c>
      <c r="R117" s="10">
        <f t="shared" ca="1" si="34"/>
        <v>-0.10533451430627064</v>
      </c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</row>
    <row r="118" spans="1:35" x14ac:dyDescent="0.2">
      <c r="A118" s="100">
        <v>290.5</v>
      </c>
      <c r="B118" s="100">
        <v>0.12549940499593504</v>
      </c>
      <c r="C118" s="132">
        <v>1</v>
      </c>
      <c r="D118" s="101">
        <f t="shared" si="20"/>
        <v>2.9049999999999999E-2</v>
      </c>
      <c r="E118" s="101">
        <f t="shared" si="21"/>
        <v>0.12549940499593504</v>
      </c>
      <c r="F118" s="94">
        <f t="shared" si="22"/>
        <v>2.9049999999999999E-2</v>
      </c>
      <c r="G118" s="94">
        <f t="shared" si="23"/>
        <v>0.12549940499593504</v>
      </c>
      <c r="H118" s="94">
        <f t="shared" si="24"/>
        <v>8.4390249999999995E-4</v>
      </c>
      <c r="I118" s="94">
        <f t="shared" si="25"/>
        <v>2.4515367625E-5</v>
      </c>
      <c r="J118" s="94">
        <f t="shared" si="26"/>
        <v>7.1217142950624994E-7</v>
      </c>
      <c r="K118" s="94">
        <f t="shared" si="27"/>
        <v>3.6457577151319128E-3</v>
      </c>
      <c r="L118" s="94">
        <f t="shared" si="28"/>
        <v>1.0590926162458207E-4</v>
      </c>
      <c r="M118" s="94">
        <f t="shared" ca="1" si="29"/>
        <v>0.22668501718023146</v>
      </c>
      <c r="N118" s="94">
        <f t="shared" ca="1" si="30"/>
        <v>1.0238528113110837E-2</v>
      </c>
      <c r="O118" s="129">
        <f t="shared" ca="1" si="31"/>
        <v>47480321350.050629</v>
      </c>
      <c r="P118" s="94">
        <f t="shared" ca="1" si="32"/>
        <v>21342493751.469875</v>
      </c>
      <c r="Q118" s="94">
        <f t="shared" ca="1" si="33"/>
        <v>404090873.15908217</v>
      </c>
      <c r="R118" s="10">
        <f t="shared" ca="1" si="34"/>
        <v>-0.10118561218429642</v>
      </c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</row>
    <row r="119" spans="1:35" x14ac:dyDescent="0.2">
      <c r="A119" s="100">
        <v>377.5</v>
      </c>
      <c r="B119" s="100">
        <v>0.12381127499975264</v>
      </c>
      <c r="C119" s="132">
        <v>1</v>
      </c>
      <c r="D119" s="101">
        <f t="shared" si="20"/>
        <v>3.7749999999999999E-2</v>
      </c>
      <c r="E119" s="101">
        <f t="shared" si="21"/>
        <v>0.12381127499975264</v>
      </c>
      <c r="F119" s="94">
        <f t="shared" si="22"/>
        <v>3.7749999999999999E-2</v>
      </c>
      <c r="G119" s="94">
        <f t="shared" si="23"/>
        <v>0.12381127499975264</v>
      </c>
      <c r="H119" s="94">
        <f t="shared" si="24"/>
        <v>1.4250624999999999E-3</v>
      </c>
      <c r="I119" s="94">
        <f t="shared" si="25"/>
        <v>5.3796109374999995E-5</v>
      </c>
      <c r="J119" s="94">
        <f t="shared" si="26"/>
        <v>2.0308031289062499E-6</v>
      </c>
      <c r="K119" s="94">
        <f t="shared" si="27"/>
        <v>4.6738756312406622E-3</v>
      </c>
      <c r="L119" s="94">
        <f t="shared" si="28"/>
        <v>1.7643880507933499E-4</v>
      </c>
      <c r="M119" s="94">
        <f t="shared" ca="1" si="29"/>
        <v>0.22846260178443892</v>
      </c>
      <c r="N119" s="94">
        <f t="shared" ca="1" si="30"/>
        <v>1.0951900197795196E-2</v>
      </c>
      <c r="O119" s="129">
        <f t="shared" ca="1" si="31"/>
        <v>47992241835.913017</v>
      </c>
      <c r="P119" s="94">
        <f t="shared" ca="1" si="32"/>
        <v>22468267207.212307</v>
      </c>
      <c r="Q119" s="94">
        <f t="shared" ca="1" si="33"/>
        <v>436156820.14878917</v>
      </c>
      <c r="R119" s="10">
        <f t="shared" ca="1" si="34"/>
        <v>-0.10465132678468628</v>
      </c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</row>
    <row r="120" spans="1:35" x14ac:dyDescent="0.2">
      <c r="A120" s="100">
        <v>1046.5</v>
      </c>
      <c r="B120" s="100">
        <v>0.17428496499633184</v>
      </c>
      <c r="C120" s="132">
        <v>1</v>
      </c>
      <c r="D120" s="101">
        <f t="shared" si="20"/>
        <v>0.10465000000000001</v>
      </c>
      <c r="E120" s="101">
        <f t="shared" si="21"/>
        <v>0.17428496499633184</v>
      </c>
      <c r="F120" s="94">
        <f t="shared" si="22"/>
        <v>0.10465000000000001</v>
      </c>
      <c r="G120" s="94">
        <f t="shared" si="23"/>
        <v>0.17428496499633184</v>
      </c>
      <c r="H120" s="94">
        <f t="shared" si="24"/>
        <v>1.0951622500000001E-2</v>
      </c>
      <c r="I120" s="94">
        <f t="shared" si="25"/>
        <v>1.1460872946250002E-3</v>
      </c>
      <c r="J120" s="94">
        <f t="shared" si="26"/>
        <v>1.1993803538250628E-4</v>
      </c>
      <c r="K120" s="94">
        <f t="shared" si="27"/>
        <v>1.8238921586866127E-2</v>
      </c>
      <c r="L120" s="94">
        <f t="shared" si="28"/>
        <v>1.9087031440655404E-3</v>
      </c>
      <c r="M120" s="94">
        <f t="shared" ca="1" si="29"/>
        <v>0.24226548247121818</v>
      </c>
      <c r="N120" s="94">
        <f t="shared" ca="1" si="30"/>
        <v>4.6213507561533272E-3</v>
      </c>
      <c r="O120" s="129">
        <f t="shared" ca="1" si="31"/>
        <v>52060854320.499428</v>
      </c>
      <c r="P120" s="94">
        <f t="shared" ca="1" si="32"/>
        <v>32252302629.354519</v>
      </c>
      <c r="Q120" s="94">
        <f t="shared" ca="1" si="33"/>
        <v>729451608.56698799</v>
      </c>
      <c r="R120" s="10">
        <f t="shared" ca="1" si="34"/>
        <v>-6.7980517474886343E-2</v>
      </c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</row>
    <row r="121" spans="1:35" x14ac:dyDescent="0.2">
      <c r="A121" s="100">
        <v>1139</v>
      </c>
      <c r="B121" s="100">
        <v>0.19515839000086999</v>
      </c>
      <c r="C121" s="132">
        <v>1</v>
      </c>
      <c r="D121" s="101">
        <f t="shared" si="20"/>
        <v>0.1139</v>
      </c>
      <c r="E121" s="101">
        <f t="shared" si="21"/>
        <v>0.19515839000086999</v>
      </c>
      <c r="F121" s="94">
        <f t="shared" si="22"/>
        <v>0.1139</v>
      </c>
      <c r="G121" s="94">
        <f t="shared" si="23"/>
        <v>0.19515839000086999</v>
      </c>
      <c r="H121" s="94">
        <f t="shared" si="24"/>
        <v>1.2973210000000001E-2</v>
      </c>
      <c r="I121" s="94">
        <f t="shared" si="25"/>
        <v>1.4776486190000002E-3</v>
      </c>
      <c r="J121" s="94">
        <f t="shared" si="26"/>
        <v>1.6830417770410003E-4</v>
      </c>
      <c r="K121" s="94">
        <f t="shared" si="27"/>
        <v>2.222854062109909E-2</v>
      </c>
      <c r="L121" s="94">
        <f t="shared" si="28"/>
        <v>2.5318307767431864E-3</v>
      </c>
      <c r="M121" s="94">
        <f t="shared" ca="1" si="29"/>
        <v>0.24419259658743356</v>
      </c>
      <c r="N121" s="94">
        <f t="shared" ca="1" si="30"/>
        <v>2.4043534155737943E-3</v>
      </c>
      <c r="O121" s="129">
        <f t="shared" ca="1" si="31"/>
        <v>52642090728.89357</v>
      </c>
      <c r="P121" s="94">
        <f t="shared" ca="1" si="32"/>
        <v>33766789612.610569</v>
      </c>
      <c r="Q121" s="94">
        <f t="shared" ca="1" si="33"/>
        <v>776744485.40820289</v>
      </c>
      <c r="R121" s="10">
        <f t="shared" ca="1" si="34"/>
        <v>-4.9034206586563572E-2</v>
      </c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</row>
    <row r="122" spans="1:35" x14ac:dyDescent="0.2">
      <c r="A122" s="100">
        <v>1190.5</v>
      </c>
      <c r="B122" s="100">
        <v>0.22550840499752667</v>
      </c>
      <c r="C122" s="132">
        <v>1</v>
      </c>
      <c r="D122" s="101">
        <f t="shared" si="20"/>
        <v>0.11905</v>
      </c>
      <c r="E122" s="101">
        <f t="shared" si="21"/>
        <v>0.22550840499752667</v>
      </c>
      <c r="F122" s="94">
        <f t="shared" si="22"/>
        <v>0.11905</v>
      </c>
      <c r="G122" s="94">
        <f t="shared" si="23"/>
        <v>0.22550840499752667</v>
      </c>
      <c r="H122" s="94">
        <f t="shared" si="24"/>
        <v>1.4172902500000001E-2</v>
      </c>
      <c r="I122" s="94">
        <f t="shared" si="25"/>
        <v>1.6872840426250002E-3</v>
      </c>
      <c r="J122" s="94">
        <f t="shared" si="26"/>
        <v>2.0087116527450627E-4</v>
      </c>
      <c r="K122" s="94">
        <f t="shared" si="27"/>
        <v>2.6846775614955552E-2</v>
      </c>
      <c r="L122" s="94">
        <f t="shared" si="28"/>
        <v>3.1961086369604584E-3</v>
      </c>
      <c r="M122" s="94">
        <f t="shared" ca="1" si="29"/>
        <v>0.24526749329511713</v>
      </c>
      <c r="N122" s="94">
        <f t="shared" ca="1" si="30"/>
        <v>3.9042157035197627E-4</v>
      </c>
      <c r="O122" s="129">
        <f t="shared" ca="1" si="31"/>
        <v>52967694159.974442</v>
      </c>
      <c r="P122" s="94">
        <f t="shared" ca="1" si="32"/>
        <v>34627491310.428543</v>
      </c>
      <c r="Q122" s="94">
        <f t="shared" ca="1" si="33"/>
        <v>803808545.52922773</v>
      </c>
      <c r="R122" s="10">
        <f t="shared" ca="1" si="34"/>
        <v>-1.975908829759046E-2</v>
      </c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</row>
    <row r="123" spans="1:35" x14ac:dyDescent="0.2">
      <c r="A123" s="100">
        <v>1278</v>
      </c>
      <c r="B123" s="100">
        <v>0.22809677999612177</v>
      </c>
      <c r="C123" s="132">
        <v>1</v>
      </c>
      <c r="D123" s="101">
        <f t="shared" si="20"/>
        <v>0.1278</v>
      </c>
      <c r="E123" s="101">
        <f t="shared" si="21"/>
        <v>0.22809677999612177</v>
      </c>
      <c r="F123" s="94">
        <f t="shared" si="22"/>
        <v>0.1278</v>
      </c>
      <c r="G123" s="94">
        <f t="shared" si="23"/>
        <v>0.22809677999612177</v>
      </c>
      <c r="H123" s="94">
        <f t="shared" si="24"/>
        <v>1.6332839999999998E-2</v>
      </c>
      <c r="I123" s="94">
        <f t="shared" si="25"/>
        <v>2.0873369519999996E-3</v>
      </c>
      <c r="J123" s="94">
        <f t="shared" si="26"/>
        <v>2.6676166246559997E-4</v>
      </c>
      <c r="K123" s="94">
        <f t="shared" si="27"/>
        <v>2.9150768483504362E-2</v>
      </c>
      <c r="L123" s="94">
        <f t="shared" si="28"/>
        <v>3.7254682121918574E-3</v>
      </c>
      <c r="M123" s="94">
        <f t="shared" ca="1" si="29"/>
        <v>0.24709699333796117</v>
      </c>
      <c r="N123" s="94">
        <f t="shared" ca="1" si="30"/>
        <v>3.6100810703541217E-4</v>
      </c>
      <c r="O123" s="129">
        <f t="shared" ca="1" si="31"/>
        <v>53524191168.278717</v>
      </c>
      <c r="P123" s="94">
        <f t="shared" ca="1" si="32"/>
        <v>36118775743.826973</v>
      </c>
      <c r="Q123" s="94">
        <f t="shared" ca="1" si="33"/>
        <v>851005258.64367211</v>
      </c>
      <c r="R123" s="10">
        <f t="shared" ca="1" si="34"/>
        <v>-1.9000213341839406E-2</v>
      </c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</row>
    <row r="124" spans="1:35" x14ac:dyDescent="0.2">
      <c r="A124" s="100">
        <v>1312</v>
      </c>
      <c r="B124" s="100">
        <v>0.18484911999985343</v>
      </c>
      <c r="C124" s="132">
        <v>1</v>
      </c>
      <c r="D124" s="101">
        <f t="shared" si="20"/>
        <v>0.13120000000000001</v>
      </c>
      <c r="E124" s="101">
        <f t="shared" si="21"/>
        <v>0.18484911999985343</v>
      </c>
      <c r="F124" s="94">
        <f t="shared" si="22"/>
        <v>0.13120000000000001</v>
      </c>
      <c r="G124" s="94">
        <f t="shared" si="23"/>
        <v>0.18484911999985343</v>
      </c>
      <c r="H124" s="94">
        <f t="shared" si="24"/>
        <v>1.7213440000000003E-2</v>
      </c>
      <c r="I124" s="94">
        <f t="shared" si="25"/>
        <v>2.2584033280000008E-3</v>
      </c>
      <c r="J124" s="94">
        <f t="shared" si="26"/>
        <v>2.9630251663360013E-4</v>
      </c>
      <c r="K124" s="94">
        <f t="shared" si="27"/>
        <v>2.4252204543980773E-2</v>
      </c>
      <c r="L124" s="94">
        <f t="shared" si="28"/>
        <v>3.1818892361702776E-3</v>
      </c>
      <c r="M124" s="94">
        <f t="shared" ca="1" si="29"/>
        <v>0.24780897819606851</v>
      </c>
      <c r="N124" s="94">
        <f t="shared" ca="1" si="30"/>
        <v>3.9639437440875114E-3</v>
      </c>
      <c r="O124" s="129">
        <f t="shared" ca="1" si="31"/>
        <v>53741549986.777138</v>
      </c>
      <c r="P124" s="94">
        <f t="shared" ca="1" si="32"/>
        <v>36708128707.009735</v>
      </c>
      <c r="Q124" s="94">
        <f t="shared" ca="1" si="33"/>
        <v>869759778.05462801</v>
      </c>
      <c r="R124" s="10">
        <f t="shared" ca="1" si="34"/>
        <v>-6.2959858196215079E-2</v>
      </c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</row>
    <row r="125" spans="1:35" x14ac:dyDescent="0.2">
      <c r="A125" s="100">
        <v>2179</v>
      </c>
      <c r="B125" s="100">
        <v>0.14529879000474466</v>
      </c>
      <c r="C125" s="132">
        <v>1</v>
      </c>
      <c r="D125" s="101">
        <f t="shared" si="20"/>
        <v>0.21790000000000001</v>
      </c>
      <c r="E125" s="101">
        <f t="shared" si="21"/>
        <v>0.14529879000474466</v>
      </c>
      <c r="F125" s="94">
        <f t="shared" si="22"/>
        <v>0.21790000000000001</v>
      </c>
      <c r="G125" s="94">
        <f t="shared" si="23"/>
        <v>0.14529879000474466</v>
      </c>
      <c r="H125" s="94">
        <f t="shared" si="24"/>
        <v>4.7480410000000008E-2</v>
      </c>
      <c r="I125" s="94">
        <f t="shared" si="25"/>
        <v>1.0345981339000002E-2</v>
      </c>
      <c r="J125" s="94">
        <f t="shared" si="26"/>
        <v>2.2543893337681007E-3</v>
      </c>
      <c r="K125" s="94">
        <f t="shared" si="27"/>
        <v>3.166060634203386E-2</v>
      </c>
      <c r="L125" s="94">
        <f t="shared" si="28"/>
        <v>6.8988461219291787E-3</v>
      </c>
      <c r="M125" s="94">
        <f t="shared" ca="1" si="29"/>
        <v>0.26617135510502066</v>
      </c>
      <c r="N125" s="94">
        <f t="shared" ca="1" si="30"/>
        <v>1.4610176993920459E-2</v>
      </c>
      <c r="O125" s="129">
        <f t="shared" ca="1" si="31"/>
        <v>59499738408.768723</v>
      </c>
      <c r="P125" s="94">
        <f t="shared" ca="1" si="32"/>
        <v>53667935535.333214</v>
      </c>
      <c r="Q125" s="94">
        <f t="shared" ca="1" si="33"/>
        <v>1429645297.8383467</v>
      </c>
      <c r="R125" s="10">
        <f t="shared" ca="1" si="34"/>
        <v>-0.120872565100276</v>
      </c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</row>
    <row r="126" spans="1:35" x14ac:dyDescent="0.2">
      <c r="A126" s="100">
        <v>2179</v>
      </c>
      <c r="B126" s="100">
        <v>0.14559879000444198</v>
      </c>
      <c r="C126" s="132">
        <v>1</v>
      </c>
      <c r="D126" s="101">
        <f t="shared" si="20"/>
        <v>0.21790000000000001</v>
      </c>
      <c r="E126" s="101">
        <f t="shared" si="21"/>
        <v>0.14559879000444198</v>
      </c>
      <c r="F126" s="94">
        <f t="shared" si="22"/>
        <v>0.21790000000000001</v>
      </c>
      <c r="G126" s="94">
        <f t="shared" si="23"/>
        <v>0.14559879000444198</v>
      </c>
      <c r="H126" s="94">
        <f t="shared" si="24"/>
        <v>4.7480410000000008E-2</v>
      </c>
      <c r="I126" s="94">
        <f t="shared" si="25"/>
        <v>1.0345981339000002E-2</v>
      </c>
      <c r="J126" s="94">
        <f t="shared" si="26"/>
        <v>2.2543893337681007E-3</v>
      </c>
      <c r="K126" s="94">
        <f t="shared" si="27"/>
        <v>3.1725976341967908E-2</v>
      </c>
      <c r="L126" s="94">
        <f t="shared" si="28"/>
        <v>6.9130902449148074E-3</v>
      </c>
      <c r="M126" s="94">
        <f t="shared" ca="1" si="29"/>
        <v>0.26617135510502066</v>
      </c>
      <c r="N126" s="94">
        <f t="shared" ca="1" si="30"/>
        <v>1.4537743454933283E-2</v>
      </c>
      <c r="O126" s="129">
        <f t="shared" ca="1" si="31"/>
        <v>59499738408.768723</v>
      </c>
      <c r="P126" s="94">
        <f t="shared" ca="1" si="32"/>
        <v>53667935535.333214</v>
      </c>
      <c r="Q126" s="94">
        <f t="shared" ca="1" si="33"/>
        <v>1429645297.8383467</v>
      </c>
      <c r="R126" s="10">
        <f t="shared" ca="1" si="34"/>
        <v>-0.12057256510057868</v>
      </c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</row>
    <row r="127" spans="1:35" x14ac:dyDescent="0.2">
      <c r="A127" s="100">
        <v>2179</v>
      </c>
      <c r="B127" s="100">
        <v>0.14559879000444198</v>
      </c>
      <c r="C127" s="132">
        <v>1</v>
      </c>
      <c r="D127" s="101">
        <f t="shared" si="20"/>
        <v>0.21790000000000001</v>
      </c>
      <c r="E127" s="101">
        <f t="shared" si="21"/>
        <v>0.14559879000444198</v>
      </c>
      <c r="F127" s="94">
        <f t="shared" si="22"/>
        <v>0.21790000000000001</v>
      </c>
      <c r="G127" s="94">
        <f t="shared" si="23"/>
        <v>0.14559879000444198</v>
      </c>
      <c r="H127" s="94">
        <f t="shared" si="24"/>
        <v>4.7480410000000008E-2</v>
      </c>
      <c r="I127" s="94">
        <f t="shared" si="25"/>
        <v>1.0345981339000002E-2</v>
      </c>
      <c r="J127" s="94">
        <f t="shared" si="26"/>
        <v>2.2543893337681007E-3</v>
      </c>
      <c r="K127" s="94">
        <f t="shared" si="27"/>
        <v>3.1725976341967908E-2</v>
      </c>
      <c r="L127" s="94">
        <f t="shared" si="28"/>
        <v>6.9130902449148074E-3</v>
      </c>
      <c r="M127" s="94">
        <f t="shared" ca="1" si="29"/>
        <v>0.26617135510502066</v>
      </c>
      <c r="N127" s="94">
        <f t="shared" ca="1" si="30"/>
        <v>1.4537743454933283E-2</v>
      </c>
      <c r="O127" s="129">
        <f t="shared" ca="1" si="31"/>
        <v>59499738408.768723</v>
      </c>
      <c r="P127" s="94">
        <f t="shared" ca="1" si="32"/>
        <v>53667935535.333214</v>
      </c>
      <c r="Q127" s="94">
        <f t="shared" ca="1" si="33"/>
        <v>1429645297.8383467</v>
      </c>
      <c r="R127" s="10">
        <f t="shared" ca="1" si="34"/>
        <v>-0.12057256510057868</v>
      </c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</row>
    <row r="128" spans="1:35" x14ac:dyDescent="0.2">
      <c r="A128" s="100">
        <v>2274.5</v>
      </c>
      <c r="B128" s="100">
        <v>0.17810124499374069</v>
      </c>
      <c r="C128" s="132">
        <v>1</v>
      </c>
      <c r="D128" s="101">
        <f t="shared" si="20"/>
        <v>0.22745000000000001</v>
      </c>
      <c r="E128" s="101">
        <f t="shared" si="21"/>
        <v>0.17810124499374069</v>
      </c>
      <c r="F128" s="94">
        <f t="shared" si="22"/>
        <v>0.22745000000000001</v>
      </c>
      <c r="G128" s="94">
        <f t="shared" si="23"/>
        <v>0.17810124499374069</v>
      </c>
      <c r="H128" s="94">
        <f t="shared" si="24"/>
        <v>5.1733502500000007E-2</v>
      </c>
      <c r="I128" s="94">
        <f t="shared" si="25"/>
        <v>1.1766785143625003E-2</v>
      </c>
      <c r="J128" s="94">
        <f t="shared" si="26"/>
        <v>2.6763552809175072E-3</v>
      </c>
      <c r="K128" s="94">
        <f t="shared" si="27"/>
        <v>4.050912817382632E-2</v>
      </c>
      <c r="L128" s="94">
        <f t="shared" si="28"/>
        <v>9.2138012031367962E-3</v>
      </c>
      <c r="M128" s="94">
        <f t="shared" ca="1" si="29"/>
        <v>0.26821829935807678</v>
      </c>
      <c r="N128" s="94">
        <f t="shared" ca="1" si="30"/>
        <v>8.1210834873047064E-3</v>
      </c>
      <c r="O128" s="129">
        <f t="shared" ca="1" si="31"/>
        <v>60159812684.170959</v>
      </c>
      <c r="P128" s="94">
        <f t="shared" ca="1" si="32"/>
        <v>55770808569.8741</v>
      </c>
      <c r="Q128" s="94">
        <f t="shared" ca="1" si="33"/>
        <v>1501299148.1065881</v>
      </c>
      <c r="R128" s="10">
        <f t="shared" ca="1" si="34"/>
        <v>-9.0117054364336091E-2</v>
      </c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</row>
    <row r="129" spans="1:35" x14ac:dyDescent="0.2">
      <c r="A129" s="100">
        <v>2274.5</v>
      </c>
      <c r="B129" s="100">
        <v>0.17830124499596423</v>
      </c>
      <c r="C129" s="132">
        <v>1</v>
      </c>
      <c r="D129" s="101">
        <f t="shared" si="20"/>
        <v>0.22745000000000001</v>
      </c>
      <c r="E129" s="101">
        <f t="shared" si="21"/>
        <v>0.17830124499596423</v>
      </c>
      <c r="F129" s="94">
        <f t="shared" si="22"/>
        <v>0.22745000000000001</v>
      </c>
      <c r="G129" s="94">
        <f t="shared" si="23"/>
        <v>0.17830124499596423</v>
      </c>
      <c r="H129" s="94">
        <f t="shared" si="24"/>
        <v>5.1733502500000007E-2</v>
      </c>
      <c r="I129" s="94">
        <f t="shared" si="25"/>
        <v>1.1766785143625003E-2</v>
      </c>
      <c r="J129" s="94">
        <f t="shared" si="26"/>
        <v>2.6763552809175072E-3</v>
      </c>
      <c r="K129" s="94">
        <f t="shared" si="27"/>
        <v>4.0554618174332063E-2</v>
      </c>
      <c r="L129" s="94">
        <f t="shared" si="28"/>
        <v>9.2241479037518288E-3</v>
      </c>
      <c r="M129" s="94">
        <f t="shared" ca="1" si="29"/>
        <v>0.26821829935807678</v>
      </c>
      <c r="N129" s="94">
        <f t="shared" ca="1" si="30"/>
        <v>8.0850766651591049E-3</v>
      </c>
      <c r="O129" s="129">
        <f t="shared" ca="1" si="31"/>
        <v>60159812684.170959</v>
      </c>
      <c r="P129" s="94">
        <f t="shared" ca="1" si="32"/>
        <v>55770808569.8741</v>
      </c>
      <c r="Q129" s="94">
        <f t="shared" ca="1" si="33"/>
        <v>1501299148.1065881</v>
      </c>
      <c r="R129" s="10">
        <f t="shared" ca="1" si="34"/>
        <v>-8.9917054362112558E-2</v>
      </c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</row>
    <row r="130" spans="1:35" x14ac:dyDescent="0.2">
      <c r="A130" s="100">
        <v>2274.5</v>
      </c>
      <c r="B130" s="100">
        <v>0.17920124499505619</v>
      </c>
      <c r="C130" s="132">
        <v>1</v>
      </c>
      <c r="D130" s="101">
        <f t="shared" si="20"/>
        <v>0.22745000000000001</v>
      </c>
      <c r="E130" s="101">
        <f t="shared" si="21"/>
        <v>0.17920124499505619</v>
      </c>
      <c r="F130" s="94">
        <f t="shared" si="22"/>
        <v>0.22745000000000001</v>
      </c>
      <c r="G130" s="94">
        <f t="shared" si="23"/>
        <v>0.17920124499505619</v>
      </c>
      <c r="H130" s="94">
        <f t="shared" si="24"/>
        <v>5.1733502500000007E-2</v>
      </c>
      <c r="I130" s="94">
        <f t="shared" si="25"/>
        <v>1.1766785143625003E-2</v>
      </c>
      <c r="J130" s="94">
        <f t="shared" si="26"/>
        <v>2.6763552809175072E-3</v>
      </c>
      <c r="K130" s="94">
        <f t="shared" si="27"/>
        <v>4.0759323174125534E-2</v>
      </c>
      <c r="L130" s="94">
        <f t="shared" si="28"/>
        <v>9.2707080559548526E-3</v>
      </c>
      <c r="M130" s="94">
        <f t="shared" ca="1" si="29"/>
        <v>0.26821829935807678</v>
      </c>
      <c r="N130" s="94">
        <f t="shared" ca="1" si="30"/>
        <v>7.9240359674689637E-3</v>
      </c>
      <c r="O130" s="129">
        <f t="shared" ca="1" si="31"/>
        <v>60159812684.170959</v>
      </c>
      <c r="P130" s="94">
        <f t="shared" ca="1" si="32"/>
        <v>55770808569.8741</v>
      </c>
      <c r="Q130" s="94">
        <f t="shared" ca="1" si="33"/>
        <v>1501299148.1065881</v>
      </c>
      <c r="R130" s="10">
        <f t="shared" ca="1" si="34"/>
        <v>-8.9017054363020598E-2</v>
      </c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</row>
    <row r="131" spans="1:35" x14ac:dyDescent="0.2">
      <c r="A131" s="100">
        <v>2353.5</v>
      </c>
      <c r="B131" s="100">
        <v>0.14045903499936685</v>
      </c>
      <c r="C131" s="132">
        <v>1</v>
      </c>
      <c r="D131" s="101">
        <f t="shared" si="20"/>
        <v>0.23535</v>
      </c>
      <c r="E131" s="101">
        <f t="shared" si="21"/>
        <v>0.14045903499936685</v>
      </c>
      <c r="F131" s="94">
        <f t="shared" si="22"/>
        <v>0.23535</v>
      </c>
      <c r="G131" s="94">
        <f t="shared" si="23"/>
        <v>0.14045903499936685</v>
      </c>
      <c r="H131" s="94">
        <f t="shared" si="24"/>
        <v>5.5389622499999999E-2</v>
      </c>
      <c r="I131" s="94">
        <f t="shared" si="25"/>
        <v>1.3035947655375E-2</v>
      </c>
      <c r="J131" s="94">
        <f t="shared" si="26"/>
        <v>3.0680102806925065E-3</v>
      </c>
      <c r="K131" s="94">
        <f t="shared" si="27"/>
        <v>3.3057033887100989E-2</v>
      </c>
      <c r="L131" s="94">
        <f t="shared" si="28"/>
        <v>7.7799729253292182E-3</v>
      </c>
      <c r="M131" s="94">
        <f t="shared" ca="1" si="29"/>
        <v>0.2699152318979765</v>
      </c>
      <c r="N131" s="94">
        <f t="shared" ca="1" si="30"/>
        <v>1.6758906915451594E-2</v>
      </c>
      <c r="O131" s="129">
        <f t="shared" ca="1" si="31"/>
        <v>60709784291.636543</v>
      </c>
      <c r="P131" s="94">
        <f t="shared" ca="1" si="32"/>
        <v>57546752067.550522</v>
      </c>
      <c r="Q131" s="94">
        <f t="shared" ca="1" si="33"/>
        <v>1562129685.3119025</v>
      </c>
      <c r="R131" s="10">
        <f t="shared" ca="1" si="34"/>
        <v>-0.12945619689860965</v>
      </c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</row>
    <row r="132" spans="1:35" x14ac:dyDescent="0.2">
      <c r="A132" s="100">
        <v>3187</v>
      </c>
      <c r="B132" s="100">
        <v>0.32654287000332261</v>
      </c>
      <c r="C132" s="132">
        <v>1</v>
      </c>
      <c r="D132" s="101">
        <f t="shared" si="20"/>
        <v>0.31869999999999998</v>
      </c>
      <c r="E132" s="101">
        <f t="shared" si="21"/>
        <v>0.32654287000332261</v>
      </c>
      <c r="F132" s="94">
        <f t="shared" si="22"/>
        <v>0.31869999999999998</v>
      </c>
      <c r="G132" s="94">
        <f t="shared" si="23"/>
        <v>0.32654287000332261</v>
      </c>
      <c r="H132" s="94">
        <f t="shared" si="24"/>
        <v>0.10156968999999999</v>
      </c>
      <c r="I132" s="94">
        <f t="shared" si="25"/>
        <v>3.2370260202999997E-2</v>
      </c>
      <c r="J132" s="94">
        <f t="shared" si="26"/>
        <v>1.0316401926696098E-2</v>
      </c>
      <c r="K132" s="94">
        <f t="shared" si="27"/>
        <v>0.10406921267005891</v>
      </c>
      <c r="L132" s="94">
        <f t="shared" si="28"/>
        <v>3.3166858077947774E-2</v>
      </c>
      <c r="M132" s="94">
        <f t="shared" ca="1" si="29"/>
        <v>0.28802025518549318</v>
      </c>
      <c r="N132" s="94">
        <f t="shared" ca="1" si="30"/>
        <v>1.4839918524028513E-3</v>
      </c>
      <c r="O132" s="129">
        <f t="shared" ca="1" si="31"/>
        <v>66733615746.845428</v>
      </c>
      <c r="P132" s="94">
        <f t="shared" ca="1" si="32"/>
        <v>78356524731.061325</v>
      </c>
      <c r="Q132" s="94">
        <f t="shared" ca="1" si="33"/>
        <v>2293059696.4752822</v>
      </c>
      <c r="R132" s="10">
        <f t="shared" ca="1" si="34"/>
        <v>3.8522614817829426E-2</v>
      </c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</row>
    <row r="133" spans="1:35" x14ac:dyDescent="0.2">
      <c r="A133" s="100">
        <v>3215.5</v>
      </c>
      <c r="B133" s="100">
        <v>0.44845365500077605</v>
      </c>
      <c r="C133" s="132">
        <v>1</v>
      </c>
      <c r="D133" s="101">
        <f t="shared" si="20"/>
        <v>0.32155</v>
      </c>
      <c r="E133" s="101">
        <f t="shared" si="21"/>
        <v>0.44845365500077605</v>
      </c>
      <c r="F133" s="94">
        <f t="shared" si="22"/>
        <v>0.32155</v>
      </c>
      <c r="G133" s="94">
        <f t="shared" si="23"/>
        <v>0.44845365500077605</v>
      </c>
      <c r="H133" s="94">
        <f t="shared" si="24"/>
        <v>0.1033944025</v>
      </c>
      <c r="I133" s="94">
        <f t="shared" si="25"/>
        <v>3.3246470123875001E-2</v>
      </c>
      <c r="J133" s="94">
        <f t="shared" si="26"/>
        <v>1.0690402468332007E-2</v>
      </c>
      <c r="K133" s="94">
        <f t="shared" si="27"/>
        <v>0.14420027276549954</v>
      </c>
      <c r="L133" s="94">
        <f t="shared" si="28"/>
        <v>4.6367597707746379E-2</v>
      </c>
      <c r="M133" s="94">
        <f t="shared" ca="1" si="29"/>
        <v>0.28864582567968716</v>
      </c>
      <c r="N133" s="94">
        <f t="shared" ca="1" si="30"/>
        <v>2.5538542312318276E-2</v>
      </c>
      <c r="O133" s="129">
        <f t="shared" ca="1" si="31"/>
        <v>66946853117.405487</v>
      </c>
      <c r="P133" s="94">
        <f t="shared" ca="1" si="32"/>
        <v>79136982727.649323</v>
      </c>
      <c r="Q133" s="94">
        <f t="shared" ca="1" si="33"/>
        <v>2321030402.8813524</v>
      </c>
      <c r="R133" s="10">
        <f t="shared" ca="1" si="34"/>
        <v>0.15980782932108889</v>
      </c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</row>
    <row r="134" spans="1:35" x14ac:dyDescent="0.2">
      <c r="A134" s="100">
        <v>3256.5</v>
      </c>
      <c r="B134" s="100">
        <v>0.43283706499641994</v>
      </c>
      <c r="C134" s="132">
        <v>1</v>
      </c>
      <c r="D134" s="101">
        <f t="shared" si="20"/>
        <v>0.32565</v>
      </c>
      <c r="E134" s="101">
        <f t="shared" si="21"/>
        <v>0.43283706499641994</v>
      </c>
      <c r="F134" s="94">
        <f t="shared" si="22"/>
        <v>0.32565</v>
      </c>
      <c r="G134" s="94">
        <f t="shared" si="23"/>
        <v>0.43283706499641994</v>
      </c>
      <c r="H134" s="94">
        <f t="shared" si="24"/>
        <v>0.1060479225</v>
      </c>
      <c r="I134" s="94">
        <f t="shared" si="25"/>
        <v>3.4534505962124998E-2</v>
      </c>
      <c r="J134" s="94">
        <f t="shared" si="26"/>
        <v>1.1246161866566006E-2</v>
      </c>
      <c r="K134" s="94">
        <f t="shared" si="27"/>
        <v>0.14095339021608416</v>
      </c>
      <c r="L134" s="94">
        <f t="shared" si="28"/>
        <v>4.5901471523867809E-2</v>
      </c>
      <c r="M134" s="94">
        <f t="shared" ca="1" si="29"/>
        <v>0.28954652341697368</v>
      </c>
      <c r="N134" s="94">
        <f t="shared" ca="1" si="30"/>
        <v>2.0532179306131017E-2</v>
      </c>
      <c r="O134" s="129">
        <f t="shared" ca="1" si="31"/>
        <v>67254471118.177933</v>
      </c>
      <c r="P134" s="94">
        <f t="shared" ca="1" si="32"/>
        <v>80267959832.439316</v>
      </c>
      <c r="Q134" s="94">
        <f t="shared" ca="1" si="33"/>
        <v>2361625494.6399288</v>
      </c>
      <c r="R134" s="10">
        <f t="shared" ca="1" si="34"/>
        <v>0.14329054157944626</v>
      </c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</row>
    <row r="135" spans="1:35" x14ac:dyDescent="0.2">
      <c r="A135" s="100">
        <v>3256.5</v>
      </c>
      <c r="B135" s="100">
        <v>0.43313706499611726</v>
      </c>
      <c r="C135" s="132">
        <v>1</v>
      </c>
      <c r="D135" s="101">
        <f t="shared" si="20"/>
        <v>0.32565</v>
      </c>
      <c r="E135" s="101">
        <f t="shared" si="21"/>
        <v>0.43313706499611726</v>
      </c>
      <c r="F135" s="94">
        <f t="shared" si="22"/>
        <v>0.32565</v>
      </c>
      <c r="G135" s="94">
        <f t="shared" si="23"/>
        <v>0.43313706499611726</v>
      </c>
      <c r="H135" s="94">
        <f t="shared" si="24"/>
        <v>0.1060479225</v>
      </c>
      <c r="I135" s="94">
        <f t="shared" si="25"/>
        <v>3.4534505962124998E-2</v>
      </c>
      <c r="J135" s="94">
        <f t="shared" si="26"/>
        <v>1.1246161866566006E-2</v>
      </c>
      <c r="K135" s="94">
        <f t="shared" si="27"/>
        <v>0.14105108521598558</v>
      </c>
      <c r="L135" s="94">
        <f t="shared" si="28"/>
        <v>4.5933285900585707E-2</v>
      </c>
      <c r="M135" s="94">
        <f t="shared" ca="1" si="29"/>
        <v>0.28954652341697368</v>
      </c>
      <c r="N135" s="94">
        <f t="shared" ca="1" si="30"/>
        <v>2.0618243630991764E-2</v>
      </c>
      <c r="O135" s="129">
        <f t="shared" ca="1" si="31"/>
        <v>67254471118.177933</v>
      </c>
      <c r="P135" s="94">
        <f t="shared" ca="1" si="32"/>
        <v>80267959832.439316</v>
      </c>
      <c r="Q135" s="94">
        <f t="shared" ca="1" si="33"/>
        <v>2361625494.6399288</v>
      </c>
      <c r="R135" s="10">
        <f t="shared" ca="1" si="34"/>
        <v>0.14359054157914358</v>
      </c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</row>
    <row r="136" spans="1:35" x14ac:dyDescent="0.2">
      <c r="A136" s="100">
        <v>3256.5</v>
      </c>
      <c r="B136" s="100">
        <v>0.43383706500026165</v>
      </c>
      <c r="C136" s="132">
        <v>1</v>
      </c>
      <c r="D136" s="101">
        <f t="shared" si="20"/>
        <v>0.32565</v>
      </c>
      <c r="E136" s="101">
        <f t="shared" si="21"/>
        <v>0.43383706500026165</v>
      </c>
      <c r="F136" s="94">
        <f t="shared" si="22"/>
        <v>0.32565</v>
      </c>
      <c r="G136" s="94">
        <f t="shared" si="23"/>
        <v>0.43383706500026165</v>
      </c>
      <c r="H136" s="94">
        <f t="shared" si="24"/>
        <v>0.1060479225</v>
      </c>
      <c r="I136" s="94">
        <f t="shared" si="25"/>
        <v>3.4534505962124998E-2</v>
      </c>
      <c r="J136" s="94">
        <f t="shared" si="26"/>
        <v>1.1246161866566006E-2</v>
      </c>
      <c r="K136" s="94">
        <f t="shared" si="27"/>
        <v>0.1412790402173352</v>
      </c>
      <c r="L136" s="94">
        <f t="shared" si="28"/>
        <v>4.6007519446775204E-2</v>
      </c>
      <c r="M136" s="94">
        <f t="shared" ca="1" si="29"/>
        <v>0.28954652341697368</v>
      </c>
      <c r="N136" s="94">
        <f t="shared" ca="1" si="30"/>
        <v>2.0819760390398553E-2</v>
      </c>
      <c r="O136" s="129">
        <f t="shared" ca="1" si="31"/>
        <v>67254471118.177933</v>
      </c>
      <c r="P136" s="94">
        <f t="shared" ca="1" si="32"/>
        <v>80267959832.439316</v>
      </c>
      <c r="Q136" s="94">
        <f t="shared" ca="1" si="33"/>
        <v>2361625494.6399288</v>
      </c>
      <c r="R136" s="10">
        <f t="shared" ca="1" si="34"/>
        <v>0.14429054158328797</v>
      </c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</row>
    <row r="137" spans="1:35" x14ac:dyDescent="0.2">
      <c r="A137" s="100">
        <v>3333</v>
      </c>
      <c r="B137" s="100">
        <v>0.38808232999872416</v>
      </c>
      <c r="C137" s="132">
        <v>1</v>
      </c>
      <c r="D137" s="101">
        <f t="shared" si="20"/>
        <v>0.33329999999999999</v>
      </c>
      <c r="E137" s="101">
        <f t="shared" si="21"/>
        <v>0.38808232999872416</v>
      </c>
      <c r="F137" s="94">
        <f t="shared" si="22"/>
        <v>0.33329999999999999</v>
      </c>
      <c r="G137" s="94">
        <f t="shared" si="23"/>
        <v>0.38808232999872416</v>
      </c>
      <c r="H137" s="94">
        <f t="shared" si="24"/>
        <v>0.11108889</v>
      </c>
      <c r="I137" s="94">
        <f t="shared" si="25"/>
        <v>3.7025927036999993E-2</v>
      </c>
      <c r="J137" s="94">
        <f t="shared" si="26"/>
        <v>1.2340741481432098E-2</v>
      </c>
      <c r="K137" s="94">
        <f t="shared" si="27"/>
        <v>0.12934784058857476</v>
      </c>
      <c r="L137" s="94">
        <f t="shared" si="28"/>
        <v>4.3111635268171966E-2</v>
      </c>
      <c r="M137" s="94">
        <f t="shared" ca="1" si="29"/>
        <v>0.29122947277077588</v>
      </c>
      <c r="N137" s="94">
        <f t="shared" ca="1" si="30"/>
        <v>9.3804759532173342E-3</v>
      </c>
      <c r="O137" s="129">
        <f t="shared" ca="1" si="31"/>
        <v>67831146522.782906</v>
      </c>
      <c r="P137" s="94">
        <f t="shared" ca="1" si="32"/>
        <v>82404218952.504578</v>
      </c>
      <c r="Q137" s="94">
        <f t="shared" ca="1" si="33"/>
        <v>2438500408.910387</v>
      </c>
      <c r="R137" s="10">
        <f t="shared" ca="1" si="34"/>
        <v>9.6852857227948286E-2</v>
      </c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</row>
    <row r="138" spans="1:35" x14ac:dyDescent="0.2">
      <c r="A138" s="100">
        <v>4082</v>
      </c>
      <c r="B138" s="100">
        <v>0.40138681999815162</v>
      </c>
      <c r="C138" s="132">
        <v>1</v>
      </c>
      <c r="D138" s="101">
        <f t="shared" si="20"/>
        <v>0.40820000000000001</v>
      </c>
      <c r="E138" s="101">
        <f t="shared" si="21"/>
        <v>0.40138681999815162</v>
      </c>
      <c r="F138" s="94">
        <f t="shared" si="22"/>
        <v>0.40820000000000001</v>
      </c>
      <c r="G138" s="94">
        <f t="shared" si="23"/>
        <v>0.40138681999815162</v>
      </c>
      <c r="H138" s="94">
        <f t="shared" si="24"/>
        <v>0.16662724000000001</v>
      </c>
      <c r="I138" s="94">
        <f t="shared" si="25"/>
        <v>6.8017239367999999E-2</v>
      </c>
      <c r="J138" s="94">
        <f t="shared" si="26"/>
        <v>2.7764637110017601E-2</v>
      </c>
      <c r="K138" s="94">
        <f t="shared" si="27"/>
        <v>0.1638460999232455</v>
      </c>
      <c r="L138" s="94">
        <f t="shared" si="28"/>
        <v>6.6881977988668809E-2</v>
      </c>
      <c r="M138" s="94">
        <f t="shared" ca="1" si="29"/>
        <v>0.30787063137784093</v>
      </c>
      <c r="N138" s="94">
        <f t="shared" ca="1" si="30"/>
        <v>8.7452775340695274E-3</v>
      </c>
      <c r="O138" s="129">
        <f t="shared" ca="1" si="31"/>
        <v>73666103790.853592</v>
      </c>
      <c r="P138" s="94">
        <f t="shared" ca="1" si="32"/>
        <v>105156637910.36942</v>
      </c>
      <c r="Q138" s="94">
        <f t="shared" ca="1" si="33"/>
        <v>3271290540.2305756</v>
      </c>
      <c r="R138" s="10">
        <f t="shared" ca="1" si="34"/>
        <v>9.3516188620310692E-2</v>
      </c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</row>
    <row r="139" spans="1:35" x14ac:dyDescent="0.2">
      <c r="A139" s="100">
        <v>4285.5</v>
      </c>
      <c r="B139" s="100">
        <v>0.33586435500183143</v>
      </c>
      <c r="C139" s="132">
        <v>1</v>
      </c>
      <c r="D139" s="101">
        <f t="shared" si="20"/>
        <v>0.42854999999999999</v>
      </c>
      <c r="E139" s="101">
        <f t="shared" si="21"/>
        <v>0.33586435500183143</v>
      </c>
      <c r="F139" s="94">
        <f t="shared" si="22"/>
        <v>0.42854999999999999</v>
      </c>
      <c r="G139" s="94">
        <f t="shared" si="23"/>
        <v>0.33586435500183143</v>
      </c>
      <c r="H139" s="94">
        <f t="shared" si="24"/>
        <v>0.1836551025</v>
      </c>
      <c r="I139" s="94">
        <f t="shared" si="25"/>
        <v>7.8705394176374996E-2</v>
      </c>
      <c r="J139" s="94">
        <f t="shared" si="26"/>
        <v>3.3729196674285505E-2</v>
      </c>
      <c r="K139" s="94">
        <f t="shared" si="27"/>
        <v>0.14393466933603485</v>
      </c>
      <c r="L139" s="94">
        <f t="shared" si="28"/>
        <v>6.1683202543957732E-2</v>
      </c>
      <c r="M139" s="94">
        <f t="shared" ca="1" si="29"/>
        <v>0.31244326569889697</v>
      </c>
      <c r="N139" s="94">
        <f t="shared" ca="1" si="30"/>
        <v>5.4854742413603102E-4</v>
      </c>
      <c r="O139" s="129">
        <f t="shared" ca="1" si="31"/>
        <v>75311652598.47229</v>
      </c>
      <c r="P139" s="94">
        <f t="shared" ca="1" si="32"/>
        <v>111931705113.67165</v>
      </c>
      <c r="Q139" s="94">
        <f t="shared" ca="1" si="33"/>
        <v>3523562350.5868263</v>
      </c>
      <c r="R139" s="10">
        <f t="shared" ca="1" si="34"/>
        <v>2.3421089302934461E-2</v>
      </c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</row>
    <row r="140" spans="1:35" x14ac:dyDescent="0.2">
      <c r="A140" s="100">
        <v>4285.5</v>
      </c>
      <c r="B140" s="100">
        <v>0.33716435500537045</v>
      </c>
      <c r="C140" s="132">
        <v>1</v>
      </c>
      <c r="D140" s="101">
        <f t="shared" si="20"/>
        <v>0.42854999999999999</v>
      </c>
      <c r="E140" s="101">
        <f t="shared" si="21"/>
        <v>0.33716435500537045</v>
      </c>
      <c r="F140" s="94">
        <f t="shared" si="22"/>
        <v>0.42854999999999999</v>
      </c>
      <c r="G140" s="94">
        <f t="shared" si="23"/>
        <v>0.33716435500537045</v>
      </c>
      <c r="H140" s="94">
        <f t="shared" si="24"/>
        <v>0.1836551025</v>
      </c>
      <c r="I140" s="94">
        <f t="shared" si="25"/>
        <v>7.8705394176374996E-2</v>
      </c>
      <c r="J140" s="94">
        <f t="shared" si="26"/>
        <v>3.3729196674285505E-2</v>
      </c>
      <c r="K140" s="94">
        <f t="shared" si="27"/>
        <v>0.1444917843375515</v>
      </c>
      <c r="L140" s="94">
        <f t="shared" si="28"/>
        <v>6.1921954177857695E-2</v>
      </c>
      <c r="M140" s="94">
        <f t="shared" ca="1" si="29"/>
        <v>0.31244326569889697</v>
      </c>
      <c r="N140" s="94">
        <f t="shared" ca="1" si="30"/>
        <v>6.1113225649863778E-4</v>
      </c>
      <c r="O140" s="129">
        <f t="shared" ca="1" si="31"/>
        <v>75311652598.47229</v>
      </c>
      <c r="P140" s="94">
        <f t="shared" ca="1" si="32"/>
        <v>111931705113.67165</v>
      </c>
      <c r="Q140" s="94">
        <f t="shared" ca="1" si="33"/>
        <v>3523562350.5868263</v>
      </c>
      <c r="R140" s="10">
        <f t="shared" ca="1" si="34"/>
        <v>2.4721089306473487E-2</v>
      </c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</row>
    <row r="141" spans="1:35" x14ac:dyDescent="0.2">
      <c r="A141" s="100">
        <v>4285.5</v>
      </c>
      <c r="B141" s="100">
        <v>0.3381643550019362</v>
      </c>
      <c r="C141" s="132">
        <v>1</v>
      </c>
      <c r="D141" s="101">
        <f t="shared" si="20"/>
        <v>0.42854999999999999</v>
      </c>
      <c r="E141" s="101">
        <f t="shared" si="21"/>
        <v>0.3381643550019362</v>
      </c>
      <c r="F141" s="94">
        <f t="shared" si="22"/>
        <v>0.42854999999999999</v>
      </c>
      <c r="G141" s="94">
        <f t="shared" si="23"/>
        <v>0.3381643550019362</v>
      </c>
      <c r="H141" s="94">
        <f t="shared" si="24"/>
        <v>0.1836551025</v>
      </c>
      <c r="I141" s="94">
        <f t="shared" si="25"/>
        <v>7.8705394176374996E-2</v>
      </c>
      <c r="J141" s="94">
        <f t="shared" si="26"/>
        <v>3.3729196674285505E-2</v>
      </c>
      <c r="K141" s="94">
        <f t="shared" si="27"/>
        <v>0.14492033433607976</v>
      </c>
      <c r="L141" s="94">
        <f t="shared" si="28"/>
        <v>6.2105609279726977E-2</v>
      </c>
      <c r="M141" s="94">
        <f t="shared" ca="1" si="29"/>
        <v>0.31244326569889697</v>
      </c>
      <c r="N141" s="94">
        <f t="shared" ca="1" si="30"/>
        <v>6.6157443493491941E-4</v>
      </c>
      <c r="O141" s="129">
        <f t="shared" ca="1" si="31"/>
        <v>75311652598.47229</v>
      </c>
      <c r="P141" s="94">
        <f t="shared" ca="1" si="32"/>
        <v>111931705113.67165</v>
      </c>
      <c r="Q141" s="94">
        <f t="shared" ca="1" si="33"/>
        <v>3523562350.5868263</v>
      </c>
      <c r="R141" s="10">
        <f t="shared" ca="1" si="34"/>
        <v>2.5721089303039235E-2</v>
      </c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</row>
    <row r="142" spans="1:35" x14ac:dyDescent="0.2">
      <c r="A142" s="100">
        <v>4332</v>
      </c>
      <c r="B142" s="100">
        <v>0.34283932000107598</v>
      </c>
      <c r="C142" s="132">
        <v>1</v>
      </c>
      <c r="D142" s="101">
        <f t="shared" si="20"/>
        <v>0.43319999999999997</v>
      </c>
      <c r="E142" s="101">
        <f t="shared" si="21"/>
        <v>0.34283932000107598</v>
      </c>
      <c r="F142" s="94">
        <f t="shared" si="22"/>
        <v>0.43319999999999997</v>
      </c>
      <c r="G142" s="94">
        <f t="shared" si="23"/>
        <v>0.34283932000107598</v>
      </c>
      <c r="H142" s="94">
        <f t="shared" si="24"/>
        <v>0.18766223999999998</v>
      </c>
      <c r="I142" s="94">
        <f t="shared" si="25"/>
        <v>8.1295282367999988E-2</v>
      </c>
      <c r="J142" s="94">
        <f t="shared" si="26"/>
        <v>3.5217116321817593E-2</v>
      </c>
      <c r="K142" s="94">
        <f t="shared" si="27"/>
        <v>0.14851799342446612</v>
      </c>
      <c r="L142" s="94">
        <f t="shared" si="28"/>
        <v>6.4337994751478722E-2</v>
      </c>
      <c r="M142" s="94">
        <f t="shared" ca="1" si="29"/>
        <v>0.31349119521948637</v>
      </c>
      <c r="N142" s="94">
        <f t="shared" ca="1" si="30"/>
        <v>8.6131242819575374E-4</v>
      </c>
      <c r="O142" s="129">
        <f t="shared" ca="1" si="31"/>
        <v>75691333968.665802</v>
      </c>
      <c r="P142" s="94">
        <f t="shared" ca="1" si="32"/>
        <v>113516433362.45161</v>
      </c>
      <c r="Q142" s="94">
        <f t="shared" ca="1" si="33"/>
        <v>3582818832.3690348</v>
      </c>
      <c r="R142" s="10">
        <f t="shared" ca="1" si="34"/>
        <v>2.9348124781589602E-2</v>
      </c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</row>
    <row r="143" spans="1:35" x14ac:dyDescent="0.2">
      <c r="A143" s="100">
        <v>5177</v>
      </c>
      <c r="B143" s="100">
        <v>0.39683276999858208</v>
      </c>
      <c r="C143" s="132">
        <v>1</v>
      </c>
      <c r="D143" s="101">
        <f t="shared" si="20"/>
        <v>0.51770000000000005</v>
      </c>
      <c r="E143" s="101">
        <f t="shared" si="21"/>
        <v>0.39683276999858208</v>
      </c>
      <c r="F143" s="94">
        <f t="shared" si="22"/>
        <v>0.51770000000000005</v>
      </c>
      <c r="G143" s="94">
        <f t="shared" si="23"/>
        <v>0.39683276999858208</v>
      </c>
      <c r="H143" s="94">
        <f t="shared" si="24"/>
        <v>0.26801329000000007</v>
      </c>
      <c r="I143" s="94">
        <f t="shared" si="25"/>
        <v>0.13875048023300005</v>
      </c>
      <c r="J143" s="94">
        <f t="shared" si="26"/>
        <v>7.1831123616624123E-2</v>
      </c>
      <c r="K143" s="94">
        <f t="shared" si="27"/>
        <v>0.20544032502826595</v>
      </c>
      <c r="L143" s="94">
        <f t="shared" si="28"/>
        <v>0.10635645626713329</v>
      </c>
      <c r="M143" s="94">
        <f t="shared" ca="1" si="29"/>
        <v>0.33273360722789369</v>
      </c>
      <c r="N143" s="94">
        <f t="shared" ca="1" si="30"/>
        <v>4.1087026679032046E-3</v>
      </c>
      <c r="O143" s="129">
        <f t="shared" ca="1" si="31"/>
        <v>82833144447.846191</v>
      </c>
      <c r="P143" s="94">
        <f t="shared" ca="1" si="32"/>
        <v>144761541486.6514</v>
      </c>
      <c r="Q143" s="94">
        <f t="shared" ca="1" si="33"/>
        <v>4767882167.410387</v>
      </c>
      <c r="R143" s="10">
        <f t="shared" ca="1" si="34"/>
        <v>6.4099162770688389E-2</v>
      </c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</row>
    <row r="144" spans="1:35" x14ac:dyDescent="0.2">
      <c r="A144" s="100">
        <v>5392</v>
      </c>
      <c r="B144" s="100">
        <v>0.38042992000555387</v>
      </c>
      <c r="C144" s="132">
        <v>1</v>
      </c>
      <c r="D144" s="101">
        <f t="shared" si="20"/>
        <v>0.53920000000000001</v>
      </c>
      <c r="E144" s="101">
        <f t="shared" si="21"/>
        <v>0.38042992000555387</v>
      </c>
      <c r="F144" s="94">
        <f t="shared" si="22"/>
        <v>0.53920000000000001</v>
      </c>
      <c r="G144" s="94">
        <f t="shared" si="23"/>
        <v>0.38042992000555387</v>
      </c>
      <c r="H144" s="94">
        <f t="shared" si="24"/>
        <v>0.29073663999999999</v>
      </c>
      <c r="I144" s="94">
        <f t="shared" si="25"/>
        <v>0.15676519628800001</v>
      </c>
      <c r="J144" s="94">
        <f t="shared" si="26"/>
        <v>8.4527793838489601E-2</v>
      </c>
      <c r="K144" s="94">
        <f t="shared" si="27"/>
        <v>0.20512781286699466</v>
      </c>
      <c r="L144" s="94">
        <f t="shared" si="28"/>
        <v>0.11060491669788353</v>
      </c>
      <c r="M144" s="94">
        <f t="shared" ca="1" si="29"/>
        <v>0.33768992721432817</v>
      </c>
      <c r="N144" s="94">
        <f t="shared" ca="1" si="30"/>
        <v>1.8267069837940247E-3</v>
      </c>
      <c r="O144" s="129">
        <f t="shared" ca="1" si="31"/>
        <v>84724898674.520645</v>
      </c>
      <c r="P144" s="94">
        <f t="shared" ca="1" si="32"/>
        <v>153474914816.73526</v>
      </c>
      <c r="Q144" s="94">
        <f t="shared" ca="1" si="33"/>
        <v>5103329494.7140665</v>
      </c>
      <c r="R144" s="10">
        <f t="shared" ca="1" si="34"/>
        <v>4.27399927912257E-2</v>
      </c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</row>
    <row r="145" spans="1:35" x14ac:dyDescent="0.2">
      <c r="A145" s="100"/>
      <c r="B145" s="100"/>
      <c r="C145" s="131"/>
      <c r="D145" s="101">
        <f t="shared" si="20"/>
        <v>0</v>
      </c>
      <c r="E145" s="101">
        <f t="shared" si="21"/>
        <v>0</v>
      </c>
      <c r="F145" s="94">
        <f t="shared" si="22"/>
        <v>0</v>
      </c>
      <c r="G145" s="94">
        <f t="shared" si="23"/>
        <v>0</v>
      </c>
      <c r="H145" s="94">
        <f t="shared" si="24"/>
        <v>0</v>
      </c>
      <c r="I145" s="94">
        <f t="shared" si="25"/>
        <v>0</v>
      </c>
      <c r="J145" s="94">
        <f t="shared" si="26"/>
        <v>0</v>
      </c>
      <c r="K145" s="94">
        <f t="shared" si="27"/>
        <v>0</v>
      </c>
      <c r="L145" s="94">
        <f t="shared" si="28"/>
        <v>0</v>
      </c>
      <c r="M145" s="94">
        <f t="shared" ca="1" si="29"/>
        <v>0.2207785454899161</v>
      </c>
      <c r="N145" s="94">
        <f t="shared" ca="1" si="30"/>
        <v>0</v>
      </c>
      <c r="O145" s="129">
        <f t="shared" ca="1" si="31"/>
        <v>0</v>
      </c>
      <c r="P145" s="94">
        <f t="shared" ca="1" si="32"/>
        <v>0</v>
      </c>
      <c r="Q145" s="94">
        <f t="shared" ca="1" si="33"/>
        <v>0</v>
      </c>
      <c r="R145" s="10">
        <f t="shared" ca="1" si="34"/>
        <v>-0.2207785454899161</v>
      </c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</row>
    <row r="146" spans="1:35" x14ac:dyDescent="0.2">
      <c r="A146" s="100"/>
      <c r="B146" s="100"/>
      <c r="C146" s="131"/>
      <c r="D146" s="101">
        <f t="shared" si="20"/>
        <v>0</v>
      </c>
      <c r="E146" s="101">
        <f t="shared" si="21"/>
        <v>0</v>
      </c>
      <c r="F146" s="94">
        <f t="shared" si="22"/>
        <v>0</v>
      </c>
      <c r="G146" s="94">
        <f t="shared" si="23"/>
        <v>0</v>
      </c>
      <c r="H146" s="94">
        <f t="shared" si="24"/>
        <v>0</v>
      </c>
      <c r="I146" s="94">
        <f t="shared" si="25"/>
        <v>0</v>
      </c>
      <c r="J146" s="94">
        <f t="shared" si="26"/>
        <v>0</v>
      </c>
      <c r="K146" s="94">
        <f t="shared" si="27"/>
        <v>0</v>
      </c>
      <c r="L146" s="94">
        <f t="shared" si="28"/>
        <v>0</v>
      </c>
      <c r="M146" s="94">
        <f t="shared" ca="1" si="29"/>
        <v>0.2207785454899161</v>
      </c>
      <c r="N146" s="94">
        <f t="shared" ca="1" si="30"/>
        <v>0</v>
      </c>
      <c r="O146" s="129">
        <f t="shared" ca="1" si="31"/>
        <v>0</v>
      </c>
      <c r="P146" s="94">
        <f t="shared" ca="1" si="32"/>
        <v>0</v>
      </c>
      <c r="Q146" s="94">
        <f t="shared" ca="1" si="33"/>
        <v>0</v>
      </c>
      <c r="R146" s="10">
        <f t="shared" ca="1" si="34"/>
        <v>-0.2207785454899161</v>
      </c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</row>
    <row r="147" spans="1:35" x14ac:dyDescent="0.2">
      <c r="A147" s="100"/>
      <c r="B147" s="100"/>
      <c r="C147" s="132"/>
      <c r="D147" s="101">
        <f t="shared" ref="D147:D210" si="35">A147/A$18</f>
        <v>0</v>
      </c>
      <c r="E147" s="101">
        <f t="shared" ref="E147:E210" si="36">B147/B$18</f>
        <v>0</v>
      </c>
      <c r="F147" s="94">
        <f t="shared" ref="F147:F210" si="37">$C147*D147</f>
        <v>0</v>
      </c>
      <c r="G147" s="94">
        <f t="shared" ref="G147:G210" si="38">$C147*E147</f>
        <v>0</v>
      </c>
      <c r="H147" s="94">
        <f t="shared" ref="H147:H210" si="39">C147*D147*D147</f>
        <v>0</v>
      </c>
      <c r="I147" s="94">
        <f t="shared" ref="I147:I210" si="40">C147*D147*D147*D147</f>
        <v>0</v>
      </c>
      <c r="J147" s="94">
        <f t="shared" ref="J147:J210" si="41">C147*D147*D147*D147*D147</f>
        <v>0</v>
      </c>
      <c r="K147" s="94">
        <f t="shared" ref="K147:K210" si="42">C147*E147*D147</f>
        <v>0</v>
      </c>
      <c r="L147" s="94">
        <f t="shared" ref="L147:L210" si="43">C147*E147*D147*D147</f>
        <v>0</v>
      </c>
      <c r="M147" s="94">
        <f t="shared" ref="M147:M210" ca="1" si="44">+E$4+E$5*D147+E$6*D147^2</f>
        <v>0.2207785454899161</v>
      </c>
      <c r="N147" s="94">
        <f t="shared" ref="N147:N210" ca="1" si="45">C147*(M147-E147)^2</f>
        <v>0</v>
      </c>
      <c r="O147" s="129">
        <f t="shared" ref="O147:O210" ca="1" si="46">(C147*O$1-O$2*F147+O$3*H147)^2</f>
        <v>0</v>
      </c>
      <c r="P147" s="94">
        <f t="shared" ref="P147:P210" ca="1" si="47">(-C147*O$2+O$4*F147-O$5*H147)^2</f>
        <v>0</v>
      </c>
      <c r="Q147" s="94">
        <f t="shared" ref="Q147:Q210" ca="1" si="48">+(C147*O$3-F147*O$5+H147*O$6)^2</f>
        <v>0</v>
      </c>
      <c r="R147" s="10">
        <f t="shared" ref="R147:R210" ca="1" si="49">+E147-M147</f>
        <v>-0.2207785454899161</v>
      </c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</row>
    <row r="148" spans="1:35" x14ac:dyDescent="0.2">
      <c r="A148" s="100"/>
      <c r="B148" s="100"/>
      <c r="C148" s="132"/>
      <c r="D148" s="101">
        <f t="shared" si="35"/>
        <v>0</v>
      </c>
      <c r="E148" s="101">
        <f t="shared" si="36"/>
        <v>0</v>
      </c>
      <c r="F148" s="94">
        <f t="shared" si="37"/>
        <v>0</v>
      </c>
      <c r="G148" s="94">
        <f t="shared" si="38"/>
        <v>0</v>
      </c>
      <c r="H148" s="94">
        <f t="shared" si="39"/>
        <v>0</v>
      </c>
      <c r="I148" s="94">
        <f t="shared" si="40"/>
        <v>0</v>
      </c>
      <c r="J148" s="94">
        <f t="shared" si="41"/>
        <v>0</v>
      </c>
      <c r="K148" s="94">
        <f t="shared" si="42"/>
        <v>0</v>
      </c>
      <c r="L148" s="94">
        <f t="shared" si="43"/>
        <v>0</v>
      </c>
      <c r="M148" s="94">
        <f t="shared" ca="1" si="44"/>
        <v>0.2207785454899161</v>
      </c>
      <c r="N148" s="94">
        <f t="shared" ca="1" si="45"/>
        <v>0</v>
      </c>
      <c r="O148" s="129">
        <f t="shared" ca="1" si="46"/>
        <v>0</v>
      </c>
      <c r="P148" s="94">
        <f t="shared" ca="1" si="47"/>
        <v>0</v>
      </c>
      <c r="Q148" s="94">
        <f t="shared" ca="1" si="48"/>
        <v>0</v>
      </c>
      <c r="R148" s="10">
        <f t="shared" ca="1" si="49"/>
        <v>-0.2207785454899161</v>
      </c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</row>
    <row r="149" spans="1:35" x14ac:dyDescent="0.2">
      <c r="A149" s="100"/>
      <c r="B149" s="100"/>
      <c r="C149" s="100"/>
      <c r="D149" s="101">
        <f t="shared" si="35"/>
        <v>0</v>
      </c>
      <c r="E149" s="101">
        <f t="shared" si="36"/>
        <v>0</v>
      </c>
      <c r="F149" s="94">
        <f t="shared" si="37"/>
        <v>0</v>
      </c>
      <c r="G149" s="94">
        <f t="shared" si="38"/>
        <v>0</v>
      </c>
      <c r="H149" s="94">
        <f t="shared" si="39"/>
        <v>0</v>
      </c>
      <c r="I149" s="94">
        <f t="shared" si="40"/>
        <v>0</v>
      </c>
      <c r="J149" s="94">
        <f t="shared" si="41"/>
        <v>0</v>
      </c>
      <c r="K149" s="94">
        <f t="shared" si="42"/>
        <v>0</v>
      </c>
      <c r="L149" s="94">
        <f t="shared" si="43"/>
        <v>0</v>
      </c>
      <c r="M149" s="94">
        <f t="shared" ca="1" si="44"/>
        <v>0.2207785454899161</v>
      </c>
      <c r="N149" s="94">
        <f t="shared" ca="1" si="45"/>
        <v>0</v>
      </c>
      <c r="O149" s="129">
        <f t="shared" ca="1" si="46"/>
        <v>0</v>
      </c>
      <c r="P149" s="94">
        <f t="shared" ca="1" si="47"/>
        <v>0</v>
      </c>
      <c r="Q149" s="94">
        <f t="shared" ca="1" si="48"/>
        <v>0</v>
      </c>
      <c r="R149" s="10">
        <f t="shared" ca="1" si="49"/>
        <v>-0.2207785454899161</v>
      </c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</row>
    <row r="150" spans="1:35" x14ac:dyDescent="0.2">
      <c r="A150" s="100"/>
      <c r="B150" s="100"/>
      <c r="C150" s="100"/>
      <c r="D150" s="101">
        <f t="shared" si="35"/>
        <v>0</v>
      </c>
      <c r="E150" s="101">
        <f t="shared" si="36"/>
        <v>0</v>
      </c>
      <c r="F150" s="94">
        <f t="shared" si="37"/>
        <v>0</v>
      </c>
      <c r="G150" s="94">
        <f t="shared" si="38"/>
        <v>0</v>
      </c>
      <c r="H150" s="94">
        <f t="shared" si="39"/>
        <v>0</v>
      </c>
      <c r="I150" s="94">
        <f t="shared" si="40"/>
        <v>0</v>
      </c>
      <c r="J150" s="94">
        <f t="shared" si="41"/>
        <v>0</v>
      </c>
      <c r="K150" s="94">
        <f t="shared" si="42"/>
        <v>0</v>
      </c>
      <c r="L150" s="94">
        <f t="shared" si="43"/>
        <v>0</v>
      </c>
      <c r="M150" s="94">
        <f t="shared" ca="1" si="44"/>
        <v>0.2207785454899161</v>
      </c>
      <c r="N150" s="94">
        <f t="shared" ca="1" si="45"/>
        <v>0</v>
      </c>
      <c r="O150" s="129">
        <f t="shared" ca="1" si="46"/>
        <v>0</v>
      </c>
      <c r="P150" s="94">
        <f t="shared" ca="1" si="47"/>
        <v>0</v>
      </c>
      <c r="Q150" s="94">
        <f t="shared" ca="1" si="48"/>
        <v>0</v>
      </c>
      <c r="R150" s="10">
        <f t="shared" ca="1" si="49"/>
        <v>-0.2207785454899161</v>
      </c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</row>
    <row r="151" spans="1:35" x14ac:dyDescent="0.2">
      <c r="A151" s="100"/>
      <c r="B151" s="100"/>
      <c r="C151" s="100"/>
      <c r="D151" s="101">
        <f t="shared" si="35"/>
        <v>0</v>
      </c>
      <c r="E151" s="101">
        <f t="shared" si="36"/>
        <v>0</v>
      </c>
      <c r="F151" s="94">
        <f t="shared" si="37"/>
        <v>0</v>
      </c>
      <c r="G151" s="94">
        <f t="shared" si="38"/>
        <v>0</v>
      </c>
      <c r="H151" s="94">
        <f t="shared" si="39"/>
        <v>0</v>
      </c>
      <c r="I151" s="94">
        <f t="shared" si="40"/>
        <v>0</v>
      </c>
      <c r="J151" s="94">
        <f t="shared" si="41"/>
        <v>0</v>
      </c>
      <c r="K151" s="94">
        <f t="shared" si="42"/>
        <v>0</v>
      </c>
      <c r="L151" s="94">
        <f t="shared" si="43"/>
        <v>0</v>
      </c>
      <c r="M151" s="94">
        <f t="shared" ca="1" si="44"/>
        <v>0.2207785454899161</v>
      </c>
      <c r="N151" s="94">
        <f t="shared" ca="1" si="45"/>
        <v>0</v>
      </c>
      <c r="O151" s="129">
        <f t="shared" ca="1" si="46"/>
        <v>0</v>
      </c>
      <c r="P151" s="94">
        <f t="shared" ca="1" si="47"/>
        <v>0</v>
      </c>
      <c r="Q151" s="94">
        <f t="shared" ca="1" si="48"/>
        <v>0</v>
      </c>
      <c r="R151" s="10">
        <f t="shared" ca="1" si="49"/>
        <v>-0.2207785454899161</v>
      </c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</row>
    <row r="152" spans="1:35" x14ac:dyDescent="0.2">
      <c r="A152" s="100"/>
      <c r="B152" s="100"/>
      <c r="C152" s="100"/>
      <c r="D152" s="101">
        <f t="shared" si="35"/>
        <v>0</v>
      </c>
      <c r="E152" s="101">
        <f t="shared" si="36"/>
        <v>0</v>
      </c>
      <c r="F152" s="94">
        <f t="shared" si="37"/>
        <v>0</v>
      </c>
      <c r="G152" s="94">
        <f t="shared" si="38"/>
        <v>0</v>
      </c>
      <c r="H152" s="94">
        <f t="shared" si="39"/>
        <v>0</v>
      </c>
      <c r="I152" s="94">
        <f t="shared" si="40"/>
        <v>0</v>
      </c>
      <c r="J152" s="94">
        <f t="shared" si="41"/>
        <v>0</v>
      </c>
      <c r="K152" s="94">
        <f t="shared" si="42"/>
        <v>0</v>
      </c>
      <c r="L152" s="94">
        <f t="shared" si="43"/>
        <v>0</v>
      </c>
      <c r="M152" s="94">
        <f t="shared" ca="1" si="44"/>
        <v>0.2207785454899161</v>
      </c>
      <c r="N152" s="94">
        <f t="shared" ca="1" si="45"/>
        <v>0</v>
      </c>
      <c r="O152" s="129">
        <f t="shared" ca="1" si="46"/>
        <v>0</v>
      </c>
      <c r="P152" s="94">
        <f t="shared" ca="1" si="47"/>
        <v>0</v>
      </c>
      <c r="Q152" s="94">
        <f t="shared" ca="1" si="48"/>
        <v>0</v>
      </c>
      <c r="R152" s="10">
        <f t="shared" ca="1" si="49"/>
        <v>-0.2207785454899161</v>
      </c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</row>
    <row r="153" spans="1:35" x14ac:dyDescent="0.2">
      <c r="A153" s="100"/>
      <c r="B153" s="100"/>
      <c r="C153" s="100"/>
      <c r="D153" s="101">
        <f t="shared" si="35"/>
        <v>0</v>
      </c>
      <c r="E153" s="101">
        <f t="shared" si="36"/>
        <v>0</v>
      </c>
      <c r="F153" s="94">
        <f t="shared" si="37"/>
        <v>0</v>
      </c>
      <c r="G153" s="94">
        <f t="shared" si="38"/>
        <v>0</v>
      </c>
      <c r="H153" s="94">
        <f t="shared" si="39"/>
        <v>0</v>
      </c>
      <c r="I153" s="94">
        <f t="shared" si="40"/>
        <v>0</v>
      </c>
      <c r="J153" s="94">
        <f t="shared" si="41"/>
        <v>0</v>
      </c>
      <c r="K153" s="94">
        <f t="shared" si="42"/>
        <v>0</v>
      </c>
      <c r="L153" s="94">
        <f t="shared" si="43"/>
        <v>0</v>
      </c>
      <c r="M153" s="94">
        <f t="shared" ca="1" si="44"/>
        <v>0.2207785454899161</v>
      </c>
      <c r="N153" s="94">
        <f t="shared" ca="1" si="45"/>
        <v>0</v>
      </c>
      <c r="O153" s="129">
        <f t="shared" ca="1" si="46"/>
        <v>0</v>
      </c>
      <c r="P153" s="94">
        <f t="shared" ca="1" si="47"/>
        <v>0</v>
      </c>
      <c r="Q153" s="94">
        <f t="shared" ca="1" si="48"/>
        <v>0</v>
      </c>
      <c r="R153" s="10">
        <f t="shared" ca="1" si="49"/>
        <v>-0.2207785454899161</v>
      </c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</row>
    <row r="154" spans="1:35" x14ac:dyDescent="0.2">
      <c r="A154" s="100"/>
      <c r="B154" s="100"/>
      <c r="C154" s="100"/>
      <c r="D154" s="101">
        <f t="shared" si="35"/>
        <v>0</v>
      </c>
      <c r="E154" s="101">
        <f t="shared" si="36"/>
        <v>0</v>
      </c>
      <c r="F154" s="94">
        <f t="shared" si="37"/>
        <v>0</v>
      </c>
      <c r="G154" s="94">
        <f t="shared" si="38"/>
        <v>0</v>
      </c>
      <c r="H154" s="94">
        <f t="shared" si="39"/>
        <v>0</v>
      </c>
      <c r="I154" s="94">
        <f t="shared" si="40"/>
        <v>0</v>
      </c>
      <c r="J154" s="94">
        <f t="shared" si="41"/>
        <v>0</v>
      </c>
      <c r="K154" s="94">
        <f t="shared" si="42"/>
        <v>0</v>
      </c>
      <c r="L154" s="94">
        <f t="shared" si="43"/>
        <v>0</v>
      </c>
      <c r="M154" s="94">
        <f t="shared" ca="1" si="44"/>
        <v>0.2207785454899161</v>
      </c>
      <c r="N154" s="94">
        <f t="shared" ca="1" si="45"/>
        <v>0</v>
      </c>
      <c r="O154" s="129">
        <f t="shared" ca="1" si="46"/>
        <v>0</v>
      </c>
      <c r="P154" s="94">
        <f t="shared" ca="1" si="47"/>
        <v>0</v>
      </c>
      <c r="Q154" s="94">
        <f t="shared" ca="1" si="48"/>
        <v>0</v>
      </c>
      <c r="R154" s="10">
        <f t="shared" ca="1" si="49"/>
        <v>-0.2207785454899161</v>
      </c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</row>
    <row r="155" spans="1:35" x14ac:dyDescent="0.2">
      <c r="A155" s="100"/>
      <c r="B155" s="100"/>
      <c r="C155" s="100"/>
      <c r="D155" s="101">
        <f t="shared" si="35"/>
        <v>0</v>
      </c>
      <c r="E155" s="101">
        <f t="shared" si="36"/>
        <v>0</v>
      </c>
      <c r="F155" s="94">
        <f t="shared" si="37"/>
        <v>0</v>
      </c>
      <c r="G155" s="94">
        <f t="shared" si="38"/>
        <v>0</v>
      </c>
      <c r="H155" s="94">
        <f t="shared" si="39"/>
        <v>0</v>
      </c>
      <c r="I155" s="94">
        <f t="shared" si="40"/>
        <v>0</v>
      </c>
      <c r="J155" s="94">
        <f t="shared" si="41"/>
        <v>0</v>
      </c>
      <c r="K155" s="94">
        <f t="shared" si="42"/>
        <v>0</v>
      </c>
      <c r="L155" s="94">
        <f t="shared" si="43"/>
        <v>0</v>
      </c>
      <c r="M155" s="94">
        <f t="shared" ca="1" si="44"/>
        <v>0.2207785454899161</v>
      </c>
      <c r="N155" s="94">
        <f t="shared" ca="1" si="45"/>
        <v>0</v>
      </c>
      <c r="O155" s="129">
        <f t="shared" ca="1" si="46"/>
        <v>0</v>
      </c>
      <c r="P155" s="94">
        <f t="shared" ca="1" si="47"/>
        <v>0</v>
      </c>
      <c r="Q155" s="94">
        <f t="shared" ca="1" si="48"/>
        <v>0</v>
      </c>
      <c r="R155" s="10">
        <f t="shared" ca="1" si="49"/>
        <v>-0.2207785454899161</v>
      </c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</row>
    <row r="156" spans="1:35" x14ac:dyDescent="0.2">
      <c r="A156" s="100"/>
      <c r="B156" s="100"/>
      <c r="C156" s="100"/>
      <c r="D156" s="101">
        <f t="shared" si="35"/>
        <v>0</v>
      </c>
      <c r="E156" s="101">
        <f t="shared" si="36"/>
        <v>0</v>
      </c>
      <c r="F156" s="94">
        <f t="shared" si="37"/>
        <v>0</v>
      </c>
      <c r="G156" s="94">
        <f t="shared" si="38"/>
        <v>0</v>
      </c>
      <c r="H156" s="94">
        <f t="shared" si="39"/>
        <v>0</v>
      </c>
      <c r="I156" s="94">
        <f t="shared" si="40"/>
        <v>0</v>
      </c>
      <c r="J156" s="94">
        <f t="shared" si="41"/>
        <v>0</v>
      </c>
      <c r="K156" s="94">
        <f t="shared" si="42"/>
        <v>0</v>
      </c>
      <c r="L156" s="94">
        <f t="shared" si="43"/>
        <v>0</v>
      </c>
      <c r="M156" s="94">
        <f t="shared" ca="1" si="44"/>
        <v>0.2207785454899161</v>
      </c>
      <c r="N156" s="94">
        <f t="shared" ca="1" si="45"/>
        <v>0</v>
      </c>
      <c r="O156" s="129">
        <f t="shared" ca="1" si="46"/>
        <v>0</v>
      </c>
      <c r="P156" s="94">
        <f t="shared" ca="1" si="47"/>
        <v>0</v>
      </c>
      <c r="Q156" s="94">
        <f t="shared" ca="1" si="48"/>
        <v>0</v>
      </c>
      <c r="R156" s="10">
        <f t="shared" ca="1" si="49"/>
        <v>-0.2207785454899161</v>
      </c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</row>
    <row r="157" spans="1:35" x14ac:dyDescent="0.2">
      <c r="A157" s="100"/>
      <c r="B157" s="100"/>
      <c r="C157" s="100"/>
      <c r="D157" s="101">
        <f t="shared" si="35"/>
        <v>0</v>
      </c>
      <c r="E157" s="101">
        <f t="shared" si="36"/>
        <v>0</v>
      </c>
      <c r="F157" s="94">
        <f t="shared" si="37"/>
        <v>0</v>
      </c>
      <c r="G157" s="94">
        <f t="shared" si="38"/>
        <v>0</v>
      </c>
      <c r="H157" s="94">
        <f t="shared" si="39"/>
        <v>0</v>
      </c>
      <c r="I157" s="94">
        <f t="shared" si="40"/>
        <v>0</v>
      </c>
      <c r="J157" s="94">
        <f t="shared" si="41"/>
        <v>0</v>
      </c>
      <c r="K157" s="94">
        <f t="shared" si="42"/>
        <v>0</v>
      </c>
      <c r="L157" s="94">
        <f t="shared" si="43"/>
        <v>0</v>
      </c>
      <c r="M157" s="94">
        <f t="shared" ca="1" si="44"/>
        <v>0.2207785454899161</v>
      </c>
      <c r="N157" s="94">
        <f t="shared" ca="1" si="45"/>
        <v>0</v>
      </c>
      <c r="O157" s="129">
        <f t="shared" ca="1" si="46"/>
        <v>0</v>
      </c>
      <c r="P157" s="94">
        <f t="shared" ca="1" si="47"/>
        <v>0</v>
      </c>
      <c r="Q157" s="94">
        <f t="shared" ca="1" si="48"/>
        <v>0</v>
      </c>
      <c r="R157" s="10">
        <f t="shared" ca="1" si="49"/>
        <v>-0.2207785454899161</v>
      </c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</row>
    <row r="158" spans="1:35" x14ac:dyDescent="0.2">
      <c r="A158" s="100"/>
      <c r="B158" s="100"/>
      <c r="C158" s="100"/>
      <c r="D158" s="101">
        <f t="shared" si="35"/>
        <v>0</v>
      </c>
      <c r="E158" s="101">
        <f t="shared" si="36"/>
        <v>0</v>
      </c>
      <c r="F158" s="94">
        <f t="shared" si="37"/>
        <v>0</v>
      </c>
      <c r="G158" s="94">
        <f t="shared" si="38"/>
        <v>0</v>
      </c>
      <c r="H158" s="94">
        <f t="shared" si="39"/>
        <v>0</v>
      </c>
      <c r="I158" s="94">
        <f t="shared" si="40"/>
        <v>0</v>
      </c>
      <c r="J158" s="94">
        <f t="shared" si="41"/>
        <v>0</v>
      </c>
      <c r="K158" s="94">
        <f t="shared" si="42"/>
        <v>0</v>
      </c>
      <c r="L158" s="94">
        <f t="shared" si="43"/>
        <v>0</v>
      </c>
      <c r="M158" s="94">
        <f t="shared" ca="1" si="44"/>
        <v>0.2207785454899161</v>
      </c>
      <c r="N158" s="94">
        <f t="shared" ca="1" si="45"/>
        <v>0</v>
      </c>
      <c r="O158" s="129">
        <f t="shared" ca="1" si="46"/>
        <v>0</v>
      </c>
      <c r="P158" s="94">
        <f t="shared" ca="1" si="47"/>
        <v>0</v>
      </c>
      <c r="Q158" s="94">
        <f t="shared" ca="1" si="48"/>
        <v>0</v>
      </c>
      <c r="R158" s="10">
        <f t="shared" ca="1" si="49"/>
        <v>-0.2207785454899161</v>
      </c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</row>
    <row r="159" spans="1:35" x14ac:dyDescent="0.2">
      <c r="A159" s="100"/>
      <c r="B159" s="100"/>
      <c r="C159" s="100"/>
      <c r="D159" s="101">
        <f t="shared" si="35"/>
        <v>0</v>
      </c>
      <c r="E159" s="101">
        <f t="shared" si="36"/>
        <v>0</v>
      </c>
      <c r="F159" s="94">
        <f t="shared" si="37"/>
        <v>0</v>
      </c>
      <c r="G159" s="94">
        <f t="shared" si="38"/>
        <v>0</v>
      </c>
      <c r="H159" s="94">
        <f t="shared" si="39"/>
        <v>0</v>
      </c>
      <c r="I159" s="94">
        <f t="shared" si="40"/>
        <v>0</v>
      </c>
      <c r="J159" s="94">
        <f t="shared" si="41"/>
        <v>0</v>
      </c>
      <c r="K159" s="94">
        <f t="shared" si="42"/>
        <v>0</v>
      </c>
      <c r="L159" s="94">
        <f t="shared" si="43"/>
        <v>0</v>
      </c>
      <c r="M159" s="94">
        <f t="shared" ca="1" si="44"/>
        <v>0.2207785454899161</v>
      </c>
      <c r="N159" s="94">
        <f t="shared" ca="1" si="45"/>
        <v>0</v>
      </c>
      <c r="O159" s="129">
        <f t="shared" ca="1" si="46"/>
        <v>0</v>
      </c>
      <c r="P159" s="94">
        <f t="shared" ca="1" si="47"/>
        <v>0</v>
      </c>
      <c r="Q159" s="94">
        <f t="shared" ca="1" si="48"/>
        <v>0</v>
      </c>
      <c r="R159" s="10">
        <f t="shared" ca="1" si="49"/>
        <v>-0.2207785454899161</v>
      </c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</row>
    <row r="160" spans="1:35" x14ac:dyDescent="0.2">
      <c r="A160" s="100"/>
      <c r="B160" s="100"/>
      <c r="C160" s="100"/>
      <c r="D160" s="101">
        <f t="shared" si="35"/>
        <v>0</v>
      </c>
      <c r="E160" s="101">
        <f t="shared" si="36"/>
        <v>0</v>
      </c>
      <c r="F160" s="94">
        <f t="shared" si="37"/>
        <v>0</v>
      </c>
      <c r="G160" s="94">
        <f t="shared" si="38"/>
        <v>0</v>
      </c>
      <c r="H160" s="94">
        <f t="shared" si="39"/>
        <v>0</v>
      </c>
      <c r="I160" s="94">
        <f t="shared" si="40"/>
        <v>0</v>
      </c>
      <c r="J160" s="94">
        <f t="shared" si="41"/>
        <v>0</v>
      </c>
      <c r="K160" s="94">
        <f t="shared" si="42"/>
        <v>0</v>
      </c>
      <c r="L160" s="94">
        <f t="shared" si="43"/>
        <v>0</v>
      </c>
      <c r="M160" s="94">
        <f t="shared" ca="1" si="44"/>
        <v>0.2207785454899161</v>
      </c>
      <c r="N160" s="94">
        <f t="shared" ca="1" si="45"/>
        <v>0</v>
      </c>
      <c r="O160" s="129">
        <f t="shared" ca="1" si="46"/>
        <v>0</v>
      </c>
      <c r="P160" s="94">
        <f t="shared" ca="1" si="47"/>
        <v>0</v>
      </c>
      <c r="Q160" s="94">
        <f t="shared" ca="1" si="48"/>
        <v>0</v>
      </c>
      <c r="R160" s="10">
        <f t="shared" ca="1" si="49"/>
        <v>-0.2207785454899161</v>
      </c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</row>
    <row r="161" spans="1:35" x14ac:dyDescent="0.2">
      <c r="A161" s="100"/>
      <c r="B161" s="100"/>
      <c r="C161" s="100"/>
      <c r="D161" s="101">
        <f t="shared" si="35"/>
        <v>0</v>
      </c>
      <c r="E161" s="101">
        <f t="shared" si="36"/>
        <v>0</v>
      </c>
      <c r="F161" s="94">
        <f t="shared" si="37"/>
        <v>0</v>
      </c>
      <c r="G161" s="94">
        <f t="shared" si="38"/>
        <v>0</v>
      </c>
      <c r="H161" s="94">
        <f t="shared" si="39"/>
        <v>0</v>
      </c>
      <c r="I161" s="94">
        <f t="shared" si="40"/>
        <v>0</v>
      </c>
      <c r="J161" s="94">
        <f t="shared" si="41"/>
        <v>0</v>
      </c>
      <c r="K161" s="94">
        <f t="shared" si="42"/>
        <v>0</v>
      </c>
      <c r="L161" s="94">
        <f t="shared" si="43"/>
        <v>0</v>
      </c>
      <c r="M161" s="94">
        <f t="shared" ca="1" si="44"/>
        <v>0.2207785454899161</v>
      </c>
      <c r="N161" s="94">
        <f t="shared" ca="1" si="45"/>
        <v>0</v>
      </c>
      <c r="O161" s="129">
        <f t="shared" ca="1" si="46"/>
        <v>0</v>
      </c>
      <c r="P161" s="94">
        <f t="shared" ca="1" si="47"/>
        <v>0</v>
      </c>
      <c r="Q161" s="94">
        <f t="shared" ca="1" si="48"/>
        <v>0</v>
      </c>
      <c r="R161" s="10">
        <f t="shared" ca="1" si="49"/>
        <v>-0.2207785454899161</v>
      </c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</row>
    <row r="162" spans="1:35" x14ac:dyDescent="0.2">
      <c r="A162" s="100"/>
      <c r="B162" s="100"/>
      <c r="C162" s="100"/>
      <c r="D162" s="101">
        <f t="shared" si="35"/>
        <v>0</v>
      </c>
      <c r="E162" s="101">
        <f t="shared" si="36"/>
        <v>0</v>
      </c>
      <c r="F162" s="94">
        <f t="shared" si="37"/>
        <v>0</v>
      </c>
      <c r="G162" s="94">
        <f t="shared" si="38"/>
        <v>0</v>
      </c>
      <c r="H162" s="94">
        <f t="shared" si="39"/>
        <v>0</v>
      </c>
      <c r="I162" s="94">
        <f t="shared" si="40"/>
        <v>0</v>
      </c>
      <c r="J162" s="94">
        <f t="shared" si="41"/>
        <v>0</v>
      </c>
      <c r="K162" s="94">
        <f t="shared" si="42"/>
        <v>0</v>
      </c>
      <c r="L162" s="94">
        <f t="shared" si="43"/>
        <v>0</v>
      </c>
      <c r="M162" s="94">
        <f t="shared" ca="1" si="44"/>
        <v>0.2207785454899161</v>
      </c>
      <c r="N162" s="94">
        <f t="shared" ca="1" si="45"/>
        <v>0</v>
      </c>
      <c r="O162" s="129">
        <f t="shared" ca="1" si="46"/>
        <v>0</v>
      </c>
      <c r="P162" s="94">
        <f t="shared" ca="1" si="47"/>
        <v>0</v>
      </c>
      <c r="Q162" s="94">
        <f t="shared" ca="1" si="48"/>
        <v>0</v>
      </c>
      <c r="R162" s="10">
        <f t="shared" ca="1" si="49"/>
        <v>-0.2207785454899161</v>
      </c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</row>
    <row r="163" spans="1:35" x14ac:dyDescent="0.2">
      <c r="A163" s="100"/>
      <c r="B163" s="100"/>
      <c r="C163" s="100"/>
      <c r="D163" s="101">
        <f t="shared" si="35"/>
        <v>0</v>
      </c>
      <c r="E163" s="101">
        <f t="shared" si="36"/>
        <v>0</v>
      </c>
      <c r="F163" s="94">
        <f t="shared" si="37"/>
        <v>0</v>
      </c>
      <c r="G163" s="94">
        <f t="shared" si="38"/>
        <v>0</v>
      </c>
      <c r="H163" s="94">
        <f t="shared" si="39"/>
        <v>0</v>
      </c>
      <c r="I163" s="94">
        <f t="shared" si="40"/>
        <v>0</v>
      </c>
      <c r="J163" s="94">
        <f t="shared" si="41"/>
        <v>0</v>
      </c>
      <c r="K163" s="94">
        <f t="shared" si="42"/>
        <v>0</v>
      </c>
      <c r="L163" s="94">
        <f t="shared" si="43"/>
        <v>0</v>
      </c>
      <c r="M163" s="94">
        <f t="shared" ca="1" si="44"/>
        <v>0.2207785454899161</v>
      </c>
      <c r="N163" s="94">
        <f t="shared" ca="1" si="45"/>
        <v>0</v>
      </c>
      <c r="O163" s="129">
        <f t="shared" ca="1" si="46"/>
        <v>0</v>
      </c>
      <c r="P163" s="94">
        <f t="shared" ca="1" si="47"/>
        <v>0</v>
      </c>
      <c r="Q163" s="94">
        <f t="shared" ca="1" si="48"/>
        <v>0</v>
      </c>
      <c r="R163" s="10">
        <f t="shared" ca="1" si="49"/>
        <v>-0.2207785454899161</v>
      </c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</row>
    <row r="164" spans="1:35" x14ac:dyDescent="0.2">
      <c r="A164" s="100"/>
      <c r="B164" s="100"/>
      <c r="C164" s="100"/>
      <c r="D164" s="101">
        <f t="shared" si="35"/>
        <v>0</v>
      </c>
      <c r="E164" s="101">
        <f t="shared" si="36"/>
        <v>0</v>
      </c>
      <c r="F164" s="94">
        <f t="shared" si="37"/>
        <v>0</v>
      </c>
      <c r="G164" s="94">
        <f t="shared" si="38"/>
        <v>0</v>
      </c>
      <c r="H164" s="94">
        <f t="shared" si="39"/>
        <v>0</v>
      </c>
      <c r="I164" s="94">
        <f t="shared" si="40"/>
        <v>0</v>
      </c>
      <c r="J164" s="94">
        <f t="shared" si="41"/>
        <v>0</v>
      </c>
      <c r="K164" s="94">
        <f t="shared" si="42"/>
        <v>0</v>
      </c>
      <c r="L164" s="94">
        <f t="shared" si="43"/>
        <v>0</v>
      </c>
      <c r="M164" s="94">
        <f t="shared" ca="1" si="44"/>
        <v>0.2207785454899161</v>
      </c>
      <c r="N164" s="94">
        <f t="shared" ca="1" si="45"/>
        <v>0</v>
      </c>
      <c r="O164" s="129">
        <f t="shared" ca="1" si="46"/>
        <v>0</v>
      </c>
      <c r="P164" s="94">
        <f t="shared" ca="1" si="47"/>
        <v>0</v>
      </c>
      <c r="Q164" s="94">
        <f t="shared" ca="1" si="48"/>
        <v>0</v>
      </c>
      <c r="R164" s="10">
        <f t="shared" ca="1" si="49"/>
        <v>-0.2207785454899161</v>
      </c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</row>
    <row r="165" spans="1:35" x14ac:dyDescent="0.2">
      <c r="A165" s="100"/>
      <c r="B165" s="100"/>
      <c r="C165" s="100"/>
      <c r="D165" s="101">
        <f t="shared" si="35"/>
        <v>0</v>
      </c>
      <c r="E165" s="101">
        <f t="shared" si="36"/>
        <v>0</v>
      </c>
      <c r="F165" s="94">
        <f t="shared" si="37"/>
        <v>0</v>
      </c>
      <c r="G165" s="94">
        <f t="shared" si="38"/>
        <v>0</v>
      </c>
      <c r="H165" s="94">
        <f t="shared" si="39"/>
        <v>0</v>
      </c>
      <c r="I165" s="94">
        <f t="shared" si="40"/>
        <v>0</v>
      </c>
      <c r="J165" s="94">
        <f t="shared" si="41"/>
        <v>0</v>
      </c>
      <c r="K165" s="94">
        <f t="shared" si="42"/>
        <v>0</v>
      </c>
      <c r="L165" s="94">
        <f t="shared" si="43"/>
        <v>0</v>
      </c>
      <c r="M165" s="94">
        <f t="shared" ca="1" si="44"/>
        <v>0.2207785454899161</v>
      </c>
      <c r="N165" s="94">
        <f t="shared" ca="1" si="45"/>
        <v>0</v>
      </c>
      <c r="O165" s="129">
        <f t="shared" ca="1" si="46"/>
        <v>0</v>
      </c>
      <c r="P165" s="94">
        <f t="shared" ca="1" si="47"/>
        <v>0</v>
      </c>
      <c r="Q165" s="94">
        <f t="shared" ca="1" si="48"/>
        <v>0</v>
      </c>
      <c r="R165" s="10">
        <f t="shared" ca="1" si="49"/>
        <v>-0.2207785454899161</v>
      </c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</row>
    <row r="166" spans="1:35" x14ac:dyDescent="0.2">
      <c r="A166" s="100"/>
      <c r="B166" s="100"/>
      <c r="C166" s="100"/>
      <c r="D166" s="101">
        <f t="shared" si="35"/>
        <v>0</v>
      </c>
      <c r="E166" s="101">
        <f t="shared" si="36"/>
        <v>0</v>
      </c>
      <c r="F166" s="94">
        <f t="shared" si="37"/>
        <v>0</v>
      </c>
      <c r="G166" s="94">
        <f t="shared" si="38"/>
        <v>0</v>
      </c>
      <c r="H166" s="94">
        <f t="shared" si="39"/>
        <v>0</v>
      </c>
      <c r="I166" s="94">
        <f t="shared" si="40"/>
        <v>0</v>
      </c>
      <c r="J166" s="94">
        <f t="shared" si="41"/>
        <v>0</v>
      </c>
      <c r="K166" s="94">
        <f t="shared" si="42"/>
        <v>0</v>
      </c>
      <c r="L166" s="94">
        <f t="shared" si="43"/>
        <v>0</v>
      </c>
      <c r="M166" s="94">
        <f t="shared" ca="1" si="44"/>
        <v>0.2207785454899161</v>
      </c>
      <c r="N166" s="94">
        <f t="shared" ca="1" si="45"/>
        <v>0</v>
      </c>
      <c r="O166" s="129">
        <f t="shared" ca="1" si="46"/>
        <v>0</v>
      </c>
      <c r="P166" s="94">
        <f t="shared" ca="1" si="47"/>
        <v>0</v>
      </c>
      <c r="Q166" s="94">
        <f t="shared" ca="1" si="48"/>
        <v>0</v>
      </c>
      <c r="R166" s="10">
        <f t="shared" ca="1" si="49"/>
        <v>-0.2207785454899161</v>
      </c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</row>
    <row r="167" spans="1:35" x14ac:dyDescent="0.2">
      <c r="A167" s="100"/>
      <c r="B167" s="100"/>
      <c r="C167" s="100"/>
      <c r="D167" s="101">
        <f t="shared" si="35"/>
        <v>0</v>
      </c>
      <c r="E167" s="101">
        <f t="shared" si="36"/>
        <v>0</v>
      </c>
      <c r="F167" s="94">
        <f t="shared" si="37"/>
        <v>0</v>
      </c>
      <c r="G167" s="94">
        <f t="shared" si="38"/>
        <v>0</v>
      </c>
      <c r="H167" s="94">
        <f t="shared" si="39"/>
        <v>0</v>
      </c>
      <c r="I167" s="94">
        <f t="shared" si="40"/>
        <v>0</v>
      </c>
      <c r="J167" s="94">
        <f t="shared" si="41"/>
        <v>0</v>
      </c>
      <c r="K167" s="94">
        <f t="shared" si="42"/>
        <v>0</v>
      </c>
      <c r="L167" s="94">
        <f t="shared" si="43"/>
        <v>0</v>
      </c>
      <c r="M167" s="94">
        <f t="shared" ca="1" si="44"/>
        <v>0.2207785454899161</v>
      </c>
      <c r="N167" s="94">
        <f t="shared" ca="1" si="45"/>
        <v>0</v>
      </c>
      <c r="O167" s="129">
        <f t="shared" ca="1" si="46"/>
        <v>0</v>
      </c>
      <c r="P167" s="94">
        <f t="shared" ca="1" si="47"/>
        <v>0</v>
      </c>
      <c r="Q167" s="94">
        <f t="shared" ca="1" si="48"/>
        <v>0</v>
      </c>
      <c r="R167" s="10">
        <f t="shared" ca="1" si="49"/>
        <v>-0.2207785454899161</v>
      </c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</row>
    <row r="168" spans="1:35" x14ac:dyDescent="0.2">
      <c r="A168" s="100"/>
      <c r="B168" s="100"/>
      <c r="C168" s="100"/>
      <c r="D168" s="101">
        <f t="shared" si="35"/>
        <v>0</v>
      </c>
      <c r="E168" s="101">
        <f t="shared" si="36"/>
        <v>0</v>
      </c>
      <c r="F168" s="94">
        <f t="shared" si="37"/>
        <v>0</v>
      </c>
      <c r="G168" s="94">
        <f t="shared" si="38"/>
        <v>0</v>
      </c>
      <c r="H168" s="94">
        <f t="shared" si="39"/>
        <v>0</v>
      </c>
      <c r="I168" s="94">
        <f t="shared" si="40"/>
        <v>0</v>
      </c>
      <c r="J168" s="94">
        <f t="shared" si="41"/>
        <v>0</v>
      </c>
      <c r="K168" s="94">
        <f t="shared" si="42"/>
        <v>0</v>
      </c>
      <c r="L168" s="94">
        <f t="shared" si="43"/>
        <v>0</v>
      </c>
      <c r="M168" s="94">
        <f t="shared" ca="1" si="44"/>
        <v>0.2207785454899161</v>
      </c>
      <c r="N168" s="94">
        <f t="shared" ca="1" si="45"/>
        <v>0</v>
      </c>
      <c r="O168" s="129">
        <f t="shared" ca="1" si="46"/>
        <v>0</v>
      </c>
      <c r="P168" s="94">
        <f t="shared" ca="1" si="47"/>
        <v>0</v>
      </c>
      <c r="Q168" s="94">
        <f t="shared" ca="1" si="48"/>
        <v>0</v>
      </c>
      <c r="R168" s="10">
        <f t="shared" ca="1" si="49"/>
        <v>-0.2207785454899161</v>
      </c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</row>
    <row r="169" spans="1:35" x14ac:dyDescent="0.2">
      <c r="A169" s="100"/>
      <c r="B169" s="100"/>
      <c r="C169" s="100"/>
      <c r="D169" s="101">
        <f t="shared" si="35"/>
        <v>0</v>
      </c>
      <c r="E169" s="101">
        <f t="shared" si="36"/>
        <v>0</v>
      </c>
      <c r="F169" s="94">
        <f t="shared" si="37"/>
        <v>0</v>
      </c>
      <c r="G169" s="94">
        <f t="shared" si="38"/>
        <v>0</v>
      </c>
      <c r="H169" s="94">
        <f t="shared" si="39"/>
        <v>0</v>
      </c>
      <c r="I169" s="94">
        <f t="shared" si="40"/>
        <v>0</v>
      </c>
      <c r="J169" s="94">
        <f t="shared" si="41"/>
        <v>0</v>
      </c>
      <c r="K169" s="94">
        <f t="shared" si="42"/>
        <v>0</v>
      </c>
      <c r="L169" s="94">
        <f t="shared" si="43"/>
        <v>0</v>
      </c>
      <c r="M169" s="94">
        <f t="shared" ca="1" si="44"/>
        <v>0.2207785454899161</v>
      </c>
      <c r="N169" s="94">
        <f t="shared" ca="1" si="45"/>
        <v>0</v>
      </c>
      <c r="O169" s="129">
        <f t="shared" ca="1" si="46"/>
        <v>0</v>
      </c>
      <c r="P169" s="94">
        <f t="shared" ca="1" si="47"/>
        <v>0</v>
      </c>
      <c r="Q169" s="94">
        <f t="shared" ca="1" si="48"/>
        <v>0</v>
      </c>
      <c r="R169" s="10">
        <f t="shared" ca="1" si="49"/>
        <v>-0.2207785454899161</v>
      </c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</row>
    <row r="170" spans="1:35" x14ac:dyDescent="0.2">
      <c r="A170" s="100"/>
      <c r="B170" s="100"/>
      <c r="C170" s="100"/>
      <c r="D170" s="101">
        <f t="shared" si="35"/>
        <v>0</v>
      </c>
      <c r="E170" s="101">
        <f t="shared" si="36"/>
        <v>0</v>
      </c>
      <c r="F170" s="94">
        <f t="shared" si="37"/>
        <v>0</v>
      </c>
      <c r="G170" s="94">
        <f t="shared" si="38"/>
        <v>0</v>
      </c>
      <c r="H170" s="94">
        <f t="shared" si="39"/>
        <v>0</v>
      </c>
      <c r="I170" s="94">
        <f t="shared" si="40"/>
        <v>0</v>
      </c>
      <c r="J170" s="94">
        <f t="shared" si="41"/>
        <v>0</v>
      </c>
      <c r="K170" s="94">
        <f t="shared" si="42"/>
        <v>0</v>
      </c>
      <c r="L170" s="94">
        <f t="shared" si="43"/>
        <v>0</v>
      </c>
      <c r="M170" s="94">
        <f t="shared" ca="1" si="44"/>
        <v>0.2207785454899161</v>
      </c>
      <c r="N170" s="94">
        <f t="shared" ca="1" si="45"/>
        <v>0</v>
      </c>
      <c r="O170" s="129">
        <f t="shared" ca="1" si="46"/>
        <v>0</v>
      </c>
      <c r="P170" s="94">
        <f t="shared" ca="1" si="47"/>
        <v>0</v>
      </c>
      <c r="Q170" s="94">
        <f t="shared" ca="1" si="48"/>
        <v>0</v>
      </c>
      <c r="R170" s="10">
        <f t="shared" ca="1" si="49"/>
        <v>-0.2207785454899161</v>
      </c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</row>
    <row r="171" spans="1:35" x14ac:dyDescent="0.2">
      <c r="A171" s="100"/>
      <c r="B171" s="100"/>
      <c r="C171" s="100"/>
      <c r="D171" s="101">
        <f t="shared" si="35"/>
        <v>0</v>
      </c>
      <c r="E171" s="101">
        <f t="shared" si="36"/>
        <v>0</v>
      </c>
      <c r="F171" s="94">
        <f t="shared" si="37"/>
        <v>0</v>
      </c>
      <c r="G171" s="94">
        <f t="shared" si="38"/>
        <v>0</v>
      </c>
      <c r="H171" s="94">
        <f t="shared" si="39"/>
        <v>0</v>
      </c>
      <c r="I171" s="94">
        <f t="shared" si="40"/>
        <v>0</v>
      </c>
      <c r="J171" s="94">
        <f t="shared" si="41"/>
        <v>0</v>
      </c>
      <c r="K171" s="94">
        <f t="shared" si="42"/>
        <v>0</v>
      </c>
      <c r="L171" s="94">
        <f t="shared" si="43"/>
        <v>0</v>
      </c>
      <c r="M171" s="94">
        <f t="shared" ca="1" si="44"/>
        <v>0.2207785454899161</v>
      </c>
      <c r="N171" s="94">
        <f t="shared" ca="1" si="45"/>
        <v>0</v>
      </c>
      <c r="O171" s="129">
        <f t="shared" ca="1" si="46"/>
        <v>0</v>
      </c>
      <c r="P171" s="94">
        <f t="shared" ca="1" si="47"/>
        <v>0</v>
      </c>
      <c r="Q171" s="94">
        <f t="shared" ca="1" si="48"/>
        <v>0</v>
      </c>
      <c r="R171" s="10">
        <f t="shared" ca="1" si="49"/>
        <v>-0.2207785454899161</v>
      </c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</row>
    <row r="172" spans="1:35" x14ac:dyDescent="0.2">
      <c r="A172" s="100"/>
      <c r="B172" s="100"/>
      <c r="C172" s="100"/>
      <c r="D172" s="101">
        <f t="shared" si="35"/>
        <v>0</v>
      </c>
      <c r="E172" s="101">
        <f t="shared" si="36"/>
        <v>0</v>
      </c>
      <c r="F172" s="94">
        <f t="shared" si="37"/>
        <v>0</v>
      </c>
      <c r="G172" s="94">
        <f t="shared" si="38"/>
        <v>0</v>
      </c>
      <c r="H172" s="94">
        <f t="shared" si="39"/>
        <v>0</v>
      </c>
      <c r="I172" s="94">
        <f t="shared" si="40"/>
        <v>0</v>
      </c>
      <c r="J172" s="94">
        <f t="shared" si="41"/>
        <v>0</v>
      </c>
      <c r="K172" s="94">
        <f t="shared" si="42"/>
        <v>0</v>
      </c>
      <c r="L172" s="94">
        <f t="shared" si="43"/>
        <v>0</v>
      </c>
      <c r="M172" s="94">
        <f t="shared" ca="1" si="44"/>
        <v>0.2207785454899161</v>
      </c>
      <c r="N172" s="94">
        <f t="shared" ca="1" si="45"/>
        <v>0</v>
      </c>
      <c r="O172" s="129">
        <f t="shared" ca="1" si="46"/>
        <v>0</v>
      </c>
      <c r="P172" s="94">
        <f t="shared" ca="1" si="47"/>
        <v>0</v>
      </c>
      <c r="Q172" s="94">
        <f t="shared" ca="1" si="48"/>
        <v>0</v>
      </c>
      <c r="R172" s="10">
        <f t="shared" ca="1" si="49"/>
        <v>-0.2207785454899161</v>
      </c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</row>
    <row r="173" spans="1:35" x14ac:dyDescent="0.2">
      <c r="A173" s="100"/>
      <c r="B173" s="100"/>
      <c r="C173" s="100"/>
      <c r="D173" s="101">
        <f t="shared" si="35"/>
        <v>0</v>
      </c>
      <c r="E173" s="101">
        <f t="shared" si="36"/>
        <v>0</v>
      </c>
      <c r="F173" s="94">
        <f t="shared" si="37"/>
        <v>0</v>
      </c>
      <c r="G173" s="94">
        <f t="shared" si="38"/>
        <v>0</v>
      </c>
      <c r="H173" s="94">
        <f t="shared" si="39"/>
        <v>0</v>
      </c>
      <c r="I173" s="94">
        <f t="shared" si="40"/>
        <v>0</v>
      </c>
      <c r="J173" s="94">
        <f t="shared" si="41"/>
        <v>0</v>
      </c>
      <c r="K173" s="94">
        <f t="shared" si="42"/>
        <v>0</v>
      </c>
      <c r="L173" s="94">
        <f t="shared" si="43"/>
        <v>0</v>
      </c>
      <c r="M173" s="94">
        <f t="shared" ca="1" si="44"/>
        <v>0.2207785454899161</v>
      </c>
      <c r="N173" s="94">
        <f t="shared" ca="1" si="45"/>
        <v>0</v>
      </c>
      <c r="O173" s="129">
        <f t="shared" ca="1" si="46"/>
        <v>0</v>
      </c>
      <c r="P173" s="94">
        <f t="shared" ca="1" si="47"/>
        <v>0</v>
      </c>
      <c r="Q173" s="94">
        <f t="shared" ca="1" si="48"/>
        <v>0</v>
      </c>
      <c r="R173" s="10">
        <f t="shared" ca="1" si="49"/>
        <v>-0.2207785454899161</v>
      </c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</row>
    <row r="174" spans="1:35" x14ac:dyDescent="0.2">
      <c r="A174" s="100"/>
      <c r="B174" s="100"/>
      <c r="C174" s="100"/>
      <c r="D174" s="101">
        <f t="shared" si="35"/>
        <v>0</v>
      </c>
      <c r="E174" s="101">
        <f t="shared" si="36"/>
        <v>0</v>
      </c>
      <c r="F174" s="94">
        <f t="shared" si="37"/>
        <v>0</v>
      </c>
      <c r="G174" s="94">
        <f t="shared" si="38"/>
        <v>0</v>
      </c>
      <c r="H174" s="94">
        <f t="shared" si="39"/>
        <v>0</v>
      </c>
      <c r="I174" s="94">
        <f t="shared" si="40"/>
        <v>0</v>
      </c>
      <c r="J174" s="94">
        <f t="shared" si="41"/>
        <v>0</v>
      </c>
      <c r="K174" s="94">
        <f t="shared" si="42"/>
        <v>0</v>
      </c>
      <c r="L174" s="94">
        <f t="shared" si="43"/>
        <v>0</v>
      </c>
      <c r="M174" s="94">
        <f t="shared" ca="1" si="44"/>
        <v>0.2207785454899161</v>
      </c>
      <c r="N174" s="94">
        <f t="shared" ca="1" si="45"/>
        <v>0</v>
      </c>
      <c r="O174" s="129">
        <f t="shared" ca="1" si="46"/>
        <v>0</v>
      </c>
      <c r="P174" s="94">
        <f t="shared" ca="1" si="47"/>
        <v>0</v>
      </c>
      <c r="Q174" s="94">
        <f t="shared" ca="1" si="48"/>
        <v>0</v>
      </c>
      <c r="R174" s="10">
        <f t="shared" ca="1" si="49"/>
        <v>-0.2207785454899161</v>
      </c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</row>
    <row r="175" spans="1:35" x14ac:dyDescent="0.2">
      <c r="A175" s="100"/>
      <c r="B175" s="100"/>
      <c r="C175" s="100"/>
      <c r="D175" s="101">
        <f t="shared" si="35"/>
        <v>0</v>
      </c>
      <c r="E175" s="101">
        <f t="shared" si="36"/>
        <v>0</v>
      </c>
      <c r="F175" s="94">
        <f t="shared" si="37"/>
        <v>0</v>
      </c>
      <c r="G175" s="94">
        <f t="shared" si="38"/>
        <v>0</v>
      </c>
      <c r="H175" s="94">
        <f t="shared" si="39"/>
        <v>0</v>
      </c>
      <c r="I175" s="94">
        <f t="shared" si="40"/>
        <v>0</v>
      </c>
      <c r="J175" s="94">
        <f t="shared" si="41"/>
        <v>0</v>
      </c>
      <c r="K175" s="94">
        <f t="shared" si="42"/>
        <v>0</v>
      </c>
      <c r="L175" s="94">
        <f t="shared" si="43"/>
        <v>0</v>
      </c>
      <c r="M175" s="94">
        <f t="shared" ca="1" si="44"/>
        <v>0.2207785454899161</v>
      </c>
      <c r="N175" s="94">
        <f t="shared" ca="1" si="45"/>
        <v>0</v>
      </c>
      <c r="O175" s="129">
        <f t="shared" ca="1" si="46"/>
        <v>0</v>
      </c>
      <c r="P175" s="94">
        <f t="shared" ca="1" si="47"/>
        <v>0</v>
      </c>
      <c r="Q175" s="94">
        <f t="shared" ca="1" si="48"/>
        <v>0</v>
      </c>
      <c r="R175" s="10">
        <f t="shared" ca="1" si="49"/>
        <v>-0.2207785454899161</v>
      </c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</row>
    <row r="176" spans="1:35" x14ac:dyDescent="0.2">
      <c r="A176" s="100"/>
      <c r="B176" s="100"/>
      <c r="C176" s="100"/>
      <c r="D176" s="101">
        <f t="shared" si="35"/>
        <v>0</v>
      </c>
      <c r="E176" s="101">
        <f t="shared" si="36"/>
        <v>0</v>
      </c>
      <c r="F176" s="94">
        <f t="shared" si="37"/>
        <v>0</v>
      </c>
      <c r="G176" s="94">
        <f t="shared" si="38"/>
        <v>0</v>
      </c>
      <c r="H176" s="94">
        <f t="shared" si="39"/>
        <v>0</v>
      </c>
      <c r="I176" s="94">
        <f t="shared" si="40"/>
        <v>0</v>
      </c>
      <c r="J176" s="94">
        <f t="shared" si="41"/>
        <v>0</v>
      </c>
      <c r="K176" s="94">
        <f t="shared" si="42"/>
        <v>0</v>
      </c>
      <c r="L176" s="94">
        <f t="shared" si="43"/>
        <v>0</v>
      </c>
      <c r="M176" s="94">
        <f t="shared" ca="1" si="44"/>
        <v>0.2207785454899161</v>
      </c>
      <c r="N176" s="94">
        <f t="shared" ca="1" si="45"/>
        <v>0</v>
      </c>
      <c r="O176" s="129">
        <f t="shared" ca="1" si="46"/>
        <v>0</v>
      </c>
      <c r="P176" s="94">
        <f t="shared" ca="1" si="47"/>
        <v>0</v>
      </c>
      <c r="Q176" s="94">
        <f t="shared" ca="1" si="48"/>
        <v>0</v>
      </c>
      <c r="R176" s="10">
        <f t="shared" ca="1" si="49"/>
        <v>-0.2207785454899161</v>
      </c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</row>
    <row r="177" spans="1:35" x14ac:dyDescent="0.2">
      <c r="A177" s="100"/>
      <c r="B177" s="100"/>
      <c r="C177" s="100"/>
      <c r="D177" s="101">
        <f t="shared" si="35"/>
        <v>0</v>
      </c>
      <c r="E177" s="101">
        <f t="shared" si="36"/>
        <v>0</v>
      </c>
      <c r="F177" s="94">
        <f t="shared" si="37"/>
        <v>0</v>
      </c>
      <c r="G177" s="94">
        <f t="shared" si="38"/>
        <v>0</v>
      </c>
      <c r="H177" s="94">
        <f t="shared" si="39"/>
        <v>0</v>
      </c>
      <c r="I177" s="94">
        <f t="shared" si="40"/>
        <v>0</v>
      </c>
      <c r="J177" s="94">
        <f t="shared" si="41"/>
        <v>0</v>
      </c>
      <c r="K177" s="94">
        <f t="shared" si="42"/>
        <v>0</v>
      </c>
      <c r="L177" s="94">
        <f t="shared" si="43"/>
        <v>0</v>
      </c>
      <c r="M177" s="94">
        <f t="shared" ca="1" si="44"/>
        <v>0.2207785454899161</v>
      </c>
      <c r="N177" s="94">
        <f t="shared" ca="1" si="45"/>
        <v>0</v>
      </c>
      <c r="O177" s="129">
        <f t="shared" ca="1" si="46"/>
        <v>0</v>
      </c>
      <c r="P177" s="94">
        <f t="shared" ca="1" si="47"/>
        <v>0</v>
      </c>
      <c r="Q177" s="94">
        <f t="shared" ca="1" si="48"/>
        <v>0</v>
      </c>
      <c r="R177" s="10">
        <f t="shared" ca="1" si="49"/>
        <v>-0.2207785454899161</v>
      </c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</row>
    <row r="178" spans="1:35" x14ac:dyDescent="0.2">
      <c r="A178" s="100"/>
      <c r="B178" s="100"/>
      <c r="C178" s="100"/>
      <c r="D178" s="101">
        <f t="shared" si="35"/>
        <v>0</v>
      </c>
      <c r="E178" s="101">
        <f t="shared" si="36"/>
        <v>0</v>
      </c>
      <c r="F178" s="94">
        <f t="shared" si="37"/>
        <v>0</v>
      </c>
      <c r="G178" s="94">
        <f t="shared" si="38"/>
        <v>0</v>
      </c>
      <c r="H178" s="94">
        <f t="shared" si="39"/>
        <v>0</v>
      </c>
      <c r="I178" s="94">
        <f t="shared" si="40"/>
        <v>0</v>
      </c>
      <c r="J178" s="94">
        <f t="shared" si="41"/>
        <v>0</v>
      </c>
      <c r="K178" s="94">
        <f t="shared" si="42"/>
        <v>0</v>
      </c>
      <c r="L178" s="94">
        <f t="shared" si="43"/>
        <v>0</v>
      </c>
      <c r="M178" s="94">
        <f t="shared" ca="1" si="44"/>
        <v>0.2207785454899161</v>
      </c>
      <c r="N178" s="94">
        <f t="shared" ca="1" si="45"/>
        <v>0</v>
      </c>
      <c r="O178" s="129">
        <f t="shared" ca="1" si="46"/>
        <v>0</v>
      </c>
      <c r="P178" s="94">
        <f t="shared" ca="1" si="47"/>
        <v>0</v>
      </c>
      <c r="Q178" s="94">
        <f t="shared" ca="1" si="48"/>
        <v>0</v>
      </c>
      <c r="R178" s="10">
        <f t="shared" ca="1" si="49"/>
        <v>-0.2207785454899161</v>
      </c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</row>
    <row r="179" spans="1:35" x14ac:dyDescent="0.2">
      <c r="A179" s="100"/>
      <c r="B179" s="100"/>
      <c r="C179" s="100"/>
      <c r="D179" s="101">
        <f t="shared" si="35"/>
        <v>0</v>
      </c>
      <c r="E179" s="101">
        <f t="shared" si="36"/>
        <v>0</v>
      </c>
      <c r="F179" s="94">
        <f t="shared" si="37"/>
        <v>0</v>
      </c>
      <c r="G179" s="94">
        <f t="shared" si="38"/>
        <v>0</v>
      </c>
      <c r="H179" s="94">
        <f t="shared" si="39"/>
        <v>0</v>
      </c>
      <c r="I179" s="94">
        <f t="shared" si="40"/>
        <v>0</v>
      </c>
      <c r="J179" s="94">
        <f t="shared" si="41"/>
        <v>0</v>
      </c>
      <c r="K179" s="94">
        <f t="shared" si="42"/>
        <v>0</v>
      </c>
      <c r="L179" s="94">
        <f t="shared" si="43"/>
        <v>0</v>
      </c>
      <c r="M179" s="94">
        <f t="shared" ca="1" si="44"/>
        <v>0.2207785454899161</v>
      </c>
      <c r="N179" s="94">
        <f t="shared" ca="1" si="45"/>
        <v>0</v>
      </c>
      <c r="O179" s="129">
        <f t="shared" ca="1" si="46"/>
        <v>0</v>
      </c>
      <c r="P179" s="94">
        <f t="shared" ca="1" si="47"/>
        <v>0</v>
      </c>
      <c r="Q179" s="94">
        <f t="shared" ca="1" si="48"/>
        <v>0</v>
      </c>
      <c r="R179" s="10">
        <f t="shared" ca="1" si="49"/>
        <v>-0.2207785454899161</v>
      </c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</row>
    <row r="180" spans="1:35" x14ac:dyDescent="0.2">
      <c r="A180" s="100"/>
      <c r="B180" s="100"/>
      <c r="C180" s="100"/>
      <c r="D180" s="101">
        <f t="shared" si="35"/>
        <v>0</v>
      </c>
      <c r="E180" s="101">
        <f t="shared" si="36"/>
        <v>0</v>
      </c>
      <c r="F180" s="94">
        <f t="shared" si="37"/>
        <v>0</v>
      </c>
      <c r="G180" s="94">
        <f t="shared" si="38"/>
        <v>0</v>
      </c>
      <c r="H180" s="94">
        <f t="shared" si="39"/>
        <v>0</v>
      </c>
      <c r="I180" s="94">
        <f t="shared" si="40"/>
        <v>0</v>
      </c>
      <c r="J180" s="94">
        <f t="shared" si="41"/>
        <v>0</v>
      </c>
      <c r="K180" s="94">
        <f t="shared" si="42"/>
        <v>0</v>
      </c>
      <c r="L180" s="94">
        <f t="shared" si="43"/>
        <v>0</v>
      </c>
      <c r="M180" s="94">
        <f t="shared" ca="1" si="44"/>
        <v>0.2207785454899161</v>
      </c>
      <c r="N180" s="94">
        <f t="shared" ca="1" si="45"/>
        <v>0</v>
      </c>
      <c r="O180" s="129">
        <f t="shared" ca="1" si="46"/>
        <v>0</v>
      </c>
      <c r="P180" s="94">
        <f t="shared" ca="1" si="47"/>
        <v>0</v>
      </c>
      <c r="Q180" s="94">
        <f t="shared" ca="1" si="48"/>
        <v>0</v>
      </c>
      <c r="R180" s="10">
        <f t="shared" ca="1" si="49"/>
        <v>-0.2207785454899161</v>
      </c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</row>
    <row r="181" spans="1:35" x14ac:dyDescent="0.2">
      <c r="A181" s="100"/>
      <c r="B181" s="100"/>
      <c r="C181" s="100"/>
      <c r="D181" s="101">
        <f t="shared" si="35"/>
        <v>0</v>
      </c>
      <c r="E181" s="101">
        <f t="shared" si="36"/>
        <v>0</v>
      </c>
      <c r="F181" s="94">
        <f t="shared" si="37"/>
        <v>0</v>
      </c>
      <c r="G181" s="94">
        <f t="shared" si="38"/>
        <v>0</v>
      </c>
      <c r="H181" s="94">
        <f t="shared" si="39"/>
        <v>0</v>
      </c>
      <c r="I181" s="94">
        <f t="shared" si="40"/>
        <v>0</v>
      </c>
      <c r="J181" s="94">
        <f t="shared" si="41"/>
        <v>0</v>
      </c>
      <c r="K181" s="94">
        <f t="shared" si="42"/>
        <v>0</v>
      </c>
      <c r="L181" s="94">
        <f t="shared" si="43"/>
        <v>0</v>
      </c>
      <c r="M181" s="94">
        <f t="shared" ca="1" si="44"/>
        <v>0.2207785454899161</v>
      </c>
      <c r="N181" s="94">
        <f t="shared" ca="1" si="45"/>
        <v>0</v>
      </c>
      <c r="O181" s="129">
        <f t="shared" ca="1" si="46"/>
        <v>0</v>
      </c>
      <c r="P181" s="94">
        <f t="shared" ca="1" si="47"/>
        <v>0</v>
      </c>
      <c r="Q181" s="94">
        <f t="shared" ca="1" si="48"/>
        <v>0</v>
      </c>
      <c r="R181" s="10">
        <f t="shared" ca="1" si="49"/>
        <v>-0.2207785454899161</v>
      </c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</row>
    <row r="182" spans="1:35" x14ac:dyDescent="0.2">
      <c r="A182" s="100"/>
      <c r="B182" s="100"/>
      <c r="C182" s="100"/>
      <c r="D182" s="101">
        <f t="shared" si="35"/>
        <v>0</v>
      </c>
      <c r="E182" s="101">
        <f t="shared" si="36"/>
        <v>0</v>
      </c>
      <c r="F182" s="94">
        <f t="shared" si="37"/>
        <v>0</v>
      </c>
      <c r="G182" s="94">
        <f t="shared" si="38"/>
        <v>0</v>
      </c>
      <c r="H182" s="94">
        <f t="shared" si="39"/>
        <v>0</v>
      </c>
      <c r="I182" s="94">
        <f t="shared" si="40"/>
        <v>0</v>
      </c>
      <c r="J182" s="94">
        <f t="shared" si="41"/>
        <v>0</v>
      </c>
      <c r="K182" s="94">
        <f t="shared" si="42"/>
        <v>0</v>
      </c>
      <c r="L182" s="94">
        <f t="shared" si="43"/>
        <v>0</v>
      </c>
      <c r="M182" s="94">
        <f t="shared" ca="1" si="44"/>
        <v>0.2207785454899161</v>
      </c>
      <c r="N182" s="94">
        <f t="shared" ca="1" si="45"/>
        <v>0</v>
      </c>
      <c r="O182" s="129">
        <f t="shared" ca="1" si="46"/>
        <v>0</v>
      </c>
      <c r="P182" s="94">
        <f t="shared" ca="1" si="47"/>
        <v>0</v>
      </c>
      <c r="Q182" s="94">
        <f t="shared" ca="1" si="48"/>
        <v>0</v>
      </c>
      <c r="R182" s="10">
        <f t="shared" ca="1" si="49"/>
        <v>-0.2207785454899161</v>
      </c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</row>
    <row r="183" spans="1:35" x14ac:dyDescent="0.2">
      <c r="A183" s="100"/>
      <c r="B183" s="100"/>
      <c r="C183" s="100"/>
      <c r="D183" s="101">
        <f t="shared" si="35"/>
        <v>0</v>
      </c>
      <c r="E183" s="101">
        <f t="shared" si="36"/>
        <v>0</v>
      </c>
      <c r="F183" s="94">
        <f t="shared" si="37"/>
        <v>0</v>
      </c>
      <c r="G183" s="94">
        <f t="shared" si="38"/>
        <v>0</v>
      </c>
      <c r="H183" s="94">
        <f t="shared" si="39"/>
        <v>0</v>
      </c>
      <c r="I183" s="94">
        <f t="shared" si="40"/>
        <v>0</v>
      </c>
      <c r="J183" s="94">
        <f t="shared" si="41"/>
        <v>0</v>
      </c>
      <c r="K183" s="94">
        <f t="shared" si="42"/>
        <v>0</v>
      </c>
      <c r="L183" s="94">
        <f t="shared" si="43"/>
        <v>0</v>
      </c>
      <c r="M183" s="94">
        <f t="shared" ca="1" si="44"/>
        <v>0.2207785454899161</v>
      </c>
      <c r="N183" s="94">
        <f t="shared" ca="1" si="45"/>
        <v>0</v>
      </c>
      <c r="O183" s="129">
        <f t="shared" ca="1" si="46"/>
        <v>0</v>
      </c>
      <c r="P183" s="94">
        <f t="shared" ca="1" si="47"/>
        <v>0</v>
      </c>
      <c r="Q183" s="94">
        <f t="shared" ca="1" si="48"/>
        <v>0</v>
      </c>
      <c r="R183" s="10">
        <f t="shared" ca="1" si="49"/>
        <v>-0.2207785454899161</v>
      </c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</row>
    <row r="184" spans="1:35" x14ac:dyDescent="0.2">
      <c r="A184" s="100"/>
      <c r="B184" s="100"/>
      <c r="C184" s="100"/>
      <c r="D184" s="101">
        <f t="shared" si="35"/>
        <v>0</v>
      </c>
      <c r="E184" s="101">
        <f t="shared" si="36"/>
        <v>0</v>
      </c>
      <c r="F184" s="94">
        <f t="shared" si="37"/>
        <v>0</v>
      </c>
      <c r="G184" s="94">
        <f t="shared" si="38"/>
        <v>0</v>
      </c>
      <c r="H184" s="94">
        <f t="shared" si="39"/>
        <v>0</v>
      </c>
      <c r="I184" s="94">
        <f t="shared" si="40"/>
        <v>0</v>
      </c>
      <c r="J184" s="94">
        <f t="shared" si="41"/>
        <v>0</v>
      </c>
      <c r="K184" s="94">
        <f t="shared" si="42"/>
        <v>0</v>
      </c>
      <c r="L184" s="94">
        <f t="shared" si="43"/>
        <v>0</v>
      </c>
      <c r="M184" s="94">
        <f t="shared" ca="1" si="44"/>
        <v>0.2207785454899161</v>
      </c>
      <c r="N184" s="94">
        <f t="shared" ca="1" si="45"/>
        <v>0</v>
      </c>
      <c r="O184" s="129">
        <f t="shared" ca="1" si="46"/>
        <v>0</v>
      </c>
      <c r="P184" s="94">
        <f t="shared" ca="1" si="47"/>
        <v>0</v>
      </c>
      <c r="Q184" s="94">
        <f t="shared" ca="1" si="48"/>
        <v>0</v>
      </c>
      <c r="R184" s="10">
        <f t="shared" ca="1" si="49"/>
        <v>-0.2207785454899161</v>
      </c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</row>
    <row r="185" spans="1:35" x14ac:dyDescent="0.2">
      <c r="A185" s="100"/>
      <c r="B185" s="100"/>
      <c r="C185" s="100"/>
      <c r="D185" s="101">
        <f t="shared" si="35"/>
        <v>0</v>
      </c>
      <c r="E185" s="101">
        <f t="shared" si="36"/>
        <v>0</v>
      </c>
      <c r="F185" s="94">
        <f t="shared" si="37"/>
        <v>0</v>
      </c>
      <c r="G185" s="94">
        <f t="shared" si="38"/>
        <v>0</v>
      </c>
      <c r="H185" s="94">
        <f t="shared" si="39"/>
        <v>0</v>
      </c>
      <c r="I185" s="94">
        <f t="shared" si="40"/>
        <v>0</v>
      </c>
      <c r="J185" s="94">
        <f t="shared" si="41"/>
        <v>0</v>
      </c>
      <c r="K185" s="94">
        <f t="shared" si="42"/>
        <v>0</v>
      </c>
      <c r="L185" s="94">
        <f t="shared" si="43"/>
        <v>0</v>
      </c>
      <c r="M185" s="94">
        <f t="shared" ca="1" si="44"/>
        <v>0.2207785454899161</v>
      </c>
      <c r="N185" s="94">
        <f t="shared" ca="1" si="45"/>
        <v>0</v>
      </c>
      <c r="O185" s="129">
        <f t="shared" ca="1" si="46"/>
        <v>0</v>
      </c>
      <c r="P185" s="94">
        <f t="shared" ca="1" si="47"/>
        <v>0</v>
      </c>
      <c r="Q185" s="94">
        <f t="shared" ca="1" si="48"/>
        <v>0</v>
      </c>
      <c r="R185" s="10">
        <f t="shared" ca="1" si="49"/>
        <v>-0.2207785454899161</v>
      </c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</row>
    <row r="186" spans="1:35" x14ac:dyDescent="0.2">
      <c r="A186" s="100"/>
      <c r="B186" s="100"/>
      <c r="C186" s="100"/>
      <c r="D186" s="101">
        <f t="shared" si="35"/>
        <v>0</v>
      </c>
      <c r="E186" s="101">
        <f t="shared" si="36"/>
        <v>0</v>
      </c>
      <c r="F186" s="94">
        <f t="shared" si="37"/>
        <v>0</v>
      </c>
      <c r="G186" s="94">
        <f t="shared" si="38"/>
        <v>0</v>
      </c>
      <c r="H186" s="94">
        <f t="shared" si="39"/>
        <v>0</v>
      </c>
      <c r="I186" s="94">
        <f t="shared" si="40"/>
        <v>0</v>
      </c>
      <c r="J186" s="94">
        <f t="shared" si="41"/>
        <v>0</v>
      </c>
      <c r="K186" s="94">
        <f t="shared" si="42"/>
        <v>0</v>
      </c>
      <c r="L186" s="94">
        <f t="shared" si="43"/>
        <v>0</v>
      </c>
      <c r="M186" s="94">
        <f t="shared" ca="1" si="44"/>
        <v>0.2207785454899161</v>
      </c>
      <c r="N186" s="94">
        <f t="shared" ca="1" si="45"/>
        <v>0</v>
      </c>
      <c r="O186" s="129">
        <f t="shared" ca="1" si="46"/>
        <v>0</v>
      </c>
      <c r="P186" s="94">
        <f t="shared" ca="1" si="47"/>
        <v>0</v>
      </c>
      <c r="Q186" s="94">
        <f t="shared" ca="1" si="48"/>
        <v>0</v>
      </c>
      <c r="R186" s="10">
        <f t="shared" ca="1" si="49"/>
        <v>-0.2207785454899161</v>
      </c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</row>
    <row r="187" spans="1:35" x14ac:dyDescent="0.2">
      <c r="A187" s="100"/>
      <c r="B187" s="100"/>
      <c r="C187" s="100"/>
      <c r="D187" s="101">
        <f t="shared" si="35"/>
        <v>0</v>
      </c>
      <c r="E187" s="101">
        <f t="shared" si="36"/>
        <v>0</v>
      </c>
      <c r="F187" s="94">
        <f t="shared" si="37"/>
        <v>0</v>
      </c>
      <c r="G187" s="94">
        <f t="shared" si="38"/>
        <v>0</v>
      </c>
      <c r="H187" s="94">
        <f t="shared" si="39"/>
        <v>0</v>
      </c>
      <c r="I187" s="94">
        <f t="shared" si="40"/>
        <v>0</v>
      </c>
      <c r="J187" s="94">
        <f t="shared" si="41"/>
        <v>0</v>
      </c>
      <c r="K187" s="94">
        <f t="shared" si="42"/>
        <v>0</v>
      </c>
      <c r="L187" s="94">
        <f t="shared" si="43"/>
        <v>0</v>
      </c>
      <c r="M187" s="94">
        <f t="shared" ca="1" si="44"/>
        <v>0.2207785454899161</v>
      </c>
      <c r="N187" s="94">
        <f t="shared" ca="1" si="45"/>
        <v>0</v>
      </c>
      <c r="O187" s="129">
        <f t="shared" ca="1" si="46"/>
        <v>0</v>
      </c>
      <c r="P187" s="94">
        <f t="shared" ca="1" si="47"/>
        <v>0</v>
      </c>
      <c r="Q187" s="94">
        <f t="shared" ca="1" si="48"/>
        <v>0</v>
      </c>
      <c r="R187" s="10">
        <f t="shared" ca="1" si="49"/>
        <v>-0.2207785454899161</v>
      </c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</row>
    <row r="188" spans="1:35" x14ac:dyDescent="0.2">
      <c r="A188" s="100"/>
      <c r="B188" s="100"/>
      <c r="C188" s="100"/>
      <c r="D188" s="101">
        <f t="shared" si="35"/>
        <v>0</v>
      </c>
      <c r="E188" s="101">
        <f t="shared" si="36"/>
        <v>0</v>
      </c>
      <c r="F188" s="94">
        <f t="shared" si="37"/>
        <v>0</v>
      </c>
      <c r="G188" s="94">
        <f t="shared" si="38"/>
        <v>0</v>
      </c>
      <c r="H188" s="94">
        <f t="shared" si="39"/>
        <v>0</v>
      </c>
      <c r="I188" s="94">
        <f t="shared" si="40"/>
        <v>0</v>
      </c>
      <c r="J188" s="94">
        <f t="shared" si="41"/>
        <v>0</v>
      </c>
      <c r="K188" s="94">
        <f t="shared" si="42"/>
        <v>0</v>
      </c>
      <c r="L188" s="94">
        <f t="shared" si="43"/>
        <v>0</v>
      </c>
      <c r="M188" s="94">
        <f t="shared" ca="1" si="44"/>
        <v>0.2207785454899161</v>
      </c>
      <c r="N188" s="94">
        <f t="shared" ca="1" si="45"/>
        <v>0</v>
      </c>
      <c r="O188" s="129">
        <f t="shared" ca="1" si="46"/>
        <v>0</v>
      </c>
      <c r="P188" s="94">
        <f t="shared" ca="1" si="47"/>
        <v>0</v>
      </c>
      <c r="Q188" s="94">
        <f t="shared" ca="1" si="48"/>
        <v>0</v>
      </c>
      <c r="R188" s="10">
        <f t="shared" ca="1" si="49"/>
        <v>-0.2207785454899161</v>
      </c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</row>
    <row r="189" spans="1:35" x14ac:dyDescent="0.2">
      <c r="A189" s="100"/>
      <c r="B189" s="100"/>
      <c r="C189" s="100"/>
      <c r="D189" s="101">
        <f t="shared" si="35"/>
        <v>0</v>
      </c>
      <c r="E189" s="101">
        <f t="shared" si="36"/>
        <v>0</v>
      </c>
      <c r="F189" s="94">
        <f t="shared" si="37"/>
        <v>0</v>
      </c>
      <c r="G189" s="94">
        <f t="shared" si="38"/>
        <v>0</v>
      </c>
      <c r="H189" s="94">
        <f t="shared" si="39"/>
        <v>0</v>
      </c>
      <c r="I189" s="94">
        <f t="shared" si="40"/>
        <v>0</v>
      </c>
      <c r="J189" s="94">
        <f t="shared" si="41"/>
        <v>0</v>
      </c>
      <c r="K189" s="94">
        <f t="shared" si="42"/>
        <v>0</v>
      </c>
      <c r="L189" s="94">
        <f t="shared" si="43"/>
        <v>0</v>
      </c>
      <c r="M189" s="94">
        <f t="shared" ca="1" si="44"/>
        <v>0.2207785454899161</v>
      </c>
      <c r="N189" s="94">
        <f t="shared" ca="1" si="45"/>
        <v>0</v>
      </c>
      <c r="O189" s="129">
        <f t="shared" ca="1" si="46"/>
        <v>0</v>
      </c>
      <c r="P189" s="94">
        <f t="shared" ca="1" si="47"/>
        <v>0</v>
      </c>
      <c r="Q189" s="94">
        <f t="shared" ca="1" si="48"/>
        <v>0</v>
      </c>
      <c r="R189" s="10">
        <f t="shared" ca="1" si="49"/>
        <v>-0.2207785454899161</v>
      </c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</row>
    <row r="190" spans="1:35" x14ac:dyDescent="0.2">
      <c r="A190" s="100"/>
      <c r="B190" s="100"/>
      <c r="C190" s="100"/>
      <c r="D190" s="101">
        <f t="shared" si="35"/>
        <v>0</v>
      </c>
      <c r="E190" s="101">
        <f t="shared" si="36"/>
        <v>0</v>
      </c>
      <c r="F190" s="94">
        <f t="shared" si="37"/>
        <v>0</v>
      </c>
      <c r="G190" s="94">
        <f t="shared" si="38"/>
        <v>0</v>
      </c>
      <c r="H190" s="94">
        <f t="shared" si="39"/>
        <v>0</v>
      </c>
      <c r="I190" s="94">
        <f t="shared" si="40"/>
        <v>0</v>
      </c>
      <c r="J190" s="94">
        <f t="shared" si="41"/>
        <v>0</v>
      </c>
      <c r="K190" s="94">
        <f t="shared" si="42"/>
        <v>0</v>
      </c>
      <c r="L190" s="94">
        <f t="shared" si="43"/>
        <v>0</v>
      </c>
      <c r="M190" s="94">
        <f t="shared" ca="1" si="44"/>
        <v>0.2207785454899161</v>
      </c>
      <c r="N190" s="94">
        <f t="shared" ca="1" si="45"/>
        <v>0</v>
      </c>
      <c r="O190" s="129">
        <f t="shared" ca="1" si="46"/>
        <v>0</v>
      </c>
      <c r="P190" s="94">
        <f t="shared" ca="1" si="47"/>
        <v>0</v>
      </c>
      <c r="Q190" s="94">
        <f t="shared" ca="1" si="48"/>
        <v>0</v>
      </c>
      <c r="R190" s="10">
        <f t="shared" ca="1" si="49"/>
        <v>-0.2207785454899161</v>
      </c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</row>
    <row r="191" spans="1:35" x14ac:dyDescent="0.2">
      <c r="A191" s="100"/>
      <c r="B191" s="100"/>
      <c r="C191" s="100"/>
      <c r="D191" s="101">
        <f t="shared" si="35"/>
        <v>0</v>
      </c>
      <c r="E191" s="101">
        <f t="shared" si="36"/>
        <v>0</v>
      </c>
      <c r="F191" s="94">
        <f t="shared" si="37"/>
        <v>0</v>
      </c>
      <c r="G191" s="94">
        <f t="shared" si="38"/>
        <v>0</v>
      </c>
      <c r="H191" s="94">
        <f t="shared" si="39"/>
        <v>0</v>
      </c>
      <c r="I191" s="94">
        <f t="shared" si="40"/>
        <v>0</v>
      </c>
      <c r="J191" s="94">
        <f t="shared" si="41"/>
        <v>0</v>
      </c>
      <c r="K191" s="94">
        <f t="shared" si="42"/>
        <v>0</v>
      </c>
      <c r="L191" s="94">
        <f t="shared" si="43"/>
        <v>0</v>
      </c>
      <c r="M191" s="94">
        <f t="shared" ca="1" si="44"/>
        <v>0.2207785454899161</v>
      </c>
      <c r="N191" s="94">
        <f t="shared" ca="1" si="45"/>
        <v>0</v>
      </c>
      <c r="O191" s="129">
        <f t="shared" ca="1" si="46"/>
        <v>0</v>
      </c>
      <c r="P191" s="94">
        <f t="shared" ca="1" si="47"/>
        <v>0</v>
      </c>
      <c r="Q191" s="94">
        <f t="shared" ca="1" si="48"/>
        <v>0</v>
      </c>
      <c r="R191" s="10">
        <f t="shared" ca="1" si="49"/>
        <v>-0.2207785454899161</v>
      </c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</row>
    <row r="192" spans="1:35" x14ac:dyDescent="0.2">
      <c r="A192" s="100"/>
      <c r="B192" s="100"/>
      <c r="C192" s="100"/>
      <c r="D192" s="101">
        <f t="shared" si="35"/>
        <v>0</v>
      </c>
      <c r="E192" s="101">
        <f t="shared" si="36"/>
        <v>0</v>
      </c>
      <c r="F192" s="94">
        <f t="shared" si="37"/>
        <v>0</v>
      </c>
      <c r="G192" s="94">
        <f t="shared" si="38"/>
        <v>0</v>
      </c>
      <c r="H192" s="94">
        <f t="shared" si="39"/>
        <v>0</v>
      </c>
      <c r="I192" s="94">
        <f t="shared" si="40"/>
        <v>0</v>
      </c>
      <c r="J192" s="94">
        <f t="shared" si="41"/>
        <v>0</v>
      </c>
      <c r="K192" s="94">
        <f t="shared" si="42"/>
        <v>0</v>
      </c>
      <c r="L192" s="94">
        <f t="shared" si="43"/>
        <v>0</v>
      </c>
      <c r="M192" s="94">
        <f t="shared" ca="1" si="44"/>
        <v>0.2207785454899161</v>
      </c>
      <c r="N192" s="94">
        <f t="shared" ca="1" si="45"/>
        <v>0</v>
      </c>
      <c r="O192" s="129">
        <f t="shared" ca="1" si="46"/>
        <v>0</v>
      </c>
      <c r="P192" s="94">
        <f t="shared" ca="1" si="47"/>
        <v>0</v>
      </c>
      <c r="Q192" s="94">
        <f t="shared" ca="1" si="48"/>
        <v>0</v>
      </c>
      <c r="R192" s="10">
        <f t="shared" ca="1" si="49"/>
        <v>-0.2207785454899161</v>
      </c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</row>
    <row r="193" spans="1:35" x14ac:dyDescent="0.2">
      <c r="A193" s="100"/>
      <c r="B193" s="100"/>
      <c r="C193" s="100"/>
      <c r="D193" s="101">
        <f t="shared" si="35"/>
        <v>0</v>
      </c>
      <c r="E193" s="101">
        <f t="shared" si="36"/>
        <v>0</v>
      </c>
      <c r="F193" s="94">
        <f t="shared" si="37"/>
        <v>0</v>
      </c>
      <c r="G193" s="94">
        <f t="shared" si="38"/>
        <v>0</v>
      </c>
      <c r="H193" s="94">
        <f t="shared" si="39"/>
        <v>0</v>
      </c>
      <c r="I193" s="94">
        <f t="shared" si="40"/>
        <v>0</v>
      </c>
      <c r="J193" s="94">
        <f t="shared" si="41"/>
        <v>0</v>
      </c>
      <c r="K193" s="94">
        <f t="shared" si="42"/>
        <v>0</v>
      </c>
      <c r="L193" s="94">
        <f t="shared" si="43"/>
        <v>0</v>
      </c>
      <c r="M193" s="94">
        <f t="shared" ca="1" si="44"/>
        <v>0.2207785454899161</v>
      </c>
      <c r="N193" s="94">
        <f t="shared" ca="1" si="45"/>
        <v>0</v>
      </c>
      <c r="O193" s="129">
        <f t="shared" ca="1" si="46"/>
        <v>0</v>
      </c>
      <c r="P193" s="94">
        <f t="shared" ca="1" si="47"/>
        <v>0</v>
      </c>
      <c r="Q193" s="94">
        <f t="shared" ca="1" si="48"/>
        <v>0</v>
      </c>
      <c r="R193" s="10">
        <f t="shared" ca="1" si="49"/>
        <v>-0.2207785454899161</v>
      </c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</row>
    <row r="194" spans="1:35" x14ac:dyDescent="0.2">
      <c r="A194" s="100"/>
      <c r="B194" s="100"/>
      <c r="C194" s="100"/>
      <c r="D194" s="101">
        <f t="shared" si="35"/>
        <v>0</v>
      </c>
      <c r="E194" s="101">
        <f t="shared" si="36"/>
        <v>0</v>
      </c>
      <c r="F194" s="94">
        <f t="shared" si="37"/>
        <v>0</v>
      </c>
      <c r="G194" s="94">
        <f t="shared" si="38"/>
        <v>0</v>
      </c>
      <c r="H194" s="94">
        <f t="shared" si="39"/>
        <v>0</v>
      </c>
      <c r="I194" s="94">
        <f t="shared" si="40"/>
        <v>0</v>
      </c>
      <c r="J194" s="94">
        <f t="shared" si="41"/>
        <v>0</v>
      </c>
      <c r="K194" s="94">
        <f t="shared" si="42"/>
        <v>0</v>
      </c>
      <c r="L194" s="94">
        <f t="shared" si="43"/>
        <v>0</v>
      </c>
      <c r="M194" s="94">
        <f t="shared" ca="1" si="44"/>
        <v>0.2207785454899161</v>
      </c>
      <c r="N194" s="94">
        <f t="shared" ca="1" si="45"/>
        <v>0</v>
      </c>
      <c r="O194" s="129">
        <f t="shared" ca="1" si="46"/>
        <v>0</v>
      </c>
      <c r="P194" s="94">
        <f t="shared" ca="1" si="47"/>
        <v>0</v>
      </c>
      <c r="Q194" s="94">
        <f t="shared" ca="1" si="48"/>
        <v>0</v>
      </c>
      <c r="R194" s="10">
        <f t="shared" ca="1" si="49"/>
        <v>-0.2207785454899161</v>
      </c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</row>
    <row r="195" spans="1:35" x14ac:dyDescent="0.2">
      <c r="A195" s="100"/>
      <c r="B195" s="100"/>
      <c r="C195" s="100"/>
      <c r="D195" s="101">
        <f t="shared" si="35"/>
        <v>0</v>
      </c>
      <c r="E195" s="101">
        <f t="shared" si="36"/>
        <v>0</v>
      </c>
      <c r="F195" s="94">
        <f t="shared" si="37"/>
        <v>0</v>
      </c>
      <c r="G195" s="94">
        <f t="shared" si="38"/>
        <v>0</v>
      </c>
      <c r="H195" s="94">
        <f t="shared" si="39"/>
        <v>0</v>
      </c>
      <c r="I195" s="94">
        <f t="shared" si="40"/>
        <v>0</v>
      </c>
      <c r="J195" s="94">
        <f t="shared" si="41"/>
        <v>0</v>
      </c>
      <c r="K195" s="94">
        <f t="shared" si="42"/>
        <v>0</v>
      </c>
      <c r="L195" s="94">
        <f t="shared" si="43"/>
        <v>0</v>
      </c>
      <c r="M195" s="94">
        <f t="shared" ca="1" si="44"/>
        <v>0.2207785454899161</v>
      </c>
      <c r="N195" s="94">
        <f t="shared" ca="1" si="45"/>
        <v>0</v>
      </c>
      <c r="O195" s="129">
        <f t="shared" ca="1" si="46"/>
        <v>0</v>
      </c>
      <c r="P195" s="94">
        <f t="shared" ca="1" si="47"/>
        <v>0</v>
      </c>
      <c r="Q195" s="94">
        <f t="shared" ca="1" si="48"/>
        <v>0</v>
      </c>
      <c r="R195" s="10">
        <f t="shared" ca="1" si="49"/>
        <v>-0.2207785454899161</v>
      </c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</row>
    <row r="196" spans="1:35" x14ac:dyDescent="0.2">
      <c r="A196" s="100"/>
      <c r="B196" s="100"/>
      <c r="C196" s="100"/>
      <c r="D196" s="101">
        <f t="shared" si="35"/>
        <v>0</v>
      </c>
      <c r="E196" s="101">
        <f t="shared" si="36"/>
        <v>0</v>
      </c>
      <c r="F196" s="94">
        <f t="shared" si="37"/>
        <v>0</v>
      </c>
      <c r="G196" s="94">
        <f t="shared" si="38"/>
        <v>0</v>
      </c>
      <c r="H196" s="94">
        <f t="shared" si="39"/>
        <v>0</v>
      </c>
      <c r="I196" s="94">
        <f t="shared" si="40"/>
        <v>0</v>
      </c>
      <c r="J196" s="94">
        <f t="shared" si="41"/>
        <v>0</v>
      </c>
      <c r="K196" s="94">
        <f t="shared" si="42"/>
        <v>0</v>
      </c>
      <c r="L196" s="94">
        <f t="shared" si="43"/>
        <v>0</v>
      </c>
      <c r="M196" s="94">
        <f t="shared" ca="1" si="44"/>
        <v>0.2207785454899161</v>
      </c>
      <c r="N196" s="94">
        <f t="shared" ca="1" si="45"/>
        <v>0</v>
      </c>
      <c r="O196" s="129">
        <f t="shared" ca="1" si="46"/>
        <v>0</v>
      </c>
      <c r="P196" s="94">
        <f t="shared" ca="1" si="47"/>
        <v>0</v>
      </c>
      <c r="Q196" s="94">
        <f t="shared" ca="1" si="48"/>
        <v>0</v>
      </c>
      <c r="R196" s="10">
        <f t="shared" ca="1" si="49"/>
        <v>-0.2207785454899161</v>
      </c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</row>
    <row r="197" spans="1:35" x14ac:dyDescent="0.2">
      <c r="A197" s="100"/>
      <c r="B197" s="100"/>
      <c r="C197" s="100"/>
      <c r="D197" s="101">
        <f t="shared" si="35"/>
        <v>0</v>
      </c>
      <c r="E197" s="101">
        <f t="shared" si="36"/>
        <v>0</v>
      </c>
      <c r="F197" s="94">
        <f t="shared" si="37"/>
        <v>0</v>
      </c>
      <c r="G197" s="94">
        <f t="shared" si="38"/>
        <v>0</v>
      </c>
      <c r="H197" s="94">
        <f t="shared" si="39"/>
        <v>0</v>
      </c>
      <c r="I197" s="94">
        <f t="shared" si="40"/>
        <v>0</v>
      </c>
      <c r="J197" s="94">
        <f t="shared" si="41"/>
        <v>0</v>
      </c>
      <c r="K197" s="94">
        <f t="shared" si="42"/>
        <v>0</v>
      </c>
      <c r="L197" s="94">
        <f t="shared" si="43"/>
        <v>0</v>
      </c>
      <c r="M197" s="94">
        <f t="shared" ca="1" si="44"/>
        <v>0.2207785454899161</v>
      </c>
      <c r="N197" s="94">
        <f t="shared" ca="1" si="45"/>
        <v>0</v>
      </c>
      <c r="O197" s="129">
        <f t="shared" ca="1" si="46"/>
        <v>0</v>
      </c>
      <c r="P197" s="94">
        <f t="shared" ca="1" si="47"/>
        <v>0</v>
      </c>
      <c r="Q197" s="94">
        <f t="shared" ca="1" si="48"/>
        <v>0</v>
      </c>
      <c r="R197" s="10">
        <f t="shared" ca="1" si="49"/>
        <v>-0.2207785454899161</v>
      </c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</row>
    <row r="198" spans="1:35" x14ac:dyDescent="0.2">
      <c r="A198" s="100"/>
      <c r="B198" s="100"/>
      <c r="C198" s="100"/>
      <c r="D198" s="101">
        <f t="shared" si="35"/>
        <v>0</v>
      </c>
      <c r="E198" s="101">
        <f t="shared" si="36"/>
        <v>0</v>
      </c>
      <c r="F198" s="94">
        <f t="shared" si="37"/>
        <v>0</v>
      </c>
      <c r="G198" s="94">
        <f t="shared" si="38"/>
        <v>0</v>
      </c>
      <c r="H198" s="94">
        <f t="shared" si="39"/>
        <v>0</v>
      </c>
      <c r="I198" s="94">
        <f t="shared" si="40"/>
        <v>0</v>
      </c>
      <c r="J198" s="94">
        <f t="shared" si="41"/>
        <v>0</v>
      </c>
      <c r="K198" s="94">
        <f t="shared" si="42"/>
        <v>0</v>
      </c>
      <c r="L198" s="94">
        <f t="shared" si="43"/>
        <v>0</v>
      </c>
      <c r="M198" s="94">
        <f t="shared" ca="1" si="44"/>
        <v>0.2207785454899161</v>
      </c>
      <c r="N198" s="94">
        <f t="shared" ca="1" si="45"/>
        <v>0</v>
      </c>
      <c r="O198" s="129">
        <f t="shared" ca="1" si="46"/>
        <v>0</v>
      </c>
      <c r="P198" s="94">
        <f t="shared" ca="1" si="47"/>
        <v>0</v>
      </c>
      <c r="Q198" s="94">
        <f t="shared" ca="1" si="48"/>
        <v>0</v>
      </c>
      <c r="R198" s="10">
        <f t="shared" ca="1" si="49"/>
        <v>-0.2207785454899161</v>
      </c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</row>
    <row r="199" spans="1:35" x14ac:dyDescent="0.2">
      <c r="A199" s="100"/>
      <c r="B199" s="100"/>
      <c r="C199" s="100"/>
      <c r="D199" s="101">
        <f t="shared" si="35"/>
        <v>0</v>
      </c>
      <c r="E199" s="101">
        <f t="shared" si="36"/>
        <v>0</v>
      </c>
      <c r="F199" s="94">
        <f t="shared" si="37"/>
        <v>0</v>
      </c>
      <c r="G199" s="94">
        <f t="shared" si="38"/>
        <v>0</v>
      </c>
      <c r="H199" s="94">
        <f t="shared" si="39"/>
        <v>0</v>
      </c>
      <c r="I199" s="94">
        <f t="shared" si="40"/>
        <v>0</v>
      </c>
      <c r="J199" s="94">
        <f t="shared" si="41"/>
        <v>0</v>
      </c>
      <c r="K199" s="94">
        <f t="shared" si="42"/>
        <v>0</v>
      </c>
      <c r="L199" s="94">
        <f t="shared" si="43"/>
        <v>0</v>
      </c>
      <c r="M199" s="94">
        <f t="shared" ca="1" si="44"/>
        <v>0.2207785454899161</v>
      </c>
      <c r="N199" s="94">
        <f t="shared" ca="1" si="45"/>
        <v>0</v>
      </c>
      <c r="O199" s="129">
        <f t="shared" ca="1" si="46"/>
        <v>0</v>
      </c>
      <c r="P199" s="94">
        <f t="shared" ca="1" si="47"/>
        <v>0</v>
      </c>
      <c r="Q199" s="94">
        <f t="shared" ca="1" si="48"/>
        <v>0</v>
      </c>
      <c r="R199" s="10">
        <f t="shared" ca="1" si="49"/>
        <v>-0.2207785454899161</v>
      </c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</row>
    <row r="200" spans="1:35" x14ac:dyDescent="0.2">
      <c r="A200" s="100"/>
      <c r="B200" s="100"/>
      <c r="C200" s="100"/>
      <c r="D200" s="101">
        <f t="shared" si="35"/>
        <v>0</v>
      </c>
      <c r="E200" s="101">
        <f t="shared" si="36"/>
        <v>0</v>
      </c>
      <c r="F200" s="94">
        <f t="shared" si="37"/>
        <v>0</v>
      </c>
      <c r="G200" s="94">
        <f t="shared" si="38"/>
        <v>0</v>
      </c>
      <c r="H200" s="94">
        <f t="shared" si="39"/>
        <v>0</v>
      </c>
      <c r="I200" s="94">
        <f t="shared" si="40"/>
        <v>0</v>
      </c>
      <c r="J200" s="94">
        <f t="shared" si="41"/>
        <v>0</v>
      </c>
      <c r="K200" s="94">
        <f t="shared" si="42"/>
        <v>0</v>
      </c>
      <c r="L200" s="94">
        <f t="shared" si="43"/>
        <v>0</v>
      </c>
      <c r="M200" s="94">
        <f t="shared" ca="1" si="44"/>
        <v>0.2207785454899161</v>
      </c>
      <c r="N200" s="94">
        <f t="shared" ca="1" si="45"/>
        <v>0</v>
      </c>
      <c r="O200" s="129">
        <f t="shared" ca="1" si="46"/>
        <v>0</v>
      </c>
      <c r="P200" s="94">
        <f t="shared" ca="1" si="47"/>
        <v>0</v>
      </c>
      <c r="Q200" s="94">
        <f t="shared" ca="1" si="48"/>
        <v>0</v>
      </c>
      <c r="R200" s="10">
        <f t="shared" ca="1" si="49"/>
        <v>-0.2207785454899161</v>
      </c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</row>
    <row r="201" spans="1:35" x14ac:dyDescent="0.2">
      <c r="A201" s="100"/>
      <c r="B201" s="100"/>
      <c r="C201" s="100"/>
      <c r="D201" s="101">
        <f t="shared" si="35"/>
        <v>0</v>
      </c>
      <c r="E201" s="101">
        <f t="shared" si="36"/>
        <v>0</v>
      </c>
      <c r="F201" s="94">
        <f t="shared" si="37"/>
        <v>0</v>
      </c>
      <c r="G201" s="94">
        <f t="shared" si="38"/>
        <v>0</v>
      </c>
      <c r="H201" s="94">
        <f t="shared" si="39"/>
        <v>0</v>
      </c>
      <c r="I201" s="94">
        <f t="shared" si="40"/>
        <v>0</v>
      </c>
      <c r="J201" s="94">
        <f t="shared" si="41"/>
        <v>0</v>
      </c>
      <c r="K201" s="94">
        <f t="shared" si="42"/>
        <v>0</v>
      </c>
      <c r="L201" s="94">
        <f t="shared" si="43"/>
        <v>0</v>
      </c>
      <c r="M201" s="94">
        <f t="shared" ca="1" si="44"/>
        <v>0.2207785454899161</v>
      </c>
      <c r="N201" s="94">
        <f t="shared" ca="1" si="45"/>
        <v>0</v>
      </c>
      <c r="O201" s="129">
        <f t="shared" ca="1" si="46"/>
        <v>0</v>
      </c>
      <c r="P201" s="94">
        <f t="shared" ca="1" si="47"/>
        <v>0</v>
      </c>
      <c r="Q201" s="94">
        <f t="shared" ca="1" si="48"/>
        <v>0</v>
      </c>
      <c r="R201" s="10">
        <f t="shared" ca="1" si="49"/>
        <v>-0.2207785454899161</v>
      </c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</row>
    <row r="202" spans="1:35" x14ac:dyDescent="0.2">
      <c r="A202" s="100"/>
      <c r="B202" s="100"/>
      <c r="C202" s="100"/>
      <c r="D202" s="101">
        <f t="shared" si="35"/>
        <v>0</v>
      </c>
      <c r="E202" s="101">
        <f t="shared" si="36"/>
        <v>0</v>
      </c>
      <c r="F202" s="94">
        <f t="shared" si="37"/>
        <v>0</v>
      </c>
      <c r="G202" s="94">
        <f t="shared" si="38"/>
        <v>0</v>
      </c>
      <c r="H202" s="94">
        <f t="shared" si="39"/>
        <v>0</v>
      </c>
      <c r="I202" s="94">
        <f t="shared" si="40"/>
        <v>0</v>
      </c>
      <c r="J202" s="94">
        <f t="shared" si="41"/>
        <v>0</v>
      </c>
      <c r="K202" s="94">
        <f t="shared" si="42"/>
        <v>0</v>
      </c>
      <c r="L202" s="94">
        <f t="shared" si="43"/>
        <v>0</v>
      </c>
      <c r="M202" s="94">
        <f t="shared" ca="1" si="44"/>
        <v>0.2207785454899161</v>
      </c>
      <c r="N202" s="94">
        <f t="shared" ca="1" si="45"/>
        <v>0</v>
      </c>
      <c r="O202" s="129">
        <f t="shared" ca="1" si="46"/>
        <v>0</v>
      </c>
      <c r="P202" s="94">
        <f t="shared" ca="1" si="47"/>
        <v>0</v>
      </c>
      <c r="Q202" s="94">
        <f t="shared" ca="1" si="48"/>
        <v>0</v>
      </c>
      <c r="R202" s="10">
        <f t="shared" ca="1" si="49"/>
        <v>-0.2207785454899161</v>
      </c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</row>
    <row r="203" spans="1:35" x14ac:dyDescent="0.2">
      <c r="A203" s="100"/>
      <c r="B203" s="100"/>
      <c r="C203" s="100"/>
      <c r="D203" s="101">
        <f t="shared" si="35"/>
        <v>0</v>
      </c>
      <c r="E203" s="101">
        <f t="shared" si="36"/>
        <v>0</v>
      </c>
      <c r="F203" s="94">
        <f t="shared" si="37"/>
        <v>0</v>
      </c>
      <c r="G203" s="94">
        <f t="shared" si="38"/>
        <v>0</v>
      </c>
      <c r="H203" s="94">
        <f t="shared" si="39"/>
        <v>0</v>
      </c>
      <c r="I203" s="94">
        <f t="shared" si="40"/>
        <v>0</v>
      </c>
      <c r="J203" s="94">
        <f t="shared" si="41"/>
        <v>0</v>
      </c>
      <c r="K203" s="94">
        <f t="shared" si="42"/>
        <v>0</v>
      </c>
      <c r="L203" s="94">
        <f t="shared" si="43"/>
        <v>0</v>
      </c>
      <c r="M203" s="94">
        <f t="shared" ca="1" si="44"/>
        <v>0.2207785454899161</v>
      </c>
      <c r="N203" s="94">
        <f t="shared" ca="1" si="45"/>
        <v>0</v>
      </c>
      <c r="O203" s="129">
        <f t="shared" ca="1" si="46"/>
        <v>0</v>
      </c>
      <c r="P203" s="94">
        <f t="shared" ca="1" si="47"/>
        <v>0</v>
      </c>
      <c r="Q203" s="94">
        <f t="shared" ca="1" si="48"/>
        <v>0</v>
      </c>
      <c r="R203" s="10">
        <f t="shared" ca="1" si="49"/>
        <v>-0.2207785454899161</v>
      </c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</row>
    <row r="204" spans="1:35" x14ac:dyDescent="0.2">
      <c r="A204" s="100"/>
      <c r="B204" s="100"/>
      <c r="C204" s="100"/>
      <c r="D204" s="101">
        <f t="shared" si="35"/>
        <v>0</v>
      </c>
      <c r="E204" s="101">
        <f t="shared" si="36"/>
        <v>0</v>
      </c>
      <c r="F204" s="94">
        <f t="shared" si="37"/>
        <v>0</v>
      </c>
      <c r="G204" s="94">
        <f t="shared" si="38"/>
        <v>0</v>
      </c>
      <c r="H204" s="94">
        <f t="shared" si="39"/>
        <v>0</v>
      </c>
      <c r="I204" s="94">
        <f t="shared" si="40"/>
        <v>0</v>
      </c>
      <c r="J204" s="94">
        <f t="shared" si="41"/>
        <v>0</v>
      </c>
      <c r="K204" s="94">
        <f t="shared" si="42"/>
        <v>0</v>
      </c>
      <c r="L204" s="94">
        <f t="shared" si="43"/>
        <v>0</v>
      </c>
      <c r="M204" s="94">
        <f t="shared" ca="1" si="44"/>
        <v>0.2207785454899161</v>
      </c>
      <c r="N204" s="94">
        <f t="shared" ca="1" si="45"/>
        <v>0</v>
      </c>
      <c r="O204" s="129">
        <f t="shared" ca="1" si="46"/>
        <v>0</v>
      </c>
      <c r="P204" s="94">
        <f t="shared" ca="1" si="47"/>
        <v>0</v>
      </c>
      <c r="Q204" s="94">
        <f t="shared" ca="1" si="48"/>
        <v>0</v>
      </c>
      <c r="R204" s="10">
        <f t="shared" ca="1" si="49"/>
        <v>-0.2207785454899161</v>
      </c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</row>
    <row r="205" spans="1:35" x14ac:dyDescent="0.2">
      <c r="A205" s="100"/>
      <c r="B205" s="100"/>
      <c r="C205" s="100"/>
      <c r="D205" s="101">
        <f t="shared" si="35"/>
        <v>0</v>
      </c>
      <c r="E205" s="101">
        <f t="shared" si="36"/>
        <v>0</v>
      </c>
      <c r="F205" s="94">
        <f t="shared" si="37"/>
        <v>0</v>
      </c>
      <c r="G205" s="94">
        <f t="shared" si="38"/>
        <v>0</v>
      </c>
      <c r="H205" s="94">
        <f t="shared" si="39"/>
        <v>0</v>
      </c>
      <c r="I205" s="94">
        <f t="shared" si="40"/>
        <v>0</v>
      </c>
      <c r="J205" s="94">
        <f t="shared" si="41"/>
        <v>0</v>
      </c>
      <c r="K205" s="94">
        <f t="shared" si="42"/>
        <v>0</v>
      </c>
      <c r="L205" s="94">
        <f t="shared" si="43"/>
        <v>0</v>
      </c>
      <c r="M205" s="94">
        <f t="shared" ca="1" si="44"/>
        <v>0.2207785454899161</v>
      </c>
      <c r="N205" s="94">
        <f t="shared" ca="1" si="45"/>
        <v>0</v>
      </c>
      <c r="O205" s="129">
        <f t="shared" ca="1" si="46"/>
        <v>0</v>
      </c>
      <c r="P205" s="94">
        <f t="shared" ca="1" si="47"/>
        <v>0</v>
      </c>
      <c r="Q205" s="94">
        <f t="shared" ca="1" si="48"/>
        <v>0</v>
      </c>
      <c r="R205" s="10">
        <f t="shared" ca="1" si="49"/>
        <v>-0.2207785454899161</v>
      </c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</row>
    <row r="206" spans="1:35" x14ac:dyDescent="0.2">
      <c r="A206" s="100"/>
      <c r="B206" s="100"/>
      <c r="C206" s="100"/>
      <c r="D206" s="101">
        <f t="shared" si="35"/>
        <v>0</v>
      </c>
      <c r="E206" s="101">
        <f t="shared" si="36"/>
        <v>0</v>
      </c>
      <c r="F206" s="94">
        <f t="shared" si="37"/>
        <v>0</v>
      </c>
      <c r="G206" s="94">
        <f t="shared" si="38"/>
        <v>0</v>
      </c>
      <c r="H206" s="94">
        <f t="shared" si="39"/>
        <v>0</v>
      </c>
      <c r="I206" s="94">
        <f t="shared" si="40"/>
        <v>0</v>
      </c>
      <c r="J206" s="94">
        <f t="shared" si="41"/>
        <v>0</v>
      </c>
      <c r="K206" s="94">
        <f t="shared" si="42"/>
        <v>0</v>
      </c>
      <c r="L206" s="94">
        <f t="shared" si="43"/>
        <v>0</v>
      </c>
      <c r="M206" s="94">
        <f t="shared" ca="1" si="44"/>
        <v>0.2207785454899161</v>
      </c>
      <c r="N206" s="94">
        <f t="shared" ca="1" si="45"/>
        <v>0</v>
      </c>
      <c r="O206" s="129">
        <f t="shared" ca="1" si="46"/>
        <v>0</v>
      </c>
      <c r="P206" s="94">
        <f t="shared" ca="1" si="47"/>
        <v>0</v>
      </c>
      <c r="Q206" s="94">
        <f t="shared" ca="1" si="48"/>
        <v>0</v>
      </c>
      <c r="R206" s="10">
        <f t="shared" ca="1" si="49"/>
        <v>-0.2207785454899161</v>
      </c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</row>
    <row r="207" spans="1:35" x14ac:dyDescent="0.2">
      <c r="A207" s="100"/>
      <c r="B207" s="100"/>
      <c r="C207" s="100"/>
      <c r="D207" s="101">
        <f t="shared" si="35"/>
        <v>0</v>
      </c>
      <c r="E207" s="101">
        <f t="shared" si="36"/>
        <v>0</v>
      </c>
      <c r="F207" s="94">
        <f t="shared" si="37"/>
        <v>0</v>
      </c>
      <c r="G207" s="94">
        <f t="shared" si="38"/>
        <v>0</v>
      </c>
      <c r="H207" s="94">
        <f t="shared" si="39"/>
        <v>0</v>
      </c>
      <c r="I207" s="94">
        <f t="shared" si="40"/>
        <v>0</v>
      </c>
      <c r="J207" s="94">
        <f t="shared" si="41"/>
        <v>0</v>
      </c>
      <c r="K207" s="94">
        <f t="shared" si="42"/>
        <v>0</v>
      </c>
      <c r="L207" s="94">
        <f t="shared" si="43"/>
        <v>0</v>
      </c>
      <c r="M207" s="94">
        <f t="shared" ca="1" si="44"/>
        <v>0.2207785454899161</v>
      </c>
      <c r="N207" s="94">
        <f t="shared" ca="1" si="45"/>
        <v>0</v>
      </c>
      <c r="O207" s="129">
        <f t="shared" ca="1" si="46"/>
        <v>0</v>
      </c>
      <c r="P207" s="94">
        <f t="shared" ca="1" si="47"/>
        <v>0</v>
      </c>
      <c r="Q207" s="94">
        <f t="shared" ca="1" si="48"/>
        <v>0</v>
      </c>
      <c r="R207" s="10">
        <f t="shared" ca="1" si="49"/>
        <v>-0.2207785454899161</v>
      </c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</row>
    <row r="208" spans="1:35" x14ac:dyDescent="0.2">
      <c r="A208" s="100"/>
      <c r="B208" s="100"/>
      <c r="C208" s="100"/>
      <c r="D208" s="101">
        <f t="shared" si="35"/>
        <v>0</v>
      </c>
      <c r="E208" s="101">
        <f t="shared" si="36"/>
        <v>0</v>
      </c>
      <c r="F208" s="94">
        <f t="shared" si="37"/>
        <v>0</v>
      </c>
      <c r="G208" s="94">
        <f t="shared" si="38"/>
        <v>0</v>
      </c>
      <c r="H208" s="94">
        <f t="shared" si="39"/>
        <v>0</v>
      </c>
      <c r="I208" s="94">
        <f t="shared" si="40"/>
        <v>0</v>
      </c>
      <c r="J208" s="94">
        <f t="shared" si="41"/>
        <v>0</v>
      </c>
      <c r="K208" s="94">
        <f t="shared" si="42"/>
        <v>0</v>
      </c>
      <c r="L208" s="94">
        <f t="shared" si="43"/>
        <v>0</v>
      </c>
      <c r="M208" s="94">
        <f t="shared" ca="1" si="44"/>
        <v>0.2207785454899161</v>
      </c>
      <c r="N208" s="94">
        <f t="shared" ca="1" si="45"/>
        <v>0</v>
      </c>
      <c r="O208" s="129">
        <f t="shared" ca="1" si="46"/>
        <v>0</v>
      </c>
      <c r="P208" s="94">
        <f t="shared" ca="1" si="47"/>
        <v>0</v>
      </c>
      <c r="Q208" s="94">
        <f t="shared" ca="1" si="48"/>
        <v>0</v>
      </c>
      <c r="R208" s="10">
        <f t="shared" ca="1" si="49"/>
        <v>-0.2207785454899161</v>
      </c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</row>
    <row r="209" spans="1:35" x14ac:dyDescent="0.2">
      <c r="A209" s="100"/>
      <c r="B209" s="100"/>
      <c r="C209" s="100"/>
      <c r="D209" s="101">
        <f t="shared" si="35"/>
        <v>0</v>
      </c>
      <c r="E209" s="101">
        <f t="shared" si="36"/>
        <v>0</v>
      </c>
      <c r="F209" s="94">
        <f t="shared" si="37"/>
        <v>0</v>
      </c>
      <c r="G209" s="94">
        <f t="shared" si="38"/>
        <v>0</v>
      </c>
      <c r="H209" s="94">
        <f t="shared" si="39"/>
        <v>0</v>
      </c>
      <c r="I209" s="94">
        <f t="shared" si="40"/>
        <v>0</v>
      </c>
      <c r="J209" s="94">
        <f t="shared" si="41"/>
        <v>0</v>
      </c>
      <c r="K209" s="94">
        <f t="shared" si="42"/>
        <v>0</v>
      </c>
      <c r="L209" s="94">
        <f t="shared" si="43"/>
        <v>0</v>
      </c>
      <c r="M209" s="94">
        <f t="shared" ca="1" si="44"/>
        <v>0.2207785454899161</v>
      </c>
      <c r="N209" s="94">
        <f t="shared" ca="1" si="45"/>
        <v>0</v>
      </c>
      <c r="O209" s="129">
        <f t="shared" ca="1" si="46"/>
        <v>0</v>
      </c>
      <c r="P209" s="94">
        <f t="shared" ca="1" si="47"/>
        <v>0</v>
      </c>
      <c r="Q209" s="94">
        <f t="shared" ca="1" si="48"/>
        <v>0</v>
      </c>
      <c r="R209" s="10">
        <f t="shared" ca="1" si="49"/>
        <v>-0.2207785454899161</v>
      </c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</row>
    <row r="210" spans="1:35" x14ac:dyDescent="0.2">
      <c r="A210" s="100"/>
      <c r="B210" s="100"/>
      <c r="C210" s="100"/>
      <c r="D210" s="101">
        <f t="shared" si="35"/>
        <v>0</v>
      </c>
      <c r="E210" s="101">
        <f t="shared" si="36"/>
        <v>0</v>
      </c>
      <c r="F210" s="94">
        <f t="shared" si="37"/>
        <v>0</v>
      </c>
      <c r="G210" s="94">
        <f t="shared" si="38"/>
        <v>0</v>
      </c>
      <c r="H210" s="94">
        <f t="shared" si="39"/>
        <v>0</v>
      </c>
      <c r="I210" s="94">
        <f t="shared" si="40"/>
        <v>0</v>
      </c>
      <c r="J210" s="94">
        <f t="shared" si="41"/>
        <v>0</v>
      </c>
      <c r="K210" s="94">
        <f t="shared" si="42"/>
        <v>0</v>
      </c>
      <c r="L210" s="94">
        <f t="shared" si="43"/>
        <v>0</v>
      </c>
      <c r="M210" s="94">
        <f t="shared" ca="1" si="44"/>
        <v>0.2207785454899161</v>
      </c>
      <c r="N210" s="94">
        <f t="shared" ca="1" si="45"/>
        <v>0</v>
      </c>
      <c r="O210" s="129">
        <f t="shared" ca="1" si="46"/>
        <v>0</v>
      </c>
      <c r="P210" s="94">
        <f t="shared" ca="1" si="47"/>
        <v>0</v>
      </c>
      <c r="Q210" s="94">
        <f t="shared" ca="1" si="48"/>
        <v>0</v>
      </c>
      <c r="R210" s="10">
        <f t="shared" ca="1" si="49"/>
        <v>-0.2207785454899161</v>
      </c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</row>
    <row r="211" spans="1:35" x14ac:dyDescent="0.2">
      <c r="A211" s="100"/>
      <c r="B211" s="100"/>
      <c r="C211" s="100"/>
      <c r="D211" s="101">
        <f t="shared" ref="D211:D274" si="50">A211/A$18</f>
        <v>0</v>
      </c>
      <c r="E211" s="101">
        <f t="shared" ref="E211:E274" si="51">B211/B$18</f>
        <v>0</v>
      </c>
      <c r="F211" s="94">
        <f t="shared" ref="F211:F274" si="52">$C211*D211</f>
        <v>0</v>
      </c>
      <c r="G211" s="94">
        <f t="shared" ref="G211:G274" si="53">$C211*E211</f>
        <v>0</v>
      </c>
      <c r="H211" s="94">
        <f t="shared" ref="H211:H274" si="54">C211*D211*D211</f>
        <v>0</v>
      </c>
      <c r="I211" s="94">
        <f t="shared" ref="I211:I274" si="55">C211*D211*D211*D211</f>
        <v>0</v>
      </c>
      <c r="J211" s="94">
        <f t="shared" ref="J211:J274" si="56">C211*D211*D211*D211*D211</f>
        <v>0</v>
      </c>
      <c r="K211" s="94">
        <f t="shared" ref="K211:K274" si="57">C211*E211*D211</f>
        <v>0</v>
      </c>
      <c r="L211" s="94">
        <f t="shared" ref="L211:L274" si="58">C211*E211*D211*D211</f>
        <v>0</v>
      </c>
      <c r="M211" s="94">
        <f t="shared" ref="M211:M274" ca="1" si="59">+E$4+E$5*D211+E$6*D211^2</f>
        <v>0.2207785454899161</v>
      </c>
      <c r="N211" s="94">
        <f t="shared" ref="N211:N274" ca="1" si="60">C211*(M211-E211)^2</f>
        <v>0</v>
      </c>
      <c r="O211" s="129">
        <f t="shared" ref="O211:O274" ca="1" si="61">(C211*O$1-O$2*F211+O$3*H211)^2</f>
        <v>0</v>
      </c>
      <c r="P211" s="94">
        <f t="shared" ref="P211:P274" ca="1" si="62">(-C211*O$2+O$4*F211-O$5*H211)^2</f>
        <v>0</v>
      </c>
      <c r="Q211" s="94">
        <f t="shared" ref="Q211:Q274" ca="1" si="63">+(C211*O$3-F211*O$5+H211*O$6)^2</f>
        <v>0</v>
      </c>
      <c r="R211" s="10">
        <f t="shared" ref="R211:R274" ca="1" si="64">+E211-M211</f>
        <v>-0.2207785454899161</v>
      </c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</row>
    <row r="212" spans="1:35" x14ac:dyDescent="0.2">
      <c r="A212" s="100"/>
      <c r="B212" s="100"/>
      <c r="C212" s="100"/>
      <c r="D212" s="101">
        <f t="shared" si="50"/>
        <v>0</v>
      </c>
      <c r="E212" s="101">
        <f t="shared" si="51"/>
        <v>0</v>
      </c>
      <c r="F212" s="94">
        <f t="shared" si="52"/>
        <v>0</v>
      </c>
      <c r="G212" s="94">
        <f t="shared" si="53"/>
        <v>0</v>
      </c>
      <c r="H212" s="94">
        <f t="shared" si="54"/>
        <v>0</v>
      </c>
      <c r="I212" s="94">
        <f t="shared" si="55"/>
        <v>0</v>
      </c>
      <c r="J212" s="94">
        <f t="shared" si="56"/>
        <v>0</v>
      </c>
      <c r="K212" s="94">
        <f t="shared" si="57"/>
        <v>0</v>
      </c>
      <c r="L212" s="94">
        <f t="shared" si="58"/>
        <v>0</v>
      </c>
      <c r="M212" s="94">
        <f t="shared" ca="1" si="59"/>
        <v>0.2207785454899161</v>
      </c>
      <c r="N212" s="94">
        <f t="shared" ca="1" si="60"/>
        <v>0</v>
      </c>
      <c r="O212" s="129">
        <f t="shared" ca="1" si="61"/>
        <v>0</v>
      </c>
      <c r="P212" s="94">
        <f t="shared" ca="1" si="62"/>
        <v>0</v>
      </c>
      <c r="Q212" s="94">
        <f t="shared" ca="1" si="63"/>
        <v>0</v>
      </c>
      <c r="R212" s="10">
        <f t="shared" ca="1" si="64"/>
        <v>-0.2207785454899161</v>
      </c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</row>
    <row r="213" spans="1:35" x14ac:dyDescent="0.2">
      <c r="A213" s="100"/>
      <c r="B213" s="100"/>
      <c r="C213" s="100"/>
      <c r="D213" s="101">
        <f t="shared" si="50"/>
        <v>0</v>
      </c>
      <c r="E213" s="101">
        <f t="shared" si="51"/>
        <v>0</v>
      </c>
      <c r="F213" s="94">
        <f t="shared" si="52"/>
        <v>0</v>
      </c>
      <c r="G213" s="94">
        <f t="shared" si="53"/>
        <v>0</v>
      </c>
      <c r="H213" s="94">
        <f t="shared" si="54"/>
        <v>0</v>
      </c>
      <c r="I213" s="94">
        <f t="shared" si="55"/>
        <v>0</v>
      </c>
      <c r="J213" s="94">
        <f t="shared" si="56"/>
        <v>0</v>
      </c>
      <c r="K213" s="94">
        <f t="shared" si="57"/>
        <v>0</v>
      </c>
      <c r="L213" s="94">
        <f t="shared" si="58"/>
        <v>0</v>
      </c>
      <c r="M213" s="94">
        <f t="shared" ca="1" si="59"/>
        <v>0.2207785454899161</v>
      </c>
      <c r="N213" s="94">
        <f t="shared" ca="1" si="60"/>
        <v>0</v>
      </c>
      <c r="O213" s="129">
        <f t="shared" ca="1" si="61"/>
        <v>0</v>
      </c>
      <c r="P213" s="94">
        <f t="shared" ca="1" si="62"/>
        <v>0</v>
      </c>
      <c r="Q213" s="94">
        <f t="shared" ca="1" si="63"/>
        <v>0</v>
      </c>
      <c r="R213" s="10">
        <f t="shared" ca="1" si="64"/>
        <v>-0.2207785454899161</v>
      </c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</row>
    <row r="214" spans="1:35" x14ac:dyDescent="0.2">
      <c r="A214" s="100"/>
      <c r="B214" s="100"/>
      <c r="C214" s="100"/>
      <c r="D214" s="101">
        <f t="shared" si="50"/>
        <v>0</v>
      </c>
      <c r="E214" s="101">
        <f t="shared" si="51"/>
        <v>0</v>
      </c>
      <c r="F214" s="94">
        <f t="shared" si="52"/>
        <v>0</v>
      </c>
      <c r="G214" s="94">
        <f t="shared" si="53"/>
        <v>0</v>
      </c>
      <c r="H214" s="94">
        <f t="shared" si="54"/>
        <v>0</v>
      </c>
      <c r="I214" s="94">
        <f t="shared" si="55"/>
        <v>0</v>
      </c>
      <c r="J214" s="94">
        <f t="shared" si="56"/>
        <v>0</v>
      </c>
      <c r="K214" s="94">
        <f t="shared" si="57"/>
        <v>0</v>
      </c>
      <c r="L214" s="94">
        <f t="shared" si="58"/>
        <v>0</v>
      </c>
      <c r="M214" s="94">
        <f t="shared" ca="1" si="59"/>
        <v>0.2207785454899161</v>
      </c>
      <c r="N214" s="94">
        <f t="shared" ca="1" si="60"/>
        <v>0</v>
      </c>
      <c r="O214" s="129">
        <f t="shared" ca="1" si="61"/>
        <v>0</v>
      </c>
      <c r="P214" s="94">
        <f t="shared" ca="1" si="62"/>
        <v>0</v>
      </c>
      <c r="Q214" s="94">
        <f t="shared" ca="1" si="63"/>
        <v>0</v>
      </c>
      <c r="R214" s="10">
        <f t="shared" ca="1" si="64"/>
        <v>-0.2207785454899161</v>
      </c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</row>
    <row r="215" spans="1:35" x14ac:dyDescent="0.2">
      <c r="A215" s="100"/>
      <c r="B215" s="100"/>
      <c r="C215" s="100"/>
      <c r="D215" s="101">
        <f t="shared" si="50"/>
        <v>0</v>
      </c>
      <c r="E215" s="101">
        <f t="shared" si="51"/>
        <v>0</v>
      </c>
      <c r="F215" s="94">
        <f t="shared" si="52"/>
        <v>0</v>
      </c>
      <c r="G215" s="94">
        <f t="shared" si="53"/>
        <v>0</v>
      </c>
      <c r="H215" s="94">
        <f t="shared" si="54"/>
        <v>0</v>
      </c>
      <c r="I215" s="94">
        <f t="shared" si="55"/>
        <v>0</v>
      </c>
      <c r="J215" s="94">
        <f t="shared" si="56"/>
        <v>0</v>
      </c>
      <c r="K215" s="94">
        <f t="shared" si="57"/>
        <v>0</v>
      </c>
      <c r="L215" s="94">
        <f t="shared" si="58"/>
        <v>0</v>
      </c>
      <c r="M215" s="94">
        <f t="shared" ca="1" si="59"/>
        <v>0.2207785454899161</v>
      </c>
      <c r="N215" s="94">
        <f t="shared" ca="1" si="60"/>
        <v>0</v>
      </c>
      <c r="O215" s="129">
        <f t="shared" ca="1" si="61"/>
        <v>0</v>
      </c>
      <c r="P215" s="94">
        <f t="shared" ca="1" si="62"/>
        <v>0</v>
      </c>
      <c r="Q215" s="94">
        <f t="shared" ca="1" si="63"/>
        <v>0</v>
      </c>
      <c r="R215" s="10">
        <f t="shared" ca="1" si="64"/>
        <v>-0.2207785454899161</v>
      </c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</row>
    <row r="216" spans="1:35" x14ac:dyDescent="0.2">
      <c r="A216" s="100"/>
      <c r="B216" s="100"/>
      <c r="C216" s="100"/>
      <c r="D216" s="101">
        <f t="shared" si="50"/>
        <v>0</v>
      </c>
      <c r="E216" s="101">
        <f t="shared" si="51"/>
        <v>0</v>
      </c>
      <c r="F216" s="94">
        <f t="shared" si="52"/>
        <v>0</v>
      </c>
      <c r="G216" s="94">
        <f t="shared" si="53"/>
        <v>0</v>
      </c>
      <c r="H216" s="94">
        <f t="shared" si="54"/>
        <v>0</v>
      </c>
      <c r="I216" s="94">
        <f t="shared" si="55"/>
        <v>0</v>
      </c>
      <c r="J216" s="94">
        <f t="shared" si="56"/>
        <v>0</v>
      </c>
      <c r="K216" s="94">
        <f t="shared" si="57"/>
        <v>0</v>
      </c>
      <c r="L216" s="94">
        <f t="shared" si="58"/>
        <v>0</v>
      </c>
      <c r="M216" s="94">
        <f t="shared" ca="1" si="59"/>
        <v>0.2207785454899161</v>
      </c>
      <c r="N216" s="94">
        <f t="shared" ca="1" si="60"/>
        <v>0</v>
      </c>
      <c r="O216" s="129">
        <f t="shared" ca="1" si="61"/>
        <v>0</v>
      </c>
      <c r="P216" s="94">
        <f t="shared" ca="1" si="62"/>
        <v>0</v>
      </c>
      <c r="Q216" s="94">
        <f t="shared" ca="1" si="63"/>
        <v>0</v>
      </c>
      <c r="R216" s="10">
        <f t="shared" ca="1" si="64"/>
        <v>-0.2207785454899161</v>
      </c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</row>
    <row r="217" spans="1:35" x14ac:dyDescent="0.2">
      <c r="A217" s="100"/>
      <c r="B217" s="100"/>
      <c r="C217" s="100"/>
      <c r="D217" s="101">
        <f t="shared" si="50"/>
        <v>0</v>
      </c>
      <c r="E217" s="101">
        <f t="shared" si="51"/>
        <v>0</v>
      </c>
      <c r="F217" s="94">
        <f t="shared" si="52"/>
        <v>0</v>
      </c>
      <c r="G217" s="94">
        <f t="shared" si="53"/>
        <v>0</v>
      </c>
      <c r="H217" s="94">
        <f t="shared" si="54"/>
        <v>0</v>
      </c>
      <c r="I217" s="94">
        <f t="shared" si="55"/>
        <v>0</v>
      </c>
      <c r="J217" s="94">
        <f t="shared" si="56"/>
        <v>0</v>
      </c>
      <c r="K217" s="94">
        <f t="shared" si="57"/>
        <v>0</v>
      </c>
      <c r="L217" s="94">
        <f t="shared" si="58"/>
        <v>0</v>
      </c>
      <c r="M217" s="94">
        <f t="shared" ca="1" si="59"/>
        <v>0.2207785454899161</v>
      </c>
      <c r="N217" s="94">
        <f t="shared" ca="1" si="60"/>
        <v>0</v>
      </c>
      <c r="O217" s="129">
        <f t="shared" ca="1" si="61"/>
        <v>0</v>
      </c>
      <c r="P217" s="94">
        <f t="shared" ca="1" si="62"/>
        <v>0</v>
      </c>
      <c r="Q217" s="94">
        <f t="shared" ca="1" si="63"/>
        <v>0</v>
      </c>
      <c r="R217" s="10">
        <f t="shared" ca="1" si="64"/>
        <v>-0.2207785454899161</v>
      </c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</row>
    <row r="218" spans="1:35" x14ac:dyDescent="0.2">
      <c r="A218" s="100"/>
      <c r="B218" s="100"/>
      <c r="C218" s="100"/>
      <c r="D218" s="101">
        <f t="shared" si="50"/>
        <v>0</v>
      </c>
      <c r="E218" s="101">
        <f t="shared" si="51"/>
        <v>0</v>
      </c>
      <c r="F218" s="94">
        <f t="shared" si="52"/>
        <v>0</v>
      </c>
      <c r="G218" s="94">
        <f t="shared" si="53"/>
        <v>0</v>
      </c>
      <c r="H218" s="94">
        <f t="shared" si="54"/>
        <v>0</v>
      </c>
      <c r="I218" s="94">
        <f t="shared" si="55"/>
        <v>0</v>
      </c>
      <c r="J218" s="94">
        <f t="shared" si="56"/>
        <v>0</v>
      </c>
      <c r="K218" s="94">
        <f t="shared" si="57"/>
        <v>0</v>
      </c>
      <c r="L218" s="94">
        <f t="shared" si="58"/>
        <v>0</v>
      </c>
      <c r="M218" s="94">
        <f t="shared" ca="1" si="59"/>
        <v>0.2207785454899161</v>
      </c>
      <c r="N218" s="94">
        <f t="shared" ca="1" si="60"/>
        <v>0</v>
      </c>
      <c r="O218" s="129">
        <f t="shared" ca="1" si="61"/>
        <v>0</v>
      </c>
      <c r="P218" s="94">
        <f t="shared" ca="1" si="62"/>
        <v>0</v>
      </c>
      <c r="Q218" s="94">
        <f t="shared" ca="1" si="63"/>
        <v>0</v>
      </c>
      <c r="R218" s="10">
        <f t="shared" ca="1" si="64"/>
        <v>-0.2207785454899161</v>
      </c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</row>
    <row r="219" spans="1:35" x14ac:dyDescent="0.2">
      <c r="A219" s="100"/>
      <c r="B219" s="100"/>
      <c r="C219" s="100"/>
      <c r="D219" s="101">
        <f t="shared" si="50"/>
        <v>0</v>
      </c>
      <c r="E219" s="101">
        <f t="shared" si="51"/>
        <v>0</v>
      </c>
      <c r="F219" s="94">
        <f t="shared" si="52"/>
        <v>0</v>
      </c>
      <c r="G219" s="94">
        <f t="shared" si="53"/>
        <v>0</v>
      </c>
      <c r="H219" s="94">
        <f t="shared" si="54"/>
        <v>0</v>
      </c>
      <c r="I219" s="94">
        <f t="shared" si="55"/>
        <v>0</v>
      </c>
      <c r="J219" s="94">
        <f t="shared" si="56"/>
        <v>0</v>
      </c>
      <c r="K219" s="94">
        <f t="shared" si="57"/>
        <v>0</v>
      </c>
      <c r="L219" s="94">
        <f t="shared" si="58"/>
        <v>0</v>
      </c>
      <c r="M219" s="94">
        <f t="shared" ca="1" si="59"/>
        <v>0.2207785454899161</v>
      </c>
      <c r="N219" s="94">
        <f t="shared" ca="1" si="60"/>
        <v>0</v>
      </c>
      <c r="O219" s="129">
        <f t="shared" ca="1" si="61"/>
        <v>0</v>
      </c>
      <c r="P219" s="94">
        <f t="shared" ca="1" si="62"/>
        <v>0</v>
      </c>
      <c r="Q219" s="94">
        <f t="shared" ca="1" si="63"/>
        <v>0</v>
      </c>
      <c r="R219" s="10">
        <f t="shared" ca="1" si="64"/>
        <v>-0.2207785454899161</v>
      </c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</row>
    <row r="220" spans="1:35" x14ac:dyDescent="0.2">
      <c r="A220" s="100"/>
      <c r="B220" s="100"/>
      <c r="C220" s="100"/>
      <c r="D220" s="101">
        <f t="shared" si="50"/>
        <v>0</v>
      </c>
      <c r="E220" s="101">
        <f t="shared" si="51"/>
        <v>0</v>
      </c>
      <c r="F220" s="94">
        <f t="shared" si="52"/>
        <v>0</v>
      </c>
      <c r="G220" s="94">
        <f t="shared" si="53"/>
        <v>0</v>
      </c>
      <c r="H220" s="94">
        <f t="shared" si="54"/>
        <v>0</v>
      </c>
      <c r="I220" s="94">
        <f t="shared" si="55"/>
        <v>0</v>
      </c>
      <c r="J220" s="94">
        <f t="shared" si="56"/>
        <v>0</v>
      </c>
      <c r="K220" s="94">
        <f t="shared" si="57"/>
        <v>0</v>
      </c>
      <c r="L220" s="94">
        <f t="shared" si="58"/>
        <v>0</v>
      </c>
      <c r="M220" s="94">
        <f t="shared" ca="1" si="59"/>
        <v>0.2207785454899161</v>
      </c>
      <c r="N220" s="94">
        <f t="shared" ca="1" si="60"/>
        <v>0</v>
      </c>
      <c r="O220" s="129">
        <f t="shared" ca="1" si="61"/>
        <v>0</v>
      </c>
      <c r="P220" s="94">
        <f t="shared" ca="1" si="62"/>
        <v>0</v>
      </c>
      <c r="Q220" s="94">
        <f t="shared" ca="1" si="63"/>
        <v>0</v>
      </c>
      <c r="R220" s="10">
        <f t="shared" ca="1" si="64"/>
        <v>-0.2207785454899161</v>
      </c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</row>
    <row r="221" spans="1:35" x14ac:dyDescent="0.2">
      <c r="A221" s="100"/>
      <c r="B221" s="100"/>
      <c r="C221" s="100"/>
      <c r="D221" s="101">
        <f t="shared" si="50"/>
        <v>0</v>
      </c>
      <c r="E221" s="101">
        <f t="shared" si="51"/>
        <v>0</v>
      </c>
      <c r="F221" s="94">
        <f t="shared" si="52"/>
        <v>0</v>
      </c>
      <c r="G221" s="94">
        <f t="shared" si="53"/>
        <v>0</v>
      </c>
      <c r="H221" s="94">
        <f t="shared" si="54"/>
        <v>0</v>
      </c>
      <c r="I221" s="94">
        <f t="shared" si="55"/>
        <v>0</v>
      </c>
      <c r="J221" s="94">
        <f t="shared" si="56"/>
        <v>0</v>
      </c>
      <c r="K221" s="94">
        <f t="shared" si="57"/>
        <v>0</v>
      </c>
      <c r="L221" s="94">
        <f t="shared" si="58"/>
        <v>0</v>
      </c>
      <c r="M221" s="94">
        <f t="shared" ca="1" si="59"/>
        <v>0.2207785454899161</v>
      </c>
      <c r="N221" s="94">
        <f t="shared" ca="1" si="60"/>
        <v>0</v>
      </c>
      <c r="O221" s="129">
        <f t="shared" ca="1" si="61"/>
        <v>0</v>
      </c>
      <c r="P221" s="94">
        <f t="shared" ca="1" si="62"/>
        <v>0</v>
      </c>
      <c r="Q221" s="94">
        <f t="shared" ca="1" si="63"/>
        <v>0</v>
      </c>
      <c r="R221" s="10">
        <f t="shared" ca="1" si="64"/>
        <v>-0.2207785454899161</v>
      </c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</row>
    <row r="222" spans="1:35" x14ac:dyDescent="0.2">
      <c r="A222" s="100"/>
      <c r="B222" s="100"/>
      <c r="C222" s="100"/>
      <c r="D222" s="101">
        <f t="shared" si="50"/>
        <v>0</v>
      </c>
      <c r="E222" s="101">
        <f t="shared" si="51"/>
        <v>0</v>
      </c>
      <c r="F222" s="94">
        <f t="shared" si="52"/>
        <v>0</v>
      </c>
      <c r="G222" s="94">
        <f t="shared" si="53"/>
        <v>0</v>
      </c>
      <c r="H222" s="94">
        <f t="shared" si="54"/>
        <v>0</v>
      </c>
      <c r="I222" s="94">
        <f t="shared" si="55"/>
        <v>0</v>
      </c>
      <c r="J222" s="94">
        <f t="shared" si="56"/>
        <v>0</v>
      </c>
      <c r="K222" s="94">
        <f t="shared" si="57"/>
        <v>0</v>
      </c>
      <c r="L222" s="94">
        <f t="shared" si="58"/>
        <v>0</v>
      </c>
      <c r="M222" s="94">
        <f t="shared" ca="1" si="59"/>
        <v>0.2207785454899161</v>
      </c>
      <c r="N222" s="94">
        <f t="shared" ca="1" si="60"/>
        <v>0</v>
      </c>
      <c r="O222" s="129">
        <f t="shared" ca="1" si="61"/>
        <v>0</v>
      </c>
      <c r="P222" s="94">
        <f t="shared" ca="1" si="62"/>
        <v>0</v>
      </c>
      <c r="Q222" s="94">
        <f t="shared" ca="1" si="63"/>
        <v>0</v>
      </c>
      <c r="R222" s="10">
        <f t="shared" ca="1" si="64"/>
        <v>-0.2207785454899161</v>
      </c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</row>
    <row r="223" spans="1:35" x14ac:dyDescent="0.2">
      <c r="A223" s="100"/>
      <c r="B223" s="100"/>
      <c r="C223" s="100"/>
      <c r="D223" s="101">
        <f t="shared" si="50"/>
        <v>0</v>
      </c>
      <c r="E223" s="101">
        <f t="shared" si="51"/>
        <v>0</v>
      </c>
      <c r="F223" s="94">
        <f t="shared" si="52"/>
        <v>0</v>
      </c>
      <c r="G223" s="94">
        <f t="shared" si="53"/>
        <v>0</v>
      </c>
      <c r="H223" s="94">
        <f t="shared" si="54"/>
        <v>0</v>
      </c>
      <c r="I223" s="94">
        <f t="shared" si="55"/>
        <v>0</v>
      </c>
      <c r="J223" s="94">
        <f t="shared" si="56"/>
        <v>0</v>
      </c>
      <c r="K223" s="94">
        <f t="shared" si="57"/>
        <v>0</v>
      </c>
      <c r="L223" s="94">
        <f t="shared" si="58"/>
        <v>0</v>
      </c>
      <c r="M223" s="94">
        <f t="shared" ca="1" si="59"/>
        <v>0.2207785454899161</v>
      </c>
      <c r="N223" s="94">
        <f t="shared" ca="1" si="60"/>
        <v>0</v>
      </c>
      <c r="O223" s="129">
        <f t="shared" ca="1" si="61"/>
        <v>0</v>
      </c>
      <c r="P223" s="94">
        <f t="shared" ca="1" si="62"/>
        <v>0</v>
      </c>
      <c r="Q223" s="94">
        <f t="shared" ca="1" si="63"/>
        <v>0</v>
      </c>
      <c r="R223" s="10">
        <f t="shared" ca="1" si="64"/>
        <v>-0.2207785454899161</v>
      </c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</row>
    <row r="224" spans="1:35" x14ac:dyDescent="0.2">
      <c r="A224" s="100"/>
      <c r="B224" s="100"/>
      <c r="C224" s="100"/>
      <c r="D224" s="101">
        <f t="shared" si="50"/>
        <v>0</v>
      </c>
      <c r="E224" s="101">
        <f t="shared" si="51"/>
        <v>0</v>
      </c>
      <c r="F224" s="94">
        <f t="shared" si="52"/>
        <v>0</v>
      </c>
      <c r="G224" s="94">
        <f t="shared" si="53"/>
        <v>0</v>
      </c>
      <c r="H224" s="94">
        <f t="shared" si="54"/>
        <v>0</v>
      </c>
      <c r="I224" s="94">
        <f t="shared" si="55"/>
        <v>0</v>
      </c>
      <c r="J224" s="94">
        <f t="shared" si="56"/>
        <v>0</v>
      </c>
      <c r="K224" s="94">
        <f t="shared" si="57"/>
        <v>0</v>
      </c>
      <c r="L224" s="94">
        <f t="shared" si="58"/>
        <v>0</v>
      </c>
      <c r="M224" s="94">
        <f t="shared" ca="1" si="59"/>
        <v>0.2207785454899161</v>
      </c>
      <c r="N224" s="94">
        <f t="shared" ca="1" si="60"/>
        <v>0</v>
      </c>
      <c r="O224" s="129">
        <f t="shared" ca="1" si="61"/>
        <v>0</v>
      </c>
      <c r="P224" s="94">
        <f t="shared" ca="1" si="62"/>
        <v>0</v>
      </c>
      <c r="Q224" s="94">
        <f t="shared" ca="1" si="63"/>
        <v>0</v>
      </c>
      <c r="R224" s="10">
        <f t="shared" ca="1" si="64"/>
        <v>-0.2207785454899161</v>
      </c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</row>
    <row r="225" spans="1:35" x14ac:dyDescent="0.2">
      <c r="A225" s="100"/>
      <c r="B225" s="100"/>
      <c r="C225" s="100"/>
      <c r="D225" s="101">
        <f t="shared" si="50"/>
        <v>0</v>
      </c>
      <c r="E225" s="101">
        <f t="shared" si="51"/>
        <v>0</v>
      </c>
      <c r="F225" s="94">
        <f t="shared" si="52"/>
        <v>0</v>
      </c>
      <c r="G225" s="94">
        <f t="shared" si="53"/>
        <v>0</v>
      </c>
      <c r="H225" s="94">
        <f t="shared" si="54"/>
        <v>0</v>
      </c>
      <c r="I225" s="94">
        <f t="shared" si="55"/>
        <v>0</v>
      </c>
      <c r="J225" s="94">
        <f t="shared" si="56"/>
        <v>0</v>
      </c>
      <c r="K225" s="94">
        <f t="shared" si="57"/>
        <v>0</v>
      </c>
      <c r="L225" s="94">
        <f t="shared" si="58"/>
        <v>0</v>
      </c>
      <c r="M225" s="94">
        <f t="shared" ca="1" si="59"/>
        <v>0.2207785454899161</v>
      </c>
      <c r="N225" s="94">
        <f t="shared" ca="1" si="60"/>
        <v>0</v>
      </c>
      <c r="O225" s="129">
        <f t="shared" ca="1" si="61"/>
        <v>0</v>
      </c>
      <c r="P225" s="94">
        <f t="shared" ca="1" si="62"/>
        <v>0</v>
      </c>
      <c r="Q225" s="94">
        <f t="shared" ca="1" si="63"/>
        <v>0</v>
      </c>
      <c r="R225" s="10">
        <f t="shared" ca="1" si="64"/>
        <v>-0.2207785454899161</v>
      </c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</row>
    <row r="226" spans="1:35" x14ac:dyDescent="0.2">
      <c r="A226" s="100"/>
      <c r="B226" s="100"/>
      <c r="C226" s="100"/>
      <c r="D226" s="101">
        <f t="shared" si="50"/>
        <v>0</v>
      </c>
      <c r="E226" s="101">
        <f t="shared" si="51"/>
        <v>0</v>
      </c>
      <c r="F226" s="94">
        <f t="shared" si="52"/>
        <v>0</v>
      </c>
      <c r="G226" s="94">
        <f t="shared" si="53"/>
        <v>0</v>
      </c>
      <c r="H226" s="94">
        <f t="shared" si="54"/>
        <v>0</v>
      </c>
      <c r="I226" s="94">
        <f t="shared" si="55"/>
        <v>0</v>
      </c>
      <c r="J226" s="94">
        <f t="shared" si="56"/>
        <v>0</v>
      </c>
      <c r="K226" s="94">
        <f t="shared" si="57"/>
        <v>0</v>
      </c>
      <c r="L226" s="94">
        <f t="shared" si="58"/>
        <v>0</v>
      </c>
      <c r="M226" s="94">
        <f t="shared" ca="1" si="59"/>
        <v>0.2207785454899161</v>
      </c>
      <c r="N226" s="94">
        <f t="shared" ca="1" si="60"/>
        <v>0</v>
      </c>
      <c r="O226" s="129">
        <f t="shared" ca="1" si="61"/>
        <v>0</v>
      </c>
      <c r="P226" s="94">
        <f t="shared" ca="1" si="62"/>
        <v>0</v>
      </c>
      <c r="Q226" s="94">
        <f t="shared" ca="1" si="63"/>
        <v>0</v>
      </c>
      <c r="R226" s="10">
        <f t="shared" ca="1" si="64"/>
        <v>-0.2207785454899161</v>
      </c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</row>
    <row r="227" spans="1:35" x14ac:dyDescent="0.2">
      <c r="A227" s="100"/>
      <c r="B227" s="100"/>
      <c r="C227" s="100"/>
      <c r="D227" s="101">
        <f t="shared" si="50"/>
        <v>0</v>
      </c>
      <c r="E227" s="101">
        <f t="shared" si="51"/>
        <v>0</v>
      </c>
      <c r="F227" s="94">
        <f t="shared" si="52"/>
        <v>0</v>
      </c>
      <c r="G227" s="94">
        <f t="shared" si="53"/>
        <v>0</v>
      </c>
      <c r="H227" s="94">
        <f t="shared" si="54"/>
        <v>0</v>
      </c>
      <c r="I227" s="94">
        <f t="shared" si="55"/>
        <v>0</v>
      </c>
      <c r="J227" s="94">
        <f t="shared" si="56"/>
        <v>0</v>
      </c>
      <c r="K227" s="94">
        <f t="shared" si="57"/>
        <v>0</v>
      </c>
      <c r="L227" s="94">
        <f t="shared" si="58"/>
        <v>0</v>
      </c>
      <c r="M227" s="94">
        <f t="shared" ca="1" si="59"/>
        <v>0.2207785454899161</v>
      </c>
      <c r="N227" s="94">
        <f t="shared" ca="1" si="60"/>
        <v>0</v>
      </c>
      <c r="O227" s="129">
        <f t="shared" ca="1" si="61"/>
        <v>0</v>
      </c>
      <c r="P227" s="94">
        <f t="shared" ca="1" si="62"/>
        <v>0</v>
      </c>
      <c r="Q227" s="94">
        <f t="shared" ca="1" si="63"/>
        <v>0</v>
      </c>
      <c r="R227" s="10">
        <f t="shared" ca="1" si="64"/>
        <v>-0.2207785454899161</v>
      </c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</row>
    <row r="228" spans="1:35" x14ac:dyDescent="0.2">
      <c r="A228" s="100"/>
      <c r="B228" s="100"/>
      <c r="C228" s="100"/>
      <c r="D228" s="101">
        <f t="shared" si="50"/>
        <v>0</v>
      </c>
      <c r="E228" s="101">
        <f t="shared" si="51"/>
        <v>0</v>
      </c>
      <c r="F228" s="94">
        <f t="shared" si="52"/>
        <v>0</v>
      </c>
      <c r="G228" s="94">
        <f t="shared" si="53"/>
        <v>0</v>
      </c>
      <c r="H228" s="94">
        <f t="shared" si="54"/>
        <v>0</v>
      </c>
      <c r="I228" s="94">
        <f t="shared" si="55"/>
        <v>0</v>
      </c>
      <c r="J228" s="94">
        <f t="shared" si="56"/>
        <v>0</v>
      </c>
      <c r="K228" s="94">
        <f t="shared" si="57"/>
        <v>0</v>
      </c>
      <c r="L228" s="94">
        <f t="shared" si="58"/>
        <v>0</v>
      </c>
      <c r="M228" s="94">
        <f t="shared" ca="1" si="59"/>
        <v>0.2207785454899161</v>
      </c>
      <c r="N228" s="94">
        <f t="shared" ca="1" si="60"/>
        <v>0</v>
      </c>
      <c r="O228" s="129">
        <f t="shared" ca="1" si="61"/>
        <v>0</v>
      </c>
      <c r="P228" s="94">
        <f t="shared" ca="1" si="62"/>
        <v>0</v>
      </c>
      <c r="Q228" s="94">
        <f t="shared" ca="1" si="63"/>
        <v>0</v>
      </c>
      <c r="R228" s="10">
        <f t="shared" ca="1" si="64"/>
        <v>-0.2207785454899161</v>
      </c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</row>
    <row r="229" spans="1:35" x14ac:dyDescent="0.2">
      <c r="A229" s="100"/>
      <c r="B229" s="100"/>
      <c r="C229" s="100"/>
      <c r="D229" s="101">
        <f t="shared" si="50"/>
        <v>0</v>
      </c>
      <c r="E229" s="101">
        <f t="shared" si="51"/>
        <v>0</v>
      </c>
      <c r="F229" s="94">
        <f t="shared" si="52"/>
        <v>0</v>
      </c>
      <c r="G229" s="94">
        <f t="shared" si="53"/>
        <v>0</v>
      </c>
      <c r="H229" s="94">
        <f t="shared" si="54"/>
        <v>0</v>
      </c>
      <c r="I229" s="94">
        <f t="shared" si="55"/>
        <v>0</v>
      </c>
      <c r="J229" s="94">
        <f t="shared" si="56"/>
        <v>0</v>
      </c>
      <c r="K229" s="94">
        <f t="shared" si="57"/>
        <v>0</v>
      </c>
      <c r="L229" s="94">
        <f t="shared" si="58"/>
        <v>0</v>
      </c>
      <c r="M229" s="94">
        <f t="shared" ca="1" si="59"/>
        <v>0.2207785454899161</v>
      </c>
      <c r="N229" s="94">
        <f t="shared" ca="1" si="60"/>
        <v>0</v>
      </c>
      <c r="O229" s="129">
        <f t="shared" ca="1" si="61"/>
        <v>0</v>
      </c>
      <c r="P229" s="94">
        <f t="shared" ca="1" si="62"/>
        <v>0</v>
      </c>
      <c r="Q229" s="94">
        <f t="shared" ca="1" si="63"/>
        <v>0</v>
      </c>
      <c r="R229" s="10">
        <f t="shared" ca="1" si="64"/>
        <v>-0.2207785454899161</v>
      </c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</row>
    <row r="230" spans="1:35" x14ac:dyDescent="0.2">
      <c r="A230" s="100"/>
      <c r="B230" s="100"/>
      <c r="C230" s="100"/>
      <c r="D230" s="101">
        <f t="shared" si="50"/>
        <v>0</v>
      </c>
      <c r="E230" s="101">
        <f t="shared" si="51"/>
        <v>0</v>
      </c>
      <c r="F230" s="94">
        <f t="shared" si="52"/>
        <v>0</v>
      </c>
      <c r="G230" s="94">
        <f t="shared" si="53"/>
        <v>0</v>
      </c>
      <c r="H230" s="94">
        <f t="shared" si="54"/>
        <v>0</v>
      </c>
      <c r="I230" s="94">
        <f t="shared" si="55"/>
        <v>0</v>
      </c>
      <c r="J230" s="94">
        <f t="shared" si="56"/>
        <v>0</v>
      </c>
      <c r="K230" s="94">
        <f t="shared" si="57"/>
        <v>0</v>
      </c>
      <c r="L230" s="94">
        <f t="shared" si="58"/>
        <v>0</v>
      </c>
      <c r="M230" s="94">
        <f t="shared" ca="1" si="59"/>
        <v>0.2207785454899161</v>
      </c>
      <c r="N230" s="94">
        <f t="shared" ca="1" si="60"/>
        <v>0</v>
      </c>
      <c r="O230" s="129">
        <f t="shared" ca="1" si="61"/>
        <v>0</v>
      </c>
      <c r="P230" s="94">
        <f t="shared" ca="1" si="62"/>
        <v>0</v>
      </c>
      <c r="Q230" s="94">
        <f t="shared" ca="1" si="63"/>
        <v>0</v>
      </c>
      <c r="R230" s="10">
        <f t="shared" ca="1" si="64"/>
        <v>-0.2207785454899161</v>
      </c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</row>
    <row r="231" spans="1:35" x14ac:dyDescent="0.2">
      <c r="A231" s="100"/>
      <c r="B231" s="100"/>
      <c r="C231" s="100"/>
      <c r="D231" s="101">
        <f t="shared" si="50"/>
        <v>0</v>
      </c>
      <c r="E231" s="101">
        <f t="shared" si="51"/>
        <v>0</v>
      </c>
      <c r="F231" s="94">
        <f t="shared" si="52"/>
        <v>0</v>
      </c>
      <c r="G231" s="94">
        <f t="shared" si="53"/>
        <v>0</v>
      </c>
      <c r="H231" s="94">
        <f t="shared" si="54"/>
        <v>0</v>
      </c>
      <c r="I231" s="94">
        <f t="shared" si="55"/>
        <v>0</v>
      </c>
      <c r="J231" s="94">
        <f t="shared" si="56"/>
        <v>0</v>
      </c>
      <c r="K231" s="94">
        <f t="shared" si="57"/>
        <v>0</v>
      </c>
      <c r="L231" s="94">
        <f t="shared" si="58"/>
        <v>0</v>
      </c>
      <c r="M231" s="94">
        <f t="shared" ca="1" si="59"/>
        <v>0.2207785454899161</v>
      </c>
      <c r="N231" s="94">
        <f t="shared" ca="1" si="60"/>
        <v>0</v>
      </c>
      <c r="O231" s="129">
        <f t="shared" ca="1" si="61"/>
        <v>0</v>
      </c>
      <c r="P231" s="94">
        <f t="shared" ca="1" si="62"/>
        <v>0</v>
      </c>
      <c r="Q231" s="94">
        <f t="shared" ca="1" si="63"/>
        <v>0</v>
      </c>
      <c r="R231" s="10">
        <f t="shared" ca="1" si="64"/>
        <v>-0.2207785454899161</v>
      </c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</row>
    <row r="232" spans="1:35" x14ac:dyDescent="0.2">
      <c r="A232" s="100"/>
      <c r="B232" s="100"/>
      <c r="C232" s="100"/>
      <c r="D232" s="101">
        <f t="shared" si="50"/>
        <v>0</v>
      </c>
      <c r="E232" s="101">
        <f t="shared" si="51"/>
        <v>0</v>
      </c>
      <c r="F232" s="94">
        <f t="shared" si="52"/>
        <v>0</v>
      </c>
      <c r="G232" s="94">
        <f t="shared" si="53"/>
        <v>0</v>
      </c>
      <c r="H232" s="94">
        <f t="shared" si="54"/>
        <v>0</v>
      </c>
      <c r="I232" s="94">
        <f t="shared" si="55"/>
        <v>0</v>
      </c>
      <c r="J232" s="94">
        <f t="shared" si="56"/>
        <v>0</v>
      </c>
      <c r="K232" s="94">
        <f t="shared" si="57"/>
        <v>0</v>
      </c>
      <c r="L232" s="94">
        <f t="shared" si="58"/>
        <v>0</v>
      </c>
      <c r="M232" s="94">
        <f t="shared" ca="1" si="59"/>
        <v>0.2207785454899161</v>
      </c>
      <c r="N232" s="94">
        <f t="shared" ca="1" si="60"/>
        <v>0</v>
      </c>
      <c r="O232" s="129">
        <f t="shared" ca="1" si="61"/>
        <v>0</v>
      </c>
      <c r="P232" s="94">
        <f t="shared" ca="1" si="62"/>
        <v>0</v>
      </c>
      <c r="Q232" s="94">
        <f t="shared" ca="1" si="63"/>
        <v>0</v>
      </c>
      <c r="R232" s="10">
        <f t="shared" ca="1" si="64"/>
        <v>-0.2207785454899161</v>
      </c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</row>
    <row r="233" spans="1:35" x14ac:dyDescent="0.2">
      <c r="A233" s="100"/>
      <c r="B233" s="100"/>
      <c r="C233" s="100"/>
      <c r="D233" s="101">
        <f t="shared" si="50"/>
        <v>0</v>
      </c>
      <c r="E233" s="101">
        <f t="shared" si="51"/>
        <v>0</v>
      </c>
      <c r="F233" s="94">
        <f t="shared" si="52"/>
        <v>0</v>
      </c>
      <c r="G233" s="94">
        <f t="shared" si="53"/>
        <v>0</v>
      </c>
      <c r="H233" s="94">
        <f t="shared" si="54"/>
        <v>0</v>
      </c>
      <c r="I233" s="94">
        <f t="shared" si="55"/>
        <v>0</v>
      </c>
      <c r="J233" s="94">
        <f t="shared" si="56"/>
        <v>0</v>
      </c>
      <c r="K233" s="94">
        <f t="shared" si="57"/>
        <v>0</v>
      </c>
      <c r="L233" s="94">
        <f t="shared" si="58"/>
        <v>0</v>
      </c>
      <c r="M233" s="94">
        <f t="shared" ca="1" si="59"/>
        <v>0.2207785454899161</v>
      </c>
      <c r="N233" s="94">
        <f t="shared" ca="1" si="60"/>
        <v>0</v>
      </c>
      <c r="O233" s="129">
        <f t="shared" ca="1" si="61"/>
        <v>0</v>
      </c>
      <c r="P233" s="94">
        <f t="shared" ca="1" si="62"/>
        <v>0</v>
      </c>
      <c r="Q233" s="94">
        <f t="shared" ca="1" si="63"/>
        <v>0</v>
      </c>
      <c r="R233" s="10">
        <f t="shared" ca="1" si="64"/>
        <v>-0.2207785454899161</v>
      </c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</row>
    <row r="234" spans="1:35" x14ac:dyDescent="0.2">
      <c r="A234" s="100"/>
      <c r="B234" s="100"/>
      <c r="C234" s="100"/>
      <c r="D234" s="101">
        <f t="shared" si="50"/>
        <v>0</v>
      </c>
      <c r="E234" s="101">
        <f t="shared" si="51"/>
        <v>0</v>
      </c>
      <c r="F234" s="94">
        <f t="shared" si="52"/>
        <v>0</v>
      </c>
      <c r="G234" s="94">
        <f t="shared" si="53"/>
        <v>0</v>
      </c>
      <c r="H234" s="94">
        <f t="shared" si="54"/>
        <v>0</v>
      </c>
      <c r="I234" s="94">
        <f t="shared" si="55"/>
        <v>0</v>
      </c>
      <c r="J234" s="94">
        <f t="shared" si="56"/>
        <v>0</v>
      </c>
      <c r="K234" s="94">
        <f t="shared" si="57"/>
        <v>0</v>
      </c>
      <c r="L234" s="94">
        <f t="shared" si="58"/>
        <v>0</v>
      </c>
      <c r="M234" s="94">
        <f t="shared" ca="1" si="59"/>
        <v>0.2207785454899161</v>
      </c>
      <c r="N234" s="94">
        <f t="shared" ca="1" si="60"/>
        <v>0</v>
      </c>
      <c r="O234" s="129">
        <f t="shared" ca="1" si="61"/>
        <v>0</v>
      </c>
      <c r="P234" s="94">
        <f t="shared" ca="1" si="62"/>
        <v>0</v>
      </c>
      <c r="Q234" s="94">
        <f t="shared" ca="1" si="63"/>
        <v>0</v>
      </c>
      <c r="R234" s="10">
        <f t="shared" ca="1" si="64"/>
        <v>-0.2207785454899161</v>
      </c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</row>
    <row r="235" spans="1:35" x14ac:dyDescent="0.2">
      <c r="A235" s="100"/>
      <c r="B235" s="100"/>
      <c r="C235" s="100"/>
      <c r="D235" s="101">
        <f t="shared" si="50"/>
        <v>0</v>
      </c>
      <c r="E235" s="101">
        <f t="shared" si="51"/>
        <v>0</v>
      </c>
      <c r="F235" s="94">
        <f t="shared" si="52"/>
        <v>0</v>
      </c>
      <c r="G235" s="94">
        <f t="shared" si="53"/>
        <v>0</v>
      </c>
      <c r="H235" s="94">
        <f t="shared" si="54"/>
        <v>0</v>
      </c>
      <c r="I235" s="94">
        <f t="shared" si="55"/>
        <v>0</v>
      </c>
      <c r="J235" s="94">
        <f t="shared" si="56"/>
        <v>0</v>
      </c>
      <c r="K235" s="94">
        <f t="shared" si="57"/>
        <v>0</v>
      </c>
      <c r="L235" s="94">
        <f t="shared" si="58"/>
        <v>0</v>
      </c>
      <c r="M235" s="94">
        <f t="shared" ca="1" si="59"/>
        <v>0.2207785454899161</v>
      </c>
      <c r="N235" s="94">
        <f t="shared" ca="1" si="60"/>
        <v>0</v>
      </c>
      <c r="O235" s="129">
        <f t="shared" ca="1" si="61"/>
        <v>0</v>
      </c>
      <c r="P235" s="94">
        <f t="shared" ca="1" si="62"/>
        <v>0</v>
      </c>
      <c r="Q235" s="94">
        <f t="shared" ca="1" si="63"/>
        <v>0</v>
      </c>
      <c r="R235" s="10">
        <f t="shared" ca="1" si="64"/>
        <v>-0.2207785454899161</v>
      </c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</row>
    <row r="236" spans="1:35" x14ac:dyDescent="0.2">
      <c r="A236" s="100"/>
      <c r="B236" s="100"/>
      <c r="C236" s="100"/>
      <c r="D236" s="101">
        <f t="shared" si="50"/>
        <v>0</v>
      </c>
      <c r="E236" s="101">
        <f t="shared" si="51"/>
        <v>0</v>
      </c>
      <c r="F236" s="94">
        <f t="shared" si="52"/>
        <v>0</v>
      </c>
      <c r="G236" s="94">
        <f t="shared" si="53"/>
        <v>0</v>
      </c>
      <c r="H236" s="94">
        <f t="shared" si="54"/>
        <v>0</v>
      </c>
      <c r="I236" s="94">
        <f t="shared" si="55"/>
        <v>0</v>
      </c>
      <c r="J236" s="94">
        <f t="shared" si="56"/>
        <v>0</v>
      </c>
      <c r="K236" s="94">
        <f t="shared" si="57"/>
        <v>0</v>
      </c>
      <c r="L236" s="94">
        <f t="shared" si="58"/>
        <v>0</v>
      </c>
      <c r="M236" s="94">
        <f t="shared" ca="1" si="59"/>
        <v>0.2207785454899161</v>
      </c>
      <c r="N236" s="94">
        <f t="shared" ca="1" si="60"/>
        <v>0</v>
      </c>
      <c r="O236" s="129">
        <f t="shared" ca="1" si="61"/>
        <v>0</v>
      </c>
      <c r="P236" s="94">
        <f t="shared" ca="1" si="62"/>
        <v>0</v>
      </c>
      <c r="Q236" s="94">
        <f t="shared" ca="1" si="63"/>
        <v>0</v>
      </c>
      <c r="R236" s="10">
        <f t="shared" ca="1" si="64"/>
        <v>-0.2207785454899161</v>
      </c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</row>
    <row r="237" spans="1:35" x14ac:dyDescent="0.2">
      <c r="A237" s="100"/>
      <c r="B237" s="100"/>
      <c r="C237" s="100"/>
      <c r="D237" s="101">
        <f t="shared" si="50"/>
        <v>0</v>
      </c>
      <c r="E237" s="101">
        <f t="shared" si="51"/>
        <v>0</v>
      </c>
      <c r="F237" s="94">
        <f t="shared" si="52"/>
        <v>0</v>
      </c>
      <c r="G237" s="94">
        <f t="shared" si="53"/>
        <v>0</v>
      </c>
      <c r="H237" s="94">
        <f t="shared" si="54"/>
        <v>0</v>
      </c>
      <c r="I237" s="94">
        <f t="shared" si="55"/>
        <v>0</v>
      </c>
      <c r="J237" s="94">
        <f t="shared" si="56"/>
        <v>0</v>
      </c>
      <c r="K237" s="94">
        <f t="shared" si="57"/>
        <v>0</v>
      </c>
      <c r="L237" s="94">
        <f t="shared" si="58"/>
        <v>0</v>
      </c>
      <c r="M237" s="94">
        <f t="shared" ca="1" si="59"/>
        <v>0.2207785454899161</v>
      </c>
      <c r="N237" s="94">
        <f t="shared" ca="1" si="60"/>
        <v>0</v>
      </c>
      <c r="O237" s="129">
        <f t="shared" ca="1" si="61"/>
        <v>0</v>
      </c>
      <c r="P237" s="94">
        <f t="shared" ca="1" si="62"/>
        <v>0</v>
      </c>
      <c r="Q237" s="94">
        <f t="shared" ca="1" si="63"/>
        <v>0</v>
      </c>
      <c r="R237" s="10">
        <f t="shared" ca="1" si="64"/>
        <v>-0.2207785454899161</v>
      </c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</row>
    <row r="238" spans="1:35" x14ac:dyDescent="0.2">
      <c r="A238" s="100"/>
      <c r="B238" s="100"/>
      <c r="C238" s="100"/>
      <c r="D238" s="101">
        <f t="shared" si="50"/>
        <v>0</v>
      </c>
      <c r="E238" s="101">
        <f t="shared" si="51"/>
        <v>0</v>
      </c>
      <c r="F238" s="94">
        <f t="shared" si="52"/>
        <v>0</v>
      </c>
      <c r="G238" s="94">
        <f t="shared" si="53"/>
        <v>0</v>
      </c>
      <c r="H238" s="94">
        <f t="shared" si="54"/>
        <v>0</v>
      </c>
      <c r="I238" s="94">
        <f t="shared" si="55"/>
        <v>0</v>
      </c>
      <c r="J238" s="94">
        <f t="shared" si="56"/>
        <v>0</v>
      </c>
      <c r="K238" s="94">
        <f t="shared" si="57"/>
        <v>0</v>
      </c>
      <c r="L238" s="94">
        <f t="shared" si="58"/>
        <v>0</v>
      </c>
      <c r="M238" s="94">
        <f t="shared" ca="1" si="59"/>
        <v>0.2207785454899161</v>
      </c>
      <c r="N238" s="94">
        <f t="shared" ca="1" si="60"/>
        <v>0</v>
      </c>
      <c r="O238" s="129">
        <f t="shared" ca="1" si="61"/>
        <v>0</v>
      </c>
      <c r="P238" s="94">
        <f t="shared" ca="1" si="62"/>
        <v>0</v>
      </c>
      <c r="Q238" s="94">
        <f t="shared" ca="1" si="63"/>
        <v>0</v>
      </c>
      <c r="R238" s="10">
        <f t="shared" ca="1" si="64"/>
        <v>-0.2207785454899161</v>
      </c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</row>
    <row r="239" spans="1:35" x14ac:dyDescent="0.2">
      <c r="A239" s="100"/>
      <c r="B239" s="100"/>
      <c r="C239" s="100"/>
      <c r="D239" s="101">
        <f t="shared" si="50"/>
        <v>0</v>
      </c>
      <c r="E239" s="101">
        <f t="shared" si="51"/>
        <v>0</v>
      </c>
      <c r="F239" s="94">
        <f t="shared" si="52"/>
        <v>0</v>
      </c>
      <c r="G239" s="94">
        <f t="shared" si="53"/>
        <v>0</v>
      </c>
      <c r="H239" s="94">
        <f t="shared" si="54"/>
        <v>0</v>
      </c>
      <c r="I239" s="94">
        <f t="shared" si="55"/>
        <v>0</v>
      </c>
      <c r="J239" s="94">
        <f t="shared" si="56"/>
        <v>0</v>
      </c>
      <c r="K239" s="94">
        <f t="shared" si="57"/>
        <v>0</v>
      </c>
      <c r="L239" s="94">
        <f t="shared" si="58"/>
        <v>0</v>
      </c>
      <c r="M239" s="94">
        <f t="shared" ca="1" si="59"/>
        <v>0.2207785454899161</v>
      </c>
      <c r="N239" s="94">
        <f t="shared" ca="1" si="60"/>
        <v>0</v>
      </c>
      <c r="O239" s="129">
        <f t="shared" ca="1" si="61"/>
        <v>0</v>
      </c>
      <c r="P239" s="94">
        <f t="shared" ca="1" si="62"/>
        <v>0</v>
      </c>
      <c r="Q239" s="94">
        <f t="shared" ca="1" si="63"/>
        <v>0</v>
      </c>
      <c r="R239" s="10">
        <f t="shared" ca="1" si="64"/>
        <v>-0.2207785454899161</v>
      </c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</row>
    <row r="240" spans="1:35" x14ac:dyDescent="0.2">
      <c r="A240" s="100"/>
      <c r="B240" s="100"/>
      <c r="C240" s="100"/>
      <c r="D240" s="101">
        <f t="shared" si="50"/>
        <v>0</v>
      </c>
      <c r="E240" s="101">
        <f t="shared" si="51"/>
        <v>0</v>
      </c>
      <c r="F240" s="94">
        <f t="shared" si="52"/>
        <v>0</v>
      </c>
      <c r="G240" s="94">
        <f t="shared" si="53"/>
        <v>0</v>
      </c>
      <c r="H240" s="94">
        <f t="shared" si="54"/>
        <v>0</v>
      </c>
      <c r="I240" s="94">
        <f t="shared" si="55"/>
        <v>0</v>
      </c>
      <c r="J240" s="94">
        <f t="shared" si="56"/>
        <v>0</v>
      </c>
      <c r="K240" s="94">
        <f t="shared" si="57"/>
        <v>0</v>
      </c>
      <c r="L240" s="94">
        <f t="shared" si="58"/>
        <v>0</v>
      </c>
      <c r="M240" s="94">
        <f t="shared" ca="1" si="59"/>
        <v>0.2207785454899161</v>
      </c>
      <c r="N240" s="94">
        <f t="shared" ca="1" si="60"/>
        <v>0</v>
      </c>
      <c r="O240" s="129">
        <f t="shared" ca="1" si="61"/>
        <v>0</v>
      </c>
      <c r="P240" s="94">
        <f t="shared" ca="1" si="62"/>
        <v>0</v>
      </c>
      <c r="Q240" s="94">
        <f t="shared" ca="1" si="63"/>
        <v>0</v>
      </c>
      <c r="R240" s="10">
        <f t="shared" ca="1" si="64"/>
        <v>-0.2207785454899161</v>
      </c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</row>
    <row r="241" spans="1:35" x14ac:dyDescent="0.2">
      <c r="A241" s="100"/>
      <c r="B241" s="100"/>
      <c r="C241" s="100"/>
      <c r="D241" s="101">
        <f t="shared" si="50"/>
        <v>0</v>
      </c>
      <c r="E241" s="101">
        <f t="shared" si="51"/>
        <v>0</v>
      </c>
      <c r="F241" s="94">
        <f t="shared" si="52"/>
        <v>0</v>
      </c>
      <c r="G241" s="94">
        <f t="shared" si="53"/>
        <v>0</v>
      </c>
      <c r="H241" s="94">
        <f t="shared" si="54"/>
        <v>0</v>
      </c>
      <c r="I241" s="94">
        <f t="shared" si="55"/>
        <v>0</v>
      </c>
      <c r="J241" s="94">
        <f t="shared" si="56"/>
        <v>0</v>
      </c>
      <c r="K241" s="94">
        <f t="shared" si="57"/>
        <v>0</v>
      </c>
      <c r="L241" s="94">
        <f t="shared" si="58"/>
        <v>0</v>
      </c>
      <c r="M241" s="94">
        <f t="shared" ca="1" si="59"/>
        <v>0.2207785454899161</v>
      </c>
      <c r="N241" s="94">
        <f t="shared" ca="1" si="60"/>
        <v>0</v>
      </c>
      <c r="O241" s="129">
        <f t="shared" ca="1" si="61"/>
        <v>0</v>
      </c>
      <c r="P241" s="94">
        <f t="shared" ca="1" si="62"/>
        <v>0</v>
      </c>
      <c r="Q241" s="94">
        <f t="shared" ca="1" si="63"/>
        <v>0</v>
      </c>
      <c r="R241" s="10">
        <f t="shared" ca="1" si="64"/>
        <v>-0.2207785454899161</v>
      </c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</row>
    <row r="242" spans="1:35" x14ac:dyDescent="0.2">
      <c r="A242" s="100"/>
      <c r="B242" s="100"/>
      <c r="C242" s="100"/>
      <c r="D242" s="101">
        <f t="shared" si="50"/>
        <v>0</v>
      </c>
      <c r="E242" s="101">
        <f t="shared" si="51"/>
        <v>0</v>
      </c>
      <c r="F242" s="94">
        <f t="shared" si="52"/>
        <v>0</v>
      </c>
      <c r="G242" s="94">
        <f t="shared" si="53"/>
        <v>0</v>
      </c>
      <c r="H242" s="94">
        <f t="shared" si="54"/>
        <v>0</v>
      </c>
      <c r="I242" s="94">
        <f t="shared" si="55"/>
        <v>0</v>
      </c>
      <c r="J242" s="94">
        <f t="shared" si="56"/>
        <v>0</v>
      </c>
      <c r="K242" s="94">
        <f t="shared" si="57"/>
        <v>0</v>
      </c>
      <c r="L242" s="94">
        <f t="shared" si="58"/>
        <v>0</v>
      </c>
      <c r="M242" s="94">
        <f t="shared" ca="1" si="59"/>
        <v>0.2207785454899161</v>
      </c>
      <c r="N242" s="94">
        <f t="shared" ca="1" si="60"/>
        <v>0</v>
      </c>
      <c r="O242" s="129">
        <f t="shared" ca="1" si="61"/>
        <v>0</v>
      </c>
      <c r="P242" s="94">
        <f t="shared" ca="1" si="62"/>
        <v>0</v>
      </c>
      <c r="Q242" s="94">
        <f t="shared" ca="1" si="63"/>
        <v>0</v>
      </c>
      <c r="R242" s="10">
        <f t="shared" ca="1" si="64"/>
        <v>-0.2207785454899161</v>
      </c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</row>
    <row r="243" spans="1:35" x14ac:dyDescent="0.2">
      <c r="A243" s="100"/>
      <c r="B243" s="100"/>
      <c r="C243" s="100"/>
      <c r="D243" s="101">
        <f t="shared" si="50"/>
        <v>0</v>
      </c>
      <c r="E243" s="101">
        <f t="shared" si="51"/>
        <v>0</v>
      </c>
      <c r="F243" s="94">
        <f t="shared" si="52"/>
        <v>0</v>
      </c>
      <c r="G243" s="94">
        <f t="shared" si="53"/>
        <v>0</v>
      </c>
      <c r="H243" s="94">
        <f t="shared" si="54"/>
        <v>0</v>
      </c>
      <c r="I243" s="94">
        <f t="shared" si="55"/>
        <v>0</v>
      </c>
      <c r="J243" s="94">
        <f t="shared" si="56"/>
        <v>0</v>
      </c>
      <c r="K243" s="94">
        <f t="shared" si="57"/>
        <v>0</v>
      </c>
      <c r="L243" s="94">
        <f t="shared" si="58"/>
        <v>0</v>
      </c>
      <c r="M243" s="94">
        <f t="shared" ca="1" si="59"/>
        <v>0.2207785454899161</v>
      </c>
      <c r="N243" s="94">
        <f t="shared" ca="1" si="60"/>
        <v>0</v>
      </c>
      <c r="O243" s="129">
        <f t="shared" ca="1" si="61"/>
        <v>0</v>
      </c>
      <c r="P243" s="94">
        <f t="shared" ca="1" si="62"/>
        <v>0</v>
      </c>
      <c r="Q243" s="94">
        <f t="shared" ca="1" si="63"/>
        <v>0</v>
      </c>
      <c r="R243" s="10">
        <f t="shared" ca="1" si="64"/>
        <v>-0.2207785454899161</v>
      </c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</row>
    <row r="244" spans="1:35" x14ac:dyDescent="0.2">
      <c r="A244" s="100"/>
      <c r="B244" s="100"/>
      <c r="C244" s="100"/>
      <c r="D244" s="101">
        <f t="shared" si="50"/>
        <v>0</v>
      </c>
      <c r="E244" s="101">
        <f t="shared" si="51"/>
        <v>0</v>
      </c>
      <c r="F244" s="94">
        <f t="shared" si="52"/>
        <v>0</v>
      </c>
      <c r="G244" s="94">
        <f t="shared" si="53"/>
        <v>0</v>
      </c>
      <c r="H244" s="94">
        <f t="shared" si="54"/>
        <v>0</v>
      </c>
      <c r="I244" s="94">
        <f t="shared" si="55"/>
        <v>0</v>
      </c>
      <c r="J244" s="94">
        <f t="shared" si="56"/>
        <v>0</v>
      </c>
      <c r="K244" s="94">
        <f t="shared" si="57"/>
        <v>0</v>
      </c>
      <c r="L244" s="94">
        <f t="shared" si="58"/>
        <v>0</v>
      </c>
      <c r="M244" s="94">
        <f t="shared" ca="1" si="59"/>
        <v>0.2207785454899161</v>
      </c>
      <c r="N244" s="94">
        <f t="shared" ca="1" si="60"/>
        <v>0</v>
      </c>
      <c r="O244" s="129">
        <f t="shared" ca="1" si="61"/>
        <v>0</v>
      </c>
      <c r="P244" s="94">
        <f t="shared" ca="1" si="62"/>
        <v>0</v>
      </c>
      <c r="Q244" s="94">
        <f t="shared" ca="1" si="63"/>
        <v>0</v>
      </c>
      <c r="R244" s="10">
        <f t="shared" ca="1" si="64"/>
        <v>-0.2207785454899161</v>
      </c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</row>
    <row r="245" spans="1:35" x14ac:dyDescent="0.2">
      <c r="A245" s="100"/>
      <c r="B245" s="100"/>
      <c r="C245" s="100"/>
      <c r="D245" s="101">
        <f t="shared" si="50"/>
        <v>0</v>
      </c>
      <c r="E245" s="101">
        <f t="shared" si="51"/>
        <v>0</v>
      </c>
      <c r="F245" s="94">
        <f t="shared" si="52"/>
        <v>0</v>
      </c>
      <c r="G245" s="94">
        <f t="shared" si="53"/>
        <v>0</v>
      </c>
      <c r="H245" s="94">
        <f t="shared" si="54"/>
        <v>0</v>
      </c>
      <c r="I245" s="94">
        <f t="shared" si="55"/>
        <v>0</v>
      </c>
      <c r="J245" s="94">
        <f t="shared" si="56"/>
        <v>0</v>
      </c>
      <c r="K245" s="94">
        <f t="shared" si="57"/>
        <v>0</v>
      </c>
      <c r="L245" s="94">
        <f t="shared" si="58"/>
        <v>0</v>
      </c>
      <c r="M245" s="94">
        <f t="shared" ca="1" si="59"/>
        <v>0.2207785454899161</v>
      </c>
      <c r="N245" s="94">
        <f t="shared" ca="1" si="60"/>
        <v>0</v>
      </c>
      <c r="O245" s="129">
        <f t="shared" ca="1" si="61"/>
        <v>0</v>
      </c>
      <c r="P245" s="94">
        <f t="shared" ca="1" si="62"/>
        <v>0</v>
      </c>
      <c r="Q245" s="94">
        <f t="shared" ca="1" si="63"/>
        <v>0</v>
      </c>
      <c r="R245" s="10">
        <f t="shared" ca="1" si="64"/>
        <v>-0.2207785454899161</v>
      </c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</row>
    <row r="246" spans="1:35" x14ac:dyDescent="0.2">
      <c r="A246" s="100"/>
      <c r="B246" s="100"/>
      <c r="C246" s="100"/>
      <c r="D246" s="101">
        <f t="shared" si="50"/>
        <v>0</v>
      </c>
      <c r="E246" s="101">
        <f t="shared" si="51"/>
        <v>0</v>
      </c>
      <c r="F246" s="94">
        <f t="shared" si="52"/>
        <v>0</v>
      </c>
      <c r="G246" s="94">
        <f t="shared" si="53"/>
        <v>0</v>
      </c>
      <c r="H246" s="94">
        <f t="shared" si="54"/>
        <v>0</v>
      </c>
      <c r="I246" s="94">
        <f t="shared" si="55"/>
        <v>0</v>
      </c>
      <c r="J246" s="94">
        <f t="shared" si="56"/>
        <v>0</v>
      </c>
      <c r="K246" s="94">
        <f t="shared" si="57"/>
        <v>0</v>
      </c>
      <c r="L246" s="94">
        <f t="shared" si="58"/>
        <v>0</v>
      </c>
      <c r="M246" s="94">
        <f t="shared" ca="1" si="59"/>
        <v>0.2207785454899161</v>
      </c>
      <c r="N246" s="94">
        <f t="shared" ca="1" si="60"/>
        <v>0</v>
      </c>
      <c r="O246" s="129">
        <f t="shared" ca="1" si="61"/>
        <v>0</v>
      </c>
      <c r="P246" s="94">
        <f t="shared" ca="1" si="62"/>
        <v>0</v>
      </c>
      <c r="Q246" s="94">
        <f t="shared" ca="1" si="63"/>
        <v>0</v>
      </c>
      <c r="R246" s="10">
        <f t="shared" ca="1" si="64"/>
        <v>-0.2207785454899161</v>
      </c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</row>
    <row r="247" spans="1:35" x14ac:dyDescent="0.2">
      <c r="A247" s="100"/>
      <c r="B247" s="100"/>
      <c r="C247" s="100"/>
      <c r="D247" s="101">
        <f t="shared" si="50"/>
        <v>0</v>
      </c>
      <c r="E247" s="101">
        <f t="shared" si="51"/>
        <v>0</v>
      </c>
      <c r="F247" s="94">
        <f t="shared" si="52"/>
        <v>0</v>
      </c>
      <c r="G247" s="94">
        <f t="shared" si="53"/>
        <v>0</v>
      </c>
      <c r="H247" s="94">
        <f t="shared" si="54"/>
        <v>0</v>
      </c>
      <c r="I247" s="94">
        <f t="shared" si="55"/>
        <v>0</v>
      </c>
      <c r="J247" s="94">
        <f t="shared" si="56"/>
        <v>0</v>
      </c>
      <c r="K247" s="94">
        <f t="shared" si="57"/>
        <v>0</v>
      </c>
      <c r="L247" s="94">
        <f t="shared" si="58"/>
        <v>0</v>
      </c>
      <c r="M247" s="94">
        <f t="shared" ca="1" si="59"/>
        <v>0.2207785454899161</v>
      </c>
      <c r="N247" s="94">
        <f t="shared" ca="1" si="60"/>
        <v>0</v>
      </c>
      <c r="O247" s="129">
        <f t="shared" ca="1" si="61"/>
        <v>0</v>
      </c>
      <c r="P247" s="94">
        <f t="shared" ca="1" si="62"/>
        <v>0</v>
      </c>
      <c r="Q247" s="94">
        <f t="shared" ca="1" si="63"/>
        <v>0</v>
      </c>
      <c r="R247" s="10">
        <f t="shared" ca="1" si="64"/>
        <v>-0.2207785454899161</v>
      </c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</row>
    <row r="248" spans="1:35" x14ac:dyDescent="0.2">
      <c r="A248" s="100"/>
      <c r="B248" s="100"/>
      <c r="C248" s="100"/>
      <c r="D248" s="101">
        <f t="shared" si="50"/>
        <v>0</v>
      </c>
      <c r="E248" s="101">
        <f t="shared" si="51"/>
        <v>0</v>
      </c>
      <c r="F248" s="94">
        <f t="shared" si="52"/>
        <v>0</v>
      </c>
      <c r="G248" s="94">
        <f t="shared" si="53"/>
        <v>0</v>
      </c>
      <c r="H248" s="94">
        <f t="shared" si="54"/>
        <v>0</v>
      </c>
      <c r="I248" s="94">
        <f t="shared" si="55"/>
        <v>0</v>
      </c>
      <c r="J248" s="94">
        <f t="shared" si="56"/>
        <v>0</v>
      </c>
      <c r="K248" s="94">
        <f t="shared" si="57"/>
        <v>0</v>
      </c>
      <c r="L248" s="94">
        <f t="shared" si="58"/>
        <v>0</v>
      </c>
      <c r="M248" s="94">
        <f t="shared" ca="1" si="59"/>
        <v>0.2207785454899161</v>
      </c>
      <c r="N248" s="94">
        <f t="shared" ca="1" si="60"/>
        <v>0</v>
      </c>
      <c r="O248" s="129">
        <f t="shared" ca="1" si="61"/>
        <v>0</v>
      </c>
      <c r="P248" s="94">
        <f t="shared" ca="1" si="62"/>
        <v>0</v>
      </c>
      <c r="Q248" s="94">
        <f t="shared" ca="1" si="63"/>
        <v>0</v>
      </c>
      <c r="R248" s="10">
        <f t="shared" ca="1" si="64"/>
        <v>-0.2207785454899161</v>
      </c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</row>
    <row r="249" spans="1:35" x14ac:dyDescent="0.2">
      <c r="A249" s="100"/>
      <c r="B249" s="100"/>
      <c r="C249" s="100"/>
      <c r="D249" s="101">
        <f t="shared" si="50"/>
        <v>0</v>
      </c>
      <c r="E249" s="101">
        <f t="shared" si="51"/>
        <v>0</v>
      </c>
      <c r="F249" s="94">
        <f t="shared" si="52"/>
        <v>0</v>
      </c>
      <c r="G249" s="94">
        <f t="shared" si="53"/>
        <v>0</v>
      </c>
      <c r="H249" s="94">
        <f t="shared" si="54"/>
        <v>0</v>
      </c>
      <c r="I249" s="94">
        <f t="shared" si="55"/>
        <v>0</v>
      </c>
      <c r="J249" s="94">
        <f t="shared" si="56"/>
        <v>0</v>
      </c>
      <c r="K249" s="94">
        <f t="shared" si="57"/>
        <v>0</v>
      </c>
      <c r="L249" s="94">
        <f t="shared" si="58"/>
        <v>0</v>
      </c>
      <c r="M249" s="94">
        <f t="shared" ca="1" si="59"/>
        <v>0.2207785454899161</v>
      </c>
      <c r="N249" s="94">
        <f t="shared" ca="1" si="60"/>
        <v>0</v>
      </c>
      <c r="O249" s="129">
        <f t="shared" ca="1" si="61"/>
        <v>0</v>
      </c>
      <c r="P249" s="94">
        <f t="shared" ca="1" si="62"/>
        <v>0</v>
      </c>
      <c r="Q249" s="94">
        <f t="shared" ca="1" si="63"/>
        <v>0</v>
      </c>
      <c r="R249" s="10">
        <f t="shared" ca="1" si="64"/>
        <v>-0.2207785454899161</v>
      </c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</row>
    <row r="250" spans="1:35" x14ac:dyDescent="0.2">
      <c r="A250" s="100"/>
      <c r="B250" s="100"/>
      <c r="C250" s="100"/>
      <c r="D250" s="101">
        <f t="shared" si="50"/>
        <v>0</v>
      </c>
      <c r="E250" s="101">
        <f t="shared" si="51"/>
        <v>0</v>
      </c>
      <c r="F250" s="94">
        <f t="shared" si="52"/>
        <v>0</v>
      </c>
      <c r="G250" s="94">
        <f t="shared" si="53"/>
        <v>0</v>
      </c>
      <c r="H250" s="94">
        <f t="shared" si="54"/>
        <v>0</v>
      </c>
      <c r="I250" s="94">
        <f t="shared" si="55"/>
        <v>0</v>
      </c>
      <c r="J250" s="94">
        <f t="shared" si="56"/>
        <v>0</v>
      </c>
      <c r="K250" s="94">
        <f t="shared" si="57"/>
        <v>0</v>
      </c>
      <c r="L250" s="94">
        <f t="shared" si="58"/>
        <v>0</v>
      </c>
      <c r="M250" s="94">
        <f t="shared" ca="1" si="59"/>
        <v>0.2207785454899161</v>
      </c>
      <c r="N250" s="94">
        <f t="shared" ca="1" si="60"/>
        <v>0</v>
      </c>
      <c r="O250" s="129">
        <f t="shared" ca="1" si="61"/>
        <v>0</v>
      </c>
      <c r="P250" s="94">
        <f t="shared" ca="1" si="62"/>
        <v>0</v>
      </c>
      <c r="Q250" s="94">
        <f t="shared" ca="1" si="63"/>
        <v>0</v>
      </c>
      <c r="R250" s="10">
        <f t="shared" ca="1" si="64"/>
        <v>-0.2207785454899161</v>
      </c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</row>
    <row r="251" spans="1:35" x14ac:dyDescent="0.2">
      <c r="A251" s="100"/>
      <c r="B251" s="100"/>
      <c r="C251" s="100"/>
      <c r="D251" s="101">
        <f t="shared" si="50"/>
        <v>0</v>
      </c>
      <c r="E251" s="101">
        <f t="shared" si="51"/>
        <v>0</v>
      </c>
      <c r="F251" s="94">
        <f t="shared" si="52"/>
        <v>0</v>
      </c>
      <c r="G251" s="94">
        <f t="shared" si="53"/>
        <v>0</v>
      </c>
      <c r="H251" s="94">
        <f t="shared" si="54"/>
        <v>0</v>
      </c>
      <c r="I251" s="94">
        <f t="shared" si="55"/>
        <v>0</v>
      </c>
      <c r="J251" s="94">
        <f t="shared" si="56"/>
        <v>0</v>
      </c>
      <c r="K251" s="94">
        <f t="shared" si="57"/>
        <v>0</v>
      </c>
      <c r="L251" s="94">
        <f t="shared" si="58"/>
        <v>0</v>
      </c>
      <c r="M251" s="94">
        <f t="shared" ca="1" si="59"/>
        <v>0.2207785454899161</v>
      </c>
      <c r="N251" s="94">
        <f t="shared" ca="1" si="60"/>
        <v>0</v>
      </c>
      <c r="O251" s="129">
        <f t="shared" ca="1" si="61"/>
        <v>0</v>
      </c>
      <c r="P251" s="94">
        <f t="shared" ca="1" si="62"/>
        <v>0</v>
      </c>
      <c r="Q251" s="94">
        <f t="shared" ca="1" si="63"/>
        <v>0</v>
      </c>
      <c r="R251" s="10">
        <f t="shared" ca="1" si="64"/>
        <v>-0.2207785454899161</v>
      </c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</row>
    <row r="252" spans="1:35" x14ac:dyDescent="0.2">
      <c r="A252" s="100"/>
      <c r="B252" s="100"/>
      <c r="C252" s="100"/>
      <c r="D252" s="101">
        <f t="shared" si="50"/>
        <v>0</v>
      </c>
      <c r="E252" s="101">
        <f t="shared" si="51"/>
        <v>0</v>
      </c>
      <c r="F252" s="94">
        <f t="shared" si="52"/>
        <v>0</v>
      </c>
      <c r="G252" s="94">
        <f t="shared" si="53"/>
        <v>0</v>
      </c>
      <c r="H252" s="94">
        <f t="shared" si="54"/>
        <v>0</v>
      </c>
      <c r="I252" s="94">
        <f t="shared" si="55"/>
        <v>0</v>
      </c>
      <c r="J252" s="94">
        <f t="shared" si="56"/>
        <v>0</v>
      </c>
      <c r="K252" s="94">
        <f t="shared" si="57"/>
        <v>0</v>
      </c>
      <c r="L252" s="94">
        <f t="shared" si="58"/>
        <v>0</v>
      </c>
      <c r="M252" s="94">
        <f t="shared" ca="1" si="59"/>
        <v>0.2207785454899161</v>
      </c>
      <c r="N252" s="94">
        <f t="shared" ca="1" si="60"/>
        <v>0</v>
      </c>
      <c r="O252" s="129">
        <f t="shared" ca="1" si="61"/>
        <v>0</v>
      </c>
      <c r="P252" s="94">
        <f t="shared" ca="1" si="62"/>
        <v>0</v>
      </c>
      <c r="Q252" s="94">
        <f t="shared" ca="1" si="63"/>
        <v>0</v>
      </c>
      <c r="R252" s="10">
        <f t="shared" ca="1" si="64"/>
        <v>-0.2207785454899161</v>
      </c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</row>
    <row r="253" spans="1:35" x14ac:dyDescent="0.2">
      <c r="A253" s="100"/>
      <c r="B253" s="100"/>
      <c r="C253" s="100"/>
      <c r="D253" s="101">
        <f t="shared" si="50"/>
        <v>0</v>
      </c>
      <c r="E253" s="101">
        <f t="shared" si="51"/>
        <v>0</v>
      </c>
      <c r="F253" s="94">
        <f t="shared" si="52"/>
        <v>0</v>
      </c>
      <c r="G253" s="94">
        <f t="shared" si="53"/>
        <v>0</v>
      </c>
      <c r="H253" s="94">
        <f t="shared" si="54"/>
        <v>0</v>
      </c>
      <c r="I253" s="94">
        <f t="shared" si="55"/>
        <v>0</v>
      </c>
      <c r="J253" s="94">
        <f t="shared" si="56"/>
        <v>0</v>
      </c>
      <c r="K253" s="94">
        <f t="shared" si="57"/>
        <v>0</v>
      </c>
      <c r="L253" s="94">
        <f t="shared" si="58"/>
        <v>0</v>
      </c>
      <c r="M253" s="94">
        <f t="shared" ca="1" si="59"/>
        <v>0.2207785454899161</v>
      </c>
      <c r="N253" s="94">
        <f t="shared" ca="1" si="60"/>
        <v>0</v>
      </c>
      <c r="O253" s="129">
        <f t="shared" ca="1" si="61"/>
        <v>0</v>
      </c>
      <c r="P253" s="94">
        <f t="shared" ca="1" si="62"/>
        <v>0</v>
      </c>
      <c r="Q253" s="94">
        <f t="shared" ca="1" si="63"/>
        <v>0</v>
      </c>
      <c r="R253" s="10">
        <f t="shared" ca="1" si="64"/>
        <v>-0.2207785454899161</v>
      </c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</row>
    <row r="254" spans="1:35" x14ac:dyDescent="0.2">
      <c r="A254" s="100"/>
      <c r="B254" s="100"/>
      <c r="C254" s="100"/>
      <c r="D254" s="101">
        <f t="shared" si="50"/>
        <v>0</v>
      </c>
      <c r="E254" s="101">
        <f t="shared" si="51"/>
        <v>0</v>
      </c>
      <c r="F254" s="94">
        <f t="shared" si="52"/>
        <v>0</v>
      </c>
      <c r="G254" s="94">
        <f t="shared" si="53"/>
        <v>0</v>
      </c>
      <c r="H254" s="94">
        <f t="shared" si="54"/>
        <v>0</v>
      </c>
      <c r="I254" s="94">
        <f t="shared" si="55"/>
        <v>0</v>
      </c>
      <c r="J254" s="94">
        <f t="shared" si="56"/>
        <v>0</v>
      </c>
      <c r="K254" s="94">
        <f t="shared" si="57"/>
        <v>0</v>
      </c>
      <c r="L254" s="94">
        <f t="shared" si="58"/>
        <v>0</v>
      </c>
      <c r="M254" s="94">
        <f t="shared" ca="1" si="59"/>
        <v>0.2207785454899161</v>
      </c>
      <c r="N254" s="94">
        <f t="shared" ca="1" si="60"/>
        <v>0</v>
      </c>
      <c r="O254" s="129">
        <f t="shared" ca="1" si="61"/>
        <v>0</v>
      </c>
      <c r="P254" s="94">
        <f t="shared" ca="1" si="62"/>
        <v>0</v>
      </c>
      <c r="Q254" s="94">
        <f t="shared" ca="1" si="63"/>
        <v>0</v>
      </c>
      <c r="R254" s="10">
        <f t="shared" ca="1" si="64"/>
        <v>-0.2207785454899161</v>
      </c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</row>
    <row r="255" spans="1:35" x14ac:dyDescent="0.2">
      <c r="A255" s="100"/>
      <c r="B255" s="100"/>
      <c r="C255" s="100"/>
      <c r="D255" s="101">
        <f t="shared" si="50"/>
        <v>0</v>
      </c>
      <c r="E255" s="101">
        <f t="shared" si="51"/>
        <v>0</v>
      </c>
      <c r="F255" s="94">
        <f t="shared" si="52"/>
        <v>0</v>
      </c>
      <c r="G255" s="94">
        <f t="shared" si="53"/>
        <v>0</v>
      </c>
      <c r="H255" s="94">
        <f t="shared" si="54"/>
        <v>0</v>
      </c>
      <c r="I255" s="94">
        <f t="shared" si="55"/>
        <v>0</v>
      </c>
      <c r="J255" s="94">
        <f t="shared" si="56"/>
        <v>0</v>
      </c>
      <c r="K255" s="94">
        <f t="shared" si="57"/>
        <v>0</v>
      </c>
      <c r="L255" s="94">
        <f t="shared" si="58"/>
        <v>0</v>
      </c>
      <c r="M255" s="94">
        <f t="shared" ca="1" si="59"/>
        <v>0.2207785454899161</v>
      </c>
      <c r="N255" s="94">
        <f t="shared" ca="1" si="60"/>
        <v>0</v>
      </c>
      <c r="O255" s="129">
        <f t="shared" ca="1" si="61"/>
        <v>0</v>
      </c>
      <c r="P255" s="94">
        <f t="shared" ca="1" si="62"/>
        <v>0</v>
      </c>
      <c r="Q255" s="94">
        <f t="shared" ca="1" si="63"/>
        <v>0</v>
      </c>
      <c r="R255" s="10">
        <f t="shared" ca="1" si="64"/>
        <v>-0.2207785454899161</v>
      </c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</row>
    <row r="256" spans="1:35" x14ac:dyDescent="0.2">
      <c r="A256" s="100"/>
      <c r="B256" s="100"/>
      <c r="C256" s="100"/>
      <c r="D256" s="101">
        <f t="shared" si="50"/>
        <v>0</v>
      </c>
      <c r="E256" s="101">
        <f t="shared" si="51"/>
        <v>0</v>
      </c>
      <c r="F256" s="94">
        <f t="shared" si="52"/>
        <v>0</v>
      </c>
      <c r="G256" s="94">
        <f t="shared" si="53"/>
        <v>0</v>
      </c>
      <c r="H256" s="94">
        <f t="shared" si="54"/>
        <v>0</v>
      </c>
      <c r="I256" s="94">
        <f t="shared" si="55"/>
        <v>0</v>
      </c>
      <c r="J256" s="94">
        <f t="shared" si="56"/>
        <v>0</v>
      </c>
      <c r="K256" s="94">
        <f t="shared" si="57"/>
        <v>0</v>
      </c>
      <c r="L256" s="94">
        <f t="shared" si="58"/>
        <v>0</v>
      </c>
      <c r="M256" s="94">
        <f t="shared" ca="1" si="59"/>
        <v>0.2207785454899161</v>
      </c>
      <c r="N256" s="94">
        <f t="shared" ca="1" si="60"/>
        <v>0</v>
      </c>
      <c r="O256" s="129">
        <f t="shared" ca="1" si="61"/>
        <v>0</v>
      </c>
      <c r="P256" s="94">
        <f t="shared" ca="1" si="62"/>
        <v>0</v>
      </c>
      <c r="Q256" s="94">
        <f t="shared" ca="1" si="63"/>
        <v>0</v>
      </c>
      <c r="R256" s="10">
        <f t="shared" ca="1" si="64"/>
        <v>-0.2207785454899161</v>
      </c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</row>
    <row r="257" spans="1:35" x14ac:dyDescent="0.2">
      <c r="A257" s="100"/>
      <c r="B257" s="100"/>
      <c r="C257" s="100"/>
      <c r="D257" s="101">
        <f t="shared" si="50"/>
        <v>0</v>
      </c>
      <c r="E257" s="101">
        <f t="shared" si="51"/>
        <v>0</v>
      </c>
      <c r="F257" s="94">
        <f t="shared" si="52"/>
        <v>0</v>
      </c>
      <c r="G257" s="94">
        <f t="shared" si="53"/>
        <v>0</v>
      </c>
      <c r="H257" s="94">
        <f t="shared" si="54"/>
        <v>0</v>
      </c>
      <c r="I257" s="94">
        <f t="shared" si="55"/>
        <v>0</v>
      </c>
      <c r="J257" s="94">
        <f t="shared" si="56"/>
        <v>0</v>
      </c>
      <c r="K257" s="94">
        <f t="shared" si="57"/>
        <v>0</v>
      </c>
      <c r="L257" s="94">
        <f t="shared" si="58"/>
        <v>0</v>
      </c>
      <c r="M257" s="94">
        <f t="shared" ca="1" si="59"/>
        <v>0.2207785454899161</v>
      </c>
      <c r="N257" s="94">
        <f t="shared" ca="1" si="60"/>
        <v>0</v>
      </c>
      <c r="O257" s="129">
        <f t="shared" ca="1" si="61"/>
        <v>0</v>
      </c>
      <c r="P257" s="94">
        <f t="shared" ca="1" si="62"/>
        <v>0</v>
      </c>
      <c r="Q257" s="94">
        <f t="shared" ca="1" si="63"/>
        <v>0</v>
      </c>
      <c r="R257" s="10">
        <f t="shared" ca="1" si="64"/>
        <v>-0.2207785454899161</v>
      </c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</row>
    <row r="258" spans="1:35" x14ac:dyDescent="0.2">
      <c r="A258" s="100"/>
      <c r="B258" s="100"/>
      <c r="C258" s="100"/>
      <c r="D258" s="101">
        <f t="shared" si="50"/>
        <v>0</v>
      </c>
      <c r="E258" s="101">
        <f t="shared" si="51"/>
        <v>0</v>
      </c>
      <c r="F258" s="94">
        <f t="shared" si="52"/>
        <v>0</v>
      </c>
      <c r="G258" s="94">
        <f t="shared" si="53"/>
        <v>0</v>
      </c>
      <c r="H258" s="94">
        <f t="shared" si="54"/>
        <v>0</v>
      </c>
      <c r="I258" s="94">
        <f t="shared" si="55"/>
        <v>0</v>
      </c>
      <c r="J258" s="94">
        <f t="shared" si="56"/>
        <v>0</v>
      </c>
      <c r="K258" s="94">
        <f t="shared" si="57"/>
        <v>0</v>
      </c>
      <c r="L258" s="94">
        <f t="shared" si="58"/>
        <v>0</v>
      </c>
      <c r="M258" s="94">
        <f t="shared" ca="1" si="59"/>
        <v>0.2207785454899161</v>
      </c>
      <c r="N258" s="94">
        <f t="shared" ca="1" si="60"/>
        <v>0</v>
      </c>
      <c r="O258" s="129">
        <f t="shared" ca="1" si="61"/>
        <v>0</v>
      </c>
      <c r="P258" s="94">
        <f t="shared" ca="1" si="62"/>
        <v>0</v>
      </c>
      <c r="Q258" s="94">
        <f t="shared" ca="1" si="63"/>
        <v>0</v>
      </c>
      <c r="R258" s="10">
        <f t="shared" ca="1" si="64"/>
        <v>-0.2207785454899161</v>
      </c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</row>
    <row r="259" spans="1:35" x14ac:dyDescent="0.2">
      <c r="A259" s="100"/>
      <c r="B259" s="100"/>
      <c r="C259" s="100"/>
      <c r="D259" s="101">
        <f t="shared" si="50"/>
        <v>0</v>
      </c>
      <c r="E259" s="101">
        <f t="shared" si="51"/>
        <v>0</v>
      </c>
      <c r="F259" s="94">
        <f t="shared" si="52"/>
        <v>0</v>
      </c>
      <c r="G259" s="94">
        <f t="shared" si="53"/>
        <v>0</v>
      </c>
      <c r="H259" s="94">
        <f t="shared" si="54"/>
        <v>0</v>
      </c>
      <c r="I259" s="94">
        <f t="shared" si="55"/>
        <v>0</v>
      </c>
      <c r="J259" s="94">
        <f t="shared" si="56"/>
        <v>0</v>
      </c>
      <c r="K259" s="94">
        <f t="shared" si="57"/>
        <v>0</v>
      </c>
      <c r="L259" s="94">
        <f t="shared" si="58"/>
        <v>0</v>
      </c>
      <c r="M259" s="94">
        <f t="shared" ca="1" si="59"/>
        <v>0.2207785454899161</v>
      </c>
      <c r="N259" s="94">
        <f t="shared" ca="1" si="60"/>
        <v>0</v>
      </c>
      <c r="O259" s="129">
        <f t="shared" ca="1" si="61"/>
        <v>0</v>
      </c>
      <c r="P259" s="94">
        <f t="shared" ca="1" si="62"/>
        <v>0</v>
      </c>
      <c r="Q259" s="94">
        <f t="shared" ca="1" si="63"/>
        <v>0</v>
      </c>
      <c r="R259" s="10">
        <f t="shared" ca="1" si="64"/>
        <v>-0.2207785454899161</v>
      </c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</row>
    <row r="260" spans="1:35" x14ac:dyDescent="0.2">
      <c r="A260" s="100"/>
      <c r="B260" s="100"/>
      <c r="C260" s="100"/>
      <c r="D260" s="101">
        <f t="shared" si="50"/>
        <v>0</v>
      </c>
      <c r="E260" s="101">
        <f t="shared" si="51"/>
        <v>0</v>
      </c>
      <c r="F260" s="94">
        <f t="shared" si="52"/>
        <v>0</v>
      </c>
      <c r="G260" s="94">
        <f t="shared" si="53"/>
        <v>0</v>
      </c>
      <c r="H260" s="94">
        <f t="shared" si="54"/>
        <v>0</v>
      </c>
      <c r="I260" s="94">
        <f t="shared" si="55"/>
        <v>0</v>
      </c>
      <c r="J260" s="94">
        <f t="shared" si="56"/>
        <v>0</v>
      </c>
      <c r="K260" s="94">
        <f t="shared" si="57"/>
        <v>0</v>
      </c>
      <c r="L260" s="94">
        <f t="shared" si="58"/>
        <v>0</v>
      </c>
      <c r="M260" s="94">
        <f t="shared" ca="1" si="59"/>
        <v>0.2207785454899161</v>
      </c>
      <c r="N260" s="94">
        <f t="shared" ca="1" si="60"/>
        <v>0</v>
      </c>
      <c r="O260" s="129">
        <f t="shared" ca="1" si="61"/>
        <v>0</v>
      </c>
      <c r="P260" s="94">
        <f t="shared" ca="1" si="62"/>
        <v>0</v>
      </c>
      <c r="Q260" s="94">
        <f t="shared" ca="1" si="63"/>
        <v>0</v>
      </c>
      <c r="R260" s="10">
        <f t="shared" ca="1" si="64"/>
        <v>-0.2207785454899161</v>
      </c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</row>
    <row r="261" spans="1:35" x14ac:dyDescent="0.2">
      <c r="A261" s="100"/>
      <c r="B261" s="100"/>
      <c r="C261" s="100"/>
      <c r="D261" s="101">
        <f t="shared" si="50"/>
        <v>0</v>
      </c>
      <c r="E261" s="101">
        <f t="shared" si="51"/>
        <v>0</v>
      </c>
      <c r="F261" s="94">
        <f t="shared" si="52"/>
        <v>0</v>
      </c>
      <c r="G261" s="94">
        <f t="shared" si="53"/>
        <v>0</v>
      </c>
      <c r="H261" s="94">
        <f t="shared" si="54"/>
        <v>0</v>
      </c>
      <c r="I261" s="94">
        <f t="shared" si="55"/>
        <v>0</v>
      </c>
      <c r="J261" s="94">
        <f t="shared" si="56"/>
        <v>0</v>
      </c>
      <c r="K261" s="94">
        <f t="shared" si="57"/>
        <v>0</v>
      </c>
      <c r="L261" s="94">
        <f t="shared" si="58"/>
        <v>0</v>
      </c>
      <c r="M261" s="94">
        <f t="shared" ca="1" si="59"/>
        <v>0.2207785454899161</v>
      </c>
      <c r="N261" s="94">
        <f t="shared" ca="1" si="60"/>
        <v>0</v>
      </c>
      <c r="O261" s="129">
        <f t="shared" ca="1" si="61"/>
        <v>0</v>
      </c>
      <c r="P261" s="94">
        <f t="shared" ca="1" si="62"/>
        <v>0</v>
      </c>
      <c r="Q261" s="94">
        <f t="shared" ca="1" si="63"/>
        <v>0</v>
      </c>
      <c r="R261" s="10">
        <f t="shared" ca="1" si="64"/>
        <v>-0.2207785454899161</v>
      </c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</row>
    <row r="262" spans="1:35" x14ac:dyDescent="0.2">
      <c r="A262" s="100"/>
      <c r="B262" s="100"/>
      <c r="C262" s="100"/>
      <c r="D262" s="101">
        <f t="shared" si="50"/>
        <v>0</v>
      </c>
      <c r="E262" s="101">
        <f t="shared" si="51"/>
        <v>0</v>
      </c>
      <c r="F262" s="94">
        <f t="shared" si="52"/>
        <v>0</v>
      </c>
      <c r="G262" s="94">
        <f t="shared" si="53"/>
        <v>0</v>
      </c>
      <c r="H262" s="94">
        <f t="shared" si="54"/>
        <v>0</v>
      </c>
      <c r="I262" s="94">
        <f t="shared" si="55"/>
        <v>0</v>
      </c>
      <c r="J262" s="94">
        <f t="shared" si="56"/>
        <v>0</v>
      </c>
      <c r="K262" s="94">
        <f t="shared" si="57"/>
        <v>0</v>
      </c>
      <c r="L262" s="94">
        <f t="shared" si="58"/>
        <v>0</v>
      </c>
      <c r="M262" s="94">
        <f t="shared" ca="1" si="59"/>
        <v>0.2207785454899161</v>
      </c>
      <c r="N262" s="94">
        <f t="shared" ca="1" si="60"/>
        <v>0</v>
      </c>
      <c r="O262" s="129">
        <f t="shared" ca="1" si="61"/>
        <v>0</v>
      </c>
      <c r="P262" s="94">
        <f t="shared" ca="1" si="62"/>
        <v>0</v>
      </c>
      <c r="Q262" s="94">
        <f t="shared" ca="1" si="63"/>
        <v>0</v>
      </c>
      <c r="R262" s="10">
        <f t="shared" ca="1" si="64"/>
        <v>-0.2207785454899161</v>
      </c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</row>
    <row r="263" spans="1:35" x14ac:dyDescent="0.2">
      <c r="A263" s="100"/>
      <c r="B263" s="100"/>
      <c r="C263" s="100"/>
      <c r="D263" s="101">
        <f t="shared" si="50"/>
        <v>0</v>
      </c>
      <c r="E263" s="101">
        <f t="shared" si="51"/>
        <v>0</v>
      </c>
      <c r="F263" s="94">
        <f t="shared" si="52"/>
        <v>0</v>
      </c>
      <c r="G263" s="94">
        <f t="shared" si="53"/>
        <v>0</v>
      </c>
      <c r="H263" s="94">
        <f t="shared" si="54"/>
        <v>0</v>
      </c>
      <c r="I263" s="94">
        <f t="shared" si="55"/>
        <v>0</v>
      </c>
      <c r="J263" s="94">
        <f t="shared" si="56"/>
        <v>0</v>
      </c>
      <c r="K263" s="94">
        <f t="shared" si="57"/>
        <v>0</v>
      </c>
      <c r="L263" s="94">
        <f t="shared" si="58"/>
        <v>0</v>
      </c>
      <c r="M263" s="94">
        <f t="shared" ca="1" si="59"/>
        <v>0.2207785454899161</v>
      </c>
      <c r="N263" s="94">
        <f t="shared" ca="1" si="60"/>
        <v>0</v>
      </c>
      <c r="O263" s="129">
        <f t="shared" ca="1" si="61"/>
        <v>0</v>
      </c>
      <c r="P263" s="94">
        <f t="shared" ca="1" si="62"/>
        <v>0</v>
      </c>
      <c r="Q263" s="94">
        <f t="shared" ca="1" si="63"/>
        <v>0</v>
      </c>
      <c r="R263" s="10">
        <f t="shared" ca="1" si="64"/>
        <v>-0.2207785454899161</v>
      </c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</row>
    <row r="264" spans="1:35" x14ac:dyDescent="0.2">
      <c r="A264" s="100"/>
      <c r="B264" s="100"/>
      <c r="C264" s="100"/>
      <c r="D264" s="101">
        <f t="shared" si="50"/>
        <v>0</v>
      </c>
      <c r="E264" s="101">
        <f t="shared" si="51"/>
        <v>0</v>
      </c>
      <c r="F264" s="94">
        <f t="shared" si="52"/>
        <v>0</v>
      </c>
      <c r="G264" s="94">
        <f t="shared" si="53"/>
        <v>0</v>
      </c>
      <c r="H264" s="94">
        <f t="shared" si="54"/>
        <v>0</v>
      </c>
      <c r="I264" s="94">
        <f t="shared" si="55"/>
        <v>0</v>
      </c>
      <c r="J264" s="94">
        <f t="shared" si="56"/>
        <v>0</v>
      </c>
      <c r="K264" s="94">
        <f t="shared" si="57"/>
        <v>0</v>
      </c>
      <c r="L264" s="94">
        <f t="shared" si="58"/>
        <v>0</v>
      </c>
      <c r="M264" s="94">
        <f t="shared" ca="1" si="59"/>
        <v>0.2207785454899161</v>
      </c>
      <c r="N264" s="94">
        <f t="shared" ca="1" si="60"/>
        <v>0</v>
      </c>
      <c r="O264" s="129">
        <f t="shared" ca="1" si="61"/>
        <v>0</v>
      </c>
      <c r="P264" s="94">
        <f t="shared" ca="1" si="62"/>
        <v>0</v>
      </c>
      <c r="Q264" s="94">
        <f t="shared" ca="1" si="63"/>
        <v>0</v>
      </c>
      <c r="R264" s="10">
        <f t="shared" ca="1" si="64"/>
        <v>-0.2207785454899161</v>
      </c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</row>
    <row r="265" spans="1:35" x14ac:dyDescent="0.2">
      <c r="A265" s="100"/>
      <c r="B265" s="100"/>
      <c r="C265" s="100"/>
      <c r="D265" s="101">
        <f t="shared" si="50"/>
        <v>0</v>
      </c>
      <c r="E265" s="101">
        <f t="shared" si="51"/>
        <v>0</v>
      </c>
      <c r="F265" s="94">
        <f t="shared" si="52"/>
        <v>0</v>
      </c>
      <c r="G265" s="94">
        <f t="shared" si="53"/>
        <v>0</v>
      </c>
      <c r="H265" s="94">
        <f t="shared" si="54"/>
        <v>0</v>
      </c>
      <c r="I265" s="94">
        <f t="shared" si="55"/>
        <v>0</v>
      </c>
      <c r="J265" s="94">
        <f t="shared" si="56"/>
        <v>0</v>
      </c>
      <c r="K265" s="94">
        <f t="shared" si="57"/>
        <v>0</v>
      </c>
      <c r="L265" s="94">
        <f t="shared" si="58"/>
        <v>0</v>
      </c>
      <c r="M265" s="94">
        <f t="shared" ca="1" si="59"/>
        <v>0.2207785454899161</v>
      </c>
      <c r="N265" s="94">
        <f t="shared" ca="1" si="60"/>
        <v>0</v>
      </c>
      <c r="O265" s="129">
        <f t="shared" ca="1" si="61"/>
        <v>0</v>
      </c>
      <c r="P265" s="94">
        <f t="shared" ca="1" si="62"/>
        <v>0</v>
      </c>
      <c r="Q265" s="94">
        <f t="shared" ca="1" si="63"/>
        <v>0</v>
      </c>
      <c r="R265" s="10">
        <f t="shared" ca="1" si="64"/>
        <v>-0.2207785454899161</v>
      </c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</row>
    <row r="266" spans="1:35" x14ac:dyDescent="0.2">
      <c r="A266" s="100"/>
      <c r="B266" s="100"/>
      <c r="C266" s="100"/>
      <c r="D266" s="101">
        <f t="shared" si="50"/>
        <v>0</v>
      </c>
      <c r="E266" s="101">
        <f t="shared" si="51"/>
        <v>0</v>
      </c>
      <c r="F266" s="94">
        <f t="shared" si="52"/>
        <v>0</v>
      </c>
      <c r="G266" s="94">
        <f t="shared" si="53"/>
        <v>0</v>
      </c>
      <c r="H266" s="94">
        <f t="shared" si="54"/>
        <v>0</v>
      </c>
      <c r="I266" s="94">
        <f t="shared" si="55"/>
        <v>0</v>
      </c>
      <c r="J266" s="94">
        <f t="shared" si="56"/>
        <v>0</v>
      </c>
      <c r="K266" s="94">
        <f t="shared" si="57"/>
        <v>0</v>
      </c>
      <c r="L266" s="94">
        <f t="shared" si="58"/>
        <v>0</v>
      </c>
      <c r="M266" s="94">
        <f t="shared" ca="1" si="59"/>
        <v>0.2207785454899161</v>
      </c>
      <c r="N266" s="94">
        <f t="shared" ca="1" si="60"/>
        <v>0</v>
      </c>
      <c r="O266" s="129">
        <f t="shared" ca="1" si="61"/>
        <v>0</v>
      </c>
      <c r="P266" s="94">
        <f t="shared" ca="1" si="62"/>
        <v>0</v>
      </c>
      <c r="Q266" s="94">
        <f t="shared" ca="1" si="63"/>
        <v>0</v>
      </c>
      <c r="R266" s="10">
        <f t="shared" ca="1" si="64"/>
        <v>-0.2207785454899161</v>
      </c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</row>
    <row r="267" spans="1:35" x14ac:dyDescent="0.2">
      <c r="A267" s="100"/>
      <c r="B267" s="100"/>
      <c r="C267" s="100"/>
      <c r="D267" s="101">
        <f t="shared" si="50"/>
        <v>0</v>
      </c>
      <c r="E267" s="101">
        <f t="shared" si="51"/>
        <v>0</v>
      </c>
      <c r="F267" s="94">
        <f t="shared" si="52"/>
        <v>0</v>
      </c>
      <c r="G267" s="94">
        <f t="shared" si="53"/>
        <v>0</v>
      </c>
      <c r="H267" s="94">
        <f t="shared" si="54"/>
        <v>0</v>
      </c>
      <c r="I267" s="94">
        <f t="shared" si="55"/>
        <v>0</v>
      </c>
      <c r="J267" s="94">
        <f t="shared" si="56"/>
        <v>0</v>
      </c>
      <c r="K267" s="94">
        <f t="shared" si="57"/>
        <v>0</v>
      </c>
      <c r="L267" s="94">
        <f t="shared" si="58"/>
        <v>0</v>
      </c>
      <c r="M267" s="94">
        <f t="shared" ca="1" si="59"/>
        <v>0.2207785454899161</v>
      </c>
      <c r="N267" s="94">
        <f t="shared" ca="1" si="60"/>
        <v>0</v>
      </c>
      <c r="O267" s="129">
        <f t="shared" ca="1" si="61"/>
        <v>0</v>
      </c>
      <c r="P267" s="94">
        <f t="shared" ca="1" si="62"/>
        <v>0</v>
      </c>
      <c r="Q267" s="94">
        <f t="shared" ca="1" si="63"/>
        <v>0</v>
      </c>
      <c r="R267" s="10">
        <f t="shared" ca="1" si="64"/>
        <v>-0.2207785454899161</v>
      </c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</row>
    <row r="268" spans="1:35" x14ac:dyDescent="0.2">
      <c r="A268" s="100"/>
      <c r="B268" s="100"/>
      <c r="C268" s="100"/>
      <c r="D268" s="101">
        <f t="shared" si="50"/>
        <v>0</v>
      </c>
      <c r="E268" s="101">
        <f t="shared" si="51"/>
        <v>0</v>
      </c>
      <c r="F268" s="94">
        <f t="shared" si="52"/>
        <v>0</v>
      </c>
      <c r="G268" s="94">
        <f t="shared" si="53"/>
        <v>0</v>
      </c>
      <c r="H268" s="94">
        <f t="shared" si="54"/>
        <v>0</v>
      </c>
      <c r="I268" s="94">
        <f t="shared" si="55"/>
        <v>0</v>
      </c>
      <c r="J268" s="94">
        <f t="shared" si="56"/>
        <v>0</v>
      </c>
      <c r="K268" s="94">
        <f t="shared" si="57"/>
        <v>0</v>
      </c>
      <c r="L268" s="94">
        <f t="shared" si="58"/>
        <v>0</v>
      </c>
      <c r="M268" s="94">
        <f t="shared" ca="1" si="59"/>
        <v>0.2207785454899161</v>
      </c>
      <c r="N268" s="94">
        <f t="shared" ca="1" si="60"/>
        <v>0</v>
      </c>
      <c r="O268" s="129">
        <f t="shared" ca="1" si="61"/>
        <v>0</v>
      </c>
      <c r="P268" s="94">
        <f t="shared" ca="1" si="62"/>
        <v>0</v>
      </c>
      <c r="Q268" s="94">
        <f t="shared" ca="1" si="63"/>
        <v>0</v>
      </c>
      <c r="R268" s="10">
        <f t="shared" ca="1" si="64"/>
        <v>-0.2207785454899161</v>
      </c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</row>
    <row r="269" spans="1:35" x14ac:dyDescent="0.2">
      <c r="A269" s="100"/>
      <c r="B269" s="100"/>
      <c r="C269" s="100"/>
      <c r="D269" s="101">
        <f t="shared" si="50"/>
        <v>0</v>
      </c>
      <c r="E269" s="101">
        <f t="shared" si="51"/>
        <v>0</v>
      </c>
      <c r="F269" s="94">
        <f t="shared" si="52"/>
        <v>0</v>
      </c>
      <c r="G269" s="94">
        <f t="shared" si="53"/>
        <v>0</v>
      </c>
      <c r="H269" s="94">
        <f t="shared" si="54"/>
        <v>0</v>
      </c>
      <c r="I269" s="94">
        <f t="shared" si="55"/>
        <v>0</v>
      </c>
      <c r="J269" s="94">
        <f t="shared" si="56"/>
        <v>0</v>
      </c>
      <c r="K269" s="94">
        <f t="shared" si="57"/>
        <v>0</v>
      </c>
      <c r="L269" s="94">
        <f t="shared" si="58"/>
        <v>0</v>
      </c>
      <c r="M269" s="94">
        <f t="shared" ca="1" si="59"/>
        <v>0.2207785454899161</v>
      </c>
      <c r="N269" s="94">
        <f t="shared" ca="1" si="60"/>
        <v>0</v>
      </c>
      <c r="O269" s="129">
        <f t="shared" ca="1" si="61"/>
        <v>0</v>
      </c>
      <c r="P269" s="94">
        <f t="shared" ca="1" si="62"/>
        <v>0</v>
      </c>
      <c r="Q269" s="94">
        <f t="shared" ca="1" si="63"/>
        <v>0</v>
      </c>
      <c r="R269" s="10">
        <f t="shared" ca="1" si="64"/>
        <v>-0.2207785454899161</v>
      </c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</row>
    <row r="270" spans="1:35" x14ac:dyDescent="0.2">
      <c r="A270" s="100"/>
      <c r="B270" s="100"/>
      <c r="C270" s="100"/>
      <c r="D270" s="101">
        <f t="shared" si="50"/>
        <v>0</v>
      </c>
      <c r="E270" s="101">
        <f t="shared" si="51"/>
        <v>0</v>
      </c>
      <c r="F270" s="94">
        <f t="shared" si="52"/>
        <v>0</v>
      </c>
      <c r="G270" s="94">
        <f t="shared" si="53"/>
        <v>0</v>
      </c>
      <c r="H270" s="94">
        <f t="shared" si="54"/>
        <v>0</v>
      </c>
      <c r="I270" s="94">
        <f t="shared" si="55"/>
        <v>0</v>
      </c>
      <c r="J270" s="94">
        <f t="shared" si="56"/>
        <v>0</v>
      </c>
      <c r="K270" s="94">
        <f t="shared" si="57"/>
        <v>0</v>
      </c>
      <c r="L270" s="94">
        <f t="shared" si="58"/>
        <v>0</v>
      </c>
      <c r="M270" s="94">
        <f t="shared" ca="1" si="59"/>
        <v>0.2207785454899161</v>
      </c>
      <c r="N270" s="94">
        <f t="shared" ca="1" si="60"/>
        <v>0</v>
      </c>
      <c r="O270" s="129">
        <f t="shared" ca="1" si="61"/>
        <v>0</v>
      </c>
      <c r="P270" s="94">
        <f t="shared" ca="1" si="62"/>
        <v>0</v>
      </c>
      <c r="Q270" s="94">
        <f t="shared" ca="1" si="63"/>
        <v>0</v>
      </c>
      <c r="R270" s="10">
        <f t="shared" ca="1" si="64"/>
        <v>-0.2207785454899161</v>
      </c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</row>
    <row r="271" spans="1:35" x14ac:dyDescent="0.2">
      <c r="A271" s="100"/>
      <c r="B271" s="100"/>
      <c r="C271" s="100"/>
      <c r="D271" s="101">
        <f t="shared" si="50"/>
        <v>0</v>
      </c>
      <c r="E271" s="101">
        <f t="shared" si="51"/>
        <v>0</v>
      </c>
      <c r="F271" s="94">
        <f t="shared" si="52"/>
        <v>0</v>
      </c>
      <c r="G271" s="94">
        <f t="shared" si="53"/>
        <v>0</v>
      </c>
      <c r="H271" s="94">
        <f t="shared" si="54"/>
        <v>0</v>
      </c>
      <c r="I271" s="94">
        <f t="shared" si="55"/>
        <v>0</v>
      </c>
      <c r="J271" s="94">
        <f t="shared" si="56"/>
        <v>0</v>
      </c>
      <c r="K271" s="94">
        <f t="shared" si="57"/>
        <v>0</v>
      </c>
      <c r="L271" s="94">
        <f t="shared" si="58"/>
        <v>0</v>
      </c>
      <c r="M271" s="94">
        <f t="shared" ca="1" si="59"/>
        <v>0.2207785454899161</v>
      </c>
      <c r="N271" s="94">
        <f t="shared" ca="1" si="60"/>
        <v>0</v>
      </c>
      <c r="O271" s="129">
        <f t="shared" ca="1" si="61"/>
        <v>0</v>
      </c>
      <c r="P271" s="94">
        <f t="shared" ca="1" si="62"/>
        <v>0</v>
      </c>
      <c r="Q271" s="94">
        <f t="shared" ca="1" si="63"/>
        <v>0</v>
      </c>
      <c r="R271" s="10">
        <f t="shared" ca="1" si="64"/>
        <v>-0.2207785454899161</v>
      </c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</row>
    <row r="272" spans="1:35" x14ac:dyDescent="0.2">
      <c r="A272" s="100"/>
      <c r="B272" s="100"/>
      <c r="C272" s="100"/>
      <c r="D272" s="101">
        <f t="shared" si="50"/>
        <v>0</v>
      </c>
      <c r="E272" s="101">
        <f t="shared" si="51"/>
        <v>0</v>
      </c>
      <c r="F272" s="94">
        <f t="shared" si="52"/>
        <v>0</v>
      </c>
      <c r="G272" s="94">
        <f t="shared" si="53"/>
        <v>0</v>
      </c>
      <c r="H272" s="94">
        <f t="shared" si="54"/>
        <v>0</v>
      </c>
      <c r="I272" s="94">
        <f t="shared" si="55"/>
        <v>0</v>
      </c>
      <c r="J272" s="94">
        <f t="shared" si="56"/>
        <v>0</v>
      </c>
      <c r="K272" s="94">
        <f t="shared" si="57"/>
        <v>0</v>
      </c>
      <c r="L272" s="94">
        <f t="shared" si="58"/>
        <v>0</v>
      </c>
      <c r="M272" s="94">
        <f t="shared" ca="1" si="59"/>
        <v>0.2207785454899161</v>
      </c>
      <c r="N272" s="94">
        <f t="shared" ca="1" si="60"/>
        <v>0</v>
      </c>
      <c r="O272" s="129">
        <f t="shared" ca="1" si="61"/>
        <v>0</v>
      </c>
      <c r="P272" s="94">
        <f t="shared" ca="1" si="62"/>
        <v>0</v>
      </c>
      <c r="Q272" s="94">
        <f t="shared" ca="1" si="63"/>
        <v>0</v>
      </c>
      <c r="R272" s="10">
        <f t="shared" ca="1" si="64"/>
        <v>-0.2207785454899161</v>
      </c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</row>
    <row r="273" spans="1:35" x14ac:dyDescent="0.2">
      <c r="A273" s="100"/>
      <c r="B273" s="100"/>
      <c r="C273" s="100"/>
      <c r="D273" s="101">
        <f t="shared" si="50"/>
        <v>0</v>
      </c>
      <c r="E273" s="101">
        <f t="shared" si="51"/>
        <v>0</v>
      </c>
      <c r="F273" s="94">
        <f t="shared" si="52"/>
        <v>0</v>
      </c>
      <c r="G273" s="94">
        <f t="shared" si="53"/>
        <v>0</v>
      </c>
      <c r="H273" s="94">
        <f t="shared" si="54"/>
        <v>0</v>
      </c>
      <c r="I273" s="94">
        <f t="shared" si="55"/>
        <v>0</v>
      </c>
      <c r="J273" s="94">
        <f t="shared" si="56"/>
        <v>0</v>
      </c>
      <c r="K273" s="94">
        <f t="shared" si="57"/>
        <v>0</v>
      </c>
      <c r="L273" s="94">
        <f t="shared" si="58"/>
        <v>0</v>
      </c>
      <c r="M273" s="94">
        <f t="shared" ca="1" si="59"/>
        <v>0.2207785454899161</v>
      </c>
      <c r="N273" s="94">
        <f t="shared" ca="1" si="60"/>
        <v>0</v>
      </c>
      <c r="O273" s="129">
        <f t="shared" ca="1" si="61"/>
        <v>0</v>
      </c>
      <c r="P273" s="94">
        <f t="shared" ca="1" si="62"/>
        <v>0</v>
      </c>
      <c r="Q273" s="94">
        <f t="shared" ca="1" si="63"/>
        <v>0</v>
      </c>
      <c r="R273" s="10">
        <f t="shared" ca="1" si="64"/>
        <v>-0.2207785454899161</v>
      </c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</row>
    <row r="274" spans="1:35" x14ac:dyDescent="0.2">
      <c r="A274" s="100"/>
      <c r="B274" s="100"/>
      <c r="C274" s="100"/>
      <c r="D274" s="101">
        <f t="shared" si="50"/>
        <v>0</v>
      </c>
      <c r="E274" s="101">
        <f t="shared" si="51"/>
        <v>0</v>
      </c>
      <c r="F274" s="94">
        <f t="shared" si="52"/>
        <v>0</v>
      </c>
      <c r="G274" s="94">
        <f t="shared" si="53"/>
        <v>0</v>
      </c>
      <c r="H274" s="94">
        <f t="shared" si="54"/>
        <v>0</v>
      </c>
      <c r="I274" s="94">
        <f t="shared" si="55"/>
        <v>0</v>
      </c>
      <c r="J274" s="94">
        <f t="shared" si="56"/>
        <v>0</v>
      </c>
      <c r="K274" s="94">
        <f t="shared" si="57"/>
        <v>0</v>
      </c>
      <c r="L274" s="94">
        <f t="shared" si="58"/>
        <v>0</v>
      </c>
      <c r="M274" s="94">
        <f t="shared" ca="1" si="59"/>
        <v>0.2207785454899161</v>
      </c>
      <c r="N274" s="94">
        <f t="shared" ca="1" si="60"/>
        <v>0</v>
      </c>
      <c r="O274" s="129">
        <f t="shared" ca="1" si="61"/>
        <v>0</v>
      </c>
      <c r="P274" s="94">
        <f t="shared" ca="1" si="62"/>
        <v>0</v>
      </c>
      <c r="Q274" s="94">
        <f t="shared" ca="1" si="63"/>
        <v>0</v>
      </c>
      <c r="R274" s="10">
        <f t="shared" ca="1" si="64"/>
        <v>-0.2207785454899161</v>
      </c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</row>
    <row r="275" spans="1:35" x14ac:dyDescent="0.2">
      <c r="A275" s="100"/>
      <c r="B275" s="100"/>
      <c r="C275" s="100"/>
      <c r="D275" s="101">
        <f t="shared" ref="D275:D305" si="65">A275/A$18</f>
        <v>0</v>
      </c>
      <c r="E275" s="101">
        <f t="shared" ref="E275:E305" si="66">B275/B$18</f>
        <v>0</v>
      </c>
      <c r="F275" s="94">
        <f t="shared" ref="F275:F305" si="67">$C275*D275</f>
        <v>0</v>
      </c>
      <c r="G275" s="94">
        <f t="shared" ref="G275:G305" si="68">$C275*E275</f>
        <v>0</v>
      </c>
      <c r="H275" s="94">
        <f t="shared" ref="H275:H305" si="69">C275*D275*D275</f>
        <v>0</v>
      </c>
      <c r="I275" s="94">
        <f t="shared" ref="I275:I305" si="70">C275*D275*D275*D275</f>
        <v>0</v>
      </c>
      <c r="J275" s="94">
        <f t="shared" ref="J275:J305" si="71">C275*D275*D275*D275*D275</f>
        <v>0</v>
      </c>
      <c r="K275" s="94">
        <f t="shared" ref="K275:K305" si="72">C275*E275*D275</f>
        <v>0</v>
      </c>
      <c r="L275" s="94">
        <f t="shared" ref="L275:L305" si="73">C275*E275*D275*D275</f>
        <v>0</v>
      </c>
      <c r="M275" s="94">
        <f t="shared" ref="M275:M305" ca="1" si="74">+E$4+E$5*D275+E$6*D275^2</f>
        <v>0.2207785454899161</v>
      </c>
      <c r="N275" s="94">
        <f t="shared" ref="N275:N305" ca="1" si="75">C275*(M275-E275)^2</f>
        <v>0</v>
      </c>
      <c r="O275" s="129">
        <f t="shared" ref="O275:O305" ca="1" si="76">(C275*O$1-O$2*F275+O$3*H275)^2</f>
        <v>0</v>
      </c>
      <c r="P275" s="94">
        <f t="shared" ref="P275:P305" ca="1" si="77">(-C275*O$2+O$4*F275-O$5*H275)^2</f>
        <v>0</v>
      </c>
      <c r="Q275" s="94">
        <f t="shared" ref="Q275:Q305" ca="1" si="78">+(C275*O$3-F275*O$5+H275*O$6)^2</f>
        <v>0</v>
      </c>
      <c r="R275" s="10">
        <f t="shared" ref="R275:R305" ca="1" si="79">+E275-M275</f>
        <v>-0.2207785454899161</v>
      </c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</row>
    <row r="276" spans="1:35" x14ac:dyDescent="0.2">
      <c r="A276" s="100"/>
      <c r="B276" s="100"/>
      <c r="C276" s="100"/>
      <c r="D276" s="101">
        <f t="shared" si="65"/>
        <v>0</v>
      </c>
      <c r="E276" s="101">
        <f t="shared" si="66"/>
        <v>0</v>
      </c>
      <c r="F276" s="94">
        <f t="shared" si="67"/>
        <v>0</v>
      </c>
      <c r="G276" s="94">
        <f t="shared" si="68"/>
        <v>0</v>
      </c>
      <c r="H276" s="94">
        <f t="shared" si="69"/>
        <v>0</v>
      </c>
      <c r="I276" s="94">
        <f t="shared" si="70"/>
        <v>0</v>
      </c>
      <c r="J276" s="94">
        <f t="shared" si="71"/>
        <v>0</v>
      </c>
      <c r="K276" s="94">
        <f t="shared" si="72"/>
        <v>0</v>
      </c>
      <c r="L276" s="94">
        <f t="shared" si="73"/>
        <v>0</v>
      </c>
      <c r="M276" s="94">
        <f t="shared" ca="1" si="74"/>
        <v>0.2207785454899161</v>
      </c>
      <c r="N276" s="94">
        <f t="shared" ca="1" si="75"/>
        <v>0</v>
      </c>
      <c r="O276" s="129">
        <f t="shared" ca="1" si="76"/>
        <v>0</v>
      </c>
      <c r="P276" s="94">
        <f t="shared" ca="1" si="77"/>
        <v>0</v>
      </c>
      <c r="Q276" s="94">
        <f t="shared" ca="1" si="78"/>
        <v>0</v>
      </c>
      <c r="R276" s="10">
        <f t="shared" ca="1" si="79"/>
        <v>-0.2207785454899161</v>
      </c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</row>
    <row r="277" spans="1:35" x14ac:dyDescent="0.2">
      <c r="A277" s="100"/>
      <c r="B277" s="100"/>
      <c r="C277" s="100"/>
      <c r="D277" s="101">
        <f t="shared" si="65"/>
        <v>0</v>
      </c>
      <c r="E277" s="101">
        <f t="shared" si="66"/>
        <v>0</v>
      </c>
      <c r="F277" s="94">
        <f t="shared" si="67"/>
        <v>0</v>
      </c>
      <c r="G277" s="94">
        <f t="shared" si="68"/>
        <v>0</v>
      </c>
      <c r="H277" s="94">
        <f t="shared" si="69"/>
        <v>0</v>
      </c>
      <c r="I277" s="94">
        <f t="shared" si="70"/>
        <v>0</v>
      </c>
      <c r="J277" s="94">
        <f t="shared" si="71"/>
        <v>0</v>
      </c>
      <c r="K277" s="94">
        <f t="shared" si="72"/>
        <v>0</v>
      </c>
      <c r="L277" s="94">
        <f t="shared" si="73"/>
        <v>0</v>
      </c>
      <c r="M277" s="94">
        <f t="shared" ca="1" si="74"/>
        <v>0.2207785454899161</v>
      </c>
      <c r="N277" s="94">
        <f t="shared" ca="1" si="75"/>
        <v>0</v>
      </c>
      <c r="O277" s="129">
        <f t="shared" ca="1" si="76"/>
        <v>0</v>
      </c>
      <c r="P277" s="94">
        <f t="shared" ca="1" si="77"/>
        <v>0</v>
      </c>
      <c r="Q277" s="94">
        <f t="shared" ca="1" si="78"/>
        <v>0</v>
      </c>
      <c r="R277" s="10">
        <f t="shared" ca="1" si="79"/>
        <v>-0.2207785454899161</v>
      </c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</row>
    <row r="278" spans="1:35" x14ac:dyDescent="0.2">
      <c r="A278" s="100"/>
      <c r="B278" s="100"/>
      <c r="C278" s="100"/>
      <c r="D278" s="101">
        <f t="shared" si="65"/>
        <v>0</v>
      </c>
      <c r="E278" s="101">
        <f t="shared" si="66"/>
        <v>0</v>
      </c>
      <c r="F278" s="94">
        <f t="shared" si="67"/>
        <v>0</v>
      </c>
      <c r="G278" s="94">
        <f t="shared" si="68"/>
        <v>0</v>
      </c>
      <c r="H278" s="94">
        <f t="shared" si="69"/>
        <v>0</v>
      </c>
      <c r="I278" s="94">
        <f t="shared" si="70"/>
        <v>0</v>
      </c>
      <c r="J278" s="94">
        <f t="shared" si="71"/>
        <v>0</v>
      </c>
      <c r="K278" s="94">
        <f t="shared" si="72"/>
        <v>0</v>
      </c>
      <c r="L278" s="94">
        <f t="shared" si="73"/>
        <v>0</v>
      </c>
      <c r="M278" s="94">
        <f t="shared" ca="1" si="74"/>
        <v>0.2207785454899161</v>
      </c>
      <c r="N278" s="94">
        <f t="shared" ca="1" si="75"/>
        <v>0</v>
      </c>
      <c r="O278" s="129">
        <f t="shared" ca="1" si="76"/>
        <v>0</v>
      </c>
      <c r="P278" s="94">
        <f t="shared" ca="1" si="77"/>
        <v>0</v>
      </c>
      <c r="Q278" s="94">
        <f t="shared" ca="1" si="78"/>
        <v>0</v>
      </c>
      <c r="R278" s="10">
        <f t="shared" ca="1" si="79"/>
        <v>-0.2207785454899161</v>
      </c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</row>
    <row r="279" spans="1:35" x14ac:dyDescent="0.2">
      <c r="A279" s="100"/>
      <c r="B279" s="100"/>
      <c r="C279" s="100"/>
      <c r="D279" s="101">
        <f t="shared" si="65"/>
        <v>0</v>
      </c>
      <c r="E279" s="101">
        <f t="shared" si="66"/>
        <v>0</v>
      </c>
      <c r="F279" s="94">
        <f t="shared" si="67"/>
        <v>0</v>
      </c>
      <c r="G279" s="94">
        <f t="shared" si="68"/>
        <v>0</v>
      </c>
      <c r="H279" s="94">
        <f t="shared" si="69"/>
        <v>0</v>
      </c>
      <c r="I279" s="94">
        <f t="shared" si="70"/>
        <v>0</v>
      </c>
      <c r="J279" s="94">
        <f t="shared" si="71"/>
        <v>0</v>
      </c>
      <c r="K279" s="94">
        <f t="shared" si="72"/>
        <v>0</v>
      </c>
      <c r="L279" s="94">
        <f t="shared" si="73"/>
        <v>0</v>
      </c>
      <c r="M279" s="94">
        <f t="shared" ca="1" si="74"/>
        <v>0.2207785454899161</v>
      </c>
      <c r="N279" s="94">
        <f t="shared" ca="1" si="75"/>
        <v>0</v>
      </c>
      <c r="O279" s="129">
        <f t="shared" ca="1" si="76"/>
        <v>0</v>
      </c>
      <c r="P279" s="94">
        <f t="shared" ca="1" si="77"/>
        <v>0</v>
      </c>
      <c r="Q279" s="94">
        <f t="shared" ca="1" si="78"/>
        <v>0</v>
      </c>
      <c r="R279" s="10">
        <f t="shared" ca="1" si="79"/>
        <v>-0.2207785454899161</v>
      </c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</row>
    <row r="280" spans="1:35" x14ac:dyDescent="0.2">
      <c r="A280" s="100"/>
      <c r="B280" s="100"/>
      <c r="C280" s="100"/>
      <c r="D280" s="101">
        <f t="shared" si="65"/>
        <v>0</v>
      </c>
      <c r="E280" s="101">
        <f t="shared" si="66"/>
        <v>0</v>
      </c>
      <c r="F280" s="94">
        <f t="shared" si="67"/>
        <v>0</v>
      </c>
      <c r="G280" s="94">
        <f t="shared" si="68"/>
        <v>0</v>
      </c>
      <c r="H280" s="94">
        <f t="shared" si="69"/>
        <v>0</v>
      </c>
      <c r="I280" s="94">
        <f t="shared" si="70"/>
        <v>0</v>
      </c>
      <c r="J280" s="94">
        <f t="shared" si="71"/>
        <v>0</v>
      </c>
      <c r="K280" s="94">
        <f t="shared" si="72"/>
        <v>0</v>
      </c>
      <c r="L280" s="94">
        <f t="shared" si="73"/>
        <v>0</v>
      </c>
      <c r="M280" s="94">
        <f t="shared" ca="1" si="74"/>
        <v>0.2207785454899161</v>
      </c>
      <c r="N280" s="94">
        <f t="shared" ca="1" si="75"/>
        <v>0</v>
      </c>
      <c r="O280" s="129">
        <f t="shared" ca="1" si="76"/>
        <v>0</v>
      </c>
      <c r="P280" s="94">
        <f t="shared" ca="1" si="77"/>
        <v>0</v>
      </c>
      <c r="Q280" s="94">
        <f t="shared" ca="1" si="78"/>
        <v>0</v>
      </c>
      <c r="R280" s="10">
        <f t="shared" ca="1" si="79"/>
        <v>-0.2207785454899161</v>
      </c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</row>
    <row r="281" spans="1:35" x14ac:dyDescent="0.2">
      <c r="A281" s="100"/>
      <c r="B281" s="100"/>
      <c r="C281" s="100"/>
      <c r="D281" s="101">
        <f t="shared" si="65"/>
        <v>0</v>
      </c>
      <c r="E281" s="101">
        <f t="shared" si="66"/>
        <v>0</v>
      </c>
      <c r="F281" s="94">
        <f t="shared" si="67"/>
        <v>0</v>
      </c>
      <c r="G281" s="94">
        <f t="shared" si="68"/>
        <v>0</v>
      </c>
      <c r="H281" s="94">
        <f t="shared" si="69"/>
        <v>0</v>
      </c>
      <c r="I281" s="94">
        <f t="shared" si="70"/>
        <v>0</v>
      </c>
      <c r="J281" s="94">
        <f t="shared" si="71"/>
        <v>0</v>
      </c>
      <c r="K281" s="94">
        <f t="shared" si="72"/>
        <v>0</v>
      </c>
      <c r="L281" s="94">
        <f t="shared" si="73"/>
        <v>0</v>
      </c>
      <c r="M281" s="94">
        <f t="shared" ca="1" si="74"/>
        <v>0.2207785454899161</v>
      </c>
      <c r="N281" s="94">
        <f t="shared" ca="1" si="75"/>
        <v>0</v>
      </c>
      <c r="O281" s="129">
        <f t="shared" ca="1" si="76"/>
        <v>0</v>
      </c>
      <c r="P281" s="94">
        <f t="shared" ca="1" si="77"/>
        <v>0</v>
      </c>
      <c r="Q281" s="94">
        <f t="shared" ca="1" si="78"/>
        <v>0</v>
      </c>
      <c r="R281" s="10">
        <f t="shared" ca="1" si="79"/>
        <v>-0.2207785454899161</v>
      </c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</row>
    <row r="282" spans="1:35" x14ac:dyDescent="0.2">
      <c r="A282" s="100"/>
      <c r="B282" s="100"/>
      <c r="C282" s="100"/>
      <c r="D282" s="101">
        <f t="shared" si="65"/>
        <v>0</v>
      </c>
      <c r="E282" s="101">
        <f t="shared" si="66"/>
        <v>0</v>
      </c>
      <c r="F282" s="94">
        <f t="shared" si="67"/>
        <v>0</v>
      </c>
      <c r="G282" s="94">
        <f t="shared" si="68"/>
        <v>0</v>
      </c>
      <c r="H282" s="94">
        <f t="shared" si="69"/>
        <v>0</v>
      </c>
      <c r="I282" s="94">
        <f t="shared" si="70"/>
        <v>0</v>
      </c>
      <c r="J282" s="94">
        <f t="shared" si="71"/>
        <v>0</v>
      </c>
      <c r="K282" s="94">
        <f t="shared" si="72"/>
        <v>0</v>
      </c>
      <c r="L282" s="94">
        <f t="shared" si="73"/>
        <v>0</v>
      </c>
      <c r="M282" s="94">
        <f t="shared" ca="1" si="74"/>
        <v>0.2207785454899161</v>
      </c>
      <c r="N282" s="94">
        <f t="shared" ca="1" si="75"/>
        <v>0</v>
      </c>
      <c r="O282" s="129">
        <f t="shared" ca="1" si="76"/>
        <v>0</v>
      </c>
      <c r="P282" s="94">
        <f t="shared" ca="1" si="77"/>
        <v>0</v>
      </c>
      <c r="Q282" s="94">
        <f t="shared" ca="1" si="78"/>
        <v>0</v>
      </c>
      <c r="R282" s="10">
        <f t="shared" ca="1" si="79"/>
        <v>-0.2207785454899161</v>
      </c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</row>
    <row r="283" spans="1:35" x14ac:dyDescent="0.2">
      <c r="A283" s="100"/>
      <c r="B283" s="100"/>
      <c r="C283" s="100"/>
      <c r="D283" s="101">
        <f t="shared" si="65"/>
        <v>0</v>
      </c>
      <c r="E283" s="101">
        <f t="shared" si="66"/>
        <v>0</v>
      </c>
      <c r="F283" s="94">
        <f t="shared" si="67"/>
        <v>0</v>
      </c>
      <c r="G283" s="94">
        <f t="shared" si="68"/>
        <v>0</v>
      </c>
      <c r="H283" s="94">
        <f t="shared" si="69"/>
        <v>0</v>
      </c>
      <c r="I283" s="94">
        <f t="shared" si="70"/>
        <v>0</v>
      </c>
      <c r="J283" s="94">
        <f t="shared" si="71"/>
        <v>0</v>
      </c>
      <c r="K283" s="94">
        <f t="shared" si="72"/>
        <v>0</v>
      </c>
      <c r="L283" s="94">
        <f t="shared" si="73"/>
        <v>0</v>
      </c>
      <c r="M283" s="94">
        <f t="shared" ca="1" si="74"/>
        <v>0.2207785454899161</v>
      </c>
      <c r="N283" s="94">
        <f t="shared" ca="1" si="75"/>
        <v>0</v>
      </c>
      <c r="O283" s="129">
        <f t="shared" ca="1" si="76"/>
        <v>0</v>
      </c>
      <c r="P283" s="94">
        <f t="shared" ca="1" si="77"/>
        <v>0</v>
      </c>
      <c r="Q283" s="94">
        <f t="shared" ca="1" si="78"/>
        <v>0</v>
      </c>
      <c r="R283" s="10">
        <f t="shared" ca="1" si="79"/>
        <v>-0.2207785454899161</v>
      </c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</row>
    <row r="284" spans="1:35" x14ac:dyDescent="0.2">
      <c r="A284" s="100"/>
      <c r="B284" s="100"/>
      <c r="C284" s="100"/>
      <c r="D284" s="101">
        <f t="shared" si="65"/>
        <v>0</v>
      </c>
      <c r="E284" s="101">
        <f t="shared" si="66"/>
        <v>0</v>
      </c>
      <c r="F284" s="94">
        <f t="shared" si="67"/>
        <v>0</v>
      </c>
      <c r="G284" s="94">
        <f t="shared" si="68"/>
        <v>0</v>
      </c>
      <c r="H284" s="94">
        <f t="shared" si="69"/>
        <v>0</v>
      </c>
      <c r="I284" s="94">
        <f t="shared" si="70"/>
        <v>0</v>
      </c>
      <c r="J284" s="94">
        <f t="shared" si="71"/>
        <v>0</v>
      </c>
      <c r="K284" s="94">
        <f t="shared" si="72"/>
        <v>0</v>
      </c>
      <c r="L284" s="94">
        <f t="shared" si="73"/>
        <v>0</v>
      </c>
      <c r="M284" s="94">
        <f t="shared" ca="1" si="74"/>
        <v>0.2207785454899161</v>
      </c>
      <c r="N284" s="94">
        <f t="shared" ca="1" si="75"/>
        <v>0</v>
      </c>
      <c r="O284" s="129">
        <f t="shared" ca="1" si="76"/>
        <v>0</v>
      </c>
      <c r="P284" s="94">
        <f t="shared" ca="1" si="77"/>
        <v>0</v>
      </c>
      <c r="Q284" s="94">
        <f t="shared" ca="1" si="78"/>
        <v>0</v>
      </c>
      <c r="R284" s="10">
        <f t="shared" ca="1" si="79"/>
        <v>-0.2207785454899161</v>
      </c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</row>
    <row r="285" spans="1:35" x14ac:dyDescent="0.2">
      <c r="A285" s="100"/>
      <c r="B285" s="100"/>
      <c r="C285" s="100"/>
      <c r="D285" s="101">
        <f t="shared" si="65"/>
        <v>0</v>
      </c>
      <c r="E285" s="101">
        <f t="shared" si="66"/>
        <v>0</v>
      </c>
      <c r="F285" s="94">
        <f t="shared" si="67"/>
        <v>0</v>
      </c>
      <c r="G285" s="94">
        <f t="shared" si="68"/>
        <v>0</v>
      </c>
      <c r="H285" s="94">
        <f t="shared" si="69"/>
        <v>0</v>
      </c>
      <c r="I285" s="94">
        <f t="shared" si="70"/>
        <v>0</v>
      </c>
      <c r="J285" s="94">
        <f t="shared" si="71"/>
        <v>0</v>
      </c>
      <c r="K285" s="94">
        <f t="shared" si="72"/>
        <v>0</v>
      </c>
      <c r="L285" s="94">
        <f t="shared" si="73"/>
        <v>0</v>
      </c>
      <c r="M285" s="94">
        <f t="shared" ca="1" si="74"/>
        <v>0.2207785454899161</v>
      </c>
      <c r="N285" s="94">
        <f t="shared" ca="1" si="75"/>
        <v>0</v>
      </c>
      <c r="O285" s="129">
        <f t="shared" ca="1" si="76"/>
        <v>0</v>
      </c>
      <c r="P285" s="94">
        <f t="shared" ca="1" si="77"/>
        <v>0</v>
      </c>
      <c r="Q285" s="94">
        <f t="shared" ca="1" si="78"/>
        <v>0</v>
      </c>
      <c r="R285" s="10">
        <f t="shared" ca="1" si="79"/>
        <v>-0.2207785454899161</v>
      </c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</row>
    <row r="286" spans="1:35" x14ac:dyDescent="0.2">
      <c r="A286" s="100"/>
      <c r="B286" s="100"/>
      <c r="C286" s="100"/>
      <c r="D286" s="101">
        <f t="shared" si="65"/>
        <v>0</v>
      </c>
      <c r="E286" s="101">
        <f t="shared" si="66"/>
        <v>0</v>
      </c>
      <c r="F286" s="94">
        <f t="shared" si="67"/>
        <v>0</v>
      </c>
      <c r="G286" s="94">
        <f t="shared" si="68"/>
        <v>0</v>
      </c>
      <c r="H286" s="94">
        <f t="shared" si="69"/>
        <v>0</v>
      </c>
      <c r="I286" s="94">
        <f t="shared" si="70"/>
        <v>0</v>
      </c>
      <c r="J286" s="94">
        <f t="shared" si="71"/>
        <v>0</v>
      </c>
      <c r="K286" s="94">
        <f t="shared" si="72"/>
        <v>0</v>
      </c>
      <c r="L286" s="94">
        <f t="shared" si="73"/>
        <v>0</v>
      </c>
      <c r="M286" s="94">
        <f t="shared" ca="1" si="74"/>
        <v>0.2207785454899161</v>
      </c>
      <c r="N286" s="94">
        <f t="shared" ca="1" si="75"/>
        <v>0</v>
      </c>
      <c r="O286" s="129">
        <f t="shared" ca="1" si="76"/>
        <v>0</v>
      </c>
      <c r="P286" s="94">
        <f t="shared" ca="1" si="77"/>
        <v>0</v>
      </c>
      <c r="Q286" s="94">
        <f t="shared" ca="1" si="78"/>
        <v>0</v>
      </c>
      <c r="R286" s="10">
        <f t="shared" ca="1" si="79"/>
        <v>-0.2207785454899161</v>
      </c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</row>
    <row r="287" spans="1:35" x14ac:dyDescent="0.2">
      <c r="A287" s="100"/>
      <c r="B287" s="100"/>
      <c r="C287" s="100"/>
      <c r="D287" s="101">
        <f t="shared" si="65"/>
        <v>0</v>
      </c>
      <c r="E287" s="101">
        <f t="shared" si="66"/>
        <v>0</v>
      </c>
      <c r="F287" s="94">
        <f t="shared" si="67"/>
        <v>0</v>
      </c>
      <c r="G287" s="94">
        <f t="shared" si="68"/>
        <v>0</v>
      </c>
      <c r="H287" s="94">
        <f t="shared" si="69"/>
        <v>0</v>
      </c>
      <c r="I287" s="94">
        <f t="shared" si="70"/>
        <v>0</v>
      </c>
      <c r="J287" s="94">
        <f t="shared" si="71"/>
        <v>0</v>
      </c>
      <c r="K287" s="94">
        <f t="shared" si="72"/>
        <v>0</v>
      </c>
      <c r="L287" s="94">
        <f t="shared" si="73"/>
        <v>0</v>
      </c>
      <c r="M287" s="94">
        <f t="shared" ca="1" si="74"/>
        <v>0.2207785454899161</v>
      </c>
      <c r="N287" s="94">
        <f t="shared" ca="1" si="75"/>
        <v>0</v>
      </c>
      <c r="O287" s="129">
        <f t="shared" ca="1" si="76"/>
        <v>0</v>
      </c>
      <c r="P287" s="94">
        <f t="shared" ca="1" si="77"/>
        <v>0</v>
      </c>
      <c r="Q287" s="94">
        <f t="shared" ca="1" si="78"/>
        <v>0</v>
      </c>
      <c r="R287" s="10">
        <f t="shared" ca="1" si="79"/>
        <v>-0.2207785454899161</v>
      </c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</row>
    <row r="288" spans="1:35" x14ac:dyDescent="0.2">
      <c r="A288" s="100"/>
      <c r="B288" s="100"/>
      <c r="C288" s="100"/>
      <c r="D288" s="101">
        <f t="shared" si="65"/>
        <v>0</v>
      </c>
      <c r="E288" s="101">
        <f t="shared" si="66"/>
        <v>0</v>
      </c>
      <c r="F288" s="94">
        <f t="shared" si="67"/>
        <v>0</v>
      </c>
      <c r="G288" s="94">
        <f t="shared" si="68"/>
        <v>0</v>
      </c>
      <c r="H288" s="94">
        <f t="shared" si="69"/>
        <v>0</v>
      </c>
      <c r="I288" s="94">
        <f t="shared" si="70"/>
        <v>0</v>
      </c>
      <c r="J288" s="94">
        <f t="shared" si="71"/>
        <v>0</v>
      </c>
      <c r="K288" s="94">
        <f t="shared" si="72"/>
        <v>0</v>
      </c>
      <c r="L288" s="94">
        <f t="shared" si="73"/>
        <v>0</v>
      </c>
      <c r="M288" s="94">
        <f t="shared" ca="1" si="74"/>
        <v>0.2207785454899161</v>
      </c>
      <c r="N288" s="94">
        <f t="shared" ca="1" si="75"/>
        <v>0</v>
      </c>
      <c r="O288" s="129">
        <f t="shared" ca="1" si="76"/>
        <v>0</v>
      </c>
      <c r="P288" s="94">
        <f t="shared" ca="1" si="77"/>
        <v>0</v>
      </c>
      <c r="Q288" s="94">
        <f t="shared" ca="1" si="78"/>
        <v>0</v>
      </c>
      <c r="R288" s="10">
        <f t="shared" ca="1" si="79"/>
        <v>-0.2207785454899161</v>
      </c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</row>
    <row r="289" spans="1:35" x14ac:dyDescent="0.2">
      <c r="A289" s="100"/>
      <c r="B289" s="100"/>
      <c r="C289" s="100"/>
      <c r="D289" s="101">
        <f t="shared" si="65"/>
        <v>0</v>
      </c>
      <c r="E289" s="101">
        <f t="shared" si="66"/>
        <v>0</v>
      </c>
      <c r="F289" s="94">
        <f t="shared" si="67"/>
        <v>0</v>
      </c>
      <c r="G289" s="94">
        <f t="shared" si="68"/>
        <v>0</v>
      </c>
      <c r="H289" s="94">
        <f t="shared" si="69"/>
        <v>0</v>
      </c>
      <c r="I289" s="94">
        <f t="shared" si="70"/>
        <v>0</v>
      </c>
      <c r="J289" s="94">
        <f t="shared" si="71"/>
        <v>0</v>
      </c>
      <c r="K289" s="94">
        <f t="shared" si="72"/>
        <v>0</v>
      </c>
      <c r="L289" s="94">
        <f t="shared" si="73"/>
        <v>0</v>
      </c>
      <c r="M289" s="94">
        <f t="shared" ca="1" si="74"/>
        <v>0.2207785454899161</v>
      </c>
      <c r="N289" s="94">
        <f t="shared" ca="1" si="75"/>
        <v>0</v>
      </c>
      <c r="O289" s="129">
        <f t="shared" ca="1" si="76"/>
        <v>0</v>
      </c>
      <c r="P289" s="94">
        <f t="shared" ca="1" si="77"/>
        <v>0</v>
      </c>
      <c r="Q289" s="94">
        <f t="shared" ca="1" si="78"/>
        <v>0</v>
      </c>
      <c r="R289" s="10">
        <f t="shared" ca="1" si="79"/>
        <v>-0.2207785454899161</v>
      </c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</row>
    <row r="290" spans="1:35" x14ac:dyDescent="0.2">
      <c r="A290" s="100"/>
      <c r="B290" s="100"/>
      <c r="C290" s="100"/>
      <c r="D290" s="101">
        <f t="shared" si="65"/>
        <v>0</v>
      </c>
      <c r="E290" s="101">
        <f t="shared" si="66"/>
        <v>0</v>
      </c>
      <c r="F290" s="94">
        <f t="shared" si="67"/>
        <v>0</v>
      </c>
      <c r="G290" s="94">
        <f t="shared" si="68"/>
        <v>0</v>
      </c>
      <c r="H290" s="94">
        <f t="shared" si="69"/>
        <v>0</v>
      </c>
      <c r="I290" s="94">
        <f t="shared" si="70"/>
        <v>0</v>
      </c>
      <c r="J290" s="94">
        <f t="shared" si="71"/>
        <v>0</v>
      </c>
      <c r="K290" s="94">
        <f t="shared" si="72"/>
        <v>0</v>
      </c>
      <c r="L290" s="94">
        <f t="shared" si="73"/>
        <v>0</v>
      </c>
      <c r="M290" s="94">
        <f t="shared" ca="1" si="74"/>
        <v>0.2207785454899161</v>
      </c>
      <c r="N290" s="94">
        <f t="shared" ca="1" si="75"/>
        <v>0</v>
      </c>
      <c r="O290" s="129">
        <f t="shared" ca="1" si="76"/>
        <v>0</v>
      </c>
      <c r="P290" s="94">
        <f t="shared" ca="1" si="77"/>
        <v>0</v>
      </c>
      <c r="Q290" s="94">
        <f t="shared" ca="1" si="78"/>
        <v>0</v>
      </c>
      <c r="R290" s="10">
        <f t="shared" ca="1" si="79"/>
        <v>-0.2207785454899161</v>
      </c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</row>
    <row r="291" spans="1:35" x14ac:dyDescent="0.2">
      <c r="A291" s="100"/>
      <c r="B291" s="100"/>
      <c r="C291" s="100"/>
      <c r="D291" s="101">
        <f t="shared" si="65"/>
        <v>0</v>
      </c>
      <c r="E291" s="101">
        <f t="shared" si="66"/>
        <v>0</v>
      </c>
      <c r="F291" s="94">
        <f t="shared" si="67"/>
        <v>0</v>
      </c>
      <c r="G291" s="94">
        <f t="shared" si="68"/>
        <v>0</v>
      </c>
      <c r="H291" s="94">
        <f t="shared" si="69"/>
        <v>0</v>
      </c>
      <c r="I291" s="94">
        <f t="shared" si="70"/>
        <v>0</v>
      </c>
      <c r="J291" s="94">
        <f t="shared" si="71"/>
        <v>0</v>
      </c>
      <c r="K291" s="94">
        <f t="shared" si="72"/>
        <v>0</v>
      </c>
      <c r="L291" s="94">
        <f t="shared" si="73"/>
        <v>0</v>
      </c>
      <c r="M291" s="94">
        <f t="shared" ca="1" si="74"/>
        <v>0.2207785454899161</v>
      </c>
      <c r="N291" s="94">
        <f t="shared" ca="1" si="75"/>
        <v>0</v>
      </c>
      <c r="O291" s="129">
        <f t="shared" ca="1" si="76"/>
        <v>0</v>
      </c>
      <c r="P291" s="94">
        <f t="shared" ca="1" si="77"/>
        <v>0</v>
      </c>
      <c r="Q291" s="94">
        <f t="shared" ca="1" si="78"/>
        <v>0</v>
      </c>
      <c r="R291" s="10">
        <f t="shared" ca="1" si="79"/>
        <v>-0.2207785454899161</v>
      </c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</row>
    <row r="292" spans="1:35" x14ac:dyDescent="0.2">
      <c r="A292" s="100"/>
      <c r="B292" s="100"/>
      <c r="C292" s="100"/>
      <c r="D292" s="101">
        <f t="shared" si="65"/>
        <v>0</v>
      </c>
      <c r="E292" s="101">
        <f t="shared" si="66"/>
        <v>0</v>
      </c>
      <c r="F292" s="94">
        <f t="shared" si="67"/>
        <v>0</v>
      </c>
      <c r="G292" s="94">
        <f t="shared" si="68"/>
        <v>0</v>
      </c>
      <c r="H292" s="94">
        <f t="shared" si="69"/>
        <v>0</v>
      </c>
      <c r="I292" s="94">
        <f t="shared" si="70"/>
        <v>0</v>
      </c>
      <c r="J292" s="94">
        <f t="shared" si="71"/>
        <v>0</v>
      </c>
      <c r="K292" s="94">
        <f t="shared" si="72"/>
        <v>0</v>
      </c>
      <c r="L292" s="94">
        <f t="shared" si="73"/>
        <v>0</v>
      </c>
      <c r="M292" s="94">
        <f t="shared" ca="1" si="74"/>
        <v>0.2207785454899161</v>
      </c>
      <c r="N292" s="94">
        <f t="shared" ca="1" si="75"/>
        <v>0</v>
      </c>
      <c r="O292" s="129">
        <f t="shared" ca="1" si="76"/>
        <v>0</v>
      </c>
      <c r="P292" s="94">
        <f t="shared" ca="1" si="77"/>
        <v>0</v>
      </c>
      <c r="Q292" s="94">
        <f t="shared" ca="1" si="78"/>
        <v>0</v>
      </c>
      <c r="R292" s="10">
        <f t="shared" ca="1" si="79"/>
        <v>-0.2207785454899161</v>
      </c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</row>
    <row r="293" spans="1:35" x14ac:dyDescent="0.2">
      <c r="A293" s="100"/>
      <c r="B293" s="100"/>
      <c r="C293" s="100"/>
      <c r="D293" s="101">
        <f t="shared" si="65"/>
        <v>0</v>
      </c>
      <c r="E293" s="101">
        <f t="shared" si="66"/>
        <v>0</v>
      </c>
      <c r="F293" s="94">
        <f t="shared" si="67"/>
        <v>0</v>
      </c>
      <c r="G293" s="94">
        <f t="shared" si="68"/>
        <v>0</v>
      </c>
      <c r="H293" s="94">
        <f t="shared" si="69"/>
        <v>0</v>
      </c>
      <c r="I293" s="94">
        <f t="shared" si="70"/>
        <v>0</v>
      </c>
      <c r="J293" s="94">
        <f t="shared" si="71"/>
        <v>0</v>
      </c>
      <c r="K293" s="94">
        <f t="shared" si="72"/>
        <v>0</v>
      </c>
      <c r="L293" s="94">
        <f t="shared" si="73"/>
        <v>0</v>
      </c>
      <c r="M293" s="94">
        <f t="shared" ca="1" si="74"/>
        <v>0.2207785454899161</v>
      </c>
      <c r="N293" s="94">
        <f t="shared" ca="1" si="75"/>
        <v>0</v>
      </c>
      <c r="O293" s="129">
        <f t="shared" ca="1" si="76"/>
        <v>0</v>
      </c>
      <c r="P293" s="94">
        <f t="shared" ca="1" si="77"/>
        <v>0</v>
      </c>
      <c r="Q293" s="94">
        <f t="shared" ca="1" si="78"/>
        <v>0</v>
      </c>
      <c r="R293" s="10">
        <f t="shared" ca="1" si="79"/>
        <v>-0.2207785454899161</v>
      </c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</row>
    <row r="294" spans="1:35" x14ac:dyDescent="0.2">
      <c r="A294" s="100"/>
      <c r="B294" s="100"/>
      <c r="C294" s="100"/>
      <c r="D294" s="101">
        <f t="shared" si="65"/>
        <v>0</v>
      </c>
      <c r="E294" s="101">
        <f t="shared" si="66"/>
        <v>0</v>
      </c>
      <c r="F294" s="94">
        <f t="shared" si="67"/>
        <v>0</v>
      </c>
      <c r="G294" s="94">
        <f t="shared" si="68"/>
        <v>0</v>
      </c>
      <c r="H294" s="94">
        <f t="shared" si="69"/>
        <v>0</v>
      </c>
      <c r="I294" s="94">
        <f t="shared" si="70"/>
        <v>0</v>
      </c>
      <c r="J294" s="94">
        <f t="shared" si="71"/>
        <v>0</v>
      </c>
      <c r="K294" s="94">
        <f t="shared" si="72"/>
        <v>0</v>
      </c>
      <c r="L294" s="94">
        <f t="shared" si="73"/>
        <v>0</v>
      </c>
      <c r="M294" s="94">
        <f t="shared" ca="1" si="74"/>
        <v>0.2207785454899161</v>
      </c>
      <c r="N294" s="94">
        <f t="shared" ca="1" si="75"/>
        <v>0</v>
      </c>
      <c r="O294" s="129">
        <f t="shared" ca="1" si="76"/>
        <v>0</v>
      </c>
      <c r="P294" s="94">
        <f t="shared" ca="1" si="77"/>
        <v>0</v>
      </c>
      <c r="Q294" s="94">
        <f t="shared" ca="1" si="78"/>
        <v>0</v>
      </c>
      <c r="R294" s="10">
        <f t="shared" ca="1" si="79"/>
        <v>-0.2207785454899161</v>
      </c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</row>
    <row r="295" spans="1:35" x14ac:dyDescent="0.2">
      <c r="A295" s="100"/>
      <c r="B295" s="100"/>
      <c r="C295" s="100"/>
      <c r="D295" s="101">
        <f t="shared" si="65"/>
        <v>0</v>
      </c>
      <c r="E295" s="101">
        <f t="shared" si="66"/>
        <v>0</v>
      </c>
      <c r="F295" s="94">
        <f t="shared" si="67"/>
        <v>0</v>
      </c>
      <c r="G295" s="94">
        <f t="shared" si="68"/>
        <v>0</v>
      </c>
      <c r="H295" s="94">
        <f t="shared" si="69"/>
        <v>0</v>
      </c>
      <c r="I295" s="94">
        <f t="shared" si="70"/>
        <v>0</v>
      </c>
      <c r="J295" s="94">
        <f t="shared" si="71"/>
        <v>0</v>
      </c>
      <c r="K295" s="94">
        <f t="shared" si="72"/>
        <v>0</v>
      </c>
      <c r="L295" s="94">
        <f t="shared" si="73"/>
        <v>0</v>
      </c>
      <c r="M295" s="94">
        <f t="shared" ca="1" si="74"/>
        <v>0.2207785454899161</v>
      </c>
      <c r="N295" s="94">
        <f t="shared" ca="1" si="75"/>
        <v>0</v>
      </c>
      <c r="O295" s="129">
        <f t="shared" ca="1" si="76"/>
        <v>0</v>
      </c>
      <c r="P295" s="94">
        <f t="shared" ca="1" si="77"/>
        <v>0</v>
      </c>
      <c r="Q295" s="94">
        <f t="shared" ca="1" si="78"/>
        <v>0</v>
      </c>
      <c r="R295" s="10">
        <f t="shared" ca="1" si="79"/>
        <v>-0.2207785454899161</v>
      </c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</row>
    <row r="296" spans="1:35" x14ac:dyDescent="0.2">
      <c r="A296" s="100"/>
      <c r="B296" s="100"/>
      <c r="C296" s="100"/>
      <c r="D296" s="101">
        <f t="shared" si="65"/>
        <v>0</v>
      </c>
      <c r="E296" s="101">
        <f t="shared" si="66"/>
        <v>0</v>
      </c>
      <c r="F296" s="94">
        <f t="shared" si="67"/>
        <v>0</v>
      </c>
      <c r="G296" s="94">
        <f t="shared" si="68"/>
        <v>0</v>
      </c>
      <c r="H296" s="94">
        <f t="shared" si="69"/>
        <v>0</v>
      </c>
      <c r="I296" s="94">
        <f t="shared" si="70"/>
        <v>0</v>
      </c>
      <c r="J296" s="94">
        <f t="shared" si="71"/>
        <v>0</v>
      </c>
      <c r="K296" s="94">
        <f t="shared" si="72"/>
        <v>0</v>
      </c>
      <c r="L296" s="94">
        <f t="shared" si="73"/>
        <v>0</v>
      </c>
      <c r="M296" s="94">
        <f t="shared" ca="1" si="74"/>
        <v>0.2207785454899161</v>
      </c>
      <c r="N296" s="94">
        <f t="shared" ca="1" si="75"/>
        <v>0</v>
      </c>
      <c r="O296" s="129">
        <f t="shared" ca="1" si="76"/>
        <v>0</v>
      </c>
      <c r="P296" s="94">
        <f t="shared" ca="1" si="77"/>
        <v>0</v>
      </c>
      <c r="Q296" s="94">
        <f t="shared" ca="1" si="78"/>
        <v>0</v>
      </c>
      <c r="R296" s="10">
        <f t="shared" ca="1" si="79"/>
        <v>-0.2207785454899161</v>
      </c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</row>
    <row r="297" spans="1:35" x14ac:dyDescent="0.2">
      <c r="A297" s="100"/>
      <c r="B297" s="100"/>
      <c r="C297" s="100"/>
      <c r="D297" s="101">
        <f t="shared" si="65"/>
        <v>0</v>
      </c>
      <c r="E297" s="101">
        <f t="shared" si="66"/>
        <v>0</v>
      </c>
      <c r="F297" s="94">
        <f t="shared" si="67"/>
        <v>0</v>
      </c>
      <c r="G297" s="94">
        <f t="shared" si="68"/>
        <v>0</v>
      </c>
      <c r="H297" s="94">
        <f t="shared" si="69"/>
        <v>0</v>
      </c>
      <c r="I297" s="94">
        <f t="shared" si="70"/>
        <v>0</v>
      </c>
      <c r="J297" s="94">
        <f t="shared" si="71"/>
        <v>0</v>
      </c>
      <c r="K297" s="94">
        <f t="shared" si="72"/>
        <v>0</v>
      </c>
      <c r="L297" s="94">
        <f t="shared" si="73"/>
        <v>0</v>
      </c>
      <c r="M297" s="94">
        <f t="shared" ca="1" si="74"/>
        <v>0.2207785454899161</v>
      </c>
      <c r="N297" s="94">
        <f t="shared" ca="1" si="75"/>
        <v>0</v>
      </c>
      <c r="O297" s="129">
        <f t="shared" ca="1" si="76"/>
        <v>0</v>
      </c>
      <c r="P297" s="94">
        <f t="shared" ca="1" si="77"/>
        <v>0</v>
      </c>
      <c r="Q297" s="94">
        <f t="shared" ca="1" si="78"/>
        <v>0</v>
      </c>
      <c r="R297" s="10">
        <f t="shared" ca="1" si="79"/>
        <v>-0.2207785454899161</v>
      </c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</row>
    <row r="298" spans="1:35" x14ac:dyDescent="0.2">
      <c r="A298" s="100"/>
      <c r="B298" s="100"/>
      <c r="C298" s="100"/>
      <c r="D298" s="101">
        <f t="shared" si="65"/>
        <v>0</v>
      </c>
      <c r="E298" s="101">
        <f t="shared" si="66"/>
        <v>0</v>
      </c>
      <c r="F298" s="94">
        <f t="shared" si="67"/>
        <v>0</v>
      </c>
      <c r="G298" s="94">
        <f t="shared" si="68"/>
        <v>0</v>
      </c>
      <c r="H298" s="94">
        <f t="shared" si="69"/>
        <v>0</v>
      </c>
      <c r="I298" s="94">
        <f t="shared" si="70"/>
        <v>0</v>
      </c>
      <c r="J298" s="94">
        <f t="shared" si="71"/>
        <v>0</v>
      </c>
      <c r="K298" s="94">
        <f t="shared" si="72"/>
        <v>0</v>
      </c>
      <c r="L298" s="94">
        <f t="shared" si="73"/>
        <v>0</v>
      </c>
      <c r="M298" s="94">
        <f t="shared" ca="1" si="74"/>
        <v>0.2207785454899161</v>
      </c>
      <c r="N298" s="94">
        <f t="shared" ca="1" si="75"/>
        <v>0</v>
      </c>
      <c r="O298" s="129">
        <f t="shared" ca="1" si="76"/>
        <v>0</v>
      </c>
      <c r="P298" s="94">
        <f t="shared" ca="1" si="77"/>
        <v>0</v>
      </c>
      <c r="Q298" s="94">
        <f t="shared" ca="1" si="78"/>
        <v>0</v>
      </c>
      <c r="R298" s="10">
        <f t="shared" ca="1" si="79"/>
        <v>-0.2207785454899161</v>
      </c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</row>
    <row r="299" spans="1:35" x14ac:dyDescent="0.2">
      <c r="A299" s="100"/>
      <c r="B299" s="100"/>
      <c r="C299" s="100"/>
      <c r="D299" s="101">
        <f t="shared" si="65"/>
        <v>0</v>
      </c>
      <c r="E299" s="101">
        <f t="shared" si="66"/>
        <v>0</v>
      </c>
      <c r="F299" s="94">
        <f t="shared" si="67"/>
        <v>0</v>
      </c>
      <c r="G299" s="94">
        <f t="shared" si="68"/>
        <v>0</v>
      </c>
      <c r="H299" s="94">
        <f t="shared" si="69"/>
        <v>0</v>
      </c>
      <c r="I299" s="94">
        <f t="shared" si="70"/>
        <v>0</v>
      </c>
      <c r="J299" s="94">
        <f t="shared" si="71"/>
        <v>0</v>
      </c>
      <c r="K299" s="94">
        <f t="shared" si="72"/>
        <v>0</v>
      </c>
      <c r="L299" s="94">
        <f t="shared" si="73"/>
        <v>0</v>
      </c>
      <c r="M299" s="94">
        <f t="shared" ca="1" si="74"/>
        <v>0.2207785454899161</v>
      </c>
      <c r="N299" s="94">
        <f t="shared" ca="1" si="75"/>
        <v>0</v>
      </c>
      <c r="O299" s="129">
        <f t="shared" ca="1" si="76"/>
        <v>0</v>
      </c>
      <c r="P299" s="94">
        <f t="shared" ca="1" si="77"/>
        <v>0</v>
      </c>
      <c r="Q299" s="94">
        <f t="shared" ca="1" si="78"/>
        <v>0</v>
      </c>
      <c r="R299" s="10">
        <f t="shared" ca="1" si="79"/>
        <v>-0.2207785454899161</v>
      </c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</row>
    <row r="300" spans="1:35" x14ac:dyDescent="0.2">
      <c r="A300" s="100"/>
      <c r="B300" s="100"/>
      <c r="C300" s="100"/>
      <c r="D300" s="101">
        <f t="shared" si="65"/>
        <v>0</v>
      </c>
      <c r="E300" s="101">
        <f t="shared" si="66"/>
        <v>0</v>
      </c>
      <c r="F300" s="94">
        <f t="shared" si="67"/>
        <v>0</v>
      </c>
      <c r="G300" s="94">
        <f t="shared" si="68"/>
        <v>0</v>
      </c>
      <c r="H300" s="94">
        <f t="shared" si="69"/>
        <v>0</v>
      </c>
      <c r="I300" s="94">
        <f t="shared" si="70"/>
        <v>0</v>
      </c>
      <c r="J300" s="94">
        <f t="shared" si="71"/>
        <v>0</v>
      </c>
      <c r="K300" s="94">
        <f t="shared" si="72"/>
        <v>0</v>
      </c>
      <c r="L300" s="94">
        <f t="shared" si="73"/>
        <v>0</v>
      </c>
      <c r="M300" s="94">
        <f t="shared" ca="1" si="74"/>
        <v>0.2207785454899161</v>
      </c>
      <c r="N300" s="94">
        <f t="shared" ca="1" si="75"/>
        <v>0</v>
      </c>
      <c r="O300" s="129">
        <f t="shared" ca="1" si="76"/>
        <v>0</v>
      </c>
      <c r="P300" s="94">
        <f t="shared" ca="1" si="77"/>
        <v>0</v>
      </c>
      <c r="Q300" s="94">
        <f t="shared" ca="1" si="78"/>
        <v>0</v>
      </c>
      <c r="R300" s="10">
        <f t="shared" ca="1" si="79"/>
        <v>-0.2207785454899161</v>
      </c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</row>
    <row r="301" spans="1:35" x14ac:dyDescent="0.2">
      <c r="A301" s="100"/>
      <c r="B301" s="100"/>
      <c r="C301" s="100"/>
      <c r="D301" s="101">
        <f t="shared" si="65"/>
        <v>0</v>
      </c>
      <c r="E301" s="101">
        <f t="shared" si="66"/>
        <v>0</v>
      </c>
      <c r="F301" s="94">
        <f t="shared" si="67"/>
        <v>0</v>
      </c>
      <c r="G301" s="94">
        <f t="shared" si="68"/>
        <v>0</v>
      </c>
      <c r="H301" s="94">
        <f t="shared" si="69"/>
        <v>0</v>
      </c>
      <c r="I301" s="94">
        <f t="shared" si="70"/>
        <v>0</v>
      </c>
      <c r="J301" s="94">
        <f t="shared" si="71"/>
        <v>0</v>
      </c>
      <c r="K301" s="94">
        <f t="shared" si="72"/>
        <v>0</v>
      </c>
      <c r="L301" s="94">
        <f t="shared" si="73"/>
        <v>0</v>
      </c>
      <c r="M301" s="94">
        <f t="shared" ca="1" si="74"/>
        <v>0.2207785454899161</v>
      </c>
      <c r="N301" s="94">
        <f t="shared" ca="1" si="75"/>
        <v>0</v>
      </c>
      <c r="O301" s="129">
        <f t="shared" ca="1" si="76"/>
        <v>0</v>
      </c>
      <c r="P301" s="94">
        <f t="shared" ca="1" si="77"/>
        <v>0</v>
      </c>
      <c r="Q301" s="94">
        <f t="shared" ca="1" si="78"/>
        <v>0</v>
      </c>
      <c r="R301" s="10">
        <f t="shared" ca="1" si="79"/>
        <v>-0.2207785454899161</v>
      </c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</row>
    <row r="302" spans="1:35" x14ac:dyDescent="0.2">
      <c r="A302" s="100"/>
      <c r="B302" s="100"/>
      <c r="C302" s="100"/>
      <c r="D302" s="101">
        <f t="shared" si="65"/>
        <v>0</v>
      </c>
      <c r="E302" s="101">
        <f t="shared" si="66"/>
        <v>0</v>
      </c>
      <c r="F302" s="94">
        <f t="shared" si="67"/>
        <v>0</v>
      </c>
      <c r="G302" s="94">
        <f t="shared" si="68"/>
        <v>0</v>
      </c>
      <c r="H302" s="94">
        <f t="shared" si="69"/>
        <v>0</v>
      </c>
      <c r="I302" s="94">
        <f t="shared" si="70"/>
        <v>0</v>
      </c>
      <c r="J302" s="94">
        <f t="shared" si="71"/>
        <v>0</v>
      </c>
      <c r="K302" s="94">
        <f t="shared" si="72"/>
        <v>0</v>
      </c>
      <c r="L302" s="94">
        <f t="shared" si="73"/>
        <v>0</v>
      </c>
      <c r="M302" s="94">
        <f t="shared" ca="1" si="74"/>
        <v>0.2207785454899161</v>
      </c>
      <c r="N302" s="94">
        <f t="shared" ca="1" si="75"/>
        <v>0</v>
      </c>
      <c r="O302" s="129">
        <f t="shared" ca="1" si="76"/>
        <v>0</v>
      </c>
      <c r="P302" s="94">
        <f t="shared" ca="1" si="77"/>
        <v>0</v>
      </c>
      <c r="Q302" s="94">
        <f t="shared" ca="1" si="78"/>
        <v>0</v>
      </c>
      <c r="R302" s="10">
        <f t="shared" ca="1" si="79"/>
        <v>-0.2207785454899161</v>
      </c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</row>
    <row r="303" spans="1:35" x14ac:dyDescent="0.2">
      <c r="A303" s="100"/>
      <c r="B303" s="100"/>
      <c r="C303" s="100"/>
      <c r="D303" s="101">
        <f t="shared" si="65"/>
        <v>0</v>
      </c>
      <c r="E303" s="101">
        <f t="shared" si="66"/>
        <v>0</v>
      </c>
      <c r="F303" s="94">
        <f t="shared" si="67"/>
        <v>0</v>
      </c>
      <c r="G303" s="94">
        <f t="shared" si="68"/>
        <v>0</v>
      </c>
      <c r="H303" s="94">
        <f t="shared" si="69"/>
        <v>0</v>
      </c>
      <c r="I303" s="94">
        <f t="shared" si="70"/>
        <v>0</v>
      </c>
      <c r="J303" s="94">
        <f t="shared" si="71"/>
        <v>0</v>
      </c>
      <c r="K303" s="94">
        <f t="shared" si="72"/>
        <v>0</v>
      </c>
      <c r="L303" s="94">
        <f t="shared" si="73"/>
        <v>0</v>
      </c>
      <c r="M303" s="94">
        <f t="shared" ca="1" si="74"/>
        <v>0.2207785454899161</v>
      </c>
      <c r="N303" s="94">
        <f t="shared" ca="1" si="75"/>
        <v>0</v>
      </c>
      <c r="O303" s="129">
        <f t="shared" ca="1" si="76"/>
        <v>0</v>
      </c>
      <c r="P303" s="94">
        <f t="shared" ca="1" si="77"/>
        <v>0</v>
      </c>
      <c r="Q303" s="94">
        <f t="shared" ca="1" si="78"/>
        <v>0</v>
      </c>
      <c r="R303" s="10">
        <f t="shared" ca="1" si="79"/>
        <v>-0.2207785454899161</v>
      </c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</row>
    <row r="304" spans="1:35" x14ac:dyDescent="0.2">
      <c r="A304" s="100"/>
      <c r="B304" s="100"/>
      <c r="C304" s="100"/>
      <c r="D304" s="101">
        <f t="shared" si="65"/>
        <v>0</v>
      </c>
      <c r="E304" s="101">
        <f t="shared" si="66"/>
        <v>0</v>
      </c>
      <c r="F304" s="94">
        <f t="shared" si="67"/>
        <v>0</v>
      </c>
      <c r="G304" s="94">
        <f t="shared" si="68"/>
        <v>0</v>
      </c>
      <c r="H304" s="94">
        <f t="shared" si="69"/>
        <v>0</v>
      </c>
      <c r="I304" s="94">
        <f t="shared" si="70"/>
        <v>0</v>
      </c>
      <c r="J304" s="94">
        <f t="shared" si="71"/>
        <v>0</v>
      </c>
      <c r="K304" s="94">
        <f t="shared" si="72"/>
        <v>0</v>
      </c>
      <c r="L304" s="94">
        <f t="shared" si="73"/>
        <v>0</v>
      </c>
      <c r="M304" s="94">
        <f t="shared" ca="1" si="74"/>
        <v>0.2207785454899161</v>
      </c>
      <c r="N304" s="94">
        <f t="shared" ca="1" si="75"/>
        <v>0</v>
      </c>
      <c r="O304" s="129">
        <f t="shared" ca="1" si="76"/>
        <v>0</v>
      </c>
      <c r="P304" s="94">
        <f t="shared" ca="1" si="77"/>
        <v>0</v>
      </c>
      <c r="Q304" s="94">
        <f t="shared" ca="1" si="78"/>
        <v>0</v>
      </c>
      <c r="R304" s="10">
        <f t="shared" ca="1" si="79"/>
        <v>-0.2207785454899161</v>
      </c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</row>
    <row r="305" spans="1:35" x14ac:dyDescent="0.2">
      <c r="A305" s="100"/>
      <c r="B305" s="100"/>
      <c r="C305" s="100"/>
      <c r="D305" s="101">
        <f t="shared" si="65"/>
        <v>0</v>
      </c>
      <c r="E305" s="101">
        <f t="shared" si="66"/>
        <v>0</v>
      </c>
      <c r="F305" s="94">
        <f t="shared" si="67"/>
        <v>0</v>
      </c>
      <c r="G305" s="94">
        <f t="shared" si="68"/>
        <v>0</v>
      </c>
      <c r="H305" s="94">
        <f t="shared" si="69"/>
        <v>0</v>
      </c>
      <c r="I305" s="94">
        <f t="shared" si="70"/>
        <v>0</v>
      </c>
      <c r="J305" s="94">
        <f t="shared" si="71"/>
        <v>0</v>
      </c>
      <c r="K305" s="94">
        <f t="shared" si="72"/>
        <v>0</v>
      </c>
      <c r="L305" s="94">
        <f t="shared" si="73"/>
        <v>0</v>
      </c>
      <c r="M305" s="94">
        <f t="shared" ca="1" si="74"/>
        <v>0.2207785454899161</v>
      </c>
      <c r="N305" s="94">
        <f t="shared" ca="1" si="75"/>
        <v>0</v>
      </c>
      <c r="O305" s="129">
        <f t="shared" ca="1" si="76"/>
        <v>0</v>
      </c>
      <c r="P305" s="94">
        <f t="shared" ca="1" si="77"/>
        <v>0</v>
      </c>
      <c r="Q305" s="94">
        <f t="shared" ca="1" si="78"/>
        <v>0</v>
      </c>
      <c r="R305" s="10">
        <f t="shared" ca="1" si="79"/>
        <v>-0.2207785454899161</v>
      </c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</row>
    <row r="306" spans="1:35" x14ac:dyDescent="0.2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</row>
    <row r="307" spans="1:35" x14ac:dyDescent="0.2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</row>
    <row r="308" spans="1:35" x14ac:dyDescent="0.2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</row>
    <row r="309" spans="1:35" x14ac:dyDescent="0.2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</row>
    <row r="310" spans="1:35" x14ac:dyDescent="0.2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</row>
    <row r="311" spans="1:35" x14ac:dyDescent="0.2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</row>
    <row r="312" spans="1:35" x14ac:dyDescent="0.2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</row>
    <row r="313" spans="1:35" x14ac:dyDescent="0.2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</row>
    <row r="314" spans="1:35" x14ac:dyDescent="0.2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</row>
    <row r="315" spans="1:35" x14ac:dyDescent="0.2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</row>
    <row r="316" spans="1:35" x14ac:dyDescent="0.2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</row>
    <row r="317" spans="1:35" x14ac:dyDescent="0.2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</row>
    <row r="318" spans="1:35" x14ac:dyDescent="0.2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</row>
    <row r="319" spans="1:35" x14ac:dyDescent="0.2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</row>
    <row r="320" spans="1:35" x14ac:dyDescent="0.2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</row>
    <row r="321" spans="1:35" x14ac:dyDescent="0.2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</row>
    <row r="322" spans="1:35" x14ac:dyDescent="0.2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</row>
    <row r="323" spans="1:35" x14ac:dyDescent="0.2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</row>
    <row r="324" spans="1:35" x14ac:dyDescent="0.2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</row>
    <row r="325" spans="1:35" x14ac:dyDescent="0.2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</row>
    <row r="326" spans="1:35" x14ac:dyDescent="0.2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</row>
    <row r="327" spans="1:35" x14ac:dyDescent="0.2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</row>
    <row r="328" spans="1:35" x14ac:dyDescent="0.2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</row>
    <row r="329" spans="1:35" x14ac:dyDescent="0.2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</row>
    <row r="330" spans="1:35" x14ac:dyDescent="0.2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</row>
    <row r="331" spans="1:35" x14ac:dyDescent="0.2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</row>
    <row r="332" spans="1:35" x14ac:dyDescent="0.2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</row>
    <row r="333" spans="1:35" x14ac:dyDescent="0.2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</row>
    <row r="334" spans="1:35" x14ac:dyDescent="0.2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</row>
    <row r="335" spans="1:35" x14ac:dyDescent="0.2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</row>
    <row r="336" spans="1:35" x14ac:dyDescent="0.2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</row>
    <row r="337" spans="1:35" x14ac:dyDescent="0.2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</row>
    <row r="338" spans="1:35" x14ac:dyDescent="0.2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</row>
    <row r="339" spans="1:35" x14ac:dyDescent="0.2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</row>
    <row r="340" spans="1:35" x14ac:dyDescent="0.2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</row>
    <row r="341" spans="1:35" x14ac:dyDescent="0.2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</row>
    <row r="342" spans="1:35" x14ac:dyDescent="0.2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</row>
    <row r="343" spans="1:35" x14ac:dyDescent="0.2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</row>
    <row r="344" spans="1:35" x14ac:dyDescent="0.2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</row>
    <row r="345" spans="1:35" x14ac:dyDescent="0.2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</row>
    <row r="346" spans="1:35" x14ac:dyDescent="0.2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</row>
    <row r="347" spans="1:35" x14ac:dyDescent="0.2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</row>
    <row r="348" spans="1:35" x14ac:dyDescent="0.2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</row>
    <row r="349" spans="1:35" x14ac:dyDescent="0.2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</row>
    <row r="350" spans="1:35" x14ac:dyDescent="0.2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</row>
    <row r="351" spans="1:35" x14ac:dyDescent="0.2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</row>
    <row r="352" spans="1:35" x14ac:dyDescent="0.2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</row>
    <row r="353" spans="1:35" x14ac:dyDescent="0.2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</row>
    <row r="354" spans="1:35" x14ac:dyDescent="0.2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</row>
    <row r="355" spans="1:35" x14ac:dyDescent="0.2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</row>
    <row r="356" spans="1:35" x14ac:dyDescent="0.2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</row>
    <row r="357" spans="1:35" x14ac:dyDescent="0.2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</row>
    <row r="358" spans="1:35" x14ac:dyDescent="0.2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</row>
    <row r="359" spans="1:35" x14ac:dyDescent="0.2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</row>
    <row r="360" spans="1:35" x14ac:dyDescent="0.2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</row>
    <row r="361" spans="1:35" x14ac:dyDescent="0.2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</row>
    <row r="362" spans="1:35" x14ac:dyDescent="0.2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</row>
    <row r="363" spans="1:35" x14ac:dyDescent="0.2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</row>
    <row r="364" spans="1:35" x14ac:dyDescent="0.2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</row>
    <row r="365" spans="1:35" x14ac:dyDescent="0.2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</row>
    <row r="366" spans="1:35" x14ac:dyDescent="0.2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</row>
    <row r="367" spans="1:35" x14ac:dyDescent="0.2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</row>
    <row r="368" spans="1:35" x14ac:dyDescent="0.2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</row>
    <row r="369" spans="1:35" x14ac:dyDescent="0.2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</row>
    <row r="370" spans="1:35" x14ac:dyDescent="0.2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</row>
    <row r="371" spans="1:35" x14ac:dyDescent="0.2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</row>
    <row r="372" spans="1:35" x14ac:dyDescent="0.2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</row>
    <row r="373" spans="1:35" x14ac:dyDescent="0.2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</row>
    <row r="374" spans="1:35" x14ac:dyDescent="0.2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</row>
    <row r="375" spans="1:35" x14ac:dyDescent="0.2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</row>
    <row r="376" spans="1:35" x14ac:dyDescent="0.2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</row>
    <row r="377" spans="1:35" x14ac:dyDescent="0.2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</row>
    <row r="378" spans="1:35" x14ac:dyDescent="0.2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</row>
    <row r="379" spans="1:35" x14ac:dyDescent="0.2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</row>
    <row r="380" spans="1:35" x14ac:dyDescent="0.2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</row>
    <row r="381" spans="1:35" x14ac:dyDescent="0.2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</row>
    <row r="382" spans="1:35" x14ac:dyDescent="0.2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</row>
    <row r="383" spans="1:35" x14ac:dyDescent="0.2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</row>
    <row r="384" spans="1:35" x14ac:dyDescent="0.2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</row>
    <row r="385" spans="1:35" x14ac:dyDescent="0.2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</row>
    <row r="386" spans="1:35" x14ac:dyDescent="0.2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</row>
    <row r="387" spans="1:35" x14ac:dyDescent="0.2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</row>
    <row r="388" spans="1:35" x14ac:dyDescent="0.2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</row>
    <row r="389" spans="1:35" x14ac:dyDescent="0.2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</row>
    <row r="390" spans="1:35" x14ac:dyDescent="0.2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</row>
    <row r="391" spans="1:35" x14ac:dyDescent="0.2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</row>
    <row r="392" spans="1:35" x14ac:dyDescent="0.2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</row>
    <row r="393" spans="1:35" x14ac:dyDescent="0.2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</row>
    <row r="394" spans="1:35" x14ac:dyDescent="0.2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</row>
    <row r="395" spans="1:35" x14ac:dyDescent="0.2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</row>
    <row r="396" spans="1:35" x14ac:dyDescent="0.2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</row>
    <row r="397" spans="1:35" x14ac:dyDescent="0.2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</row>
    <row r="398" spans="1:35" x14ac:dyDescent="0.2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</row>
    <row r="399" spans="1:35" x14ac:dyDescent="0.2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</row>
    <row r="400" spans="1:35" x14ac:dyDescent="0.2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</row>
    <row r="401" spans="1:35" x14ac:dyDescent="0.2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</row>
    <row r="402" spans="1:35" x14ac:dyDescent="0.2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</row>
    <row r="403" spans="1:35" x14ac:dyDescent="0.2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</row>
    <row r="404" spans="1:35" x14ac:dyDescent="0.2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</row>
    <row r="405" spans="1:35" x14ac:dyDescent="0.2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</row>
    <row r="406" spans="1:35" x14ac:dyDescent="0.2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</row>
    <row r="407" spans="1:35" x14ac:dyDescent="0.2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</row>
    <row r="408" spans="1:35" x14ac:dyDescent="0.2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</row>
    <row r="409" spans="1:35" x14ac:dyDescent="0.2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</row>
    <row r="410" spans="1:35" x14ac:dyDescent="0.2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</row>
    <row r="411" spans="1:35" x14ac:dyDescent="0.2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</row>
    <row r="412" spans="1:35" x14ac:dyDescent="0.2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</row>
    <row r="413" spans="1:35" x14ac:dyDescent="0.2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</row>
    <row r="414" spans="1:35" x14ac:dyDescent="0.2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</row>
    <row r="415" spans="1:35" x14ac:dyDescent="0.2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</row>
    <row r="416" spans="1:35" x14ac:dyDescent="0.2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</row>
    <row r="417" spans="1:35" x14ac:dyDescent="0.2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</row>
    <row r="418" spans="1:35" x14ac:dyDescent="0.2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</row>
    <row r="419" spans="1:35" x14ac:dyDescent="0.2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</row>
    <row r="420" spans="1:35" x14ac:dyDescent="0.2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</row>
    <row r="421" spans="1:35" x14ac:dyDescent="0.2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</row>
    <row r="422" spans="1:35" x14ac:dyDescent="0.2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</row>
    <row r="423" spans="1:35" x14ac:dyDescent="0.2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</row>
    <row r="424" spans="1:35" x14ac:dyDescent="0.2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</row>
    <row r="425" spans="1:35" x14ac:dyDescent="0.2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</row>
    <row r="426" spans="1:35" x14ac:dyDescent="0.2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</row>
    <row r="427" spans="1:35" x14ac:dyDescent="0.2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</row>
    <row r="428" spans="1:35" x14ac:dyDescent="0.2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</row>
    <row r="429" spans="1:35" x14ac:dyDescent="0.2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</row>
    <row r="430" spans="1:35" x14ac:dyDescent="0.2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</row>
    <row r="431" spans="1:35" x14ac:dyDescent="0.2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</row>
    <row r="432" spans="1:35" x14ac:dyDescent="0.2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</row>
    <row r="433" spans="1:35" x14ac:dyDescent="0.2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</row>
    <row r="434" spans="1:35" x14ac:dyDescent="0.2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</row>
    <row r="435" spans="1:35" x14ac:dyDescent="0.2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</row>
    <row r="436" spans="1:35" x14ac:dyDescent="0.2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</row>
    <row r="437" spans="1:35" x14ac:dyDescent="0.2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</row>
    <row r="438" spans="1:35" x14ac:dyDescent="0.2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</row>
    <row r="439" spans="1:35" x14ac:dyDescent="0.2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</row>
    <row r="440" spans="1:35" x14ac:dyDescent="0.2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</row>
    <row r="441" spans="1:35" x14ac:dyDescent="0.2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</row>
    <row r="442" spans="1:35" x14ac:dyDescent="0.2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</row>
    <row r="443" spans="1:35" x14ac:dyDescent="0.2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</row>
    <row r="444" spans="1:35" x14ac:dyDescent="0.2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</row>
    <row r="445" spans="1:35" x14ac:dyDescent="0.2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</row>
    <row r="446" spans="1:35" x14ac:dyDescent="0.2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</row>
    <row r="447" spans="1:35" x14ac:dyDescent="0.2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</row>
    <row r="448" spans="1:35" x14ac:dyDescent="0.2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</row>
    <row r="449" spans="1:35" x14ac:dyDescent="0.2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</row>
    <row r="450" spans="1:35" x14ac:dyDescent="0.2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</row>
    <row r="451" spans="1:35" x14ac:dyDescent="0.2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</row>
    <row r="452" spans="1:35" x14ac:dyDescent="0.2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</row>
    <row r="453" spans="1:35" x14ac:dyDescent="0.2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</row>
    <row r="454" spans="1:35" x14ac:dyDescent="0.2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</row>
    <row r="455" spans="1:35" x14ac:dyDescent="0.2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</row>
    <row r="456" spans="1:35" x14ac:dyDescent="0.2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</row>
    <row r="457" spans="1:35" x14ac:dyDescent="0.2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</row>
    <row r="458" spans="1:35" x14ac:dyDescent="0.2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</row>
    <row r="459" spans="1:35" x14ac:dyDescent="0.2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</row>
    <row r="460" spans="1:35" x14ac:dyDescent="0.2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</row>
    <row r="461" spans="1:35" x14ac:dyDescent="0.2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</row>
    <row r="462" spans="1:35" x14ac:dyDescent="0.2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</row>
    <row r="463" spans="1:35" x14ac:dyDescent="0.2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</row>
    <row r="464" spans="1:35" x14ac:dyDescent="0.2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</row>
    <row r="465" spans="1:35" x14ac:dyDescent="0.2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</row>
    <row r="466" spans="1:35" x14ac:dyDescent="0.2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</row>
    <row r="467" spans="1:35" x14ac:dyDescent="0.2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</row>
    <row r="468" spans="1:35" x14ac:dyDescent="0.2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</row>
    <row r="469" spans="1:35" x14ac:dyDescent="0.2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</row>
    <row r="470" spans="1:35" x14ac:dyDescent="0.2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</row>
    <row r="471" spans="1:35" x14ac:dyDescent="0.2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</row>
    <row r="472" spans="1:35" x14ac:dyDescent="0.2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</row>
    <row r="473" spans="1:35" x14ac:dyDescent="0.2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</row>
    <row r="474" spans="1:35" x14ac:dyDescent="0.2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</row>
    <row r="475" spans="1:35" x14ac:dyDescent="0.2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</row>
    <row r="476" spans="1:35" x14ac:dyDescent="0.2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</row>
    <row r="477" spans="1:35" x14ac:dyDescent="0.2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</row>
    <row r="478" spans="1:35" x14ac:dyDescent="0.2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</row>
    <row r="479" spans="1:35" x14ac:dyDescent="0.2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</row>
    <row r="480" spans="1:35" x14ac:dyDescent="0.2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</row>
    <row r="481" spans="1:35" x14ac:dyDescent="0.2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</row>
    <row r="482" spans="1:35" x14ac:dyDescent="0.2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</row>
    <row r="483" spans="1:35" x14ac:dyDescent="0.2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</row>
    <row r="484" spans="1:35" x14ac:dyDescent="0.2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</row>
    <row r="485" spans="1:35" x14ac:dyDescent="0.2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</row>
    <row r="486" spans="1:35" x14ac:dyDescent="0.2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</row>
    <row r="487" spans="1:35" x14ac:dyDescent="0.2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</row>
    <row r="488" spans="1:35" x14ac:dyDescent="0.2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</row>
    <row r="489" spans="1:35" x14ac:dyDescent="0.2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</row>
    <row r="490" spans="1:35" x14ac:dyDescent="0.2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</row>
    <row r="491" spans="1:35" x14ac:dyDescent="0.2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</row>
    <row r="492" spans="1:35" x14ac:dyDescent="0.2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</row>
    <row r="493" spans="1:35" x14ac:dyDescent="0.2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</row>
    <row r="494" spans="1:35" x14ac:dyDescent="0.2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</row>
    <row r="495" spans="1:35" x14ac:dyDescent="0.2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</row>
    <row r="496" spans="1:35" x14ac:dyDescent="0.2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</row>
    <row r="497" spans="1:35" x14ac:dyDescent="0.2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</row>
    <row r="498" spans="1:35" x14ac:dyDescent="0.2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</row>
    <row r="499" spans="1:35" x14ac:dyDescent="0.2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</row>
    <row r="500" spans="1:35" x14ac:dyDescent="0.2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</row>
    <row r="501" spans="1:35" x14ac:dyDescent="0.2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</row>
    <row r="502" spans="1:35" x14ac:dyDescent="0.2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</row>
    <row r="503" spans="1:35" x14ac:dyDescent="0.2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</row>
    <row r="504" spans="1:35" x14ac:dyDescent="0.2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</row>
    <row r="505" spans="1:35" x14ac:dyDescent="0.2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</row>
    <row r="506" spans="1:35" x14ac:dyDescent="0.2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</row>
    <row r="507" spans="1:35" x14ac:dyDescent="0.2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</row>
    <row r="508" spans="1:35" x14ac:dyDescent="0.2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</row>
    <row r="509" spans="1:35" x14ac:dyDescent="0.2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</row>
    <row r="510" spans="1:35" x14ac:dyDescent="0.2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</row>
    <row r="511" spans="1:35" x14ac:dyDescent="0.2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</row>
    <row r="512" spans="1:35" x14ac:dyDescent="0.2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</row>
    <row r="513" spans="1:35" x14ac:dyDescent="0.2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</row>
    <row r="514" spans="1:35" x14ac:dyDescent="0.2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</row>
    <row r="515" spans="1:35" x14ac:dyDescent="0.2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</row>
    <row r="516" spans="1:35" x14ac:dyDescent="0.2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</row>
    <row r="517" spans="1:35" x14ac:dyDescent="0.2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</row>
    <row r="518" spans="1:35" x14ac:dyDescent="0.2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</row>
    <row r="519" spans="1:35" x14ac:dyDescent="0.2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</row>
    <row r="520" spans="1:35" x14ac:dyDescent="0.2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</row>
    <row r="521" spans="1:35" x14ac:dyDescent="0.2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</row>
    <row r="522" spans="1:35" x14ac:dyDescent="0.2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</row>
    <row r="523" spans="1:35" x14ac:dyDescent="0.2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</row>
    <row r="524" spans="1:35" x14ac:dyDescent="0.2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</row>
    <row r="525" spans="1:35" x14ac:dyDescent="0.2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</row>
    <row r="526" spans="1:35" x14ac:dyDescent="0.2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</row>
    <row r="527" spans="1:35" x14ac:dyDescent="0.2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</row>
    <row r="528" spans="1:35" x14ac:dyDescent="0.2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</row>
    <row r="529" spans="1:35" x14ac:dyDescent="0.2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</row>
    <row r="530" spans="1:35" x14ac:dyDescent="0.2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</row>
    <row r="531" spans="1:35" x14ac:dyDescent="0.2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</row>
    <row r="532" spans="1:35" x14ac:dyDescent="0.2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</row>
    <row r="533" spans="1:35" x14ac:dyDescent="0.2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</row>
    <row r="534" spans="1:35" x14ac:dyDescent="0.2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</row>
    <row r="535" spans="1:35" x14ac:dyDescent="0.2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</row>
    <row r="536" spans="1:35" x14ac:dyDescent="0.2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</row>
    <row r="537" spans="1:35" x14ac:dyDescent="0.2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</row>
    <row r="538" spans="1:35" x14ac:dyDescent="0.2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</row>
    <row r="539" spans="1:35" x14ac:dyDescent="0.2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</row>
    <row r="540" spans="1:35" x14ac:dyDescent="0.2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</row>
    <row r="541" spans="1:35" x14ac:dyDescent="0.2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</row>
    <row r="542" spans="1:35" x14ac:dyDescent="0.2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</row>
    <row r="543" spans="1:35" x14ac:dyDescent="0.2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</row>
    <row r="544" spans="1:35" x14ac:dyDescent="0.2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</row>
    <row r="545" spans="1:35" x14ac:dyDescent="0.2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</row>
    <row r="546" spans="1:35" x14ac:dyDescent="0.2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</row>
    <row r="547" spans="1:35" x14ac:dyDescent="0.2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</row>
    <row r="548" spans="1:35" x14ac:dyDescent="0.2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</row>
    <row r="549" spans="1:35" x14ac:dyDescent="0.2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</row>
    <row r="550" spans="1:35" x14ac:dyDescent="0.2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</row>
    <row r="551" spans="1:35" x14ac:dyDescent="0.2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</row>
    <row r="552" spans="1:35" x14ac:dyDescent="0.2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</row>
    <row r="553" spans="1:35" x14ac:dyDescent="0.2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</row>
    <row r="554" spans="1:35" x14ac:dyDescent="0.2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</row>
    <row r="555" spans="1:35" x14ac:dyDescent="0.2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</row>
    <row r="556" spans="1:35" x14ac:dyDescent="0.2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</row>
    <row r="557" spans="1:35" x14ac:dyDescent="0.2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</row>
    <row r="558" spans="1:35" x14ac:dyDescent="0.2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</row>
    <row r="559" spans="1:35" x14ac:dyDescent="0.2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</row>
    <row r="560" spans="1:35" x14ac:dyDescent="0.2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</row>
    <row r="561" spans="1:35" x14ac:dyDescent="0.2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</row>
    <row r="562" spans="1:35" x14ac:dyDescent="0.2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</row>
    <row r="563" spans="1:35" x14ac:dyDescent="0.2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</row>
    <row r="564" spans="1:35" x14ac:dyDescent="0.2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</row>
    <row r="565" spans="1:35" x14ac:dyDescent="0.2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</row>
    <row r="566" spans="1:35" x14ac:dyDescent="0.2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</row>
    <row r="567" spans="1:35" x14ac:dyDescent="0.2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</row>
    <row r="568" spans="1:35" x14ac:dyDescent="0.2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</row>
    <row r="569" spans="1:35" x14ac:dyDescent="0.2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</row>
    <row r="570" spans="1:35" x14ac:dyDescent="0.2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</row>
    <row r="571" spans="1:35" x14ac:dyDescent="0.2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</row>
    <row r="572" spans="1:35" x14ac:dyDescent="0.2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</row>
    <row r="573" spans="1:35" x14ac:dyDescent="0.2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</row>
    <row r="574" spans="1:35" x14ac:dyDescent="0.2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</row>
    <row r="575" spans="1:35" x14ac:dyDescent="0.2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</row>
    <row r="576" spans="1:35" x14ac:dyDescent="0.2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</row>
    <row r="577" spans="1:35" x14ac:dyDescent="0.2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</row>
    <row r="578" spans="1:35" x14ac:dyDescent="0.2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</row>
    <row r="579" spans="1:35" x14ac:dyDescent="0.2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</row>
    <row r="580" spans="1:35" x14ac:dyDescent="0.2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</row>
    <row r="581" spans="1:35" x14ac:dyDescent="0.2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</row>
    <row r="582" spans="1:35" x14ac:dyDescent="0.2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</row>
    <row r="583" spans="1:35" x14ac:dyDescent="0.2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</row>
    <row r="584" spans="1:35" x14ac:dyDescent="0.2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</row>
    <row r="585" spans="1:35" x14ac:dyDescent="0.2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</row>
    <row r="586" spans="1:35" x14ac:dyDescent="0.2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</row>
    <row r="587" spans="1:35" x14ac:dyDescent="0.2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</row>
    <row r="588" spans="1:35" x14ac:dyDescent="0.2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</row>
    <row r="589" spans="1:35" x14ac:dyDescent="0.2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</row>
    <row r="590" spans="1:35" x14ac:dyDescent="0.2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</row>
    <row r="591" spans="1:35" x14ac:dyDescent="0.2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</row>
    <row r="592" spans="1:35" x14ac:dyDescent="0.2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</row>
    <row r="593" spans="1:35" x14ac:dyDescent="0.2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</row>
    <row r="594" spans="1:35" x14ac:dyDescent="0.2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</row>
    <row r="595" spans="1:35" x14ac:dyDescent="0.2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</row>
    <row r="596" spans="1:35" x14ac:dyDescent="0.2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</row>
    <row r="597" spans="1:35" x14ac:dyDescent="0.2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</row>
    <row r="598" spans="1:35" x14ac:dyDescent="0.2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</row>
    <row r="599" spans="1:35" x14ac:dyDescent="0.2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</row>
    <row r="600" spans="1:35" x14ac:dyDescent="0.2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</row>
    <row r="601" spans="1:35" x14ac:dyDescent="0.2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</row>
    <row r="602" spans="1:35" x14ac:dyDescent="0.2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</row>
    <row r="603" spans="1:35" x14ac:dyDescent="0.2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</row>
    <row r="604" spans="1:35" x14ac:dyDescent="0.2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</row>
    <row r="605" spans="1:35" x14ac:dyDescent="0.2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</row>
    <row r="606" spans="1:35" x14ac:dyDescent="0.2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</row>
    <row r="607" spans="1:35" x14ac:dyDescent="0.2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</row>
    <row r="608" spans="1:35" x14ac:dyDescent="0.2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</row>
    <row r="609" spans="1:35" x14ac:dyDescent="0.2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</row>
    <row r="610" spans="1:35" x14ac:dyDescent="0.2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</row>
    <row r="611" spans="1:35" x14ac:dyDescent="0.2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</row>
    <row r="612" spans="1:35" x14ac:dyDescent="0.2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</row>
    <row r="613" spans="1:35" x14ac:dyDescent="0.2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</row>
    <row r="614" spans="1:35" x14ac:dyDescent="0.2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</row>
    <row r="615" spans="1:35" x14ac:dyDescent="0.2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</row>
    <row r="616" spans="1:35" x14ac:dyDescent="0.2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</row>
    <row r="617" spans="1:35" x14ac:dyDescent="0.2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</row>
    <row r="618" spans="1:35" x14ac:dyDescent="0.2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</row>
    <row r="619" spans="1:35" x14ac:dyDescent="0.2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</row>
    <row r="620" spans="1:35" x14ac:dyDescent="0.2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</row>
    <row r="621" spans="1:35" x14ac:dyDescent="0.2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</row>
    <row r="622" spans="1:35" x14ac:dyDescent="0.2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</row>
    <row r="623" spans="1:35" x14ac:dyDescent="0.2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</row>
    <row r="624" spans="1:35" x14ac:dyDescent="0.2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</row>
    <row r="625" spans="1:35" x14ac:dyDescent="0.2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</row>
    <row r="626" spans="1:35" x14ac:dyDescent="0.2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</row>
    <row r="627" spans="1:35" x14ac:dyDescent="0.2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</row>
    <row r="628" spans="1:35" x14ac:dyDescent="0.2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</row>
    <row r="629" spans="1:35" x14ac:dyDescent="0.2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</row>
    <row r="630" spans="1:35" x14ac:dyDescent="0.2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</row>
    <row r="631" spans="1:35" x14ac:dyDescent="0.2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</row>
    <row r="632" spans="1:35" x14ac:dyDescent="0.2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</row>
    <row r="633" spans="1:35" x14ac:dyDescent="0.2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</row>
    <row r="634" spans="1:35" x14ac:dyDescent="0.2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</row>
    <row r="635" spans="1:35" x14ac:dyDescent="0.2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</row>
    <row r="636" spans="1:35" x14ac:dyDescent="0.2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</row>
    <row r="637" spans="1:35" x14ac:dyDescent="0.2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</row>
    <row r="638" spans="1:35" x14ac:dyDescent="0.2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</row>
    <row r="639" spans="1:35" x14ac:dyDescent="0.2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</row>
    <row r="640" spans="1:35" x14ac:dyDescent="0.2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</row>
    <row r="641" spans="1:35" x14ac:dyDescent="0.2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</row>
    <row r="642" spans="1:35" x14ac:dyDescent="0.2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</row>
    <row r="643" spans="1:35" x14ac:dyDescent="0.2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</row>
    <row r="644" spans="1:35" x14ac:dyDescent="0.2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</row>
    <row r="645" spans="1:35" x14ac:dyDescent="0.2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</row>
    <row r="646" spans="1:35" x14ac:dyDescent="0.2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</row>
    <row r="647" spans="1:35" x14ac:dyDescent="0.2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</row>
    <row r="648" spans="1:35" x14ac:dyDescent="0.2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</row>
    <row r="649" spans="1:35" x14ac:dyDescent="0.2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</row>
    <row r="650" spans="1:35" x14ac:dyDescent="0.2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</row>
    <row r="651" spans="1:35" x14ac:dyDescent="0.2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</row>
    <row r="652" spans="1:35" x14ac:dyDescent="0.2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</row>
    <row r="653" spans="1:35" x14ac:dyDescent="0.2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</row>
    <row r="654" spans="1:35" x14ac:dyDescent="0.2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</row>
    <row r="655" spans="1:35" x14ac:dyDescent="0.2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</row>
    <row r="656" spans="1:35" x14ac:dyDescent="0.2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</row>
    <row r="657" spans="1:35" x14ac:dyDescent="0.2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</row>
    <row r="658" spans="1:35" x14ac:dyDescent="0.2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</row>
    <row r="659" spans="1:35" x14ac:dyDescent="0.2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</row>
    <row r="660" spans="1:35" x14ac:dyDescent="0.2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</row>
    <row r="661" spans="1:35" x14ac:dyDescent="0.2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</row>
    <row r="662" spans="1:35" x14ac:dyDescent="0.2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</row>
    <row r="663" spans="1:35" x14ac:dyDescent="0.2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</row>
    <row r="664" spans="1:35" x14ac:dyDescent="0.2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</row>
    <row r="665" spans="1:35" x14ac:dyDescent="0.2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</row>
    <row r="666" spans="1:35" x14ac:dyDescent="0.2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</row>
    <row r="667" spans="1:35" x14ac:dyDescent="0.2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</row>
    <row r="668" spans="1:35" x14ac:dyDescent="0.2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</row>
    <row r="669" spans="1:35" x14ac:dyDescent="0.2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</row>
    <row r="670" spans="1:35" x14ac:dyDescent="0.2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</row>
    <row r="671" spans="1:35" x14ac:dyDescent="0.2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</row>
    <row r="672" spans="1:35" x14ac:dyDescent="0.2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</row>
    <row r="673" spans="1:35" x14ac:dyDescent="0.2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</row>
    <row r="674" spans="1:35" x14ac:dyDescent="0.2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</row>
    <row r="675" spans="1:35" x14ac:dyDescent="0.2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</row>
    <row r="676" spans="1:35" x14ac:dyDescent="0.2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</row>
    <row r="677" spans="1:35" x14ac:dyDescent="0.2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</row>
    <row r="678" spans="1:35" x14ac:dyDescent="0.2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</row>
    <row r="679" spans="1:35" x14ac:dyDescent="0.2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</row>
    <row r="680" spans="1:35" x14ac:dyDescent="0.2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</row>
    <row r="681" spans="1:35" x14ac:dyDescent="0.2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</row>
    <row r="682" spans="1:35" x14ac:dyDescent="0.2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</row>
    <row r="683" spans="1:35" x14ac:dyDescent="0.2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</row>
    <row r="684" spans="1:35" x14ac:dyDescent="0.2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</row>
    <row r="685" spans="1:35" x14ac:dyDescent="0.2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</row>
    <row r="686" spans="1:35" x14ac:dyDescent="0.2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</row>
    <row r="687" spans="1:35" x14ac:dyDescent="0.2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</row>
    <row r="688" spans="1:35" x14ac:dyDescent="0.2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</row>
    <row r="689" spans="1:35" x14ac:dyDescent="0.2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</row>
    <row r="690" spans="1:35" x14ac:dyDescent="0.2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</row>
    <row r="691" spans="1:35" x14ac:dyDescent="0.2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</row>
    <row r="692" spans="1:35" x14ac:dyDescent="0.2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</row>
    <row r="693" spans="1:35" x14ac:dyDescent="0.2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</row>
    <row r="694" spans="1:35" x14ac:dyDescent="0.2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</row>
    <row r="695" spans="1:35" x14ac:dyDescent="0.2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</row>
    <row r="696" spans="1:35" x14ac:dyDescent="0.2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</row>
    <row r="697" spans="1:35" x14ac:dyDescent="0.2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</row>
    <row r="698" spans="1:35" x14ac:dyDescent="0.2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</row>
    <row r="699" spans="1:35" x14ac:dyDescent="0.2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</row>
    <row r="700" spans="1:35" x14ac:dyDescent="0.2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</row>
    <row r="701" spans="1:35" x14ac:dyDescent="0.2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</row>
    <row r="702" spans="1:35" x14ac:dyDescent="0.2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</row>
    <row r="703" spans="1:35" x14ac:dyDescent="0.2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</row>
    <row r="704" spans="1:35" x14ac:dyDescent="0.2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</row>
    <row r="705" spans="1:35" x14ac:dyDescent="0.2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</row>
    <row r="706" spans="1:35" x14ac:dyDescent="0.2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</row>
    <row r="707" spans="1:35" x14ac:dyDescent="0.2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</row>
    <row r="708" spans="1:35" x14ac:dyDescent="0.2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</row>
    <row r="709" spans="1:35" x14ac:dyDescent="0.2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</row>
    <row r="710" spans="1:35" x14ac:dyDescent="0.2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</row>
    <row r="711" spans="1:35" x14ac:dyDescent="0.2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</row>
    <row r="712" spans="1:35" x14ac:dyDescent="0.2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</row>
    <row r="713" spans="1:35" x14ac:dyDescent="0.2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</row>
    <row r="714" spans="1:35" x14ac:dyDescent="0.2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</row>
    <row r="715" spans="1:35" x14ac:dyDescent="0.2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</row>
    <row r="716" spans="1:35" x14ac:dyDescent="0.2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</row>
    <row r="717" spans="1:35" x14ac:dyDescent="0.2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</row>
    <row r="718" spans="1:35" x14ac:dyDescent="0.2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</row>
    <row r="719" spans="1:35" x14ac:dyDescent="0.2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</row>
    <row r="720" spans="1:35" x14ac:dyDescent="0.2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</row>
    <row r="721" spans="1:35" x14ac:dyDescent="0.2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</row>
    <row r="722" spans="1:35" x14ac:dyDescent="0.2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</row>
    <row r="723" spans="1:35" x14ac:dyDescent="0.2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</row>
    <row r="724" spans="1:35" x14ac:dyDescent="0.2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</row>
    <row r="725" spans="1:35" x14ac:dyDescent="0.2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</row>
    <row r="726" spans="1:35" x14ac:dyDescent="0.2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</row>
    <row r="727" spans="1:35" x14ac:dyDescent="0.2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</row>
    <row r="728" spans="1:35" x14ac:dyDescent="0.2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</row>
    <row r="729" spans="1:35" x14ac:dyDescent="0.2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</row>
    <row r="730" spans="1:35" x14ac:dyDescent="0.2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</row>
    <row r="731" spans="1:35" x14ac:dyDescent="0.2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</row>
    <row r="732" spans="1:35" x14ac:dyDescent="0.2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</row>
    <row r="733" spans="1:35" x14ac:dyDescent="0.2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</row>
    <row r="734" spans="1:35" x14ac:dyDescent="0.2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</row>
    <row r="735" spans="1:35" x14ac:dyDescent="0.2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</row>
    <row r="736" spans="1:35" x14ac:dyDescent="0.2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</row>
    <row r="737" spans="1:35" x14ac:dyDescent="0.2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</row>
    <row r="738" spans="1:35" x14ac:dyDescent="0.2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</row>
    <row r="739" spans="1:35" x14ac:dyDescent="0.2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</row>
    <row r="740" spans="1:35" x14ac:dyDescent="0.2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</row>
    <row r="741" spans="1:35" x14ac:dyDescent="0.2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</row>
    <row r="742" spans="1:35" x14ac:dyDescent="0.2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</row>
    <row r="743" spans="1:35" x14ac:dyDescent="0.2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</row>
    <row r="744" spans="1:35" x14ac:dyDescent="0.2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</row>
    <row r="745" spans="1:35" x14ac:dyDescent="0.2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</row>
    <row r="746" spans="1:35" x14ac:dyDescent="0.2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</row>
    <row r="747" spans="1:35" x14ac:dyDescent="0.2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</row>
    <row r="748" spans="1:35" x14ac:dyDescent="0.2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</row>
    <row r="749" spans="1:35" x14ac:dyDescent="0.2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</row>
    <row r="750" spans="1:35" x14ac:dyDescent="0.2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</row>
    <row r="751" spans="1:35" x14ac:dyDescent="0.2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</row>
    <row r="752" spans="1:35" x14ac:dyDescent="0.2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</row>
    <row r="753" spans="1:35" x14ac:dyDescent="0.2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</row>
    <row r="754" spans="1:35" x14ac:dyDescent="0.2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</row>
    <row r="755" spans="1:35" x14ac:dyDescent="0.2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</row>
    <row r="756" spans="1:35" x14ac:dyDescent="0.2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</row>
    <row r="757" spans="1:35" x14ac:dyDescent="0.2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</row>
    <row r="758" spans="1:35" x14ac:dyDescent="0.2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</row>
    <row r="759" spans="1:35" x14ac:dyDescent="0.2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</row>
    <row r="760" spans="1:35" x14ac:dyDescent="0.2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</row>
    <row r="761" spans="1:35" x14ac:dyDescent="0.2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</row>
    <row r="762" spans="1:35" x14ac:dyDescent="0.2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</row>
    <row r="763" spans="1:35" x14ac:dyDescent="0.2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</row>
    <row r="764" spans="1:35" x14ac:dyDescent="0.2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</row>
    <row r="765" spans="1:35" x14ac:dyDescent="0.2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</row>
    <row r="766" spans="1:35" x14ac:dyDescent="0.2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</row>
    <row r="767" spans="1:35" x14ac:dyDescent="0.2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</row>
    <row r="768" spans="1:35" x14ac:dyDescent="0.2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</row>
    <row r="769" spans="1:35" x14ac:dyDescent="0.2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</row>
    <row r="770" spans="1:35" x14ac:dyDescent="0.2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</row>
    <row r="771" spans="1:35" x14ac:dyDescent="0.2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</row>
    <row r="772" spans="1:35" x14ac:dyDescent="0.2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</row>
    <row r="773" spans="1:35" x14ac:dyDescent="0.2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</row>
    <row r="774" spans="1:35" x14ac:dyDescent="0.2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</row>
    <row r="775" spans="1:35" x14ac:dyDescent="0.2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</row>
    <row r="776" spans="1:35" x14ac:dyDescent="0.2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</row>
    <row r="777" spans="1:35" x14ac:dyDescent="0.2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</row>
    <row r="778" spans="1:35" x14ac:dyDescent="0.2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</row>
    <row r="779" spans="1:35" x14ac:dyDescent="0.2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</row>
    <row r="780" spans="1:35" x14ac:dyDescent="0.2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</row>
    <row r="781" spans="1:35" x14ac:dyDescent="0.2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</row>
    <row r="782" spans="1:35" x14ac:dyDescent="0.2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</row>
    <row r="783" spans="1:35" x14ac:dyDescent="0.2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</row>
    <row r="784" spans="1:35" x14ac:dyDescent="0.2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</row>
    <row r="785" spans="1:35" x14ac:dyDescent="0.2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</row>
    <row r="786" spans="1:35" x14ac:dyDescent="0.2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</row>
    <row r="787" spans="1:35" x14ac:dyDescent="0.2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</row>
    <row r="788" spans="1:35" x14ac:dyDescent="0.2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</row>
    <row r="789" spans="1:35" x14ac:dyDescent="0.2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</row>
    <row r="790" spans="1:35" x14ac:dyDescent="0.2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</row>
    <row r="791" spans="1:35" x14ac:dyDescent="0.2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</row>
    <row r="792" spans="1:35" x14ac:dyDescent="0.2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</row>
    <row r="793" spans="1:35" x14ac:dyDescent="0.2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</row>
    <row r="794" spans="1:35" x14ac:dyDescent="0.2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</row>
    <row r="795" spans="1:35" x14ac:dyDescent="0.2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</row>
    <row r="796" spans="1:35" x14ac:dyDescent="0.2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</row>
    <row r="797" spans="1:35" x14ac:dyDescent="0.2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</row>
    <row r="798" spans="1:35" x14ac:dyDescent="0.2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</row>
    <row r="799" spans="1:35" x14ac:dyDescent="0.2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</row>
    <row r="800" spans="1:35" x14ac:dyDescent="0.2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</row>
    <row r="801" spans="1:35" x14ac:dyDescent="0.2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</row>
    <row r="802" spans="1:35" x14ac:dyDescent="0.2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</row>
    <row r="803" spans="1:35" x14ac:dyDescent="0.2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</row>
    <row r="804" spans="1:35" x14ac:dyDescent="0.2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</row>
    <row r="805" spans="1:35" x14ac:dyDescent="0.2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</row>
    <row r="806" spans="1:35" x14ac:dyDescent="0.2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</row>
    <row r="807" spans="1:35" x14ac:dyDescent="0.2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</row>
    <row r="808" spans="1:35" x14ac:dyDescent="0.2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</row>
    <row r="809" spans="1:35" x14ac:dyDescent="0.2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</row>
    <row r="810" spans="1:35" x14ac:dyDescent="0.2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</row>
    <row r="811" spans="1:35" x14ac:dyDescent="0.2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</row>
    <row r="812" spans="1:35" x14ac:dyDescent="0.2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</row>
    <row r="813" spans="1:35" x14ac:dyDescent="0.2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</row>
    <row r="814" spans="1:35" x14ac:dyDescent="0.2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</row>
    <row r="815" spans="1:35" x14ac:dyDescent="0.2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</row>
    <row r="816" spans="1:35" x14ac:dyDescent="0.2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</row>
    <row r="817" spans="1:35" x14ac:dyDescent="0.2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</row>
    <row r="818" spans="1:35" x14ac:dyDescent="0.2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</row>
    <row r="819" spans="1:35" x14ac:dyDescent="0.2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</row>
    <row r="820" spans="1:35" x14ac:dyDescent="0.2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</row>
    <row r="821" spans="1:35" x14ac:dyDescent="0.2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</row>
    <row r="822" spans="1:35" x14ac:dyDescent="0.2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</row>
    <row r="823" spans="1:35" x14ac:dyDescent="0.2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</row>
    <row r="824" spans="1:35" x14ac:dyDescent="0.2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</row>
    <row r="825" spans="1:35" x14ac:dyDescent="0.2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</row>
    <row r="826" spans="1:35" x14ac:dyDescent="0.2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</row>
    <row r="827" spans="1:35" x14ac:dyDescent="0.2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</row>
    <row r="828" spans="1:35" x14ac:dyDescent="0.2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</row>
    <row r="829" spans="1:35" x14ac:dyDescent="0.2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</row>
    <row r="830" spans="1:35" x14ac:dyDescent="0.2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</row>
    <row r="831" spans="1:35" x14ac:dyDescent="0.2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</row>
    <row r="832" spans="1:35" x14ac:dyDescent="0.2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</row>
    <row r="833" spans="1:35" x14ac:dyDescent="0.2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</row>
    <row r="834" spans="1:35" x14ac:dyDescent="0.2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</row>
    <row r="835" spans="1:35" x14ac:dyDescent="0.2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</row>
    <row r="836" spans="1:35" x14ac:dyDescent="0.2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</row>
    <row r="837" spans="1:35" x14ac:dyDescent="0.2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</row>
    <row r="838" spans="1:35" x14ac:dyDescent="0.2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</row>
    <row r="839" spans="1:35" x14ac:dyDescent="0.2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</row>
    <row r="840" spans="1:35" x14ac:dyDescent="0.2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</row>
    <row r="841" spans="1:35" x14ac:dyDescent="0.2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</row>
    <row r="842" spans="1:35" x14ac:dyDescent="0.2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</row>
    <row r="843" spans="1:35" x14ac:dyDescent="0.2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</row>
    <row r="844" spans="1:35" x14ac:dyDescent="0.2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</row>
    <row r="845" spans="1:35" x14ac:dyDescent="0.2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</row>
    <row r="846" spans="1:35" x14ac:dyDescent="0.2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</row>
    <row r="847" spans="1:35" x14ac:dyDescent="0.2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</row>
    <row r="848" spans="1:35" x14ac:dyDescent="0.2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</row>
    <row r="849" spans="1:35" x14ac:dyDescent="0.2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</row>
    <row r="850" spans="1:35" x14ac:dyDescent="0.2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</row>
    <row r="851" spans="1:35" x14ac:dyDescent="0.2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</row>
    <row r="852" spans="1:35" x14ac:dyDescent="0.2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</row>
    <row r="853" spans="1:35" x14ac:dyDescent="0.2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</row>
    <row r="854" spans="1:35" x14ac:dyDescent="0.2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</row>
    <row r="855" spans="1:35" x14ac:dyDescent="0.2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</row>
    <row r="856" spans="1:35" x14ac:dyDescent="0.2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</row>
    <row r="857" spans="1:35" x14ac:dyDescent="0.2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</row>
    <row r="858" spans="1:35" x14ac:dyDescent="0.2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</row>
    <row r="859" spans="1:35" x14ac:dyDescent="0.2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</row>
    <row r="860" spans="1:35" x14ac:dyDescent="0.2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</row>
    <row r="861" spans="1:35" x14ac:dyDescent="0.2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</row>
    <row r="862" spans="1:35" x14ac:dyDescent="0.2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</row>
    <row r="863" spans="1:35" x14ac:dyDescent="0.2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</row>
    <row r="864" spans="1:35" x14ac:dyDescent="0.2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</row>
    <row r="865" spans="1:35" x14ac:dyDescent="0.2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</row>
    <row r="866" spans="1:35" x14ac:dyDescent="0.2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</row>
    <row r="867" spans="1:35" x14ac:dyDescent="0.2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</row>
    <row r="868" spans="1:35" x14ac:dyDescent="0.2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</row>
    <row r="869" spans="1:35" x14ac:dyDescent="0.2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</row>
    <row r="870" spans="1:35" x14ac:dyDescent="0.2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</row>
    <row r="871" spans="1:35" x14ac:dyDescent="0.2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</row>
    <row r="872" spans="1:35" x14ac:dyDescent="0.2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</row>
    <row r="873" spans="1:35" x14ac:dyDescent="0.2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</row>
    <row r="874" spans="1:35" x14ac:dyDescent="0.2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</row>
    <row r="875" spans="1:35" x14ac:dyDescent="0.2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</row>
    <row r="876" spans="1:35" x14ac:dyDescent="0.2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</row>
    <row r="877" spans="1:35" x14ac:dyDescent="0.2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</row>
    <row r="878" spans="1:35" x14ac:dyDescent="0.2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</row>
    <row r="879" spans="1:35" x14ac:dyDescent="0.2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</row>
    <row r="880" spans="1:35" x14ac:dyDescent="0.2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</row>
    <row r="881" spans="1:35" x14ac:dyDescent="0.2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</row>
    <row r="882" spans="1:35" x14ac:dyDescent="0.2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</row>
    <row r="883" spans="1:35" x14ac:dyDescent="0.2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</row>
    <row r="884" spans="1:35" x14ac:dyDescent="0.2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</row>
    <row r="885" spans="1:35" x14ac:dyDescent="0.2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</row>
    <row r="886" spans="1:35" x14ac:dyDescent="0.2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</row>
    <row r="887" spans="1:35" x14ac:dyDescent="0.2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</row>
    <row r="888" spans="1:35" x14ac:dyDescent="0.2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</row>
    <row r="889" spans="1:35" x14ac:dyDescent="0.2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</row>
    <row r="890" spans="1:35" x14ac:dyDescent="0.2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</row>
    <row r="891" spans="1:35" x14ac:dyDescent="0.2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</row>
    <row r="892" spans="1:35" x14ac:dyDescent="0.2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</row>
    <row r="893" spans="1:35" x14ac:dyDescent="0.2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</row>
    <row r="894" spans="1:35" x14ac:dyDescent="0.2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</row>
    <row r="895" spans="1:35" x14ac:dyDescent="0.2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</row>
    <row r="896" spans="1:35" x14ac:dyDescent="0.2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</row>
    <row r="897" spans="1:35" x14ac:dyDescent="0.2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</row>
    <row r="898" spans="1:35" x14ac:dyDescent="0.2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</row>
    <row r="899" spans="1:35" x14ac:dyDescent="0.2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</row>
    <row r="900" spans="1:35" x14ac:dyDescent="0.2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</row>
    <row r="901" spans="1:35" x14ac:dyDescent="0.2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</row>
    <row r="902" spans="1:35" x14ac:dyDescent="0.2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</row>
    <row r="903" spans="1:35" x14ac:dyDescent="0.2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</row>
    <row r="904" spans="1:35" x14ac:dyDescent="0.2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</row>
    <row r="905" spans="1:35" x14ac:dyDescent="0.2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</row>
    <row r="906" spans="1:35" x14ac:dyDescent="0.2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</row>
    <row r="907" spans="1:35" x14ac:dyDescent="0.2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</row>
    <row r="908" spans="1:35" x14ac:dyDescent="0.2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</row>
    <row r="909" spans="1:35" x14ac:dyDescent="0.2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</row>
    <row r="910" spans="1:35" x14ac:dyDescent="0.2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</row>
    <row r="911" spans="1:35" x14ac:dyDescent="0.2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</row>
    <row r="912" spans="1:35" x14ac:dyDescent="0.2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</row>
    <row r="913" spans="1:35" x14ac:dyDescent="0.2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</row>
    <row r="914" spans="1:35" x14ac:dyDescent="0.2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</row>
    <row r="915" spans="1:35" x14ac:dyDescent="0.2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</row>
    <row r="916" spans="1:35" x14ac:dyDescent="0.2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</row>
    <row r="917" spans="1:35" x14ac:dyDescent="0.2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</row>
  </sheetData>
  <phoneticPr fontId="27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>
    <tabColor indexed="10"/>
  </sheetPr>
  <dimension ref="A1:V1611"/>
  <sheetViews>
    <sheetView workbookViewId="0">
      <pane ySplit="20" topLeftCell="A21" activePane="bottomLeft" state="frozen"/>
      <selection pane="bottomLeft" activeCell="A21" sqref="A21:C21"/>
    </sheetView>
  </sheetViews>
  <sheetFormatPr defaultColWidth="10.28515625" defaultRowHeight="12.75" x14ac:dyDescent="0.2"/>
  <cols>
    <col min="1" max="1" width="19.140625" customWidth="1"/>
    <col min="2" max="2" width="6.140625" customWidth="1"/>
    <col min="3" max="3" width="11.85546875" customWidth="1"/>
    <col min="4" max="4" width="9.42578125" customWidth="1"/>
    <col min="5" max="5" width="10.7109375" customWidth="1"/>
    <col min="6" max="6" width="12" bestFit="1" customWidth="1"/>
    <col min="7" max="7" width="8.140625" customWidth="1"/>
    <col min="8" max="15" width="7.5703125" customWidth="1"/>
    <col min="16" max="16" width="7.7109375" customWidth="1"/>
    <col min="17" max="17" width="11.85546875" customWidth="1"/>
    <col min="18" max="18" width="11.5703125" customWidth="1"/>
  </cols>
  <sheetData>
    <row r="1" spans="1:22" ht="21" thickBot="1" x14ac:dyDescent="0.35">
      <c r="A1" s="1" t="s">
        <v>93</v>
      </c>
      <c r="C1" s="18"/>
      <c r="U1" s="8" t="s">
        <v>20</v>
      </c>
      <c r="V1" s="8" t="s">
        <v>191</v>
      </c>
    </row>
    <row r="2" spans="1:22" x14ac:dyDescent="0.2">
      <c r="A2" t="s">
        <v>35</v>
      </c>
      <c r="B2" t="s">
        <v>64</v>
      </c>
      <c r="U2">
        <v>-30000</v>
      </c>
      <c r="V2">
        <f t="shared" ref="V2:V16" si="0">+D$11+D$12*U2+D$13*U2^2</f>
        <v>6.0724242308551918E-2</v>
      </c>
    </row>
    <row r="3" spans="1:22" ht="13.5" thickBot="1" x14ac:dyDescent="0.25">
      <c r="A3" s="97" t="s">
        <v>199</v>
      </c>
      <c r="U3">
        <v>-25000</v>
      </c>
      <c r="V3">
        <f t="shared" si="0"/>
        <v>-1.8590086474719575E-2</v>
      </c>
    </row>
    <row r="4" spans="1:22" ht="14.25" thickTop="1" thickBot="1" x14ac:dyDescent="0.25">
      <c r="A4" s="7" t="s">
        <v>10</v>
      </c>
      <c r="C4" s="2">
        <v>39953.962099999997</v>
      </c>
      <c r="D4" s="3">
        <v>0.37054662999999999</v>
      </c>
      <c r="U4">
        <v>-20000</v>
      </c>
      <c r="V4">
        <f t="shared" si="0"/>
        <v>-8.2411775850301128E-2</v>
      </c>
    </row>
    <row r="5" spans="1:22" ht="13.5" thickTop="1" x14ac:dyDescent="0.2">
      <c r="A5" t="s">
        <v>187</v>
      </c>
      <c r="D5">
        <f>2*D13*365.24/C8</f>
        <v>6.1082104341648571E-7</v>
      </c>
      <c r="U5">
        <v>-15000</v>
      </c>
      <c r="V5">
        <f t="shared" si="0"/>
        <v>-0.13074082581819269</v>
      </c>
    </row>
    <row r="6" spans="1:22" x14ac:dyDescent="0.2">
      <c r="A6" s="7" t="s">
        <v>11</v>
      </c>
      <c r="U6">
        <v>-10000</v>
      </c>
      <c r="V6">
        <f t="shared" si="0"/>
        <v>-0.1635772363783943</v>
      </c>
    </row>
    <row r="7" spans="1:22" x14ac:dyDescent="0.2">
      <c r="A7" t="s">
        <v>12</v>
      </c>
      <c r="C7">
        <v>40389.732100000001</v>
      </c>
      <c r="U7">
        <v>-5000</v>
      </c>
      <c r="V7">
        <f t="shared" si="0"/>
        <v>-0.18092100753090595</v>
      </c>
    </row>
    <row r="8" spans="1:22" x14ac:dyDescent="0.2">
      <c r="A8" t="s">
        <v>13</v>
      </c>
      <c r="C8">
        <v>0.37055250000000001</v>
      </c>
      <c r="U8">
        <v>0</v>
      </c>
      <c r="V8">
        <f t="shared" si="0"/>
        <v>-0.18277213927572764</v>
      </c>
    </row>
    <row r="9" spans="1:22" x14ac:dyDescent="0.2">
      <c r="U9">
        <v>5000</v>
      </c>
      <c r="V9">
        <f t="shared" si="0"/>
        <v>-0.16913063161285935</v>
      </c>
    </row>
    <row r="10" spans="1:22" ht="13.5" thickBot="1" x14ac:dyDescent="0.25">
      <c r="C10" s="6" t="s">
        <v>30</v>
      </c>
      <c r="D10" s="6" t="s">
        <v>31</v>
      </c>
      <c r="U10">
        <v>10000</v>
      </c>
      <c r="V10">
        <f t="shared" si="0"/>
        <v>-0.1399964845423011</v>
      </c>
    </row>
    <row r="11" spans="1:22" x14ac:dyDescent="0.2">
      <c r="A11" t="s">
        <v>26</v>
      </c>
      <c r="C11">
        <f>INTERCEPT(G22:G9764,F22:F9764)</f>
        <v>-0.15826246280076955</v>
      </c>
      <c r="D11" s="5">
        <f>+E11*F11</f>
        <v>-0.18277213927572764</v>
      </c>
      <c r="E11" s="11">
        <v>-0.18277213927572764</v>
      </c>
      <c r="F11">
        <v>1</v>
      </c>
      <c r="U11">
        <v>15000</v>
      </c>
      <c r="V11">
        <f t="shared" si="0"/>
        <v>-9.5369698064052891E-2</v>
      </c>
    </row>
    <row r="12" spans="1:22" x14ac:dyDescent="0.2">
      <c r="A12" t="s">
        <v>27</v>
      </c>
      <c r="C12">
        <f>SLOPE(G22:G9764,F22:F9764)</f>
        <v>5.8020581642009503E-6</v>
      </c>
      <c r="D12" s="5">
        <f>+E12*F12</f>
        <v>1.1790375918046605E-6</v>
      </c>
      <c r="E12" s="12">
        <v>1.1790375918046605E-6</v>
      </c>
      <c r="F12">
        <v>1</v>
      </c>
      <c r="U12">
        <v>20000</v>
      </c>
      <c r="V12">
        <f t="shared" si="0"/>
        <v>-3.5250272178114717E-2</v>
      </c>
    </row>
    <row r="13" spans="1:22" ht="13.5" thickBot="1" x14ac:dyDescent="0.25">
      <c r="A13" t="s">
        <v>29</v>
      </c>
      <c r="C13" s="5" t="s">
        <v>24</v>
      </c>
      <c r="D13" s="5">
        <f>+E13*F13</f>
        <v>3.098527881537993E-10</v>
      </c>
      <c r="E13" s="13">
        <v>3.0985278815379931</v>
      </c>
      <c r="F13">
        <v>1E-10</v>
      </c>
      <c r="U13">
        <v>25000</v>
      </c>
      <c r="V13">
        <f t="shared" si="0"/>
        <v>4.0361793115513439E-2</v>
      </c>
    </row>
    <row r="14" spans="1:22" x14ac:dyDescent="0.2">
      <c r="A14" t="s">
        <v>34</v>
      </c>
      <c r="E14">
        <f>SUM(R21:R21)</f>
        <v>7.7037197775489434E-34</v>
      </c>
      <c r="U14">
        <v>30000</v>
      </c>
      <c r="V14">
        <f t="shared" si="0"/>
        <v>0.13146649781683153</v>
      </c>
    </row>
    <row r="15" spans="1:22" x14ac:dyDescent="0.2">
      <c r="A15" s="4" t="s">
        <v>28</v>
      </c>
      <c r="C15" s="19">
        <f>(C7+C11)+(C8+C12)*INT(MAX(F21:F3333))</f>
        <v>50942.3331635496</v>
      </c>
      <c r="D15" s="16">
        <f>+C7+INT(MAX(F21:F1388))*C8+D11+D12*INT(MAX(F21:F3823))+D13*INT(MAX(F21:F3850)^2)</f>
        <v>50942.428289015013</v>
      </c>
      <c r="U15">
        <v>35000</v>
      </c>
      <c r="V15">
        <f t="shared" si="0"/>
        <v>0.23806384192583963</v>
      </c>
    </row>
    <row r="16" spans="1:22" x14ac:dyDescent="0.2">
      <c r="A16" s="7" t="s">
        <v>14</v>
      </c>
      <c r="C16" s="20">
        <f>+C8+C12</f>
        <v>0.3705583020581642</v>
      </c>
      <c r="D16" s="16">
        <f>+C8+D12+2*D13*MAX(F21:F9251)</f>
        <v>0.37057132701299389</v>
      </c>
      <c r="U16">
        <v>40000</v>
      </c>
      <c r="V16">
        <f t="shared" si="0"/>
        <v>0.3601538254425376</v>
      </c>
    </row>
    <row r="17" spans="1:20" ht="13.5" thickBot="1" x14ac:dyDescent="0.25">
      <c r="A17" s="29" t="s">
        <v>98</v>
      </c>
      <c r="C17">
        <f>COUNT(C21:C1998)</f>
        <v>45</v>
      </c>
    </row>
    <row r="18" spans="1:20" ht="14.25" thickTop="1" thickBot="1" x14ac:dyDescent="0.25">
      <c r="A18" s="7" t="s">
        <v>15</v>
      </c>
      <c r="C18" s="21">
        <f>+C15</f>
        <v>50942.3331635496</v>
      </c>
      <c r="D18" s="22">
        <f>C16</f>
        <v>0.3705583020581642</v>
      </c>
      <c r="E18" s="63" t="s">
        <v>30</v>
      </c>
    </row>
    <row r="19" spans="1:20" ht="13.5" thickBot="1" x14ac:dyDescent="0.25">
      <c r="A19" s="7" t="s">
        <v>94</v>
      </c>
      <c r="C19" s="23">
        <f>+D15</f>
        <v>50942.428289015013</v>
      </c>
      <c r="D19" s="24">
        <f>+D16</f>
        <v>0.37057132701299389</v>
      </c>
      <c r="E19" s="64" t="s">
        <v>95</v>
      </c>
      <c r="T19" t="s">
        <v>192</v>
      </c>
    </row>
    <row r="20" spans="1:20" ht="13.5" thickBot="1" x14ac:dyDescent="0.25">
      <c r="A20" s="6" t="s">
        <v>16</v>
      </c>
      <c r="B20" s="6" t="s">
        <v>17</v>
      </c>
      <c r="C20" s="6" t="s">
        <v>18</v>
      </c>
      <c r="D20" s="6" t="s">
        <v>23</v>
      </c>
      <c r="E20" s="6" t="s">
        <v>19</v>
      </c>
      <c r="F20" s="6" t="s">
        <v>20</v>
      </c>
      <c r="G20" s="6" t="s">
        <v>21</v>
      </c>
      <c r="H20" s="9" t="s">
        <v>22</v>
      </c>
      <c r="I20" s="9" t="s">
        <v>46</v>
      </c>
      <c r="J20" s="9" t="s">
        <v>63</v>
      </c>
      <c r="K20" s="9" t="s">
        <v>81</v>
      </c>
      <c r="L20" s="9" t="s">
        <v>68</v>
      </c>
      <c r="M20" s="9" t="s">
        <v>36</v>
      </c>
      <c r="N20" s="9" t="s">
        <v>62</v>
      </c>
      <c r="O20" s="9" t="s">
        <v>33</v>
      </c>
      <c r="P20" s="8" t="s">
        <v>32</v>
      </c>
      <c r="Q20" s="6" t="s">
        <v>25</v>
      </c>
      <c r="S20" s="117" t="s">
        <v>188</v>
      </c>
      <c r="T20" s="6" t="s">
        <v>180</v>
      </c>
    </row>
    <row r="21" spans="1:20" x14ac:dyDescent="0.2">
      <c r="A21" s="32" t="s">
        <v>48</v>
      </c>
      <c r="B21" s="33"/>
      <c r="C21" s="34">
        <v>31215.385999999999</v>
      </c>
      <c r="D21" s="34"/>
      <c r="E21" s="33">
        <f>+(C21-C$7)/C$8</f>
        <v>-24758.559448391261</v>
      </c>
      <c r="F21" s="50">
        <f t="shared" ref="F21:F65" si="1">ROUND(2*E21,0)/2</f>
        <v>-24758.5</v>
      </c>
      <c r="G21" s="33">
        <f>+C21-(C$7+F21*C$8)</f>
        <v>-2.2028750001481967E-2</v>
      </c>
      <c r="H21" s="33"/>
      <c r="I21" s="33"/>
      <c r="J21" s="33"/>
      <c r="K21" s="33"/>
      <c r="L21" s="33"/>
      <c r="M21" s="33"/>
      <c r="N21" s="33">
        <f>G21</f>
        <v>-2.2028750001481967E-2</v>
      </c>
      <c r="O21" s="33"/>
      <c r="P21" s="33">
        <f>+D$11+D$12*F21+D$13*F21^2</f>
        <v>-2.2028750001481995E-2</v>
      </c>
      <c r="Q21" s="36">
        <f>+C21-15018.5</f>
        <v>16196.885999999999</v>
      </c>
      <c r="R21" s="33">
        <f>+(P21-G21)^2</f>
        <v>7.7037197775489434E-34</v>
      </c>
      <c r="S21" s="33"/>
      <c r="T21" s="33">
        <f>+G21-P21</f>
        <v>2.7755575615628914E-17</v>
      </c>
    </row>
    <row r="22" spans="1:20" x14ac:dyDescent="0.2">
      <c r="A22" s="14" t="s">
        <v>49</v>
      </c>
      <c r="B22" s="119"/>
      <c r="C22" s="14">
        <v>35622.457799999996</v>
      </c>
      <c r="D22" s="119"/>
      <c r="E22" s="33">
        <f t="shared" ref="E22:E65" si="2">+(C22-C$7)/C$8</f>
        <v>-12865.314091795371</v>
      </c>
      <c r="F22" s="118">
        <f t="shared" ref="F22:F33" si="3">ROUND(2*E22,0)/2+0.5</f>
        <v>-12865</v>
      </c>
      <c r="G22" s="33">
        <f t="shared" ref="G22:G65" si="4">+C22-(C$7+F22*C$8)</f>
        <v>-0.11638750000565778</v>
      </c>
      <c r="H22" s="33"/>
      <c r="I22" s="33"/>
      <c r="J22" s="33"/>
      <c r="K22" s="33"/>
      <c r="L22" s="33"/>
      <c r="M22" s="33"/>
      <c r="N22" s="33">
        <f t="shared" ref="N22:N65" si="5">G22</f>
        <v>-0.11638750000565778</v>
      </c>
      <c r="O22" s="33"/>
      <c r="P22" s="33">
        <f t="shared" ref="P22:P65" si="6">+D$11+D$12*F22+D$13*F22^2</f>
        <v>-0.14665727291565825</v>
      </c>
      <c r="Q22" s="36">
        <f t="shared" ref="Q22:Q65" si="7">+C22-15018.5</f>
        <v>20603.957799999996</v>
      </c>
      <c r="R22" s="33">
        <f t="shared" ref="R22:R65" si="8">+(P22-G22)^2</f>
        <v>9.1625915202299792E-4</v>
      </c>
      <c r="S22" s="33"/>
      <c r="T22" s="33"/>
    </row>
    <row r="23" spans="1:20" x14ac:dyDescent="0.2">
      <c r="A23" s="14" t="s">
        <v>49</v>
      </c>
      <c r="B23" s="119"/>
      <c r="C23" s="14">
        <v>35627.459600000002</v>
      </c>
      <c r="D23" s="119"/>
      <c r="E23" s="33">
        <f t="shared" si="2"/>
        <v>-12851.815869546148</v>
      </c>
      <c r="F23" s="118">
        <f t="shared" si="3"/>
        <v>-12851.5</v>
      </c>
      <c r="G23" s="33">
        <f t="shared" si="4"/>
        <v>-0.11704625000129454</v>
      </c>
      <c r="H23" s="33"/>
      <c r="I23" s="33"/>
      <c r="J23" s="33"/>
      <c r="K23" s="33"/>
      <c r="L23" s="33"/>
      <c r="M23" s="33"/>
      <c r="N23" s="33">
        <f t="shared" si="5"/>
        <v>-0.11704625000129454</v>
      </c>
      <c r="O23" s="33"/>
      <c r="P23" s="33">
        <f t="shared" si="6"/>
        <v>-0.1467489283527274</v>
      </c>
      <c r="Q23" s="36">
        <f t="shared" si="7"/>
        <v>20608.959600000002</v>
      </c>
      <c r="R23" s="33">
        <f t="shared" si="8"/>
        <v>8.8224910124867859E-4</v>
      </c>
      <c r="S23" s="33"/>
      <c r="T23" s="33"/>
    </row>
    <row r="24" spans="1:20" x14ac:dyDescent="0.2">
      <c r="A24" s="14" t="s">
        <v>50</v>
      </c>
      <c r="B24" s="119"/>
      <c r="C24" s="14">
        <v>39950.812100000003</v>
      </c>
      <c r="D24" s="119"/>
      <c r="E24" s="33">
        <f t="shared" si="2"/>
        <v>-1184.5015213768581</v>
      </c>
      <c r="F24" s="118">
        <f t="shared" si="3"/>
        <v>-1184</v>
      </c>
      <c r="G24" s="33">
        <f t="shared" si="4"/>
        <v>-0.18583999999827938</v>
      </c>
      <c r="H24" s="33"/>
      <c r="I24" s="33"/>
      <c r="J24" s="33"/>
      <c r="K24" s="33"/>
      <c r="L24" s="33"/>
      <c r="M24" s="33"/>
      <c r="N24" s="33">
        <f t="shared" si="5"/>
        <v>-0.18583999999827938</v>
      </c>
      <c r="O24" s="33"/>
      <c r="P24" s="33">
        <f t="shared" si="6"/>
        <v>-0.18373375079423421</v>
      </c>
      <c r="Q24" s="36">
        <f t="shared" si="7"/>
        <v>24932.312100000003</v>
      </c>
      <c r="R24" s="33">
        <f t="shared" si="8"/>
        <v>4.4362857095409296E-6</v>
      </c>
      <c r="S24" s="33"/>
      <c r="T24" s="33"/>
    </row>
    <row r="25" spans="1:20" x14ac:dyDescent="0.2">
      <c r="A25" s="14" t="s">
        <v>50</v>
      </c>
      <c r="B25" s="119"/>
      <c r="C25" s="14">
        <v>39951.924299999999</v>
      </c>
      <c r="D25" s="119"/>
      <c r="E25" s="33">
        <f t="shared" si="2"/>
        <v>-1181.500057346806</v>
      </c>
      <c r="F25" s="118">
        <f t="shared" si="3"/>
        <v>-1181</v>
      </c>
      <c r="G25" s="33">
        <f t="shared" si="4"/>
        <v>-0.18529750000016065</v>
      </c>
      <c r="H25" s="33"/>
      <c r="I25" s="33"/>
      <c r="J25" s="33"/>
      <c r="K25" s="33"/>
      <c r="L25" s="33"/>
      <c r="M25" s="33"/>
      <c r="N25" s="33">
        <f t="shared" si="5"/>
        <v>-0.18529750000016065</v>
      </c>
      <c r="O25" s="33"/>
      <c r="P25" s="33">
        <f t="shared" si="6"/>
        <v>-0.18373241208699076</v>
      </c>
      <c r="Q25" s="36">
        <f t="shared" si="7"/>
        <v>24933.424299999999</v>
      </c>
      <c r="R25" s="33">
        <f t="shared" si="8"/>
        <v>2.4495001759504924E-6</v>
      </c>
      <c r="S25" s="33"/>
      <c r="T25" s="33"/>
    </row>
    <row r="26" spans="1:20" x14ac:dyDescent="0.2">
      <c r="A26" s="14" t="s">
        <v>50</v>
      </c>
      <c r="B26" s="119"/>
      <c r="C26" s="14">
        <v>39953.776299999998</v>
      </c>
      <c r="D26" s="119"/>
      <c r="E26" s="33">
        <f t="shared" si="2"/>
        <v>-1176.5021150849161</v>
      </c>
      <c r="F26" s="118">
        <f t="shared" si="3"/>
        <v>-1176</v>
      </c>
      <c r="G26" s="33">
        <f t="shared" si="4"/>
        <v>-0.18605999999999767</v>
      </c>
      <c r="H26" s="33"/>
      <c r="I26" s="33"/>
      <c r="J26" s="33"/>
      <c r="K26" s="33"/>
      <c r="L26" s="33"/>
      <c r="M26" s="33"/>
      <c r="N26" s="33">
        <f t="shared" si="5"/>
        <v>-0.18605999999999767</v>
      </c>
      <c r="O26" s="33"/>
      <c r="P26" s="33">
        <f t="shared" si="6"/>
        <v>-0.18373016851414012</v>
      </c>
      <c r="Q26" s="36">
        <f t="shared" si="7"/>
        <v>24935.276299999998</v>
      </c>
      <c r="R26" s="33">
        <f t="shared" si="8"/>
        <v>5.4281147524932136E-6</v>
      </c>
      <c r="S26" s="33"/>
      <c r="T26" s="33"/>
    </row>
    <row r="27" spans="1:20" x14ac:dyDescent="0.2">
      <c r="A27" s="14" t="s">
        <v>50</v>
      </c>
      <c r="B27" s="119"/>
      <c r="C27" s="14">
        <v>39953.962599999999</v>
      </c>
      <c r="D27" s="119"/>
      <c r="E27" s="33">
        <f t="shared" si="2"/>
        <v>-1175.9993523185033</v>
      </c>
      <c r="F27" s="118">
        <f t="shared" si="3"/>
        <v>-1175.5</v>
      </c>
      <c r="G27" s="33">
        <f t="shared" si="4"/>
        <v>-0.18503625000448665</v>
      </c>
      <c r="H27" s="33"/>
      <c r="I27" s="33"/>
      <c r="J27" s="33"/>
      <c r="K27" s="33"/>
      <c r="L27" s="33"/>
      <c r="M27" s="33"/>
      <c r="N27" s="33">
        <f t="shared" si="5"/>
        <v>-0.18503625000448665</v>
      </c>
      <c r="O27" s="33"/>
      <c r="P27" s="33">
        <f t="shared" si="6"/>
        <v>-0.18372994330475989</v>
      </c>
      <c r="Q27" s="36">
        <f t="shared" si="7"/>
        <v>24935.462599999999</v>
      </c>
      <c r="R27" s="33">
        <f t="shared" si="8"/>
        <v>1.7064371937510086E-6</v>
      </c>
      <c r="S27" s="33"/>
      <c r="T27" s="33"/>
    </row>
    <row r="28" spans="1:20" x14ac:dyDescent="0.2">
      <c r="A28" s="14" t="s">
        <v>50</v>
      </c>
      <c r="B28" s="119"/>
      <c r="C28" s="14">
        <v>40298.947</v>
      </c>
      <c r="D28" s="119"/>
      <c r="E28" s="33">
        <f t="shared" si="2"/>
        <v>-244.99929159835912</v>
      </c>
      <c r="F28" s="118">
        <f t="shared" si="3"/>
        <v>-244.5</v>
      </c>
      <c r="G28" s="33">
        <f t="shared" si="4"/>
        <v>-0.18501375000050757</v>
      </c>
      <c r="H28" s="33"/>
      <c r="I28" s="33"/>
      <c r="J28" s="33"/>
      <c r="K28" s="33"/>
      <c r="L28" s="33"/>
      <c r="M28" s="33"/>
      <c r="N28" s="33">
        <f t="shared" si="5"/>
        <v>-0.18501375000050757</v>
      </c>
      <c r="O28" s="33"/>
      <c r="P28" s="33">
        <f t="shared" si="6"/>
        <v>-0.18304189088978484</v>
      </c>
      <c r="Q28" s="36">
        <f t="shared" si="7"/>
        <v>25280.447</v>
      </c>
      <c r="R28" s="33">
        <f t="shared" si="8"/>
        <v>3.8882283525402315E-6</v>
      </c>
      <c r="S28" s="33"/>
      <c r="T28" s="33"/>
    </row>
    <row r="29" spans="1:20" x14ac:dyDescent="0.2">
      <c r="A29" s="14" t="s">
        <v>50</v>
      </c>
      <c r="B29" s="119"/>
      <c r="C29" s="14">
        <v>40389.731899999999</v>
      </c>
      <c r="D29" s="119"/>
      <c r="E29" s="33">
        <f t="shared" si="2"/>
        <v>-5.3973459151815905E-4</v>
      </c>
      <c r="F29" s="118">
        <f t="shared" si="3"/>
        <v>0.5</v>
      </c>
      <c r="G29" s="33">
        <f t="shared" si="4"/>
        <v>-0.18547625000064727</v>
      </c>
      <c r="H29" s="33"/>
      <c r="I29" s="33"/>
      <c r="J29" s="33"/>
      <c r="K29" s="33"/>
      <c r="L29" s="33"/>
      <c r="M29" s="33"/>
      <c r="N29" s="33">
        <f t="shared" si="5"/>
        <v>-0.18547625000064727</v>
      </c>
      <c r="O29" s="33"/>
      <c r="P29" s="33">
        <f t="shared" si="6"/>
        <v>-0.18277154967946854</v>
      </c>
      <c r="Q29" s="36">
        <f t="shared" si="7"/>
        <v>25371.231899999999</v>
      </c>
      <c r="R29" s="33">
        <f t="shared" si="8"/>
        <v>7.3154038273843081E-6</v>
      </c>
      <c r="S29" s="33"/>
      <c r="T29" s="33"/>
    </row>
    <row r="30" spans="1:20" x14ac:dyDescent="0.2">
      <c r="A30" s="14" t="s">
        <v>51</v>
      </c>
      <c r="B30" s="119"/>
      <c r="C30" s="14">
        <v>42183.4</v>
      </c>
      <c r="D30" s="119"/>
      <c r="E30" s="33">
        <f t="shared" si="2"/>
        <v>4840.5230028133674</v>
      </c>
      <c r="F30" s="118">
        <f t="shared" si="3"/>
        <v>4841</v>
      </c>
      <c r="G30" s="33">
        <f t="shared" si="4"/>
        <v>-0.17675249999592779</v>
      </c>
      <c r="H30" s="33"/>
      <c r="I30" s="33"/>
      <c r="J30" s="33"/>
      <c r="K30" s="33"/>
      <c r="L30" s="33"/>
      <c r="M30" s="33"/>
      <c r="N30" s="33">
        <f t="shared" si="5"/>
        <v>-0.17675249999592779</v>
      </c>
      <c r="O30" s="33"/>
      <c r="P30" s="33">
        <f t="shared" si="6"/>
        <v>-0.16980293113478351</v>
      </c>
      <c r="Q30" s="36">
        <f t="shared" si="7"/>
        <v>27164.9</v>
      </c>
      <c r="R30" s="33">
        <f t="shared" si="8"/>
        <v>4.8296507355786262E-5</v>
      </c>
      <c r="S30" s="33"/>
      <c r="T30" s="33"/>
    </row>
    <row r="31" spans="1:20" x14ac:dyDescent="0.2">
      <c r="A31" s="14" t="s">
        <v>52</v>
      </c>
      <c r="B31" s="119"/>
      <c r="C31" s="14">
        <v>42569.7091</v>
      </c>
      <c r="D31" s="119"/>
      <c r="E31" s="33">
        <f t="shared" si="2"/>
        <v>5883.0449126641943</v>
      </c>
      <c r="F31" s="118">
        <f t="shared" si="3"/>
        <v>5883.5</v>
      </c>
      <c r="G31" s="33">
        <f t="shared" si="4"/>
        <v>-0.16863374999957159</v>
      </c>
      <c r="H31" s="33"/>
      <c r="I31" s="33"/>
      <c r="J31" s="33"/>
      <c r="K31" s="33"/>
      <c r="L31" s="33"/>
      <c r="M31" s="33"/>
      <c r="N31" s="33">
        <f t="shared" si="5"/>
        <v>-0.16863374999957159</v>
      </c>
      <c r="O31" s="33"/>
      <c r="P31" s="33">
        <f t="shared" si="6"/>
        <v>-0.16510954002914313</v>
      </c>
      <c r="Q31" s="36">
        <f t="shared" si="7"/>
        <v>27551.2091</v>
      </c>
      <c r="R31" s="33">
        <f t="shared" si="8"/>
        <v>1.2420055915667368E-5</v>
      </c>
      <c r="S31" s="33"/>
      <c r="T31" s="33"/>
    </row>
    <row r="32" spans="1:20" x14ac:dyDescent="0.2">
      <c r="A32" s="14" t="s">
        <v>52</v>
      </c>
      <c r="B32" s="119"/>
      <c r="C32" s="14">
        <v>42577.674500000001</v>
      </c>
      <c r="D32" s="119"/>
      <c r="E32" s="33">
        <f t="shared" si="2"/>
        <v>5904.5409220016054</v>
      </c>
      <c r="F32" s="118">
        <f t="shared" si="3"/>
        <v>5905</v>
      </c>
      <c r="G32" s="33">
        <f t="shared" si="4"/>
        <v>-0.17011250000359723</v>
      </c>
      <c r="H32" s="33"/>
      <c r="I32" s="33"/>
      <c r="J32" s="33"/>
      <c r="K32" s="33"/>
      <c r="L32" s="33"/>
      <c r="M32" s="33"/>
      <c r="N32" s="33">
        <f t="shared" si="5"/>
        <v>-0.17011250000359723</v>
      </c>
      <c r="O32" s="33"/>
      <c r="P32" s="33">
        <f t="shared" si="6"/>
        <v>-0.16500565767966657</v>
      </c>
      <c r="Q32" s="36">
        <f t="shared" si="7"/>
        <v>27559.174500000001</v>
      </c>
      <c r="R32" s="33">
        <f t="shared" si="8"/>
        <v>2.607983852148951E-5</v>
      </c>
      <c r="S32" s="33"/>
      <c r="T32" s="33"/>
    </row>
    <row r="33" spans="1:20" x14ac:dyDescent="0.2">
      <c r="A33" s="14" t="s">
        <v>52</v>
      </c>
      <c r="B33" s="119"/>
      <c r="C33" s="14">
        <v>42582.676899999999</v>
      </c>
      <c r="D33" s="119"/>
      <c r="E33" s="33">
        <f t="shared" si="2"/>
        <v>5918.0407634545645</v>
      </c>
      <c r="F33" s="118">
        <f t="shared" si="3"/>
        <v>5918.5</v>
      </c>
      <c r="G33" s="33">
        <f t="shared" si="4"/>
        <v>-0.17017124999983935</v>
      </c>
      <c r="H33" s="33"/>
      <c r="I33" s="33"/>
      <c r="J33" s="33"/>
      <c r="K33" s="33"/>
      <c r="L33" s="33"/>
      <c r="M33" s="33"/>
      <c r="N33" s="33">
        <f t="shared" si="5"/>
        <v>-0.17017124999983935</v>
      </c>
      <c r="O33" s="33"/>
      <c r="P33" s="33">
        <f t="shared" si="6"/>
        <v>-0.16494028282222728</v>
      </c>
      <c r="Q33" s="36">
        <f t="shared" si="7"/>
        <v>27564.176899999999</v>
      </c>
      <c r="R33" s="33">
        <f t="shared" si="8"/>
        <v>2.7363017613254753E-5</v>
      </c>
      <c r="S33" s="33"/>
      <c r="T33" s="33"/>
    </row>
    <row r="34" spans="1:20" x14ac:dyDescent="0.2">
      <c r="A34" s="14" t="s">
        <v>194</v>
      </c>
      <c r="B34" s="119"/>
      <c r="C34" s="14">
        <v>44691.385999999999</v>
      </c>
      <c r="D34" s="119"/>
      <c r="E34" s="33">
        <f t="shared" si="2"/>
        <v>11608.756923782723</v>
      </c>
      <c r="F34" s="50">
        <f t="shared" si="1"/>
        <v>11609</v>
      </c>
      <c r="G34" s="33">
        <f t="shared" si="4"/>
        <v>-9.0072500002861489E-2</v>
      </c>
      <c r="H34" s="33"/>
      <c r="I34" s="33"/>
      <c r="J34" s="33"/>
      <c r="K34" s="33"/>
      <c r="L34" s="33"/>
      <c r="M34" s="33"/>
      <c r="N34" s="33">
        <f t="shared" si="5"/>
        <v>-9.0072500002861489E-2</v>
      </c>
      <c r="O34" s="33"/>
      <c r="P34" s="33">
        <f t="shared" si="6"/>
        <v>-0.12732617833824975</v>
      </c>
      <c r="Q34" s="36">
        <f t="shared" si="7"/>
        <v>29672.885999999999</v>
      </c>
      <c r="R34" s="33">
        <f t="shared" si="8"/>
        <v>1.3878365495165765E-3</v>
      </c>
      <c r="S34" s="33"/>
      <c r="T34" s="33"/>
    </row>
    <row r="35" spans="1:20" x14ac:dyDescent="0.2">
      <c r="A35" s="14" t="s">
        <v>195</v>
      </c>
      <c r="B35" s="119"/>
      <c r="C35" s="14">
        <v>44716.39</v>
      </c>
      <c r="D35" s="119"/>
      <c r="E35" s="33">
        <f t="shared" si="2"/>
        <v>11676.234541664133</v>
      </c>
      <c r="F35" s="118">
        <f>ROUND(2*E35,0)/2+0.5</f>
        <v>11676.5</v>
      </c>
      <c r="G35" s="33">
        <f t="shared" si="4"/>
        <v>-9.8366250000253785E-2</v>
      </c>
      <c r="H35" s="33"/>
      <c r="I35" s="33"/>
      <c r="J35" s="33"/>
      <c r="K35" s="33"/>
      <c r="L35" s="33"/>
      <c r="M35" s="33"/>
      <c r="N35" s="33">
        <f t="shared" si="5"/>
        <v>-9.8366250000253785E-2</v>
      </c>
      <c r="O35" s="33"/>
      <c r="P35" s="33">
        <f t="shared" si="6"/>
        <v>-0.12675957559665044</v>
      </c>
      <c r="Q35" s="36">
        <f t="shared" si="7"/>
        <v>29697.89</v>
      </c>
      <c r="R35" s="33">
        <f t="shared" si="8"/>
        <v>8.0618093842299327E-4</v>
      </c>
      <c r="S35" s="33"/>
      <c r="T35" s="33"/>
    </row>
    <row r="36" spans="1:20" x14ac:dyDescent="0.2">
      <c r="A36" s="14" t="s">
        <v>53</v>
      </c>
      <c r="B36" s="119"/>
      <c r="C36" s="14">
        <v>45131.379300000001</v>
      </c>
      <c r="D36" s="119"/>
      <c r="E36" s="33">
        <f t="shared" si="2"/>
        <v>12796.154930812771</v>
      </c>
      <c r="F36" s="118">
        <f>ROUND(2*E36,0)/2+0.5</f>
        <v>12796.5</v>
      </c>
      <c r="G36" s="33">
        <f t="shared" si="4"/>
        <v>-0.12786624999716878</v>
      </c>
      <c r="H36" s="33"/>
      <c r="I36" s="33"/>
      <c r="J36" s="33"/>
      <c r="K36" s="33"/>
      <c r="L36" s="33"/>
      <c r="M36" s="33"/>
      <c r="N36" s="33">
        <f t="shared" si="5"/>
        <v>-0.12786624999716878</v>
      </c>
      <c r="O36" s="33"/>
      <c r="P36" s="33">
        <f t="shared" si="6"/>
        <v>-0.11694606293520274</v>
      </c>
      <c r="Q36" s="36">
        <f t="shared" si="7"/>
        <v>30112.879300000001</v>
      </c>
      <c r="R36" s="33">
        <f t="shared" si="8"/>
        <v>1.1925048546833052E-4</v>
      </c>
      <c r="S36" s="33"/>
      <c r="T36" s="33"/>
    </row>
    <row r="37" spans="1:20" x14ac:dyDescent="0.2">
      <c r="A37" s="14" t="s">
        <v>53</v>
      </c>
      <c r="B37" s="119"/>
      <c r="C37" s="14">
        <v>45132.3056</v>
      </c>
      <c r="D37" s="119"/>
      <c r="E37" s="33">
        <f t="shared" si="2"/>
        <v>12798.654711545594</v>
      </c>
      <c r="F37" s="118">
        <f>ROUND(2*E37,0)/2+0.5</f>
        <v>12799</v>
      </c>
      <c r="G37" s="33">
        <f t="shared" si="4"/>
        <v>-0.12794750000466593</v>
      </c>
      <c r="H37" s="33"/>
      <c r="I37" s="33"/>
      <c r="J37" s="33"/>
      <c r="K37" s="33"/>
      <c r="L37" s="33"/>
      <c r="M37" s="33"/>
      <c r="N37" s="33">
        <f t="shared" si="5"/>
        <v>-0.12794750000466593</v>
      </c>
      <c r="O37" s="33"/>
      <c r="P37" s="33">
        <f t="shared" si="6"/>
        <v>-0.11692328824862527</v>
      </c>
      <c r="Q37" s="36">
        <f t="shared" si="7"/>
        <v>30113.8056</v>
      </c>
      <c r="R37" s="33">
        <f t="shared" si="8"/>
        <v>1.2153324484202493E-4</v>
      </c>
      <c r="S37" s="33"/>
      <c r="T37" s="33"/>
    </row>
    <row r="38" spans="1:20" x14ac:dyDescent="0.2">
      <c r="A38" s="14" t="s">
        <v>196</v>
      </c>
      <c r="B38" s="119"/>
      <c r="C38" s="14">
        <v>46903.411500000002</v>
      </c>
      <c r="D38" s="119"/>
      <c r="E38" s="33">
        <f t="shared" si="2"/>
        <v>17578.290255766729</v>
      </c>
      <c r="F38" s="50">
        <f t="shared" si="1"/>
        <v>17578.5</v>
      </c>
      <c r="G38" s="33">
        <f t="shared" si="4"/>
        <v>-7.7721249996102415E-2</v>
      </c>
      <c r="H38" s="33"/>
      <c r="I38" s="33"/>
      <c r="J38" s="33"/>
      <c r="K38" s="33"/>
      <c r="L38" s="33"/>
      <c r="M38" s="33"/>
      <c r="N38" s="33">
        <f t="shared" si="5"/>
        <v>-7.7721249996102415E-2</v>
      </c>
      <c r="O38" s="33"/>
      <c r="P38" s="33">
        <f t="shared" si="6"/>
        <v>-6.6300780670292006E-2</v>
      </c>
      <c r="Q38" s="36">
        <f t="shared" si="7"/>
        <v>31884.911500000002</v>
      </c>
      <c r="R38" s="33">
        <f t="shared" si="8"/>
        <v>1.3042711962177645E-4</v>
      </c>
      <c r="S38" s="33"/>
      <c r="T38" s="33"/>
    </row>
    <row r="39" spans="1:20" x14ac:dyDescent="0.2">
      <c r="A39" s="14" t="s">
        <v>197</v>
      </c>
      <c r="B39" s="119"/>
      <c r="C39" s="14">
        <v>47288.425199999998</v>
      </c>
      <c r="D39" s="119"/>
      <c r="E39" s="33">
        <f t="shared" si="2"/>
        <v>18617.31630470715</v>
      </c>
      <c r="F39" s="50">
        <f t="shared" si="1"/>
        <v>18617.5</v>
      </c>
      <c r="G39" s="33">
        <f t="shared" si="4"/>
        <v>-6.8068750006204937E-2</v>
      </c>
      <c r="H39" s="33"/>
      <c r="I39" s="33"/>
      <c r="J39" s="33"/>
      <c r="K39" s="33"/>
      <c r="L39" s="33"/>
      <c r="M39" s="33"/>
      <c r="N39" s="33">
        <f t="shared" si="5"/>
        <v>-6.8068750006204937E-2</v>
      </c>
      <c r="O39" s="33"/>
      <c r="P39" s="33">
        <f t="shared" si="6"/>
        <v>-5.3422927263111458E-2</v>
      </c>
      <c r="Q39" s="36">
        <f t="shared" si="7"/>
        <v>32269.925199999998</v>
      </c>
      <c r="R39" s="33">
        <f t="shared" si="8"/>
        <v>2.1450012382211419E-4</v>
      </c>
      <c r="S39" s="33"/>
      <c r="T39" s="33"/>
    </row>
    <row r="40" spans="1:20" x14ac:dyDescent="0.2">
      <c r="A40" s="14" t="s">
        <v>54</v>
      </c>
      <c r="B40" s="119"/>
      <c r="C40" s="14">
        <v>48132.203600000001</v>
      </c>
      <c r="D40" s="119"/>
      <c r="E40" s="33">
        <f t="shared" si="2"/>
        <v>20894.398229670558</v>
      </c>
      <c r="F40" s="50">
        <f t="shared" si="1"/>
        <v>20894.5</v>
      </c>
      <c r="G40" s="33">
        <f t="shared" si="4"/>
        <v>-3.77112499991199E-2</v>
      </c>
      <c r="H40" s="33"/>
      <c r="I40" s="33"/>
      <c r="J40" s="33"/>
      <c r="K40" s="33"/>
      <c r="L40" s="33"/>
      <c r="M40" s="33"/>
      <c r="N40" s="33">
        <f t="shared" si="5"/>
        <v>-3.77112499991199E-2</v>
      </c>
      <c r="O40" s="33"/>
      <c r="P40" s="33">
        <f t="shared" si="6"/>
        <v>-2.2861167703253804E-2</v>
      </c>
      <c r="Q40" s="36">
        <f t="shared" si="7"/>
        <v>33113.703600000001</v>
      </c>
      <c r="R40" s="33">
        <f t="shared" si="8"/>
        <v>2.2052494419399566E-4</v>
      </c>
      <c r="S40" s="33"/>
      <c r="T40" s="33"/>
    </row>
    <row r="41" spans="1:20" x14ac:dyDescent="0.2">
      <c r="A41" s="14" t="s">
        <v>54</v>
      </c>
      <c r="B41" s="119"/>
      <c r="C41" s="14">
        <v>48132.394099999998</v>
      </c>
      <c r="D41" s="119"/>
      <c r="E41" s="33">
        <f t="shared" si="2"/>
        <v>20894.912326863254</v>
      </c>
      <c r="F41" s="50">
        <f t="shared" si="1"/>
        <v>20895</v>
      </c>
      <c r="G41" s="33">
        <f t="shared" si="4"/>
        <v>-3.2487500000570435E-2</v>
      </c>
      <c r="H41" s="33"/>
      <c r="I41" s="33"/>
      <c r="J41" s="33"/>
      <c r="K41" s="33"/>
      <c r="L41" s="33"/>
      <c r="M41" s="33"/>
      <c r="N41" s="33">
        <f t="shared" si="5"/>
        <v>-3.2487500000570435E-2</v>
      </c>
      <c r="O41" s="33"/>
      <c r="P41" s="33">
        <f t="shared" si="6"/>
        <v>-2.2854103887912619E-2</v>
      </c>
      <c r="Q41" s="36">
        <f t="shared" si="7"/>
        <v>33113.894099999998</v>
      </c>
      <c r="R41" s="33">
        <f t="shared" si="8"/>
        <v>9.2802320663370718E-5</v>
      </c>
      <c r="S41" s="33"/>
      <c r="T41" s="33"/>
    </row>
    <row r="42" spans="1:20" x14ac:dyDescent="0.2">
      <c r="A42" s="14" t="s">
        <v>55</v>
      </c>
      <c r="B42" s="119"/>
      <c r="C42" s="14">
        <v>48334.332000000002</v>
      </c>
      <c r="D42" s="119"/>
      <c r="E42" s="33">
        <f t="shared" si="2"/>
        <v>21439.876670647212</v>
      </c>
      <c r="F42" s="50">
        <f t="shared" si="1"/>
        <v>21440</v>
      </c>
      <c r="G42" s="33">
        <f t="shared" si="4"/>
        <v>-4.5699999995122198E-2</v>
      </c>
      <c r="H42" s="33"/>
      <c r="I42" s="33"/>
      <c r="J42" s="33"/>
      <c r="K42" s="33"/>
      <c r="L42" s="33"/>
      <c r="M42" s="33"/>
      <c r="N42" s="33">
        <f t="shared" si="5"/>
        <v>-4.5699999995122198E-2</v>
      </c>
      <c r="O42" s="33"/>
      <c r="P42" s="33">
        <f t="shared" si="6"/>
        <v>-1.5062426706741433E-2</v>
      </c>
      <c r="Q42" s="36">
        <f t="shared" si="7"/>
        <v>33315.832000000002</v>
      </c>
      <c r="R42" s="33">
        <f t="shared" si="8"/>
        <v>9.3866089700090261E-4</v>
      </c>
      <c r="S42" s="33"/>
      <c r="T42" s="33"/>
    </row>
    <row r="43" spans="1:20" x14ac:dyDescent="0.2">
      <c r="A43" s="14" t="s">
        <v>55</v>
      </c>
      <c r="B43" s="119"/>
      <c r="C43" s="14">
        <v>48334.331899999997</v>
      </c>
      <c r="D43" s="119"/>
      <c r="E43" s="33">
        <f t="shared" si="2"/>
        <v>21439.876400779907</v>
      </c>
      <c r="F43" s="50">
        <f t="shared" si="1"/>
        <v>21440</v>
      </c>
      <c r="G43" s="33">
        <f t="shared" si="4"/>
        <v>-4.5799999999871943E-2</v>
      </c>
      <c r="H43" s="33"/>
      <c r="I43" s="33"/>
      <c r="J43" s="33"/>
      <c r="K43" s="33"/>
      <c r="L43" s="33"/>
      <c r="M43" s="33"/>
      <c r="N43" s="33">
        <f t="shared" si="5"/>
        <v>-4.5799999999871943E-2</v>
      </c>
      <c r="O43" s="33"/>
      <c r="P43" s="33">
        <f t="shared" si="6"/>
        <v>-1.5062426706741433E-2</v>
      </c>
      <c r="Q43" s="36">
        <f t="shared" si="7"/>
        <v>33315.831899999997</v>
      </c>
      <c r="R43" s="33">
        <f t="shared" si="8"/>
        <v>9.4479841195056996E-4</v>
      </c>
      <c r="S43" s="33"/>
      <c r="T43" s="33"/>
    </row>
    <row r="44" spans="1:20" x14ac:dyDescent="0.2">
      <c r="A44" s="14" t="s">
        <v>55</v>
      </c>
      <c r="B44" s="119"/>
      <c r="C44" s="14">
        <v>48335.262300000002</v>
      </c>
      <c r="D44" s="119"/>
      <c r="E44" s="33">
        <f t="shared" si="2"/>
        <v>21442.387246071747</v>
      </c>
      <c r="F44" s="50">
        <f t="shared" si="1"/>
        <v>21442.5</v>
      </c>
      <c r="G44" s="33">
        <f t="shared" si="4"/>
        <v>-4.1781250001804437E-2</v>
      </c>
      <c r="H44" s="33"/>
      <c r="I44" s="33"/>
      <c r="J44" s="33"/>
      <c r="K44" s="33"/>
      <c r="L44" s="33"/>
      <c r="M44" s="33"/>
      <c r="N44" s="33">
        <f t="shared" si="5"/>
        <v>-4.1781250001804437E-2</v>
      </c>
      <c r="O44" s="33"/>
      <c r="P44" s="33">
        <f t="shared" si="6"/>
        <v>-1.5026260957291926E-2</v>
      </c>
      <c r="Q44" s="36">
        <f t="shared" si="7"/>
        <v>33316.762300000002</v>
      </c>
      <c r="R44" s="33">
        <f t="shared" si="8"/>
        <v>7.1582943877198453E-4</v>
      </c>
      <c r="S44" s="33"/>
      <c r="T44" s="33"/>
    </row>
    <row r="45" spans="1:20" x14ac:dyDescent="0.2">
      <c r="A45" s="14" t="s">
        <v>55</v>
      </c>
      <c r="B45" s="119"/>
      <c r="C45" s="14">
        <v>48335.2624</v>
      </c>
      <c r="D45" s="119"/>
      <c r="E45" s="33">
        <f t="shared" si="2"/>
        <v>21442.387515939034</v>
      </c>
      <c r="F45" s="50">
        <f t="shared" si="1"/>
        <v>21442.5</v>
      </c>
      <c r="G45" s="33">
        <f t="shared" si="4"/>
        <v>-4.168125000433065E-2</v>
      </c>
      <c r="H45" s="33"/>
      <c r="I45" s="33"/>
      <c r="J45" s="33"/>
      <c r="K45" s="33"/>
      <c r="L45" s="33"/>
      <c r="M45" s="33"/>
      <c r="N45" s="33">
        <f t="shared" si="5"/>
        <v>-4.168125000433065E-2</v>
      </c>
      <c r="O45" s="33"/>
      <c r="P45" s="33">
        <f t="shared" si="6"/>
        <v>-1.5026260957291926E-2</v>
      </c>
      <c r="Q45" s="36">
        <f t="shared" si="7"/>
        <v>33316.7624</v>
      </c>
      <c r="R45" s="33">
        <f t="shared" si="8"/>
        <v>7.1048844109775436E-4</v>
      </c>
      <c r="S45" s="33"/>
      <c r="T45" s="33"/>
    </row>
    <row r="46" spans="1:20" x14ac:dyDescent="0.2">
      <c r="A46" s="14" t="s">
        <v>55</v>
      </c>
      <c r="B46" s="119"/>
      <c r="C46" s="14">
        <v>48336.37</v>
      </c>
      <c r="D46" s="119"/>
      <c r="E46" s="33">
        <f t="shared" si="2"/>
        <v>21445.376566073635</v>
      </c>
      <c r="F46" s="50">
        <f t="shared" si="1"/>
        <v>21445.5</v>
      </c>
      <c r="G46" s="33">
        <f t="shared" si="4"/>
        <v>-4.5738749999145512E-2</v>
      </c>
      <c r="H46" s="33"/>
      <c r="I46" s="33"/>
      <c r="J46" s="33"/>
      <c r="K46" s="33"/>
      <c r="L46" s="33"/>
      <c r="M46" s="33"/>
      <c r="N46" s="33">
        <f t="shared" si="5"/>
        <v>-4.5738749999145512E-2</v>
      </c>
      <c r="O46" s="33"/>
      <c r="P46" s="33">
        <f t="shared" si="6"/>
        <v>-1.4982856945381484E-2</v>
      </c>
      <c r="Q46" s="36">
        <f t="shared" si="7"/>
        <v>33317.870000000003</v>
      </c>
      <c r="R46" s="33">
        <f t="shared" si="8"/>
        <v>9.459249575345703E-4</v>
      </c>
      <c r="S46" s="33"/>
      <c r="T46" s="33"/>
    </row>
    <row r="47" spans="1:20" x14ac:dyDescent="0.2">
      <c r="A47" s="14" t="s">
        <v>55</v>
      </c>
      <c r="B47" s="119"/>
      <c r="C47" s="14">
        <v>48336.3704</v>
      </c>
      <c r="D47" s="119"/>
      <c r="E47" s="33">
        <f t="shared" si="2"/>
        <v>21445.377645542801</v>
      </c>
      <c r="F47" s="50">
        <f t="shared" si="1"/>
        <v>21445.5</v>
      </c>
      <c r="G47" s="33">
        <f t="shared" si="4"/>
        <v>-4.5338750001974404E-2</v>
      </c>
      <c r="H47" s="33"/>
      <c r="I47" s="33"/>
      <c r="J47" s="33"/>
      <c r="K47" s="33"/>
      <c r="L47" s="33"/>
      <c r="M47" s="33"/>
      <c r="N47" s="33">
        <f t="shared" si="5"/>
        <v>-4.5338750001974404E-2</v>
      </c>
      <c r="O47" s="33"/>
      <c r="P47" s="33">
        <f t="shared" si="6"/>
        <v>-1.4982856945381484E-2</v>
      </c>
      <c r="Q47" s="36">
        <f t="shared" si="7"/>
        <v>33317.8704</v>
      </c>
      <c r="R47" s="33">
        <f t="shared" si="8"/>
        <v>9.2148024326330622E-4</v>
      </c>
      <c r="S47" s="33"/>
      <c r="T47" s="33"/>
    </row>
    <row r="48" spans="1:20" x14ac:dyDescent="0.2">
      <c r="A48" s="14" t="s">
        <v>55</v>
      </c>
      <c r="B48" s="119"/>
      <c r="C48" s="14">
        <v>48363.236499999999</v>
      </c>
      <c r="D48" s="119"/>
      <c r="E48" s="33">
        <f t="shared" si="2"/>
        <v>21517.880462282668</v>
      </c>
      <c r="F48" s="50">
        <f t="shared" si="1"/>
        <v>21518</v>
      </c>
      <c r="G48" s="33">
        <f t="shared" si="4"/>
        <v>-4.4294999999692664E-2</v>
      </c>
      <c r="H48" s="33"/>
      <c r="I48" s="33"/>
      <c r="J48" s="33"/>
      <c r="K48" s="33"/>
      <c r="L48" s="33"/>
      <c r="M48" s="33"/>
      <c r="N48" s="33">
        <f t="shared" si="5"/>
        <v>-4.4294999999692664E-2</v>
      </c>
      <c r="O48" s="33"/>
      <c r="P48" s="33">
        <f t="shared" si="6"/>
        <v>-1.3932230600846834E-2</v>
      </c>
      <c r="Q48" s="36">
        <f t="shared" si="7"/>
        <v>33344.736499999999</v>
      </c>
      <c r="R48" s="33">
        <f t="shared" si="8"/>
        <v>9.2189776556748872E-4</v>
      </c>
      <c r="S48" s="33"/>
      <c r="T48" s="33"/>
    </row>
    <row r="49" spans="1:20" x14ac:dyDescent="0.2">
      <c r="A49" s="14" t="s">
        <v>55</v>
      </c>
      <c r="B49" s="119"/>
      <c r="C49" s="14">
        <v>48363.235999999997</v>
      </c>
      <c r="D49" s="119"/>
      <c r="E49" s="33">
        <f t="shared" si="2"/>
        <v>21517.879112946197</v>
      </c>
      <c r="F49" s="50">
        <f t="shared" si="1"/>
        <v>21518</v>
      </c>
      <c r="G49" s="33">
        <f t="shared" si="4"/>
        <v>-4.4795000001613516E-2</v>
      </c>
      <c r="H49" s="33"/>
      <c r="I49" s="33"/>
      <c r="J49" s="33"/>
      <c r="K49" s="33"/>
      <c r="L49" s="33"/>
      <c r="M49" s="33"/>
      <c r="N49" s="33">
        <f t="shared" si="5"/>
        <v>-4.4795000001613516E-2</v>
      </c>
      <c r="O49" s="33"/>
      <c r="P49" s="33">
        <f t="shared" si="6"/>
        <v>-1.3932230600846834E-2</v>
      </c>
      <c r="Q49" s="36">
        <f t="shared" si="7"/>
        <v>33344.735999999997</v>
      </c>
      <c r="R49" s="33">
        <f t="shared" si="8"/>
        <v>9.5251053508490027E-4</v>
      </c>
      <c r="S49" s="33"/>
      <c r="T49" s="33"/>
    </row>
    <row r="50" spans="1:20" x14ac:dyDescent="0.2">
      <c r="A50" s="14" t="s">
        <v>55</v>
      </c>
      <c r="B50" s="119"/>
      <c r="C50" s="14">
        <v>48364.165500000003</v>
      </c>
      <c r="D50" s="119"/>
      <c r="E50" s="33">
        <f t="shared" si="2"/>
        <v>21520.387529432406</v>
      </c>
      <c r="F50" s="50">
        <f t="shared" si="1"/>
        <v>21520.5</v>
      </c>
      <c r="G50" s="33">
        <f t="shared" si="4"/>
        <v>-4.1676249995362014E-2</v>
      </c>
      <c r="H50" s="33"/>
      <c r="I50" s="33"/>
      <c r="J50" s="33"/>
      <c r="K50" s="33"/>
      <c r="L50" s="33"/>
      <c r="M50" s="33"/>
      <c r="N50" s="33">
        <f t="shared" si="5"/>
        <v>-4.1676249995362014E-2</v>
      </c>
      <c r="O50" s="33"/>
      <c r="P50" s="33">
        <f t="shared" si="6"/>
        <v>-1.3895944008809918E-2</v>
      </c>
      <c r="Q50" s="36">
        <f t="shared" si="7"/>
        <v>33345.665500000003</v>
      </c>
      <c r="R50" s="33">
        <f t="shared" si="8"/>
        <v>7.7174540070646216E-4</v>
      </c>
      <c r="S50" s="33"/>
      <c r="T50" s="33"/>
    </row>
    <row r="51" spans="1:20" x14ac:dyDescent="0.2">
      <c r="A51" s="14" t="s">
        <v>55</v>
      </c>
      <c r="B51" s="119"/>
      <c r="C51" s="14">
        <v>48364.165999999997</v>
      </c>
      <c r="D51" s="119"/>
      <c r="E51" s="33">
        <f t="shared" si="2"/>
        <v>21520.388878768856</v>
      </c>
      <c r="F51" s="50">
        <f t="shared" si="1"/>
        <v>21520.5</v>
      </c>
      <c r="G51" s="33">
        <f t="shared" si="4"/>
        <v>-4.1176250000717118E-2</v>
      </c>
      <c r="H51" s="33"/>
      <c r="I51" s="33"/>
      <c r="J51" s="33"/>
      <c r="K51" s="33"/>
      <c r="L51" s="33"/>
      <c r="M51" s="33"/>
      <c r="N51" s="33">
        <f t="shared" si="5"/>
        <v>-4.1176250000717118E-2</v>
      </c>
      <c r="O51" s="33"/>
      <c r="P51" s="33">
        <f t="shared" si="6"/>
        <v>-1.3895944008809918E-2</v>
      </c>
      <c r="Q51" s="36">
        <f t="shared" si="7"/>
        <v>33345.665999999997</v>
      </c>
      <c r="R51" s="33">
        <f t="shared" si="8"/>
        <v>7.4421509501208783E-4</v>
      </c>
      <c r="S51" s="33"/>
      <c r="T51" s="33"/>
    </row>
    <row r="52" spans="1:20" x14ac:dyDescent="0.2">
      <c r="A52" s="14" t="s">
        <v>56</v>
      </c>
      <c r="B52" s="119"/>
      <c r="C52" s="14">
        <v>48500.173000000003</v>
      </c>
      <c r="D52" s="119"/>
      <c r="E52" s="33">
        <f t="shared" si="2"/>
        <v>21887.427287631312</v>
      </c>
      <c r="F52" s="50">
        <f t="shared" si="1"/>
        <v>21887.5</v>
      </c>
      <c r="G52" s="33">
        <f t="shared" si="4"/>
        <v>-2.6943749995552935E-2</v>
      </c>
      <c r="H52" s="33"/>
      <c r="I52" s="33"/>
      <c r="J52" s="33"/>
      <c r="K52" s="33"/>
      <c r="L52" s="33"/>
      <c r="M52" s="33"/>
      <c r="N52" s="33">
        <f t="shared" si="5"/>
        <v>-2.6943749995552935E-2</v>
      </c>
      <c r="O52" s="33"/>
      <c r="P52" s="33">
        <f t="shared" si="6"/>
        <v>-8.5270542456755138E-3</v>
      </c>
      <c r="Q52" s="36">
        <f t="shared" si="7"/>
        <v>33481.673000000003</v>
      </c>
      <c r="R52" s="33">
        <f t="shared" si="8"/>
        <v>3.3917468234355305E-4</v>
      </c>
      <c r="S52" s="33"/>
      <c r="T52" s="33"/>
    </row>
    <row r="53" spans="1:20" x14ac:dyDescent="0.2">
      <c r="A53" s="14" t="s">
        <v>54</v>
      </c>
      <c r="B53" s="119"/>
      <c r="C53" s="14">
        <v>48774.391199999998</v>
      </c>
      <c r="D53" s="119"/>
      <c r="E53" s="33">
        <f t="shared" si="2"/>
        <v>22627.452520223171</v>
      </c>
      <c r="F53" s="50">
        <f t="shared" si="1"/>
        <v>22627.5</v>
      </c>
      <c r="G53" s="33">
        <f t="shared" si="4"/>
        <v>-1.7593750002561137E-2</v>
      </c>
      <c r="H53" s="33"/>
      <c r="I53" s="33"/>
      <c r="J53" s="33"/>
      <c r="K53" s="33"/>
      <c r="L53" s="33"/>
      <c r="M53" s="33"/>
      <c r="N53" s="33">
        <f t="shared" si="5"/>
        <v>-1.7593750002561137E-2</v>
      </c>
      <c r="O53" s="33"/>
      <c r="P53" s="33">
        <f t="shared" si="6"/>
        <v>2.5523252521130468E-3</v>
      </c>
      <c r="Q53" s="36">
        <f t="shared" si="7"/>
        <v>33755.891199999998</v>
      </c>
      <c r="R53" s="33">
        <f t="shared" si="8"/>
        <v>4.0586434816699548E-4</v>
      </c>
      <c r="S53" s="33"/>
      <c r="T53" s="33"/>
    </row>
    <row r="54" spans="1:20" x14ac:dyDescent="0.2">
      <c r="A54" s="14" t="s">
        <v>54</v>
      </c>
      <c r="B54" s="119"/>
      <c r="C54" s="14">
        <v>48774.580699999999</v>
      </c>
      <c r="D54" s="119"/>
      <c r="E54" s="33">
        <f t="shared" si="2"/>
        <v>22627.963918742949</v>
      </c>
      <c r="F54" s="50">
        <f t="shared" si="1"/>
        <v>22628</v>
      </c>
      <c r="G54" s="33">
        <f t="shared" si="4"/>
        <v>-1.337000000057742E-2</v>
      </c>
      <c r="H54" s="33"/>
      <c r="I54" s="33"/>
      <c r="J54" s="33"/>
      <c r="K54" s="33"/>
      <c r="L54" s="33"/>
      <c r="M54" s="33"/>
      <c r="N54" s="33">
        <f t="shared" si="5"/>
        <v>-1.337000000057742E-2</v>
      </c>
      <c r="O54" s="33"/>
      <c r="P54" s="33">
        <f t="shared" si="6"/>
        <v>2.559926042336097E-3</v>
      </c>
      <c r="Q54" s="36">
        <f t="shared" si="7"/>
        <v>33756.080699999999</v>
      </c>
      <c r="R54" s="33">
        <f t="shared" si="8"/>
        <v>2.5376254373269433E-4</v>
      </c>
      <c r="S54" s="33"/>
      <c r="T54" s="33"/>
    </row>
    <row r="55" spans="1:20" x14ac:dyDescent="0.2">
      <c r="A55" s="14" t="s">
        <v>57</v>
      </c>
      <c r="B55" s="119"/>
      <c r="C55" s="14">
        <v>49130.507799999999</v>
      </c>
      <c r="D55" s="119"/>
      <c r="E55" s="33">
        <f t="shared" si="2"/>
        <v>23588.494747707809</v>
      </c>
      <c r="F55" s="50">
        <f t="shared" si="1"/>
        <v>23588.5</v>
      </c>
      <c r="G55" s="33">
        <f t="shared" si="4"/>
        <v>-1.9462499985820614E-3</v>
      </c>
      <c r="H55" s="33"/>
      <c r="I55" s="33"/>
      <c r="J55" s="33"/>
      <c r="K55" s="33"/>
      <c r="L55" s="33"/>
      <c r="M55" s="33"/>
      <c r="N55" s="33">
        <f t="shared" si="5"/>
        <v>-1.9462499985820614E-3</v>
      </c>
      <c r="O55" s="33"/>
      <c r="P55" s="33">
        <f t="shared" si="6"/>
        <v>1.7447050733318009E-2</v>
      </c>
      <c r="Q55" s="36">
        <f t="shared" si="7"/>
        <v>34112.007799999999</v>
      </c>
      <c r="R55" s="33">
        <f t="shared" si="8"/>
        <v>3.7610011327791584E-4</v>
      </c>
      <c r="S55" s="33"/>
      <c r="T55" s="33"/>
    </row>
    <row r="56" spans="1:20" x14ac:dyDescent="0.2">
      <c r="A56" s="14" t="s">
        <v>57</v>
      </c>
      <c r="B56" s="119"/>
      <c r="C56" s="14">
        <v>49130.507799999999</v>
      </c>
      <c r="D56" s="119"/>
      <c r="E56" s="33">
        <f t="shared" si="2"/>
        <v>23588.494747707809</v>
      </c>
      <c r="F56" s="50">
        <f t="shared" si="1"/>
        <v>23588.5</v>
      </c>
      <c r="G56" s="33">
        <f t="shared" si="4"/>
        <v>-1.9462499985820614E-3</v>
      </c>
      <c r="H56" s="33"/>
      <c r="I56" s="33"/>
      <c r="J56" s="33"/>
      <c r="K56" s="33"/>
      <c r="L56" s="33"/>
      <c r="M56" s="33"/>
      <c r="N56" s="33">
        <f t="shared" si="5"/>
        <v>-1.9462499985820614E-3</v>
      </c>
      <c r="O56" s="33"/>
      <c r="P56" s="33">
        <f t="shared" si="6"/>
        <v>1.7447050733318009E-2</v>
      </c>
      <c r="Q56" s="36">
        <f t="shared" si="7"/>
        <v>34112.007799999999</v>
      </c>
      <c r="R56" s="33">
        <f t="shared" si="8"/>
        <v>3.7610011327791584E-4</v>
      </c>
      <c r="S56" s="33"/>
      <c r="T56" s="33"/>
    </row>
    <row r="57" spans="1:20" x14ac:dyDescent="0.2">
      <c r="A57" s="14" t="s">
        <v>58</v>
      </c>
      <c r="B57" s="119"/>
      <c r="C57" s="14">
        <v>49154.405899999998</v>
      </c>
      <c r="D57" s="119"/>
      <c r="E57" s="33">
        <f t="shared" si="2"/>
        <v>23652.987903198595</v>
      </c>
      <c r="F57" s="50">
        <f t="shared" si="1"/>
        <v>23653</v>
      </c>
      <c r="G57" s="33">
        <f t="shared" si="4"/>
        <v>-4.4825000077253208E-3</v>
      </c>
      <c r="H57" s="33"/>
      <c r="I57" s="33"/>
      <c r="J57" s="33"/>
      <c r="K57" s="33"/>
      <c r="L57" s="33"/>
      <c r="M57" s="33"/>
      <c r="N57" s="33">
        <f t="shared" si="5"/>
        <v>-4.4825000077253208E-3</v>
      </c>
      <c r="O57" s="33"/>
      <c r="P57" s="33">
        <f t="shared" si="6"/>
        <v>1.8467243884695506E-2</v>
      </c>
      <c r="Q57" s="36">
        <f t="shared" si="7"/>
        <v>34135.905899999998</v>
      </c>
      <c r="R57" s="33">
        <f t="shared" si="8"/>
        <v>5.2669074472770703E-4</v>
      </c>
      <c r="S57" s="33"/>
      <c r="T57" s="33"/>
    </row>
    <row r="58" spans="1:20" x14ac:dyDescent="0.2">
      <c r="A58" s="14" t="s">
        <v>58</v>
      </c>
      <c r="B58" s="119"/>
      <c r="C58" s="14">
        <v>49154.409099999997</v>
      </c>
      <c r="D58" s="119"/>
      <c r="E58" s="33">
        <f t="shared" si="2"/>
        <v>23652.99653895196</v>
      </c>
      <c r="F58" s="50">
        <f t="shared" si="1"/>
        <v>23653</v>
      </c>
      <c r="G58" s="33">
        <f t="shared" si="4"/>
        <v>-1.2825000085285865E-3</v>
      </c>
      <c r="H58" s="33"/>
      <c r="I58" s="33"/>
      <c r="J58" s="33"/>
      <c r="K58" s="33"/>
      <c r="L58" s="33"/>
      <c r="M58" s="33"/>
      <c r="N58" s="33">
        <f t="shared" si="5"/>
        <v>-1.2825000085285865E-3</v>
      </c>
      <c r="O58" s="33"/>
      <c r="P58" s="33">
        <f t="shared" si="6"/>
        <v>1.8467243884695506E-2</v>
      </c>
      <c r="Q58" s="36">
        <f t="shared" si="7"/>
        <v>34135.909099999997</v>
      </c>
      <c r="R58" s="33">
        <f t="shared" si="8"/>
        <v>3.9005238384794231E-4</v>
      </c>
      <c r="S58" s="33"/>
      <c r="T58" s="33"/>
    </row>
    <row r="59" spans="1:20" x14ac:dyDescent="0.2">
      <c r="A59" s="14" t="s">
        <v>58</v>
      </c>
      <c r="B59" s="119"/>
      <c r="C59" s="14">
        <v>49166.448100000001</v>
      </c>
      <c r="D59" s="119"/>
      <c r="E59" s="33">
        <f t="shared" si="2"/>
        <v>23685.485862327201</v>
      </c>
      <c r="F59" s="50">
        <f t="shared" si="1"/>
        <v>23685.5</v>
      </c>
      <c r="G59" s="33">
        <f t="shared" si="4"/>
        <v>-5.2387499963515438E-3</v>
      </c>
      <c r="H59" s="33"/>
      <c r="I59" s="33"/>
      <c r="J59" s="33"/>
      <c r="K59" s="33"/>
      <c r="L59" s="33"/>
      <c r="M59" s="33"/>
      <c r="N59" s="33">
        <f t="shared" si="5"/>
        <v>-5.2387499963515438E-3</v>
      </c>
      <c r="O59" s="33"/>
      <c r="P59" s="33">
        <f t="shared" si="6"/>
        <v>1.898227150831977E-2</v>
      </c>
      <c r="Q59" s="36">
        <f t="shared" si="7"/>
        <v>34147.948100000001</v>
      </c>
      <c r="R59" s="33">
        <f t="shared" si="8"/>
        <v>5.8665788272975028E-4</v>
      </c>
      <c r="S59" s="33"/>
      <c r="T59" s="33"/>
    </row>
    <row r="60" spans="1:20" x14ac:dyDescent="0.2">
      <c r="A60" s="14" t="s">
        <v>58</v>
      </c>
      <c r="B60" s="119"/>
      <c r="C60" s="14">
        <v>49166.4499</v>
      </c>
      <c r="D60" s="119"/>
      <c r="E60" s="33">
        <f t="shared" si="2"/>
        <v>23685.490719938465</v>
      </c>
      <c r="F60" s="50">
        <f t="shared" si="1"/>
        <v>23685.5</v>
      </c>
      <c r="G60" s="33">
        <f t="shared" si="4"/>
        <v>-3.4387499981676228E-3</v>
      </c>
      <c r="H60" s="33"/>
      <c r="I60" s="33"/>
      <c r="J60" s="33"/>
      <c r="K60" s="33"/>
      <c r="L60" s="33"/>
      <c r="M60" s="33"/>
      <c r="N60" s="33">
        <f t="shared" si="5"/>
        <v>-3.4387499981676228E-3</v>
      </c>
      <c r="O60" s="33"/>
      <c r="P60" s="33">
        <f t="shared" si="6"/>
        <v>1.898227150831977E-2</v>
      </c>
      <c r="Q60" s="36">
        <f t="shared" si="7"/>
        <v>34147.9499</v>
      </c>
      <c r="R60" s="33">
        <f t="shared" si="8"/>
        <v>5.0270220539437019E-4</v>
      </c>
      <c r="S60" s="33"/>
      <c r="T60" s="33"/>
    </row>
    <row r="61" spans="1:20" x14ac:dyDescent="0.2">
      <c r="A61" s="14" t="s">
        <v>58</v>
      </c>
      <c r="B61" s="119"/>
      <c r="C61" s="14">
        <v>49504.408199999998</v>
      </c>
      <c r="D61" s="119"/>
      <c r="E61" s="33">
        <f t="shared" si="2"/>
        <v>24597.529634802078</v>
      </c>
      <c r="F61" s="50">
        <f t="shared" si="1"/>
        <v>24597.5</v>
      </c>
      <c r="G61" s="33">
        <f t="shared" si="4"/>
        <v>1.098124999407446E-2</v>
      </c>
      <c r="H61" s="33"/>
      <c r="I61" s="33"/>
      <c r="J61" s="33"/>
      <c r="K61" s="33"/>
      <c r="L61" s="33"/>
      <c r="M61" s="33"/>
      <c r="N61" s="33">
        <f t="shared" si="5"/>
        <v>1.098124999407446E-2</v>
      </c>
      <c r="O61" s="33"/>
      <c r="P61" s="33">
        <f t="shared" si="6"/>
        <v>3.3701641211477701E-2</v>
      </c>
      <c r="Q61" s="36">
        <f t="shared" si="7"/>
        <v>34485.908199999998</v>
      </c>
      <c r="R61" s="33">
        <f t="shared" si="8"/>
        <v>5.1621617707185436E-4</v>
      </c>
      <c r="S61" s="33"/>
      <c r="T61" s="33"/>
    </row>
    <row r="62" spans="1:20" x14ac:dyDescent="0.2">
      <c r="A62" s="14" t="s">
        <v>58</v>
      </c>
      <c r="B62" s="119"/>
      <c r="C62" s="14">
        <v>49504.409599999999</v>
      </c>
      <c r="D62" s="119"/>
      <c r="E62" s="33">
        <f t="shared" si="2"/>
        <v>24597.53341294418</v>
      </c>
      <c r="F62" s="50">
        <f t="shared" si="1"/>
        <v>24597.5</v>
      </c>
      <c r="G62" s="33">
        <f t="shared" si="4"/>
        <v>1.2381249995087273E-2</v>
      </c>
      <c r="H62" s="33"/>
      <c r="I62" s="33"/>
      <c r="J62" s="33"/>
      <c r="K62" s="33"/>
      <c r="L62" s="33"/>
      <c r="M62" s="33"/>
      <c r="N62" s="33">
        <f t="shared" si="5"/>
        <v>1.2381249995087273E-2</v>
      </c>
      <c r="O62" s="33"/>
      <c r="P62" s="33">
        <f t="shared" si="6"/>
        <v>3.3701641211477701E-2</v>
      </c>
      <c r="Q62" s="36">
        <f t="shared" si="7"/>
        <v>34485.909599999999</v>
      </c>
      <c r="R62" s="33">
        <f t="shared" si="8"/>
        <v>4.5455908161993807E-4</v>
      </c>
      <c r="S62" s="33"/>
      <c r="T62" s="33"/>
    </row>
    <row r="63" spans="1:20" x14ac:dyDescent="0.2">
      <c r="A63" s="14" t="s">
        <v>59</v>
      </c>
      <c r="B63" s="119"/>
      <c r="C63" s="14">
        <v>49511.449699999997</v>
      </c>
      <c r="D63" s="119"/>
      <c r="E63" s="33">
        <f t="shared" si="2"/>
        <v>24616.532340221685</v>
      </c>
      <c r="F63" s="50">
        <f t="shared" si="1"/>
        <v>24616.5</v>
      </c>
      <c r="G63" s="33">
        <f t="shared" si="4"/>
        <v>1.1983749995124526E-2</v>
      </c>
      <c r="H63" s="33"/>
      <c r="I63" s="33"/>
      <c r="J63" s="33"/>
      <c r="K63" s="33"/>
      <c r="L63" s="33"/>
      <c r="M63" s="33"/>
      <c r="N63" s="33">
        <f t="shared" si="5"/>
        <v>1.1983749995124526E-2</v>
      </c>
      <c r="O63" s="33"/>
      <c r="P63" s="33">
        <f t="shared" si="6"/>
        <v>3.4013775732929796E-2</v>
      </c>
      <c r="Q63" s="36">
        <f t="shared" si="7"/>
        <v>34492.949699999997</v>
      </c>
      <c r="R63" s="33">
        <f t="shared" si="8"/>
        <v>4.8532203400836264E-4</v>
      </c>
      <c r="S63" s="33"/>
      <c r="T63" s="33"/>
    </row>
    <row r="64" spans="1:20" x14ac:dyDescent="0.2">
      <c r="A64" s="14" t="s">
        <v>60</v>
      </c>
      <c r="B64" s="119"/>
      <c r="C64" s="14">
        <v>49859.410100000001</v>
      </c>
      <c r="D64" s="119"/>
      <c r="E64" s="33">
        <f t="shared" si="2"/>
        <v>25555.563651574339</v>
      </c>
      <c r="F64" s="50">
        <f t="shared" si="1"/>
        <v>25555.5</v>
      </c>
      <c r="G64" s="33">
        <f t="shared" si="4"/>
        <v>2.3586249997606501E-2</v>
      </c>
      <c r="H64" s="33"/>
      <c r="I64" s="33"/>
      <c r="J64" s="33"/>
      <c r="K64" s="33"/>
      <c r="L64" s="33"/>
      <c r="M64" s="33"/>
      <c r="N64" s="33">
        <f t="shared" si="5"/>
        <v>2.3586249997606501E-2</v>
      </c>
      <c r="O64" s="33"/>
      <c r="P64" s="33">
        <f t="shared" si="6"/>
        <v>4.9718524139564402E-2</v>
      </c>
      <c r="Q64" s="36">
        <f t="shared" si="7"/>
        <v>34840.910100000001</v>
      </c>
      <c r="R64" s="33">
        <f t="shared" si="8"/>
        <v>6.8289575183044153E-4</v>
      </c>
      <c r="S64" s="33"/>
      <c r="T64" s="33"/>
    </row>
    <row r="65" spans="1:20" x14ac:dyDescent="0.2">
      <c r="A65" s="14" t="s">
        <v>198</v>
      </c>
      <c r="B65" s="119"/>
      <c r="C65" s="14">
        <v>50942.3992</v>
      </c>
      <c r="D65" s="119"/>
      <c r="E65" s="33">
        <f t="shared" si="2"/>
        <v>28478.197016617076</v>
      </c>
      <c r="F65" s="50">
        <f t="shared" si="1"/>
        <v>28478</v>
      </c>
      <c r="G65" s="33">
        <f t="shared" si="4"/>
        <v>7.3004999998374842E-2</v>
      </c>
      <c r="H65" s="33"/>
      <c r="I65" s="33"/>
      <c r="J65" s="33"/>
      <c r="K65" s="33"/>
      <c r="L65" s="33"/>
      <c r="M65" s="33"/>
      <c r="N65" s="33">
        <f t="shared" si="5"/>
        <v>7.3004999998374842E-2</v>
      </c>
      <c r="O65" s="33"/>
      <c r="P65" s="33">
        <f t="shared" si="6"/>
        <v>0.10209401501401358</v>
      </c>
      <c r="Q65" s="36">
        <f t="shared" si="7"/>
        <v>35923.8992</v>
      </c>
      <c r="R65" s="33">
        <f t="shared" si="8"/>
        <v>8.4617079458005587E-4</v>
      </c>
      <c r="S65" s="33"/>
      <c r="T65" s="33"/>
    </row>
    <row r="66" spans="1:20" x14ac:dyDescent="0.2">
      <c r="A66" s="33"/>
      <c r="B66" s="33"/>
      <c r="C66" s="45"/>
      <c r="D66" s="45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</row>
    <row r="67" spans="1:20" x14ac:dyDescent="0.2">
      <c r="A67" s="33"/>
      <c r="B67" s="33"/>
      <c r="C67" s="45"/>
      <c r="D67" s="45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</row>
    <row r="68" spans="1:20" x14ac:dyDescent="0.2">
      <c r="A68" s="33"/>
      <c r="B68" s="33"/>
      <c r="C68" s="45"/>
      <c r="D68" s="45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</row>
    <row r="69" spans="1:20" x14ac:dyDescent="0.2">
      <c r="A69" s="33"/>
      <c r="B69" s="33"/>
      <c r="C69" s="45"/>
      <c r="D69" s="45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</row>
    <row r="70" spans="1:20" x14ac:dyDescent="0.2">
      <c r="A70" s="33"/>
      <c r="B70" s="33"/>
      <c r="C70" s="45"/>
      <c r="D70" s="45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</row>
    <row r="71" spans="1:20" x14ac:dyDescent="0.2">
      <c r="A71" s="33"/>
      <c r="B71" s="33"/>
      <c r="C71" s="45"/>
      <c r="D71" s="45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</row>
    <row r="72" spans="1:20" x14ac:dyDescent="0.2">
      <c r="A72" s="33"/>
      <c r="B72" s="33"/>
      <c r="C72" s="45"/>
      <c r="D72" s="45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</row>
    <row r="73" spans="1:20" x14ac:dyDescent="0.2">
      <c r="A73" s="33"/>
      <c r="B73" s="33"/>
      <c r="C73" s="45"/>
      <c r="D73" s="45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</row>
    <row r="74" spans="1:20" x14ac:dyDescent="0.2">
      <c r="A74" s="33"/>
      <c r="B74" s="33"/>
      <c r="C74" s="45"/>
      <c r="D74" s="45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</row>
    <row r="75" spans="1:20" x14ac:dyDescent="0.2">
      <c r="A75" s="33"/>
      <c r="B75" s="33"/>
      <c r="C75" s="45"/>
      <c r="D75" s="45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</row>
    <row r="76" spans="1:20" x14ac:dyDescent="0.2">
      <c r="A76" s="33"/>
      <c r="B76" s="33"/>
      <c r="C76" s="45"/>
      <c r="D76" s="45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</row>
    <row r="77" spans="1:20" x14ac:dyDescent="0.2">
      <c r="A77" s="33"/>
      <c r="B77" s="33"/>
      <c r="C77" s="45"/>
      <c r="D77" s="45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</row>
    <row r="78" spans="1:20" x14ac:dyDescent="0.2">
      <c r="A78" s="33"/>
      <c r="B78" s="33"/>
      <c r="C78" s="45"/>
      <c r="D78" s="45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</row>
    <row r="79" spans="1:20" x14ac:dyDescent="0.2">
      <c r="A79" s="33"/>
      <c r="B79" s="33"/>
      <c r="C79" s="45"/>
      <c r="D79" s="45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</row>
    <row r="80" spans="1:20" x14ac:dyDescent="0.2">
      <c r="A80" s="33"/>
      <c r="B80" s="33"/>
      <c r="C80" s="45"/>
      <c r="D80" s="45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</row>
    <row r="81" spans="1:20" x14ac:dyDescent="0.2">
      <c r="A81" s="33"/>
      <c r="B81" s="33"/>
      <c r="C81" s="45"/>
      <c r="D81" s="45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</row>
    <row r="82" spans="1:20" x14ac:dyDescent="0.2">
      <c r="A82" s="33"/>
      <c r="B82" s="33"/>
      <c r="C82" s="45"/>
      <c r="D82" s="45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</row>
    <row r="83" spans="1:20" x14ac:dyDescent="0.2">
      <c r="A83" s="33"/>
      <c r="B83" s="33"/>
      <c r="C83" s="45"/>
      <c r="D83" s="45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</row>
    <row r="84" spans="1:20" x14ac:dyDescent="0.2">
      <c r="A84" s="33"/>
      <c r="B84" s="33"/>
      <c r="C84" s="45"/>
      <c r="D84" s="45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</row>
    <row r="85" spans="1:20" x14ac:dyDescent="0.2">
      <c r="A85" s="33"/>
      <c r="B85" s="33"/>
      <c r="C85" s="45"/>
      <c r="D85" s="45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</row>
    <row r="86" spans="1:20" x14ac:dyDescent="0.2">
      <c r="A86" s="33"/>
      <c r="B86" s="33"/>
      <c r="C86" s="45"/>
      <c r="D86" s="45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</row>
    <row r="87" spans="1:20" x14ac:dyDescent="0.2">
      <c r="A87" s="33"/>
      <c r="B87" s="33"/>
      <c r="C87" s="45"/>
      <c r="D87" s="45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</row>
    <row r="88" spans="1:20" x14ac:dyDescent="0.2">
      <c r="A88" s="33"/>
      <c r="B88" s="33"/>
      <c r="C88" s="45"/>
      <c r="D88" s="45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</row>
    <row r="89" spans="1:20" x14ac:dyDescent="0.2">
      <c r="A89" s="33"/>
      <c r="B89" s="33"/>
      <c r="C89" s="45"/>
      <c r="D89" s="45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</row>
    <row r="90" spans="1:20" x14ac:dyDescent="0.2">
      <c r="A90" s="33"/>
      <c r="B90" s="33"/>
      <c r="C90" s="45"/>
      <c r="D90" s="45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</row>
    <row r="91" spans="1:20" x14ac:dyDescent="0.2">
      <c r="A91" s="33"/>
      <c r="B91" s="33"/>
      <c r="C91" s="45"/>
      <c r="D91" s="45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</row>
    <row r="92" spans="1:20" x14ac:dyDescent="0.2">
      <c r="A92" s="33"/>
      <c r="B92" s="33"/>
      <c r="C92" s="45"/>
      <c r="D92" s="45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</row>
    <row r="93" spans="1:20" x14ac:dyDescent="0.2">
      <c r="A93" s="33"/>
      <c r="B93" s="33"/>
      <c r="C93" s="45"/>
      <c r="D93" s="45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</row>
    <row r="94" spans="1:20" x14ac:dyDescent="0.2">
      <c r="A94" s="33"/>
      <c r="B94" s="33"/>
      <c r="C94" s="45"/>
      <c r="D94" s="45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</row>
    <row r="95" spans="1:20" x14ac:dyDescent="0.2">
      <c r="C95" s="14"/>
      <c r="D95" s="14"/>
    </row>
    <row r="96" spans="1:20" x14ac:dyDescent="0.2">
      <c r="C96" s="14"/>
      <c r="D96" s="14"/>
    </row>
    <row r="97" spans="3:4" x14ac:dyDescent="0.2">
      <c r="C97" s="14"/>
      <c r="D97" s="14"/>
    </row>
    <row r="98" spans="3:4" x14ac:dyDescent="0.2">
      <c r="C98" s="14"/>
      <c r="D98" s="14"/>
    </row>
    <row r="99" spans="3:4" x14ac:dyDescent="0.2">
      <c r="C99" s="14"/>
      <c r="D99" s="14"/>
    </row>
    <row r="100" spans="3:4" x14ac:dyDescent="0.2">
      <c r="C100" s="14"/>
      <c r="D100" s="14"/>
    </row>
    <row r="101" spans="3:4" x14ac:dyDescent="0.2">
      <c r="C101" s="14"/>
      <c r="D101" s="14"/>
    </row>
    <row r="102" spans="3:4" x14ac:dyDescent="0.2">
      <c r="C102" s="14"/>
      <c r="D102" s="14"/>
    </row>
    <row r="103" spans="3:4" x14ac:dyDescent="0.2">
      <c r="C103" s="14"/>
      <c r="D103" s="14"/>
    </row>
    <row r="104" spans="3:4" x14ac:dyDescent="0.2">
      <c r="C104" s="14"/>
      <c r="D104" s="14"/>
    </row>
    <row r="105" spans="3:4" x14ac:dyDescent="0.2">
      <c r="C105" s="14"/>
      <c r="D105" s="14"/>
    </row>
    <row r="106" spans="3:4" x14ac:dyDescent="0.2">
      <c r="C106" s="14"/>
      <c r="D106" s="14"/>
    </row>
    <row r="107" spans="3:4" x14ac:dyDescent="0.2">
      <c r="C107" s="14"/>
      <c r="D107" s="14"/>
    </row>
    <row r="108" spans="3:4" x14ac:dyDescent="0.2">
      <c r="C108" s="14"/>
      <c r="D108" s="14"/>
    </row>
    <row r="109" spans="3:4" x14ac:dyDescent="0.2">
      <c r="C109" s="14"/>
      <c r="D109" s="14"/>
    </row>
    <row r="110" spans="3:4" x14ac:dyDescent="0.2">
      <c r="C110" s="14"/>
      <c r="D110" s="14"/>
    </row>
    <row r="111" spans="3:4" x14ac:dyDescent="0.2">
      <c r="C111" s="14"/>
      <c r="D111" s="14"/>
    </row>
    <row r="112" spans="3:4" x14ac:dyDescent="0.2">
      <c r="C112" s="14"/>
      <c r="D112" s="14"/>
    </row>
    <row r="113" spans="3:4" x14ac:dyDescent="0.2">
      <c r="C113" s="14"/>
      <c r="D113" s="14"/>
    </row>
    <row r="114" spans="3:4" x14ac:dyDescent="0.2">
      <c r="C114" s="14"/>
      <c r="D114" s="14"/>
    </row>
    <row r="115" spans="3:4" x14ac:dyDescent="0.2">
      <c r="C115" s="14"/>
      <c r="D115" s="14"/>
    </row>
    <row r="116" spans="3:4" x14ac:dyDescent="0.2">
      <c r="C116" s="14"/>
      <c r="D116" s="14"/>
    </row>
    <row r="117" spans="3:4" x14ac:dyDescent="0.2">
      <c r="C117" s="14"/>
      <c r="D117" s="14"/>
    </row>
    <row r="118" spans="3:4" x14ac:dyDescent="0.2">
      <c r="C118" s="14"/>
      <c r="D118" s="14"/>
    </row>
    <row r="119" spans="3:4" x14ac:dyDescent="0.2">
      <c r="C119" s="14"/>
      <c r="D119" s="14"/>
    </row>
    <row r="120" spans="3:4" x14ac:dyDescent="0.2">
      <c r="C120" s="14"/>
      <c r="D120" s="14"/>
    </row>
    <row r="121" spans="3:4" x14ac:dyDescent="0.2">
      <c r="C121" s="14"/>
      <c r="D121" s="14"/>
    </row>
    <row r="122" spans="3:4" x14ac:dyDescent="0.2">
      <c r="C122" s="14"/>
      <c r="D122" s="14"/>
    </row>
    <row r="123" spans="3:4" x14ac:dyDescent="0.2">
      <c r="C123" s="14"/>
      <c r="D123" s="14"/>
    </row>
    <row r="124" spans="3:4" x14ac:dyDescent="0.2">
      <c r="C124" s="14"/>
      <c r="D124" s="14"/>
    </row>
    <row r="125" spans="3:4" x14ac:dyDescent="0.2">
      <c r="C125" s="14"/>
      <c r="D125" s="14"/>
    </row>
    <row r="126" spans="3:4" x14ac:dyDescent="0.2">
      <c r="C126" s="14"/>
      <c r="D126" s="14"/>
    </row>
    <row r="127" spans="3:4" x14ac:dyDescent="0.2">
      <c r="C127" s="14"/>
      <c r="D127" s="14"/>
    </row>
    <row r="128" spans="3:4" x14ac:dyDescent="0.2">
      <c r="C128" s="14"/>
      <c r="D128" s="14"/>
    </row>
    <row r="129" spans="3:4" x14ac:dyDescent="0.2">
      <c r="C129" s="14"/>
      <c r="D129" s="14"/>
    </row>
    <row r="130" spans="3:4" x14ac:dyDescent="0.2">
      <c r="C130" s="14"/>
      <c r="D130" s="14"/>
    </row>
    <row r="131" spans="3:4" x14ac:dyDescent="0.2">
      <c r="C131" s="14"/>
      <c r="D131" s="14"/>
    </row>
    <row r="132" spans="3:4" x14ac:dyDescent="0.2">
      <c r="C132" s="14"/>
      <c r="D132" s="14"/>
    </row>
    <row r="133" spans="3:4" x14ac:dyDescent="0.2">
      <c r="C133" s="14"/>
      <c r="D133" s="14"/>
    </row>
    <row r="134" spans="3:4" x14ac:dyDescent="0.2">
      <c r="C134" s="14"/>
      <c r="D134" s="14"/>
    </row>
    <row r="135" spans="3:4" x14ac:dyDescent="0.2">
      <c r="C135" s="14"/>
      <c r="D135" s="14"/>
    </row>
    <row r="136" spans="3:4" x14ac:dyDescent="0.2">
      <c r="C136" s="14"/>
      <c r="D136" s="14"/>
    </row>
    <row r="137" spans="3:4" x14ac:dyDescent="0.2">
      <c r="C137" s="14"/>
      <c r="D137" s="14"/>
    </row>
    <row r="138" spans="3:4" x14ac:dyDescent="0.2">
      <c r="C138" s="14"/>
      <c r="D138" s="14"/>
    </row>
    <row r="139" spans="3:4" x14ac:dyDescent="0.2">
      <c r="C139" s="14"/>
      <c r="D139" s="14"/>
    </row>
    <row r="140" spans="3:4" x14ac:dyDescent="0.2">
      <c r="C140" s="14"/>
      <c r="D140" s="14"/>
    </row>
    <row r="141" spans="3:4" x14ac:dyDescent="0.2">
      <c r="C141" s="14"/>
      <c r="D141" s="14"/>
    </row>
    <row r="142" spans="3:4" x14ac:dyDescent="0.2">
      <c r="C142" s="14"/>
      <c r="D142" s="14"/>
    </row>
    <row r="143" spans="3:4" x14ac:dyDescent="0.2">
      <c r="C143" s="14"/>
      <c r="D143" s="14"/>
    </row>
    <row r="144" spans="3:4" x14ac:dyDescent="0.2">
      <c r="C144" s="14"/>
      <c r="D144" s="14"/>
    </row>
    <row r="145" spans="3:4" x14ac:dyDescent="0.2">
      <c r="C145" s="14"/>
      <c r="D145" s="14"/>
    </row>
    <row r="146" spans="3:4" x14ac:dyDescent="0.2">
      <c r="C146" s="14"/>
      <c r="D146" s="14"/>
    </row>
    <row r="147" spans="3:4" x14ac:dyDescent="0.2">
      <c r="C147" s="14"/>
      <c r="D147" s="14"/>
    </row>
    <row r="148" spans="3:4" x14ac:dyDescent="0.2">
      <c r="C148" s="14"/>
      <c r="D148" s="14"/>
    </row>
    <row r="149" spans="3:4" x14ac:dyDescent="0.2">
      <c r="C149" s="14"/>
      <c r="D149" s="14"/>
    </row>
    <row r="150" spans="3:4" x14ac:dyDescent="0.2">
      <c r="C150" s="14"/>
      <c r="D150" s="14"/>
    </row>
    <row r="151" spans="3:4" x14ac:dyDescent="0.2">
      <c r="C151" s="14"/>
      <c r="D151" s="14"/>
    </row>
    <row r="152" spans="3:4" x14ac:dyDescent="0.2">
      <c r="C152" s="14"/>
      <c r="D152" s="14"/>
    </row>
    <row r="153" spans="3:4" x14ac:dyDescent="0.2">
      <c r="C153" s="14"/>
      <c r="D153" s="14"/>
    </row>
    <row r="154" spans="3:4" x14ac:dyDescent="0.2">
      <c r="C154" s="14"/>
      <c r="D154" s="14"/>
    </row>
    <row r="155" spans="3:4" x14ac:dyDescent="0.2">
      <c r="C155" s="14"/>
      <c r="D155" s="14"/>
    </row>
    <row r="156" spans="3:4" x14ac:dyDescent="0.2">
      <c r="C156" s="14"/>
      <c r="D156" s="14"/>
    </row>
    <row r="157" spans="3:4" x14ac:dyDescent="0.2">
      <c r="C157" s="14"/>
      <c r="D157" s="14"/>
    </row>
    <row r="158" spans="3:4" x14ac:dyDescent="0.2">
      <c r="C158" s="14"/>
      <c r="D158" s="14"/>
    </row>
    <row r="159" spans="3:4" x14ac:dyDescent="0.2">
      <c r="C159" s="14"/>
      <c r="D159" s="14"/>
    </row>
    <row r="160" spans="3:4" x14ac:dyDescent="0.2">
      <c r="C160" s="14"/>
      <c r="D160" s="14"/>
    </row>
    <row r="161" spans="3:4" x14ac:dyDescent="0.2">
      <c r="C161" s="14"/>
      <c r="D161" s="14"/>
    </row>
    <row r="162" spans="3:4" x14ac:dyDescent="0.2">
      <c r="C162" s="14"/>
      <c r="D162" s="14"/>
    </row>
    <row r="163" spans="3:4" x14ac:dyDescent="0.2">
      <c r="C163" s="14"/>
      <c r="D163" s="14"/>
    </row>
    <row r="164" spans="3:4" x14ac:dyDescent="0.2">
      <c r="C164" s="14"/>
      <c r="D164" s="14"/>
    </row>
    <row r="165" spans="3:4" x14ac:dyDescent="0.2">
      <c r="C165" s="14"/>
      <c r="D165" s="14"/>
    </row>
    <row r="166" spans="3:4" x14ac:dyDescent="0.2">
      <c r="C166" s="14"/>
      <c r="D166" s="14"/>
    </row>
    <row r="167" spans="3:4" x14ac:dyDescent="0.2">
      <c r="C167" s="14"/>
      <c r="D167" s="14"/>
    </row>
    <row r="168" spans="3:4" x14ac:dyDescent="0.2">
      <c r="C168" s="14"/>
      <c r="D168" s="14"/>
    </row>
    <row r="169" spans="3:4" x14ac:dyDescent="0.2">
      <c r="C169" s="14"/>
      <c r="D169" s="14"/>
    </row>
    <row r="170" spans="3:4" x14ac:dyDescent="0.2">
      <c r="C170" s="14"/>
      <c r="D170" s="14"/>
    </row>
    <row r="171" spans="3:4" x14ac:dyDescent="0.2">
      <c r="C171" s="14"/>
      <c r="D171" s="14"/>
    </row>
    <row r="172" spans="3:4" x14ac:dyDescent="0.2">
      <c r="C172" s="14"/>
      <c r="D172" s="14"/>
    </row>
    <row r="173" spans="3:4" x14ac:dyDescent="0.2">
      <c r="C173" s="14"/>
      <c r="D173" s="14"/>
    </row>
    <row r="174" spans="3:4" x14ac:dyDescent="0.2">
      <c r="C174" s="14"/>
      <c r="D174" s="14"/>
    </row>
    <row r="175" spans="3:4" x14ac:dyDescent="0.2">
      <c r="C175" s="14"/>
      <c r="D175" s="14"/>
    </row>
    <row r="176" spans="3:4" x14ac:dyDescent="0.2">
      <c r="C176" s="14"/>
      <c r="D176" s="14"/>
    </row>
    <row r="177" spans="3:4" x14ac:dyDescent="0.2">
      <c r="C177" s="14"/>
      <c r="D177" s="14"/>
    </row>
    <row r="178" spans="3:4" x14ac:dyDescent="0.2">
      <c r="C178" s="14"/>
      <c r="D178" s="14"/>
    </row>
    <row r="179" spans="3:4" x14ac:dyDescent="0.2">
      <c r="C179" s="14"/>
      <c r="D179" s="14"/>
    </row>
    <row r="180" spans="3:4" x14ac:dyDescent="0.2">
      <c r="C180" s="14"/>
      <c r="D180" s="14"/>
    </row>
    <row r="181" spans="3:4" x14ac:dyDescent="0.2">
      <c r="C181" s="14"/>
      <c r="D181" s="14"/>
    </row>
    <row r="182" spans="3:4" x14ac:dyDescent="0.2">
      <c r="C182" s="14"/>
      <c r="D182" s="14"/>
    </row>
    <row r="183" spans="3:4" x14ac:dyDescent="0.2">
      <c r="C183" s="14"/>
      <c r="D183" s="14"/>
    </row>
    <row r="184" spans="3:4" x14ac:dyDescent="0.2">
      <c r="C184" s="14"/>
      <c r="D184" s="14"/>
    </row>
    <row r="185" spans="3:4" x14ac:dyDescent="0.2">
      <c r="C185" s="14"/>
      <c r="D185" s="14"/>
    </row>
    <row r="186" spans="3:4" x14ac:dyDescent="0.2">
      <c r="C186" s="14"/>
      <c r="D186" s="14"/>
    </row>
    <row r="187" spans="3:4" x14ac:dyDescent="0.2">
      <c r="C187" s="14"/>
      <c r="D187" s="14"/>
    </row>
    <row r="188" spans="3:4" x14ac:dyDescent="0.2">
      <c r="C188" s="14"/>
      <c r="D188" s="14"/>
    </row>
    <row r="189" spans="3:4" x14ac:dyDescent="0.2">
      <c r="C189" s="14"/>
      <c r="D189" s="14"/>
    </row>
    <row r="190" spans="3:4" x14ac:dyDescent="0.2">
      <c r="C190" s="14"/>
      <c r="D190" s="14"/>
    </row>
    <row r="191" spans="3:4" x14ac:dyDescent="0.2">
      <c r="C191" s="14"/>
      <c r="D191" s="14"/>
    </row>
    <row r="192" spans="3:4" x14ac:dyDescent="0.2">
      <c r="C192" s="14"/>
      <c r="D192" s="14"/>
    </row>
    <row r="193" spans="3:4" x14ac:dyDescent="0.2">
      <c r="C193" s="14"/>
      <c r="D193" s="14"/>
    </row>
    <row r="194" spans="3:4" x14ac:dyDescent="0.2">
      <c r="C194" s="14"/>
      <c r="D194" s="14"/>
    </row>
    <row r="195" spans="3:4" x14ac:dyDescent="0.2">
      <c r="C195" s="14"/>
      <c r="D195" s="14"/>
    </row>
    <row r="196" spans="3:4" x14ac:dyDescent="0.2">
      <c r="C196" s="14"/>
      <c r="D196" s="14"/>
    </row>
    <row r="197" spans="3:4" x14ac:dyDescent="0.2">
      <c r="C197" s="14"/>
      <c r="D197" s="14"/>
    </row>
    <row r="198" spans="3:4" x14ac:dyDescent="0.2">
      <c r="C198" s="14"/>
      <c r="D198" s="14"/>
    </row>
    <row r="199" spans="3:4" x14ac:dyDescent="0.2">
      <c r="C199" s="14"/>
      <c r="D199" s="14"/>
    </row>
    <row r="200" spans="3:4" x14ac:dyDescent="0.2">
      <c r="C200" s="14"/>
      <c r="D200" s="14"/>
    </row>
    <row r="201" spans="3:4" x14ac:dyDescent="0.2">
      <c r="C201" s="14"/>
      <c r="D201" s="14"/>
    </row>
    <row r="202" spans="3:4" x14ac:dyDescent="0.2">
      <c r="C202" s="14"/>
      <c r="D202" s="14"/>
    </row>
    <row r="203" spans="3:4" x14ac:dyDescent="0.2">
      <c r="C203" s="14"/>
      <c r="D203" s="14"/>
    </row>
    <row r="204" spans="3:4" x14ac:dyDescent="0.2">
      <c r="C204" s="14"/>
      <c r="D204" s="14"/>
    </row>
    <row r="205" spans="3:4" x14ac:dyDescent="0.2">
      <c r="C205" s="14"/>
      <c r="D205" s="14"/>
    </row>
    <row r="206" spans="3:4" x14ac:dyDescent="0.2">
      <c r="C206" s="14"/>
      <c r="D206" s="14"/>
    </row>
    <row r="207" spans="3:4" x14ac:dyDescent="0.2">
      <c r="C207" s="14"/>
      <c r="D207" s="14"/>
    </row>
    <row r="208" spans="3:4" x14ac:dyDescent="0.2">
      <c r="C208" s="14"/>
      <c r="D208" s="14"/>
    </row>
    <row r="209" spans="3:4" x14ac:dyDescent="0.2">
      <c r="C209" s="14"/>
      <c r="D209" s="14"/>
    </row>
    <row r="210" spans="3:4" x14ac:dyDescent="0.2">
      <c r="C210" s="14"/>
      <c r="D210" s="14"/>
    </row>
    <row r="211" spans="3:4" x14ac:dyDescent="0.2">
      <c r="C211" s="14"/>
      <c r="D211" s="14"/>
    </row>
    <row r="212" spans="3:4" x14ac:dyDescent="0.2">
      <c r="C212" s="14"/>
      <c r="D212" s="14"/>
    </row>
    <row r="213" spans="3:4" x14ac:dyDescent="0.2">
      <c r="C213" s="14"/>
      <c r="D213" s="14"/>
    </row>
    <row r="214" spans="3:4" x14ac:dyDescent="0.2">
      <c r="C214" s="14"/>
      <c r="D214" s="14"/>
    </row>
    <row r="215" spans="3:4" x14ac:dyDescent="0.2">
      <c r="C215" s="14"/>
      <c r="D215" s="14"/>
    </row>
    <row r="216" spans="3:4" x14ac:dyDescent="0.2">
      <c r="C216" s="14"/>
      <c r="D216" s="14"/>
    </row>
    <row r="217" spans="3:4" x14ac:dyDescent="0.2">
      <c r="C217" s="14"/>
      <c r="D217" s="14"/>
    </row>
    <row r="218" spans="3:4" x14ac:dyDescent="0.2">
      <c r="C218" s="14"/>
      <c r="D218" s="14"/>
    </row>
    <row r="219" spans="3:4" x14ac:dyDescent="0.2">
      <c r="C219" s="14"/>
      <c r="D219" s="14"/>
    </row>
    <row r="220" spans="3:4" x14ac:dyDescent="0.2">
      <c r="C220" s="14"/>
      <c r="D220" s="14"/>
    </row>
    <row r="221" spans="3:4" x14ac:dyDescent="0.2">
      <c r="C221" s="14"/>
      <c r="D221" s="14"/>
    </row>
    <row r="222" spans="3:4" x14ac:dyDescent="0.2">
      <c r="C222" s="14"/>
      <c r="D222" s="14"/>
    </row>
    <row r="223" spans="3:4" x14ac:dyDescent="0.2">
      <c r="C223" s="14"/>
      <c r="D223" s="14"/>
    </row>
    <row r="224" spans="3:4" x14ac:dyDescent="0.2">
      <c r="C224" s="14"/>
      <c r="D224" s="14"/>
    </row>
    <row r="225" spans="3:4" x14ac:dyDescent="0.2">
      <c r="C225" s="14"/>
      <c r="D225" s="14"/>
    </row>
    <row r="226" spans="3:4" x14ac:dyDescent="0.2">
      <c r="C226" s="14"/>
      <c r="D226" s="14"/>
    </row>
    <row r="227" spans="3:4" x14ac:dyDescent="0.2">
      <c r="C227" s="14"/>
      <c r="D227" s="14"/>
    </row>
    <row r="228" spans="3:4" x14ac:dyDescent="0.2">
      <c r="C228" s="14"/>
      <c r="D228" s="14"/>
    </row>
    <row r="229" spans="3:4" x14ac:dyDescent="0.2">
      <c r="C229" s="14"/>
      <c r="D229" s="14"/>
    </row>
    <row r="230" spans="3:4" x14ac:dyDescent="0.2">
      <c r="C230" s="14"/>
      <c r="D230" s="14"/>
    </row>
    <row r="231" spans="3:4" x14ac:dyDescent="0.2">
      <c r="C231" s="14"/>
      <c r="D231" s="14"/>
    </row>
    <row r="232" spans="3:4" x14ac:dyDescent="0.2">
      <c r="C232" s="14"/>
      <c r="D232" s="14"/>
    </row>
    <row r="233" spans="3:4" x14ac:dyDescent="0.2">
      <c r="C233" s="14"/>
      <c r="D233" s="14"/>
    </row>
    <row r="234" spans="3:4" x14ac:dyDescent="0.2">
      <c r="C234" s="14"/>
      <c r="D234" s="14"/>
    </row>
    <row r="235" spans="3:4" x14ac:dyDescent="0.2">
      <c r="C235" s="14"/>
      <c r="D235" s="14"/>
    </row>
    <row r="236" spans="3:4" x14ac:dyDescent="0.2">
      <c r="C236" s="14"/>
      <c r="D236" s="14"/>
    </row>
    <row r="237" spans="3:4" x14ac:dyDescent="0.2">
      <c r="C237" s="14"/>
      <c r="D237" s="14"/>
    </row>
    <row r="238" spans="3:4" x14ac:dyDescent="0.2">
      <c r="C238" s="14"/>
      <c r="D238" s="14"/>
    </row>
    <row r="239" spans="3:4" x14ac:dyDescent="0.2">
      <c r="C239" s="14"/>
      <c r="D239" s="14"/>
    </row>
    <row r="240" spans="3:4" x14ac:dyDescent="0.2">
      <c r="C240" s="14"/>
      <c r="D240" s="14"/>
    </row>
    <row r="241" spans="3:4" x14ac:dyDescent="0.2">
      <c r="C241" s="14"/>
      <c r="D241" s="14"/>
    </row>
    <row r="242" spans="3:4" x14ac:dyDescent="0.2">
      <c r="C242" s="14"/>
      <c r="D242" s="14"/>
    </row>
    <row r="243" spans="3:4" x14ac:dyDescent="0.2">
      <c r="C243" s="14"/>
      <c r="D243" s="14"/>
    </row>
    <row r="244" spans="3:4" x14ac:dyDescent="0.2">
      <c r="C244" s="14"/>
      <c r="D244" s="14"/>
    </row>
    <row r="245" spans="3:4" x14ac:dyDescent="0.2">
      <c r="C245" s="14"/>
      <c r="D245" s="14"/>
    </row>
    <row r="246" spans="3:4" x14ac:dyDescent="0.2">
      <c r="C246" s="14"/>
      <c r="D246" s="14"/>
    </row>
    <row r="247" spans="3:4" x14ac:dyDescent="0.2">
      <c r="C247" s="14"/>
      <c r="D247" s="14"/>
    </row>
    <row r="248" spans="3:4" x14ac:dyDescent="0.2">
      <c r="C248" s="14"/>
      <c r="D248" s="14"/>
    </row>
    <row r="249" spans="3:4" x14ac:dyDescent="0.2">
      <c r="C249" s="14"/>
      <c r="D249" s="14"/>
    </row>
    <row r="250" spans="3:4" x14ac:dyDescent="0.2">
      <c r="C250" s="14"/>
      <c r="D250" s="14"/>
    </row>
    <row r="251" spans="3:4" x14ac:dyDescent="0.2">
      <c r="C251" s="14"/>
      <c r="D251" s="14"/>
    </row>
    <row r="252" spans="3:4" x14ac:dyDescent="0.2">
      <c r="C252" s="14"/>
      <c r="D252" s="14"/>
    </row>
    <row r="253" spans="3:4" x14ac:dyDescent="0.2">
      <c r="C253" s="14"/>
      <c r="D253" s="14"/>
    </row>
    <row r="254" spans="3:4" x14ac:dyDescent="0.2">
      <c r="C254" s="14"/>
      <c r="D254" s="14"/>
    </row>
    <row r="255" spans="3:4" x14ac:dyDescent="0.2">
      <c r="C255" s="14"/>
      <c r="D255" s="14"/>
    </row>
    <row r="256" spans="3:4" x14ac:dyDescent="0.2">
      <c r="C256" s="14"/>
      <c r="D256" s="14"/>
    </row>
    <row r="257" spans="3:4" x14ac:dyDescent="0.2">
      <c r="C257" s="14"/>
      <c r="D257" s="14"/>
    </row>
    <row r="258" spans="3:4" x14ac:dyDescent="0.2">
      <c r="C258" s="14"/>
      <c r="D258" s="14"/>
    </row>
    <row r="259" spans="3:4" x14ac:dyDescent="0.2">
      <c r="C259" s="14"/>
      <c r="D259" s="14"/>
    </row>
    <row r="260" spans="3:4" x14ac:dyDescent="0.2">
      <c r="C260" s="14"/>
      <c r="D260" s="14"/>
    </row>
    <row r="261" spans="3:4" x14ac:dyDescent="0.2">
      <c r="C261" s="14"/>
      <c r="D261" s="14"/>
    </row>
    <row r="262" spans="3:4" x14ac:dyDescent="0.2">
      <c r="C262" s="14"/>
      <c r="D262" s="14"/>
    </row>
    <row r="263" spans="3:4" x14ac:dyDescent="0.2">
      <c r="C263" s="14"/>
      <c r="D263" s="14"/>
    </row>
    <row r="264" spans="3:4" x14ac:dyDescent="0.2">
      <c r="C264" s="14"/>
      <c r="D264" s="14"/>
    </row>
    <row r="265" spans="3:4" x14ac:dyDescent="0.2">
      <c r="C265" s="14"/>
      <c r="D265" s="14"/>
    </row>
    <row r="266" spans="3:4" x14ac:dyDescent="0.2">
      <c r="C266" s="14"/>
      <c r="D266" s="14"/>
    </row>
    <row r="267" spans="3:4" x14ac:dyDescent="0.2">
      <c r="C267" s="14"/>
      <c r="D267" s="14"/>
    </row>
    <row r="268" spans="3:4" x14ac:dyDescent="0.2">
      <c r="C268" s="14"/>
      <c r="D268" s="14"/>
    </row>
    <row r="269" spans="3:4" x14ac:dyDescent="0.2">
      <c r="C269" s="14"/>
      <c r="D269" s="14"/>
    </row>
    <row r="270" spans="3:4" x14ac:dyDescent="0.2">
      <c r="C270" s="14"/>
      <c r="D270" s="14"/>
    </row>
    <row r="271" spans="3:4" x14ac:dyDescent="0.2">
      <c r="C271" s="14"/>
      <c r="D271" s="14"/>
    </row>
    <row r="272" spans="3:4" x14ac:dyDescent="0.2">
      <c r="C272" s="14"/>
      <c r="D272" s="14"/>
    </row>
    <row r="273" spans="3:4" x14ac:dyDescent="0.2">
      <c r="C273" s="14"/>
      <c r="D273" s="14"/>
    </row>
    <row r="274" spans="3:4" x14ac:dyDescent="0.2">
      <c r="C274" s="14"/>
      <c r="D274" s="14"/>
    </row>
    <row r="275" spans="3:4" x14ac:dyDescent="0.2">
      <c r="C275" s="14"/>
      <c r="D275" s="14"/>
    </row>
    <row r="276" spans="3:4" x14ac:dyDescent="0.2">
      <c r="C276" s="14"/>
      <c r="D276" s="14"/>
    </row>
    <row r="277" spans="3:4" x14ac:dyDescent="0.2">
      <c r="C277" s="14"/>
      <c r="D277" s="14"/>
    </row>
    <row r="278" spans="3:4" x14ac:dyDescent="0.2">
      <c r="C278" s="14"/>
      <c r="D278" s="14"/>
    </row>
    <row r="279" spans="3:4" x14ac:dyDescent="0.2">
      <c r="C279" s="14"/>
      <c r="D279" s="14"/>
    </row>
    <row r="280" spans="3:4" x14ac:dyDescent="0.2">
      <c r="C280" s="14"/>
      <c r="D280" s="14"/>
    </row>
    <row r="281" spans="3:4" x14ac:dyDescent="0.2">
      <c r="C281" s="14"/>
      <c r="D281" s="14"/>
    </row>
    <row r="282" spans="3:4" x14ac:dyDescent="0.2">
      <c r="C282" s="14"/>
      <c r="D282" s="14"/>
    </row>
    <row r="283" spans="3:4" x14ac:dyDescent="0.2">
      <c r="C283" s="14"/>
      <c r="D283" s="14"/>
    </row>
    <row r="284" spans="3:4" x14ac:dyDescent="0.2">
      <c r="C284" s="14"/>
      <c r="D284" s="14"/>
    </row>
    <row r="285" spans="3:4" x14ac:dyDescent="0.2">
      <c r="C285" s="14"/>
      <c r="D285" s="14"/>
    </row>
    <row r="286" spans="3:4" x14ac:dyDescent="0.2">
      <c r="C286" s="14"/>
      <c r="D286" s="14"/>
    </row>
    <row r="287" spans="3:4" x14ac:dyDescent="0.2">
      <c r="C287" s="14"/>
      <c r="D287" s="14"/>
    </row>
    <row r="288" spans="3:4" x14ac:dyDescent="0.2">
      <c r="C288" s="14"/>
      <c r="D288" s="14"/>
    </row>
    <row r="289" spans="3:4" x14ac:dyDescent="0.2">
      <c r="C289" s="14"/>
      <c r="D289" s="14"/>
    </row>
    <row r="290" spans="3:4" x14ac:dyDescent="0.2">
      <c r="C290" s="14"/>
      <c r="D290" s="14"/>
    </row>
    <row r="291" spans="3:4" x14ac:dyDescent="0.2">
      <c r="C291" s="14"/>
      <c r="D291" s="14"/>
    </row>
    <row r="292" spans="3:4" x14ac:dyDescent="0.2">
      <c r="C292" s="14"/>
      <c r="D292" s="14"/>
    </row>
    <row r="293" spans="3:4" x14ac:dyDescent="0.2">
      <c r="C293" s="14"/>
      <c r="D293" s="14"/>
    </row>
    <row r="294" spans="3:4" x14ac:dyDescent="0.2">
      <c r="C294" s="14"/>
      <c r="D294" s="14"/>
    </row>
    <row r="295" spans="3:4" x14ac:dyDescent="0.2">
      <c r="C295" s="14"/>
      <c r="D295" s="14"/>
    </row>
    <row r="296" spans="3:4" x14ac:dyDescent="0.2">
      <c r="C296" s="14"/>
      <c r="D296" s="14"/>
    </row>
    <row r="297" spans="3:4" x14ac:dyDescent="0.2">
      <c r="C297" s="14"/>
      <c r="D297" s="14"/>
    </row>
    <row r="298" spans="3:4" x14ac:dyDescent="0.2">
      <c r="C298" s="14"/>
      <c r="D298" s="14"/>
    </row>
    <row r="299" spans="3:4" x14ac:dyDescent="0.2">
      <c r="C299" s="14"/>
      <c r="D299" s="14"/>
    </row>
    <row r="300" spans="3:4" x14ac:dyDescent="0.2">
      <c r="C300" s="14"/>
      <c r="D300" s="14"/>
    </row>
    <row r="301" spans="3:4" x14ac:dyDescent="0.2">
      <c r="C301" s="14"/>
      <c r="D301" s="14"/>
    </row>
    <row r="302" spans="3:4" x14ac:dyDescent="0.2">
      <c r="C302" s="14"/>
      <c r="D302" s="14"/>
    </row>
    <row r="303" spans="3:4" x14ac:dyDescent="0.2">
      <c r="C303" s="14"/>
      <c r="D303" s="14"/>
    </row>
    <row r="304" spans="3:4" x14ac:dyDescent="0.2">
      <c r="C304" s="14"/>
      <c r="D304" s="14"/>
    </row>
    <row r="305" spans="3:4" x14ac:dyDescent="0.2">
      <c r="C305" s="14"/>
      <c r="D305" s="14"/>
    </row>
    <row r="306" spans="3:4" x14ac:dyDescent="0.2">
      <c r="C306" s="14"/>
      <c r="D306" s="14"/>
    </row>
    <row r="307" spans="3:4" x14ac:dyDescent="0.2">
      <c r="C307" s="14"/>
      <c r="D307" s="14"/>
    </row>
    <row r="308" spans="3:4" x14ac:dyDescent="0.2">
      <c r="C308" s="14"/>
      <c r="D308" s="14"/>
    </row>
    <row r="309" spans="3:4" x14ac:dyDescent="0.2">
      <c r="C309" s="14"/>
      <c r="D309" s="14"/>
    </row>
    <row r="310" spans="3:4" x14ac:dyDescent="0.2">
      <c r="C310" s="14"/>
      <c r="D310" s="14"/>
    </row>
    <row r="311" spans="3:4" x14ac:dyDescent="0.2">
      <c r="C311" s="14"/>
      <c r="D311" s="14"/>
    </row>
    <row r="312" spans="3:4" x14ac:dyDescent="0.2">
      <c r="C312" s="14"/>
      <c r="D312" s="14"/>
    </row>
    <row r="313" spans="3:4" x14ac:dyDescent="0.2">
      <c r="C313" s="14"/>
      <c r="D313" s="14"/>
    </row>
    <row r="314" spans="3:4" x14ac:dyDescent="0.2">
      <c r="C314" s="14"/>
      <c r="D314" s="14"/>
    </row>
    <row r="315" spans="3:4" x14ac:dyDescent="0.2">
      <c r="C315" s="14"/>
      <c r="D315" s="14"/>
    </row>
    <row r="316" spans="3:4" x14ac:dyDescent="0.2">
      <c r="C316" s="14"/>
      <c r="D316" s="14"/>
    </row>
    <row r="317" spans="3:4" x14ac:dyDescent="0.2">
      <c r="C317" s="14"/>
      <c r="D317" s="14"/>
    </row>
    <row r="318" spans="3:4" x14ac:dyDescent="0.2">
      <c r="C318" s="14"/>
      <c r="D318" s="14"/>
    </row>
    <row r="319" spans="3:4" x14ac:dyDescent="0.2">
      <c r="C319" s="14"/>
      <c r="D319" s="14"/>
    </row>
    <row r="320" spans="3:4" x14ac:dyDescent="0.2">
      <c r="C320" s="14"/>
      <c r="D320" s="14"/>
    </row>
    <row r="321" spans="3:4" x14ac:dyDescent="0.2">
      <c r="C321" s="14"/>
      <c r="D321" s="14"/>
    </row>
    <row r="322" spans="3:4" x14ac:dyDescent="0.2">
      <c r="C322" s="14"/>
      <c r="D322" s="14"/>
    </row>
    <row r="323" spans="3:4" x14ac:dyDescent="0.2">
      <c r="C323" s="14"/>
      <c r="D323" s="14"/>
    </row>
    <row r="324" spans="3:4" x14ac:dyDescent="0.2">
      <c r="C324" s="14"/>
      <c r="D324" s="14"/>
    </row>
    <row r="325" spans="3:4" x14ac:dyDescent="0.2">
      <c r="C325" s="14"/>
      <c r="D325" s="14"/>
    </row>
    <row r="326" spans="3:4" x14ac:dyDescent="0.2">
      <c r="C326" s="14"/>
      <c r="D326" s="14"/>
    </row>
    <row r="327" spans="3:4" x14ac:dyDescent="0.2">
      <c r="C327" s="14"/>
      <c r="D327" s="14"/>
    </row>
    <row r="328" spans="3:4" x14ac:dyDescent="0.2">
      <c r="C328" s="14"/>
      <c r="D328" s="14"/>
    </row>
    <row r="329" spans="3:4" x14ac:dyDescent="0.2">
      <c r="C329" s="14"/>
      <c r="D329" s="14"/>
    </row>
    <row r="330" spans="3:4" x14ac:dyDescent="0.2">
      <c r="C330" s="14"/>
      <c r="D330" s="14"/>
    </row>
    <row r="331" spans="3:4" x14ac:dyDescent="0.2">
      <c r="C331" s="14"/>
      <c r="D331" s="14"/>
    </row>
    <row r="332" spans="3:4" x14ac:dyDescent="0.2">
      <c r="C332" s="14"/>
      <c r="D332" s="14"/>
    </row>
    <row r="333" spans="3:4" x14ac:dyDescent="0.2">
      <c r="C333" s="14"/>
      <c r="D333" s="14"/>
    </row>
    <row r="334" spans="3:4" x14ac:dyDescent="0.2">
      <c r="C334" s="14"/>
      <c r="D334" s="14"/>
    </row>
    <row r="335" spans="3:4" x14ac:dyDescent="0.2">
      <c r="C335" s="14"/>
      <c r="D335" s="14"/>
    </row>
    <row r="336" spans="3:4" x14ac:dyDescent="0.2">
      <c r="C336" s="14"/>
      <c r="D336" s="14"/>
    </row>
    <row r="337" spans="3:4" x14ac:dyDescent="0.2">
      <c r="C337" s="14"/>
      <c r="D337" s="14"/>
    </row>
    <row r="338" spans="3:4" x14ac:dyDescent="0.2">
      <c r="C338" s="14"/>
      <c r="D338" s="14"/>
    </row>
    <row r="339" spans="3:4" x14ac:dyDescent="0.2">
      <c r="C339" s="14"/>
      <c r="D339" s="14"/>
    </row>
    <row r="340" spans="3:4" x14ac:dyDescent="0.2">
      <c r="C340" s="14"/>
      <c r="D340" s="14"/>
    </row>
    <row r="341" spans="3:4" x14ac:dyDescent="0.2">
      <c r="C341" s="14"/>
      <c r="D341" s="14"/>
    </row>
    <row r="342" spans="3:4" x14ac:dyDescent="0.2">
      <c r="C342" s="14"/>
      <c r="D342" s="14"/>
    </row>
    <row r="343" spans="3:4" x14ac:dyDescent="0.2">
      <c r="C343" s="14"/>
      <c r="D343" s="14"/>
    </row>
    <row r="344" spans="3:4" x14ac:dyDescent="0.2">
      <c r="C344" s="14"/>
      <c r="D344" s="14"/>
    </row>
    <row r="345" spans="3:4" x14ac:dyDescent="0.2">
      <c r="C345" s="14"/>
      <c r="D345" s="14"/>
    </row>
    <row r="346" spans="3:4" x14ac:dyDescent="0.2">
      <c r="C346" s="14"/>
      <c r="D346" s="14"/>
    </row>
    <row r="347" spans="3:4" x14ac:dyDescent="0.2">
      <c r="C347" s="14"/>
      <c r="D347" s="14"/>
    </row>
    <row r="348" spans="3:4" x14ac:dyDescent="0.2">
      <c r="C348" s="14"/>
      <c r="D348" s="14"/>
    </row>
    <row r="349" spans="3:4" x14ac:dyDescent="0.2">
      <c r="C349" s="14"/>
      <c r="D349" s="14"/>
    </row>
    <row r="350" spans="3:4" x14ac:dyDescent="0.2">
      <c r="C350" s="14"/>
      <c r="D350" s="14"/>
    </row>
    <row r="351" spans="3:4" x14ac:dyDescent="0.2">
      <c r="C351" s="14"/>
      <c r="D351" s="14"/>
    </row>
    <row r="352" spans="3:4" x14ac:dyDescent="0.2">
      <c r="C352" s="14"/>
      <c r="D352" s="14"/>
    </row>
    <row r="353" spans="3:4" x14ac:dyDescent="0.2">
      <c r="C353" s="14"/>
      <c r="D353" s="14"/>
    </row>
    <row r="354" spans="3:4" x14ac:dyDescent="0.2">
      <c r="C354" s="14"/>
      <c r="D354" s="14"/>
    </row>
    <row r="355" spans="3:4" x14ac:dyDescent="0.2">
      <c r="C355" s="14"/>
      <c r="D355" s="14"/>
    </row>
    <row r="356" spans="3:4" x14ac:dyDescent="0.2">
      <c r="C356" s="14"/>
      <c r="D356" s="14"/>
    </row>
    <row r="357" spans="3:4" x14ac:dyDescent="0.2">
      <c r="C357" s="14"/>
      <c r="D357" s="14"/>
    </row>
    <row r="358" spans="3:4" x14ac:dyDescent="0.2">
      <c r="C358" s="14"/>
      <c r="D358" s="14"/>
    </row>
    <row r="359" spans="3:4" x14ac:dyDescent="0.2">
      <c r="C359" s="14"/>
      <c r="D359" s="14"/>
    </row>
    <row r="360" spans="3:4" x14ac:dyDescent="0.2">
      <c r="C360" s="14"/>
      <c r="D360" s="14"/>
    </row>
    <row r="361" spans="3:4" x14ac:dyDescent="0.2">
      <c r="C361" s="14"/>
      <c r="D361" s="14"/>
    </row>
    <row r="362" spans="3:4" x14ac:dyDescent="0.2">
      <c r="C362" s="14"/>
      <c r="D362" s="14"/>
    </row>
    <row r="363" spans="3:4" x14ac:dyDescent="0.2">
      <c r="C363" s="14"/>
      <c r="D363" s="14"/>
    </row>
    <row r="364" spans="3:4" x14ac:dyDescent="0.2">
      <c r="C364" s="14"/>
      <c r="D364" s="14"/>
    </row>
    <row r="365" spans="3:4" x14ac:dyDescent="0.2">
      <c r="C365" s="14"/>
      <c r="D365" s="14"/>
    </row>
    <row r="366" spans="3:4" x14ac:dyDescent="0.2">
      <c r="C366" s="14"/>
      <c r="D366" s="14"/>
    </row>
    <row r="367" spans="3:4" x14ac:dyDescent="0.2">
      <c r="C367" s="14"/>
      <c r="D367" s="14"/>
    </row>
    <row r="368" spans="3:4" x14ac:dyDescent="0.2">
      <c r="C368" s="14"/>
      <c r="D368" s="14"/>
    </row>
    <row r="369" spans="3:4" x14ac:dyDescent="0.2">
      <c r="C369" s="14"/>
      <c r="D369" s="14"/>
    </row>
    <row r="370" spans="3:4" x14ac:dyDescent="0.2">
      <c r="C370" s="14"/>
      <c r="D370" s="14"/>
    </row>
    <row r="371" spans="3:4" x14ac:dyDescent="0.2">
      <c r="C371" s="14"/>
      <c r="D371" s="14"/>
    </row>
    <row r="372" spans="3:4" x14ac:dyDescent="0.2">
      <c r="C372" s="14"/>
      <c r="D372" s="14"/>
    </row>
    <row r="373" spans="3:4" x14ac:dyDescent="0.2">
      <c r="C373" s="14"/>
      <c r="D373" s="14"/>
    </row>
    <row r="374" spans="3:4" x14ac:dyDescent="0.2">
      <c r="C374" s="14"/>
      <c r="D374" s="14"/>
    </row>
    <row r="375" spans="3:4" x14ac:dyDescent="0.2">
      <c r="C375" s="14"/>
      <c r="D375" s="14"/>
    </row>
    <row r="376" spans="3:4" x14ac:dyDescent="0.2">
      <c r="C376" s="14"/>
      <c r="D376" s="14"/>
    </row>
    <row r="377" spans="3:4" x14ac:dyDescent="0.2">
      <c r="C377" s="14"/>
      <c r="D377" s="14"/>
    </row>
    <row r="378" spans="3:4" x14ac:dyDescent="0.2">
      <c r="C378" s="14"/>
      <c r="D378" s="14"/>
    </row>
    <row r="379" spans="3:4" x14ac:dyDescent="0.2">
      <c r="C379" s="14"/>
      <c r="D379" s="14"/>
    </row>
    <row r="380" spans="3:4" x14ac:dyDescent="0.2">
      <c r="C380" s="14"/>
      <c r="D380" s="14"/>
    </row>
    <row r="381" spans="3:4" x14ac:dyDescent="0.2">
      <c r="C381" s="14"/>
      <c r="D381" s="14"/>
    </row>
    <row r="382" spans="3:4" x14ac:dyDescent="0.2">
      <c r="C382" s="14"/>
      <c r="D382" s="14"/>
    </row>
    <row r="383" spans="3:4" x14ac:dyDescent="0.2">
      <c r="C383" s="14"/>
      <c r="D383" s="14"/>
    </row>
    <row r="384" spans="3:4" x14ac:dyDescent="0.2">
      <c r="C384" s="14"/>
      <c r="D384" s="14"/>
    </row>
    <row r="385" spans="3:4" x14ac:dyDescent="0.2">
      <c r="C385" s="14"/>
      <c r="D385" s="14"/>
    </row>
    <row r="386" spans="3:4" x14ac:dyDescent="0.2">
      <c r="C386" s="14"/>
      <c r="D386" s="14"/>
    </row>
    <row r="387" spans="3:4" x14ac:dyDescent="0.2">
      <c r="C387" s="14"/>
      <c r="D387" s="14"/>
    </row>
    <row r="388" spans="3:4" x14ac:dyDescent="0.2">
      <c r="C388" s="14"/>
      <c r="D388" s="14"/>
    </row>
    <row r="389" spans="3:4" x14ac:dyDescent="0.2">
      <c r="C389" s="14"/>
      <c r="D389" s="14"/>
    </row>
    <row r="390" spans="3:4" x14ac:dyDescent="0.2">
      <c r="C390" s="14"/>
      <c r="D390" s="14"/>
    </row>
    <row r="391" spans="3:4" x14ac:dyDescent="0.2">
      <c r="C391" s="14"/>
      <c r="D391" s="14"/>
    </row>
    <row r="392" spans="3:4" x14ac:dyDescent="0.2">
      <c r="C392" s="14"/>
      <c r="D392" s="14"/>
    </row>
    <row r="393" spans="3:4" x14ac:dyDescent="0.2">
      <c r="C393" s="14"/>
      <c r="D393" s="14"/>
    </row>
    <row r="394" spans="3:4" x14ac:dyDescent="0.2">
      <c r="C394" s="14"/>
      <c r="D394" s="14"/>
    </row>
    <row r="395" spans="3:4" x14ac:dyDescent="0.2">
      <c r="C395" s="14"/>
      <c r="D395" s="14"/>
    </row>
    <row r="396" spans="3:4" x14ac:dyDescent="0.2">
      <c r="C396" s="14"/>
      <c r="D396" s="14"/>
    </row>
    <row r="397" spans="3:4" x14ac:dyDescent="0.2">
      <c r="C397" s="14"/>
      <c r="D397" s="14"/>
    </row>
    <row r="398" spans="3:4" x14ac:dyDescent="0.2">
      <c r="C398" s="14"/>
      <c r="D398" s="14"/>
    </row>
    <row r="399" spans="3:4" x14ac:dyDescent="0.2">
      <c r="C399" s="14"/>
      <c r="D399" s="14"/>
    </row>
    <row r="400" spans="3:4" x14ac:dyDescent="0.2">
      <c r="C400" s="14"/>
      <c r="D400" s="14"/>
    </row>
    <row r="401" spans="3:4" x14ac:dyDescent="0.2">
      <c r="C401" s="14"/>
      <c r="D401" s="14"/>
    </row>
    <row r="402" spans="3:4" x14ac:dyDescent="0.2">
      <c r="C402" s="14"/>
      <c r="D402" s="14"/>
    </row>
    <row r="403" spans="3:4" x14ac:dyDescent="0.2">
      <c r="C403" s="14"/>
      <c r="D403" s="14"/>
    </row>
    <row r="404" spans="3:4" x14ac:dyDescent="0.2">
      <c r="C404" s="14"/>
      <c r="D404" s="14"/>
    </row>
    <row r="405" spans="3:4" x14ac:dyDescent="0.2">
      <c r="C405" s="14"/>
      <c r="D405" s="14"/>
    </row>
    <row r="406" spans="3:4" x14ac:dyDescent="0.2">
      <c r="C406" s="14"/>
      <c r="D406" s="14"/>
    </row>
    <row r="407" spans="3:4" x14ac:dyDescent="0.2">
      <c r="C407" s="14"/>
      <c r="D407" s="14"/>
    </row>
    <row r="408" spans="3:4" x14ac:dyDescent="0.2">
      <c r="C408" s="14"/>
      <c r="D408" s="14"/>
    </row>
    <row r="409" spans="3:4" x14ac:dyDescent="0.2">
      <c r="C409" s="14"/>
      <c r="D409" s="14"/>
    </row>
    <row r="410" spans="3:4" x14ac:dyDescent="0.2">
      <c r="C410" s="14"/>
      <c r="D410" s="14"/>
    </row>
    <row r="411" spans="3:4" x14ac:dyDescent="0.2">
      <c r="C411" s="14"/>
      <c r="D411" s="14"/>
    </row>
    <row r="412" spans="3:4" x14ac:dyDescent="0.2">
      <c r="C412" s="14"/>
      <c r="D412" s="14"/>
    </row>
    <row r="413" spans="3:4" x14ac:dyDescent="0.2">
      <c r="C413" s="14"/>
      <c r="D413" s="14"/>
    </row>
    <row r="414" spans="3:4" x14ac:dyDescent="0.2">
      <c r="C414" s="14"/>
      <c r="D414" s="14"/>
    </row>
    <row r="415" spans="3:4" x14ac:dyDescent="0.2">
      <c r="C415" s="14"/>
      <c r="D415" s="14"/>
    </row>
    <row r="416" spans="3:4" x14ac:dyDescent="0.2">
      <c r="C416" s="14"/>
      <c r="D416" s="14"/>
    </row>
    <row r="417" spans="3:4" x14ac:dyDescent="0.2">
      <c r="C417" s="14"/>
      <c r="D417" s="14"/>
    </row>
    <row r="418" spans="3:4" x14ac:dyDescent="0.2">
      <c r="C418" s="14"/>
      <c r="D418" s="14"/>
    </row>
    <row r="419" spans="3:4" x14ac:dyDescent="0.2">
      <c r="C419" s="14"/>
      <c r="D419" s="14"/>
    </row>
    <row r="420" spans="3:4" x14ac:dyDescent="0.2">
      <c r="C420" s="14"/>
      <c r="D420" s="14"/>
    </row>
    <row r="421" spans="3:4" x14ac:dyDescent="0.2">
      <c r="C421" s="14"/>
      <c r="D421" s="14"/>
    </row>
    <row r="422" spans="3:4" x14ac:dyDescent="0.2">
      <c r="C422" s="14"/>
      <c r="D422" s="14"/>
    </row>
    <row r="423" spans="3:4" x14ac:dyDescent="0.2">
      <c r="C423" s="14"/>
      <c r="D423" s="14"/>
    </row>
    <row r="424" spans="3:4" x14ac:dyDescent="0.2">
      <c r="C424" s="14"/>
      <c r="D424" s="14"/>
    </row>
    <row r="425" spans="3:4" x14ac:dyDescent="0.2">
      <c r="C425" s="14"/>
      <c r="D425" s="14"/>
    </row>
    <row r="426" spans="3:4" x14ac:dyDescent="0.2">
      <c r="C426" s="14"/>
      <c r="D426" s="14"/>
    </row>
    <row r="427" spans="3:4" x14ac:dyDescent="0.2">
      <c r="C427" s="14"/>
      <c r="D427" s="14"/>
    </row>
    <row r="428" spans="3:4" x14ac:dyDescent="0.2">
      <c r="C428" s="14"/>
      <c r="D428" s="14"/>
    </row>
    <row r="429" spans="3:4" x14ac:dyDescent="0.2">
      <c r="C429" s="14"/>
      <c r="D429" s="14"/>
    </row>
    <row r="430" spans="3:4" x14ac:dyDescent="0.2">
      <c r="C430" s="14"/>
      <c r="D430" s="14"/>
    </row>
    <row r="431" spans="3:4" x14ac:dyDescent="0.2">
      <c r="C431" s="14"/>
      <c r="D431" s="14"/>
    </row>
    <row r="432" spans="3:4" x14ac:dyDescent="0.2">
      <c r="C432" s="14"/>
      <c r="D432" s="14"/>
    </row>
    <row r="433" spans="3:4" x14ac:dyDescent="0.2">
      <c r="C433" s="14"/>
      <c r="D433" s="14"/>
    </row>
    <row r="434" spans="3:4" x14ac:dyDescent="0.2">
      <c r="C434" s="14"/>
      <c r="D434" s="14"/>
    </row>
    <row r="435" spans="3:4" x14ac:dyDescent="0.2">
      <c r="C435" s="14"/>
      <c r="D435" s="14"/>
    </row>
    <row r="436" spans="3:4" x14ac:dyDescent="0.2">
      <c r="C436" s="14"/>
      <c r="D436" s="14"/>
    </row>
    <row r="437" spans="3:4" x14ac:dyDescent="0.2">
      <c r="C437" s="14"/>
      <c r="D437" s="14"/>
    </row>
    <row r="438" spans="3:4" x14ac:dyDescent="0.2">
      <c r="C438" s="14"/>
      <c r="D438" s="14"/>
    </row>
    <row r="439" spans="3:4" x14ac:dyDescent="0.2">
      <c r="C439" s="14"/>
      <c r="D439" s="14"/>
    </row>
    <row r="440" spans="3:4" x14ac:dyDescent="0.2">
      <c r="C440" s="14"/>
      <c r="D440" s="14"/>
    </row>
    <row r="441" spans="3:4" x14ac:dyDescent="0.2">
      <c r="C441" s="14"/>
      <c r="D441" s="14"/>
    </row>
    <row r="442" spans="3:4" x14ac:dyDescent="0.2">
      <c r="C442" s="14"/>
      <c r="D442" s="14"/>
    </row>
    <row r="443" spans="3:4" x14ac:dyDescent="0.2">
      <c r="C443" s="14"/>
      <c r="D443" s="14"/>
    </row>
    <row r="444" spans="3:4" x14ac:dyDescent="0.2">
      <c r="C444" s="14"/>
      <c r="D444" s="14"/>
    </row>
    <row r="445" spans="3:4" x14ac:dyDescent="0.2">
      <c r="C445" s="14"/>
      <c r="D445" s="14"/>
    </row>
    <row r="446" spans="3:4" x14ac:dyDescent="0.2">
      <c r="C446" s="14"/>
      <c r="D446" s="14"/>
    </row>
    <row r="447" spans="3:4" x14ac:dyDescent="0.2">
      <c r="C447" s="14"/>
      <c r="D447" s="14"/>
    </row>
    <row r="448" spans="3:4" x14ac:dyDescent="0.2">
      <c r="C448" s="14"/>
      <c r="D448" s="14"/>
    </row>
    <row r="449" spans="3:4" x14ac:dyDescent="0.2">
      <c r="C449" s="14"/>
      <c r="D449" s="14"/>
    </row>
    <row r="450" spans="3:4" x14ac:dyDescent="0.2">
      <c r="C450" s="14"/>
      <c r="D450" s="14"/>
    </row>
    <row r="451" spans="3:4" x14ac:dyDescent="0.2">
      <c r="C451" s="14"/>
      <c r="D451" s="14"/>
    </row>
    <row r="452" spans="3:4" x14ac:dyDescent="0.2">
      <c r="C452" s="14"/>
      <c r="D452" s="14"/>
    </row>
    <row r="453" spans="3:4" x14ac:dyDescent="0.2">
      <c r="C453" s="14"/>
      <c r="D453" s="14"/>
    </row>
    <row r="454" spans="3:4" x14ac:dyDescent="0.2">
      <c r="C454" s="14"/>
      <c r="D454" s="14"/>
    </row>
    <row r="455" spans="3:4" x14ac:dyDescent="0.2">
      <c r="C455" s="14"/>
      <c r="D455" s="14"/>
    </row>
    <row r="456" spans="3:4" x14ac:dyDescent="0.2">
      <c r="C456" s="14"/>
      <c r="D456" s="14"/>
    </row>
    <row r="457" spans="3:4" x14ac:dyDescent="0.2">
      <c r="C457" s="14"/>
      <c r="D457" s="14"/>
    </row>
    <row r="458" spans="3:4" x14ac:dyDescent="0.2">
      <c r="C458" s="14"/>
      <c r="D458" s="14"/>
    </row>
    <row r="459" spans="3:4" x14ac:dyDescent="0.2">
      <c r="C459" s="14"/>
      <c r="D459" s="14"/>
    </row>
    <row r="460" spans="3:4" x14ac:dyDescent="0.2">
      <c r="C460" s="14"/>
      <c r="D460" s="14"/>
    </row>
    <row r="461" spans="3:4" x14ac:dyDescent="0.2">
      <c r="C461" s="14"/>
      <c r="D461" s="14"/>
    </row>
    <row r="462" spans="3:4" x14ac:dyDescent="0.2">
      <c r="C462" s="14"/>
      <c r="D462" s="14"/>
    </row>
    <row r="463" spans="3:4" x14ac:dyDescent="0.2">
      <c r="C463" s="14"/>
      <c r="D463" s="14"/>
    </row>
    <row r="464" spans="3:4" x14ac:dyDescent="0.2">
      <c r="C464" s="14"/>
      <c r="D464" s="14"/>
    </row>
    <row r="465" spans="3:4" x14ac:dyDescent="0.2">
      <c r="C465" s="14"/>
      <c r="D465" s="14"/>
    </row>
    <row r="466" spans="3:4" x14ac:dyDescent="0.2">
      <c r="C466" s="14"/>
      <c r="D466" s="14"/>
    </row>
    <row r="467" spans="3:4" x14ac:dyDescent="0.2">
      <c r="C467" s="14"/>
      <c r="D467" s="14"/>
    </row>
    <row r="468" spans="3:4" x14ac:dyDescent="0.2">
      <c r="C468" s="14"/>
      <c r="D468" s="14"/>
    </row>
    <row r="469" spans="3:4" x14ac:dyDescent="0.2">
      <c r="C469" s="14"/>
      <c r="D469" s="14"/>
    </row>
    <row r="470" spans="3:4" x14ac:dyDescent="0.2">
      <c r="C470" s="14"/>
      <c r="D470" s="14"/>
    </row>
    <row r="471" spans="3:4" x14ac:dyDescent="0.2">
      <c r="C471" s="14"/>
      <c r="D471" s="14"/>
    </row>
    <row r="472" spans="3:4" x14ac:dyDescent="0.2">
      <c r="C472" s="14"/>
      <c r="D472" s="14"/>
    </row>
    <row r="473" spans="3:4" x14ac:dyDescent="0.2">
      <c r="C473" s="14"/>
      <c r="D473" s="14"/>
    </row>
    <row r="474" spans="3:4" x14ac:dyDescent="0.2">
      <c r="C474" s="14"/>
      <c r="D474" s="14"/>
    </row>
    <row r="475" spans="3:4" x14ac:dyDescent="0.2">
      <c r="C475" s="14"/>
      <c r="D475" s="14"/>
    </row>
    <row r="476" spans="3:4" x14ac:dyDescent="0.2">
      <c r="C476" s="14"/>
      <c r="D476" s="14"/>
    </row>
    <row r="477" spans="3:4" x14ac:dyDescent="0.2">
      <c r="C477" s="14"/>
      <c r="D477" s="14"/>
    </row>
    <row r="478" spans="3:4" x14ac:dyDescent="0.2">
      <c r="C478" s="14"/>
      <c r="D478" s="14"/>
    </row>
    <row r="479" spans="3:4" x14ac:dyDescent="0.2">
      <c r="C479" s="14"/>
      <c r="D479" s="14"/>
    </row>
    <row r="480" spans="3:4" x14ac:dyDescent="0.2">
      <c r="C480" s="14"/>
      <c r="D480" s="14"/>
    </row>
    <row r="481" spans="3:4" x14ac:dyDescent="0.2">
      <c r="C481" s="14"/>
      <c r="D481" s="14"/>
    </row>
    <row r="482" spans="3:4" x14ac:dyDescent="0.2">
      <c r="C482" s="14"/>
      <c r="D482" s="14"/>
    </row>
    <row r="483" spans="3:4" x14ac:dyDescent="0.2">
      <c r="C483" s="14"/>
      <c r="D483" s="14"/>
    </row>
    <row r="484" spans="3:4" x14ac:dyDescent="0.2">
      <c r="C484" s="14"/>
      <c r="D484" s="14"/>
    </row>
    <row r="485" spans="3:4" x14ac:dyDescent="0.2">
      <c r="C485" s="14"/>
      <c r="D485" s="14"/>
    </row>
    <row r="486" spans="3:4" x14ac:dyDescent="0.2">
      <c r="C486" s="14"/>
      <c r="D486" s="14"/>
    </row>
    <row r="487" spans="3:4" x14ac:dyDescent="0.2">
      <c r="C487" s="14"/>
      <c r="D487" s="14"/>
    </row>
    <row r="488" spans="3:4" x14ac:dyDescent="0.2">
      <c r="C488" s="14"/>
      <c r="D488" s="14"/>
    </row>
    <row r="489" spans="3:4" x14ac:dyDescent="0.2">
      <c r="C489" s="14"/>
      <c r="D489" s="14"/>
    </row>
    <row r="490" spans="3:4" x14ac:dyDescent="0.2">
      <c r="C490" s="14"/>
      <c r="D490" s="14"/>
    </row>
    <row r="491" spans="3:4" x14ac:dyDescent="0.2">
      <c r="C491" s="14"/>
      <c r="D491" s="14"/>
    </row>
    <row r="492" spans="3:4" x14ac:dyDescent="0.2">
      <c r="C492" s="14"/>
      <c r="D492" s="14"/>
    </row>
    <row r="493" spans="3:4" x14ac:dyDescent="0.2">
      <c r="C493" s="14"/>
      <c r="D493" s="14"/>
    </row>
    <row r="494" spans="3:4" x14ac:dyDescent="0.2">
      <c r="C494" s="14"/>
      <c r="D494" s="14"/>
    </row>
    <row r="495" spans="3:4" x14ac:dyDescent="0.2">
      <c r="C495" s="14"/>
      <c r="D495" s="14"/>
    </row>
    <row r="496" spans="3:4" x14ac:dyDescent="0.2">
      <c r="C496" s="14"/>
      <c r="D496" s="14"/>
    </row>
    <row r="497" spans="3:4" x14ac:dyDescent="0.2">
      <c r="C497" s="14"/>
      <c r="D497" s="14"/>
    </row>
    <row r="498" spans="3:4" x14ac:dyDescent="0.2">
      <c r="C498" s="14"/>
      <c r="D498" s="14"/>
    </row>
    <row r="499" spans="3:4" x14ac:dyDescent="0.2">
      <c r="C499" s="14"/>
      <c r="D499" s="14"/>
    </row>
    <row r="500" spans="3:4" x14ac:dyDescent="0.2">
      <c r="C500" s="14"/>
      <c r="D500" s="14"/>
    </row>
    <row r="501" spans="3:4" x14ac:dyDescent="0.2">
      <c r="C501" s="14"/>
      <c r="D501" s="14"/>
    </row>
    <row r="502" spans="3:4" x14ac:dyDescent="0.2">
      <c r="C502" s="14"/>
      <c r="D502" s="14"/>
    </row>
    <row r="503" spans="3:4" x14ac:dyDescent="0.2">
      <c r="C503" s="14"/>
      <c r="D503" s="14"/>
    </row>
    <row r="504" spans="3:4" x14ac:dyDescent="0.2">
      <c r="C504" s="14"/>
      <c r="D504" s="14"/>
    </row>
    <row r="505" spans="3:4" x14ac:dyDescent="0.2">
      <c r="C505" s="14"/>
      <c r="D505" s="14"/>
    </row>
    <row r="506" spans="3:4" x14ac:dyDescent="0.2">
      <c r="C506" s="14"/>
      <c r="D506" s="14"/>
    </row>
    <row r="507" spans="3:4" x14ac:dyDescent="0.2">
      <c r="C507" s="14"/>
      <c r="D507" s="14"/>
    </row>
    <row r="508" spans="3:4" x14ac:dyDescent="0.2">
      <c r="C508" s="14"/>
      <c r="D508" s="14"/>
    </row>
    <row r="509" spans="3:4" x14ac:dyDescent="0.2">
      <c r="C509" s="14"/>
      <c r="D509" s="14"/>
    </row>
    <row r="510" spans="3:4" x14ac:dyDescent="0.2">
      <c r="C510" s="14"/>
      <c r="D510" s="14"/>
    </row>
    <row r="511" spans="3:4" x14ac:dyDescent="0.2">
      <c r="C511" s="14"/>
      <c r="D511" s="14"/>
    </row>
    <row r="512" spans="3:4" x14ac:dyDescent="0.2">
      <c r="C512" s="14"/>
      <c r="D512" s="14"/>
    </row>
    <row r="513" spans="3:4" x14ac:dyDescent="0.2">
      <c r="C513" s="14"/>
      <c r="D513" s="14"/>
    </row>
    <row r="514" spans="3:4" x14ac:dyDescent="0.2">
      <c r="C514" s="14"/>
      <c r="D514" s="14"/>
    </row>
    <row r="515" spans="3:4" x14ac:dyDescent="0.2">
      <c r="C515" s="14"/>
      <c r="D515" s="14"/>
    </row>
    <row r="516" spans="3:4" x14ac:dyDescent="0.2">
      <c r="C516" s="14"/>
      <c r="D516" s="14"/>
    </row>
    <row r="517" spans="3:4" x14ac:dyDescent="0.2">
      <c r="C517" s="14"/>
      <c r="D517" s="14"/>
    </row>
    <row r="518" spans="3:4" x14ac:dyDescent="0.2">
      <c r="C518" s="14"/>
      <c r="D518" s="14"/>
    </row>
    <row r="519" spans="3:4" x14ac:dyDescent="0.2">
      <c r="C519" s="14"/>
      <c r="D519" s="14"/>
    </row>
    <row r="520" spans="3:4" x14ac:dyDescent="0.2">
      <c r="C520" s="14"/>
      <c r="D520" s="14"/>
    </row>
    <row r="521" spans="3:4" x14ac:dyDescent="0.2">
      <c r="C521" s="14"/>
      <c r="D521" s="14"/>
    </row>
    <row r="522" spans="3:4" x14ac:dyDescent="0.2">
      <c r="C522" s="14"/>
      <c r="D522" s="14"/>
    </row>
    <row r="523" spans="3:4" x14ac:dyDescent="0.2">
      <c r="C523" s="14"/>
      <c r="D523" s="14"/>
    </row>
    <row r="524" spans="3:4" x14ac:dyDescent="0.2">
      <c r="C524" s="14"/>
      <c r="D524" s="14"/>
    </row>
    <row r="525" spans="3:4" x14ac:dyDescent="0.2">
      <c r="C525" s="14"/>
      <c r="D525" s="14"/>
    </row>
    <row r="526" spans="3:4" x14ac:dyDescent="0.2">
      <c r="C526" s="14"/>
      <c r="D526" s="14"/>
    </row>
    <row r="527" spans="3:4" x14ac:dyDescent="0.2">
      <c r="C527" s="14"/>
      <c r="D527" s="14"/>
    </row>
    <row r="528" spans="3:4" x14ac:dyDescent="0.2">
      <c r="C528" s="14"/>
      <c r="D528" s="14"/>
    </row>
    <row r="529" spans="3:4" x14ac:dyDescent="0.2">
      <c r="C529" s="14"/>
      <c r="D529" s="14"/>
    </row>
    <row r="530" spans="3:4" x14ac:dyDescent="0.2">
      <c r="C530" s="14"/>
      <c r="D530" s="14"/>
    </row>
    <row r="531" spans="3:4" x14ac:dyDescent="0.2">
      <c r="C531" s="14"/>
      <c r="D531" s="14"/>
    </row>
    <row r="532" spans="3:4" x14ac:dyDescent="0.2">
      <c r="C532" s="14"/>
      <c r="D532" s="14"/>
    </row>
    <row r="533" spans="3:4" x14ac:dyDescent="0.2">
      <c r="C533" s="14"/>
      <c r="D533" s="14"/>
    </row>
    <row r="534" spans="3:4" x14ac:dyDescent="0.2">
      <c r="C534" s="14"/>
      <c r="D534" s="14"/>
    </row>
    <row r="535" spans="3:4" x14ac:dyDescent="0.2">
      <c r="C535" s="14"/>
      <c r="D535" s="14"/>
    </row>
    <row r="536" spans="3:4" x14ac:dyDescent="0.2">
      <c r="C536" s="14"/>
      <c r="D536" s="14"/>
    </row>
    <row r="537" spans="3:4" x14ac:dyDescent="0.2">
      <c r="C537" s="14"/>
      <c r="D537" s="14"/>
    </row>
    <row r="538" spans="3:4" x14ac:dyDescent="0.2">
      <c r="C538" s="14"/>
      <c r="D538" s="14"/>
    </row>
    <row r="539" spans="3:4" x14ac:dyDescent="0.2">
      <c r="C539" s="14"/>
      <c r="D539" s="14"/>
    </row>
    <row r="540" spans="3:4" x14ac:dyDescent="0.2">
      <c r="C540" s="14"/>
      <c r="D540" s="14"/>
    </row>
    <row r="541" spans="3:4" x14ac:dyDescent="0.2">
      <c r="C541" s="14"/>
      <c r="D541" s="14"/>
    </row>
    <row r="542" spans="3:4" x14ac:dyDescent="0.2">
      <c r="C542" s="14"/>
      <c r="D542" s="14"/>
    </row>
    <row r="543" spans="3:4" x14ac:dyDescent="0.2">
      <c r="C543" s="14"/>
      <c r="D543" s="14"/>
    </row>
    <row r="544" spans="3:4" x14ac:dyDescent="0.2">
      <c r="C544" s="14"/>
      <c r="D544" s="14"/>
    </row>
    <row r="545" spans="3:4" x14ac:dyDescent="0.2">
      <c r="C545" s="14"/>
      <c r="D545" s="14"/>
    </row>
    <row r="546" spans="3:4" x14ac:dyDescent="0.2">
      <c r="C546" s="14"/>
      <c r="D546" s="14"/>
    </row>
    <row r="547" spans="3:4" x14ac:dyDescent="0.2">
      <c r="C547" s="14"/>
      <c r="D547" s="14"/>
    </row>
    <row r="548" spans="3:4" x14ac:dyDescent="0.2">
      <c r="C548" s="14"/>
      <c r="D548" s="14"/>
    </row>
    <row r="549" spans="3:4" x14ac:dyDescent="0.2">
      <c r="C549" s="14"/>
      <c r="D549" s="14"/>
    </row>
    <row r="550" spans="3:4" x14ac:dyDescent="0.2">
      <c r="C550" s="14"/>
      <c r="D550" s="14"/>
    </row>
    <row r="551" spans="3:4" x14ac:dyDescent="0.2">
      <c r="C551" s="14"/>
      <c r="D551" s="14"/>
    </row>
    <row r="552" spans="3:4" x14ac:dyDescent="0.2">
      <c r="C552" s="14"/>
      <c r="D552" s="14"/>
    </row>
    <row r="553" spans="3:4" x14ac:dyDescent="0.2">
      <c r="C553" s="14"/>
      <c r="D553" s="14"/>
    </row>
    <row r="554" spans="3:4" x14ac:dyDescent="0.2">
      <c r="C554" s="14"/>
      <c r="D554" s="14"/>
    </row>
    <row r="555" spans="3:4" x14ac:dyDescent="0.2">
      <c r="C555" s="14"/>
      <c r="D555" s="14"/>
    </row>
    <row r="556" spans="3:4" x14ac:dyDescent="0.2">
      <c r="C556" s="14"/>
      <c r="D556" s="14"/>
    </row>
    <row r="557" spans="3:4" x14ac:dyDescent="0.2">
      <c r="C557" s="14"/>
      <c r="D557" s="14"/>
    </row>
    <row r="558" spans="3:4" x14ac:dyDescent="0.2">
      <c r="C558" s="14"/>
      <c r="D558" s="14"/>
    </row>
    <row r="559" spans="3:4" x14ac:dyDescent="0.2">
      <c r="C559" s="14"/>
      <c r="D559" s="14"/>
    </row>
    <row r="560" spans="3:4" x14ac:dyDescent="0.2">
      <c r="C560" s="14"/>
      <c r="D560" s="14"/>
    </row>
    <row r="561" spans="3:4" x14ac:dyDescent="0.2">
      <c r="C561" s="14"/>
      <c r="D561" s="14"/>
    </row>
    <row r="562" spans="3:4" x14ac:dyDescent="0.2">
      <c r="C562" s="14"/>
      <c r="D562" s="14"/>
    </row>
    <row r="563" spans="3:4" x14ac:dyDescent="0.2">
      <c r="C563" s="14"/>
      <c r="D563" s="14"/>
    </row>
    <row r="564" spans="3:4" x14ac:dyDescent="0.2">
      <c r="C564" s="14"/>
      <c r="D564" s="14"/>
    </row>
    <row r="565" spans="3:4" x14ac:dyDescent="0.2">
      <c r="C565" s="14"/>
      <c r="D565" s="14"/>
    </row>
    <row r="566" spans="3:4" x14ac:dyDescent="0.2">
      <c r="C566" s="14"/>
      <c r="D566" s="14"/>
    </row>
    <row r="567" spans="3:4" x14ac:dyDescent="0.2">
      <c r="C567" s="14"/>
      <c r="D567" s="14"/>
    </row>
    <row r="568" spans="3:4" x14ac:dyDescent="0.2">
      <c r="C568" s="14"/>
      <c r="D568" s="14"/>
    </row>
    <row r="569" spans="3:4" x14ac:dyDescent="0.2">
      <c r="C569" s="14"/>
      <c r="D569" s="14"/>
    </row>
    <row r="570" spans="3:4" x14ac:dyDescent="0.2">
      <c r="C570" s="14"/>
      <c r="D570" s="14"/>
    </row>
    <row r="571" spans="3:4" x14ac:dyDescent="0.2">
      <c r="C571" s="14"/>
      <c r="D571" s="14"/>
    </row>
    <row r="572" spans="3:4" x14ac:dyDescent="0.2">
      <c r="C572" s="14"/>
      <c r="D572" s="14"/>
    </row>
    <row r="573" spans="3:4" x14ac:dyDescent="0.2">
      <c r="C573" s="14"/>
      <c r="D573" s="14"/>
    </row>
    <row r="574" spans="3:4" x14ac:dyDescent="0.2">
      <c r="C574" s="14"/>
      <c r="D574" s="14"/>
    </row>
    <row r="575" spans="3:4" x14ac:dyDescent="0.2">
      <c r="C575" s="14"/>
      <c r="D575" s="14"/>
    </row>
    <row r="576" spans="3:4" x14ac:dyDescent="0.2">
      <c r="C576" s="14"/>
      <c r="D576" s="14"/>
    </row>
    <row r="577" spans="3:4" x14ac:dyDescent="0.2">
      <c r="C577" s="14"/>
      <c r="D577" s="14"/>
    </row>
    <row r="578" spans="3:4" x14ac:dyDescent="0.2">
      <c r="C578" s="14"/>
      <c r="D578" s="14"/>
    </row>
    <row r="579" spans="3:4" x14ac:dyDescent="0.2">
      <c r="C579" s="14"/>
      <c r="D579" s="14"/>
    </row>
    <row r="580" spans="3:4" x14ac:dyDescent="0.2">
      <c r="C580" s="14"/>
      <c r="D580" s="14"/>
    </row>
    <row r="581" spans="3:4" x14ac:dyDescent="0.2">
      <c r="C581" s="14"/>
      <c r="D581" s="14"/>
    </row>
    <row r="582" spans="3:4" x14ac:dyDescent="0.2">
      <c r="C582" s="14"/>
      <c r="D582" s="14"/>
    </row>
    <row r="583" spans="3:4" x14ac:dyDescent="0.2">
      <c r="C583" s="14"/>
      <c r="D583" s="14"/>
    </row>
    <row r="584" spans="3:4" x14ac:dyDescent="0.2">
      <c r="C584" s="14"/>
      <c r="D584" s="14"/>
    </row>
    <row r="585" spans="3:4" x14ac:dyDescent="0.2">
      <c r="C585" s="14"/>
      <c r="D585" s="14"/>
    </row>
    <row r="586" spans="3:4" x14ac:dyDescent="0.2">
      <c r="C586" s="14"/>
      <c r="D586" s="14"/>
    </row>
    <row r="587" spans="3:4" x14ac:dyDescent="0.2">
      <c r="C587" s="14"/>
      <c r="D587" s="14"/>
    </row>
    <row r="588" spans="3:4" x14ac:dyDescent="0.2">
      <c r="C588" s="14"/>
      <c r="D588" s="14"/>
    </row>
    <row r="589" spans="3:4" x14ac:dyDescent="0.2">
      <c r="C589" s="14"/>
      <c r="D589" s="14"/>
    </row>
    <row r="590" spans="3:4" x14ac:dyDescent="0.2">
      <c r="C590" s="14"/>
      <c r="D590" s="14"/>
    </row>
    <row r="591" spans="3:4" x14ac:dyDescent="0.2">
      <c r="C591" s="14"/>
      <c r="D591" s="14"/>
    </row>
    <row r="592" spans="3:4" x14ac:dyDescent="0.2">
      <c r="C592" s="14"/>
      <c r="D592" s="14"/>
    </row>
    <row r="593" spans="3:4" x14ac:dyDescent="0.2">
      <c r="C593" s="14"/>
      <c r="D593" s="14"/>
    </row>
    <row r="594" spans="3:4" x14ac:dyDescent="0.2">
      <c r="C594" s="14"/>
      <c r="D594" s="14"/>
    </row>
    <row r="595" spans="3:4" x14ac:dyDescent="0.2">
      <c r="C595" s="14"/>
      <c r="D595" s="14"/>
    </row>
    <row r="596" spans="3:4" x14ac:dyDescent="0.2">
      <c r="C596" s="14"/>
      <c r="D596" s="14"/>
    </row>
    <row r="597" spans="3:4" x14ac:dyDescent="0.2">
      <c r="C597" s="14"/>
      <c r="D597" s="14"/>
    </row>
    <row r="598" spans="3:4" x14ac:dyDescent="0.2">
      <c r="C598" s="14"/>
      <c r="D598" s="14"/>
    </row>
    <row r="599" spans="3:4" x14ac:dyDescent="0.2">
      <c r="C599" s="14"/>
      <c r="D599" s="14"/>
    </row>
    <row r="600" spans="3:4" x14ac:dyDescent="0.2">
      <c r="C600" s="14"/>
      <c r="D600" s="14"/>
    </row>
    <row r="601" spans="3:4" x14ac:dyDescent="0.2">
      <c r="C601" s="14"/>
      <c r="D601" s="14"/>
    </row>
    <row r="602" spans="3:4" x14ac:dyDescent="0.2">
      <c r="C602" s="14"/>
      <c r="D602" s="14"/>
    </row>
    <row r="603" spans="3:4" x14ac:dyDescent="0.2">
      <c r="C603" s="14"/>
      <c r="D603" s="14"/>
    </row>
    <row r="604" spans="3:4" x14ac:dyDescent="0.2">
      <c r="C604" s="14"/>
      <c r="D604" s="14"/>
    </row>
    <row r="605" spans="3:4" x14ac:dyDescent="0.2">
      <c r="C605" s="14"/>
      <c r="D605" s="14"/>
    </row>
    <row r="606" spans="3:4" x14ac:dyDescent="0.2">
      <c r="C606" s="14"/>
      <c r="D606" s="14"/>
    </row>
    <row r="607" spans="3:4" x14ac:dyDescent="0.2">
      <c r="C607" s="14"/>
      <c r="D607" s="14"/>
    </row>
    <row r="608" spans="3:4" x14ac:dyDescent="0.2">
      <c r="C608" s="14"/>
      <c r="D608" s="14"/>
    </row>
    <row r="609" spans="3:4" x14ac:dyDescent="0.2">
      <c r="C609" s="14"/>
      <c r="D609" s="14"/>
    </row>
    <row r="610" spans="3:4" x14ac:dyDescent="0.2">
      <c r="C610" s="14"/>
      <c r="D610" s="14"/>
    </row>
    <row r="611" spans="3:4" x14ac:dyDescent="0.2">
      <c r="C611" s="14"/>
      <c r="D611" s="14"/>
    </row>
    <row r="612" spans="3:4" x14ac:dyDescent="0.2">
      <c r="C612" s="14"/>
      <c r="D612" s="14"/>
    </row>
    <row r="613" spans="3:4" x14ac:dyDescent="0.2">
      <c r="C613" s="14"/>
      <c r="D613" s="14"/>
    </row>
    <row r="614" spans="3:4" x14ac:dyDescent="0.2">
      <c r="C614" s="14"/>
      <c r="D614" s="14"/>
    </row>
    <row r="615" spans="3:4" x14ac:dyDescent="0.2">
      <c r="C615" s="14"/>
      <c r="D615" s="14"/>
    </row>
    <row r="616" spans="3:4" x14ac:dyDescent="0.2">
      <c r="C616" s="14"/>
      <c r="D616" s="14"/>
    </row>
    <row r="617" spans="3:4" x14ac:dyDescent="0.2">
      <c r="C617" s="14"/>
      <c r="D617" s="14"/>
    </row>
    <row r="618" spans="3:4" x14ac:dyDescent="0.2">
      <c r="C618" s="14"/>
      <c r="D618" s="14"/>
    </row>
    <row r="619" spans="3:4" x14ac:dyDescent="0.2">
      <c r="C619" s="14"/>
      <c r="D619" s="14"/>
    </row>
    <row r="620" spans="3:4" x14ac:dyDescent="0.2">
      <c r="C620" s="14"/>
      <c r="D620" s="14"/>
    </row>
    <row r="621" spans="3:4" x14ac:dyDescent="0.2">
      <c r="C621" s="14"/>
      <c r="D621" s="14"/>
    </row>
    <row r="622" spans="3:4" x14ac:dyDescent="0.2">
      <c r="C622" s="14"/>
      <c r="D622" s="14"/>
    </row>
    <row r="623" spans="3:4" x14ac:dyDescent="0.2">
      <c r="C623" s="14"/>
      <c r="D623" s="14"/>
    </row>
    <row r="624" spans="3:4" x14ac:dyDescent="0.2">
      <c r="C624" s="14"/>
      <c r="D624" s="14"/>
    </row>
    <row r="625" spans="3:4" x14ac:dyDescent="0.2">
      <c r="C625" s="14"/>
      <c r="D625" s="14"/>
    </row>
    <row r="626" spans="3:4" x14ac:dyDescent="0.2">
      <c r="C626" s="14"/>
      <c r="D626" s="14"/>
    </row>
    <row r="627" spans="3:4" x14ac:dyDescent="0.2">
      <c r="C627" s="14"/>
      <c r="D627" s="14"/>
    </row>
    <row r="628" spans="3:4" x14ac:dyDescent="0.2">
      <c r="C628" s="14"/>
      <c r="D628" s="14"/>
    </row>
    <row r="629" spans="3:4" x14ac:dyDescent="0.2">
      <c r="C629" s="14"/>
      <c r="D629" s="14"/>
    </row>
    <row r="630" spans="3:4" x14ac:dyDescent="0.2">
      <c r="C630" s="14"/>
      <c r="D630" s="14"/>
    </row>
    <row r="631" spans="3:4" x14ac:dyDescent="0.2">
      <c r="C631" s="14"/>
      <c r="D631" s="14"/>
    </row>
    <row r="632" spans="3:4" x14ac:dyDescent="0.2">
      <c r="C632" s="14"/>
      <c r="D632" s="14"/>
    </row>
    <row r="633" spans="3:4" x14ac:dyDescent="0.2">
      <c r="C633" s="14"/>
      <c r="D633" s="14"/>
    </row>
    <row r="634" spans="3:4" x14ac:dyDescent="0.2">
      <c r="C634" s="14"/>
      <c r="D634" s="14"/>
    </row>
    <row r="635" spans="3:4" x14ac:dyDescent="0.2">
      <c r="C635" s="14"/>
      <c r="D635" s="14"/>
    </row>
    <row r="636" spans="3:4" x14ac:dyDescent="0.2">
      <c r="C636" s="14"/>
      <c r="D636" s="14"/>
    </row>
    <row r="637" spans="3:4" x14ac:dyDescent="0.2">
      <c r="C637" s="14"/>
      <c r="D637" s="14"/>
    </row>
    <row r="638" spans="3:4" x14ac:dyDescent="0.2">
      <c r="C638" s="14"/>
      <c r="D638" s="14"/>
    </row>
    <row r="639" spans="3:4" x14ac:dyDescent="0.2">
      <c r="C639" s="14"/>
      <c r="D639" s="14"/>
    </row>
    <row r="640" spans="3:4" x14ac:dyDescent="0.2">
      <c r="C640" s="14"/>
      <c r="D640" s="14"/>
    </row>
    <row r="641" spans="3:4" x14ac:dyDescent="0.2">
      <c r="C641" s="14"/>
      <c r="D641" s="14"/>
    </row>
    <row r="642" spans="3:4" x14ac:dyDescent="0.2">
      <c r="C642" s="14"/>
      <c r="D642" s="14"/>
    </row>
    <row r="643" spans="3:4" x14ac:dyDescent="0.2">
      <c r="C643" s="14"/>
      <c r="D643" s="14"/>
    </row>
    <row r="644" spans="3:4" x14ac:dyDescent="0.2">
      <c r="C644" s="14"/>
      <c r="D644" s="14"/>
    </row>
    <row r="645" spans="3:4" x14ac:dyDescent="0.2">
      <c r="C645" s="14"/>
      <c r="D645" s="14"/>
    </row>
    <row r="646" spans="3:4" x14ac:dyDescent="0.2">
      <c r="C646" s="14"/>
      <c r="D646" s="14"/>
    </row>
    <row r="647" spans="3:4" x14ac:dyDescent="0.2">
      <c r="C647" s="14"/>
      <c r="D647" s="14"/>
    </row>
    <row r="648" spans="3:4" x14ac:dyDescent="0.2">
      <c r="C648" s="14"/>
      <c r="D648" s="14"/>
    </row>
    <row r="649" spans="3:4" x14ac:dyDescent="0.2">
      <c r="C649" s="14"/>
      <c r="D649" s="14"/>
    </row>
    <row r="650" spans="3:4" x14ac:dyDescent="0.2">
      <c r="C650" s="14"/>
      <c r="D650" s="14"/>
    </row>
    <row r="651" spans="3:4" x14ac:dyDescent="0.2">
      <c r="C651" s="14"/>
      <c r="D651" s="14"/>
    </row>
    <row r="652" spans="3:4" x14ac:dyDescent="0.2">
      <c r="C652" s="14"/>
      <c r="D652" s="14"/>
    </row>
    <row r="653" spans="3:4" x14ac:dyDescent="0.2">
      <c r="C653" s="14"/>
      <c r="D653" s="14"/>
    </row>
    <row r="654" spans="3:4" x14ac:dyDescent="0.2">
      <c r="C654" s="14"/>
      <c r="D654" s="14"/>
    </row>
    <row r="655" spans="3:4" x14ac:dyDescent="0.2">
      <c r="C655" s="14"/>
      <c r="D655" s="14"/>
    </row>
    <row r="656" spans="3:4" x14ac:dyDescent="0.2">
      <c r="C656" s="14"/>
      <c r="D656" s="14"/>
    </row>
    <row r="657" spans="3:4" x14ac:dyDescent="0.2">
      <c r="C657" s="14"/>
      <c r="D657" s="14"/>
    </row>
    <row r="658" spans="3:4" x14ac:dyDescent="0.2">
      <c r="C658" s="14"/>
      <c r="D658" s="14"/>
    </row>
    <row r="659" spans="3:4" x14ac:dyDescent="0.2">
      <c r="C659" s="14"/>
      <c r="D659" s="14"/>
    </row>
    <row r="660" spans="3:4" x14ac:dyDescent="0.2">
      <c r="C660" s="14"/>
      <c r="D660" s="14"/>
    </row>
    <row r="661" spans="3:4" x14ac:dyDescent="0.2">
      <c r="C661" s="14"/>
      <c r="D661" s="14"/>
    </row>
    <row r="662" spans="3:4" x14ac:dyDescent="0.2">
      <c r="C662" s="14"/>
      <c r="D662" s="14"/>
    </row>
    <row r="663" spans="3:4" x14ac:dyDescent="0.2">
      <c r="C663" s="14"/>
      <c r="D663" s="14"/>
    </row>
    <row r="664" spans="3:4" x14ac:dyDescent="0.2">
      <c r="C664" s="14"/>
      <c r="D664" s="14"/>
    </row>
    <row r="665" spans="3:4" x14ac:dyDescent="0.2">
      <c r="C665" s="14"/>
      <c r="D665" s="14"/>
    </row>
    <row r="666" spans="3:4" x14ac:dyDescent="0.2">
      <c r="C666" s="14"/>
      <c r="D666" s="14"/>
    </row>
    <row r="667" spans="3:4" x14ac:dyDescent="0.2">
      <c r="C667" s="14"/>
      <c r="D667" s="14"/>
    </row>
    <row r="668" spans="3:4" x14ac:dyDescent="0.2">
      <c r="C668" s="14"/>
      <c r="D668" s="14"/>
    </row>
    <row r="669" spans="3:4" x14ac:dyDescent="0.2">
      <c r="C669" s="14"/>
      <c r="D669" s="14"/>
    </row>
    <row r="670" spans="3:4" x14ac:dyDescent="0.2">
      <c r="C670" s="14"/>
      <c r="D670" s="14"/>
    </row>
    <row r="671" spans="3:4" x14ac:dyDescent="0.2">
      <c r="C671" s="14"/>
      <c r="D671" s="14"/>
    </row>
    <row r="672" spans="3:4" x14ac:dyDescent="0.2">
      <c r="C672" s="14"/>
      <c r="D672" s="14"/>
    </row>
    <row r="673" spans="3:4" x14ac:dyDescent="0.2">
      <c r="C673" s="14"/>
      <c r="D673" s="14"/>
    </row>
    <row r="674" spans="3:4" x14ac:dyDescent="0.2">
      <c r="C674" s="14"/>
      <c r="D674" s="14"/>
    </row>
    <row r="675" spans="3:4" x14ac:dyDescent="0.2">
      <c r="C675" s="14"/>
      <c r="D675" s="14"/>
    </row>
    <row r="676" spans="3:4" x14ac:dyDescent="0.2">
      <c r="C676" s="14"/>
      <c r="D676" s="14"/>
    </row>
    <row r="677" spans="3:4" x14ac:dyDescent="0.2">
      <c r="C677" s="14"/>
      <c r="D677" s="14"/>
    </row>
    <row r="678" spans="3:4" x14ac:dyDescent="0.2">
      <c r="C678" s="14"/>
      <c r="D678" s="14"/>
    </row>
    <row r="679" spans="3:4" x14ac:dyDescent="0.2">
      <c r="C679" s="14"/>
      <c r="D679" s="14"/>
    </row>
    <row r="680" spans="3:4" x14ac:dyDescent="0.2">
      <c r="C680" s="14"/>
      <c r="D680" s="14"/>
    </row>
    <row r="681" spans="3:4" x14ac:dyDescent="0.2">
      <c r="C681" s="14"/>
      <c r="D681" s="14"/>
    </row>
    <row r="682" spans="3:4" x14ac:dyDescent="0.2">
      <c r="C682" s="14"/>
      <c r="D682" s="14"/>
    </row>
    <row r="683" spans="3:4" x14ac:dyDescent="0.2">
      <c r="C683" s="14"/>
      <c r="D683" s="14"/>
    </row>
    <row r="684" spans="3:4" x14ac:dyDescent="0.2">
      <c r="C684" s="14"/>
      <c r="D684" s="14"/>
    </row>
    <row r="685" spans="3:4" x14ac:dyDescent="0.2">
      <c r="C685" s="14"/>
      <c r="D685" s="14"/>
    </row>
    <row r="686" spans="3:4" x14ac:dyDescent="0.2">
      <c r="C686" s="14"/>
      <c r="D686" s="14"/>
    </row>
    <row r="687" spans="3:4" x14ac:dyDescent="0.2">
      <c r="C687" s="14"/>
      <c r="D687" s="14"/>
    </row>
    <row r="688" spans="3:4" x14ac:dyDescent="0.2">
      <c r="C688" s="14"/>
      <c r="D688" s="14"/>
    </row>
    <row r="689" spans="3:4" x14ac:dyDescent="0.2">
      <c r="C689" s="14"/>
      <c r="D689" s="14"/>
    </row>
    <row r="690" spans="3:4" x14ac:dyDescent="0.2">
      <c r="C690" s="14"/>
      <c r="D690" s="14"/>
    </row>
    <row r="691" spans="3:4" x14ac:dyDescent="0.2">
      <c r="C691" s="14"/>
      <c r="D691" s="14"/>
    </row>
    <row r="692" spans="3:4" x14ac:dyDescent="0.2">
      <c r="C692" s="14"/>
      <c r="D692" s="14"/>
    </row>
    <row r="693" spans="3:4" x14ac:dyDescent="0.2">
      <c r="C693" s="14"/>
      <c r="D693" s="14"/>
    </row>
    <row r="694" spans="3:4" x14ac:dyDescent="0.2">
      <c r="C694" s="14"/>
      <c r="D694" s="14"/>
    </row>
    <row r="695" spans="3:4" x14ac:dyDescent="0.2">
      <c r="C695" s="14"/>
      <c r="D695" s="14"/>
    </row>
    <row r="696" spans="3:4" x14ac:dyDescent="0.2">
      <c r="C696" s="14"/>
      <c r="D696" s="14"/>
    </row>
    <row r="697" spans="3:4" x14ac:dyDescent="0.2">
      <c r="C697" s="14"/>
      <c r="D697" s="14"/>
    </row>
    <row r="698" spans="3:4" x14ac:dyDescent="0.2">
      <c r="C698" s="14"/>
      <c r="D698" s="14"/>
    </row>
    <row r="699" spans="3:4" x14ac:dyDescent="0.2">
      <c r="C699" s="14"/>
      <c r="D699" s="14"/>
    </row>
    <row r="700" spans="3:4" x14ac:dyDescent="0.2">
      <c r="C700" s="14"/>
      <c r="D700" s="14"/>
    </row>
    <row r="701" spans="3:4" x14ac:dyDescent="0.2">
      <c r="C701" s="14"/>
      <c r="D701" s="14"/>
    </row>
    <row r="702" spans="3:4" x14ac:dyDescent="0.2">
      <c r="C702" s="14"/>
      <c r="D702" s="14"/>
    </row>
    <row r="703" spans="3:4" x14ac:dyDescent="0.2">
      <c r="C703" s="14"/>
      <c r="D703" s="14"/>
    </row>
    <row r="704" spans="3:4" x14ac:dyDescent="0.2">
      <c r="C704" s="14"/>
      <c r="D704" s="14"/>
    </row>
    <row r="705" spans="3:4" x14ac:dyDescent="0.2">
      <c r="C705" s="14"/>
      <c r="D705" s="14"/>
    </row>
    <row r="706" spans="3:4" x14ac:dyDescent="0.2">
      <c r="C706" s="14"/>
      <c r="D706" s="14"/>
    </row>
    <row r="707" spans="3:4" x14ac:dyDescent="0.2">
      <c r="C707" s="14"/>
      <c r="D707" s="14"/>
    </row>
    <row r="708" spans="3:4" x14ac:dyDescent="0.2">
      <c r="C708" s="14"/>
      <c r="D708" s="14"/>
    </row>
    <row r="709" spans="3:4" x14ac:dyDescent="0.2">
      <c r="C709" s="14"/>
      <c r="D709" s="14"/>
    </row>
    <row r="710" spans="3:4" x14ac:dyDescent="0.2">
      <c r="C710" s="14"/>
      <c r="D710" s="14"/>
    </row>
    <row r="711" spans="3:4" x14ac:dyDescent="0.2">
      <c r="C711" s="14"/>
      <c r="D711" s="14"/>
    </row>
    <row r="712" spans="3:4" x14ac:dyDescent="0.2">
      <c r="C712" s="14"/>
      <c r="D712" s="14"/>
    </row>
    <row r="713" spans="3:4" x14ac:dyDescent="0.2">
      <c r="C713" s="14"/>
      <c r="D713" s="14"/>
    </row>
    <row r="714" spans="3:4" x14ac:dyDescent="0.2">
      <c r="C714" s="14"/>
      <c r="D714" s="14"/>
    </row>
    <row r="715" spans="3:4" x14ac:dyDescent="0.2">
      <c r="C715" s="14"/>
      <c r="D715" s="14"/>
    </row>
    <row r="716" spans="3:4" x14ac:dyDescent="0.2">
      <c r="C716" s="14"/>
      <c r="D716" s="14"/>
    </row>
    <row r="717" spans="3:4" x14ac:dyDescent="0.2">
      <c r="C717" s="14"/>
      <c r="D717" s="14"/>
    </row>
    <row r="718" spans="3:4" x14ac:dyDescent="0.2">
      <c r="C718" s="14"/>
      <c r="D718" s="14"/>
    </row>
    <row r="719" spans="3:4" x14ac:dyDescent="0.2">
      <c r="C719" s="14"/>
      <c r="D719" s="14"/>
    </row>
    <row r="720" spans="3:4" x14ac:dyDescent="0.2">
      <c r="C720" s="14"/>
      <c r="D720" s="14"/>
    </row>
    <row r="721" spans="3:4" x14ac:dyDescent="0.2">
      <c r="C721" s="14"/>
      <c r="D721" s="14"/>
    </row>
    <row r="722" spans="3:4" x14ac:dyDescent="0.2">
      <c r="C722" s="14"/>
      <c r="D722" s="14"/>
    </row>
    <row r="723" spans="3:4" x14ac:dyDescent="0.2">
      <c r="C723" s="14"/>
      <c r="D723" s="14"/>
    </row>
    <row r="724" spans="3:4" x14ac:dyDescent="0.2">
      <c r="C724" s="14"/>
      <c r="D724" s="14"/>
    </row>
    <row r="725" spans="3:4" x14ac:dyDescent="0.2">
      <c r="C725" s="14"/>
      <c r="D725" s="14"/>
    </row>
    <row r="726" spans="3:4" x14ac:dyDescent="0.2">
      <c r="C726" s="14"/>
      <c r="D726" s="14"/>
    </row>
    <row r="727" spans="3:4" x14ac:dyDescent="0.2">
      <c r="C727" s="14"/>
      <c r="D727" s="14"/>
    </row>
    <row r="728" spans="3:4" x14ac:dyDescent="0.2">
      <c r="C728" s="14"/>
      <c r="D728" s="14"/>
    </row>
    <row r="729" spans="3:4" x14ac:dyDescent="0.2">
      <c r="C729" s="14"/>
      <c r="D729" s="14"/>
    </row>
    <row r="730" spans="3:4" x14ac:dyDescent="0.2">
      <c r="C730" s="14"/>
      <c r="D730" s="14"/>
    </row>
    <row r="731" spans="3:4" x14ac:dyDescent="0.2">
      <c r="C731" s="14"/>
      <c r="D731" s="14"/>
    </row>
    <row r="732" spans="3:4" x14ac:dyDescent="0.2">
      <c r="C732" s="14"/>
      <c r="D732" s="14"/>
    </row>
    <row r="733" spans="3:4" x14ac:dyDescent="0.2">
      <c r="C733" s="14"/>
      <c r="D733" s="14"/>
    </row>
    <row r="734" spans="3:4" x14ac:dyDescent="0.2">
      <c r="C734" s="14"/>
      <c r="D734" s="14"/>
    </row>
    <row r="735" spans="3:4" x14ac:dyDescent="0.2">
      <c r="C735" s="14"/>
      <c r="D735" s="14"/>
    </row>
    <row r="736" spans="3:4" x14ac:dyDescent="0.2">
      <c r="C736" s="14"/>
      <c r="D736" s="14"/>
    </row>
    <row r="737" spans="3:4" x14ac:dyDescent="0.2">
      <c r="C737" s="14"/>
      <c r="D737" s="14"/>
    </row>
    <row r="738" spans="3:4" x14ac:dyDescent="0.2">
      <c r="C738" s="14"/>
      <c r="D738" s="14"/>
    </row>
    <row r="739" spans="3:4" x14ac:dyDescent="0.2">
      <c r="C739" s="14"/>
      <c r="D739" s="14"/>
    </row>
    <row r="740" spans="3:4" x14ac:dyDescent="0.2">
      <c r="C740" s="14"/>
      <c r="D740" s="14"/>
    </row>
    <row r="741" spans="3:4" x14ac:dyDescent="0.2">
      <c r="C741" s="14"/>
      <c r="D741" s="14"/>
    </row>
    <row r="742" spans="3:4" x14ac:dyDescent="0.2">
      <c r="C742" s="14"/>
      <c r="D742" s="14"/>
    </row>
    <row r="743" spans="3:4" x14ac:dyDescent="0.2">
      <c r="C743" s="14"/>
      <c r="D743" s="14"/>
    </row>
    <row r="744" spans="3:4" x14ac:dyDescent="0.2">
      <c r="C744" s="14"/>
      <c r="D744" s="14"/>
    </row>
    <row r="745" spans="3:4" x14ac:dyDescent="0.2">
      <c r="C745" s="14"/>
      <c r="D745" s="14"/>
    </row>
    <row r="746" spans="3:4" x14ac:dyDescent="0.2">
      <c r="C746" s="14"/>
      <c r="D746" s="14"/>
    </row>
    <row r="747" spans="3:4" x14ac:dyDescent="0.2">
      <c r="C747" s="14"/>
      <c r="D747" s="14"/>
    </row>
    <row r="748" spans="3:4" x14ac:dyDescent="0.2">
      <c r="C748" s="14"/>
      <c r="D748" s="14"/>
    </row>
    <row r="749" spans="3:4" x14ac:dyDescent="0.2">
      <c r="C749" s="14"/>
      <c r="D749" s="14"/>
    </row>
    <row r="750" spans="3:4" x14ac:dyDescent="0.2">
      <c r="C750" s="14"/>
      <c r="D750" s="14"/>
    </row>
    <row r="751" spans="3:4" x14ac:dyDescent="0.2">
      <c r="C751" s="14"/>
      <c r="D751" s="14"/>
    </row>
    <row r="752" spans="3:4" x14ac:dyDescent="0.2">
      <c r="C752" s="14"/>
      <c r="D752" s="14"/>
    </row>
    <row r="753" spans="3:4" x14ac:dyDescent="0.2">
      <c r="C753" s="14"/>
      <c r="D753" s="14"/>
    </row>
    <row r="754" spans="3:4" x14ac:dyDescent="0.2">
      <c r="C754" s="14"/>
      <c r="D754" s="14"/>
    </row>
    <row r="755" spans="3:4" x14ac:dyDescent="0.2">
      <c r="C755" s="14"/>
      <c r="D755" s="14"/>
    </row>
    <row r="756" spans="3:4" x14ac:dyDescent="0.2">
      <c r="C756" s="14"/>
      <c r="D756" s="14"/>
    </row>
    <row r="757" spans="3:4" x14ac:dyDescent="0.2">
      <c r="C757" s="14"/>
      <c r="D757" s="14"/>
    </row>
    <row r="758" spans="3:4" x14ac:dyDescent="0.2">
      <c r="C758" s="14"/>
      <c r="D758" s="14"/>
    </row>
    <row r="759" spans="3:4" x14ac:dyDescent="0.2">
      <c r="C759" s="14"/>
      <c r="D759" s="14"/>
    </row>
    <row r="760" spans="3:4" x14ac:dyDescent="0.2">
      <c r="C760" s="14"/>
      <c r="D760" s="14"/>
    </row>
    <row r="761" spans="3:4" x14ac:dyDescent="0.2">
      <c r="C761" s="14"/>
      <c r="D761" s="14"/>
    </row>
    <row r="762" spans="3:4" x14ac:dyDescent="0.2">
      <c r="C762" s="14"/>
      <c r="D762" s="14"/>
    </row>
    <row r="763" spans="3:4" x14ac:dyDescent="0.2">
      <c r="C763" s="14"/>
      <c r="D763" s="14"/>
    </row>
    <row r="764" spans="3:4" x14ac:dyDescent="0.2">
      <c r="C764" s="14"/>
      <c r="D764" s="14"/>
    </row>
    <row r="765" spans="3:4" x14ac:dyDescent="0.2">
      <c r="C765" s="14"/>
      <c r="D765" s="14"/>
    </row>
    <row r="766" spans="3:4" x14ac:dyDescent="0.2">
      <c r="C766" s="14"/>
      <c r="D766" s="14"/>
    </row>
    <row r="767" spans="3:4" x14ac:dyDescent="0.2">
      <c r="C767" s="14"/>
      <c r="D767" s="14"/>
    </row>
    <row r="768" spans="3:4" x14ac:dyDescent="0.2">
      <c r="C768" s="14"/>
      <c r="D768" s="14"/>
    </row>
    <row r="769" spans="3:4" x14ac:dyDescent="0.2">
      <c r="C769" s="14"/>
      <c r="D769" s="14"/>
    </row>
    <row r="770" spans="3:4" x14ac:dyDescent="0.2">
      <c r="C770" s="14"/>
      <c r="D770" s="14"/>
    </row>
    <row r="771" spans="3:4" x14ac:dyDescent="0.2">
      <c r="C771" s="14"/>
      <c r="D771" s="14"/>
    </row>
    <row r="772" spans="3:4" x14ac:dyDescent="0.2">
      <c r="C772" s="14"/>
      <c r="D772" s="14"/>
    </row>
    <row r="773" spans="3:4" x14ac:dyDescent="0.2">
      <c r="C773" s="14"/>
      <c r="D773" s="14"/>
    </row>
    <row r="774" spans="3:4" x14ac:dyDescent="0.2">
      <c r="C774" s="14"/>
      <c r="D774" s="14"/>
    </row>
    <row r="775" spans="3:4" x14ac:dyDescent="0.2">
      <c r="C775" s="14"/>
      <c r="D775" s="14"/>
    </row>
    <row r="776" spans="3:4" x14ac:dyDescent="0.2">
      <c r="C776" s="14"/>
      <c r="D776" s="14"/>
    </row>
    <row r="777" spans="3:4" x14ac:dyDescent="0.2">
      <c r="C777" s="14"/>
      <c r="D777" s="14"/>
    </row>
    <row r="778" spans="3:4" x14ac:dyDescent="0.2">
      <c r="C778" s="14"/>
      <c r="D778" s="14"/>
    </row>
    <row r="779" spans="3:4" x14ac:dyDescent="0.2">
      <c r="C779" s="14"/>
      <c r="D779" s="14"/>
    </row>
    <row r="780" spans="3:4" x14ac:dyDescent="0.2">
      <c r="C780" s="14"/>
      <c r="D780" s="14"/>
    </row>
    <row r="781" spans="3:4" x14ac:dyDescent="0.2">
      <c r="C781" s="14"/>
      <c r="D781" s="14"/>
    </row>
    <row r="782" spans="3:4" x14ac:dyDescent="0.2">
      <c r="C782" s="14"/>
      <c r="D782" s="14"/>
    </row>
    <row r="783" spans="3:4" x14ac:dyDescent="0.2">
      <c r="C783" s="14"/>
      <c r="D783" s="14"/>
    </row>
    <row r="784" spans="3:4" x14ac:dyDescent="0.2">
      <c r="C784" s="14"/>
      <c r="D784" s="14"/>
    </row>
    <row r="785" spans="3:4" x14ac:dyDescent="0.2">
      <c r="C785" s="14"/>
      <c r="D785" s="14"/>
    </row>
    <row r="786" spans="3:4" x14ac:dyDescent="0.2">
      <c r="C786" s="14"/>
      <c r="D786" s="14"/>
    </row>
    <row r="787" spans="3:4" x14ac:dyDescent="0.2">
      <c r="C787" s="14"/>
      <c r="D787" s="14"/>
    </row>
    <row r="788" spans="3:4" x14ac:dyDescent="0.2">
      <c r="C788" s="14"/>
      <c r="D788" s="14"/>
    </row>
    <row r="789" spans="3:4" x14ac:dyDescent="0.2">
      <c r="C789" s="14"/>
      <c r="D789" s="14"/>
    </row>
    <row r="790" spans="3:4" x14ac:dyDescent="0.2">
      <c r="C790" s="14"/>
      <c r="D790" s="14"/>
    </row>
    <row r="791" spans="3:4" x14ac:dyDescent="0.2">
      <c r="C791" s="14"/>
      <c r="D791" s="14"/>
    </row>
    <row r="792" spans="3:4" x14ac:dyDescent="0.2">
      <c r="C792" s="14"/>
      <c r="D792" s="14"/>
    </row>
    <row r="793" spans="3:4" x14ac:dyDescent="0.2">
      <c r="C793" s="14"/>
      <c r="D793" s="14"/>
    </row>
    <row r="794" spans="3:4" x14ac:dyDescent="0.2">
      <c r="C794" s="14"/>
      <c r="D794" s="14"/>
    </row>
    <row r="795" spans="3:4" x14ac:dyDescent="0.2">
      <c r="C795" s="14"/>
      <c r="D795" s="14"/>
    </row>
    <row r="796" spans="3:4" x14ac:dyDescent="0.2">
      <c r="C796" s="14"/>
      <c r="D796" s="14"/>
    </row>
    <row r="797" spans="3:4" x14ac:dyDescent="0.2">
      <c r="C797" s="14"/>
      <c r="D797" s="14"/>
    </row>
    <row r="798" spans="3:4" x14ac:dyDescent="0.2">
      <c r="C798" s="14"/>
      <c r="D798" s="14"/>
    </row>
    <row r="799" spans="3:4" x14ac:dyDescent="0.2">
      <c r="C799" s="14"/>
      <c r="D799" s="14"/>
    </row>
    <row r="800" spans="3:4" x14ac:dyDescent="0.2">
      <c r="C800" s="14"/>
      <c r="D800" s="14"/>
    </row>
    <row r="801" spans="3:4" x14ac:dyDescent="0.2">
      <c r="C801" s="14"/>
      <c r="D801" s="14"/>
    </row>
    <row r="802" spans="3:4" x14ac:dyDescent="0.2">
      <c r="C802" s="14"/>
      <c r="D802" s="14"/>
    </row>
    <row r="803" spans="3:4" x14ac:dyDescent="0.2">
      <c r="C803" s="14"/>
      <c r="D803" s="14"/>
    </row>
    <row r="804" spans="3:4" x14ac:dyDescent="0.2">
      <c r="C804" s="14"/>
      <c r="D804" s="14"/>
    </row>
    <row r="805" spans="3:4" x14ac:dyDescent="0.2">
      <c r="C805" s="14"/>
      <c r="D805" s="14"/>
    </row>
    <row r="806" spans="3:4" x14ac:dyDescent="0.2">
      <c r="C806" s="14"/>
      <c r="D806" s="14"/>
    </row>
    <row r="807" spans="3:4" x14ac:dyDescent="0.2">
      <c r="C807" s="14"/>
      <c r="D807" s="14"/>
    </row>
    <row r="808" spans="3:4" x14ac:dyDescent="0.2">
      <c r="C808" s="14"/>
      <c r="D808" s="14"/>
    </row>
    <row r="809" spans="3:4" x14ac:dyDescent="0.2">
      <c r="C809" s="14"/>
      <c r="D809" s="14"/>
    </row>
    <row r="810" spans="3:4" x14ac:dyDescent="0.2">
      <c r="C810" s="14"/>
      <c r="D810" s="14"/>
    </row>
    <row r="811" spans="3:4" x14ac:dyDescent="0.2">
      <c r="C811" s="14"/>
      <c r="D811" s="14"/>
    </row>
    <row r="812" spans="3:4" x14ac:dyDescent="0.2">
      <c r="C812" s="14"/>
      <c r="D812" s="14"/>
    </row>
    <row r="813" spans="3:4" x14ac:dyDescent="0.2">
      <c r="C813" s="14"/>
      <c r="D813" s="14"/>
    </row>
    <row r="814" spans="3:4" x14ac:dyDescent="0.2">
      <c r="C814" s="14"/>
      <c r="D814" s="14"/>
    </row>
    <row r="815" spans="3:4" x14ac:dyDescent="0.2">
      <c r="C815" s="14"/>
      <c r="D815" s="14"/>
    </row>
    <row r="816" spans="3:4" x14ac:dyDescent="0.2">
      <c r="C816" s="14"/>
      <c r="D816" s="14"/>
    </row>
    <row r="817" spans="3:4" x14ac:dyDescent="0.2">
      <c r="C817" s="14"/>
      <c r="D817" s="14"/>
    </row>
    <row r="818" spans="3:4" x14ac:dyDescent="0.2">
      <c r="C818" s="14"/>
      <c r="D818" s="14"/>
    </row>
    <row r="819" spans="3:4" x14ac:dyDescent="0.2">
      <c r="C819" s="14"/>
      <c r="D819" s="14"/>
    </row>
    <row r="820" spans="3:4" x14ac:dyDescent="0.2">
      <c r="C820" s="14"/>
      <c r="D820" s="14"/>
    </row>
    <row r="821" spans="3:4" x14ac:dyDescent="0.2">
      <c r="C821" s="14"/>
      <c r="D821" s="14"/>
    </row>
    <row r="822" spans="3:4" x14ac:dyDescent="0.2">
      <c r="C822" s="14"/>
      <c r="D822" s="14"/>
    </row>
    <row r="823" spans="3:4" x14ac:dyDescent="0.2">
      <c r="C823" s="14"/>
      <c r="D823" s="14"/>
    </row>
    <row r="824" spans="3:4" x14ac:dyDescent="0.2">
      <c r="C824" s="14"/>
      <c r="D824" s="14"/>
    </row>
    <row r="825" spans="3:4" x14ac:dyDescent="0.2">
      <c r="C825" s="14"/>
      <c r="D825" s="14"/>
    </row>
    <row r="826" spans="3:4" x14ac:dyDescent="0.2">
      <c r="C826" s="14"/>
      <c r="D826" s="14"/>
    </row>
    <row r="827" spans="3:4" x14ac:dyDescent="0.2">
      <c r="C827" s="14"/>
      <c r="D827" s="14"/>
    </row>
    <row r="828" spans="3:4" x14ac:dyDescent="0.2">
      <c r="C828" s="14"/>
      <c r="D828" s="14"/>
    </row>
    <row r="829" spans="3:4" x14ac:dyDescent="0.2">
      <c r="C829" s="14"/>
      <c r="D829" s="14"/>
    </row>
    <row r="830" spans="3:4" x14ac:dyDescent="0.2">
      <c r="C830" s="14"/>
      <c r="D830" s="14"/>
    </row>
    <row r="831" spans="3:4" x14ac:dyDescent="0.2">
      <c r="C831" s="14"/>
      <c r="D831" s="14"/>
    </row>
    <row r="832" spans="3:4" x14ac:dyDescent="0.2">
      <c r="C832" s="14"/>
      <c r="D832" s="14"/>
    </row>
    <row r="833" spans="3:4" x14ac:dyDescent="0.2">
      <c r="C833" s="14"/>
      <c r="D833" s="14"/>
    </row>
    <row r="834" spans="3:4" x14ac:dyDescent="0.2">
      <c r="C834" s="14"/>
      <c r="D834" s="14"/>
    </row>
    <row r="835" spans="3:4" x14ac:dyDescent="0.2">
      <c r="C835" s="14"/>
      <c r="D835" s="14"/>
    </row>
    <row r="836" spans="3:4" x14ac:dyDescent="0.2">
      <c r="C836" s="14"/>
      <c r="D836" s="14"/>
    </row>
    <row r="837" spans="3:4" x14ac:dyDescent="0.2">
      <c r="C837" s="14"/>
      <c r="D837" s="14"/>
    </row>
    <row r="838" spans="3:4" x14ac:dyDescent="0.2">
      <c r="C838" s="14"/>
      <c r="D838" s="14"/>
    </row>
    <row r="839" spans="3:4" x14ac:dyDescent="0.2">
      <c r="C839" s="14"/>
      <c r="D839" s="14"/>
    </row>
    <row r="840" spans="3:4" x14ac:dyDescent="0.2">
      <c r="C840" s="14"/>
      <c r="D840" s="14"/>
    </row>
    <row r="841" spans="3:4" x14ac:dyDescent="0.2">
      <c r="C841" s="14"/>
      <c r="D841" s="14"/>
    </row>
    <row r="842" spans="3:4" x14ac:dyDescent="0.2">
      <c r="C842" s="14"/>
      <c r="D842" s="14"/>
    </row>
    <row r="843" spans="3:4" x14ac:dyDescent="0.2">
      <c r="C843" s="14"/>
      <c r="D843" s="14"/>
    </row>
    <row r="844" spans="3:4" x14ac:dyDescent="0.2">
      <c r="C844" s="14"/>
      <c r="D844" s="14"/>
    </row>
    <row r="845" spans="3:4" x14ac:dyDescent="0.2">
      <c r="C845" s="14"/>
      <c r="D845" s="14"/>
    </row>
    <row r="846" spans="3:4" x14ac:dyDescent="0.2">
      <c r="C846" s="14"/>
      <c r="D846" s="14"/>
    </row>
    <row r="847" spans="3:4" x14ac:dyDescent="0.2">
      <c r="C847" s="14"/>
      <c r="D847" s="14"/>
    </row>
    <row r="848" spans="3:4" x14ac:dyDescent="0.2">
      <c r="C848" s="14"/>
      <c r="D848" s="14"/>
    </row>
    <row r="849" spans="3:4" x14ac:dyDescent="0.2">
      <c r="C849" s="14"/>
      <c r="D849" s="14"/>
    </row>
    <row r="850" spans="3:4" x14ac:dyDescent="0.2">
      <c r="C850" s="14"/>
      <c r="D850" s="14"/>
    </row>
    <row r="851" spans="3:4" x14ac:dyDescent="0.2">
      <c r="C851" s="14"/>
      <c r="D851" s="14"/>
    </row>
    <row r="852" spans="3:4" x14ac:dyDescent="0.2">
      <c r="C852" s="14"/>
      <c r="D852" s="14"/>
    </row>
    <row r="853" spans="3:4" x14ac:dyDescent="0.2">
      <c r="C853" s="14"/>
      <c r="D853" s="14"/>
    </row>
    <row r="854" spans="3:4" x14ac:dyDescent="0.2">
      <c r="C854" s="14"/>
      <c r="D854" s="14"/>
    </row>
    <row r="855" spans="3:4" x14ac:dyDescent="0.2">
      <c r="C855" s="14"/>
      <c r="D855" s="14"/>
    </row>
    <row r="856" spans="3:4" x14ac:dyDescent="0.2">
      <c r="C856" s="14"/>
      <c r="D856" s="14"/>
    </row>
    <row r="857" spans="3:4" x14ac:dyDescent="0.2">
      <c r="C857" s="14"/>
      <c r="D857" s="14"/>
    </row>
    <row r="858" spans="3:4" x14ac:dyDescent="0.2">
      <c r="C858" s="14"/>
      <c r="D858" s="14"/>
    </row>
    <row r="859" spans="3:4" x14ac:dyDescent="0.2">
      <c r="C859" s="14"/>
      <c r="D859" s="14"/>
    </row>
    <row r="860" spans="3:4" x14ac:dyDescent="0.2">
      <c r="C860" s="14"/>
      <c r="D860" s="14"/>
    </row>
    <row r="861" spans="3:4" x14ac:dyDescent="0.2">
      <c r="C861" s="14"/>
      <c r="D861" s="14"/>
    </row>
    <row r="862" spans="3:4" x14ac:dyDescent="0.2">
      <c r="C862" s="14"/>
      <c r="D862" s="14"/>
    </row>
    <row r="863" spans="3:4" x14ac:dyDescent="0.2">
      <c r="C863" s="14"/>
      <c r="D863" s="14"/>
    </row>
    <row r="864" spans="3:4" x14ac:dyDescent="0.2">
      <c r="C864" s="14"/>
      <c r="D864" s="14"/>
    </row>
    <row r="865" spans="3:4" x14ac:dyDescent="0.2">
      <c r="C865" s="14"/>
      <c r="D865" s="14"/>
    </row>
    <row r="866" spans="3:4" x14ac:dyDescent="0.2">
      <c r="C866" s="14"/>
      <c r="D866" s="14"/>
    </row>
    <row r="867" spans="3:4" x14ac:dyDescent="0.2">
      <c r="C867" s="14"/>
      <c r="D867" s="14"/>
    </row>
    <row r="868" spans="3:4" x14ac:dyDescent="0.2">
      <c r="C868" s="14"/>
      <c r="D868" s="14"/>
    </row>
    <row r="869" spans="3:4" x14ac:dyDescent="0.2">
      <c r="C869" s="14"/>
      <c r="D869" s="14"/>
    </row>
    <row r="870" spans="3:4" x14ac:dyDescent="0.2">
      <c r="C870" s="14"/>
      <c r="D870" s="14"/>
    </row>
    <row r="871" spans="3:4" x14ac:dyDescent="0.2">
      <c r="C871" s="14"/>
      <c r="D871" s="14"/>
    </row>
    <row r="872" spans="3:4" x14ac:dyDescent="0.2">
      <c r="C872" s="14"/>
      <c r="D872" s="14"/>
    </row>
    <row r="873" spans="3:4" x14ac:dyDescent="0.2">
      <c r="C873" s="14"/>
      <c r="D873" s="14"/>
    </row>
    <row r="874" spans="3:4" x14ac:dyDescent="0.2">
      <c r="C874" s="14"/>
      <c r="D874" s="14"/>
    </row>
    <row r="875" spans="3:4" x14ac:dyDescent="0.2">
      <c r="C875" s="14"/>
      <c r="D875" s="14"/>
    </row>
    <row r="876" spans="3:4" x14ac:dyDescent="0.2">
      <c r="C876" s="14"/>
      <c r="D876" s="14"/>
    </row>
    <row r="877" spans="3:4" x14ac:dyDescent="0.2">
      <c r="C877" s="14"/>
      <c r="D877" s="14"/>
    </row>
    <row r="878" spans="3:4" x14ac:dyDescent="0.2">
      <c r="C878" s="14"/>
      <c r="D878" s="14"/>
    </row>
    <row r="879" spans="3:4" x14ac:dyDescent="0.2">
      <c r="C879" s="14"/>
      <c r="D879" s="14"/>
    </row>
    <row r="880" spans="3:4" x14ac:dyDescent="0.2">
      <c r="C880" s="14"/>
      <c r="D880" s="14"/>
    </row>
    <row r="881" spans="3:4" x14ac:dyDescent="0.2">
      <c r="C881" s="14"/>
      <c r="D881" s="14"/>
    </row>
    <row r="882" spans="3:4" x14ac:dyDescent="0.2">
      <c r="C882" s="14"/>
      <c r="D882" s="14"/>
    </row>
    <row r="883" spans="3:4" x14ac:dyDescent="0.2">
      <c r="C883" s="14"/>
      <c r="D883" s="14"/>
    </row>
    <row r="884" spans="3:4" x14ac:dyDescent="0.2">
      <c r="C884" s="14"/>
      <c r="D884" s="14"/>
    </row>
    <row r="885" spans="3:4" x14ac:dyDescent="0.2">
      <c r="C885" s="14"/>
      <c r="D885" s="14"/>
    </row>
    <row r="886" spans="3:4" x14ac:dyDescent="0.2">
      <c r="C886" s="14"/>
      <c r="D886" s="14"/>
    </row>
    <row r="887" spans="3:4" x14ac:dyDescent="0.2">
      <c r="C887" s="14"/>
      <c r="D887" s="14"/>
    </row>
    <row r="888" spans="3:4" x14ac:dyDescent="0.2">
      <c r="C888" s="14"/>
      <c r="D888" s="14"/>
    </row>
    <row r="889" spans="3:4" x14ac:dyDescent="0.2">
      <c r="C889" s="14"/>
      <c r="D889" s="14"/>
    </row>
    <row r="890" spans="3:4" x14ac:dyDescent="0.2">
      <c r="C890" s="14"/>
      <c r="D890" s="14"/>
    </row>
    <row r="891" spans="3:4" x14ac:dyDescent="0.2">
      <c r="C891" s="14"/>
      <c r="D891" s="14"/>
    </row>
    <row r="892" spans="3:4" x14ac:dyDescent="0.2">
      <c r="C892" s="14"/>
      <c r="D892" s="14"/>
    </row>
    <row r="893" spans="3:4" x14ac:dyDescent="0.2">
      <c r="C893" s="14"/>
      <c r="D893" s="14"/>
    </row>
    <row r="894" spans="3:4" x14ac:dyDescent="0.2">
      <c r="C894" s="14"/>
      <c r="D894" s="14"/>
    </row>
    <row r="895" spans="3:4" x14ac:dyDescent="0.2">
      <c r="C895" s="14"/>
      <c r="D895" s="14"/>
    </row>
    <row r="896" spans="3:4" x14ac:dyDescent="0.2">
      <c r="C896" s="14"/>
      <c r="D896" s="14"/>
    </row>
    <row r="897" spans="3:4" x14ac:dyDescent="0.2">
      <c r="C897" s="14"/>
      <c r="D897" s="14"/>
    </row>
    <row r="898" spans="3:4" x14ac:dyDescent="0.2">
      <c r="C898" s="14"/>
      <c r="D898" s="14"/>
    </row>
    <row r="899" spans="3:4" x14ac:dyDescent="0.2">
      <c r="C899" s="14"/>
      <c r="D899" s="14"/>
    </row>
    <row r="900" spans="3:4" x14ac:dyDescent="0.2">
      <c r="C900" s="14"/>
      <c r="D900" s="14"/>
    </row>
    <row r="901" spans="3:4" x14ac:dyDescent="0.2">
      <c r="C901" s="14"/>
      <c r="D901" s="14"/>
    </row>
    <row r="902" spans="3:4" x14ac:dyDescent="0.2">
      <c r="C902" s="14"/>
      <c r="D902" s="14"/>
    </row>
    <row r="903" spans="3:4" x14ac:dyDescent="0.2">
      <c r="C903" s="14"/>
      <c r="D903" s="14"/>
    </row>
    <row r="904" spans="3:4" x14ac:dyDescent="0.2">
      <c r="C904" s="14"/>
      <c r="D904" s="14"/>
    </row>
    <row r="905" spans="3:4" x14ac:dyDescent="0.2">
      <c r="C905" s="14"/>
      <c r="D905" s="14"/>
    </row>
    <row r="906" spans="3:4" x14ac:dyDescent="0.2">
      <c r="C906" s="14"/>
      <c r="D906" s="14"/>
    </row>
    <row r="907" spans="3:4" x14ac:dyDescent="0.2">
      <c r="C907" s="14"/>
      <c r="D907" s="14"/>
    </row>
    <row r="908" spans="3:4" x14ac:dyDescent="0.2">
      <c r="C908" s="14"/>
      <c r="D908" s="14"/>
    </row>
    <row r="909" spans="3:4" x14ac:dyDescent="0.2">
      <c r="C909" s="14"/>
      <c r="D909" s="14"/>
    </row>
    <row r="910" spans="3:4" x14ac:dyDescent="0.2">
      <c r="C910" s="14"/>
      <c r="D910" s="14"/>
    </row>
    <row r="911" spans="3:4" x14ac:dyDescent="0.2">
      <c r="C911" s="14"/>
      <c r="D911" s="14"/>
    </row>
    <row r="912" spans="3:4" x14ac:dyDescent="0.2">
      <c r="C912" s="14"/>
      <c r="D912" s="14"/>
    </row>
    <row r="913" spans="3:4" x14ac:dyDescent="0.2">
      <c r="C913" s="14"/>
      <c r="D913" s="14"/>
    </row>
    <row r="914" spans="3:4" x14ac:dyDescent="0.2">
      <c r="C914" s="14"/>
      <c r="D914" s="14"/>
    </row>
    <row r="915" spans="3:4" x14ac:dyDescent="0.2">
      <c r="C915" s="14"/>
      <c r="D915" s="14"/>
    </row>
    <row r="916" spans="3:4" x14ac:dyDescent="0.2">
      <c r="C916" s="14"/>
      <c r="D916" s="14"/>
    </row>
    <row r="917" spans="3:4" x14ac:dyDescent="0.2">
      <c r="C917" s="14"/>
      <c r="D917" s="14"/>
    </row>
    <row r="918" spans="3:4" x14ac:dyDescent="0.2">
      <c r="C918" s="14"/>
      <c r="D918" s="14"/>
    </row>
    <row r="919" spans="3:4" x14ac:dyDescent="0.2">
      <c r="C919" s="14"/>
      <c r="D919" s="14"/>
    </row>
    <row r="920" spans="3:4" x14ac:dyDescent="0.2">
      <c r="C920" s="14"/>
      <c r="D920" s="14"/>
    </row>
    <row r="921" spans="3:4" x14ac:dyDescent="0.2">
      <c r="C921" s="14"/>
      <c r="D921" s="14"/>
    </row>
    <row r="922" spans="3:4" x14ac:dyDescent="0.2">
      <c r="C922" s="14"/>
      <c r="D922" s="14"/>
    </row>
    <row r="923" spans="3:4" x14ac:dyDescent="0.2">
      <c r="C923" s="14"/>
      <c r="D923" s="14"/>
    </row>
    <row r="924" spans="3:4" x14ac:dyDescent="0.2">
      <c r="C924" s="14"/>
      <c r="D924" s="14"/>
    </row>
    <row r="925" spans="3:4" x14ac:dyDescent="0.2">
      <c r="C925" s="14"/>
      <c r="D925" s="14"/>
    </row>
    <row r="926" spans="3:4" x14ac:dyDescent="0.2">
      <c r="C926" s="14"/>
      <c r="D926" s="14"/>
    </row>
    <row r="927" spans="3:4" x14ac:dyDescent="0.2">
      <c r="C927" s="14"/>
      <c r="D927" s="14"/>
    </row>
    <row r="928" spans="3:4" x14ac:dyDescent="0.2">
      <c r="C928" s="14"/>
      <c r="D928" s="14"/>
    </row>
    <row r="929" spans="3:4" x14ac:dyDescent="0.2">
      <c r="C929" s="14"/>
      <c r="D929" s="14"/>
    </row>
    <row r="930" spans="3:4" x14ac:dyDescent="0.2">
      <c r="C930" s="14"/>
      <c r="D930" s="14"/>
    </row>
    <row r="931" spans="3:4" x14ac:dyDescent="0.2">
      <c r="C931" s="14"/>
      <c r="D931" s="14"/>
    </row>
    <row r="932" spans="3:4" x14ac:dyDescent="0.2">
      <c r="C932" s="14"/>
      <c r="D932" s="14"/>
    </row>
    <row r="933" spans="3:4" x14ac:dyDescent="0.2">
      <c r="C933" s="14"/>
      <c r="D933" s="14"/>
    </row>
    <row r="934" spans="3:4" x14ac:dyDescent="0.2">
      <c r="C934" s="14"/>
      <c r="D934" s="14"/>
    </row>
    <row r="935" spans="3:4" x14ac:dyDescent="0.2">
      <c r="C935" s="14"/>
      <c r="D935" s="14"/>
    </row>
    <row r="936" spans="3:4" x14ac:dyDescent="0.2">
      <c r="C936" s="14"/>
      <c r="D936" s="14"/>
    </row>
    <row r="937" spans="3:4" x14ac:dyDescent="0.2">
      <c r="C937" s="14"/>
      <c r="D937" s="14"/>
    </row>
    <row r="938" spans="3:4" x14ac:dyDescent="0.2">
      <c r="C938" s="14"/>
      <c r="D938" s="14"/>
    </row>
    <row r="939" spans="3:4" x14ac:dyDescent="0.2">
      <c r="C939" s="14"/>
      <c r="D939" s="14"/>
    </row>
    <row r="940" spans="3:4" x14ac:dyDescent="0.2">
      <c r="C940" s="14"/>
      <c r="D940" s="14"/>
    </row>
    <row r="941" spans="3:4" x14ac:dyDescent="0.2">
      <c r="C941" s="14"/>
      <c r="D941" s="14"/>
    </row>
    <row r="942" spans="3:4" x14ac:dyDescent="0.2">
      <c r="C942" s="14"/>
      <c r="D942" s="14"/>
    </row>
    <row r="943" spans="3:4" x14ac:dyDescent="0.2">
      <c r="C943" s="14"/>
      <c r="D943" s="14"/>
    </row>
    <row r="944" spans="3:4" x14ac:dyDescent="0.2">
      <c r="C944" s="14"/>
      <c r="D944" s="14"/>
    </row>
    <row r="945" spans="3:4" x14ac:dyDescent="0.2">
      <c r="C945" s="14"/>
      <c r="D945" s="14"/>
    </row>
    <row r="946" spans="3:4" x14ac:dyDescent="0.2">
      <c r="C946" s="14"/>
      <c r="D946" s="14"/>
    </row>
    <row r="947" spans="3:4" x14ac:dyDescent="0.2">
      <c r="C947" s="14"/>
      <c r="D947" s="14"/>
    </row>
    <row r="948" spans="3:4" x14ac:dyDescent="0.2">
      <c r="C948" s="14"/>
      <c r="D948" s="14"/>
    </row>
    <row r="949" spans="3:4" x14ac:dyDescent="0.2">
      <c r="C949" s="14"/>
      <c r="D949" s="14"/>
    </row>
    <row r="950" spans="3:4" x14ac:dyDescent="0.2">
      <c r="C950" s="14"/>
      <c r="D950" s="14"/>
    </row>
    <row r="951" spans="3:4" x14ac:dyDescent="0.2">
      <c r="C951" s="14"/>
      <c r="D951" s="14"/>
    </row>
    <row r="952" spans="3:4" x14ac:dyDescent="0.2">
      <c r="C952" s="14"/>
      <c r="D952" s="14"/>
    </row>
    <row r="953" spans="3:4" x14ac:dyDescent="0.2">
      <c r="C953" s="14"/>
      <c r="D953" s="14"/>
    </row>
    <row r="954" spans="3:4" x14ac:dyDescent="0.2">
      <c r="C954" s="14"/>
      <c r="D954" s="14"/>
    </row>
    <row r="955" spans="3:4" x14ac:dyDescent="0.2">
      <c r="C955" s="14"/>
      <c r="D955" s="14"/>
    </row>
    <row r="956" spans="3:4" x14ac:dyDescent="0.2">
      <c r="C956" s="14"/>
      <c r="D956" s="14"/>
    </row>
    <row r="957" spans="3:4" x14ac:dyDescent="0.2">
      <c r="C957" s="14"/>
      <c r="D957" s="14"/>
    </row>
    <row r="958" spans="3:4" x14ac:dyDescent="0.2">
      <c r="C958" s="14"/>
      <c r="D958" s="14"/>
    </row>
    <row r="959" spans="3:4" x14ac:dyDescent="0.2">
      <c r="C959" s="14"/>
      <c r="D959" s="14"/>
    </row>
    <row r="960" spans="3:4" x14ac:dyDescent="0.2">
      <c r="C960" s="14"/>
      <c r="D960" s="14"/>
    </row>
    <row r="961" spans="3:4" x14ac:dyDescent="0.2">
      <c r="C961" s="14"/>
      <c r="D961" s="14"/>
    </row>
    <row r="962" spans="3:4" x14ac:dyDescent="0.2">
      <c r="C962" s="14"/>
      <c r="D962" s="14"/>
    </row>
    <row r="963" spans="3:4" x14ac:dyDescent="0.2">
      <c r="C963" s="14"/>
      <c r="D963" s="14"/>
    </row>
    <row r="964" spans="3:4" x14ac:dyDescent="0.2">
      <c r="C964" s="14"/>
      <c r="D964" s="14"/>
    </row>
    <row r="965" spans="3:4" x14ac:dyDescent="0.2">
      <c r="C965" s="14"/>
      <c r="D965" s="14"/>
    </row>
    <row r="966" spans="3:4" x14ac:dyDescent="0.2">
      <c r="C966" s="14"/>
      <c r="D966" s="14"/>
    </row>
    <row r="967" spans="3:4" x14ac:dyDescent="0.2">
      <c r="C967" s="14"/>
      <c r="D967" s="14"/>
    </row>
    <row r="968" spans="3:4" x14ac:dyDescent="0.2">
      <c r="C968" s="14"/>
      <c r="D968" s="14"/>
    </row>
    <row r="969" spans="3:4" x14ac:dyDescent="0.2">
      <c r="C969" s="14"/>
      <c r="D969" s="14"/>
    </row>
    <row r="970" spans="3:4" x14ac:dyDescent="0.2">
      <c r="C970" s="14"/>
      <c r="D970" s="14"/>
    </row>
    <row r="971" spans="3:4" x14ac:dyDescent="0.2">
      <c r="C971" s="14"/>
      <c r="D971" s="14"/>
    </row>
    <row r="972" spans="3:4" x14ac:dyDescent="0.2">
      <c r="C972" s="14"/>
      <c r="D972" s="14"/>
    </row>
    <row r="973" spans="3:4" x14ac:dyDescent="0.2">
      <c r="C973" s="14"/>
      <c r="D973" s="14"/>
    </row>
    <row r="974" spans="3:4" x14ac:dyDescent="0.2">
      <c r="C974" s="14"/>
      <c r="D974" s="14"/>
    </row>
    <row r="975" spans="3:4" x14ac:dyDescent="0.2">
      <c r="C975" s="14"/>
      <c r="D975" s="14"/>
    </row>
    <row r="976" spans="3:4" x14ac:dyDescent="0.2">
      <c r="C976" s="14"/>
      <c r="D976" s="14"/>
    </row>
    <row r="977" spans="3:4" x14ac:dyDescent="0.2">
      <c r="C977" s="14"/>
      <c r="D977" s="14"/>
    </row>
    <row r="978" spans="3:4" x14ac:dyDescent="0.2">
      <c r="C978" s="14"/>
      <c r="D978" s="14"/>
    </row>
    <row r="979" spans="3:4" x14ac:dyDescent="0.2">
      <c r="C979" s="14"/>
      <c r="D979" s="14"/>
    </row>
    <row r="980" spans="3:4" x14ac:dyDescent="0.2">
      <c r="C980" s="14"/>
      <c r="D980" s="14"/>
    </row>
    <row r="981" spans="3:4" x14ac:dyDescent="0.2">
      <c r="C981" s="14"/>
      <c r="D981" s="14"/>
    </row>
    <row r="982" spans="3:4" x14ac:dyDescent="0.2">
      <c r="C982" s="14"/>
      <c r="D982" s="14"/>
    </row>
    <row r="983" spans="3:4" x14ac:dyDescent="0.2">
      <c r="C983" s="14"/>
      <c r="D983" s="14"/>
    </row>
    <row r="984" spans="3:4" x14ac:dyDescent="0.2">
      <c r="C984" s="14"/>
      <c r="D984" s="14"/>
    </row>
    <row r="985" spans="3:4" x14ac:dyDescent="0.2">
      <c r="C985" s="14"/>
      <c r="D985" s="14"/>
    </row>
    <row r="986" spans="3:4" x14ac:dyDescent="0.2">
      <c r="C986" s="14"/>
      <c r="D986" s="14"/>
    </row>
    <row r="987" spans="3:4" x14ac:dyDescent="0.2">
      <c r="C987" s="14"/>
      <c r="D987" s="14"/>
    </row>
    <row r="988" spans="3:4" x14ac:dyDescent="0.2">
      <c r="C988" s="14"/>
      <c r="D988" s="14"/>
    </row>
    <row r="989" spans="3:4" x14ac:dyDescent="0.2">
      <c r="C989" s="14"/>
      <c r="D989" s="14"/>
    </row>
    <row r="990" spans="3:4" x14ac:dyDescent="0.2">
      <c r="C990" s="14"/>
      <c r="D990" s="14"/>
    </row>
    <row r="991" spans="3:4" x14ac:dyDescent="0.2">
      <c r="C991" s="14"/>
      <c r="D991" s="14"/>
    </row>
    <row r="992" spans="3:4" x14ac:dyDescent="0.2">
      <c r="C992" s="14"/>
      <c r="D992" s="14"/>
    </row>
    <row r="993" spans="3:4" x14ac:dyDescent="0.2">
      <c r="C993" s="14"/>
      <c r="D993" s="14"/>
    </row>
    <row r="994" spans="3:4" x14ac:dyDescent="0.2">
      <c r="C994" s="14"/>
      <c r="D994" s="14"/>
    </row>
    <row r="995" spans="3:4" x14ac:dyDescent="0.2">
      <c r="C995" s="14"/>
      <c r="D995" s="14"/>
    </row>
    <row r="996" spans="3:4" x14ac:dyDescent="0.2">
      <c r="C996" s="14"/>
      <c r="D996" s="14"/>
    </row>
    <row r="997" spans="3:4" x14ac:dyDescent="0.2">
      <c r="C997" s="14"/>
      <c r="D997" s="14"/>
    </row>
    <row r="998" spans="3:4" x14ac:dyDescent="0.2">
      <c r="C998" s="14"/>
      <c r="D998" s="14"/>
    </row>
    <row r="999" spans="3:4" x14ac:dyDescent="0.2">
      <c r="C999" s="14"/>
      <c r="D999" s="14"/>
    </row>
    <row r="1000" spans="3:4" x14ac:dyDescent="0.2">
      <c r="C1000" s="14"/>
      <c r="D1000" s="14"/>
    </row>
    <row r="1001" spans="3:4" x14ac:dyDescent="0.2">
      <c r="C1001" s="14"/>
      <c r="D1001" s="14"/>
    </row>
    <row r="1002" spans="3:4" x14ac:dyDescent="0.2">
      <c r="C1002" s="14"/>
      <c r="D1002" s="14"/>
    </row>
    <row r="1003" spans="3:4" x14ac:dyDescent="0.2">
      <c r="C1003" s="14"/>
      <c r="D1003" s="14"/>
    </row>
    <row r="1004" spans="3:4" x14ac:dyDescent="0.2">
      <c r="C1004" s="14"/>
      <c r="D1004" s="14"/>
    </row>
    <row r="1005" spans="3:4" x14ac:dyDescent="0.2">
      <c r="C1005" s="14"/>
      <c r="D1005" s="14"/>
    </row>
    <row r="1006" spans="3:4" x14ac:dyDescent="0.2">
      <c r="C1006" s="14"/>
      <c r="D1006" s="14"/>
    </row>
    <row r="1007" spans="3:4" x14ac:dyDescent="0.2">
      <c r="C1007" s="14"/>
      <c r="D1007" s="14"/>
    </row>
    <row r="1008" spans="3:4" x14ac:dyDescent="0.2">
      <c r="C1008" s="14"/>
      <c r="D1008" s="14"/>
    </row>
    <row r="1009" spans="3:4" x14ac:dyDescent="0.2">
      <c r="C1009" s="14"/>
      <c r="D1009" s="14"/>
    </row>
    <row r="1010" spans="3:4" x14ac:dyDescent="0.2">
      <c r="C1010" s="14"/>
      <c r="D1010" s="14"/>
    </row>
    <row r="1011" spans="3:4" x14ac:dyDescent="0.2">
      <c r="C1011" s="14"/>
      <c r="D1011" s="14"/>
    </row>
    <row r="1012" spans="3:4" x14ac:dyDescent="0.2">
      <c r="C1012" s="14"/>
      <c r="D1012" s="14"/>
    </row>
    <row r="1013" spans="3:4" x14ac:dyDescent="0.2">
      <c r="C1013" s="14"/>
      <c r="D1013" s="14"/>
    </row>
    <row r="1014" spans="3:4" x14ac:dyDescent="0.2">
      <c r="C1014" s="14"/>
      <c r="D1014" s="14"/>
    </row>
    <row r="1015" spans="3:4" x14ac:dyDescent="0.2">
      <c r="C1015" s="14"/>
      <c r="D1015" s="14"/>
    </row>
    <row r="1016" spans="3:4" x14ac:dyDescent="0.2">
      <c r="C1016" s="14"/>
      <c r="D1016" s="14"/>
    </row>
    <row r="1017" spans="3:4" x14ac:dyDescent="0.2">
      <c r="C1017" s="14"/>
      <c r="D1017" s="14"/>
    </row>
    <row r="1018" spans="3:4" x14ac:dyDescent="0.2">
      <c r="C1018" s="14"/>
      <c r="D1018" s="14"/>
    </row>
    <row r="1019" spans="3:4" x14ac:dyDescent="0.2">
      <c r="C1019" s="14"/>
      <c r="D1019" s="14"/>
    </row>
    <row r="1020" spans="3:4" x14ac:dyDescent="0.2">
      <c r="C1020" s="14"/>
      <c r="D1020" s="14"/>
    </row>
    <row r="1021" spans="3:4" x14ac:dyDescent="0.2">
      <c r="C1021" s="14"/>
      <c r="D1021" s="14"/>
    </row>
    <row r="1022" spans="3:4" x14ac:dyDescent="0.2">
      <c r="C1022" s="14"/>
      <c r="D1022" s="14"/>
    </row>
    <row r="1023" spans="3:4" x14ac:dyDescent="0.2">
      <c r="C1023" s="14"/>
      <c r="D1023" s="14"/>
    </row>
    <row r="1024" spans="3:4" x14ac:dyDescent="0.2">
      <c r="C1024" s="14"/>
      <c r="D1024" s="14"/>
    </row>
    <row r="1025" spans="3:4" x14ac:dyDescent="0.2">
      <c r="C1025" s="14"/>
      <c r="D1025" s="14"/>
    </row>
    <row r="1026" spans="3:4" x14ac:dyDescent="0.2">
      <c r="C1026" s="14"/>
      <c r="D1026" s="14"/>
    </row>
    <row r="1027" spans="3:4" x14ac:dyDescent="0.2">
      <c r="C1027" s="14"/>
      <c r="D1027" s="14"/>
    </row>
    <row r="1028" spans="3:4" x14ac:dyDescent="0.2">
      <c r="C1028" s="14"/>
      <c r="D1028" s="14"/>
    </row>
    <row r="1029" spans="3:4" x14ac:dyDescent="0.2">
      <c r="C1029" s="14"/>
      <c r="D1029" s="14"/>
    </row>
    <row r="1030" spans="3:4" x14ac:dyDescent="0.2">
      <c r="C1030" s="14"/>
      <c r="D1030" s="14"/>
    </row>
    <row r="1031" spans="3:4" x14ac:dyDescent="0.2">
      <c r="C1031" s="14"/>
      <c r="D1031" s="14"/>
    </row>
    <row r="1032" spans="3:4" x14ac:dyDescent="0.2">
      <c r="C1032" s="14"/>
      <c r="D1032" s="14"/>
    </row>
    <row r="1033" spans="3:4" x14ac:dyDescent="0.2">
      <c r="C1033" s="14"/>
      <c r="D1033" s="14"/>
    </row>
    <row r="1034" spans="3:4" x14ac:dyDescent="0.2">
      <c r="C1034" s="14"/>
      <c r="D1034" s="14"/>
    </row>
    <row r="1035" spans="3:4" x14ac:dyDescent="0.2">
      <c r="C1035" s="14"/>
      <c r="D1035" s="14"/>
    </row>
    <row r="1036" spans="3:4" x14ac:dyDescent="0.2">
      <c r="C1036" s="14"/>
      <c r="D1036" s="14"/>
    </row>
    <row r="1037" spans="3:4" x14ac:dyDescent="0.2">
      <c r="C1037" s="14"/>
      <c r="D1037" s="14"/>
    </row>
    <row r="1038" spans="3:4" x14ac:dyDescent="0.2">
      <c r="C1038" s="14"/>
      <c r="D1038" s="14"/>
    </row>
    <row r="1039" spans="3:4" x14ac:dyDescent="0.2">
      <c r="C1039" s="14"/>
      <c r="D1039" s="14"/>
    </row>
    <row r="1040" spans="3:4" x14ac:dyDescent="0.2">
      <c r="C1040" s="14"/>
      <c r="D1040" s="14"/>
    </row>
    <row r="1041" spans="3:4" x14ac:dyDescent="0.2">
      <c r="C1041" s="14"/>
      <c r="D1041" s="14"/>
    </row>
    <row r="1042" spans="3:4" x14ac:dyDescent="0.2">
      <c r="C1042" s="14"/>
      <c r="D1042" s="14"/>
    </row>
    <row r="1043" spans="3:4" x14ac:dyDescent="0.2">
      <c r="C1043" s="14"/>
      <c r="D1043" s="14"/>
    </row>
    <row r="1044" spans="3:4" x14ac:dyDescent="0.2">
      <c r="C1044" s="14"/>
      <c r="D1044" s="14"/>
    </row>
    <row r="1045" spans="3:4" x14ac:dyDescent="0.2">
      <c r="C1045" s="14"/>
      <c r="D1045" s="14"/>
    </row>
    <row r="1046" spans="3:4" x14ac:dyDescent="0.2">
      <c r="C1046" s="14"/>
      <c r="D1046" s="14"/>
    </row>
    <row r="1047" spans="3:4" x14ac:dyDescent="0.2">
      <c r="C1047" s="14"/>
      <c r="D1047" s="14"/>
    </row>
    <row r="1048" spans="3:4" x14ac:dyDescent="0.2">
      <c r="C1048" s="14"/>
      <c r="D1048" s="14"/>
    </row>
    <row r="1049" spans="3:4" x14ac:dyDescent="0.2">
      <c r="C1049" s="14"/>
      <c r="D1049" s="14"/>
    </row>
    <row r="1050" spans="3:4" x14ac:dyDescent="0.2">
      <c r="C1050" s="14"/>
      <c r="D1050" s="14"/>
    </row>
    <row r="1051" spans="3:4" x14ac:dyDescent="0.2">
      <c r="C1051" s="14"/>
      <c r="D1051" s="14"/>
    </row>
    <row r="1052" spans="3:4" x14ac:dyDescent="0.2">
      <c r="C1052" s="14"/>
      <c r="D1052" s="14"/>
    </row>
    <row r="1053" spans="3:4" x14ac:dyDescent="0.2">
      <c r="C1053" s="14"/>
      <c r="D1053" s="14"/>
    </row>
    <row r="1054" spans="3:4" x14ac:dyDescent="0.2">
      <c r="C1054" s="14"/>
      <c r="D1054" s="14"/>
    </row>
    <row r="1055" spans="3:4" x14ac:dyDescent="0.2">
      <c r="C1055" s="14"/>
      <c r="D1055" s="14"/>
    </row>
    <row r="1056" spans="3:4" x14ac:dyDescent="0.2">
      <c r="C1056" s="14"/>
      <c r="D1056" s="14"/>
    </row>
    <row r="1057" spans="3:4" x14ac:dyDescent="0.2">
      <c r="C1057" s="14"/>
      <c r="D1057" s="14"/>
    </row>
    <row r="1058" spans="3:4" x14ac:dyDescent="0.2">
      <c r="C1058" s="14"/>
      <c r="D1058" s="14"/>
    </row>
    <row r="1059" spans="3:4" x14ac:dyDescent="0.2">
      <c r="C1059" s="14"/>
      <c r="D1059" s="14"/>
    </row>
    <row r="1060" spans="3:4" x14ac:dyDescent="0.2">
      <c r="C1060" s="14"/>
      <c r="D1060" s="14"/>
    </row>
    <row r="1061" spans="3:4" x14ac:dyDescent="0.2">
      <c r="C1061" s="14"/>
      <c r="D1061" s="14"/>
    </row>
    <row r="1062" spans="3:4" x14ac:dyDescent="0.2">
      <c r="C1062" s="14"/>
      <c r="D1062" s="14"/>
    </row>
    <row r="1063" spans="3:4" x14ac:dyDescent="0.2">
      <c r="C1063" s="14"/>
      <c r="D1063" s="14"/>
    </row>
    <row r="1064" spans="3:4" x14ac:dyDescent="0.2">
      <c r="C1064" s="14"/>
      <c r="D1064" s="14"/>
    </row>
    <row r="1065" spans="3:4" x14ac:dyDescent="0.2">
      <c r="C1065" s="14"/>
      <c r="D1065" s="14"/>
    </row>
    <row r="1066" spans="3:4" x14ac:dyDescent="0.2">
      <c r="C1066" s="14"/>
      <c r="D1066" s="14"/>
    </row>
    <row r="1067" spans="3:4" x14ac:dyDescent="0.2">
      <c r="C1067" s="14"/>
      <c r="D1067" s="14"/>
    </row>
    <row r="1068" spans="3:4" x14ac:dyDescent="0.2">
      <c r="C1068" s="14"/>
      <c r="D1068" s="14"/>
    </row>
    <row r="1069" spans="3:4" x14ac:dyDescent="0.2">
      <c r="C1069" s="14"/>
      <c r="D1069" s="14"/>
    </row>
    <row r="1070" spans="3:4" x14ac:dyDescent="0.2">
      <c r="C1070" s="14"/>
      <c r="D1070" s="14"/>
    </row>
    <row r="1071" spans="3:4" x14ac:dyDescent="0.2">
      <c r="C1071" s="14"/>
      <c r="D1071" s="14"/>
    </row>
    <row r="1072" spans="3:4" x14ac:dyDescent="0.2">
      <c r="C1072" s="14"/>
      <c r="D1072" s="14"/>
    </row>
    <row r="1073" spans="3:4" x14ac:dyDescent="0.2">
      <c r="C1073" s="14"/>
      <c r="D1073" s="14"/>
    </row>
    <row r="1074" spans="3:4" x14ac:dyDescent="0.2">
      <c r="C1074" s="14"/>
      <c r="D1074" s="14"/>
    </row>
    <row r="1075" spans="3:4" x14ac:dyDescent="0.2">
      <c r="C1075" s="14"/>
      <c r="D1075" s="14"/>
    </row>
    <row r="1076" spans="3:4" x14ac:dyDescent="0.2">
      <c r="C1076" s="14"/>
      <c r="D1076" s="14"/>
    </row>
    <row r="1077" spans="3:4" x14ac:dyDescent="0.2">
      <c r="C1077" s="14"/>
      <c r="D1077" s="14"/>
    </row>
    <row r="1078" spans="3:4" x14ac:dyDescent="0.2">
      <c r="C1078" s="14"/>
      <c r="D1078" s="14"/>
    </row>
    <row r="1079" spans="3:4" x14ac:dyDescent="0.2">
      <c r="C1079" s="14"/>
      <c r="D1079" s="14"/>
    </row>
    <row r="1080" spans="3:4" x14ac:dyDescent="0.2">
      <c r="C1080" s="14"/>
      <c r="D1080" s="14"/>
    </row>
    <row r="1081" spans="3:4" x14ac:dyDescent="0.2">
      <c r="C1081" s="14"/>
      <c r="D1081" s="14"/>
    </row>
    <row r="1082" spans="3:4" x14ac:dyDescent="0.2">
      <c r="C1082" s="14"/>
      <c r="D1082" s="14"/>
    </row>
    <row r="1083" spans="3:4" x14ac:dyDescent="0.2">
      <c r="C1083" s="14"/>
      <c r="D1083" s="14"/>
    </row>
    <row r="1084" spans="3:4" x14ac:dyDescent="0.2">
      <c r="C1084" s="14"/>
      <c r="D1084" s="14"/>
    </row>
    <row r="1085" spans="3:4" x14ac:dyDescent="0.2">
      <c r="C1085" s="14"/>
      <c r="D1085" s="14"/>
    </row>
    <row r="1086" spans="3:4" x14ac:dyDescent="0.2">
      <c r="C1086" s="14"/>
      <c r="D1086" s="14"/>
    </row>
    <row r="1087" spans="3:4" x14ac:dyDescent="0.2">
      <c r="C1087" s="14"/>
      <c r="D1087" s="14"/>
    </row>
    <row r="1088" spans="3:4" x14ac:dyDescent="0.2">
      <c r="C1088" s="14"/>
      <c r="D1088" s="14"/>
    </row>
    <row r="1089" spans="3:4" x14ac:dyDescent="0.2">
      <c r="C1089" s="14"/>
      <c r="D1089" s="14"/>
    </row>
    <row r="1090" spans="3:4" x14ac:dyDescent="0.2">
      <c r="C1090" s="14"/>
      <c r="D1090" s="14"/>
    </row>
    <row r="1091" spans="3:4" x14ac:dyDescent="0.2">
      <c r="C1091" s="14"/>
      <c r="D1091" s="14"/>
    </row>
    <row r="1092" spans="3:4" x14ac:dyDescent="0.2">
      <c r="C1092" s="14"/>
      <c r="D1092" s="14"/>
    </row>
    <row r="1093" spans="3:4" x14ac:dyDescent="0.2">
      <c r="C1093" s="14"/>
      <c r="D1093" s="14"/>
    </row>
    <row r="1094" spans="3:4" x14ac:dyDescent="0.2">
      <c r="C1094" s="14"/>
      <c r="D1094" s="14"/>
    </row>
    <row r="1095" spans="3:4" x14ac:dyDescent="0.2">
      <c r="C1095" s="14"/>
      <c r="D1095" s="14"/>
    </row>
    <row r="1096" spans="3:4" x14ac:dyDescent="0.2">
      <c r="C1096" s="14"/>
      <c r="D1096" s="14"/>
    </row>
    <row r="1097" spans="3:4" x14ac:dyDescent="0.2">
      <c r="C1097" s="14"/>
      <c r="D1097" s="14"/>
    </row>
    <row r="1098" spans="3:4" x14ac:dyDescent="0.2">
      <c r="C1098" s="14"/>
      <c r="D1098" s="14"/>
    </row>
    <row r="1099" spans="3:4" x14ac:dyDescent="0.2">
      <c r="C1099" s="14"/>
      <c r="D1099" s="14"/>
    </row>
    <row r="1100" spans="3:4" x14ac:dyDescent="0.2">
      <c r="C1100" s="14"/>
      <c r="D1100" s="14"/>
    </row>
    <row r="1101" spans="3:4" x14ac:dyDescent="0.2">
      <c r="C1101" s="14"/>
      <c r="D1101" s="14"/>
    </row>
    <row r="1102" spans="3:4" x14ac:dyDescent="0.2">
      <c r="C1102" s="14"/>
      <c r="D1102" s="14"/>
    </row>
    <row r="1103" spans="3:4" x14ac:dyDescent="0.2">
      <c r="C1103" s="14"/>
      <c r="D1103" s="14"/>
    </row>
    <row r="1104" spans="3:4" x14ac:dyDescent="0.2">
      <c r="C1104" s="14"/>
      <c r="D1104" s="14"/>
    </row>
    <row r="1105" spans="3:4" x14ac:dyDescent="0.2">
      <c r="C1105" s="14"/>
      <c r="D1105" s="14"/>
    </row>
    <row r="1106" spans="3:4" x14ac:dyDescent="0.2">
      <c r="C1106" s="14"/>
      <c r="D1106" s="14"/>
    </row>
    <row r="1107" spans="3:4" x14ac:dyDescent="0.2">
      <c r="C1107" s="14"/>
      <c r="D1107" s="14"/>
    </row>
    <row r="1108" spans="3:4" x14ac:dyDescent="0.2">
      <c r="C1108" s="14"/>
      <c r="D1108" s="14"/>
    </row>
    <row r="1109" spans="3:4" x14ac:dyDescent="0.2">
      <c r="C1109" s="14"/>
      <c r="D1109" s="14"/>
    </row>
    <row r="1110" spans="3:4" x14ac:dyDescent="0.2">
      <c r="C1110" s="14"/>
      <c r="D1110" s="14"/>
    </row>
    <row r="1111" spans="3:4" x14ac:dyDescent="0.2">
      <c r="C1111" s="14"/>
      <c r="D1111" s="14"/>
    </row>
    <row r="1112" spans="3:4" x14ac:dyDescent="0.2">
      <c r="C1112" s="14"/>
      <c r="D1112" s="14"/>
    </row>
    <row r="1113" spans="3:4" x14ac:dyDescent="0.2">
      <c r="C1113" s="14"/>
      <c r="D1113" s="14"/>
    </row>
    <row r="1114" spans="3:4" x14ac:dyDescent="0.2">
      <c r="C1114" s="14"/>
      <c r="D1114" s="14"/>
    </row>
    <row r="1115" spans="3:4" x14ac:dyDescent="0.2">
      <c r="C1115" s="14"/>
      <c r="D1115" s="14"/>
    </row>
    <row r="1116" spans="3:4" x14ac:dyDescent="0.2">
      <c r="C1116" s="14"/>
      <c r="D1116" s="14"/>
    </row>
    <row r="1117" spans="3:4" x14ac:dyDescent="0.2">
      <c r="C1117" s="14"/>
      <c r="D1117" s="14"/>
    </row>
    <row r="1118" spans="3:4" x14ac:dyDescent="0.2">
      <c r="C1118" s="14"/>
      <c r="D1118" s="14"/>
    </row>
    <row r="1119" spans="3:4" x14ac:dyDescent="0.2">
      <c r="C1119" s="14"/>
      <c r="D1119" s="14"/>
    </row>
    <row r="1120" spans="3:4" x14ac:dyDescent="0.2">
      <c r="C1120" s="14"/>
      <c r="D1120" s="14"/>
    </row>
    <row r="1121" spans="3:4" x14ac:dyDescent="0.2">
      <c r="C1121" s="14"/>
      <c r="D1121" s="14"/>
    </row>
    <row r="1122" spans="3:4" x14ac:dyDescent="0.2">
      <c r="C1122" s="14"/>
      <c r="D1122" s="14"/>
    </row>
    <row r="1123" spans="3:4" x14ac:dyDescent="0.2">
      <c r="C1123" s="14"/>
      <c r="D1123" s="14"/>
    </row>
    <row r="1124" spans="3:4" x14ac:dyDescent="0.2">
      <c r="C1124" s="14"/>
      <c r="D1124" s="14"/>
    </row>
    <row r="1125" spans="3:4" x14ac:dyDescent="0.2">
      <c r="C1125" s="14"/>
      <c r="D1125" s="14"/>
    </row>
    <row r="1126" spans="3:4" x14ac:dyDescent="0.2">
      <c r="C1126" s="14"/>
      <c r="D1126" s="14"/>
    </row>
    <row r="1127" spans="3:4" x14ac:dyDescent="0.2">
      <c r="C1127" s="14"/>
      <c r="D1127" s="14"/>
    </row>
    <row r="1128" spans="3:4" x14ac:dyDescent="0.2">
      <c r="C1128" s="14"/>
      <c r="D1128" s="14"/>
    </row>
    <row r="1129" spans="3:4" x14ac:dyDescent="0.2">
      <c r="C1129" s="14"/>
      <c r="D1129" s="14"/>
    </row>
    <row r="1130" spans="3:4" x14ac:dyDescent="0.2">
      <c r="C1130" s="14"/>
      <c r="D1130" s="14"/>
    </row>
    <row r="1131" spans="3:4" x14ac:dyDescent="0.2">
      <c r="C1131" s="14"/>
      <c r="D1131" s="14"/>
    </row>
    <row r="1132" spans="3:4" x14ac:dyDescent="0.2">
      <c r="C1132" s="14"/>
      <c r="D1132" s="14"/>
    </row>
    <row r="1133" spans="3:4" x14ac:dyDescent="0.2">
      <c r="C1133" s="14"/>
      <c r="D1133" s="14"/>
    </row>
    <row r="1134" spans="3:4" x14ac:dyDescent="0.2">
      <c r="C1134" s="14"/>
      <c r="D1134" s="14"/>
    </row>
    <row r="1135" spans="3:4" x14ac:dyDescent="0.2">
      <c r="C1135" s="14"/>
      <c r="D1135" s="14"/>
    </row>
    <row r="1136" spans="3:4" x14ac:dyDescent="0.2">
      <c r="C1136" s="14"/>
      <c r="D1136" s="14"/>
    </row>
    <row r="1137" spans="3:4" x14ac:dyDescent="0.2">
      <c r="C1137" s="14"/>
      <c r="D1137" s="14"/>
    </row>
    <row r="1138" spans="3:4" x14ac:dyDescent="0.2">
      <c r="C1138" s="14"/>
      <c r="D1138" s="14"/>
    </row>
    <row r="1139" spans="3:4" x14ac:dyDescent="0.2">
      <c r="C1139" s="14"/>
      <c r="D1139" s="14"/>
    </row>
    <row r="1140" spans="3:4" x14ac:dyDescent="0.2">
      <c r="C1140" s="14"/>
      <c r="D1140" s="14"/>
    </row>
    <row r="1141" spans="3:4" x14ac:dyDescent="0.2">
      <c r="C1141" s="14"/>
      <c r="D1141" s="14"/>
    </row>
    <row r="1142" spans="3:4" x14ac:dyDescent="0.2">
      <c r="C1142" s="14"/>
      <c r="D1142" s="14"/>
    </row>
    <row r="1143" spans="3:4" x14ac:dyDescent="0.2">
      <c r="C1143" s="14"/>
      <c r="D1143" s="14"/>
    </row>
    <row r="1144" spans="3:4" x14ac:dyDescent="0.2">
      <c r="C1144" s="14"/>
      <c r="D1144" s="14"/>
    </row>
    <row r="1145" spans="3:4" x14ac:dyDescent="0.2">
      <c r="C1145" s="14"/>
      <c r="D1145" s="14"/>
    </row>
    <row r="1146" spans="3:4" x14ac:dyDescent="0.2">
      <c r="C1146" s="14"/>
      <c r="D1146" s="14"/>
    </row>
    <row r="1147" spans="3:4" x14ac:dyDescent="0.2">
      <c r="C1147" s="14"/>
      <c r="D1147" s="14"/>
    </row>
    <row r="1148" spans="3:4" x14ac:dyDescent="0.2">
      <c r="C1148" s="14"/>
      <c r="D1148" s="14"/>
    </row>
    <row r="1149" spans="3:4" x14ac:dyDescent="0.2">
      <c r="C1149" s="14"/>
      <c r="D1149" s="14"/>
    </row>
    <row r="1150" spans="3:4" x14ac:dyDescent="0.2">
      <c r="C1150" s="14"/>
      <c r="D1150" s="14"/>
    </row>
    <row r="1151" spans="3:4" x14ac:dyDescent="0.2">
      <c r="C1151" s="14"/>
      <c r="D1151" s="14"/>
    </row>
    <row r="1152" spans="3:4" x14ac:dyDescent="0.2">
      <c r="C1152" s="14"/>
      <c r="D1152" s="14"/>
    </row>
    <row r="1153" spans="3:4" x14ac:dyDescent="0.2">
      <c r="C1153" s="14"/>
      <c r="D1153" s="14"/>
    </row>
    <row r="1154" spans="3:4" x14ac:dyDescent="0.2">
      <c r="C1154" s="14"/>
      <c r="D1154" s="14"/>
    </row>
    <row r="1155" spans="3:4" x14ac:dyDescent="0.2">
      <c r="C1155" s="14"/>
      <c r="D1155" s="14"/>
    </row>
    <row r="1156" spans="3:4" x14ac:dyDescent="0.2">
      <c r="C1156" s="14"/>
      <c r="D1156" s="14"/>
    </row>
    <row r="1157" spans="3:4" x14ac:dyDescent="0.2">
      <c r="C1157" s="14"/>
      <c r="D1157" s="14"/>
    </row>
    <row r="1158" spans="3:4" x14ac:dyDescent="0.2">
      <c r="C1158" s="14"/>
      <c r="D1158" s="14"/>
    </row>
    <row r="1159" spans="3:4" x14ac:dyDescent="0.2">
      <c r="C1159" s="14"/>
      <c r="D1159" s="14"/>
    </row>
    <row r="1160" spans="3:4" x14ac:dyDescent="0.2">
      <c r="C1160" s="14"/>
      <c r="D1160" s="14"/>
    </row>
    <row r="1161" spans="3:4" x14ac:dyDescent="0.2">
      <c r="C1161" s="14"/>
      <c r="D1161" s="14"/>
    </row>
    <row r="1162" spans="3:4" x14ac:dyDescent="0.2">
      <c r="C1162" s="14"/>
      <c r="D1162" s="14"/>
    </row>
    <row r="1163" spans="3:4" x14ac:dyDescent="0.2">
      <c r="C1163" s="14"/>
      <c r="D1163" s="14"/>
    </row>
    <row r="1164" spans="3:4" x14ac:dyDescent="0.2">
      <c r="C1164" s="14"/>
      <c r="D1164" s="14"/>
    </row>
    <row r="1165" spans="3:4" x14ac:dyDescent="0.2">
      <c r="C1165" s="14"/>
      <c r="D1165" s="14"/>
    </row>
    <row r="1166" spans="3:4" x14ac:dyDescent="0.2">
      <c r="C1166" s="14"/>
      <c r="D1166" s="14"/>
    </row>
    <row r="1167" spans="3:4" x14ac:dyDescent="0.2">
      <c r="C1167" s="14"/>
      <c r="D1167" s="14"/>
    </row>
    <row r="1168" spans="3:4" x14ac:dyDescent="0.2">
      <c r="C1168" s="14"/>
      <c r="D1168" s="14"/>
    </row>
    <row r="1169" spans="3:4" x14ac:dyDescent="0.2">
      <c r="C1169" s="14"/>
      <c r="D1169" s="14"/>
    </row>
    <row r="1170" spans="3:4" x14ac:dyDescent="0.2">
      <c r="C1170" s="14"/>
      <c r="D1170" s="14"/>
    </row>
    <row r="1171" spans="3:4" x14ac:dyDescent="0.2">
      <c r="C1171" s="14"/>
      <c r="D1171" s="14"/>
    </row>
    <row r="1172" spans="3:4" x14ac:dyDescent="0.2">
      <c r="C1172" s="14"/>
      <c r="D1172" s="14"/>
    </row>
    <row r="1173" spans="3:4" x14ac:dyDescent="0.2">
      <c r="C1173" s="14"/>
      <c r="D1173" s="14"/>
    </row>
    <row r="1174" spans="3:4" x14ac:dyDescent="0.2">
      <c r="C1174" s="14"/>
      <c r="D1174" s="14"/>
    </row>
    <row r="1175" spans="3:4" x14ac:dyDescent="0.2">
      <c r="C1175" s="14"/>
      <c r="D1175" s="14"/>
    </row>
    <row r="1176" spans="3:4" x14ac:dyDescent="0.2">
      <c r="C1176" s="14"/>
      <c r="D1176" s="14"/>
    </row>
    <row r="1177" spans="3:4" x14ac:dyDescent="0.2">
      <c r="C1177" s="14"/>
      <c r="D1177" s="14"/>
    </row>
    <row r="1178" spans="3:4" x14ac:dyDescent="0.2">
      <c r="C1178" s="14"/>
      <c r="D1178" s="14"/>
    </row>
    <row r="1179" spans="3:4" x14ac:dyDescent="0.2">
      <c r="C1179" s="14"/>
      <c r="D1179" s="14"/>
    </row>
    <row r="1180" spans="3:4" x14ac:dyDescent="0.2">
      <c r="C1180" s="14"/>
      <c r="D1180" s="14"/>
    </row>
    <row r="1181" spans="3:4" x14ac:dyDescent="0.2">
      <c r="C1181" s="14"/>
      <c r="D1181" s="14"/>
    </row>
    <row r="1182" spans="3:4" x14ac:dyDescent="0.2">
      <c r="C1182" s="14"/>
      <c r="D1182" s="14"/>
    </row>
    <row r="1183" spans="3:4" x14ac:dyDescent="0.2">
      <c r="C1183" s="14"/>
      <c r="D1183" s="14"/>
    </row>
    <row r="1184" spans="3:4" x14ac:dyDescent="0.2">
      <c r="C1184" s="14"/>
      <c r="D1184" s="14"/>
    </row>
    <row r="1185" spans="3:4" x14ac:dyDescent="0.2">
      <c r="C1185" s="14"/>
      <c r="D1185" s="14"/>
    </row>
    <row r="1186" spans="3:4" x14ac:dyDescent="0.2">
      <c r="C1186" s="14"/>
      <c r="D1186" s="14"/>
    </row>
    <row r="1187" spans="3:4" x14ac:dyDescent="0.2">
      <c r="C1187" s="14"/>
      <c r="D1187" s="14"/>
    </row>
    <row r="1188" spans="3:4" x14ac:dyDescent="0.2">
      <c r="C1188" s="14"/>
      <c r="D1188" s="14"/>
    </row>
    <row r="1189" spans="3:4" x14ac:dyDescent="0.2">
      <c r="C1189" s="14"/>
      <c r="D1189" s="14"/>
    </row>
    <row r="1190" spans="3:4" x14ac:dyDescent="0.2">
      <c r="C1190" s="14"/>
      <c r="D1190" s="14"/>
    </row>
    <row r="1191" spans="3:4" x14ac:dyDescent="0.2">
      <c r="C1191" s="14"/>
      <c r="D1191" s="14"/>
    </row>
    <row r="1192" spans="3:4" x14ac:dyDescent="0.2">
      <c r="C1192" s="14"/>
      <c r="D1192" s="14"/>
    </row>
    <row r="1193" spans="3:4" x14ac:dyDescent="0.2">
      <c r="C1193" s="14"/>
      <c r="D1193" s="14"/>
    </row>
    <row r="1194" spans="3:4" x14ac:dyDescent="0.2">
      <c r="C1194" s="14"/>
      <c r="D1194" s="14"/>
    </row>
    <row r="1195" spans="3:4" x14ac:dyDescent="0.2">
      <c r="C1195" s="14"/>
      <c r="D1195" s="14"/>
    </row>
    <row r="1196" spans="3:4" x14ac:dyDescent="0.2">
      <c r="C1196" s="14"/>
      <c r="D1196" s="14"/>
    </row>
    <row r="1197" spans="3:4" x14ac:dyDescent="0.2">
      <c r="C1197" s="14"/>
      <c r="D1197" s="14"/>
    </row>
    <row r="1198" spans="3:4" x14ac:dyDescent="0.2">
      <c r="C1198" s="14"/>
      <c r="D1198" s="14"/>
    </row>
    <row r="1199" spans="3:4" x14ac:dyDescent="0.2">
      <c r="C1199" s="14"/>
      <c r="D1199" s="14"/>
    </row>
    <row r="1200" spans="3:4" x14ac:dyDescent="0.2">
      <c r="C1200" s="14"/>
      <c r="D1200" s="14"/>
    </row>
    <row r="1201" spans="3:4" x14ac:dyDescent="0.2">
      <c r="C1201" s="14"/>
      <c r="D1201" s="14"/>
    </row>
    <row r="1202" spans="3:4" x14ac:dyDescent="0.2">
      <c r="C1202" s="14"/>
      <c r="D1202" s="14"/>
    </row>
    <row r="1203" spans="3:4" x14ac:dyDescent="0.2">
      <c r="C1203" s="14"/>
      <c r="D1203" s="14"/>
    </row>
    <row r="1204" spans="3:4" x14ac:dyDescent="0.2">
      <c r="C1204" s="14"/>
      <c r="D1204" s="14"/>
    </row>
    <row r="1205" spans="3:4" x14ac:dyDescent="0.2">
      <c r="C1205" s="14"/>
      <c r="D1205" s="14"/>
    </row>
    <row r="1206" spans="3:4" x14ac:dyDescent="0.2">
      <c r="C1206" s="14"/>
      <c r="D1206" s="14"/>
    </row>
    <row r="1207" spans="3:4" x14ac:dyDescent="0.2">
      <c r="C1207" s="14"/>
      <c r="D1207" s="14"/>
    </row>
    <row r="1208" spans="3:4" x14ac:dyDescent="0.2">
      <c r="C1208" s="14"/>
      <c r="D1208" s="14"/>
    </row>
    <row r="1209" spans="3:4" x14ac:dyDescent="0.2">
      <c r="C1209" s="14"/>
      <c r="D1209" s="14"/>
    </row>
    <row r="1210" spans="3:4" x14ac:dyDescent="0.2">
      <c r="C1210" s="14"/>
      <c r="D1210" s="14"/>
    </row>
    <row r="1211" spans="3:4" x14ac:dyDescent="0.2">
      <c r="C1211" s="14"/>
      <c r="D1211" s="14"/>
    </row>
    <row r="1212" spans="3:4" x14ac:dyDescent="0.2">
      <c r="C1212" s="14"/>
      <c r="D1212" s="14"/>
    </row>
    <row r="1213" spans="3:4" x14ac:dyDescent="0.2">
      <c r="C1213" s="14"/>
      <c r="D1213" s="14"/>
    </row>
    <row r="1214" spans="3:4" x14ac:dyDescent="0.2">
      <c r="C1214" s="14"/>
      <c r="D1214" s="14"/>
    </row>
    <row r="1215" spans="3:4" x14ac:dyDescent="0.2">
      <c r="C1215" s="14"/>
      <c r="D1215" s="14"/>
    </row>
    <row r="1216" spans="3:4" x14ac:dyDescent="0.2">
      <c r="C1216" s="14"/>
      <c r="D1216" s="14"/>
    </row>
    <row r="1217" spans="3:4" x14ac:dyDescent="0.2">
      <c r="C1217" s="14"/>
      <c r="D1217" s="14"/>
    </row>
    <row r="1218" spans="3:4" x14ac:dyDescent="0.2">
      <c r="C1218" s="14"/>
      <c r="D1218" s="14"/>
    </row>
    <row r="1219" spans="3:4" x14ac:dyDescent="0.2">
      <c r="C1219" s="14"/>
      <c r="D1219" s="14"/>
    </row>
    <row r="1220" spans="3:4" x14ac:dyDescent="0.2">
      <c r="C1220" s="14"/>
      <c r="D1220" s="14"/>
    </row>
    <row r="1221" spans="3:4" x14ac:dyDescent="0.2">
      <c r="C1221" s="14"/>
      <c r="D1221" s="14"/>
    </row>
    <row r="1222" spans="3:4" x14ac:dyDescent="0.2">
      <c r="C1222" s="14"/>
      <c r="D1222" s="14"/>
    </row>
    <row r="1223" spans="3:4" x14ac:dyDescent="0.2">
      <c r="C1223" s="14"/>
      <c r="D1223" s="14"/>
    </row>
    <row r="1224" spans="3:4" x14ac:dyDescent="0.2">
      <c r="C1224" s="14"/>
      <c r="D1224" s="14"/>
    </row>
    <row r="1225" spans="3:4" x14ac:dyDescent="0.2">
      <c r="C1225" s="14"/>
      <c r="D1225" s="14"/>
    </row>
    <row r="1226" spans="3:4" x14ac:dyDescent="0.2">
      <c r="C1226" s="14"/>
      <c r="D1226" s="14"/>
    </row>
    <row r="1227" spans="3:4" x14ac:dyDescent="0.2">
      <c r="C1227" s="14"/>
      <c r="D1227" s="14"/>
    </row>
    <row r="1228" spans="3:4" x14ac:dyDescent="0.2">
      <c r="C1228" s="14"/>
      <c r="D1228" s="14"/>
    </row>
    <row r="1229" spans="3:4" x14ac:dyDescent="0.2">
      <c r="C1229" s="14"/>
      <c r="D1229" s="14"/>
    </row>
    <row r="1230" spans="3:4" x14ac:dyDescent="0.2">
      <c r="C1230" s="14"/>
      <c r="D1230" s="14"/>
    </row>
    <row r="1231" spans="3:4" x14ac:dyDescent="0.2">
      <c r="C1231" s="14"/>
      <c r="D1231" s="14"/>
    </row>
    <row r="1232" spans="3:4" x14ac:dyDescent="0.2">
      <c r="C1232" s="14"/>
      <c r="D1232" s="14"/>
    </row>
    <row r="1233" spans="3:4" x14ac:dyDescent="0.2">
      <c r="C1233" s="14"/>
      <c r="D1233" s="14"/>
    </row>
    <row r="1234" spans="3:4" x14ac:dyDescent="0.2">
      <c r="C1234" s="14"/>
      <c r="D1234" s="14"/>
    </row>
    <row r="1235" spans="3:4" x14ac:dyDescent="0.2">
      <c r="C1235" s="14"/>
      <c r="D1235" s="14"/>
    </row>
    <row r="1236" spans="3:4" x14ac:dyDescent="0.2">
      <c r="C1236" s="14"/>
      <c r="D1236" s="14"/>
    </row>
    <row r="1237" spans="3:4" x14ac:dyDescent="0.2">
      <c r="C1237" s="14"/>
      <c r="D1237" s="14"/>
    </row>
    <row r="1238" spans="3:4" x14ac:dyDescent="0.2">
      <c r="C1238" s="14"/>
      <c r="D1238" s="14"/>
    </row>
    <row r="1239" spans="3:4" x14ac:dyDescent="0.2">
      <c r="C1239" s="14"/>
      <c r="D1239" s="14"/>
    </row>
    <row r="1240" spans="3:4" x14ac:dyDescent="0.2">
      <c r="C1240" s="14"/>
      <c r="D1240" s="14"/>
    </row>
    <row r="1241" spans="3:4" x14ac:dyDescent="0.2">
      <c r="C1241" s="14"/>
      <c r="D1241" s="14"/>
    </row>
    <row r="1242" spans="3:4" x14ac:dyDescent="0.2">
      <c r="C1242" s="14"/>
      <c r="D1242" s="14"/>
    </row>
    <row r="1243" spans="3:4" x14ac:dyDescent="0.2">
      <c r="C1243" s="14"/>
      <c r="D1243" s="14"/>
    </row>
    <row r="1244" spans="3:4" x14ac:dyDescent="0.2">
      <c r="C1244" s="14"/>
      <c r="D1244" s="14"/>
    </row>
    <row r="1245" spans="3:4" x14ac:dyDescent="0.2">
      <c r="C1245" s="14"/>
      <c r="D1245" s="14"/>
    </row>
    <row r="1246" spans="3:4" x14ac:dyDescent="0.2">
      <c r="C1246" s="14"/>
      <c r="D1246" s="14"/>
    </row>
    <row r="1247" spans="3:4" x14ac:dyDescent="0.2">
      <c r="C1247" s="14"/>
      <c r="D1247" s="14"/>
    </row>
    <row r="1248" spans="3:4" x14ac:dyDescent="0.2">
      <c r="C1248" s="14"/>
      <c r="D1248" s="14"/>
    </row>
    <row r="1249" spans="3:4" x14ac:dyDescent="0.2">
      <c r="C1249" s="14"/>
      <c r="D1249" s="14"/>
    </row>
    <row r="1250" spans="3:4" x14ac:dyDescent="0.2">
      <c r="C1250" s="14"/>
      <c r="D1250" s="14"/>
    </row>
    <row r="1251" spans="3:4" x14ac:dyDescent="0.2">
      <c r="C1251" s="14"/>
      <c r="D1251" s="14"/>
    </row>
    <row r="1252" spans="3:4" x14ac:dyDescent="0.2">
      <c r="C1252" s="14"/>
      <c r="D1252" s="14"/>
    </row>
    <row r="1253" spans="3:4" x14ac:dyDescent="0.2">
      <c r="C1253" s="14"/>
      <c r="D1253" s="14"/>
    </row>
    <row r="1254" spans="3:4" x14ac:dyDescent="0.2">
      <c r="C1254" s="14"/>
      <c r="D1254" s="14"/>
    </row>
    <row r="1255" spans="3:4" x14ac:dyDescent="0.2">
      <c r="C1255" s="14"/>
      <c r="D1255" s="14"/>
    </row>
    <row r="1256" spans="3:4" x14ac:dyDescent="0.2">
      <c r="C1256" s="14"/>
      <c r="D1256" s="14"/>
    </row>
    <row r="1257" spans="3:4" x14ac:dyDescent="0.2">
      <c r="C1257" s="14"/>
      <c r="D1257" s="14"/>
    </row>
    <row r="1258" spans="3:4" x14ac:dyDescent="0.2">
      <c r="C1258" s="14"/>
      <c r="D1258" s="14"/>
    </row>
    <row r="1259" spans="3:4" x14ac:dyDescent="0.2">
      <c r="C1259" s="14"/>
      <c r="D1259" s="14"/>
    </row>
    <row r="1260" spans="3:4" x14ac:dyDescent="0.2">
      <c r="C1260" s="14"/>
      <c r="D1260" s="14"/>
    </row>
    <row r="1261" spans="3:4" x14ac:dyDescent="0.2">
      <c r="C1261" s="14"/>
      <c r="D1261" s="14"/>
    </row>
    <row r="1262" spans="3:4" x14ac:dyDescent="0.2">
      <c r="C1262" s="14"/>
      <c r="D1262" s="14"/>
    </row>
    <row r="1263" spans="3:4" x14ac:dyDescent="0.2">
      <c r="C1263" s="14"/>
      <c r="D1263" s="14"/>
    </row>
    <row r="1264" spans="3:4" x14ac:dyDescent="0.2">
      <c r="C1264" s="14"/>
      <c r="D1264" s="14"/>
    </row>
    <row r="1265" spans="3:4" x14ac:dyDescent="0.2">
      <c r="C1265" s="14"/>
      <c r="D1265" s="14"/>
    </row>
    <row r="1266" spans="3:4" x14ac:dyDescent="0.2">
      <c r="C1266" s="14"/>
      <c r="D1266" s="14"/>
    </row>
    <row r="1267" spans="3:4" x14ac:dyDescent="0.2">
      <c r="C1267" s="14"/>
      <c r="D1267" s="14"/>
    </row>
    <row r="1268" spans="3:4" x14ac:dyDescent="0.2">
      <c r="C1268" s="14"/>
      <c r="D1268" s="14"/>
    </row>
    <row r="1269" spans="3:4" x14ac:dyDescent="0.2">
      <c r="C1269" s="14"/>
      <c r="D1269" s="14"/>
    </row>
    <row r="1270" spans="3:4" x14ac:dyDescent="0.2">
      <c r="C1270" s="14"/>
      <c r="D1270" s="14"/>
    </row>
    <row r="1271" spans="3:4" x14ac:dyDescent="0.2">
      <c r="C1271" s="14"/>
      <c r="D1271" s="14"/>
    </row>
    <row r="1272" spans="3:4" x14ac:dyDescent="0.2">
      <c r="C1272" s="14"/>
      <c r="D1272" s="14"/>
    </row>
    <row r="1273" spans="3:4" x14ac:dyDescent="0.2">
      <c r="C1273" s="14"/>
      <c r="D1273" s="14"/>
    </row>
    <row r="1274" spans="3:4" x14ac:dyDescent="0.2">
      <c r="C1274" s="14"/>
      <c r="D1274" s="14"/>
    </row>
    <row r="1275" spans="3:4" x14ac:dyDescent="0.2">
      <c r="C1275" s="14"/>
      <c r="D1275" s="14"/>
    </row>
    <row r="1276" spans="3:4" x14ac:dyDescent="0.2">
      <c r="C1276" s="14"/>
      <c r="D1276" s="14"/>
    </row>
    <row r="1277" spans="3:4" x14ac:dyDescent="0.2">
      <c r="C1277" s="14"/>
      <c r="D1277" s="14"/>
    </row>
    <row r="1278" spans="3:4" x14ac:dyDescent="0.2">
      <c r="C1278" s="14"/>
      <c r="D1278" s="14"/>
    </row>
    <row r="1279" spans="3:4" x14ac:dyDescent="0.2">
      <c r="C1279" s="14"/>
      <c r="D1279" s="14"/>
    </row>
    <row r="1280" spans="3:4" x14ac:dyDescent="0.2">
      <c r="C1280" s="14"/>
      <c r="D1280" s="14"/>
    </row>
    <row r="1281" spans="3:4" x14ac:dyDescent="0.2">
      <c r="C1281" s="14"/>
      <c r="D1281" s="14"/>
    </row>
    <row r="1282" spans="3:4" x14ac:dyDescent="0.2">
      <c r="C1282" s="14"/>
      <c r="D1282" s="14"/>
    </row>
    <row r="1283" spans="3:4" x14ac:dyDescent="0.2">
      <c r="C1283" s="14"/>
      <c r="D1283" s="14"/>
    </row>
    <row r="1284" spans="3:4" x14ac:dyDescent="0.2">
      <c r="C1284" s="14"/>
      <c r="D1284" s="14"/>
    </row>
    <row r="1285" spans="3:4" x14ac:dyDescent="0.2">
      <c r="C1285" s="14"/>
      <c r="D1285" s="14"/>
    </row>
    <row r="1286" spans="3:4" x14ac:dyDescent="0.2">
      <c r="C1286" s="14"/>
      <c r="D1286" s="14"/>
    </row>
    <row r="1287" spans="3:4" x14ac:dyDescent="0.2">
      <c r="C1287" s="14"/>
      <c r="D1287" s="14"/>
    </row>
    <row r="1288" spans="3:4" x14ac:dyDescent="0.2">
      <c r="C1288" s="14"/>
      <c r="D1288" s="14"/>
    </row>
    <row r="1289" spans="3:4" x14ac:dyDescent="0.2">
      <c r="C1289" s="14"/>
      <c r="D1289" s="14"/>
    </row>
    <row r="1290" spans="3:4" x14ac:dyDescent="0.2">
      <c r="C1290" s="14"/>
      <c r="D1290" s="14"/>
    </row>
    <row r="1291" spans="3:4" x14ac:dyDescent="0.2">
      <c r="C1291" s="14"/>
      <c r="D1291" s="14"/>
    </row>
    <row r="1292" spans="3:4" x14ac:dyDescent="0.2">
      <c r="C1292" s="14"/>
      <c r="D1292" s="14"/>
    </row>
    <row r="1293" spans="3:4" x14ac:dyDescent="0.2">
      <c r="C1293" s="14"/>
      <c r="D1293" s="14"/>
    </row>
    <row r="1294" spans="3:4" x14ac:dyDescent="0.2">
      <c r="C1294" s="14"/>
      <c r="D1294" s="14"/>
    </row>
    <row r="1295" spans="3:4" x14ac:dyDescent="0.2">
      <c r="C1295" s="14"/>
      <c r="D1295" s="14"/>
    </row>
    <row r="1296" spans="3:4" x14ac:dyDescent="0.2">
      <c r="C1296" s="14"/>
      <c r="D1296" s="14"/>
    </row>
    <row r="1297" spans="3:4" x14ac:dyDescent="0.2">
      <c r="C1297" s="14"/>
      <c r="D1297" s="14"/>
    </row>
    <row r="1298" spans="3:4" x14ac:dyDescent="0.2">
      <c r="C1298" s="14"/>
      <c r="D1298" s="14"/>
    </row>
    <row r="1299" spans="3:4" x14ac:dyDescent="0.2">
      <c r="C1299" s="14"/>
      <c r="D1299" s="14"/>
    </row>
    <row r="1300" spans="3:4" x14ac:dyDescent="0.2">
      <c r="C1300" s="14"/>
      <c r="D1300" s="14"/>
    </row>
    <row r="1301" spans="3:4" x14ac:dyDescent="0.2">
      <c r="C1301" s="14"/>
      <c r="D1301" s="14"/>
    </row>
    <row r="1302" spans="3:4" x14ac:dyDescent="0.2">
      <c r="C1302" s="14"/>
      <c r="D1302" s="14"/>
    </row>
    <row r="1303" spans="3:4" x14ac:dyDescent="0.2">
      <c r="C1303" s="14"/>
      <c r="D1303" s="14"/>
    </row>
    <row r="1304" spans="3:4" x14ac:dyDescent="0.2">
      <c r="C1304" s="14"/>
      <c r="D1304" s="14"/>
    </row>
    <row r="1305" spans="3:4" x14ac:dyDescent="0.2">
      <c r="C1305" s="14"/>
      <c r="D1305" s="14"/>
    </row>
    <row r="1306" spans="3:4" x14ac:dyDescent="0.2">
      <c r="C1306" s="14"/>
      <c r="D1306" s="14"/>
    </row>
    <row r="1307" spans="3:4" x14ac:dyDescent="0.2">
      <c r="C1307" s="14"/>
      <c r="D1307" s="14"/>
    </row>
    <row r="1308" spans="3:4" x14ac:dyDescent="0.2">
      <c r="C1308" s="14"/>
      <c r="D1308" s="14"/>
    </row>
    <row r="1309" spans="3:4" x14ac:dyDescent="0.2">
      <c r="C1309" s="14"/>
      <c r="D1309" s="14"/>
    </row>
    <row r="1310" spans="3:4" x14ac:dyDescent="0.2">
      <c r="C1310" s="14"/>
      <c r="D1310" s="14"/>
    </row>
    <row r="1311" spans="3:4" x14ac:dyDescent="0.2">
      <c r="C1311" s="14"/>
      <c r="D1311" s="14"/>
    </row>
    <row r="1312" spans="3:4" x14ac:dyDescent="0.2">
      <c r="C1312" s="14"/>
      <c r="D1312" s="14"/>
    </row>
    <row r="1313" spans="3:4" x14ac:dyDescent="0.2">
      <c r="C1313" s="14"/>
      <c r="D1313" s="14"/>
    </row>
    <row r="1314" spans="3:4" x14ac:dyDescent="0.2">
      <c r="C1314" s="14"/>
      <c r="D1314" s="14"/>
    </row>
    <row r="1315" spans="3:4" x14ac:dyDescent="0.2">
      <c r="C1315" s="14"/>
      <c r="D1315" s="14"/>
    </row>
    <row r="1316" spans="3:4" x14ac:dyDescent="0.2">
      <c r="C1316" s="14"/>
      <c r="D1316" s="14"/>
    </row>
    <row r="1317" spans="3:4" x14ac:dyDescent="0.2">
      <c r="C1317" s="14"/>
      <c r="D1317" s="14"/>
    </row>
    <row r="1318" spans="3:4" x14ac:dyDescent="0.2">
      <c r="C1318" s="14"/>
      <c r="D1318" s="14"/>
    </row>
    <row r="1319" spans="3:4" x14ac:dyDescent="0.2">
      <c r="C1319" s="14"/>
      <c r="D1319" s="14"/>
    </row>
    <row r="1320" spans="3:4" x14ac:dyDescent="0.2">
      <c r="C1320" s="14"/>
      <c r="D1320" s="14"/>
    </row>
    <row r="1321" spans="3:4" x14ac:dyDescent="0.2">
      <c r="C1321" s="14"/>
      <c r="D1321" s="14"/>
    </row>
    <row r="1322" spans="3:4" x14ac:dyDescent="0.2">
      <c r="C1322" s="14"/>
      <c r="D1322" s="14"/>
    </row>
    <row r="1323" spans="3:4" x14ac:dyDescent="0.2">
      <c r="C1323" s="14"/>
      <c r="D1323" s="14"/>
    </row>
    <row r="1324" spans="3:4" x14ac:dyDescent="0.2">
      <c r="C1324" s="14"/>
      <c r="D1324" s="14"/>
    </row>
    <row r="1325" spans="3:4" x14ac:dyDescent="0.2">
      <c r="C1325" s="14"/>
      <c r="D1325" s="14"/>
    </row>
    <row r="1326" spans="3:4" x14ac:dyDescent="0.2">
      <c r="C1326" s="14"/>
      <c r="D1326" s="14"/>
    </row>
    <row r="1327" spans="3:4" x14ac:dyDescent="0.2">
      <c r="C1327" s="14"/>
      <c r="D1327" s="14"/>
    </row>
    <row r="1328" spans="3:4" x14ac:dyDescent="0.2">
      <c r="C1328" s="14"/>
      <c r="D1328" s="14"/>
    </row>
    <row r="1329" spans="3:4" x14ac:dyDescent="0.2">
      <c r="C1329" s="14"/>
      <c r="D1329" s="14"/>
    </row>
    <row r="1330" spans="3:4" x14ac:dyDescent="0.2">
      <c r="C1330" s="14"/>
      <c r="D1330" s="14"/>
    </row>
    <row r="1331" spans="3:4" x14ac:dyDescent="0.2">
      <c r="C1331" s="14"/>
      <c r="D1331" s="14"/>
    </row>
    <row r="1332" spans="3:4" x14ac:dyDescent="0.2">
      <c r="C1332" s="14"/>
      <c r="D1332" s="14"/>
    </row>
    <row r="1333" spans="3:4" x14ac:dyDescent="0.2">
      <c r="C1333" s="14"/>
      <c r="D1333" s="14"/>
    </row>
    <row r="1334" spans="3:4" x14ac:dyDescent="0.2">
      <c r="C1334" s="14"/>
      <c r="D1334" s="14"/>
    </row>
    <row r="1335" spans="3:4" x14ac:dyDescent="0.2">
      <c r="C1335" s="14"/>
      <c r="D1335" s="14"/>
    </row>
    <row r="1336" spans="3:4" x14ac:dyDescent="0.2">
      <c r="C1336" s="14"/>
      <c r="D1336" s="14"/>
    </row>
    <row r="1337" spans="3:4" x14ac:dyDescent="0.2">
      <c r="C1337" s="14"/>
      <c r="D1337" s="14"/>
    </row>
    <row r="1338" spans="3:4" x14ac:dyDescent="0.2">
      <c r="C1338" s="14"/>
      <c r="D1338" s="14"/>
    </row>
    <row r="1339" spans="3:4" x14ac:dyDescent="0.2">
      <c r="C1339" s="14"/>
      <c r="D1339" s="14"/>
    </row>
    <row r="1340" spans="3:4" x14ac:dyDescent="0.2">
      <c r="C1340" s="14"/>
      <c r="D1340" s="14"/>
    </row>
    <row r="1341" spans="3:4" x14ac:dyDescent="0.2">
      <c r="C1341" s="14"/>
      <c r="D1341" s="14"/>
    </row>
    <row r="1342" spans="3:4" x14ac:dyDescent="0.2">
      <c r="C1342" s="14"/>
      <c r="D1342" s="14"/>
    </row>
    <row r="1343" spans="3:4" x14ac:dyDescent="0.2">
      <c r="C1343" s="14"/>
      <c r="D1343" s="14"/>
    </row>
    <row r="1344" spans="3:4" x14ac:dyDescent="0.2">
      <c r="C1344" s="14"/>
      <c r="D1344" s="14"/>
    </row>
    <row r="1345" spans="3:4" x14ac:dyDescent="0.2">
      <c r="C1345" s="14"/>
      <c r="D1345" s="14"/>
    </row>
    <row r="1346" spans="3:4" x14ac:dyDescent="0.2">
      <c r="C1346" s="14"/>
      <c r="D1346" s="14"/>
    </row>
    <row r="1347" spans="3:4" x14ac:dyDescent="0.2">
      <c r="C1347" s="14"/>
      <c r="D1347" s="14"/>
    </row>
    <row r="1348" spans="3:4" x14ac:dyDescent="0.2">
      <c r="C1348" s="14"/>
      <c r="D1348" s="14"/>
    </row>
    <row r="1349" spans="3:4" x14ac:dyDescent="0.2">
      <c r="C1349" s="14"/>
      <c r="D1349" s="14"/>
    </row>
    <row r="1350" spans="3:4" x14ac:dyDescent="0.2">
      <c r="C1350" s="14"/>
      <c r="D1350" s="14"/>
    </row>
    <row r="1351" spans="3:4" x14ac:dyDescent="0.2">
      <c r="C1351" s="14"/>
      <c r="D1351" s="14"/>
    </row>
    <row r="1352" spans="3:4" x14ac:dyDescent="0.2">
      <c r="C1352" s="14"/>
      <c r="D1352" s="14"/>
    </row>
    <row r="1353" spans="3:4" x14ac:dyDescent="0.2">
      <c r="C1353" s="14"/>
      <c r="D1353" s="14"/>
    </row>
    <row r="1354" spans="3:4" x14ac:dyDescent="0.2">
      <c r="C1354" s="14"/>
      <c r="D1354" s="14"/>
    </row>
    <row r="1355" spans="3:4" x14ac:dyDescent="0.2">
      <c r="C1355" s="14"/>
      <c r="D1355" s="14"/>
    </row>
    <row r="1356" spans="3:4" x14ac:dyDescent="0.2">
      <c r="C1356" s="14"/>
      <c r="D1356" s="14"/>
    </row>
    <row r="1357" spans="3:4" x14ac:dyDescent="0.2">
      <c r="C1357" s="14"/>
      <c r="D1357" s="14"/>
    </row>
    <row r="1358" spans="3:4" x14ac:dyDescent="0.2">
      <c r="C1358" s="14"/>
      <c r="D1358" s="14"/>
    </row>
    <row r="1359" spans="3:4" x14ac:dyDescent="0.2">
      <c r="C1359" s="14"/>
      <c r="D1359" s="14"/>
    </row>
    <row r="1360" spans="3:4" x14ac:dyDescent="0.2">
      <c r="C1360" s="14"/>
      <c r="D1360" s="14"/>
    </row>
    <row r="1361" spans="3:4" x14ac:dyDescent="0.2">
      <c r="C1361" s="14"/>
      <c r="D1361" s="14"/>
    </row>
    <row r="1362" spans="3:4" x14ac:dyDescent="0.2">
      <c r="C1362" s="14"/>
      <c r="D1362" s="14"/>
    </row>
    <row r="1363" spans="3:4" x14ac:dyDescent="0.2">
      <c r="C1363" s="14"/>
      <c r="D1363" s="14"/>
    </row>
    <row r="1364" spans="3:4" x14ac:dyDescent="0.2">
      <c r="C1364" s="14"/>
      <c r="D1364" s="14"/>
    </row>
    <row r="1365" spans="3:4" x14ac:dyDescent="0.2">
      <c r="C1365" s="14"/>
      <c r="D1365" s="14"/>
    </row>
    <row r="1366" spans="3:4" x14ac:dyDescent="0.2">
      <c r="C1366" s="14"/>
      <c r="D1366" s="14"/>
    </row>
    <row r="1367" spans="3:4" x14ac:dyDescent="0.2">
      <c r="C1367" s="14"/>
      <c r="D1367" s="14"/>
    </row>
    <row r="1368" spans="3:4" x14ac:dyDescent="0.2">
      <c r="C1368" s="14"/>
      <c r="D1368" s="14"/>
    </row>
    <row r="1369" spans="3:4" x14ac:dyDescent="0.2">
      <c r="C1369" s="14"/>
      <c r="D1369" s="14"/>
    </row>
    <row r="1370" spans="3:4" x14ac:dyDescent="0.2">
      <c r="C1370" s="14"/>
      <c r="D1370" s="14"/>
    </row>
    <row r="1371" spans="3:4" x14ac:dyDescent="0.2">
      <c r="C1371" s="14"/>
      <c r="D1371" s="14"/>
    </row>
    <row r="1372" spans="3:4" x14ac:dyDescent="0.2">
      <c r="C1372" s="14"/>
      <c r="D1372" s="14"/>
    </row>
    <row r="1373" spans="3:4" x14ac:dyDescent="0.2">
      <c r="C1373" s="14"/>
      <c r="D1373" s="14"/>
    </row>
    <row r="1374" spans="3:4" x14ac:dyDescent="0.2">
      <c r="C1374" s="14"/>
      <c r="D1374" s="14"/>
    </row>
    <row r="1375" spans="3:4" x14ac:dyDescent="0.2">
      <c r="C1375" s="14"/>
      <c r="D1375" s="14"/>
    </row>
    <row r="1376" spans="3:4" x14ac:dyDescent="0.2">
      <c r="C1376" s="14"/>
      <c r="D1376" s="14"/>
    </row>
    <row r="1377" spans="3:4" x14ac:dyDescent="0.2">
      <c r="C1377" s="14"/>
      <c r="D1377" s="14"/>
    </row>
    <row r="1378" spans="3:4" x14ac:dyDescent="0.2">
      <c r="C1378" s="14"/>
      <c r="D1378" s="14"/>
    </row>
    <row r="1379" spans="3:4" x14ac:dyDescent="0.2">
      <c r="C1379" s="14"/>
      <c r="D1379" s="14"/>
    </row>
    <row r="1380" spans="3:4" x14ac:dyDescent="0.2">
      <c r="C1380" s="14"/>
      <c r="D1380" s="14"/>
    </row>
    <row r="1381" spans="3:4" x14ac:dyDescent="0.2">
      <c r="C1381" s="14"/>
      <c r="D1381" s="14"/>
    </row>
    <row r="1382" spans="3:4" x14ac:dyDescent="0.2">
      <c r="C1382" s="14"/>
      <c r="D1382" s="14"/>
    </row>
    <row r="1383" spans="3:4" x14ac:dyDescent="0.2">
      <c r="C1383" s="14"/>
      <c r="D1383" s="14"/>
    </row>
    <row r="1384" spans="3:4" x14ac:dyDescent="0.2">
      <c r="C1384" s="14"/>
      <c r="D1384" s="14"/>
    </row>
    <row r="1385" spans="3:4" x14ac:dyDescent="0.2">
      <c r="C1385" s="14"/>
      <c r="D1385" s="14"/>
    </row>
    <row r="1386" spans="3:4" x14ac:dyDescent="0.2">
      <c r="C1386" s="14"/>
      <c r="D1386" s="14"/>
    </row>
    <row r="1387" spans="3:4" x14ac:dyDescent="0.2">
      <c r="C1387" s="14"/>
      <c r="D1387" s="14"/>
    </row>
    <row r="1388" spans="3:4" x14ac:dyDescent="0.2">
      <c r="C1388" s="14"/>
      <c r="D1388" s="14"/>
    </row>
    <row r="1389" spans="3:4" x14ac:dyDescent="0.2">
      <c r="C1389" s="14"/>
      <c r="D1389" s="14"/>
    </row>
    <row r="1390" spans="3:4" x14ac:dyDescent="0.2">
      <c r="C1390" s="14"/>
      <c r="D1390" s="14"/>
    </row>
    <row r="1391" spans="3:4" x14ac:dyDescent="0.2">
      <c r="C1391" s="14"/>
      <c r="D1391" s="14"/>
    </row>
    <row r="1392" spans="3:4" x14ac:dyDescent="0.2">
      <c r="C1392" s="14"/>
      <c r="D1392" s="14"/>
    </row>
    <row r="1393" spans="3:4" x14ac:dyDescent="0.2">
      <c r="C1393" s="14"/>
      <c r="D1393" s="14"/>
    </row>
    <row r="1394" spans="3:4" x14ac:dyDescent="0.2">
      <c r="C1394" s="14"/>
      <c r="D1394" s="14"/>
    </row>
    <row r="1395" spans="3:4" x14ac:dyDescent="0.2">
      <c r="C1395" s="14"/>
      <c r="D1395" s="14"/>
    </row>
    <row r="1396" spans="3:4" x14ac:dyDescent="0.2">
      <c r="C1396" s="14"/>
      <c r="D1396" s="14"/>
    </row>
    <row r="1397" spans="3:4" x14ac:dyDescent="0.2">
      <c r="C1397" s="14"/>
      <c r="D1397" s="14"/>
    </row>
    <row r="1398" spans="3:4" x14ac:dyDescent="0.2">
      <c r="C1398" s="14"/>
      <c r="D1398" s="14"/>
    </row>
    <row r="1399" spans="3:4" x14ac:dyDescent="0.2">
      <c r="C1399" s="14"/>
      <c r="D1399" s="14"/>
    </row>
    <row r="1400" spans="3:4" x14ac:dyDescent="0.2">
      <c r="C1400" s="14"/>
      <c r="D1400" s="14"/>
    </row>
    <row r="1401" spans="3:4" x14ac:dyDescent="0.2">
      <c r="C1401" s="14"/>
      <c r="D1401" s="14"/>
    </row>
    <row r="1402" spans="3:4" x14ac:dyDescent="0.2">
      <c r="C1402" s="14"/>
      <c r="D1402" s="14"/>
    </row>
    <row r="1403" spans="3:4" x14ac:dyDescent="0.2">
      <c r="C1403" s="14"/>
      <c r="D1403" s="14"/>
    </row>
    <row r="1404" spans="3:4" x14ac:dyDescent="0.2">
      <c r="C1404" s="14"/>
      <c r="D1404" s="14"/>
    </row>
    <row r="1405" spans="3:4" x14ac:dyDescent="0.2">
      <c r="C1405" s="14"/>
      <c r="D1405" s="14"/>
    </row>
    <row r="1406" spans="3:4" x14ac:dyDescent="0.2">
      <c r="C1406" s="14"/>
      <c r="D1406" s="14"/>
    </row>
    <row r="1407" spans="3:4" x14ac:dyDescent="0.2">
      <c r="C1407" s="14"/>
      <c r="D1407" s="14"/>
    </row>
    <row r="1408" spans="3:4" x14ac:dyDescent="0.2">
      <c r="C1408" s="14"/>
      <c r="D1408" s="14"/>
    </row>
    <row r="1409" spans="3:4" x14ac:dyDescent="0.2">
      <c r="C1409" s="14"/>
      <c r="D1409" s="14"/>
    </row>
    <row r="1410" spans="3:4" x14ac:dyDescent="0.2">
      <c r="C1410" s="14"/>
      <c r="D1410" s="14"/>
    </row>
    <row r="1411" spans="3:4" x14ac:dyDescent="0.2">
      <c r="C1411" s="14"/>
      <c r="D1411" s="14"/>
    </row>
    <row r="1412" spans="3:4" x14ac:dyDescent="0.2">
      <c r="C1412" s="14"/>
      <c r="D1412" s="14"/>
    </row>
    <row r="1413" spans="3:4" x14ac:dyDescent="0.2">
      <c r="C1413" s="14"/>
      <c r="D1413" s="14"/>
    </row>
    <row r="1414" spans="3:4" x14ac:dyDescent="0.2">
      <c r="C1414" s="14"/>
      <c r="D1414" s="14"/>
    </row>
    <row r="1415" spans="3:4" x14ac:dyDescent="0.2">
      <c r="C1415" s="14"/>
      <c r="D1415" s="14"/>
    </row>
    <row r="1416" spans="3:4" x14ac:dyDescent="0.2">
      <c r="C1416" s="14"/>
      <c r="D1416" s="14"/>
    </row>
    <row r="1417" spans="3:4" x14ac:dyDescent="0.2">
      <c r="C1417" s="14"/>
      <c r="D1417" s="14"/>
    </row>
    <row r="1418" spans="3:4" x14ac:dyDescent="0.2">
      <c r="C1418" s="14"/>
      <c r="D1418" s="14"/>
    </row>
    <row r="1419" spans="3:4" x14ac:dyDescent="0.2">
      <c r="C1419" s="14"/>
      <c r="D1419" s="14"/>
    </row>
    <row r="1420" spans="3:4" x14ac:dyDescent="0.2">
      <c r="C1420" s="14"/>
      <c r="D1420" s="14"/>
    </row>
    <row r="1421" spans="3:4" x14ac:dyDescent="0.2">
      <c r="C1421" s="14"/>
      <c r="D1421" s="14"/>
    </row>
    <row r="1422" spans="3:4" x14ac:dyDescent="0.2">
      <c r="C1422" s="14"/>
      <c r="D1422" s="14"/>
    </row>
    <row r="1423" spans="3:4" x14ac:dyDescent="0.2">
      <c r="C1423" s="14"/>
      <c r="D1423" s="14"/>
    </row>
    <row r="1424" spans="3:4" x14ac:dyDescent="0.2">
      <c r="C1424" s="14"/>
      <c r="D1424" s="14"/>
    </row>
    <row r="1425" spans="3:4" x14ac:dyDescent="0.2">
      <c r="C1425" s="14"/>
      <c r="D1425" s="14"/>
    </row>
    <row r="1426" spans="3:4" x14ac:dyDescent="0.2">
      <c r="C1426" s="14"/>
      <c r="D1426" s="14"/>
    </row>
    <row r="1427" spans="3:4" x14ac:dyDescent="0.2">
      <c r="C1427" s="14"/>
      <c r="D1427" s="14"/>
    </row>
    <row r="1428" spans="3:4" x14ac:dyDescent="0.2">
      <c r="C1428" s="14"/>
      <c r="D1428" s="14"/>
    </row>
    <row r="1429" spans="3:4" x14ac:dyDescent="0.2">
      <c r="C1429" s="14"/>
      <c r="D1429" s="14"/>
    </row>
    <row r="1430" spans="3:4" x14ac:dyDescent="0.2">
      <c r="C1430" s="14"/>
      <c r="D1430" s="14"/>
    </row>
    <row r="1431" spans="3:4" x14ac:dyDescent="0.2">
      <c r="C1431" s="14"/>
      <c r="D1431" s="14"/>
    </row>
    <row r="1432" spans="3:4" x14ac:dyDescent="0.2">
      <c r="C1432" s="14"/>
      <c r="D1432" s="14"/>
    </row>
    <row r="1433" spans="3:4" x14ac:dyDescent="0.2">
      <c r="C1433" s="14"/>
      <c r="D1433" s="14"/>
    </row>
    <row r="1434" spans="3:4" x14ac:dyDescent="0.2">
      <c r="C1434" s="14"/>
      <c r="D1434" s="14"/>
    </row>
    <row r="1435" spans="3:4" x14ac:dyDescent="0.2">
      <c r="C1435" s="14"/>
      <c r="D1435" s="14"/>
    </row>
    <row r="1436" spans="3:4" x14ac:dyDescent="0.2">
      <c r="C1436" s="14"/>
      <c r="D1436" s="14"/>
    </row>
    <row r="1437" spans="3:4" x14ac:dyDescent="0.2">
      <c r="C1437" s="14"/>
      <c r="D1437" s="14"/>
    </row>
    <row r="1438" spans="3:4" x14ac:dyDescent="0.2">
      <c r="C1438" s="14"/>
      <c r="D1438" s="14"/>
    </row>
    <row r="1439" spans="3:4" x14ac:dyDescent="0.2">
      <c r="C1439" s="14"/>
      <c r="D1439" s="14"/>
    </row>
    <row r="1440" spans="3:4" x14ac:dyDescent="0.2">
      <c r="C1440" s="14"/>
      <c r="D1440" s="14"/>
    </row>
    <row r="1441" spans="3:4" x14ac:dyDescent="0.2">
      <c r="C1441" s="14"/>
      <c r="D1441" s="14"/>
    </row>
    <row r="1442" spans="3:4" x14ac:dyDescent="0.2">
      <c r="C1442" s="14"/>
      <c r="D1442" s="14"/>
    </row>
    <row r="1443" spans="3:4" x14ac:dyDescent="0.2">
      <c r="C1443" s="14"/>
      <c r="D1443" s="14"/>
    </row>
    <row r="1444" spans="3:4" x14ac:dyDescent="0.2">
      <c r="C1444" s="14"/>
      <c r="D1444" s="14"/>
    </row>
    <row r="1445" spans="3:4" x14ac:dyDescent="0.2">
      <c r="C1445" s="14"/>
      <c r="D1445" s="14"/>
    </row>
    <row r="1446" spans="3:4" x14ac:dyDescent="0.2">
      <c r="C1446" s="14"/>
      <c r="D1446" s="14"/>
    </row>
    <row r="1447" spans="3:4" x14ac:dyDescent="0.2">
      <c r="C1447" s="14"/>
      <c r="D1447" s="14"/>
    </row>
    <row r="1448" spans="3:4" x14ac:dyDescent="0.2">
      <c r="C1448" s="14"/>
      <c r="D1448" s="14"/>
    </row>
    <row r="1449" spans="3:4" x14ac:dyDescent="0.2">
      <c r="C1449" s="14"/>
      <c r="D1449" s="14"/>
    </row>
    <row r="1450" spans="3:4" x14ac:dyDescent="0.2">
      <c r="C1450" s="14"/>
      <c r="D1450" s="14"/>
    </row>
    <row r="1451" spans="3:4" x14ac:dyDescent="0.2">
      <c r="C1451" s="14"/>
      <c r="D1451" s="14"/>
    </row>
    <row r="1452" spans="3:4" x14ac:dyDescent="0.2">
      <c r="C1452" s="14"/>
      <c r="D1452" s="14"/>
    </row>
    <row r="1453" spans="3:4" x14ac:dyDescent="0.2">
      <c r="C1453" s="14"/>
      <c r="D1453" s="14"/>
    </row>
    <row r="1454" spans="3:4" x14ac:dyDescent="0.2">
      <c r="C1454" s="14"/>
      <c r="D1454" s="14"/>
    </row>
    <row r="1455" spans="3:4" x14ac:dyDescent="0.2">
      <c r="C1455" s="14"/>
      <c r="D1455" s="14"/>
    </row>
    <row r="1456" spans="3:4" x14ac:dyDescent="0.2">
      <c r="C1456" s="14"/>
      <c r="D1456" s="14"/>
    </row>
    <row r="1457" spans="3:4" x14ac:dyDescent="0.2">
      <c r="C1457" s="14"/>
      <c r="D1457" s="14"/>
    </row>
    <row r="1458" spans="3:4" x14ac:dyDescent="0.2">
      <c r="C1458" s="14"/>
      <c r="D1458" s="14"/>
    </row>
    <row r="1459" spans="3:4" x14ac:dyDescent="0.2">
      <c r="C1459" s="14"/>
      <c r="D1459" s="14"/>
    </row>
    <row r="1460" spans="3:4" x14ac:dyDescent="0.2">
      <c r="C1460" s="14"/>
      <c r="D1460" s="14"/>
    </row>
    <row r="1461" spans="3:4" x14ac:dyDescent="0.2">
      <c r="C1461" s="14"/>
      <c r="D1461" s="14"/>
    </row>
    <row r="1462" spans="3:4" x14ac:dyDescent="0.2">
      <c r="C1462" s="14"/>
      <c r="D1462" s="14"/>
    </row>
    <row r="1463" spans="3:4" x14ac:dyDescent="0.2">
      <c r="C1463" s="14"/>
      <c r="D1463" s="14"/>
    </row>
    <row r="1464" spans="3:4" x14ac:dyDescent="0.2">
      <c r="C1464" s="14"/>
      <c r="D1464" s="14"/>
    </row>
    <row r="1465" spans="3:4" x14ac:dyDescent="0.2">
      <c r="C1465" s="14"/>
      <c r="D1465" s="14"/>
    </row>
    <row r="1466" spans="3:4" x14ac:dyDescent="0.2">
      <c r="C1466" s="14"/>
      <c r="D1466" s="14"/>
    </row>
    <row r="1467" spans="3:4" x14ac:dyDescent="0.2">
      <c r="C1467" s="14"/>
      <c r="D1467" s="14"/>
    </row>
    <row r="1468" spans="3:4" x14ac:dyDescent="0.2">
      <c r="C1468" s="14"/>
      <c r="D1468" s="14"/>
    </row>
    <row r="1469" spans="3:4" x14ac:dyDescent="0.2">
      <c r="C1469" s="14"/>
      <c r="D1469" s="14"/>
    </row>
    <row r="1470" spans="3:4" x14ac:dyDescent="0.2">
      <c r="C1470" s="14"/>
      <c r="D1470" s="14"/>
    </row>
    <row r="1471" spans="3:4" x14ac:dyDescent="0.2">
      <c r="C1471" s="14"/>
      <c r="D1471" s="14"/>
    </row>
    <row r="1472" spans="3:4" x14ac:dyDescent="0.2">
      <c r="C1472" s="14"/>
      <c r="D1472" s="14"/>
    </row>
    <row r="1473" spans="3:4" x14ac:dyDescent="0.2">
      <c r="C1473" s="14"/>
      <c r="D1473" s="14"/>
    </row>
    <row r="1474" spans="3:4" x14ac:dyDescent="0.2">
      <c r="C1474" s="14"/>
      <c r="D1474" s="14"/>
    </row>
    <row r="1475" spans="3:4" x14ac:dyDescent="0.2">
      <c r="C1475" s="14"/>
      <c r="D1475" s="14"/>
    </row>
    <row r="1476" spans="3:4" x14ac:dyDescent="0.2">
      <c r="C1476" s="14"/>
      <c r="D1476" s="14"/>
    </row>
    <row r="1477" spans="3:4" x14ac:dyDescent="0.2">
      <c r="C1477" s="14"/>
      <c r="D1477" s="14"/>
    </row>
    <row r="1478" spans="3:4" x14ac:dyDescent="0.2">
      <c r="C1478" s="14"/>
      <c r="D1478" s="14"/>
    </row>
    <row r="1479" spans="3:4" x14ac:dyDescent="0.2">
      <c r="C1479" s="14"/>
      <c r="D1479" s="14"/>
    </row>
    <row r="1480" spans="3:4" x14ac:dyDescent="0.2">
      <c r="C1480" s="14"/>
      <c r="D1480" s="14"/>
    </row>
    <row r="1481" spans="3:4" x14ac:dyDescent="0.2">
      <c r="C1481" s="14"/>
      <c r="D1481" s="14"/>
    </row>
    <row r="1482" spans="3:4" x14ac:dyDescent="0.2">
      <c r="C1482" s="14"/>
      <c r="D1482" s="14"/>
    </row>
    <row r="1483" spans="3:4" x14ac:dyDescent="0.2">
      <c r="C1483" s="14"/>
      <c r="D1483" s="14"/>
    </row>
    <row r="1484" spans="3:4" x14ac:dyDescent="0.2">
      <c r="C1484" s="14"/>
      <c r="D1484" s="14"/>
    </row>
    <row r="1485" spans="3:4" x14ac:dyDescent="0.2">
      <c r="C1485" s="14"/>
      <c r="D1485" s="14"/>
    </row>
    <row r="1486" spans="3:4" x14ac:dyDescent="0.2">
      <c r="C1486" s="14"/>
      <c r="D1486" s="14"/>
    </row>
    <row r="1487" spans="3:4" x14ac:dyDescent="0.2">
      <c r="C1487" s="14"/>
      <c r="D1487" s="14"/>
    </row>
    <row r="1488" spans="3:4" x14ac:dyDescent="0.2">
      <c r="C1488" s="14"/>
      <c r="D1488" s="14"/>
    </row>
    <row r="1489" spans="3:4" x14ac:dyDescent="0.2">
      <c r="C1489" s="14"/>
      <c r="D1489" s="14"/>
    </row>
    <row r="1490" spans="3:4" x14ac:dyDescent="0.2">
      <c r="C1490" s="14"/>
      <c r="D1490" s="14"/>
    </row>
    <row r="1491" spans="3:4" x14ac:dyDescent="0.2">
      <c r="C1491" s="14"/>
      <c r="D1491" s="14"/>
    </row>
    <row r="1492" spans="3:4" x14ac:dyDescent="0.2">
      <c r="C1492" s="14"/>
      <c r="D1492" s="14"/>
    </row>
    <row r="1493" spans="3:4" x14ac:dyDescent="0.2">
      <c r="C1493" s="14"/>
      <c r="D1493" s="14"/>
    </row>
    <row r="1494" spans="3:4" x14ac:dyDescent="0.2">
      <c r="C1494" s="14"/>
      <c r="D1494" s="14"/>
    </row>
    <row r="1495" spans="3:4" x14ac:dyDescent="0.2">
      <c r="C1495" s="14"/>
      <c r="D1495" s="14"/>
    </row>
    <row r="1496" spans="3:4" x14ac:dyDescent="0.2">
      <c r="C1496" s="14"/>
      <c r="D1496" s="14"/>
    </row>
    <row r="1497" spans="3:4" x14ac:dyDescent="0.2">
      <c r="C1497" s="14"/>
      <c r="D1497" s="14"/>
    </row>
    <row r="1498" spans="3:4" x14ac:dyDescent="0.2">
      <c r="C1498" s="14"/>
      <c r="D1498" s="14"/>
    </row>
    <row r="1499" spans="3:4" x14ac:dyDescent="0.2">
      <c r="C1499" s="14"/>
      <c r="D1499" s="14"/>
    </row>
    <row r="1500" spans="3:4" x14ac:dyDescent="0.2">
      <c r="C1500" s="14"/>
      <c r="D1500" s="14"/>
    </row>
    <row r="1501" spans="3:4" x14ac:dyDescent="0.2">
      <c r="C1501" s="14"/>
      <c r="D1501" s="14"/>
    </row>
    <row r="1502" spans="3:4" x14ac:dyDescent="0.2">
      <c r="C1502" s="14"/>
      <c r="D1502" s="14"/>
    </row>
    <row r="1503" spans="3:4" x14ac:dyDescent="0.2">
      <c r="C1503" s="14"/>
      <c r="D1503" s="14"/>
    </row>
    <row r="1504" spans="3:4" x14ac:dyDescent="0.2">
      <c r="C1504" s="14"/>
      <c r="D1504" s="14"/>
    </row>
    <row r="1505" spans="3:4" x14ac:dyDescent="0.2">
      <c r="C1505" s="14"/>
      <c r="D1505" s="14"/>
    </row>
    <row r="1506" spans="3:4" x14ac:dyDescent="0.2">
      <c r="C1506" s="14"/>
      <c r="D1506" s="14"/>
    </row>
    <row r="1507" spans="3:4" x14ac:dyDescent="0.2">
      <c r="C1507" s="14"/>
      <c r="D1507" s="14"/>
    </row>
    <row r="1508" spans="3:4" x14ac:dyDescent="0.2">
      <c r="C1508" s="14"/>
      <c r="D1508" s="14"/>
    </row>
    <row r="1509" spans="3:4" x14ac:dyDescent="0.2">
      <c r="C1509" s="14"/>
      <c r="D1509" s="14"/>
    </row>
    <row r="1510" spans="3:4" x14ac:dyDescent="0.2">
      <c r="C1510" s="14"/>
      <c r="D1510" s="14"/>
    </row>
    <row r="1511" spans="3:4" x14ac:dyDescent="0.2">
      <c r="C1511" s="14"/>
      <c r="D1511" s="14"/>
    </row>
    <row r="1512" spans="3:4" x14ac:dyDescent="0.2">
      <c r="C1512" s="14"/>
      <c r="D1512" s="14"/>
    </row>
    <row r="1513" spans="3:4" x14ac:dyDescent="0.2">
      <c r="C1513" s="14"/>
      <c r="D1513" s="14"/>
    </row>
    <row r="1514" spans="3:4" x14ac:dyDescent="0.2">
      <c r="C1514" s="14"/>
      <c r="D1514" s="14"/>
    </row>
    <row r="1515" spans="3:4" x14ac:dyDescent="0.2">
      <c r="C1515" s="14"/>
      <c r="D1515" s="14"/>
    </row>
    <row r="1516" spans="3:4" x14ac:dyDescent="0.2">
      <c r="C1516" s="14"/>
      <c r="D1516" s="14"/>
    </row>
    <row r="1517" spans="3:4" x14ac:dyDescent="0.2">
      <c r="C1517" s="14"/>
      <c r="D1517" s="14"/>
    </row>
    <row r="1518" spans="3:4" x14ac:dyDescent="0.2">
      <c r="C1518" s="14"/>
      <c r="D1518" s="14"/>
    </row>
    <row r="1519" spans="3:4" x14ac:dyDescent="0.2">
      <c r="C1519" s="14"/>
      <c r="D1519" s="14"/>
    </row>
    <row r="1520" spans="3:4" x14ac:dyDescent="0.2">
      <c r="C1520" s="14"/>
      <c r="D1520" s="14"/>
    </row>
    <row r="1521" spans="3:4" x14ac:dyDescent="0.2">
      <c r="C1521" s="14"/>
      <c r="D1521" s="14"/>
    </row>
    <row r="1522" spans="3:4" x14ac:dyDescent="0.2">
      <c r="C1522" s="14"/>
      <c r="D1522" s="14"/>
    </row>
    <row r="1523" spans="3:4" x14ac:dyDescent="0.2">
      <c r="C1523" s="14"/>
      <c r="D1523" s="14"/>
    </row>
    <row r="1524" spans="3:4" x14ac:dyDescent="0.2">
      <c r="C1524" s="14"/>
      <c r="D1524" s="14"/>
    </row>
    <row r="1525" spans="3:4" x14ac:dyDescent="0.2">
      <c r="C1525" s="14"/>
      <c r="D1525" s="14"/>
    </row>
    <row r="1526" spans="3:4" x14ac:dyDescent="0.2">
      <c r="C1526" s="14"/>
      <c r="D1526" s="14"/>
    </row>
    <row r="1527" spans="3:4" x14ac:dyDescent="0.2">
      <c r="C1527" s="14"/>
      <c r="D1527" s="14"/>
    </row>
    <row r="1528" spans="3:4" x14ac:dyDescent="0.2">
      <c r="C1528" s="14"/>
      <c r="D1528" s="14"/>
    </row>
    <row r="1529" spans="3:4" x14ac:dyDescent="0.2">
      <c r="C1529" s="14"/>
      <c r="D1529" s="14"/>
    </row>
    <row r="1530" spans="3:4" x14ac:dyDescent="0.2">
      <c r="C1530" s="14"/>
      <c r="D1530" s="14"/>
    </row>
    <row r="1531" spans="3:4" x14ac:dyDescent="0.2">
      <c r="C1531" s="14"/>
      <c r="D1531" s="14"/>
    </row>
    <row r="1532" spans="3:4" x14ac:dyDescent="0.2">
      <c r="C1532" s="14"/>
      <c r="D1532" s="14"/>
    </row>
    <row r="1533" spans="3:4" x14ac:dyDescent="0.2">
      <c r="C1533" s="14"/>
      <c r="D1533" s="14"/>
    </row>
    <row r="1534" spans="3:4" x14ac:dyDescent="0.2">
      <c r="C1534" s="14"/>
      <c r="D1534" s="14"/>
    </row>
    <row r="1535" spans="3:4" x14ac:dyDescent="0.2">
      <c r="C1535" s="14"/>
      <c r="D1535" s="14"/>
    </row>
    <row r="1536" spans="3:4" x14ac:dyDescent="0.2">
      <c r="C1536" s="14"/>
      <c r="D1536" s="14"/>
    </row>
    <row r="1537" spans="3:4" x14ac:dyDescent="0.2">
      <c r="C1537" s="14"/>
      <c r="D1537" s="14"/>
    </row>
    <row r="1538" spans="3:4" x14ac:dyDescent="0.2">
      <c r="C1538" s="14"/>
      <c r="D1538" s="14"/>
    </row>
    <row r="1539" spans="3:4" x14ac:dyDescent="0.2">
      <c r="C1539" s="14"/>
      <c r="D1539" s="14"/>
    </row>
    <row r="1540" spans="3:4" x14ac:dyDescent="0.2">
      <c r="C1540" s="14"/>
      <c r="D1540" s="14"/>
    </row>
    <row r="1541" spans="3:4" x14ac:dyDescent="0.2">
      <c r="C1541" s="14"/>
      <c r="D1541" s="14"/>
    </row>
    <row r="1542" spans="3:4" x14ac:dyDescent="0.2">
      <c r="C1542" s="14"/>
      <c r="D1542" s="14"/>
    </row>
    <row r="1543" spans="3:4" x14ac:dyDescent="0.2">
      <c r="C1543" s="14"/>
      <c r="D1543" s="14"/>
    </row>
    <row r="1544" spans="3:4" x14ac:dyDescent="0.2">
      <c r="C1544" s="14"/>
      <c r="D1544" s="14"/>
    </row>
    <row r="1545" spans="3:4" x14ac:dyDescent="0.2">
      <c r="C1545" s="14"/>
      <c r="D1545" s="14"/>
    </row>
    <row r="1546" spans="3:4" x14ac:dyDescent="0.2">
      <c r="C1546" s="14"/>
      <c r="D1546" s="14"/>
    </row>
    <row r="1547" spans="3:4" x14ac:dyDescent="0.2">
      <c r="C1547" s="14"/>
      <c r="D1547" s="14"/>
    </row>
    <row r="1548" spans="3:4" x14ac:dyDescent="0.2">
      <c r="C1548" s="14"/>
      <c r="D1548" s="14"/>
    </row>
    <row r="1549" spans="3:4" x14ac:dyDescent="0.2">
      <c r="C1549" s="14"/>
      <c r="D1549" s="14"/>
    </row>
    <row r="1550" spans="3:4" x14ac:dyDescent="0.2">
      <c r="C1550" s="14"/>
      <c r="D1550" s="14"/>
    </row>
    <row r="1551" spans="3:4" x14ac:dyDescent="0.2">
      <c r="C1551" s="14"/>
      <c r="D1551" s="14"/>
    </row>
    <row r="1552" spans="3:4" x14ac:dyDescent="0.2">
      <c r="C1552" s="14"/>
      <c r="D1552" s="14"/>
    </row>
    <row r="1553" spans="3:4" x14ac:dyDescent="0.2">
      <c r="C1553" s="14"/>
      <c r="D1553" s="14"/>
    </row>
    <row r="1554" spans="3:4" x14ac:dyDescent="0.2">
      <c r="C1554" s="14"/>
      <c r="D1554" s="14"/>
    </row>
    <row r="1555" spans="3:4" x14ac:dyDescent="0.2">
      <c r="C1555" s="14"/>
      <c r="D1555" s="14"/>
    </row>
    <row r="1556" spans="3:4" x14ac:dyDescent="0.2">
      <c r="C1556" s="14"/>
      <c r="D1556" s="14"/>
    </row>
    <row r="1557" spans="3:4" x14ac:dyDescent="0.2">
      <c r="C1557" s="14"/>
      <c r="D1557" s="14"/>
    </row>
    <row r="1558" spans="3:4" x14ac:dyDescent="0.2">
      <c r="C1558" s="14"/>
      <c r="D1558" s="14"/>
    </row>
    <row r="1559" spans="3:4" x14ac:dyDescent="0.2">
      <c r="C1559" s="14"/>
      <c r="D1559" s="14"/>
    </row>
    <row r="1560" spans="3:4" x14ac:dyDescent="0.2">
      <c r="C1560" s="14"/>
      <c r="D1560" s="14"/>
    </row>
    <row r="1561" spans="3:4" x14ac:dyDescent="0.2">
      <c r="C1561" s="14"/>
      <c r="D1561" s="14"/>
    </row>
    <row r="1562" spans="3:4" x14ac:dyDescent="0.2">
      <c r="C1562" s="14"/>
      <c r="D1562" s="14"/>
    </row>
    <row r="1563" spans="3:4" x14ac:dyDescent="0.2">
      <c r="C1563" s="14"/>
      <c r="D1563" s="14"/>
    </row>
    <row r="1564" spans="3:4" x14ac:dyDescent="0.2">
      <c r="C1564" s="14"/>
      <c r="D1564" s="14"/>
    </row>
    <row r="1565" spans="3:4" x14ac:dyDescent="0.2">
      <c r="C1565" s="14"/>
      <c r="D1565" s="14"/>
    </row>
    <row r="1566" spans="3:4" x14ac:dyDescent="0.2">
      <c r="C1566" s="14"/>
      <c r="D1566" s="14"/>
    </row>
    <row r="1567" spans="3:4" x14ac:dyDescent="0.2">
      <c r="C1567" s="14"/>
      <c r="D1567" s="14"/>
    </row>
    <row r="1568" spans="3:4" x14ac:dyDescent="0.2">
      <c r="C1568" s="14"/>
      <c r="D1568" s="14"/>
    </row>
    <row r="1569" spans="3:4" x14ac:dyDescent="0.2">
      <c r="C1569" s="14"/>
      <c r="D1569" s="14"/>
    </row>
    <row r="1570" spans="3:4" x14ac:dyDescent="0.2">
      <c r="C1570" s="14"/>
      <c r="D1570" s="14"/>
    </row>
    <row r="1571" spans="3:4" x14ac:dyDescent="0.2">
      <c r="C1571" s="14"/>
      <c r="D1571" s="14"/>
    </row>
    <row r="1572" spans="3:4" x14ac:dyDescent="0.2">
      <c r="C1572" s="14"/>
      <c r="D1572" s="14"/>
    </row>
    <row r="1573" spans="3:4" x14ac:dyDescent="0.2">
      <c r="C1573" s="14"/>
      <c r="D1573" s="14"/>
    </row>
    <row r="1574" spans="3:4" x14ac:dyDescent="0.2">
      <c r="C1574" s="14"/>
      <c r="D1574" s="14"/>
    </row>
    <row r="1575" spans="3:4" x14ac:dyDescent="0.2">
      <c r="C1575" s="14"/>
      <c r="D1575" s="14"/>
    </row>
    <row r="1576" spans="3:4" x14ac:dyDescent="0.2">
      <c r="C1576" s="14"/>
      <c r="D1576" s="14"/>
    </row>
    <row r="1577" spans="3:4" x14ac:dyDescent="0.2">
      <c r="C1577" s="14"/>
      <c r="D1577" s="14"/>
    </row>
    <row r="1578" spans="3:4" x14ac:dyDescent="0.2">
      <c r="C1578" s="14"/>
      <c r="D1578" s="14"/>
    </row>
    <row r="1579" spans="3:4" x14ac:dyDescent="0.2">
      <c r="C1579" s="14"/>
      <c r="D1579" s="14"/>
    </row>
    <row r="1580" spans="3:4" x14ac:dyDescent="0.2">
      <c r="C1580" s="14"/>
      <c r="D1580" s="14"/>
    </row>
    <row r="1581" spans="3:4" x14ac:dyDescent="0.2">
      <c r="C1581" s="14"/>
      <c r="D1581" s="14"/>
    </row>
    <row r="1582" spans="3:4" x14ac:dyDescent="0.2">
      <c r="C1582" s="14"/>
      <c r="D1582" s="14"/>
    </row>
    <row r="1583" spans="3:4" x14ac:dyDescent="0.2">
      <c r="C1583" s="14"/>
      <c r="D1583" s="14"/>
    </row>
    <row r="1584" spans="3:4" x14ac:dyDescent="0.2">
      <c r="C1584" s="14"/>
      <c r="D1584" s="14"/>
    </row>
    <row r="1585" spans="3:4" x14ac:dyDescent="0.2">
      <c r="C1585" s="14"/>
      <c r="D1585" s="14"/>
    </row>
    <row r="1586" spans="3:4" x14ac:dyDescent="0.2">
      <c r="C1586" s="14"/>
      <c r="D1586" s="14"/>
    </row>
    <row r="1587" spans="3:4" x14ac:dyDescent="0.2">
      <c r="C1587" s="14"/>
      <c r="D1587" s="14"/>
    </row>
    <row r="1588" spans="3:4" x14ac:dyDescent="0.2">
      <c r="C1588" s="14"/>
      <c r="D1588" s="14"/>
    </row>
    <row r="1589" spans="3:4" x14ac:dyDescent="0.2">
      <c r="C1589" s="14"/>
      <c r="D1589" s="14"/>
    </row>
    <row r="1590" spans="3:4" x14ac:dyDescent="0.2">
      <c r="C1590" s="14"/>
      <c r="D1590" s="14"/>
    </row>
    <row r="1591" spans="3:4" x14ac:dyDescent="0.2">
      <c r="C1591" s="14"/>
      <c r="D1591" s="14"/>
    </row>
    <row r="1592" spans="3:4" x14ac:dyDescent="0.2">
      <c r="C1592" s="14"/>
      <c r="D1592" s="14"/>
    </row>
    <row r="1593" spans="3:4" x14ac:dyDescent="0.2">
      <c r="C1593" s="14"/>
      <c r="D1593" s="14"/>
    </row>
    <row r="1594" spans="3:4" x14ac:dyDescent="0.2">
      <c r="C1594" s="14"/>
      <c r="D1594" s="14"/>
    </row>
    <row r="1595" spans="3:4" x14ac:dyDescent="0.2">
      <c r="C1595" s="14"/>
      <c r="D1595" s="14"/>
    </row>
    <row r="1596" spans="3:4" x14ac:dyDescent="0.2">
      <c r="C1596" s="14"/>
      <c r="D1596" s="14"/>
    </row>
    <row r="1597" spans="3:4" x14ac:dyDescent="0.2">
      <c r="C1597" s="14"/>
      <c r="D1597" s="14"/>
    </row>
    <row r="1598" spans="3:4" x14ac:dyDescent="0.2">
      <c r="C1598" s="14"/>
      <c r="D1598" s="14"/>
    </row>
    <row r="1599" spans="3:4" x14ac:dyDescent="0.2">
      <c r="C1599" s="14"/>
      <c r="D1599" s="14"/>
    </row>
    <row r="1600" spans="3:4" x14ac:dyDescent="0.2">
      <c r="C1600" s="14"/>
      <c r="D1600" s="14"/>
    </row>
    <row r="1601" spans="3:4" x14ac:dyDescent="0.2">
      <c r="C1601" s="14"/>
      <c r="D1601" s="14"/>
    </row>
    <row r="1602" spans="3:4" x14ac:dyDescent="0.2">
      <c r="C1602" s="14"/>
      <c r="D1602" s="14"/>
    </row>
    <row r="1603" spans="3:4" x14ac:dyDescent="0.2">
      <c r="C1603" s="14"/>
      <c r="D1603" s="14"/>
    </row>
    <row r="1604" spans="3:4" x14ac:dyDescent="0.2">
      <c r="C1604" s="14"/>
      <c r="D1604" s="14"/>
    </row>
    <row r="1605" spans="3:4" x14ac:dyDescent="0.2">
      <c r="C1605" s="14"/>
      <c r="D1605" s="14"/>
    </row>
    <row r="1606" spans="3:4" x14ac:dyDescent="0.2">
      <c r="C1606" s="14"/>
      <c r="D1606" s="14"/>
    </row>
    <row r="1607" spans="3:4" x14ac:dyDescent="0.2">
      <c r="C1607" s="14"/>
      <c r="D1607" s="14"/>
    </row>
    <row r="1608" spans="3:4" x14ac:dyDescent="0.2">
      <c r="C1608" s="14"/>
      <c r="D1608" s="14"/>
    </row>
    <row r="1609" spans="3:4" x14ac:dyDescent="0.2">
      <c r="C1609" s="14"/>
      <c r="D1609" s="14"/>
    </row>
    <row r="1610" spans="3:4" x14ac:dyDescent="0.2">
      <c r="C1610" s="14"/>
      <c r="D1610" s="14"/>
    </row>
    <row r="1611" spans="3:4" x14ac:dyDescent="0.2">
      <c r="C1611" s="14"/>
      <c r="D1611" s="14"/>
    </row>
  </sheetData>
  <sheetProtection sheet="1"/>
  <phoneticPr fontId="0" type="noConversion"/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>
    <tabColor indexed="10"/>
  </sheetPr>
  <dimension ref="A1:V338"/>
  <sheetViews>
    <sheetView workbookViewId="0">
      <selection activeCell="A10" sqref="A10:F10"/>
    </sheetView>
  </sheetViews>
  <sheetFormatPr defaultRowHeight="12.75" x14ac:dyDescent="0.2"/>
  <cols>
    <col min="2" max="2" width="11" customWidth="1"/>
  </cols>
  <sheetData>
    <row r="1" spans="1:22" ht="18.75" thickBot="1" x14ac:dyDescent="0.25">
      <c r="A1" s="72" t="s">
        <v>110</v>
      </c>
      <c r="B1" s="10"/>
      <c r="C1" s="10"/>
      <c r="D1" s="73" t="s">
        <v>111</v>
      </c>
      <c r="E1" s="10"/>
      <c r="F1" s="10"/>
      <c r="G1" s="10"/>
      <c r="H1" s="10"/>
      <c r="K1" s="74" t="s">
        <v>112</v>
      </c>
      <c r="L1" s="10" t="s">
        <v>113</v>
      </c>
      <c r="M1" s="10">
        <f ca="1">F18*H18-G18*G18</f>
        <v>29226.957243408862</v>
      </c>
      <c r="N1" s="10"/>
      <c r="O1" s="10"/>
      <c r="P1" s="10"/>
      <c r="Q1" s="10"/>
      <c r="R1" s="10">
        <v>1</v>
      </c>
      <c r="S1" s="10" t="s">
        <v>114</v>
      </c>
      <c r="T1" s="10"/>
      <c r="U1" s="8" t="s">
        <v>20</v>
      </c>
      <c r="V1" s="8" t="s">
        <v>191</v>
      </c>
    </row>
    <row r="2" spans="1:22" x14ac:dyDescent="0.2">
      <c r="B2" s="10"/>
      <c r="C2" s="10"/>
      <c r="D2" s="10"/>
      <c r="E2" s="10"/>
      <c r="F2" s="10"/>
      <c r="G2" s="10"/>
      <c r="H2" s="10"/>
      <c r="K2" s="74" t="s">
        <v>115</v>
      </c>
      <c r="L2" s="10" t="s">
        <v>116</v>
      </c>
      <c r="M2" s="10">
        <f ca="1">+D18*H18-F18*G18</f>
        <v>1748.6897734464219</v>
      </c>
      <c r="N2" s="10"/>
      <c r="O2" s="10"/>
      <c r="P2" s="10"/>
      <c r="Q2" s="10"/>
      <c r="R2" s="10">
        <v>2</v>
      </c>
      <c r="S2" s="10" t="s">
        <v>40</v>
      </c>
      <c r="T2" s="10"/>
      <c r="U2">
        <v>-2.5</v>
      </c>
      <c r="V2">
        <f t="shared" ref="V2:V16" ca="1" si="0">+E$4+E$5*U2+E$6*U2^2</f>
        <v>-8.2820349316087838E-3</v>
      </c>
    </row>
    <row r="3" spans="1:22" ht="13.5" thickBot="1" x14ac:dyDescent="0.25">
      <c r="A3" s="10" t="s">
        <v>117</v>
      </c>
      <c r="B3" s="10" t="s">
        <v>118</v>
      </c>
      <c r="C3" s="10"/>
      <c r="D3" s="10"/>
      <c r="E3" s="75" t="s">
        <v>119</v>
      </c>
      <c r="F3" s="75" t="s">
        <v>120</v>
      </c>
      <c r="G3" s="75" t="s">
        <v>121</v>
      </c>
      <c r="H3" s="75" t="s">
        <v>122</v>
      </c>
      <c r="K3" s="74" t="s">
        <v>123</v>
      </c>
      <c r="L3" s="10" t="s">
        <v>124</v>
      </c>
      <c r="M3" s="10">
        <f ca="1">+D18*G18-F18*F18</f>
        <v>-5100.8036378362885</v>
      </c>
      <c r="N3" s="10"/>
      <c r="O3" s="10"/>
      <c r="P3" s="10"/>
      <c r="Q3" s="10"/>
      <c r="R3" s="10">
        <v>3</v>
      </c>
      <c r="S3" s="10" t="s">
        <v>125</v>
      </c>
      <c r="T3" s="10"/>
      <c r="U3">
        <v>-2</v>
      </c>
      <c r="V3">
        <f t="shared" ca="1" si="0"/>
        <v>-7.0956146172680173E-2</v>
      </c>
    </row>
    <row r="4" spans="1:22" x14ac:dyDescent="0.2">
      <c r="A4" s="10" t="s">
        <v>126</v>
      </c>
      <c r="B4" s="10" t="s">
        <v>127</v>
      </c>
      <c r="C4" s="10"/>
      <c r="D4" s="76" t="s">
        <v>128</v>
      </c>
      <c r="E4" s="77">
        <f ca="1">(E18*M1-I18*M2+J18*M3)/M7</f>
        <v>-0.17743687604244884</v>
      </c>
      <c r="F4" s="78">
        <f ca="1">+E7/M7*M18</f>
        <v>3.1507233415506443E-3</v>
      </c>
      <c r="G4" s="79">
        <f>+B18</f>
        <v>1</v>
      </c>
      <c r="H4" s="80">
        <f ca="1">ABS(F4/E4)</f>
        <v>1.7756868875424103E-2</v>
      </c>
      <c r="K4" s="74" t="s">
        <v>129</v>
      </c>
      <c r="L4" s="10" t="s">
        <v>130</v>
      </c>
      <c r="M4" s="10">
        <f ca="1">+D17*H18-F18*F18</f>
        <v>10821.536656451477</v>
      </c>
      <c r="N4" s="10"/>
      <c r="O4" s="10"/>
      <c r="P4" s="10"/>
      <c r="Q4" s="10"/>
      <c r="R4" s="10">
        <v>4</v>
      </c>
      <c r="S4" s="10" t="s">
        <v>131</v>
      </c>
      <c r="T4" s="10"/>
      <c r="U4">
        <v>-1.5</v>
      </c>
      <c r="V4">
        <f t="shared" ca="1" si="0"/>
        <v>-0.11920868590429985</v>
      </c>
    </row>
    <row r="5" spans="1:22" x14ac:dyDescent="0.2">
      <c r="A5" s="10" t="s">
        <v>132</v>
      </c>
      <c r="B5" s="81">
        <v>40323</v>
      </c>
      <c r="C5" s="10"/>
      <c r="D5" s="82" t="s">
        <v>133</v>
      </c>
      <c r="E5" s="83">
        <f ca="1">+(-E18*M2+I18*M4-J18*M5)/M7</f>
        <v>4.4459211029223506E-3</v>
      </c>
      <c r="F5" s="84">
        <f ca="1">N18*E7/M7</f>
        <v>1.9171802026161642E-3</v>
      </c>
      <c r="G5" s="85">
        <f>+B18/A18</f>
        <v>1E-4</v>
      </c>
      <c r="H5" s="80">
        <f ca="1">ABS(F5/E5)</f>
        <v>0.43122227278301939</v>
      </c>
      <c r="K5" s="74" t="s">
        <v>134</v>
      </c>
      <c r="L5" s="10" t="s">
        <v>135</v>
      </c>
      <c r="M5" s="10">
        <f ca="1">+D17*G18-D18*F18</f>
        <v>3885.8422823088258</v>
      </c>
      <c r="N5" s="10"/>
      <c r="O5" s="10"/>
      <c r="P5" s="10"/>
      <c r="Q5" s="10"/>
      <c r="R5" s="10">
        <v>5</v>
      </c>
      <c r="S5" s="10" t="s">
        <v>136</v>
      </c>
      <c r="T5" s="10"/>
      <c r="U5">
        <v>-1</v>
      </c>
      <c r="V5">
        <f t="shared" ca="1" si="0"/>
        <v>-0.15303965412646786</v>
      </c>
    </row>
    <row r="6" spans="1:22" ht="13.5" thickBot="1" x14ac:dyDescent="0.25">
      <c r="A6" s="10"/>
      <c r="B6" s="10"/>
      <c r="C6" s="10"/>
      <c r="D6" s="86" t="s">
        <v>137</v>
      </c>
      <c r="E6" s="87">
        <f ca="1">+(E18*M3-I18*M5+J18*M6)/M7</f>
        <v>2.8843143018903346E-2</v>
      </c>
      <c r="F6" s="88">
        <f ca="1">O18*E7/M7</f>
        <v>1.0113402117718144E-3</v>
      </c>
      <c r="G6" s="89">
        <f>+B18/A18^2</f>
        <v>1E-8</v>
      </c>
      <c r="H6" s="80">
        <f ca="1">ABS(F6/E6)</f>
        <v>3.5063453768162431E-2</v>
      </c>
      <c r="K6" s="90" t="s">
        <v>138</v>
      </c>
      <c r="L6" s="91" t="s">
        <v>139</v>
      </c>
      <c r="M6" s="91">
        <f ca="1">+D17*F18-D18*D18</f>
        <v>3011.324895140001</v>
      </c>
      <c r="N6" s="10"/>
      <c r="O6" s="10"/>
      <c r="P6" s="10"/>
      <c r="Q6" s="10"/>
      <c r="R6" s="10">
        <v>6</v>
      </c>
      <c r="S6" s="10" t="s">
        <v>140</v>
      </c>
      <c r="T6" s="10"/>
      <c r="U6">
        <v>-0.5</v>
      </c>
      <c r="V6">
        <f t="shared" ca="1" si="0"/>
        <v>-0.17244905083918419</v>
      </c>
    </row>
    <row r="7" spans="1:22" x14ac:dyDescent="0.2">
      <c r="B7" s="10"/>
      <c r="C7" s="10"/>
      <c r="D7" s="73" t="s">
        <v>141</v>
      </c>
      <c r="E7" s="92">
        <f ca="1">SQRT(L18/(D17-3))</f>
        <v>1.1488801877544863E-2</v>
      </c>
      <c r="F7" s="10"/>
      <c r="G7" s="93">
        <f>+B22</f>
        <v>-0.11638750000565778</v>
      </c>
      <c r="H7" s="10"/>
      <c r="K7" s="74" t="s">
        <v>142</v>
      </c>
      <c r="L7" s="10" t="s">
        <v>143</v>
      </c>
      <c r="M7" s="10">
        <f ca="1">+D17*M1-D18*M2+F18*M3</f>
        <v>388608.72209474095</v>
      </c>
      <c r="N7" s="10"/>
      <c r="O7" s="10"/>
      <c r="P7" s="10"/>
      <c r="Q7" s="10"/>
      <c r="R7" s="10">
        <v>7</v>
      </c>
      <c r="S7" s="10" t="s">
        <v>144</v>
      </c>
      <c r="T7" s="10"/>
      <c r="U7">
        <v>0</v>
      </c>
      <c r="V7">
        <f t="shared" ca="1" si="0"/>
        <v>-0.17743687604244884</v>
      </c>
    </row>
    <row r="8" spans="1:22" x14ac:dyDescent="0.2">
      <c r="B8" s="10"/>
      <c r="C8" s="10"/>
      <c r="D8" s="73" t="s">
        <v>186</v>
      </c>
      <c r="E8" s="10"/>
      <c r="F8" s="103">
        <f ca="1">CORREL(E21:E143,K21:K143)</f>
        <v>2.2650903458894544E-2</v>
      </c>
      <c r="G8" s="92"/>
      <c r="H8" s="10"/>
      <c r="I8" s="93"/>
      <c r="J8" s="10"/>
      <c r="K8" s="10"/>
      <c r="L8" s="10"/>
      <c r="M8" s="10"/>
      <c r="N8" s="10"/>
      <c r="O8" s="10"/>
      <c r="P8" s="10"/>
      <c r="Q8" s="10"/>
      <c r="R8" s="10">
        <v>8</v>
      </c>
      <c r="S8" s="10" t="s">
        <v>145</v>
      </c>
      <c r="T8" s="10"/>
      <c r="U8">
        <v>0.5</v>
      </c>
      <c r="V8">
        <f t="shared" ca="1" si="0"/>
        <v>-0.16800312973626183</v>
      </c>
    </row>
    <row r="9" spans="1:22" x14ac:dyDescent="0.2">
      <c r="A9" s="10"/>
      <c r="B9" s="10"/>
      <c r="C9" s="10"/>
      <c r="D9" s="10"/>
      <c r="E9" s="31">
        <f ca="1">E6*G6</f>
        <v>2.8843143018903348E-10</v>
      </c>
      <c r="F9" s="104">
        <f ca="1">H6</f>
        <v>3.5063453768162431E-2</v>
      </c>
      <c r="G9" s="105">
        <f ca="1">F8</f>
        <v>2.2650903458894544E-2</v>
      </c>
      <c r="H9" s="10"/>
      <c r="I9" s="93"/>
      <c r="J9" s="10"/>
      <c r="K9" s="10"/>
      <c r="L9" s="10"/>
      <c r="M9" s="10"/>
      <c r="N9" s="10"/>
      <c r="O9" s="10"/>
      <c r="P9" s="10"/>
      <c r="Q9" s="10"/>
      <c r="R9" s="10">
        <v>9</v>
      </c>
      <c r="S9" s="10" t="s">
        <v>71</v>
      </c>
      <c r="T9" s="10"/>
      <c r="U9">
        <v>1</v>
      </c>
      <c r="V9">
        <f t="shared" ca="1" si="0"/>
        <v>-0.14414781192062315</v>
      </c>
    </row>
    <row r="10" spans="1:22" x14ac:dyDescent="0.2">
      <c r="A10" s="71" t="s">
        <v>13</v>
      </c>
      <c r="B10" s="66">
        <v>0.37056755267624558</v>
      </c>
      <c r="C10" s="10"/>
      <c r="D10" s="10" t="s">
        <v>219</v>
      </c>
      <c r="E10" s="10">
        <f ca="1">2*E9*365.2422/B10</f>
        <v>5.6857287882097983E-7</v>
      </c>
      <c r="F10" s="10" t="s">
        <v>189</v>
      </c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>
        <v>10</v>
      </c>
      <c r="S10" s="10" t="s">
        <v>146</v>
      </c>
      <c r="T10" s="10"/>
      <c r="U10">
        <v>1.5</v>
      </c>
      <c r="V10">
        <f t="shared" ca="1" si="0"/>
        <v>-0.10587092259553278</v>
      </c>
    </row>
    <row r="11" spans="1:22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>
        <v>11</v>
      </c>
      <c r="S11" s="10" t="s">
        <v>147</v>
      </c>
      <c r="T11" s="10"/>
      <c r="U11">
        <v>2</v>
      </c>
      <c r="V11">
        <f t="shared" ca="1" si="0"/>
        <v>-5.3172461760990747E-2</v>
      </c>
    </row>
    <row r="12" spans="1:22" x14ac:dyDescent="0.2">
      <c r="A12" s="94">
        <v>21</v>
      </c>
      <c r="B12" s="10" t="s">
        <v>148</v>
      </c>
      <c r="C12" s="95">
        <v>21</v>
      </c>
      <c r="D12" s="5" t="str">
        <f>D$15&amp;$C12</f>
        <v>D21</v>
      </c>
      <c r="E12" s="5" t="str">
        <f t="shared" ref="E12:O12" si="1">E15&amp;$C12</f>
        <v>E21</v>
      </c>
      <c r="F12" s="5" t="str">
        <f t="shared" si="1"/>
        <v>F21</v>
      </c>
      <c r="G12" s="5" t="str">
        <f t="shared" si="1"/>
        <v>G21</v>
      </c>
      <c r="H12" s="5" t="str">
        <f t="shared" si="1"/>
        <v>H21</v>
      </c>
      <c r="I12" s="5" t="str">
        <f t="shared" si="1"/>
        <v>I21</v>
      </c>
      <c r="J12" s="5" t="str">
        <f t="shared" si="1"/>
        <v>J21</v>
      </c>
      <c r="K12" s="5" t="str">
        <f t="shared" si="1"/>
        <v>K21</v>
      </c>
      <c r="L12" s="5" t="str">
        <f t="shared" si="1"/>
        <v>L21</v>
      </c>
      <c r="M12" s="5" t="str">
        <f t="shared" si="1"/>
        <v>M21</v>
      </c>
      <c r="N12" s="5" t="str">
        <f t="shared" si="1"/>
        <v>N21</v>
      </c>
      <c r="O12" s="5" t="str">
        <f t="shared" si="1"/>
        <v>O21</v>
      </c>
      <c r="P12" s="10"/>
      <c r="Q12" s="10"/>
      <c r="R12" s="10">
        <v>12</v>
      </c>
      <c r="S12" s="10" t="s">
        <v>149</v>
      </c>
      <c r="T12" s="10"/>
      <c r="U12">
        <v>2.5</v>
      </c>
      <c r="V12">
        <f t="shared" ca="1" si="0"/>
        <v>1.3947570583002944E-2</v>
      </c>
    </row>
    <row r="13" spans="1:22" x14ac:dyDescent="0.2">
      <c r="A13" s="94">
        <f>20+COUNT(A21:A1445)</f>
        <v>65</v>
      </c>
      <c r="B13" s="10" t="s">
        <v>150</v>
      </c>
      <c r="C13" s="95">
        <v>65</v>
      </c>
      <c r="D13" s="5" t="str">
        <f>D$15&amp;$C13</f>
        <v>D65</v>
      </c>
      <c r="E13" s="5" t="str">
        <f t="shared" ref="E13:O13" si="2">E$15&amp;$C13</f>
        <v>E65</v>
      </c>
      <c r="F13" s="5" t="str">
        <f t="shared" si="2"/>
        <v>F65</v>
      </c>
      <c r="G13" s="5" t="str">
        <f t="shared" si="2"/>
        <v>G65</v>
      </c>
      <c r="H13" s="5" t="str">
        <f t="shared" si="2"/>
        <v>H65</v>
      </c>
      <c r="I13" s="5" t="str">
        <f t="shared" si="2"/>
        <v>I65</v>
      </c>
      <c r="J13" s="5" t="str">
        <f t="shared" si="2"/>
        <v>J65</v>
      </c>
      <c r="K13" s="5" t="str">
        <f t="shared" si="2"/>
        <v>K65</v>
      </c>
      <c r="L13" s="5" t="str">
        <f t="shared" si="2"/>
        <v>L65</v>
      </c>
      <c r="M13" s="5" t="str">
        <f t="shared" si="2"/>
        <v>M65</v>
      </c>
      <c r="N13" s="5" t="str">
        <f t="shared" si="2"/>
        <v>N65</v>
      </c>
      <c r="O13" s="5" t="str">
        <f t="shared" si="2"/>
        <v>O65</v>
      </c>
      <c r="P13" s="10"/>
      <c r="Q13" s="10"/>
      <c r="R13" s="10">
        <v>13</v>
      </c>
      <c r="S13" s="10" t="s">
        <v>151</v>
      </c>
      <c r="T13" s="10"/>
      <c r="U13">
        <v>3</v>
      </c>
      <c r="V13">
        <f t="shared" ca="1" si="0"/>
        <v>9.5489174436448304E-2</v>
      </c>
    </row>
    <row r="14" spans="1:22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>
        <v>14</v>
      </c>
      <c r="S14" s="10" t="s">
        <v>152</v>
      </c>
      <c r="T14" s="10"/>
      <c r="U14">
        <v>3.5</v>
      </c>
      <c r="V14">
        <f t="shared" ca="1" si="0"/>
        <v>0.19145234979934539</v>
      </c>
    </row>
    <row r="15" spans="1:22" x14ac:dyDescent="0.2">
      <c r="A15" s="5"/>
      <c r="B15" s="97" t="s">
        <v>193</v>
      </c>
      <c r="C15" s="10"/>
      <c r="D15" s="5" t="str">
        <f t="shared" ref="D15:O15" si="3">VLOOKUP(D16,$R1:$S26,2,FALSE)</f>
        <v>D</v>
      </c>
      <c r="E15" s="5" t="str">
        <f t="shared" si="3"/>
        <v>E</v>
      </c>
      <c r="F15" s="5" t="str">
        <f t="shared" si="3"/>
        <v>F</v>
      </c>
      <c r="G15" s="5" t="str">
        <f t="shared" si="3"/>
        <v>G</v>
      </c>
      <c r="H15" s="5" t="str">
        <f t="shared" si="3"/>
        <v>H</v>
      </c>
      <c r="I15" s="5" t="str">
        <f t="shared" si="3"/>
        <v>I</v>
      </c>
      <c r="J15" s="5" t="str">
        <f t="shared" si="3"/>
        <v>J</v>
      </c>
      <c r="K15" s="5" t="str">
        <f t="shared" si="3"/>
        <v>K</v>
      </c>
      <c r="L15" s="5" t="str">
        <f t="shared" si="3"/>
        <v>L</v>
      </c>
      <c r="M15" s="5" t="str">
        <f t="shared" si="3"/>
        <v>M</v>
      </c>
      <c r="N15" s="5" t="str">
        <f t="shared" si="3"/>
        <v>N</v>
      </c>
      <c r="O15" s="5" t="str">
        <f t="shared" si="3"/>
        <v>O</v>
      </c>
      <c r="P15" s="10"/>
      <c r="Q15" s="10"/>
      <c r="R15" s="10">
        <v>15</v>
      </c>
      <c r="S15" s="10" t="s">
        <v>153</v>
      </c>
      <c r="T15" s="10"/>
      <c r="U15">
        <v>4</v>
      </c>
      <c r="V15">
        <f t="shared" ca="1" si="0"/>
        <v>0.30183709667169412</v>
      </c>
    </row>
    <row r="16" spans="1:22" x14ac:dyDescent="0.2">
      <c r="A16" s="5"/>
      <c r="B16" s="10"/>
      <c r="C16" s="10"/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10"/>
      <c r="Q16" s="10"/>
      <c r="R16" s="10">
        <v>16</v>
      </c>
      <c r="S16" s="10" t="s">
        <v>154</v>
      </c>
      <c r="T16" s="10"/>
      <c r="U16">
        <v>4.5</v>
      </c>
      <c r="V16">
        <f t="shared" ca="1" si="0"/>
        <v>0.42664341505349451</v>
      </c>
    </row>
    <row r="17" spans="1:20" x14ac:dyDescent="0.2">
      <c r="A17" s="73" t="s">
        <v>155</v>
      </c>
      <c r="B17" s="10"/>
      <c r="C17" s="10" t="s">
        <v>156</v>
      </c>
      <c r="D17" s="10">
        <f>C13-C12+1</f>
        <v>45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>
        <v>17</v>
      </c>
      <c r="S17" s="10" t="s">
        <v>157</v>
      </c>
      <c r="T17" s="10"/>
    </row>
    <row r="18" spans="1:20" x14ac:dyDescent="0.2">
      <c r="A18" s="96">
        <v>10000</v>
      </c>
      <c r="B18" s="96">
        <v>1</v>
      </c>
      <c r="C18" s="10" t="s">
        <v>158</v>
      </c>
      <c r="D18" s="10">
        <f ca="1">SUM(INDIRECT(D12):INDIRECT(D13))</f>
        <v>64.555399999999992</v>
      </c>
      <c r="E18" s="10">
        <f ca="1">SUM(INDIRECT(E12):INDIRECT(E13))</f>
        <v>-3.0963850000443927</v>
      </c>
      <c r="F18" s="10">
        <f ca="1">SUM(INDIRECT(F12):INDIRECT(F13))</f>
        <v>159.52721253999999</v>
      </c>
      <c r="G18" s="10">
        <f ca="1">SUM(INDIRECT(G12):INDIRECT(G13))</f>
        <v>315.20411774918978</v>
      </c>
      <c r="H18" s="10">
        <f ca="1">SUM(INDIRECT(H12):INDIRECT(H13))</f>
        <v>806.01040438297355</v>
      </c>
      <c r="I18" s="10">
        <f ca="1">SUM(INDIRECT(I12):INDIRECT(I13))</f>
        <v>-1.6537856585616064</v>
      </c>
      <c r="J18" s="10">
        <f ca="1">SUM(INDIRECT(J12):INDIRECT(J13))</f>
        <v>-3.6567642296860039</v>
      </c>
      <c r="K18" s="10"/>
      <c r="L18" s="10">
        <f ca="1">SUM(INDIRECT(L12):INDIRECT(L13))</f>
        <v>5.5436878804220923E-3</v>
      </c>
      <c r="M18" s="10">
        <f ca="1">SQRT(SUM(INDIRECT(M12):INDIRECT(M13)))</f>
        <v>106573.2166403865</v>
      </c>
      <c r="N18" s="10">
        <f ca="1">SQRT(SUM(INDIRECT(N12):INDIRECT(N13)))</f>
        <v>64848.620117663333</v>
      </c>
      <c r="O18" s="10">
        <f ca="1">SQRT(SUM(INDIRECT(O12):INDIRECT(O13)))</f>
        <v>34208.582538778726</v>
      </c>
      <c r="P18" s="10"/>
      <c r="Q18" s="10"/>
      <c r="R18" s="10">
        <v>18</v>
      </c>
      <c r="S18" s="10" t="s">
        <v>159</v>
      </c>
      <c r="T18" s="10"/>
    </row>
    <row r="19" spans="1:20" x14ac:dyDescent="0.2">
      <c r="A19" s="97" t="s">
        <v>160</v>
      </c>
      <c r="B19" s="10"/>
      <c r="C19" s="10"/>
      <c r="D19" s="98" t="s">
        <v>161</v>
      </c>
      <c r="E19" s="98" t="s">
        <v>162</v>
      </c>
      <c r="F19" s="98" t="s">
        <v>163</v>
      </c>
      <c r="G19" s="98" t="s">
        <v>164</v>
      </c>
      <c r="H19" s="98" t="s">
        <v>165</v>
      </c>
      <c r="I19" s="98" t="s">
        <v>166</v>
      </c>
      <c r="J19" s="98" t="s">
        <v>167</v>
      </c>
      <c r="K19" s="32"/>
      <c r="L19" s="32"/>
      <c r="M19" s="32"/>
      <c r="N19" s="32"/>
      <c r="O19" s="32"/>
      <c r="P19" s="10"/>
      <c r="Q19" s="10"/>
      <c r="R19" s="10">
        <v>19</v>
      </c>
      <c r="S19" s="10" t="s">
        <v>37</v>
      </c>
      <c r="T19" s="10"/>
    </row>
    <row r="20" spans="1:20" ht="15" thickBot="1" x14ac:dyDescent="0.25">
      <c r="A20" s="8" t="s">
        <v>168</v>
      </c>
      <c r="B20" s="8" t="s">
        <v>169</v>
      </c>
      <c r="C20" s="10"/>
      <c r="D20" s="8" t="s">
        <v>168</v>
      </c>
      <c r="E20" s="8" t="s">
        <v>169</v>
      </c>
      <c r="F20" s="8" t="s">
        <v>170</v>
      </c>
      <c r="G20" s="8" t="s">
        <v>171</v>
      </c>
      <c r="H20" s="8" t="s">
        <v>172</v>
      </c>
      <c r="I20" s="8" t="s">
        <v>173</v>
      </c>
      <c r="J20" s="8" t="s">
        <v>174</v>
      </c>
      <c r="K20" s="99" t="s">
        <v>175</v>
      </c>
      <c r="L20" s="8" t="s">
        <v>176</v>
      </c>
      <c r="M20" s="8" t="s">
        <v>177</v>
      </c>
      <c r="N20" s="8" t="s">
        <v>178</v>
      </c>
      <c r="O20" s="8" t="s">
        <v>179</v>
      </c>
      <c r="P20" s="75" t="s">
        <v>180</v>
      </c>
      <c r="Q20" s="10"/>
      <c r="R20" s="10">
        <v>20</v>
      </c>
      <c r="S20" s="10" t="s">
        <v>181</v>
      </c>
      <c r="T20" s="10"/>
    </row>
    <row r="21" spans="1:20" x14ac:dyDescent="0.2">
      <c r="A21" s="100">
        <v>-24758.5</v>
      </c>
      <c r="B21" s="100">
        <v>-2.2028750001481967E-2</v>
      </c>
      <c r="C21" s="10"/>
      <c r="D21" s="101">
        <f t="shared" ref="D21:D84" si="4">A21/A$18</f>
        <v>-2.4758499999999999</v>
      </c>
      <c r="E21" s="101">
        <f t="shared" ref="E21:E84" si="5">B21/B$18</f>
        <v>-2.2028750001481967E-2</v>
      </c>
      <c r="F21" s="94">
        <f t="shared" ref="F21:F84" si="6">D21*D21</f>
        <v>6.1298332224999994</v>
      </c>
      <c r="G21" s="94">
        <f t="shared" ref="G21:G84" si="7">D21*F21</f>
        <v>-15.176547583926622</v>
      </c>
      <c r="H21" s="94">
        <f t="shared" ref="H21:H84" si="8">F21*F21</f>
        <v>37.574855335664729</v>
      </c>
      <c r="I21" s="94">
        <f t="shared" ref="I21:I84" si="9">E21*D21</f>
        <v>5.4539880691169128E-2</v>
      </c>
      <c r="J21" s="94">
        <f t="shared" ref="J21:J84" si="10">I21*D21</f>
        <v>-0.13503256360923108</v>
      </c>
      <c r="K21" s="94">
        <f t="shared" ref="K21:K84" ca="1" si="11">+E$4+E$5*D21+E$6*D21^2</f>
        <v>-1.1640653486526487E-2</v>
      </c>
      <c r="L21" s="94">
        <f t="shared" ref="L21:L84" ca="1" si="12">+(K21-E21)^2</f>
        <v>1.079125492040302E-4</v>
      </c>
      <c r="M21" s="94">
        <f t="shared" ref="M21:M84" ca="1" si="13">(M$1-M$2*D21+M$3*F21)^2</f>
        <v>5241238.8903422235</v>
      </c>
      <c r="N21" s="94">
        <f t="shared" ref="N21:N84" ca="1" si="14">(-M$2+M$4*D21-M$5*F21)^2</f>
        <v>2741648813.2739444</v>
      </c>
      <c r="O21" s="94">
        <f t="shared" ref="O21:O84" ca="1" si="15">+(M$3-D21*M$5+F21*M$6)^2</f>
        <v>528028850.81183046</v>
      </c>
      <c r="P21" s="10">
        <f t="shared" ref="P21:P84" ca="1" si="16">+E21-K21</f>
        <v>-1.038809651495548E-2</v>
      </c>
      <c r="Q21" s="10"/>
      <c r="R21" s="10">
        <v>21</v>
      </c>
      <c r="S21" s="10" t="s">
        <v>182</v>
      </c>
      <c r="T21" s="10"/>
    </row>
    <row r="22" spans="1:20" x14ac:dyDescent="0.2">
      <c r="A22" s="100">
        <v>-12865</v>
      </c>
      <c r="B22" s="100">
        <v>-0.11638750000565778</v>
      </c>
      <c r="C22" s="10"/>
      <c r="D22" s="101">
        <f t="shared" si="4"/>
        <v>-1.2865</v>
      </c>
      <c r="E22" s="101">
        <f t="shared" si="5"/>
        <v>-0.11638750000565778</v>
      </c>
      <c r="F22" s="94">
        <f t="shared" si="6"/>
        <v>1.65508225</v>
      </c>
      <c r="G22" s="94">
        <f t="shared" si="7"/>
        <v>-2.1292633146249997</v>
      </c>
      <c r="H22" s="94">
        <f t="shared" si="8"/>
        <v>2.7392972542650624</v>
      </c>
      <c r="I22" s="94">
        <f t="shared" si="9"/>
        <v>0.14973251875727875</v>
      </c>
      <c r="J22" s="94">
        <f t="shared" si="10"/>
        <v>-0.1926308853812391</v>
      </c>
      <c r="K22" s="94">
        <f t="shared" ca="1" si="11"/>
        <v>-0.13541877949656012</v>
      </c>
      <c r="L22" s="94">
        <f t="shared" ca="1" si="12"/>
        <v>3.6218959906083968E-4</v>
      </c>
      <c r="M22" s="94">
        <f t="shared" ca="1" si="13"/>
        <v>530583448.61933726</v>
      </c>
      <c r="N22" s="94">
        <f t="shared" ca="1" si="14"/>
        <v>488497752.86292309</v>
      </c>
      <c r="O22" s="94">
        <f t="shared" ca="1" si="15"/>
        <v>23837076.326517057</v>
      </c>
      <c r="P22" s="10">
        <f t="shared" ca="1" si="16"/>
        <v>1.9031279490902331E-2</v>
      </c>
      <c r="Q22" s="10"/>
      <c r="R22" s="10">
        <v>22</v>
      </c>
      <c r="S22" s="10" t="s">
        <v>183</v>
      </c>
      <c r="T22" s="10"/>
    </row>
    <row r="23" spans="1:20" x14ac:dyDescent="0.2">
      <c r="A23" s="100">
        <v>-12851.5</v>
      </c>
      <c r="B23" s="100">
        <v>-0.11704625000129454</v>
      </c>
      <c r="C23" s="10"/>
      <c r="D23" s="101">
        <f t="shared" si="4"/>
        <v>-1.28515</v>
      </c>
      <c r="E23" s="101">
        <f t="shared" si="5"/>
        <v>-0.11704625000129454</v>
      </c>
      <c r="F23" s="94">
        <f t="shared" si="6"/>
        <v>1.6516105225</v>
      </c>
      <c r="G23" s="94">
        <f t="shared" si="7"/>
        <v>-2.1225672629908749</v>
      </c>
      <c r="H23" s="94">
        <f t="shared" si="8"/>
        <v>2.7278173180327228</v>
      </c>
      <c r="I23" s="94">
        <f t="shared" si="9"/>
        <v>0.15042198818916369</v>
      </c>
      <c r="J23" s="94">
        <f t="shared" si="10"/>
        <v>-0.19331481812130372</v>
      </c>
      <c r="K23" s="94">
        <f t="shared" ca="1" si="11"/>
        <v>-0.13551291303587631</v>
      </c>
      <c r="L23" s="94">
        <f t="shared" ca="1" si="12"/>
        <v>3.4101764363278904E-4</v>
      </c>
      <c r="M23" s="94">
        <f t="shared" ca="1" si="13"/>
        <v>531290741.99713767</v>
      </c>
      <c r="N23" s="94">
        <f t="shared" ca="1" si="14"/>
        <v>487256425.91107923</v>
      </c>
      <c r="O23" s="94">
        <f t="shared" ca="1" si="15"/>
        <v>23684014.117099628</v>
      </c>
      <c r="P23" s="10">
        <f t="shared" ca="1" si="16"/>
        <v>1.8466663034581776E-2</v>
      </c>
      <c r="Q23" s="10"/>
      <c r="R23" s="10">
        <v>23</v>
      </c>
      <c r="S23" s="10" t="s">
        <v>184</v>
      </c>
      <c r="T23" s="10"/>
    </row>
    <row r="24" spans="1:20" x14ac:dyDescent="0.2">
      <c r="A24" s="100">
        <v>-1184</v>
      </c>
      <c r="B24" s="100">
        <v>-0.18583999999827938</v>
      </c>
      <c r="C24" s="10"/>
      <c r="D24" s="101">
        <f t="shared" si="4"/>
        <v>-0.11840000000000001</v>
      </c>
      <c r="E24" s="101">
        <f t="shared" si="5"/>
        <v>-0.18583999999827938</v>
      </c>
      <c r="F24" s="94">
        <f t="shared" si="6"/>
        <v>1.4018560000000001E-2</v>
      </c>
      <c r="G24" s="94">
        <f t="shared" si="7"/>
        <v>-1.6597975040000001E-3</v>
      </c>
      <c r="H24" s="94">
        <f t="shared" si="8"/>
        <v>1.9652002447360004E-4</v>
      </c>
      <c r="I24" s="94">
        <f t="shared" si="9"/>
        <v>2.2003455999796279E-2</v>
      </c>
      <c r="J24" s="94">
        <f t="shared" si="10"/>
        <v>-2.6052091903758794E-3</v>
      </c>
      <c r="K24" s="94">
        <f t="shared" ca="1" si="11"/>
        <v>-0.17755893377003579</v>
      </c>
      <c r="L24" s="94">
        <f t="shared" ca="1" si="12"/>
        <v>6.857605787655659E-5</v>
      </c>
      <c r="M24" s="94">
        <f t="shared" ca="1" si="13"/>
        <v>862156182.55120301</v>
      </c>
      <c r="N24" s="94">
        <f t="shared" ca="1" si="14"/>
        <v>9513730.7978592254</v>
      </c>
      <c r="O24" s="94">
        <f t="shared" ca="1" si="15"/>
        <v>21146252.584189247</v>
      </c>
      <c r="P24" s="10">
        <f t="shared" ca="1" si="16"/>
        <v>-8.2810662282435943E-3</v>
      </c>
      <c r="Q24" s="10"/>
      <c r="R24" s="10">
        <v>24</v>
      </c>
      <c r="S24" s="10" t="s">
        <v>168</v>
      </c>
      <c r="T24" s="10"/>
    </row>
    <row r="25" spans="1:20" x14ac:dyDescent="0.2">
      <c r="A25" s="100">
        <v>-1181</v>
      </c>
      <c r="B25" s="100">
        <v>-0.18529750000016065</v>
      </c>
      <c r="C25" s="10"/>
      <c r="D25" s="101">
        <f t="shared" si="4"/>
        <v>-0.1181</v>
      </c>
      <c r="E25" s="101">
        <f t="shared" si="5"/>
        <v>-0.18529750000016065</v>
      </c>
      <c r="F25" s="94">
        <f t="shared" si="6"/>
        <v>1.3947609999999999E-2</v>
      </c>
      <c r="G25" s="94">
        <f t="shared" si="7"/>
        <v>-1.6472127409999998E-3</v>
      </c>
      <c r="H25" s="94">
        <f t="shared" si="8"/>
        <v>1.9453582471209998E-4</v>
      </c>
      <c r="I25" s="94">
        <f t="shared" si="9"/>
        <v>2.1883634750018973E-2</v>
      </c>
      <c r="J25" s="94">
        <f t="shared" si="10"/>
        <v>-2.5844572639772407E-3</v>
      </c>
      <c r="K25" s="94">
        <f t="shared" ca="1" si="11"/>
        <v>-0.17755964641470209</v>
      </c>
      <c r="L25" s="94">
        <f t="shared" ca="1" si="12"/>
        <v>5.9874378109993886E-5</v>
      </c>
      <c r="M25" s="94">
        <f t="shared" ca="1" si="13"/>
        <v>862146627.73284483</v>
      </c>
      <c r="N25" s="94">
        <f t="shared" ca="1" si="14"/>
        <v>9492015.4566996284</v>
      </c>
      <c r="O25" s="94">
        <f t="shared" ca="1" si="15"/>
        <v>21158940.900742024</v>
      </c>
      <c r="P25" s="10">
        <f t="shared" ca="1" si="16"/>
        <v>-7.7378535854585595E-3</v>
      </c>
      <c r="Q25" s="10"/>
      <c r="R25" s="10">
        <v>25</v>
      </c>
      <c r="S25" s="10" t="s">
        <v>169</v>
      </c>
      <c r="T25" s="10"/>
    </row>
    <row r="26" spans="1:20" x14ac:dyDescent="0.2">
      <c r="A26" s="100">
        <v>-1176</v>
      </c>
      <c r="B26" s="100">
        <v>-0.18605999999999767</v>
      </c>
      <c r="C26" s="10"/>
      <c r="D26" s="101">
        <f t="shared" si="4"/>
        <v>-0.1176</v>
      </c>
      <c r="E26" s="101">
        <f t="shared" si="5"/>
        <v>-0.18605999999999767</v>
      </c>
      <c r="F26" s="94">
        <f t="shared" si="6"/>
        <v>1.382976E-2</v>
      </c>
      <c r="G26" s="94">
        <f t="shared" si="7"/>
        <v>-1.626379776E-3</v>
      </c>
      <c r="H26" s="94">
        <f t="shared" si="8"/>
        <v>1.9126226165760001E-4</v>
      </c>
      <c r="I26" s="94">
        <f t="shared" si="9"/>
        <v>2.1880655999999724E-2</v>
      </c>
      <c r="J26" s="94">
        <f t="shared" si="10"/>
        <v>-2.5731651455999675E-3</v>
      </c>
      <c r="K26" s="94">
        <f t="shared" ca="1" si="11"/>
        <v>-0.17756082261855541</v>
      </c>
      <c r="L26" s="94">
        <f t="shared" ca="1" si="12"/>
        <v>7.2236016161219773E-5</v>
      </c>
      <c r="M26" s="94">
        <f t="shared" ca="1" si="13"/>
        <v>862130583.33715153</v>
      </c>
      <c r="N26" s="94">
        <f t="shared" ca="1" si="14"/>
        <v>9455887.9168324843</v>
      </c>
      <c r="O26" s="94">
        <f t="shared" ca="1" si="15"/>
        <v>21180085.4647788</v>
      </c>
      <c r="P26" s="10">
        <f t="shared" ca="1" si="16"/>
        <v>-8.4991773814422633E-3</v>
      </c>
      <c r="Q26" s="10"/>
      <c r="R26" s="10">
        <v>26</v>
      </c>
      <c r="S26" s="10" t="s">
        <v>185</v>
      </c>
      <c r="T26" s="10"/>
    </row>
    <row r="27" spans="1:20" x14ac:dyDescent="0.2">
      <c r="A27" s="100">
        <v>-1175.5</v>
      </c>
      <c r="B27" s="100">
        <v>-0.18503625000448665</v>
      </c>
      <c r="C27" s="10"/>
      <c r="D27" s="101">
        <f t="shared" si="4"/>
        <v>-0.11755</v>
      </c>
      <c r="E27" s="101">
        <f t="shared" si="5"/>
        <v>-0.18503625000448665</v>
      </c>
      <c r="F27" s="94">
        <f t="shared" si="6"/>
        <v>1.3818002500000001E-2</v>
      </c>
      <c r="G27" s="94">
        <f t="shared" si="7"/>
        <v>-1.6243061938750001E-3</v>
      </c>
      <c r="H27" s="94">
        <f t="shared" si="8"/>
        <v>1.9093719309000627E-4</v>
      </c>
      <c r="I27" s="94">
        <f t="shared" si="9"/>
        <v>2.1751011188027407E-2</v>
      </c>
      <c r="J27" s="94">
        <f t="shared" si="10"/>
        <v>-2.5568313651526215E-3</v>
      </c>
      <c r="K27" s="94">
        <f t="shared" ca="1" si="11"/>
        <v>-0.1775609394457543</v>
      </c>
      <c r="L27" s="94">
        <f t="shared" ca="1" si="12"/>
        <v>5.5880267949495376E-5</v>
      </c>
      <c r="M27" s="94">
        <f t="shared" ca="1" si="13"/>
        <v>862128970.66844523</v>
      </c>
      <c r="N27" s="94">
        <f t="shared" ca="1" si="14"/>
        <v>9452279.6085220966</v>
      </c>
      <c r="O27" s="94">
        <f t="shared" ca="1" si="15"/>
        <v>21182199.73970798</v>
      </c>
      <c r="P27" s="10">
        <f t="shared" ca="1" si="16"/>
        <v>-7.475310558732351E-3</v>
      </c>
      <c r="Q27" s="10"/>
      <c r="R27" s="10"/>
      <c r="S27" s="10"/>
      <c r="T27" s="10"/>
    </row>
    <row r="28" spans="1:20" x14ac:dyDescent="0.2">
      <c r="A28" s="100">
        <v>-244.5</v>
      </c>
      <c r="B28" s="100">
        <v>-0.18501375000050757</v>
      </c>
      <c r="C28" s="10"/>
      <c r="D28" s="101">
        <f t="shared" si="4"/>
        <v>-2.445E-2</v>
      </c>
      <c r="E28" s="101">
        <f t="shared" si="5"/>
        <v>-0.18501375000050757</v>
      </c>
      <c r="F28" s="94">
        <f t="shared" si="6"/>
        <v>5.9780249999999999E-4</v>
      </c>
      <c r="G28" s="94">
        <f t="shared" si="7"/>
        <v>-1.4616271124999999E-5</v>
      </c>
      <c r="H28" s="94">
        <f t="shared" si="8"/>
        <v>3.5736782900624998E-7</v>
      </c>
      <c r="I28" s="94">
        <f t="shared" si="9"/>
        <v>4.5235861875124097E-3</v>
      </c>
      <c r="J28" s="94">
        <f t="shared" si="10"/>
        <v>-1.1060168228467841E-4</v>
      </c>
      <c r="K28" s="94">
        <f t="shared" ca="1" si="11"/>
        <v>-0.17752833631041073</v>
      </c>
      <c r="L28" s="94">
        <f t="shared" ca="1" si="12"/>
        <v>5.6031418111889145E-5</v>
      </c>
      <c r="M28" s="94">
        <f t="shared" ca="1" si="13"/>
        <v>856537588.62944365</v>
      </c>
      <c r="N28" s="94">
        <f t="shared" ca="1" si="14"/>
        <v>4062640.5822119392</v>
      </c>
      <c r="O28" s="94">
        <f t="shared" ca="1" si="15"/>
        <v>25039962.121792957</v>
      </c>
      <c r="P28" s="10">
        <f t="shared" ca="1" si="16"/>
        <v>-7.4854136900968371E-3</v>
      </c>
      <c r="Q28" s="10"/>
      <c r="R28" s="10"/>
      <c r="S28" s="10"/>
      <c r="T28" s="10"/>
    </row>
    <row r="29" spans="1:20" x14ac:dyDescent="0.2">
      <c r="A29" s="100">
        <v>0.5</v>
      </c>
      <c r="B29" s="100">
        <v>-0.18547625000064727</v>
      </c>
      <c r="C29" s="10"/>
      <c r="D29" s="101">
        <f t="shared" si="4"/>
        <v>5.0000000000000002E-5</v>
      </c>
      <c r="E29" s="101">
        <f t="shared" si="5"/>
        <v>-0.18547625000064727</v>
      </c>
      <c r="F29" s="94">
        <f t="shared" si="6"/>
        <v>2.5000000000000001E-9</v>
      </c>
      <c r="G29" s="94">
        <f t="shared" si="7"/>
        <v>1.25E-13</v>
      </c>
      <c r="H29" s="94">
        <f t="shared" si="8"/>
        <v>6.2500000000000006E-18</v>
      </c>
      <c r="I29" s="94">
        <f t="shared" si="9"/>
        <v>-9.2738125000323635E-6</v>
      </c>
      <c r="J29" s="94">
        <f t="shared" si="10"/>
        <v>-4.6369062500161819E-10</v>
      </c>
      <c r="K29" s="94">
        <f t="shared" ca="1" si="11"/>
        <v>-0.17743665367428585</v>
      </c>
      <c r="L29" s="94">
        <f t="shared" ca="1" si="12"/>
        <v>6.4635109090844045E-5</v>
      </c>
      <c r="M29" s="94">
        <f t="shared" ca="1" si="13"/>
        <v>854209918.08216774</v>
      </c>
      <c r="N29" s="94">
        <f t="shared" ca="1" si="14"/>
        <v>3056023.8994369768</v>
      </c>
      <c r="O29" s="94">
        <f t="shared" ca="1" si="15"/>
        <v>26020179.804554492</v>
      </c>
      <c r="P29" s="10">
        <f t="shared" ca="1" si="16"/>
        <v>-8.0395963263614201E-3</v>
      </c>
      <c r="Q29" s="10"/>
      <c r="R29" s="10"/>
      <c r="S29" s="10"/>
      <c r="T29" s="10"/>
    </row>
    <row r="30" spans="1:20" x14ac:dyDescent="0.2">
      <c r="A30" s="100">
        <v>4841</v>
      </c>
      <c r="B30" s="100">
        <v>-0.17675249999592779</v>
      </c>
      <c r="C30" s="10"/>
      <c r="D30" s="101">
        <f t="shared" si="4"/>
        <v>0.48409999999999997</v>
      </c>
      <c r="E30" s="101">
        <f t="shared" si="5"/>
        <v>-0.17675249999592779</v>
      </c>
      <c r="F30" s="94">
        <f t="shared" si="6"/>
        <v>0.23435280999999997</v>
      </c>
      <c r="G30" s="94">
        <f t="shared" si="7"/>
        <v>0.11345019532099998</v>
      </c>
      <c r="H30" s="94">
        <f t="shared" si="8"/>
        <v>5.4921239554896084E-2</v>
      </c>
      <c r="I30" s="94">
        <f t="shared" si="9"/>
        <v>-8.5565885248028634E-2</v>
      </c>
      <c r="J30" s="94">
        <f t="shared" si="10"/>
        <v>-4.1422445048570657E-2</v>
      </c>
      <c r="K30" s="94">
        <f t="shared" ca="1" si="11"/>
        <v>-0.16852513402081223</v>
      </c>
      <c r="L30" s="94">
        <f t="shared" ca="1" si="12"/>
        <v>6.7689550888489172E-5</v>
      </c>
      <c r="M30" s="94">
        <f t="shared" ca="1" si="13"/>
        <v>739025794.02651083</v>
      </c>
      <c r="N30" s="94">
        <f t="shared" ca="1" si="14"/>
        <v>6653088.0216297936</v>
      </c>
      <c r="O30" s="94">
        <f t="shared" ca="1" si="15"/>
        <v>39391030.824670762</v>
      </c>
      <c r="P30" s="10">
        <f t="shared" ca="1" si="16"/>
        <v>-8.2273659751155581E-3</v>
      </c>
      <c r="Q30" s="10"/>
      <c r="R30" s="10"/>
      <c r="S30" s="10"/>
      <c r="T30" s="10"/>
    </row>
    <row r="31" spans="1:20" x14ac:dyDescent="0.2">
      <c r="A31" s="100">
        <v>5883.5</v>
      </c>
      <c r="B31" s="100">
        <v>-0.16863374999957159</v>
      </c>
      <c r="C31" s="10"/>
      <c r="D31" s="101">
        <f t="shared" si="4"/>
        <v>0.58835000000000004</v>
      </c>
      <c r="E31" s="101">
        <f t="shared" si="5"/>
        <v>-0.16863374999957159</v>
      </c>
      <c r="F31" s="94">
        <f t="shared" si="6"/>
        <v>0.34615572250000004</v>
      </c>
      <c r="G31" s="94">
        <f t="shared" si="7"/>
        <v>0.20366071933287505</v>
      </c>
      <c r="H31" s="94">
        <f t="shared" si="8"/>
        <v>0.11982378421949703</v>
      </c>
      <c r="I31" s="94">
        <f t="shared" si="9"/>
        <v>-9.9215666812247957E-2</v>
      </c>
      <c r="J31" s="94">
        <f t="shared" si="10"/>
        <v>-5.8373537568986091E-2</v>
      </c>
      <c r="K31" s="94">
        <f t="shared" ca="1" si="11"/>
        <v>-0.16483689935066517</v>
      </c>
      <c r="L31" s="94">
        <f t="shared" ca="1" si="12"/>
        <v>1.4416074850101095E-5</v>
      </c>
      <c r="M31" s="94">
        <f t="shared" ca="1" si="13"/>
        <v>698674055.98556578</v>
      </c>
      <c r="N31" s="94">
        <f t="shared" ca="1" si="14"/>
        <v>10712887.564229472</v>
      </c>
      <c r="O31" s="94">
        <f t="shared" ca="1" si="15"/>
        <v>40254603.923774347</v>
      </c>
      <c r="P31" s="10">
        <f t="shared" ca="1" si="16"/>
        <v>-3.7968506489064191E-3</v>
      </c>
      <c r="Q31" s="10"/>
      <c r="R31" s="10"/>
      <c r="S31" s="10"/>
      <c r="T31" s="10"/>
    </row>
    <row r="32" spans="1:20" x14ac:dyDescent="0.2">
      <c r="A32" s="100">
        <v>5905</v>
      </c>
      <c r="B32" s="100">
        <v>-0.17011250000359723</v>
      </c>
      <c r="C32" s="10"/>
      <c r="D32" s="101">
        <f t="shared" si="4"/>
        <v>0.59050000000000002</v>
      </c>
      <c r="E32" s="101">
        <f t="shared" si="5"/>
        <v>-0.17011250000359723</v>
      </c>
      <c r="F32" s="94">
        <f t="shared" si="6"/>
        <v>0.34869025000000003</v>
      </c>
      <c r="G32" s="94">
        <f t="shared" si="7"/>
        <v>0.20590159262500002</v>
      </c>
      <c r="H32" s="94">
        <f t="shared" si="8"/>
        <v>0.12158489044506253</v>
      </c>
      <c r="I32" s="94">
        <f t="shared" si="9"/>
        <v>-0.10045143125212418</v>
      </c>
      <c r="J32" s="94">
        <f t="shared" si="10"/>
        <v>-5.9316570154379328E-2</v>
      </c>
      <c r="K32" s="94">
        <f t="shared" ca="1" si="11"/>
        <v>-0.16475423688112603</v>
      </c>
      <c r="L32" s="94">
        <f t="shared" ca="1" si="12"/>
        <v>2.8710983689634832E-5</v>
      </c>
      <c r="M32" s="94">
        <f t="shared" ca="1" si="13"/>
        <v>697792135.28154492</v>
      </c>
      <c r="N32" s="94">
        <f t="shared" ca="1" si="14"/>
        <v>10800900.21356529</v>
      </c>
      <c r="O32" s="94">
        <f t="shared" ca="1" si="15"/>
        <v>40263769.613812476</v>
      </c>
      <c r="P32" s="10">
        <f t="shared" ca="1" si="16"/>
        <v>-5.3582631224712018E-3</v>
      </c>
      <c r="Q32" s="10"/>
      <c r="R32" s="10"/>
      <c r="S32" s="10"/>
      <c r="T32" s="10"/>
    </row>
    <row r="33" spans="1:20" x14ac:dyDescent="0.2">
      <c r="A33" s="100">
        <v>5918.5</v>
      </c>
      <c r="B33" s="100">
        <v>-0.17017124999983935</v>
      </c>
      <c r="C33" s="10"/>
      <c r="D33" s="101">
        <f t="shared" si="4"/>
        <v>0.59184999999999999</v>
      </c>
      <c r="E33" s="101">
        <f t="shared" si="5"/>
        <v>-0.17017124999983935</v>
      </c>
      <c r="F33" s="94">
        <f t="shared" si="6"/>
        <v>0.35028642249999997</v>
      </c>
      <c r="G33" s="94">
        <f t="shared" si="7"/>
        <v>0.20731701915662498</v>
      </c>
      <c r="H33" s="94">
        <f t="shared" si="8"/>
        <v>0.12270057778784849</v>
      </c>
      <c r="I33" s="94">
        <f t="shared" si="9"/>
        <v>-0.10071585431240491</v>
      </c>
      <c r="J33" s="94">
        <f t="shared" si="10"/>
        <v>-5.9608678374796845E-2</v>
      </c>
      <c r="K33" s="94">
        <f t="shared" ca="1" si="11"/>
        <v>-0.16470219625593674</v>
      </c>
      <c r="L33" s="94">
        <f t="shared" ca="1" si="12"/>
        <v>2.9910548853695131E-5</v>
      </c>
      <c r="M33" s="94">
        <f t="shared" ca="1" si="13"/>
        <v>697237382.9744066</v>
      </c>
      <c r="N33" s="94">
        <f t="shared" ca="1" si="14"/>
        <v>10856226.999966161</v>
      </c>
      <c r="O33" s="94">
        <f t="shared" ca="1" si="15"/>
        <v>40269344.764646977</v>
      </c>
      <c r="P33" s="10">
        <f t="shared" ca="1" si="16"/>
        <v>-5.4690537439026077E-3</v>
      </c>
      <c r="Q33" s="10"/>
      <c r="R33" s="10"/>
      <c r="S33" s="10"/>
      <c r="T33" s="10"/>
    </row>
    <row r="34" spans="1:20" x14ac:dyDescent="0.2">
      <c r="A34" s="100">
        <v>11609</v>
      </c>
      <c r="B34" s="100">
        <v>-9.0072500002861489E-2</v>
      </c>
      <c r="C34" s="10"/>
      <c r="D34" s="101">
        <f t="shared" si="4"/>
        <v>1.1609</v>
      </c>
      <c r="E34" s="101">
        <f t="shared" si="5"/>
        <v>-9.0072500002861489E-2</v>
      </c>
      <c r="F34" s="94">
        <f t="shared" si="6"/>
        <v>1.3476888100000002</v>
      </c>
      <c r="G34" s="94">
        <f t="shared" si="7"/>
        <v>1.5645319395290003</v>
      </c>
      <c r="H34" s="94">
        <f t="shared" si="8"/>
        <v>1.8162651285992166</v>
      </c>
      <c r="I34" s="94">
        <f t="shared" si="9"/>
        <v>-0.10456516525332191</v>
      </c>
      <c r="J34" s="94">
        <f t="shared" si="10"/>
        <v>-0.12138970034258141</v>
      </c>
      <c r="K34" s="94">
        <f t="shared" ca="1" si="11"/>
        <v>-0.13340402514226063</v>
      </c>
      <c r="L34" s="94">
        <f t="shared" ca="1" si="12"/>
        <v>1.8776210709063796E-3</v>
      </c>
      <c r="M34" s="94">
        <f t="shared" ca="1" si="13"/>
        <v>413008367.49828815</v>
      </c>
      <c r="N34" s="94">
        <f t="shared" ca="1" si="14"/>
        <v>31104334.082299612</v>
      </c>
      <c r="O34" s="94">
        <f t="shared" ca="1" si="15"/>
        <v>30841907.371906564</v>
      </c>
      <c r="P34" s="10">
        <f t="shared" ca="1" si="16"/>
        <v>4.3331525139399141E-2</v>
      </c>
      <c r="Q34" s="10"/>
      <c r="R34" s="10"/>
      <c r="S34" s="10"/>
      <c r="T34" s="10"/>
    </row>
    <row r="35" spans="1:20" x14ac:dyDescent="0.2">
      <c r="A35" s="100">
        <v>11676.5</v>
      </c>
      <c r="B35" s="100">
        <v>-9.8366250000253785E-2</v>
      </c>
      <c r="C35" s="10"/>
      <c r="D35" s="101">
        <f t="shared" si="4"/>
        <v>1.1676500000000001</v>
      </c>
      <c r="E35" s="101">
        <f t="shared" si="5"/>
        <v>-9.8366250000253785E-2</v>
      </c>
      <c r="F35" s="94">
        <f t="shared" si="6"/>
        <v>1.3634065225000003</v>
      </c>
      <c r="G35" s="94">
        <f t="shared" si="7"/>
        <v>1.5919816259971253</v>
      </c>
      <c r="H35" s="94">
        <f t="shared" si="8"/>
        <v>1.8588773455955439</v>
      </c>
      <c r="I35" s="94">
        <f t="shared" si="9"/>
        <v>-0.11485735181279634</v>
      </c>
      <c r="J35" s="94">
        <f t="shared" si="10"/>
        <v>-0.13411318684421167</v>
      </c>
      <c r="K35" s="94">
        <f t="shared" ca="1" si="11"/>
        <v>-0.1329206669452484</v>
      </c>
      <c r="L35" s="94">
        <f t="shared" ca="1" si="12"/>
        <v>1.1940077304085309E-3</v>
      </c>
      <c r="M35" s="94">
        <f t="shared" ca="1" si="13"/>
        <v>409278417.69544178</v>
      </c>
      <c r="N35" s="94">
        <f t="shared" ca="1" si="14"/>
        <v>31237980.575551111</v>
      </c>
      <c r="O35" s="94">
        <f t="shared" ca="1" si="15"/>
        <v>30607973.961279131</v>
      </c>
      <c r="P35" s="10">
        <f t="shared" ca="1" si="16"/>
        <v>3.4554416944994615E-2</v>
      </c>
      <c r="Q35" s="10"/>
      <c r="R35" s="10"/>
      <c r="S35" s="10"/>
      <c r="T35" s="10"/>
    </row>
    <row r="36" spans="1:20" x14ac:dyDescent="0.2">
      <c r="A36" s="100">
        <v>12796.5</v>
      </c>
      <c r="B36" s="100">
        <v>-0.12786624999716878</v>
      </c>
      <c r="C36" s="10"/>
      <c r="D36" s="101">
        <f t="shared" si="4"/>
        <v>1.27965</v>
      </c>
      <c r="E36" s="101">
        <f t="shared" si="5"/>
        <v>-0.12786624999716878</v>
      </c>
      <c r="F36" s="94">
        <f t="shared" si="6"/>
        <v>1.6375041225</v>
      </c>
      <c r="G36" s="94">
        <f t="shared" si="7"/>
        <v>2.0954321503571247</v>
      </c>
      <c r="H36" s="94">
        <f t="shared" si="8"/>
        <v>2.681419751204495</v>
      </c>
      <c r="I36" s="94">
        <f t="shared" si="9"/>
        <v>-0.16362404680887702</v>
      </c>
      <c r="J36" s="94">
        <f t="shared" si="10"/>
        <v>-0.20938151149897946</v>
      </c>
      <c r="K36" s="94">
        <f t="shared" ca="1" si="11"/>
        <v>-0.12451688750378292</v>
      </c>
      <c r="L36" s="94">
        <f t="shared" ca="1" si="12"/>
        <v>1.1218229112099909E-5</v>
      </c>
      <c r="M36" s="94">
        <f t="shared" ca="1" si="13"/>
        <v>347325073.21135443</v>
      </c>
      <c r="N36" s="94">
        <f t="shared" ca="1" si="14"/>
        <v>32901774.609818399</v>
      </c>
      <c r="O36" s="94">
        <f t="shared" ca="1" si="15"/>
        <v>26442887.113025859</v>
      </c>
      <c r="P36" s="10">
        <f t="shared" ca="1" si="16"/>
        <v>-3.3493624933858546E-3</v>
      </c>
      <c r="Q36" s="10"/>
      <c r="R36" s="10"/>
      <c r="S36" s="10"/>
      <c r="T36" s="10"/>
    </row>
    <row r="37" spans="1:20" x14ac:dyDescent="0.2">
      <c r="A37" s="100">
        <v>12799</v>
      </c>
      <c r="B37" s="100">
        <v>-0.12794750000466593</v>
      </c>
      <c r="C37" s="10"/>
      <c r="D37" s="101">
        <f t="shared" si="4"/>
        <v>1.2799</v>
      </c>
      <c r="E37" s="101">
        <f t="shared" si="5"/>
        <v>-0.12794750000466593</v>
      </c>
      <c r="F37" s="94">
        <f t="shared" si="6"/>
        <v>1.6381440100000002</v>
      </c>
      <c r="G37" s="94">
        <f t="shared" si="7"/>
        <v>2.0966605183990001</v>
      </c>
      <c r="H37" s="94">
        <f t="shared" si="8"/>
        <v>2.6835157974988806</v>
      </c>
      <c r="I37" s="94">
        <f t="shared" si="9"/>
        <v>-0.16376000525597192</v>
      </c>
      <c r="J37" s="94">
        <f t="shared" si="10"/>
        <v>-0.20959643072711848</v>
      </c>
      <c r="K37" s="94">
        <f t="shared" ca="1" si="11"/>
        <v>-0.12449731965682868</v>
      </c>
      <c r="L37" s="94">
        <f t="shared" ca="1" si="12"/>
        <v>1.1903744432602314E-5</v>
      </c>
      <c r="M37" s="94">
        <f t="shared" ca="1" si="13"/>
        <v>347187134.14746875</v>
      </c>
      <c r="N37" s="94">
        <f t="shared" ca="1" si="14"/>
        <v>32904285.678022195</v>
      </c>
      <c r="O37" s="94">
        <f t="shared" ca="1" si="15"/>
        <v>26433061.686650373</v>
      </c>
      <c r="P37" s="10">
        <f t="shared" ca="1" si="16"/>
        <v>-3.4501803478372423E-3</v>
      </c>
      <c r="Q37" s="10"/>
      <c r="R37" s="10"/>
      <c r="S37" s="10"/>
      <c r="T37" s="10"/>
    </row>
    <row r="38" spans="1:20" x14ac:dyDescent="0.2">
      <c r="A38" s="100">
        <v>17578.5</v>
      </c>
      <c r="B38" s="100">
        <v>-7.7721249996102415E-2</v>
      </c>
      <c r="C38" s="10"/>
      <c r="D38" s="101">
        <f t="shared" si="4"/>
        <v>1.7578499999999999</v>
      </c>
      <c r="E38" s="101">
        <f t="shared" si="5"/>
        <v>-7.7721249996102415E-2</v>
      </c>
      <c r="F38" s="94">
        <f t="shared" si="6"/>
        <v>3.0900366224999996</v>
      </c>
      <c r="G38" s="94">
        <f t="shared" si="7"/>
        <v>5.4318208768616243</v>
      </c>
      <c r="H38" s="94">
        <f t="shared" si="8"/>
        <v>9.5483263283912052</v>
      </c>
      <c r="I38" s="94">
        <f t="shared" si="9"/>
        <v>-0.13662229930564862</v>
      </c>
      <c r="J38" s="94">
        <f t="shared" si="10"/>
        <v>-0.24016150883443441</v>
      </c>
      <c r="K38" s="94">
        <f t="shared" ca="1" si="11"/>
        <v>-8.0495245395260262E-2</v>
      </c>
      <c r="L38" s="94">
        <f t="shared" ca="1" si="12"/>
        <v>7.6950504745489027E-6</v>
      </c>
      <c r="M38" s="94">
        <f t="shared" ca="1" si="13"/>
        <v>107980214.67794611</v>
      </c>
      <c r="N38" s="94">
        <f t="shared" ca="1" si="14"/>
        <v>27736585.520871647</v>
      </c>
      <c r="O38" s="94">
        <f t="shared" ca="1" si="15"/>
        <v>6898120.2863565674</v>
      </c>
      <c r="P38" s="10">
        <f t="shared" ca="1" si="16"/>
        <v>2.773995399157847E-3</v>
      </c>
      <c r="Q38" s="10"/>
      <c r="R38" s="10"/>
      <c r="S38" s="10"/>
      <c r="T38" s="10"/>
    </row>
    <row r="39" spans="1:20" x14ac:dyDescent="0.2">
      <c r="A39" s="100">
        <v>18617.5</v>
      </c>
      <c r="B39" s="100">
        <v>-6.8068750006204937E-2</v>
      </c>
      <c r="C39" s="10"/>
      <c r="D39" s="101">
        <f t="shared" si="4"/>
        <v>1.86175</v>
      </c>
      <c r="E39" s="101">
        <f t="shared" si="5"/>
        <v>-6.8068750006204937E-2</v>
      </c>
      <c r="F39" s="94">
        <f t="shared" si="6"/>
        <v>3.4661130624999998</v>
      </c>
      <c r="G39" s="94">
        <f t="shared" si="7"/>
        <v>6.4530359941093751</v>
      </c>
      <c r="H39" s="94">
        <f t="shared" si="8"/>
        <v>12.013939762033127</v>
      </c>
      <c r="I39" s="94">
        <f t="shared" si="9"/>
        <v>-0.12672699532405204</v>
      </c>
      <c r="J39" s="94">
        <f t="shared" si="10"/>
        <v>-0.23593398354455389</v>
      </c>
      <c r="K39" s="94">
        <f t="shared" ca="1" si="11"/>
        <v>-6.918608764770659E-2</v>
      </c>
      <c r="L39" s="94">
        <f t="shared" ca="1" si="12"/>
        <v>1.2484434051164772E-6</v>
      </c>
      <c r="M39" s="94">
        <f t="shared" ca="1" si="13"/>
        <v>68746848.636526257</v>
      </c>
      <c r="N39" s="94">
        <f t="shared" ca="1" si="14"/>
        <v>24300339.009317908</v>
      </c>
      <c r="O39" s="94">
        <f t="shared" ca="1" si="15"/>
        <v>3601181.6112093078</v>
      </c>
      <c r="P39" s="10">
        <f t="shared" ca="1" si="16"/>
        <v>1.1173376415016534E-3</v>
      </c>
      <c r="Q39" s="10"/>
      <c r="R39" s="10"/>
      <c r="S39" s="10"/>
      <c r="T39" s="10"/>
    </row>
    <row r="40" spans="1:20" x14ac:dyDescent="0.2">
      <c r="A40" s="100">
        <v>20894.5</v>
      </c>
      <c r="B40" s="100">
        <v>-3.77112499991199E-2</v>
      </c>
      <c r="C40" s="10"/>
      <c r="D40" s="101">
        <f t="shared" si="4"/>
        <v>2.0894499999999998</v>
      </c>
      <c r="E40" s="101">
        <f t="shared" si="5"/>
        <v>-3.77112499991199E-2</v>
      </c>
      <c r="F40" s="94">
        <f t="shared" si="6"/>
        <v>4.3658013024999995</v>
      </c>
      <c r="G40" s="94">
        <f t="shared" si="7"/>
        <v>9.122123531508624</v>
      </c>
      <c r="H40" s="94">
        <f t="shared" si="8"/>
        <v>19.060221012910691</v>
      </c>
      <c r="I40" s="94">
        <f t="shared" si="9"/>
        <v>-7.8795771310661067E-2</v>
      </c>
      <c r="J40" s="94">
        <f t="shared" si="10"/>
        <v>-0.16463982436506075</v>
      </c>
      <c r="K40" s="94">
        <f t="shared" ca="1" si="11"/>
        <v>-4.222391483382576E-2</v>
      </c>
      <c r="L40" s="94">
        <f t="shared" ca="1" si="12"/>
        <v>2.0364143910390864E-5</v>
      </c>
      <c r="M40" s="94">
        <f t="shared" ca="1" si="13"/>
        <v>10916827.222480273</v>
      </c>
      <c r="N40" s="94">
        <f t="shared" ca="1" si="14"/>
        <v>15190932.608020689</v>
      </c>
      <c r="O40" s="94">
        <f t="shared" ca="1" si="15"/>
        <v>5362.7273896085653</v>
      </c>
      <c r="P40" s="10">
        <f t="shared" ca="1" si="16"/>
        <v>4.5126648347058596E-3</v>
      </c>
      <c r="Q40" s="10"/>
      <c r="R40" s="10"/>
      <c r="S40" s="10"/>
      <c r="T40" s="10"/>
    </row>
    <row r="41" spans="1:20" x14ac:dyDescent="0.2">
      <c r="A41" s="100">
        <v>20895</v>
      </c>
      <c r="B41" s="100">
        <v>-3.2487500000570435E-2</v>
      </c>
      <c r="C41" s="10"/>
      <c r="D41" s="101">
        <f t="shared" si="4"/>
        <v>2.0895000000000001</v>
      </c>
      <c r="E41" s="101">
        <f t="shared" si="5"/>
        <v>-3.2487500000570435E-2</v>
      </c>
      <c r="F41" s="94">
        <f t="shared" si="6"/>
        <v>4.3660102500000004</v>
      </c>
      <c r="G41" s="94">
        <f t="shared" si="7"/>
        <v>9.1227784173750006</v>
      </c>
      <c r="H41" s="94">
        <f t="shared" si="8"/>
        <v>19.062045503105065</v>
      </c>
      <c r="I41" s="94">
        <f t="shared" si="9"/>
        <v>-6.7882631251191927E-2</v>
      </c>
      <c r="J41" s="94">
        <f t="shared" si="10"/>
        <v>-0.14184075799936555</v>
      </c>
      <c r="K41" s="94">
        <f t="shared" ca="1" si="11"/>
        <v>-4.2217665835144635E-2</v>
      </c>
      <c r="L41" s="94">
        <f t="shared" ca="1" si="12"/>
        <v>9.4676127168315049E-5</v>
      </c>
      <c r="M41" s="94">
        <f t="shared" ca="1" si="13"/>
        <v>10909207.834285796</v>
      </c>
      <c r="N41" s="94">
        <f t="shared" ca="1" si="14"/>
        <v>15188821.296516823</v>
      </c>
      <c r="O41" s="94">
        <f t="shared" ca="1" si="15"/>
        <v>5299.2180818996649</v>
      </c>
      <c r="P41" s="10">
        <f t="shared" ca="1" si="16"/>
        <v>9.7301658345742004E-3</v>
      </c>
      <c r="Q41" s="10"/>
      <c r="R41" s="10"/>
      <c r="S41" s="10"/>
      <c r="T41" s="10"/>
    </row>
    <row r="42" spans="1:20" x14ac:dyDescent="0.2">
      <c r="A42" s="100">
        <v>21440</v>
      </c>
      <c r="B42" s="100">
        <v>-4.5699999995122198E-2</v>
      </c>
      <c r="C42" s="10"/>
      <c r="D42" s="101">
        <f t="shared" si="4"/>
        <v>2.1440000000000001</v>
      </c>
      <c r="E42" s="101">
        <f t="shared" si="5"/>
        <v>-4.5699999995122198E-2</v>
      </c>
      <c r="F42" s="94">
        <f t="shared" si="6"/>
        <v>4.5967360000000008</v>
      </c>
      <c r="G42" s="94">
        <f t="shared" si="7"/>
        <v>9.855401984000002</v>
      </c>
      <c r="H42" s="94">
        <f t="shared" si="8"/>
        <v>21.129981853696009</v>
      </c>
      <c r="I42" s="94">
        <f t="shared" si="9"/>
        <v>-9.7980799989541997E-2</v>
      </c>
      <c r="J42" s="94">
        <f t="shared" si="10"/>
        <v>-0.21007083517757805</v>
      </c>
      <c r="K42" s="94">
        <f t="shared" ca="1" si="11"/>
        <v>-3.5320507329641621E-2</v>
      </c>
      <c r="L42" s="94">
        <f t="shared" ca="1" si="12"/>
        <v>1.077338679927651E-4</v>
      </c>
      <c r="M42" s="94">
        <f t="shared" ca="1" si="13"/>
        <v>4123818.2686263523</v>
      </c>
      <c r="N42" s="94">
        <f t="shared" ca="1" si="14"/>
        <v>12891645.071312364</v>
      </c>
      <c r="O42" s="94">
        <f t="shared" ca="1" si="15"/>
        <v>168277.21758830492</v>
      </c>
      <c r="P42" s="10">
        <f t="shared" ca="1" si="16"/>
        <v>-1.0379492665480577E-2</v>
      </c>
      <c r="Q42" s="10"/>
      <c r="R42" s="10"/>
      <c r="S42" s="10"/>
      <c r="T42" s="10"/>
    </row>
    <row r="43" spans="1:20" x14ac:dyDescent="0.2">
      <c r="A43" s="100">
        <v>21440</v>
      </c>
      <c r="B43" s="100">
        <v>-4.5799999999871943E-2</v>
      </c>
      <c r="C43" s="10"/>
      <c r="D43" s="101">
        <f t="shared" si="4"/>
        <v>2.1440000000000001</v>
      </c>
      <c r="E43" s="101">
        <f t="shared" si="5"/>
        <v>-4.5799999999871943E-2</v>
      </c>
      <c r="F43" s="94">
        <f t="shared" si="6"/>
        <v>4.5967360000000008</v>
      </c>
      <c r="G43" s="94">
        <f t="shared" si="7"/>
        <v>9.855401984000002</v>
      </c>
      <c r="H43" s="94">
        <f t="shared" si="8"/>
        <v>21.129981853696009</v>
      </c>
      <c r="I43" s="94">
        <f t="shared" si="9"/>
        <v>-9.8195199999725452E-2</v>
      </c>
      <c r="J43" s="94">
        <f t="shared" si="10"/>
        <v>-0.21053050879941138</v>
      </c>
      <c r="K43" s="94">
        <f t="shared" ca="1" si="11"/>
        <v>-3.5320507329641621E-2</v>
      </c>
      <c r="L43" s="94">
        <f t="shared" ca="1" si="12"/>
        <v>1.0981976662541106E-4</v>
      </c>
      <c r="M43" s="94">
        <f t="shared" ca="1" si="13"/>
        <v>4123818.2686263523</v>
      </c>
      <c r="N43" s="94">
        <f t="shared" ca="1" si="14"/>
        <v>12891645.071312364</v>
      </c>
      <c r="O43" s="94">
        <f t="shared" ca="1" si="15"/>
        <v>168277.21758830492</v>
      </c>
      <c r="P43" s="10">
        <f t="shared" ca="1" si="16"/>
        <v>-1.0479492670230323E-2</v>
      </c>
      <c r="Q43" s="10"/>
      <c r="R43" s="10"/>
      <c r="S43" s="10"/>
      <c r="T43" s="10"/>
    </row>
    <row r="44" spans="1:20" x14ac:dyDescent="0.2">
      <c r="A44" s="100">
        <v>21442.5</v>
      </c>
      <c r="B44" s="100">
        <v>-4.1781250001804437E-2</v>
      </c>
      <c r="C44" s="10"/>
      <c r="D44" s="101">
        <f t="shared" si="4"/>
        <v>2.14425</v>
      </c>
      <c r="E44" s="101">
        <f t="shared" si="5"/>
        <v>-4.1781250001804437E-2</v>
      </c>
      <c r="F44" s="94">
        <f t="shared" si="6"/>
        <v>4.5978080624999995</v>
      </c>
      <c r="G44" s="94">
        <f t="shared" si="7"/>
        <v>9.8588499380156236</v>
      </c>
      <c r="H44" s="94">
        <f t="shared" si="8"/>
        <v>21.139838979589999</v>
      </c>
      <c r="I44" s="94">
        <f t="shared" si="9"/>
        <v>-8.9589445316369171E-2</v>
      </c>
      <c r="J44" s="94">
        <f t="shared" si="10"/>
        <v>-0.19210216811962461</v>
      </c>
      <c r="K44" s="94">
        <f t="shared" ca="1" si="11"/>
        <v>-3.5288474197353203E-2</v>
      </c>
      <c r="L44" s="94">
        <f t="shared" ca="1" si="12"/>
        <v>4.2156137646867368E-5</v>
      </c>
      <c r="M44" s="94">
        <f t="shared" ca="1" si="13"/>
        <v>4099868.1118941908</v>
      </c>
      <c r="N44" s="94">
        <f t="shared" ca="1" si="14"/>
        <v>12881159.50412773</v>
      </c>
      <c r="O44" s="94">
        <f t="shared" ca="1" si="15"/>
        <v>170133.91798664129</v>
      </c>
      <c r="P44" s="10">
        <f t="shared" ca="1" si="16"/>
        <v>-6.492775804451234E-3</v>
      </c>
      <c r="Q44" s="10"/>
      <c r="R44" s="10"/>
      <c r="S44" s="10"/>
      <c r="T44" s="10"/>
    </row>
    <row r="45" spans="1:20" x14ac:dyDescent="0.2">
      <c r="A45" s="100">
        <v>21442.5</v>
      </c>
      <c r="B45" s="100">
        <v>-4.168125000433065E-2</v>
      </c>
      <c r="C45" s="10"/>
      <c r="D45" s="101">
        <f t="shared" si="4"/>
        <v>2.14425</v>
      </c>
      <c r="E45" s="101">
        <f t="shared" si="5"/>
        <v>-4.168125000433065E-2</v>
      </c>
      <c r="F45" s="94">
        <f t="shared" si="6"/>
        <v>4.5978080624999995</v>
      </c>
      <c r="G45" s="94">
        <f t="shared" si="7"/>
        <v>9.8588499380156236</v>
      </c>
      <c r="H45" s="94">
        <f t="shared" si="8"/>
        <v>21.139838979589999</v>
      </c>
      <c r="I45" s="94">
        <f t="shared" si="9"/>
        <v>-8.9375020321786E-2</v>
      </c>
      <c r="J45" s="94">
        <f t="shared" si="10"/>
        <v>-0.19164238732498962</v>
      </c>
      <c r="K45" s="94">
        <f t="shared" ca="1" si="11"/>
        <v>-3.5288474197353203E-2</v>
      </c>
      <c r="L45" s="94">
        <f t="shared" ca="1" si="12"/>
        <v>4.0867582518276142E-5</v>
      </c>
      <c r="M45" s="94">
        <f t="shared" ca="1" si="13"/>
        <v>4099868.1118941908</v>
      </c>
      <c r="N45" s="94">
        <f t="shared" ca="1" si="14"/>
        <v>12881159.50412773</v>
      </c>
      <c r="O45" s="94">
        <f t="shared" ca="1" si="15"/>
        <v>170133.91798664129</v>
      </c>
      <c r="P45" s="10">
        <f t="shared" ca="1" si="16"/>
        <v>-6.3927758069774465E-3</v>
      </c>
      <c r="Q45" s="10"/>
      <c r="R45" s="10"/>
      <c r="S45" s="10"/>
      <c r="T45" s="10"/>
    </row>
    <row r="46" spans="1:20" x14ac:dyDescent="0.2">
      <c r="A46" s="100">
        <v>21445.5</v>
      </c>
      <c r="B46" s="100">
        <v>-4.5738749999145512E-2</v>
      </c>
      <c r="C46" s="10"/>
      <c r="D46" s="101">
        <f t="shared" si="4"/>
        <v>2.1445500000000002</v>
      </c>
      <c r="E46" s="101">
        <f t="shared" si="5"/>
        <v>-4.5738749999145512E-2</v>
      </c>
      <c r="F46" s="94">
        <f t="shared" si="6"/>
        <v>4.5990947025000004</v>
      </c>
      <c r="G46" s="94">
        <f t="shared" si="7"/>
        <v>9.8629885442463774</v>
      </c>
      <c r="H46" s="94">
        <f t="shared" si="8"/>
        <v>21.151672082563568</v>
      </c>
      <c r="I46" s="94">
        <f t="shared" si="9"/>
        <v>-9.808903631066751E-2</v>
      </c>
      <c r="J46" s="94">
        <f t="shared" si="10"/>
        <v>-0.21035684282004202</v>
      </c>
      <c r="K46" s="94">
        <f t="shared" ca="1" si="11"/>
        <v>-3.5250029679488454E-2</v>
      </c>
      <c r="L46" s="94">
        <f t="shared" ca="1" si="12"/>
        <v>1.1001325394398686E-4</v>
      </c>
      <c r="M46" s="94">
        <f t="shared" ca="1" si="13"/>
        <v>4071216.598907969</v>
      </c>
      <c r="N46" s="94">
        <f t="shared" ca="1" si="14"/>
        <v>12868577.854573663</v>
      </c>
      <c r="O46" s="94">
        <f t="shared" ca="1" si="15"/>
        <v>172375.81776134594</v>
      </c>
      <c r="P46" s="10">
        <f t="shared" ca="1" si="16"/>
        <v>-1.0488720319657058E-2</v>
      </c>
      <c r="Q46" s="10"/>
      <c r="R46" s="10"/>
      <c r="S46" s="10"/>
      <c r="T46" s="10"/>
    </row>
    <row r="47" spans="1:20" x14ac:dyDescent="0.2">
      <c r="A47" s="100">
        <v>21445.5</v>
      </c>
      <c r="B47" s="100">
        <v>-4.5338750001974404E-2</v>
      </c>
      <c r="C47" s="10"/>
      <c r="D47" s="101">
        <f t="shared" si="4"/>
        <v>2.1445500000000002</v>
      </c>
      <c r="E47" s="101">
        <f t="shared" si="5"/>
        <v>-4.5338750001974404E-2</v>
      </c>
      <c r="F47" s="94">
        <f t="shared" si="6"/>
        <v>4.5990947025000004</v>
      </c>
      <c r="G47" s="94">
        <f t="shared" si="7"/>
        <v>9.8629885442463774</v>
      </c>
      <c r="H47" s="94">
        <f t="shared" si="8"/>
        <v>21.151672082563568</v>
      </c>
      <c r="I47" s="94">
        <f t="shared" si="9"/>
        <v>-9.7231216316734217E-2</v>
      </c>
      <c r="J47" s="94">
        <f t="shared" si="10"/>
        <v>-0.20851720495205239</v>
      </c>
      <c r="K47" s="94">
        <f t="shared" ca="1" si="11"/>
        <v>-3.5250029679488454E-2</v>
      </c>
      <c r="L47" s="94">
        <f t="shared" ca="1" si="12"/>
        <v>1.0178227774534102E-4</v>
      </c>
      <c r="M47" s="94">
        <f t="shared" ca="1" si="13"/>
        <v>4071216.598907969</v>
      </c>
      <c r="N47" s="94">
        <f t="shared" ca="1" si="14"/>
        <v>12868577.854573663</v>
      </c>
      <c r="O47" s="94">
        <f t="shared" ca="1" si="15"/>
        <v>172375.81776134594</v>
      </c>
      <c r="P47" s="10">
        <f t="shared" ca="1" si="16"/>
        <v>-1.008872032248595E-2</v>
      </c>
      <c r="Q47" s="10"/>
      <c r="R47" s="10"/>
      <c r="S47" s="10"/>
      <c r="T47" s="10"/>
    </row>
    <row r="48" spans="1:20" x14ac:dyDescent="0.2">
      <c r="A48" s="100">
        <v>21518</v>
      </c>
      <c r="B48" s="100">
        <v>-4.4294999999692664E-2</v>
      </c>
      <c r="C48" s="10"/>
      <c r="D48" s="101">
        <f t="shared" si="4"/>
        <v>2.1518000000000002</v>
      </c>
      <c r="E48" s="101">
        <f t="shared" si="5"/>
        <v>-4.4294999999692664E-2</v>
      </c>
      <c r="F48" s="94">
        <f t="shared" si="6"/>
        <v>4.6302432400000004</v>
      </c>
      <c r="G48" s="94">
        <f t="shared" si="7"/>
        <v>9.963357403832001</v>
      </c>
      <c r="H48" s="94">
        <f t="shared" si="8"/>
        <v>21.439152461565701</v>
      </c>
      <c r="I48" s="94">
        <f t="shared" si="9"/>
        <v>-9.5313980999338674E-2</v>
      </c>
      <c r="J48" s="94">
        <f t="shared" si="10"/>
        <v>-0.20509662431437697</v>
      </c>
      <c r="K48" s="94">
        <f t="shared" ca="1" si="11"/>
        <v>-3.4319375029550125E-2</v>
      </c>
      <c r="L48" s="94">
        <f t="shared" ca="1" si="12"/>
        <v>9.9513093544931317E-5</v>
      </c>
      <c r="M48" s="94">
        <f t="shared" ca="1" si="13"/>
        <v>3408325.3041411568</v>
      </c>
      <c r="N48" s="94">
        <f t="shared" ca="1" si="14"/>
        <v>12564882.809081223</v>
      </c>
      <c r="O48" s="94">
        <f t="shared" ca="1" si="15"/>
        <v>231176.02347115503</v>
      </c>
      <c r="P48" s="10">
        <f t="shared" ca="1" si="16"/>
        <v>-9.9756249701425381E-3</v>
      </c>
      <c r="Q48" s="10"/>
      <c r="R48" s="10"/>
      <c r="S48" s="10"/>
      <c r="T48" s="10"/>
    </row>
    <row r="49" spans="1:20" x14ac:dyDescent="0.2">
      <c r="A49" s="100">
        <v>21518</v>
      </c>
      <c r="B49" s="100">
        <v>-4.4795000001613516E-2</v>
      </c>
      <c r="C49" s="10"/>
      <c r="D49" s="101">
        <f t="shared" si="4"/>
        <v>2.1518000000000002</v>
      </c>
      <c r="E49" s="101">
        <f t="shared" si="5"/>
        <v>-4.4795000001613516E-2</v>
      </c>
      <c r="F49" s="94">
        <f t="shared" si="6"/>
        <v>4.6302432400000004</v>
      </c>
      <c r="G49" s="94">
        <f t="shared" si="7"/>
        <v>9.963357403832001</v>
      </c>
      <c r="H49" s="94">
        <f t="shared" si="8"/>
        <v>21.439152461565701</v>
      </c>
      <c r="I49" s="94">
        <f t="shared" si="9"/>
        <v>-9.6389881003471969E-2</v>
      </c>
      <c r="J49" s="94">
        <f t="shared" si="10"/>
        <v>-0.207411745943271</v>
      </c>
      <c r="K49" s="94">
        <f t="shared" ca="1" si="11"/>
        <v>-3.4319375029550125E-2</v>
      </c>
      <c r="L49" s="94">
        <f t="shared" ca="1" si="12"/>
        <v>1.0973871855531812E-4</v>
      </c>
      <c r="M49" s="94">
        <f t="shared" ca="1" si="13"/>
        <v>3408325.3041411568</v>
      </c>
      <c r="N49" s="94">
        <f t="shared" ca="1" si="14"/>
        <v>12564882.809081223</v>
      </c>
      <c r="O49" s="94">
        <f t="shared" ca="1" si="15"/>
        <v>231176.02347115503</v>
      </c>
      <c r="P49" s="10">
        <f t="shared" ca="1" si="16"/>
        <v>-1.0475624972063391E-2</v>
      </c>
      <c r="Q49" s="10"/>
      <c r="R49" s="10"/>
      <c r="S49" s="10"/>
      <c r="T49" s="10"/>
    </row>
    <row r="50" spans="1:20" x14ac:dyDescent="0.2">
      <c r="A50" s="100">
        <v>21520.5</v>
      </c>
      <c r="B50" s="100">
        <v>-4.1676249995362014E-2</v>
      </c>
      <c r="C50" s="10"/>
      <c r="D50" s="101">
        <f t="shared" si="4"/>
        <v>2.15205</v>
      </c>
      <c r="E50" s="101">
        <f t="shared" si="5"/>
        <v>-4.1676249995362014E-2</v>
      </c>
      <c r="F50" s="94">
        <f t="shared" si="6"/>
        <v>4.6313192025000003</v>
      </c>
      <c r="G50" s="94">
        <f t="shared" si="7"/>
        <v>9.9668304897401256</v>
      </c>
      <c r="H50" s="94">
        <f t="shared" si="8"/>
        <v>21.449117555445238</v>
      </c>
      <c r="I50" s="94">
        <f t="shared" si="9"/>
        <v>-8.9689373802518818E-2</v>
      </c>
      <c r="J50" s="94">
        <f t="shared" si="10"/>
        <v>-0.19301601689171063</v>
      </c>
      <c r="K50" s="94">
        <f t="shared" ca="1" si="11"/>
        <v>-3.4287229409003916E-2</v>
      </c>
      <c r="L50" s="94">
        <f t="shared" ca="1" si="12"/>
        <v>5.4597625225623755E-5</v>
      </c>
      <c r="M50" s="94">
        <f t="shared" ca="1" si="13"/>
        <v>3386481.7131619407</v>
      </c>
      <c r="N50" s="94">
        <f t="shared" ca="1" si="14"/>
        <v>12554423.616162164</v>
      </c>
      <c r="O50" s="94">
        <f t="shared" ca="1" si="15"/>
        <v>233362.7022975336</v>
      </c>
      <c r="P50" s="10">
        <f t="shared" ca="1" si="16"/>
        <v>-7.3890205863580971E-3</v>
      </c>
      <c r="Q50" s="10"/>
      <c r="R50" s="10"/>
      <c r="S50" s="10"/>
      <c r="T50" s="10"/>
    </row>
    <row r="51" spans="1:20" x14ac:dyDescent="0.2">
      <c r="A51" s="100">
        <v>21520.5</v>
      </c>
      <c r="B51" s="100">
        <v>-4.1176250000717118E-2</v>
      </c>
      <c r="C51" s="10"/>
      <c r="D51" s="101">
        <f t="shared" si="4"/>
        <v>2.15205</v>
      </c>
      <c r="E51" s="101">
        <f t="shared" si="5"/>
        <v>-4.1176250000717118E-2</v>
      </c>
      <c r="F51" s="94">
        <f t="shared" si="6"/>
        <v>4.6313192025000003</v>
      </c>
      <c r="G51" s="94">
        <f t="shared" si="7"/>
        <v>9.9668304897401256</v>
      </c>
      <c r="H51" s="94">
        <f t="shared" si="8"/>
        <v>21.449117555445238</v>
      </c>
      <c r="I51" s="94">
        <f t="shared" si="9"/>
        <v>-8.8613348814043272E-2</v>
      </c>
      <c r="J51" s="94">
        <f t="shared" si="10"/>
        <v>-0.19070035731526183</v>
      </c>
      <c r="K51" s="94">
        <f t="shared" ca="1" si="11"/>
        <v>-3.4287229409003916E-2</v>
      </c>
      <c r="L51" s="94">
        <f t="shared" ca="1" si="12"/>
        <v>4.7458604713048514E-5</v>
      </c>
      <c r="M51" s="94">
        <f t="shared" ca="1" si="13"/>
        <v>3386481.7131619407</v>
      </c>
      <c r="N51" s="94">
        <f t="shared" ca="1" si="14"/>
        <v>12554423.616162164</v>
      </c>
      <c r="O51" s="94">
        <f t="shared" ca="1" si="15"/>
        <v>233362.7022975336</v>
      </c>
      <c r="P51" s="10">
        <f t="shared" ca="1" si="16"/>
        <v>-6.8890205917132019E-3</v>
      </c>
      <c r="Q51" s="10"/>
      <c r="R51" s="10"/>
      <c r="S51" s="10"/>
      <c r="T51" s="10"/>
    </row>
    <row r="52" spans="1:20" x14ac:dyDescent="0.2">
      <c r="A52" s="100">
        <v>21887.5</v>
      </c>
      <c r="B52" s="100">
        <v>-2.6943749995552935E-2</v>
      </c>
      <c r="C52" s="10"/>
      <c r="D52" s="101">
        <f t="shared" si="4"/>
        <v>2.1887500000000002</v>
      </c>
      <c r="E52" s="101">
        <f t="shared" si="5"/>
        <v>-2.6943749995552935E-2</v>
      </c>
      <c r="F52" s="94">
        <f t="shared" si="6"/>
        <v>4.7906265625000009</v>
      </c>
      <c r="G52" s="94">
        <f t="shared" si="7"/>
        <v>10.485483888671878</v>
      </c>
      <c r="H52" s="94">
        <f t="shared" si="8"/>
        <v>22.950102861330574</v>
      </c>
      <c r="I52" s="94">
        <f t="shared" si="9"/>
        <v>-5.897313280276649E-2</v>
      </c>
      <c r="J52" s="94">
        <f t="shared" si="10"/>
        <v>-0.12907744442205515</v>
      </c>
      <c r="K52" s="94">
        <f t="shared" ca="1" si="11"/>
        <v>-2.952913913608271E-2</v>
      </c>
      <c r="L52" s="94">
        <f t="shared" ca="1" si="12"/>
        <v>6.6842370079692924E-6</v>
      </c>
      <c r="M52" s="94">
        <f t="shared" ca="1" si="13"/>
        <v>928268.86099663563</v>
      </c>
      <c r="N52" s="94">
        <f t="shared" ca="1" si="14"/>
        <v>11031228.505348222</v>
      </c>
      <c r="O52" s="94">
        <f t="shared" ca="1" si="15"/>
        <v>672715.07718773955</v>
      </c>
      <c r="P52" s="10">
        <f t="shared" ca="1" si="16"/>
        <v>2.5853891405297758E-3</v>
      </c>
      <c r="Q52" s="10"/>
      <c r="R52" s="10"/>
      <c r="S52" s="10"/>
      <c r="T52" s="10"/>
    </row>
    <row r="53" spans="1:20" x14ac:dyDescent="0.2">
      <c r="A53" s="100">
        <v>22627.5</v>
      </c>
      <c r="B53" s="100">
        <v>-1.7593750002561137E-2</v>
      </c>
      <c r="C53" s="10"/>
      <c r="D53" s="101">
        <f t="shared" si="4"/>
        <v>2.26275</v>
      </c>
      <c r="E53" s="101">
        <f t="shared" si="5"/>
        <v>-1.7593750002561137E-2</v>
      </c>
      <c r="F53" s="94">
        <f t="shared" si="6"/>
        <v>5.1200375625000003</v>
      </c>
      <c r="G53" s="94">
        <f t="shared" si="7"/>
        <v>11.585364994546875</v>
      </c>
      <c r="H53" s="94">
        <f t="shared" si="8"/>
        <v>26.214784641410944</v>
      </c>
      <c r="I53" s="94">
        <f t="shared" si="9"/>
        <v>-3.9810257818295211E-2</v>
      </c>
      <c r="J53" s="94">
        <f t="shared" si="10"/>
        <v>-9.0080660878347485E-2</v>
      </c>
      <c r="K53" s="94">
        <f t="shared" ca="1" si="11"/>
        <v>-1.969889238946651E-2</v>
      </c>
      <c r="L53" s="94">
        <f t="shared" ca="1" si="12"/>
        <v>4.4316244691456522E-6</v>
      </c>
      <c r="M53" s="94">
        <f t="shared" ca="1" si="13"/>
        <v>716048.96698428621</v>
      </c>
      <c r="N53" s="94">
        <f t="shared" ca="1" si="14"/>
        <v>8077440.6022867709</v>
      </c>
      <c r="O53" s="94">
        <f t="shared" ca="1" si="15"/>
        <v>2324415.2646865435</v>
      </c>
      <c r="P53" s="10">
        <f t="shared" ca="1" si="16"/>
        <v>2.1051423869053731E-3</v>
      </c>
      <c r="Q53" s="10"/>
      <c r="R53" s="10"/>
      <c r="S53" s="10"/>
      <c r="T53" s="10"/>
    </row>
    <row r="54" spans="1:20" x14ac:dyDescent="0.2">
      <c r="A54" s="100">
        <v>22628</v>
      </c>
      <c r="B54" s="100">
        <v>-1.337000000057742E-2</v>
      </c>
      <c r="C54" s="10"/>
      <c r="D54" s="101">
        <f t="shared" si="4"/>
        <v>2.2627999999999999</v>
      </c>
      <c r="E54" s="101">
        <f t="shared" si="5"/>
        <v>-1.337000000057742E-2</v>
      </c>
      <c r="F54" s="94">
        <f t="shared" si="6"/>
        <v>5.1202638399999998</v>
      </c>
      <c r="G54" s="94">
        <f t="shared" si="7"/>
        <v>11.586133017151999</v>
      </c>
      <c r="H54" s="94">
        <f t="shared" si="8"/>
        <v>26.217101791211544</v>
      </c>
      <c r="I54" s="94">
        <f t="shared" si="9"/>
        <v>-3.0253636001306584E-2</v>
      </c>
      <c r="J54" s="94">
        <f t="shared" si="10"/>
        <v>-6.8457927543756542E-2</v>
      </c>
      <c r="K54" s="94">
        <f t="shared" ca="1" si="11"/>
        <v>-1.9692143539116913E-2</v>
      </c>
      <c r="L54" s="94">
        <f t="shared" ca="1" si="12"/>
        <v>3.9969498921896665E-5</v>
      </c>
      <c r="M54" s="94">
        <f t="shared" ca="1" si="13"/>
        <v>718151.83789516531</v>
      </c>
      <c r="N54" s="94">
        <f t="shared" ca="1" si="14"/>
        <v>8075518.3206692887</v>
      </c>
      <c r="O54" s="94">
        <f t="shared" ca="1" si="15"/>
        <v>2325900.7795141386</v>
      </c>
      <c r="P54" s="10">
        <f t="shared" ca="1" si="16"/>
        <v>6.3221435385394931E-3</v>
      </c>
      <c r="Q54" s="10"/>
      <c r="R54" s="10"/>
      <c r="S54" s="10"/>
      <c r="T54" s="10"/>
    </row>
    <row r="55" spans="1:20" x14ac:dyDescent="0.2">
      <c r="A55" s="100">
        <v>23588.5</v>
      </c>
      <c r="B55" s="100">
        <v>-1.9462499985820614E-3</v>
      </c>
      <c r="C55" s="10"/>
      <c r="D55" s="101">
        <f t="shared" si="4"/>
        <v>2.3588499999999999</v>
      </c>
      <c r="E55" s="101">
        <f t="shared" si="5"/>
        <v>-1.9462499985820614E-3</v>
      </c>
      <c r="F55" s="94">
        <f t="shared" si="6"/>
        <v>5.5641733224999994</v>
      </c>
      <c r="G55" s="94">
        <f t="shared" si="7"/>
        <v>13.125050241779123</v>
      </c>
      <c r="H55" s="94">
        <f t="shared" si="8"/>
        <v>30.960024762820684</v>
      </c>
      <c r="I55" s="94">
        <f t="shared" si="9"/>
        <v>-4.5909118091552953E-3</v>
      </c>
      <c r="J55" s="94">
        <f t="shared" si="10"/>
        <v>-1.0829272321025967E-2</v>
      </c>
      <c r="K55" s="94">
        <f t="shared" ca="1" si="11"/>
        <v>-6.4613681259863553E-3</v>
      </c>
      <c r="L55" s="94">
        <f t="shared" ca="1" si="12"/>
        <v>2.0386291704414859E-5</v>
      </c>
      <c r="M55" s="94">
        <f t="shared" ca="1" si="13"/>
        <v>10756400.300841544</v>
      </c>
      <c r="N55" s="94">
        <f t="shared" ca="1" si="14"/>
        <v>4649163.9665609049</v>
      </c>
      <c r="O55" s="94">
        <f t="shared" ca="1" si="15"/>
        <v>6193184.4179426832</v>
      </c>
      <c r="P55" s="10">
        <f t="shared" ca="1" si="16"/>
        <v>4.515118127404294E-3</v>
      </c>
      <c r="Q55" s="10"/>
      <c r="R55" s="10"/>
      <c r="S55" s="10"/>
      <c r="T55" s="10"/>
    </row>
    <row r="56" spans="1:20" x14ac:dyDescent="0.2">
      <c r="A56" s="100">
        <v>23588.5</v>
      </c>
      <c r="B56" s="100">
        <v>-1.9462499985820614E-3</v>
      </c>
      <c r="C56" s="10"/>
      <c r="D56" s="101">
        <f t="shared" si="4"/>
        <v>2.3588499999999999</v>
      </c>
      <c r="E56" s="101">
        <f t="shared" si="5"/>
        <v>-1.9462499985820614E-3</v>
      </c>
      <c r="F56" s="94">
        <f t="shared" si="6"/>
        <v>5.5641733224999994</v>
      </c>
      <c r="G56" s="94">
        <f t="shared" si="7"/>
        <v>13.125050241779123</v>
      </c>
      <c r="H56" s="94">
        <f t="shared" si="8"/>
        <v>30.960024762820684</v>
      </c>
      <c r="I56" s="94">
        <f t="shared" si="9"/>
        <v>-4.5909118091552953E-3</v>
      </c>
      <c r="J56" s="94">
        <f t="shared" si="10"/>
        <v>-1.0829272321025967E-2</v>
      </c>
      <c r="K56" s="94">
        <f t="shared" ca="1" si="11"/>
        <v>-6.4613681259863553E-3</v>
      </c>
      <c r="L56" s="94">
        <f t="shared" ca="1" si="12"/>
        <v>2.0386291704414859E-5</v>
      </c>
      <c r="M56" s="94">
        <f t="shared" ca="1" si="13"/>
        <v>10756400.300841544</v>
      </c>
      <c r="N56" s="94">
        <f t="shared" ca="1" si="14"/>
        <v>4649163.9665609049</v>
      </c>
      <c r="O56" s="94">
        <f t="shared" ca="1" si="15"/>
        <v>6193184.4179426832</v>
      </c>
      <c r="P56" s="10">
        <f t="shared" ca="1" si="16"/>
        <v>4.515118127404294E-3</v>
      </c>
      <c r="Q56" s="10"/>
      <c r="R56" s="10"/>
      <c r="S56" s="10"/>
      <c r="T56" s="10"/>
    </row>
    <row r="57" spans="1:20" x14ac:dyDescent="0.2">
      <c r="A57" s="100">
        <v>23653</v>
      </c>
      <c r="B57" s="100">
        <v>-4.4825000077253208E-3</v>
      </c>
      <c r="C57" s="10"/>
      <c r="D57" s="101">
        <f t="shared" si="4"/>
        <v>2.3653</v>
      </c>
      <c r="E57" s="101">
        <f t="shared" si="5"/>
        <v>-4.4825000077253208E-3</v>
      </c>
      <c r="F57" s="94">
        <f t="shared" si="6"/>
        <v>5.5946440900000001</v>
      </c>
      <c r="G57" s="94">
        <f t="shared" si="7"/>
        <v>13.233011666076999</v>
      </c>
      <c r="H57" s="94">
        <f t="shared" si="8"/>
        <v>31.300042493771929</v>
      </c>
      <c r="I57" s="94">
        <f t="shared" si="9"/>
        <v>-1.0602457268272702E-2</v>
      </c>
      <c r="J57" s="94">
        <f t="shared" si="10"/>
        <v>-2.5077992176645421E-2</v>
      </c>
      <c r="K57" s="94">
        <f t="shared" ca="1" si="11"/>
        <v>-5.5538192299742495E-3</v>
      </c>
      <c r="L57" s="94">
        <f t="shared" ca="1" si="12"/>
        <v>1.1477248759600495E-6</v>
      </c>
      <c r="M57" s="94">
        <f t="shared" ca="1" si="13"/>
        <v>11877670.233175738</v>
      </c>
      <c r="N57" s="94">
        <f t="shared" ca="1" si="14"/>
        <v>4441920.0990629699</v>
      </c>
      <c r="O57" s="94">
        <f t="shared" ca="1" si="15"/>
        <v>6529581.800566012</v>
      </c>
      <c r="P57" s="10">
        <f t="shared" ca="1" si="16"/>
        <v>1.0713192222489287E-3</v>
      </c>
      <c r="Q57" s="10"/>
      <c r="R57" s="10"/>
      <c r="S57" s="10"/>
      <c r="T57" s="10"/>
    </row>
    <row r="58" spans="1:20" x14ac:dyDescent="0.2">
      <c r="A58" s="100">
        <v>23653</v>
      </c>
      <c r="B58" s="100">
        <v>-1.2825000085285865E-3</v>
      </c>
      <c r="C58" s="10"/>
      <c r="D58" s="101">
        <f t="shared" si="4"/>
        <v>2.3653</v>
      </c>
      <c r="E58" s="101">
        <f t="shared" si="5"/>
        <v>-1.2825000085285865E-3</v>
      </c>
      <c r="F58" s="94">
        <f t="shared" si="6"/>
        <v>5.5946440900000001</v>
      </c>
      <c r="G58" s="94">
        <f t="shared" si="7"/>
        <v>13.233011666076999</v>
      </c>
      <c r="H58" s="94">
        <f t="shared" si="8"/>
        <v>31.300042493771929</v>
      </c>
      <c r="I58" s="94">
        <f t="shared" si="9"/>
        <v>-3.0334972701726655E-3</v>
      </c>
      <c r="J58" s="94">
        <f t="shared" si="10"/>
        <v>-7.1751310931394054E-3</v>
      </c>
      <c r="K58" s="94">
        <f t="shared" ca="1" si="11"/>
        <v>-5.5538192299742495E-3</v>
      </c>
      <c r="L58" s="94">
        <f t="shared" ca="1" si="12"/>
        <v>1.8244167891491186E-5</v>
      </c>
      <c r="M58" s="94">
        <f t="shared" ca="1" si="13"/>
        <v>11877670.233175738</v>
      </c>
      <c r="N58" s="94">
        <f t="shared" ca="1" si="14"/>
        <v>4441920.0990629699</v>
      </c>
      <c r="O58" s="94">
        <f t="shared" ca="1" si="15"/>
        <v>6529581.800566012</v>
      </c>
      <c r="P58" s="10">
        <f t="shared" ca="1" si="16"/>
        <v>4.271319221445663E-3</v>
      </c>
      <c r="Q58" s="10"/>
      <c r="R58" s="10"/>
      <c r="S58" s="10"/>
      <c r="T58" s="10"/>
    </row>
    <row r="59" spans="1:20" x14ac:dyDescent="0.2">
      <c r="A59" s="100">
        <v>23685.5</v>
      </c>
      <c r="B59" s="100">
        <v>-5.2387499963515438E-3</v>
      </c>
      <c r="C59" s="10"/>
      <c r="D59" s="101">
        <f t="shared" si="4"/>
        <v>2.3685499999999999</v>
      </c>
      <c r="E59" s="101">
        <f t="shared" si="5"/>
        <v>-5.2387499963515438E-3</v>
      </c>
      <c r="F59" s="94">
        <f t="shared" si="6"/>
        <v>5.6100291024999995</v>
      </c>
      <c r="G59" s="94">
        <f t="shared" si="7"/>
        <v>13.287634430726374</v>
      </c>
      <c r="H59" s="94">
        <f t="shared" si="8"/>
        <v>31.47242653089695</v>
      </c>
      <c r="I59" s="94">
        <f t="shared" si="9"/>
        <v>-1.2408241303858449E-2</v>
      </c>
      <c r="J59" s="94">
        <f t="shared" si="10"/>
        <v>-2.938953994025393E-2</v>
      </c>
      <c r="K59" s="94">
        <f t="shared" ca="1" si="11"/>
        <v>-5.0956178705046373E-3</v>
      </c>
      <c r="L59" s="94">
        <f t="shared" ca="1" si="12"/>
        <v>2.0486805449454678E-8</v>
      </c>
      <c r="M59" s="94">
        <f t="shared" ca="1" si="13"/>
        <v>12464845.255871234</v>
      </c>
      <c r="N59" s="94">
        <f t="shared" ca="1" si="14"/>
        <v>4338774.7803390315</v>
      </c>
      <c r="O59" s="94">
        <f t="shared" ca="1" si="15"/>
        <v>6702946.4924538089</v>
      </c>
      <c r="P59" s="10">
        <f t="shared" ca="1" si="16"/>
        <v>-1.4313212584690649E-4</v>
      </c>
      <c r="Q59" s="10"/>
      <c r="R59" s="10"/>
      <c r="S59" s="10"/>
      <c r="T59" s="10"/>
    </row>
    <row r="60" spans="1:20" x14ac:dyDescent="0.2">
      <c r="A60" s="100">
        <v>23685.5</v>
      </c>
      <c r="B60" s="100">
        <v>-3.4387499981676228E-3</v>
      </c>
      <c r="C60" s="10"/>
      <c r="D60" s="101">
        <f t="shared" si="4"/>
        <v>2.3685499999999999</v>
      </c>
      <c r="E60" s="101">
        <f t="shared" si="5"/>
        <v>-3.4387499981676228E-3</v>
      </c>
      <c r="F60" s="94">
        <f t="shared" si="6"/>
        <v>5.6100291024999995</v>
      </c>
      <c r="G60" s="94">
        <f t="shared" si="7"/>
        <v>13.287634430726374</v>
      </c>
      <c r="H60" s="94">
        <f t="shared" si="8"/>
        <v>31.47242653089695</v>
      </c>
      <c r="I60" s="94">
        <f t="shared" si="9"/>
        <v>-8.1448513081599228E-3</v>
      </c>
      <c r="J60" s="94">
        <f t="shared" si="10"/>
        <v>-1.9291487565942185E-2</v>
      </c>
      <c r="K60" s="94">
        <f t="shared" ca="1" si="11"/>
        <v>-5.0956178705046373E-3</v>
      </c>
      <c r="L60" s="94">
        <f t="shared" ca="1" si="12"/>
        <v>2.7452111463825853E-6</v>
      </c>
      <c r="M60" s="94">
        <f t="shared" ca="1" si="13"/>
        <v>12464845.255871234</v>
      </c>
      <c r="N60" s="94">
        <f t="shared" ca="1" si="14"/>
        <v>4338774.7803390315</v>
      </c>
      <c r="O60" s="94">
        <f t="shared" ca="1" si="15"/>
        <v>6702946.4924538089</v>
      </c>
      <c r="P60" s="10">
        <f t="shared" ca="1" si="16"/>
        <v>1.6568678723370145E-3</v>
      </c>
      <c r="Q60" s="10"/>
      <c r="R60" s="10"/>
      <c r="S60" s="10"/>
      <c r="T60" s="10"/>
    </row>
    <row r="61" spans="1:20" x14ac:dyDescent="0.2">
      <c r="A61" s="100">
        <v>24597.5</v>
      </c>
      <c r="B61" s="100">
        <v>1.098124999407446E-2</v>
      </c>
      <c r="C61" s="10"/>
      <c r="D61" s="101">
        <f t="shared" si="4"/>
        <v>2.4597500000000001</v>
      </c>
      <c r="E61" s="101">
        <f t="shared" si="5"/>
        <v>1.098124999407446E-2</v>
      </c>
      <c r="F61" s="94">
        <f t="shared" si="6"/>
        <v>6.0503700625000008</v>
      </c>
      <c r="G61" s="94">
        <f t="shared" si="7"/>
        <v>14.882397761234378</v>
      </c>
      <c r="H61" s="94">
        <f t="shared" si="8"/>
        <v>36.606977893196266</v>
      </c>
      <c r="I61" s="94">
        <f t="shared" si="9"/>
        <v>2.7011129672924655E-2</v>
      </c>
      <c r="J61" s="94">
        <f t="shared" si="10"/>
        <v>6.6440626212976417E-2</v>
      </c>
      <c r="K61" s="94">
        <f t="shared" ca="1" si="11"/>
        <v>8.0106674204430961E-3</v>
      </c>
      <c r="L61" s="94">
        <f t="shared" ca="1" si="12"/>
        <v>8.8243608267623379E-6</v>
      </c>
      <c r="M61" s="94">
        <f t="shared" ca="1" si="13"/>
        <v>35237663.73737786</v>
      </c>
      <c r="N61" s="94">
        <f t="shared" ca="1" si="14"/>
        <v>1846340.7141172946</v>
      </c>
      <c r="O61" s="94">
        <f t="shared" ca="1" si="15"/>
        <v>12678056.103795106</v>
      </c>
      <c r="P61" s="10">
        <f t="shared" ca="1" si="16"/>
        <v>2.970582573631364E-3</v>
      </c>
      <c r="Q61" s="10"/>
      <c r="R61" s="10"/>
      <c r="S61" s="10"/>
      <c r="T61" s="10"/>
    </row>
    <row r="62" spans="1:20" x14ac:dyDescent="0.2">
      <c r="A62" s="100">
        <v>24597.5</v>
      </c>
      <c r="B62" s="100">
        <v>1.2381249995087273E-2</v>
      </c>
      <c r="C62" s="10"/>
      <c r="D62" s="101">
        <f t="shared" si="4"/>
        <v>2.4597500000000001</v>
      </c>
      <c r="E62" s="101">
        <f t="shared" si="5"/>
        <v>1.2381249995087273E-2</v>
      </c>
      <c r="F62" s="94">
        <f t="shared" si="6"/>
        <v>6.0503700625000008</v>
      </c>
      <c r="G62" s="94">
        <f t="shared" si="7"/>
        <v>14.882397761234378</v>
      </c>
      <c r="H62" s="94">
        <f t="shared" si="8"/>
        <v>36.606977893196266</v>
      </c>
      <c r="I62" s="94">
        <f t="shared" si="9"/>
        <v>3.0454779675415922E-2</v>
      </c>
      <c r="J62" s="94">
        <f t="shared" si="10"/>
        <v>7.4911144306604324E-2</v>
      </c>
      <c r="K62" s="94">
        <f t="shared" ca="1" si="11"/>
        <v>8.0106674204430961E-3</v>
      </c>
      <c r="L62" s="94">
        <f t="shared" ca="1" si="12"/>
        <v>1.9101992041783325E-5</v>
      </c>
      <c r="M62" s="94">
        <f t="shared" ca="1" si="13"/>
        <v>35237663.73737786</v>
      </c>
      <c r="N62" s="94">
        <f t="shared" ca="1" si="14"/>
        <v>1846340.7141172946</v>
      </c>
      <c r="O62" s="94">
        <f t="shared" ca="1" si="15"/>
        <v>12678056.103795106</v>
      </c>
      <c r="P62" s="10">
        <f t="shared" ca="1" si="16"/>
        <v>4.3705825746441773E-3</v>
      </c>
      <c r="Q62" s="10"/>
      <c r="R62" s="10"/>
      <c r="S62" s="10"/>
      <c r="T62" s="10"/>
    </row>
    <row r="63" spans="1:20" x14ac:dyDescent="0.2">
      <c r="A63" s="100">
        <v>24616.5</v>
      </c>
      <c r="B63" s="100">
        <v>1.1983749995124526E-2</v>
      </c>
      <c r="C63" s="10"/>
      <c r="D63" s="101">
        <f t="shared" si="4"/>
        <v>2.4616500000000001</v>
      </c>
      <c r="E63" s="101">
        <f t="shared" si="5"/>
        <v>1.1983749995124526E-2</v>
      </c>
      <c r="F63" s="94">
        <f t="shared" si="6"/>
        <v>6.0597207225000007</v>
      </c>
      <c r="G63" s="94">
        <f t="shared" si="7"/>
        <v>14.916911516542127</v>
      </c>
      <c r="H63" s="94">
        <f t="shared" si="8"/>
        <v>36.720215234695928</v>
      </c>
      <c r="I63" s="94">
        <f t="shared" si="9"/>
        <v>2.949979817549829E-2</v>
      </c>
      <c r="J63" s="94">
        <f t="shared" si="10"/>
        <v>7.2618178178715367E-2</v>
      </c>
      <c r="K63" s="94">
        <f t="shared" ca="1" si="11"/>
        <v>8.2888170942397865E-3</v>
      </c>
      <c r="L63" s="94">
        <f t="shared" ca="1" si="12"/>
        <v>1.3652529142040518E-5</v>
      </c>
      <c r="M63" s="94">
        <f t="shared" ca="1" si="13"/>
        <v>35845970.427060843</v>
      </c>
      <c r="N63" s="94">
        <f t="shared" ca="1" si="14"/>
        <v>1803721.3466148297</v>
      </c>
      <c r="O63" s="94">
        <f t="shared" ca="1" si="15"/>
        <v>12826430.094212314</v>
      </c>
      <c r="P63" s="10">
        <f t="shared" ca="1" si="16"/>
        <v>3.6949329008847398E-3</v>
      </c>
      <c r="Q63" s="10"/>
      <c r="R63" s="10"/>
      <c r="S63" s="10"/>
      <c r="T63" s="10"/>
    </row>
    <row r="64" spans="1:20" x14ac:dyDescent="0.2">
      <c r="A64" s="100">
        <v>25555.5</v>
      </c>
      <c r="B64" s="100">
        <v>2.3586249997606501E-2</v>
      </c>
      <c r="C64" s="10"/>
      <c r="D64" s="101">
        <f t="shared" si="4"/>
        <v>2.5555500000000002</v>
      </c>
      <c r="E64" s="101">
        <f t="shared" si="5"/>
        <v>2.3586249997606501E-2</v>
      </c>
      <c r="F64" s="94">
        <f t="shared" si="6"/>
        <v>6.5308358025000013</v>
      </c>
      <c r="G64" s="94">
        <f t="shared" si="7"/>
        <v>16.689877435078881</v>
      </c>
      <c r="H64" s="94">
        <f t="shared" si="8"/>
        <v>42.651816279215836</v>
      </c>
      <c r="I64" s="94">
        <f t="shared" si="9"/>
        <v>6.0275841181383301E-2</v>
      </c>
      <c r="J64" s="94">
        <f t="shared" si="10"/>
        <v>0.15403792593108412</v>
      </c>
      <c r="K64" s="94">
        <f t="shared" ca="1" si="11"/>
        <v>2.2294728716606316E-2</v>
      </c>
      <c r="L64" s="94">
        <f t="shared" ca="1" si="12"/>
        <v>1.6680272192763594E-6</v>
      </c>
      <c r="M64" s="94">
        <f t="shared" ca="1" si="13"/>
        <v>73178066.063373923</v>
      </c>
      <c r="N64" s="94">
        <f t="shared" ca="1" si="14"/>
        <v>279302.02761119773</v>
      </c>
      <c r="O64" s="94">
        <f t="shared" ca="1" si="15"/>
        <v>21485084.192018345</v>
      </c>
      <c r="P64" s="10">
        <f t="shared" ca="1" si="16"/>
        <v>1.2915212810001853E-3</v>
      </c>
      <c r="Q64" s="10"/>
      <c r="R64" s="10"/>
      <c r="S64" s="10"/>
      <c r="T64" s="10"/>
    </row>
    <row r="65" spans="1:20" x14ac:dyDescent="0.2">
      <c r="A65" s="100">
        <v>28478</v>
      </c>
      <c r="B65" s="100">
        <v>7.3004999998374842E-2</v>
      </c>
      <c r="C65" s="10"/>
      <c r="D65" s="101">
        <f t="shared" si="4"/>
        <v>2.8477999999999999</v>
      </c>
      <c r="E65" s="101">
        <f t="shared" si="5"/>
        <v>7.3004999998374842E-2</v>
      </c>
      <c r="F65" s="94">
        <f t="shared" si="6"/>
        <v>8.10996484</v>
      </c>
      <c r="G65" s="94">
        <f t="shared" si="7"/>
        <v>23.095557871352</v>
      </c>
      <c r="H65" s="94">
        <f t="shared" si="8"/>
        <v>65.771529706036219</v>
      </c>
      <c r="I65" s="94">
        <f t="shared" si="9"/>
        <v>0.20790363899537187</v>
      </c>
      <c r="J65" s="94">
        <f t="shared" si="10"/>
        <v>0.59206798313101994</v>
      </c>
      <c r="K65" s="94">
        <f t="shared" ca="1" si="11"/>
        <v>6.9141093832851025E-2</v>
      </c>
      <c r="L65" s="94">
        <f t="shared" ca="1" si="12"/>
        <v>1.4929770855972969E-5</v>
      </c>
      <c r="M65" s="94">
        <f t="shared" ca="1" si="13"/>
        <v>293104660.17455387</v>
      </c>
      <c r="N65" s="94">
        <f t="shared" ca="1" si="14"/>
        <v>5978817.0424858052</v>
      </c>
      <c r="O65" s="94">
        <f t="shared" ca="1" si="15"/>
        <v>68142279.943076208</v>
      </c>
      <c r="P65" s="10">
        <f t="shared" ca="1" si="16"/>
        <v>3.8639061655238172E-3</v>
      </c>
      <c r="Q65" s="10"/>
      <c r="R65" s="10"/>
      <c r="S65" s="10"/>
      <c r="T65" s="10"/>
    </row>
    <row r="66" spans="1:20" x14ac:dyDescent="0.2">
      <c r="A66" s="100"/>
      <c r="B66" s="100"/>
      <c r="C66" s="10"/>
      <c r="D66" s="101">
        <f t="shared" si="4"/>
        <v>0</v>
      </c>
      <c r="E66" s="101">
        <f t="shared" si="5"/>
        <v>0</v>
      </c>
      <c r="F66" s="94">
        <f t="shared" si="6"/>
        <v>0</v>
      </c>
      <c r="G66" s="94">
        <f t="shared" si="7"/>
        <v>0</v>
      </c>
      <c r="H66" s="94">
        <f t="shared" si="8"/>
        <v>0</v>
      </c>
      <c r="I66" s="94">
        <f t="shared" si="9"/>
        <v>0</v>
      </c>
      <c r="J66" s="94">
        <f t="shared" si="10"/>
        <v>0</v>
      </c>
      <c r="K66" s="94">
        <f t="shared" ca="1" si="11"/>
        <v>-0.17743687604244884</v>
      </c>
      <c r="L66" s="94">
        <f t="shared" ca="1" si="12"/>
        <v>3.1483844979703357E-2</v>
      </c>
      <c r="M66" s="94">
        <f t="shared" ca="1" si="13"/>
        <v>854215029.70804977</v>
      </c>
      <c r="N66" s="94">
        <f t="shared" ca="1" si="14"/>
        <v>3057915.9237560984</v>
      </c>
      <c r="O66" s="94">
        <f t="shared" ca="1" si="15"/>
        <v>26018197.751763914</v>
      </c>
      <c r="P66" s="10">
        <f t="shared" ca="1" si="16"/>
        <v>0.17743687604244884</v>
      </c>
      <c r="Q66" s="10"/>
      <c r="R66" s="10"/>
      <c r="S66" s="10"/>
      <c r="T66" s="10"/>
    </row>
    <row r="67" spans="1:20" x14ac:dyDescent="0.2">
      <c r="A67" s="100"/>
      <c r="B67" s="100"/>
      <c r="C67" s="10"/>
      <c r="D67" s="101">
        <f t="shared" si="4"/>
        <v>0</v>
      </c>
      <c r="E67" s="101">
        <f t="shared" si="5"/>
        <v>0</v>
      </c>
      <c r="F67" s="94">
        <f t="shared" si="6"/>
        <v>0</v>
      </c>
      <c r="G67" s="94">
        <f t="shared" si="7"/>
        <v>0</v>
      </c>
      <c r="H67" s="94">
        <f t="shared" si="8"/>
        <v>0</v>
      </c>
      <c r="I67" s="94">
        <f t="shared" si="9"/>
        <v>0</v>
      </c>
      <c r="J67" s="94">
        <f t="shared" si="10"/>
        <v>0</v>
      </c>
      <c r="K67" s="94">
        <f t="shared" ca="1" si="11"/>
        <v>-0.17743687604244884</v>
      </c>
      <c r="L67" s="94">
        <f t="shared" ca="1" si="12"/>
        <v>3.1483844979703357E-2</v>
      </c>
      <c r="M67" s="94">
        <f t="shared" ca="1" si="13"/>
        <v>854215029.70804977</v>
      </c>
      <c r="N67" s="94">
        <f t="shared" ca="1" si="14"/>
        <v>3057915.9237560984</v>
      </c>
      <c r="O67" s="94">
        <f t="shared" ca="1" si="15"/>
        <v>26018197.751763914</v>
      </c>
      <c r="P67" s="10">
        <f t="shared" ca="1" si="16"/>
        <v>0.17743687604244884</v>
      </c>
      <c r="Q67" s="10"/>
      <c r="R67" s="10"/>
      <c r="S67" s="10"/>
      <c r="T67" s="10"/>
    </row>
    <row r="68" spans="1:20" x14ac:dyDescent="0.2">
      <c r="A68" s="100"/>
      <c r="B68" s="100"/>
      <c r="C68" s="10"/>
      <c r="D68" s="101">
        <f t="shared" si="4"/>
        <v>0</v>
      </c>
      <c r="E68" s="101">
        <f t="shared" si="5"/>
        <v>0</v>
      </c>
      <c r="F68" s="94">
        <f t="shared" si="6"/>
        <v>0</v>
      </c>
      <c r="G68" s="94">
        <f t="shared" si="7"/>
        <v>0</v>
      </c>
      <c r="H68" s="94">
        <f t="shared" si="8"/>
        <v>0</v>
      </c>
      <c r="I68" s="94">
        <f t="shared" si="9"/>
        <v>0</v>
      </c>
      <c r="J68" s="94">
        <f t="shared" si="10"/>
        <v>0</v>
      </c>
      <c r="K68" s="94">
        <f t="shared" ca="1" si="11"/>
        <v>-0.17743687604244884</v>
      </c>
      <c r="L68" s="94">
        <f t="shared" ca="1" si="12"/>
        <v>3.1483844979703357E-2</v>
      </c>
      <c r="M68" s="94">
        <f t="shared" ca="1" si="13"/>
        <v>854215029.70804977</v>
      </c>
      <c r="N68" s="94">
        <f t="shared" ca="1" si="14"/>
        <v>3057915.9237560984</v>
      </c>
      <c r="O68" s="94">
        <f t="shared" ca="1" si="15"/>
        <v>26018197.751763914</v>
      </c>
      <c r="P68" s="10">
        <f t="shared" ca="1" si="16"/>
        <v>0.17743687604244884</v>
      </c>
      <c r="Q68" s="10"/>
      <c r="R68" s="10"/>
      <c r="S68" s="10"/>
      <c r="T68" s="10"/>
    </row>
    <row r="69" spans="1:20" x14ac:dyDescent="0.2">
      <c r="A69" s="100"/>
      <c r="B69" s="100"/>
      <c r="C69" s="10"/>
      <c r="D69" s="101">
        <f t="shared" si="4"/>
        <v>0</v>
      </c>
      <c r="E69" s="101">
        <f t="shared" si="5"/>
        <v>0</v>
      </c>
      <c r="F69" s="94">
        <f t="shared" si="6"/>
        <v>0</v>
      </c>
      <c r="G69" s="94">
        <f t="shared" si="7"/>
        <v>0</v>
      </c>
      <c r="H69" s="94">
        <f t="shared" si="8"/>
        <v>0</v>
      </c>
      <c r="I69" s="94">
        <f t="shared" si="9"/>
        <v>0</v>
      </c>
      <c r="J69" s="94">
        <f t="shared" si="10"/>
        <v>0</v>
      </c>
      <c r="K69" s="94">
        <f t="shared" ca="1" si="11"/>
        <v>-0.17743687604244884</v>
      </c>
      <c r="L69" s="94">
        <f t="shared" ca="1" si="12"/>
        <v>3.1483844979703357E-2</v>
      </c>
      <c r="M69" s="94">
        <f t="shared" ca="1" si="13"/>
        <v>854215029.70804977</v>
      </c>
      <c r="N69" s="94">
        <f t="shared" ca="1" si="14"/>
        <v>3057915.9237560984</v>
      </c>
      <c r="O69" s="94">
        <f t="shared" ca="1" si="15"/>
        <v>26018197.751763914</v>
      </c>
      <c r="P69" s="10">
        <f t="shared" ca="1" si="16"/>
        <v>0.17743687604244884</v>
      </c>
      <c r="Q69" s="10"/>
      <c r="R69" s="10"/>
      <c r="S69" s="10"/>
      <c r="T69" s="10"/>
    </row>
    <row r="70" spans="1:20" x14ac:dyDescent="0.2">
      <c r="A70" s="100"/>
      <c r="B70" s="100"/>
      <c r="C70" s="10"/>
      <c r="D70" s="101">
        <f t="shared" si="4"/>
        <v>0</v>
      </c>
      <c r="E70" s="101">
        <f t="shared" si="5"/>
        <v>0</v>
      </c>
      <c r="F70" s="94">
        <f t="shared" si="6"/>
        <v>0</v>
      </c>
      <c r="G70" s="94">
        <f t="shared" si="7"/>
        <v>0</v>
      </c>
      <c r="H70" s="94">
        <f t="shared" si="8"/>
        <v>0</v>
      </c>
      <c r="I70" s="94">
        <f t="shared" si="9"/>
        <v>0</v>
      </c>
      <c r="J70" s="94">
        <f t="shared" si="10"/>
        <v>0</v>
      </c>
      <c r="K70" s="94">
        <f t="shared" ca="1" si="11"/>
        <v>-0.17743687604244884</v>
      </c>
      <c r="L70" s="94">
        <f t="shared" ca="1" si="12"/>
        <v>3.1483844979703357E-2</v>
      </c>
      <c r="M70" s="94">
        <f t="shared" ca="1" si="13"/>
        <v>854215029.70804977</v>
      </c>
      <c r="N70" s="94">
        <f t="shared" ca="1" si="14"/>
        <v>3057915.9237560984</v>
      </c>
      <c r="O70" s="94">
        <f t="shared" ca="1" si="15"/>
        <v>26018197.751763914</v>
      </c>
      <c r="P70" s="10">
        <f t="shared" ca="1" si="16"/>
        <v>0.17743687604244884</v>
      </c>
      <c r="Q70" s="10"/>
      <c r="R70" s="10"/>
      <c r="S70" s="10"/>
      <c r="T70" s="10"/>
    </row>
    <row r="71" spans="1:20" x14ac:dyDescent="0.2">
      <c r="A71" s="100"/>
      <c r="B71" s="100"/>
      <c r="C71" s="10"/>
      <c r="D71" s="101">
        <f t="shared" si="4"/>
        <v>0</v>
      </c>
      <c r="E71" s="101">
        <f t="shared" si="5"/>
        <v>0</v>
      </c>
      <c r="F71" s="94">
        <f t="shared" si="6"/>
        <v>0</v>
      </c>
      <c r="G71" s="94">
        <f t="shared" si="7"/>
        <v>0</v>
      </c>
      <c r="H71" s="94">
        <f t="shared" si="8"/>
        <v>0</v>
      </c>
      <c r="I71" s="94">
        <f t="shared" si="9"/>
        <v>0</v>
      </c>
      <c r="J71" s="94">
        <f t="shared" si="10"/>
        <v>0</v>
      </c>
      <c r="K71" s="94">
        <f t="shared" ca="1" si="11"/>
        <v>-0.17743687604244884</v>
      </c>
      <c r="L71" s="94">
        <f t="shared" ca="1" si="12"/>
        <v>3.1483844979703357E-2</v>
      </c>
      <c r="M71" s="94">
        <f t="shared" ca="1" si="13"/>
        <v>854215029.70804977</v>
      </c>
      <c r="N71" s="94">
        <f t="shared" ca="1" si="14"/>
        <v>3057915.9237560984</v>
      </c>
      <c r="O71" s="94">
        <f t="shared" ca="1" si="15"/>
        <v>26018197.751763914</v>
      </c>
      <c r="P71" s="10">
        <f t="shared" ca="1" si="16"/>
        <v>0.17743687604244884</v>
      </c>
      <c r="Q71" s="10"/>
      <c r="R71" s="10"/>
      <c r="S71" s="10"/>
      <c r="T71" s="10"/>
    </row>
    <row r="72" spans="1:20" x14ac:dyDescent="0.2">
      <c r="A72" s="100"/>
      <c r="B72" s="100"/>
      <c r="C72" s="10"/>
      <c r="D72" s="101">
        <f t="shared" si="4"/>
        <v>0</v>
      </c>
      <c r="E72" s="101">
        <f t="shared" si="5"/>
        <v>0</v>
      </c>
      <c r="F72" s="94">
        <f t="shared" si="6"/>
        <v>0</v>
      </c>
      <c r="G72" s="94">
        <f t="shared" si="7"/>
        <v>0</v>
      </c>
      <c r="H72" s="94">
        <f t="shared" si="8"/>
        <v>0</v>
      </c>
      <c r="I72" s="94">
        <f t="shared" si="9"/>
        <v>0</v>
      </c>
      <c r="J72" s="94">
        <f t="shared" si="10"/>
        <v>0</v>
      </c>
      <c r="K72" s="94">
        <f t="shared" ca="1" si="11"/>
        <v>-0.17743687604244884</v>
      </c>
      <c r="L72" s="94">
        <f t="shared" ca="1" si="12"/>
        <v>3.1483844979703357E-2</v>
      </c>
      <c r="M72" s="94">
        <f t="shared" ca="1" si="13"/>
        <v>854215029.70804977</v>
      </c>
      <c r="N72" s="94">
        <f t="shared" ca="1" si="14"/>
        <v>3057915.9237560984</v>
      </c>
      <c r="O72" s="94">
        <f t="shared" ca="1" si="15"/>
        <v>26018197.751763914</v>
      </c>
      <c r="P72" s="10">
        <f t="shared" ca="1" si="16"/>
        <v>0.17743687604244884</v>
      </c>
      <c r="Q72" s="10"/>
      <c r="R72" s="10"/>
      <c r="S72" s="10"/>
      <c r="T72" s="10"/>
    </row>
    <row r="73" spans="1:20" x14ac:dyDescent="0.2">
      <c r="A73" s="100"/>
      <c r="B73" s="100"/>
      <c r="C73" s="10"/>
      <c r="D73" s="101">
        <f t="shared" si="4"/>
        <v>0</v>
      </c>
      <c r="E73" s="101">
        <f t="shared" si="5"/>
        <v>0</v>
      </c>
      <c r="F73" s="94">
        <f t="shared" si="6"/>
        <v>0</v>
      </c>
      <c r="G73" s="94">
        <f t="shared" si="7"/>
        <v>0</v>
      </c>
      <c r="H73" s="94">
        <f t="shared" si="8"/>
        <v>0</v>
      </c>
      <c r="I73" s="94">
        <f t="shared" si="9"/>
        <v>0</v>
      </c>
      <c r="J73" s="94">
        <f t="shared" si="10"/>
        <v>0</v>
      </c>
      <c r="K73" s="94">
        <f t="shared" ca="1" si="11"/>
        <v>-0.17743687604244884</v>
      </c>
      <c r="L73" s="94">
        <f t="shared" ca="1" si="12"/>
        <v>3.1483844979703357E-2</v>
      </c>
      <c r="M73" s="94">
        <f t="shared" ca="1" si="13"/>
        <v>854215029.70804977</v>
      </c>
      <c r="N73" s="94">
        <f t="shared" ca="1" si="14"/>
        <v>3057915.9237560984</v>
      </c>
      <c r="O73" s="94">
        <f t="shared" ca="1" si="15"/>
        <v>26018197.751763914</v>
      </c>
      <c r="P73" s="10">
        <f t="shared" ca="1" si="16"/>
        <v>0.17743687604244884</v>
      </c>
      <c r="Q73" s="10"/>
      <c r="R73" s="10"/>
      <c r="S73" s="10"/>
      <c r="T73" s="10"/>
    </row>
    <row r="74" spans="1:20" x14ac:dyDescent="0.2">
      <c r="A74" s="100"/>
      <c r="B74" s="100"/>
      <c r="C74" s="10"/>
      <c r="D74" s="101">
        <f t="shared" si="4"/>
        <v>0</v>
      </c>
      <c r="E74" s="101">
        <f t="shared" si="5"/>
        <v>0</v>
      </c>
      <c r="F74" s="94">
        <f t="shared" si="6"/>
        <v>0</v>
      </c>
      <c r="G74" s="94">
        <f t="shared" si="7"/>
        <v>0</v>
      </c>
      <c r="H74" s="94">
        <f t="shared" si="8"/>
        <v>0</v>
      </c>
      <c r="I74" s="94">
        <f t="shared" si="9"/>
        <v>0</v>
      </c>
      <c r="J74" s="94">
        <f t="shared" si="10"/>
        <v>0</v>
      </c>
      <c r="K74" s="94">
        <f t="shared" ca="1" si="11"/>
        <v>-0.17743687604244884</v>
      </c>
      <c r="L74" s="94">
        <f t="shared" ca="1" si="12"/>
        <v>3.1483844979703357E-2</v>
      </c>
      <c r="M74" s="94">
        <f t="shared" ca="1" si="13"/>
        <v>854215029.70804977</v>
      </c>
      <c r="N74" s="94">
        <f t="shared" ca="1" si="14"/>
        <v>3057915.9237560984</v>
      </c>
      <c r="O74" s="94">
        <f t="shared" ca="1" si="15"/>
        <v>26018197.751763914</v>
      </c>
      <c r="P74" s="10">
        <f t="shared" ca="1" si="16"/>
        <v>0.17743687604244884</v>
      </c>
      <c r="Q74" s="10"/>
      <c r="R74" s="10"/>
      <c r="S74" s="10"/>
      <c r="T74" s="10"/>
    </row>
    <row r="75" spans="1:20" x14ac:dyDescent="0.2">
      <c r="A75" s="100"/>
      <c r="B75" s="100"/>
      <c r="C75" s="10"/>
      <c r="D75" s="101">
        <f t="shared" si="4"/>
        <v>0</v>
      </c>
      <c r="E75" s="101">
        <f t="shared" si="5"/>
        <v>0</v>
      </c>
      <c r="F75" s="94">
        <f t="shared" si="6"/>
        <v>0</v>
      </c>
      <c r="G75" s="94">
        <f t="shared" si="7"/>
        <v>0</v>
      </c>
      <c r="H75" s="94">
        <f t="shared" si="8"/>
        <v>0</v>
      </c>
      <c r="I75" s="94">
        <f t="shared" si="9"/>
        <v>0</v>
      </c>
      <c r="J75" s="94">
        <f t="shared" si="10"/>
        <v>0</v>
      </c>
      <c r="K75" s="94">
        <f t="shared" ca="1" si="11"/>
        <v>-0.17743687604244884</v>
      </c>
      <c r="L75" s="94">
        <f t="shared" ca="1" si="12"/>
        <v>3.1483844979703357E-2</v>
      </c>
      <c r="M75" s="94">
        <f t="shared" ca="1" si="13"/>
        <v>854215029.70804977</v>
      </c>
      <c r="N75" s="94">
        <f t="shared" ca="1" si="14"/>
        <v>3057915.9237560984</v>
      </c>
      <c r="O75" s="94">
        <f t="shared" ca="1" si="15"/>
        <v>26018197.751763914</v>
      </c>
      <c r="P75" s="10">
        <f t="shared" ca="1" si="16"/>
        <v>0.17743687604244884</v>
      </c>
      <c r="Q75" s="10"/>
      <c r="R75" s="10"/>
      <c r="S75" s="10"/>
      <c r="T75" s="10"/>
    </row>
    <row r="76" spans="1:20" x14ac:dyDescent="0.2">
      <c r="A76" s="100"/>
      <c r="B76" s="100"/>
      <c r="C76" s="10"/>
      <c r="D76" s="101">
        <f t="shared" si="4"/>
        <v>0</v>
      </c>
      <c r="E76" s="101">
        <f t="shared" si="5"/>
        <v>0</v>
      </c>
      <c r="F76" s="94">
        <f t="shared" si="6"/>
        <v>0</v>
      </c>
      <c r="G76" s="94">
        <f t="shared" si="7"/>
        <v>0</v>
      </c>
      <c r="H76" s="94">
        <f t="shared" si="8"/>
        <v>0</v>
      </c>
      <c r="I76" s="94">
        <f t="shared" si="9"/>
        <v>0</v>
      </c>
      <c r="J76" s="94">
        <f t="shared" si="10"/>
        <v>0</v>
      </c>
      <c r="K76" s="94">
        <f t="shared" ca="1" si="11"/>
        <v>-0.17743687604244884</v>
      </c>
      <c r="L76" s="94">
        <f t="shared" ca="1" si="12"/>
        <v>3.1483844979703357E-2</v>
      </c>
      <c r="M76" s="94">
        <f t="shared" ca="1" si="13"/>
        <v>854215029.70804977</v>
      </c>
      <c r="N76" s="94">
        <f t="shared" ca="1" si="14"/>
        <v>3057915.9237560984</v>
      </c>
      <c r="O76" s="94">
        <f t="shared" ca="1" si="15"/>
        <v>26018197.751763914</v>
      </c>
      <c r="P76" s="10">
        <f t="shared" ca="1" si="16"/>
        <v>0.17743687604244884</v>
      </c>
      <c r="Q76" s="10"/>
      <c r="R76" s="10"/>
      <c r="S76" s="10"/>
      <c r="T76" s="10"/>
    </row>
    <row r="77" spans="1:20" x14ac:dyDescent="0.2">
      <c r="A77" s="100"/>
      <c r="B77" s="100"/>
      <c r="C77" s="10"/>
      <c r="D77" s="101">
        <f t="shared" si="4"/>
        <v>0</v>
      </c>
      <c r="E77" s="101">
        <f t="shared" si="5"/>
        <v>0</v>
      </c>
      <c r="F77" s="94">
        <f t="shared" si="6"/>
        <v>0</v>
      </c>
      <c r="G77" s="94">
        <f t="shared" si="7"/>
        <v>0</v>
      </c>
      <c r="H77" s="94">
        <f t="shared" si="8"/>
        <v>0</v>
      </c>
      <c r="I77" s="94">
        <f t="shared" si="9"/>
        <v>0</v>
      </c>
      <c r="J77" s="94">
        <f t="shared" si="10"/>
        <v>0</v>
      </c>
      <c r="K77" s="94">
        <f t="shared" ca="1" si="11"/>
        <v>-0.17743687604244884</v>
      </c>
      <c r="L77" s="94">
        <f t="shared" ca="1" si="12"/>
        <v>3.1483844979703357E-2</v>
      </c>
      <c r="M77" s="94">
        <f t="shared" ca="1" si="13"/>
        <v>854215029.70804977</v>
      </c>
      <c r="N77" s="94">
        <f t="shared" ca="1" si="14"/>
        <v>3057915.9237560984</v>
      </c>
      <c r="O77" s="94">
        <f t="shared" ca="1" si="15"/>
        <v>26018197.751763914</v>
      </c>
      <c r="P77" s="10">
        <f t="shared" ca="1" si="16"/>
        <v>0.17743687604244884</v>
      </c>
      <c r="Q77" s="10"/>
      <c r="R77" s="10"/>
      <c r="S77" s="10"/>
      <c r="T77" s="10"/>
    </row>
    <row r="78" spans="1:20" x14ac:dyDescent="0.2">
      <c r="A78" s="100"/>
      <c r="B78" s="100"/>
      <c r="C78" s="10"/>
      <c r="D78" s="101">
        <f t="shared" si="4"/>
        <v>0</v>
      </c>
      <c r="E78" s="101">
        <f t="shared" si="5"/>
        <v>0</v>
      </c>
      <c r="F78" s="94">
        <f t="shared" si="6"/>
        <v>0</v>
      </c>
      <c r="G78" s="94">
        <f t="shared" si="7"/>
        <v>0</v>
      </c>
      <c r="H78" s="94">
        <f t="shared" si="8"/>
        <v>0</v>
      </c>
      <c r="I78" s="94">
        <f t="shared" si="9"/>
        <v>0</v>
      </c>
      <c r="J78" s="94">
        <f t="shared" si="10"/>
        <v>0</v>
      </c>
      <c r="K78" s="94">
        <f t="shared" ca="1" si="11"/>
        <v>-0.17743687604244884</v>
      </c>
      <c r="L78" s="94">
        <f t="shared" ca="1" si="12"/>
        <v>3.1483844979703357E-2</v>
      </c>
      <c r="M78" s="94">
        <f t="shared" ca="1" si="13"/>
        <v>854215029.70804977</v>
      </c>
      <c r="N78" s="94">
        <f t="shared" ca="1" si="14"/>
        <v>3057915.9237560984</v>
      </c>
      <c r="O78" s="94">
        <f t="shared" ca="1" si="15"/>
        <v>26018197.751763914</v>
      </c>
      <c r="P78" s="10">
        <f t="shared" ca="1" si="16"/>
        <v>0.17743687604244884</v>
      </c>
      <c r="Q78" s="10"/>
      <c r="R78" s="10"/>
      <c r="S78" s="10"/>
      <c r="T78" s="10"/>
    </row>
    <row r="79" spans="1:20" x14ac:dyDescent="0.2">
      <c r="A79" s="100"/>
      <c r="B79" s="100"/>
      <c r="C79" s="10"/>
      <c r="D79" s="101">
        <f t="shared" si="4"/>
        <v>0</v>
      </c>
      <c r="E79" s="101">
        <f t="shared" si="5"/>
        <v>0</v>
      </c>
      <c r="F79" s="94">
        <f t="shared" si="6"/>
        <v>0</v>
      </c>
      <c r="G79" s="94">
        <f t="shared" si="7"/>
        <v>0</v>
      </c>
      <c r="H79" s="94">
        <f t="shared" si="8"/>
        <v>0</v>
      </c>
      <c r="I79" s="94">
        <f t="shared" si="9"/>
        <v>0</v>
      </c>
      <c r="J79" s="94">
        <f t="shared" si="10"/>
        <v>0</v>
      </c>
      <c r="K79" s="94">
        <f t="shared" ca="1" si="11"/>
        <v>-0.17743687604244884</v>
      </c>
      <c r="L79" s="94">
        <f t="shared" ca="1" si="12"/>
        <v>3.1483844979703357E-2</v>
      </c>
      <c r="M79" s="94">
        <f t="shared" ca="1" si="13"/>
        <v>854215029.70804977</v>
      </c>
      <c r="N79" s="94">
        <f t="shared" ca="1" si="14"/>
        <v>3057915.9237560984</v>
      </c>
      <c r="O79" s="94">
        <f t="shared" ca="1" si="15"/>
        <v>26018197.751763914</v>
      </c>
      <c r="P79" s="10">
        <f t="shared" ca="1" si="16"/>
        <v>0.17743687604244884</v>
      </c>
      <c r="Q79" s="10"/>
      <c r="R79" s="10"/>
      <c r="S79" s="10"/>
      <c r="T79" s="10"/>
    </row>
    <row r="80" spans="1:20" x14ac:dyDescent="0.2">
      <c r="A80" s="100"/>
      <c r="B80" s="100"/>
      <c r="C80" s="10"/>
      <c r="D80" s="101">
        <f t="shared" si="4"/>
        <v>0</v>
      </c>
      <c r="E80" s="101">
        <f t="shared" si="5"/>
        <v>0</v>
      </c>
      <c r="F80" s="94">
        <f t="shared" si="6"/>
        <v>0</v>
      </c>
      <c r="G80" s="94">
        <f t="shared" si="7"/>
        <v>0</v>
      </c>
      <c r="H80" s="94">
        <f t="shared" si="8"/>
        <v>0</v>
      </c>
      <c r="I80" s="94">
        <f t="shared" si="9"/>
        <v>0</v>
      </c>
      <c r="J80" s="94">
        <f t="shared" si="10"/>
        <v>0</v>
      </c>
      <c r="K80" s="94">
        <f t="shared" ca="1" si="11"/>
        <v>-0.17743687604244884</v>
      </c>
      <c r="L80" s="94">
        <f t="shared" ca="1" si="12"/>
        <v>3.1483844979703357E-2</v>
      </c>
      <c r="M80" s="94">
        <f t="shared" ca="1" si="13"/>
        <v>854215029.70804977</v>
      </c>
      <c r="N80" s="94">
        <f t="shared" ca="1" si="14"/>
        <v>3057915.9237560984</v>
      </c>
      <c r="O80" s="94">
        <f t="shared" ca="1" si="15"/>
        <v>26018197.751763914</v>
      </c>
      <c r="P80" s="10">
        <f t="shared" ca="1" si="16"/>
        <v>0.17743687604244884</v>
      </c>
      <c r="Q80" s="10"/>
      <c r="R80" s="10"/>
      <c r="S80" s="10"/>
      <c r="T80" s="10"/>
    </row>
    <row r="81" spans="1:20" x14ac:dyDescent="0.2">
      <c r="A81" s="100"/>
      <c r="B81" s="100"/>
      <c r="C81" s="10"/>
      <c r="D81" s="101">
        <f t="shared" si="4"/>
        <v>0</v>
      </c>
      <c r="E81" s="101">
        <f t="shared" si="5"/>
        <v>0</v>
      </c>
      <c r="F81" s="94">
        <f t="shared" si="6"/>
        <v>0</v>
      </c>
      <c r="G81" s="94">
        <f t="shared" si="7"/>
        <v>0</v>
      </c>
      <c r="H81" s="94">
        <f t="shared" si="8"/>
        <v>0</v>
      </c>
      <c r="I81" s="94">
        <f t="shared" si="9"/>
        <v>0</v>
      </c>
      <c r="J81" s="94">
        <f t="shared" si="10"/>
        <v>0</v>
      </c>
      <c r="K81" s="94">
        <f t="shared" ca="1" si="11"/>
        <v>-0.17743687604244884</v>
      </c>
      <c r="L81" s="94">
        <f t="shared" ca="1" si="12"/>
        <v>3.1483844979703357E-2</v>
      </c>
      <c r="M81" s="94">
        <f t="shared" ca="1" si="13"/>
        <v>854215029.70804977</v>
      </c>
      <c r="N81" s="94">
        <f t="shared" ca="1" si="14"/>
        <v>3057915.9237560984</v>
      </c>
      <c r="O81" s="94">
        <f t="shared" ca="1" si="15"/>
        <v>26018197.751763914</v>
      </c>
      <c r="P81" s="10">
        <f t="shared" ca="1" si="16"/>
        <v>0.17743687604244884</v>
      </c>
      <c r="Q81" s="10"/>
      <c r="R81" s="10"/>
      <c r="S81" s="10"/>
      <c r="T81" s="10"/>
    </row>
    <row r="82" spans="1:20" x14ac:dyDescent="0.2">
      <c r="A82" s="100"/>
      <c r="B82" s="100"/>
      <c r="C82" s="10"/>
      <c r="D82" s="101">
        <f t="shared" si="4"/>
        <v>0</v>
      </c>
      <c r="E82" s="101">
        <f t="shared" si="5"/>
        <v>0</v>
      </c>
      <c r="F82" s="94">
        <f t="shared" si="6"/>
        <v>0</v>
      </c>
      <c r="G82" s="94">
        <f t="shared" si="7"/>
        <v>0</v>
      </c>
      <c r="H82" s="94">
        <f t="shared" si="8"/>
        <v>0</v>
      </c>
      <c r="I82" s="94">
        <f t="shared" si="9"/>
        <v>0</v>
      </c>
      <c r="J82" s="94">
        <f t="shared" si="10"/>
        <v>0</v>
      </c>
      <c r="K82" s="94">
        <f t="shared" ca="1" si="11"/>
        <v>-0.17743687604244884</v>
      </c>
      <c r="L82" s="94">
        <f t="shared" ca="1" si="12"/>
        <v>3.1483844979703357E-2</v>
      </c>
      <c r="M82" s="94">
        <f t="shared" ca="1" si="13"/>
        <v>854215029.70804977</v>
      </c>
      <c r="N82" s="94">
        <f t="shared" ca="1" si="14"/>
        <v>3057915.9237560984</v>
      </c>
      <c r="O82" s="94">
        <f t="shared" ca="1" si="15"/>
        <v>26018197.751763914</v>
      </c>
      <c r="P82" s="10">
        <f t="shared" ca="1" si="16"/>
        <v>0.17743687604244884</v>
      </c>
      <c r="Q82" s="10"/>
      <c r="R82" s="10"/>
      <c r="S82" s="10"/>
      <c r="T82" s="10"/>
    </row>
    <row r="83" spans="1:20" x14ac:dyDescent="0.2">
      <c r="A83" s="100"/>
      <c r="B83" s="100"/>
      <c r="C83" s="10"/>
      <c r="D83" s="101">
        <f t="shared" si="4"/>
        <v>0</v>
      </c>
      <c r="E83" s="101">
        <f t="shared" si="5"/>
        <v>0</v>
      </c>
      <c r="F83" s="94">
        <f t="shared" si="6"/>
        <v>0</v>
      </c>
      <c r="G83" s="94">
        <f t="shared" si="7"/>
        <v>0</v>
      </c>
      <c r="H83" s="94">
        <f t="shared" si="8"/>
        <v>0</v>
      </c>
      <c r="I83" s="94">
        <f t="shared" si="9"/>
        <v>0</v>
      </c>
      <c r="J83" s="94">
        <f t="shared" si="10"/>
        <v>0</v>
      </c>
      <c r="K83" s="94">
        <f t="shared" ca="1" si="11"/>
        <v>-0.17743687604244884</v>
      </c>
      <c r="L83" s="94">
        <f t="shared" ca="1" si="12"/>
        <v>3.1483844979703357E-2</v>
      </c>
      <c r="M83" s="94">
        <f t="shared" ca="1" si="13"/>
        <v>854215029.70804977</v>
      </c>
      <c r="N83" s="94">
        <f t="shared" ca="1" si="14"/>
        <v>3057915.9237560984</v>
      </c>
      <c r="O83" s="94">
        <f t="shared" ca="1" si="15"/>
        <v>26018197.751763914</v>
      </c>
      <c r="P83" s="10">
        <f t="shared" ca="1" si="16"/>
        <v>0.17743687604244884</v>
      </c>
      <c r="Q83" s="10"/>
      <c r="R83" s="10"/>
      <c r="S83" s="10"/>
      <c r="T83" s="10"/>
    </row>
    <row r="84" spans="1:20" x14ac:dyDescent="0.2">
      <c r="A84" s="100"/>
      <c r="B84" s="100"/>
      <c r="C84" s="10"/>
      <c r="D84" s="101">
        <f t="shared" si="4"/>
        <v>0</v>
      </c>
      <c r="E84" s="101">
        <f t="shared" si="5"/>
        <v>0</v>
      </c>
      <c r="F84" s="94">
        <f t="shared" si="6"/>
        <v>0</v>
      </c>
      <c r="G84" s="94">
        <f t="shared" si="7"/>
        <v>0</v>
      </c>
      <c r="H84" s="94">
        <f t="shared" si="8"/>
        <v>0</v>
      </c>
      <c r="I84" s="94">
        <f t="shared" si="9"/>
        <v>0</v>
      </c>
      <c r="J84" s="94">
        <f t="shared" si="10"/>
        <v>0</v>
      </c>
      <c r="K84" s="94">
        <f t="shared" ca="1" si="11"/>
        <v>-0.17743687604244884</v>
      </c>
      <c r="L84" s="94">
        <f t="shared" ca="1" si="12"/>
        <v>3.1483844979703357E-2</v>
      </c>
      <c r="M84" s="94">
        <f t="shared" ca="1" si="13"/>
        <v>854215029.70804977</v>
      </c>
      <c r="N84" s="94">
        <f t="shared" ca="1" si="14"/>
        <v>3057915.9237560984</v>
      </c>
      <c r="O84" s="94">
        <f t="shared" ca="1" si="15"/>
        <v>26018197.751763914</v>
      </c>
      <c r="P84" s="10">
        <f t="shared" ca="1" si="16"/>
        <v>0.17743687604244884</v>
      </c>
      <c r="Q84" s="10"/>
      <c r="R84" s="10"/>
      <c r="S84" s="10"/>
      <c r="T84" s="10"/>
    </row>
    <row r="85" spans="1:20" x14ac:dyDescent="0.2">
      <c r="A85" s="100"/>
      <c r="B85" s="100"/>
      <c r="C85" s="10"/>
      <c r="D85" s="101">
        <f t="shared" ref="D85:D148" si="17">A85/A$18</f>
        <v>0</v>
      </c>
      <c r="E85" s="101">
        <f t="shared" ref="E85:E148" si="18">B85/B$18</f>
        <v>0</v>
      </c>
      <c r="F85" s="94">
        <f t="shared" ref="F85:F148" si="19">D85*D85</f>
        <v>0</v>
      </c>
      <c r="G85" s="94">
        <f t="shared" ref="G85:G148" si="20">D85*F85</f>
        <v>0</v>
      </c>
      <c r="H85" s="94">
        <f t="shared" ref="H85:H148" si="21">F85*F85</f>
        <v>0</v>
      </c>
      <c r="I85" s="94">
        <f t="shared" ref="I85:I148" si="22">E85*D85</f>
        <v>0</v>
      </c>
      <c r="J85" s="94">
        <f t="shared" ref="J85:J148" si="23">I85*D85</f>
        <v>0</v>
      </c>
      <c r="K85" s="94">
        <f t="shared" ref="K85:K148" ca="1" si="24">+E$4+E$5*D85+E$6*D85^2</f>
        <v>-0.17743687604244884</v>
      </c>
      <c r="L85" s="94">
        <f t="shared" ref="L85:L148" ca="1" si="25">+(K85-E85)^2</f>
        <v>3.1483844979703357E-2</v>
      </c>
      <c r="M85" s="94">
        <f t="shared" ref="M85:M148" ca="1" si="26">(M$1-M$2*D85+M$3*F85)^2</f>
        <v>854215029.70804977</v>
      </c>
      <c r="N85" s="94">
        <f t="shared" ref="N85:N148" ca="1" si="27">(-M$2+M$4*D85-M$5*F85)^2</f>
        <v>3057915.9237560984</v>
      </c>
      <c r="O85" s="94">
        <f t="shared" ref="O85:O148" ca="1" si="28">+(M$3-D85*M$5+F85*M$6)^2</f>
        <v>26018197.751763914</v>
      </c>
      <c r="P85" s="10">
        <f t="shared" ref="P85:P148" ca="1" si="29">+E85-K85</f>
        <v>0.17743687604244884</v>
      </c>
      <c r="Q85" s="10"/>
      <c r="R85" s="10"/>
      <c r="S85" s="10"/>
      <c r="T85" s="10"/>
    </row>
    <row r="86" spans="1:20" x14ac:dyDescent="0.2">
      <c r="A86" s="100"/>
      <c r="B86" s="100"/>
      <c r="C86" s="10"/>
      <c r="D86" s="101">
        <f t="shared" si="17"/>
        <v>0</v>
      </c>
      <c r="E86" s="101">
        <f t="shared" si="18"/>
        <v>0</v>
      </c>
      <c r="F86" s="94">
        <f t="shared" si="19"/>
        <v>0</v>
      </c>
      <c r="G86" s="94">
        <f t="shared" si="20"/>
        <v>0</v>
      </c>
      <c r="H86" s="94">
        <f t="shared" si="21"/>
        <v>0</v>
      </c>
      <c r="I86" s="94">
        <f t="shared" si="22"/>
        <v>0</v>
      </c>
      <c r="J86" s="94">
        <f t="shared" si="23"/>
        <v>0</v>
      </c>
      <c r="K86" s="94">
        <f t="shared" ca="1" si="24"/>
        <v>-0.17743687604244884</v>
      </c>
      <c r="L86" s="94">
        <f t="shared" ca="1" si="25"/>
        <v>3.1483844979703357E-2</v>
      </c>
      <c r="M86" s="94">
        <f t="shared" ca="1" si="26"/>
        <v>854215029.70804977</v>
      </c>
      <c r="N86" s="94">
        <f t="shared" ca="1" si="27"/>
        <v>3057915.9237560984</v>
      </c>
      <c r="O86" s="94">
        <f t="shared" ca="1" si="28"/>
        <v>26018197.751763914</v>
      </c>
      <c r="P86" s="10">
        <f t="shared" ca="1" si="29"/>
        <v>0.17743687604244884</v>
      </c>
      <c r="Q86" s="10"/>
      <c r="R86" s="10"/>
      <c r="S86" s="10"/>
      <c r="T86" s="10"/>
    </row>
    <row r="87" spans="1:20" x14ac:dyDescent="0.2">
      <c r="A87" s="100"/>
      <c r="B87" s="100"/>
      <c r="C87" s="10"/>
      <c r="D87" s="101">
        <f t="shared" si="17"/>
        <v>0</v>
      </c>
      <c r="E87" s="101">
        <f t="shared" si="18"/>
        <v>0</v>
      </c>
      <c r="F87" s="94">
        <f t="shared" si="19"/>
        <v>0</v>
      </c>
      <c r="G87" s="94">
        <f t="shared" si="20"/>
        <v>0</v>
      </c>
      <c r="H87" s="94">
        <f t="shared" si="21"/>
        <v>0</v>
      </c>
      <c r="I87" s="94">
        <f t="shared" si="22"/>
        <v>0</v>
      </c>
      <c r="J87" s="94">
        <f t="shared" si="23"/>
        <v>0</v>
      </c>
      <c r="K87" s="94">
        <f t="shared" ca="1" si="24"/>
        <v>-0.17743687604244884</v>
      </c>
      <c r="L87" s="94">
        <f t="shared" ca="1" si="25"/>
        <v>3.1483844979703357E-2</v>
      </c>
      <c r="M87" s="94">
        <f t="shared" ca="1" si="26"/>
        <v>854215029.70804977</v>
      </c>
      <c r="N87" s="94">
        <f t="shared" ca="1" si="27"/>
        <v>3057915.9237560984</v>
      </c>
      <c r="O87" s="94">
        <f t="shared" ca="1" si="28"/>
        <v>26018197.751763914</v>
      </c>
      <c r="P87" s="10">
        <f t="shared" ca="1" si="29"/>
        <v>0.17743687604244884</v>
      </c>
      <c r="Q87" s="10"/>
      <c r="R87" s="10"/>
      <c r="S87" s="10"/>
      <c r="T87" s="10"/>
    </row>
    <row r="88" spans="1:20" x14ac:dyDescent="0.2">
      <c r="A88" s="100"/>
      <c r="B88" s="100"/>
      <c r="C88" s="10"/>
      <c r="D88" s="101">
        <f t="shared" si="17"/>
        <v>0</v>
      </c>
      <c r="E88" s="101">
        <f t="shared" si="18"/>
        <v>0</v>
      </c>
      <c r="F88" s="94">
        <f t="shared" si="19"/>
        <v>0</v>
      </c>
      <c r="G88" s="94">
        <f t="shared" si="20"/>
        <v>0</v>
      </c>
      <c r="H88" s="94">
        <f t="shared" si="21"/>
        <v>0</v>
      </c>
      <c r="I88" s="94">
        <f t="shared" si="22"/>
        <v>0</v>
      </c>
      <c r="J88" s="94">
        <f t="shared" si="23"/>
        <v>0</v>
      </c>
      <c r="K88" s="94">
        <f t="shared" ca="1" si="24"/>
        <v>-0.17743687604244884</v>
      </c>
      <c r="L88" s="94">
        <f t="shared" ca="1" si="25"/>
        <v>3.1483844979703357E-2</v>
      </c>
      <c r="M88" s="94">
        <f t="shared" ca="1" si="26"/>
        <v>854215029.70804977</v>
      </c>
      <c r="N88" s="94">
        <f t="shared" ca="1" si="27"/>
        <v>3057915.9237560984</v>
      </c>
      <c r="O88" s="94">
        <f t="shared" ca="1" si="28"/>
        <v>26018197.751763914</v>
      </c>
      <c r="P88" s="10">
        <f t="shared" ca="1" si="29"/>
        <v>0.17743687604244884</v>
      </c>
      <c r="Q88" s="10"/>
      <c r="R88" s="10"/>
      <c r="S88" s="10"/>
      <c r="T88" s="10"/>
    </row>
    <row r="89" spans="1:20" x14ac:dyDescent="0.2">
      <c r="A89" s="100"/>
      <c r="B89" s="100"/>
      <c r="C89" s="10"/>
      <c r="D89" s="101">
        <f t="shared" si="17"/>
        <v>0</v>
      </c>
      <c r="E89" s="101">
        <f t="shared" si="18"/>
        <v>0</v>
      </c>
      <c r="F89" s="94">
        <f t="shared" si="19"/>
        <v>0</v>
      </c>
      <c r="G89" s="94">
        <f t="shared" si="20"/>
        <v>0</v>
      </c>
      <c r="H89" s="94">
        <f t="shared" si="21"/>
        <v>0</v>
      </c>
      <c r="I89" s="94">
        <f t="shared" si="22"/>
        <v>0</v>
      </c>
      <c r="J89" s="94">
        <f t="shared" si="23"/>
        <v>0</v>
      </c>
      <c r="K89" s="94">
        <f t="shared" ca="1" si="24"/>
        <v>-0.17743687604244884</v>
      </c>
      <c r="L89" s="94">
        <f t="shared" ca="1" si="25"/>
        <v>3.1483844979703357E-2</v>
      </c>
      <c r="M89" s="94">
        <f t="shared" ca="1" si="26"/>
        <v>854215029.70804977</v>
      </c>
      <c r="N89" s="94">
        <f t="shared" ca="1" si="27"/>
        <v>3057915.9237560984</v>
      </c>
      <c r="O89" s="94">
        <f t="shared" ca="1" si="28"/>
        <v>26018197.751763914</v>
      </c>
      <c r="P89" s="10">
        <f t="shared" ca="1" si="29"/>
        <v>0.17743687604244884</v>
      </c>
      <c r="Q89" s="10"/>
      <c r="R89" s="10"/>
      <c r="S89" s="10"/>
      <c r="T89" s="10"/>
    </row>
    <row r="90" spans="1:20" x14ac:dyDescent="0.2">
      <c r="A90" s="100"/>
      <c r="B90" s="100"/>
      <c r="C90" s="10"/>
      <c r="D90" s="101">
        <f t="shared" si="17"/>
        <v>0</v>
      </c>
      <c r="E90" s="101">
        <f t="shared" si="18"/>
        <v>0</v>
      </c>
      <c r="F90" s="94">
        <f t="shared" si="19"/>
        <v>0</v>
      </c>
      <c r="G90" s="94">
        <f t="shared" si="20"/>
        <v>0</v>
      </c>
      <c r="H90" s="94">
        <f t="shared" si="21"/>
        <v>0</v>
      </c>
      <c r="I90" s="94">
        <f t="shared" si="22"/>
        <v>0</v>
      </c>
      <c r="J90" s="94">
        <f t="shared" si="23"/>
        <v>0</v>
      </c>
      <c r="K90" s="94">
        <f t="shared" ca="1" si="24"/>
        <v>-0.17743687604244884</v>
      </c>
      <c r="L90" s="94">
        <f t="shared" ca="1" si="25"/>
        <v>3.1483844979703357E-2</v>
      </c>
      <c r="M90" s="94">
        <f t="shared" ca="1" si="26"/>
        <v>854215029.70804977</v>
      </c>
      <c r="N90" s="94">
        <f t="shared" ca="1" si="27"/>
        <v>3057915.9237560984</v>
      </c>
      <c r="O90" s="94">
        <f t="shared" ca="1" si="28"/>
        <v>26018197.751763914</v>
      </c>
      <c r="P90" s="10">
        <f t="shared" ca="1" si="29"/>
        <v>0.17743687604244884</v>
      </c>
      <c r="Q90" s="10"/>
      <c r="R90" s="10"/>
      <c r="S90" s="10"/>
      <c r="T90" s="10"/>
    </row>
    <row r="91" spans="1:20" x14ac:dyDescent="0.2">
      <c r="A91" s="100"/>
      <c r="B91" s="100"/>
      <c r="C91" s="10"/>
      <c r="D91" s="101">
        <f t="shared" si="17"/>
        <v>0</v>
      </c>
      <c r="E91" s="101">
        <f t="shared" si="18"/>
        <v>0</v>
      </c>
      <c r="F91" s="94">
        <f t="shared" si="19"/>
        <v>0</v>
      </c>
      <c r="G91" s="94">
        <f t="shared" si="20"/>
        <v>0</v>
      </c>
      <c r="H91" s="94">
        <f t="shared" si="21"/>
        <v>0</v>
      </c>
      <c r="I91" s="94">
        <f t="shared" si="22"/>
        <v>0</v>
      </c>
      <c r="J91" s="94">
        <f t="shared" si="23"/>
        <v>0</v>
      </c>
      <c r="K91" s="94">
        <f t="shared" ca="1" si="24"/>
        <v>-0.17743687604244884</v>
      </c>
      <c r="L91" s="94">
        <f t="shared" ca="1" si="25"/>
        <v>3.1483844979703357E-2</v>
      </c>
      <c r="M91" s="94">
        <f t="shared" ca="1" si="26"/>
        <v>854215029.70804977</v>
      </c>
      <c r="N91" s="94">
        <f t="shared" ca="1" si="27"/>
        <v>3057915.9237560984</v>
      </c>
      <c r="O91" s="94">
        <f t="shared" ca="1" si="28"/>
        <v>26018197.751763914</v>
      </c>
      <c r="P91" s="10">
        <f t="shared" ca="1" si="29"/>
        <v>0.17743687604244884</v>
      </c>
      <c r="Q91" s="10"/>
      <c r="R91" s="10"/>
      <c r="S91" s="10"/>
      <c r="T91" s="10"/>
    </row>
    <row r="92" spans="1:20" x14ac:dyDescent="0.2">
      <c r="A92" s="100"/>
      <c r="B92" s="100"/>
      <c r="C92" s="10"/>
      <c r="D92" s="101">
        <f t="shared" si="17"/>
        <v>0</v>
      </c>
      <c r="E92" s="101">
        <f t="shared" si="18"/>
        <v>0</v>
      </c>
      <c r="F92" s="94">
        <f t="shared" si="19"/>
        <v>0</v>
      </c>
      <c r="G92" s="94">
        <f t="shared" si="20"/>
        <v>0</v>
      </c>
      <c r="H92" s="94">
        <f t="shared" si="21"/>
        <v>0</v>
      </c>
      <c r="I92" s="94">
        <f t="shared" si="22"/>
        <v>0</v>
      </c>
      <c r="J92" s="94">
        <f t="shared" si="23"/>
        <v>0</v>
      </c>
      <c r="K92" s="94">
        <f t="shared" ca="1" si="24"/>
        <v>-0.17743687604244884</v>
      </c>
      <c r="L92" s="94">
        <f t="shared" ca="1" si="25"/>
        <v>3.1483844979703357E-2</v>
      </c>
      <c r="M92" s="94">
        <f t="shared" ca="1" si="26"/>
        <v>854215029.70804977</v>
      </c>
      <c r="N92" s="94">
        <f t="shared" ca="1" si="27"/>
        <v>3057915.9237560984</v>
      </c>
      <c r="O92" s="94">
        <f t="shared" ca="1" si="28"/>
        <v>26018197.751763914</v>
      </c>
      <c r="P92" s="10">
        <f t="shared" ca="1" si="29"/>
        <v>0.17743687604244884</v>
      </c>
      <c r="Q92" s="10"/>
      <c r="R92" s="10"/>
      <c r="S92" s="10"/>
      <c r="T92" s="10"/>
    </row>
    <row r="93" spans="1:20" x14ac:dyDescent="0.2">
      <c r="A93" s="100"/>
      <c r="B93" s="100"/>
      <c r="C93" s="10"/>
      <c r="D93" s="101">
        <f t="shared" si="17"/>
        <v>0</v>
      </c>
      <c r="E93" s="101">
        <f t="shared" si="18"/>
        <v>0</v>
      </c>
      <c r="F93" s="94">
        <f t="shared" si="19"/>
        <v>0</v>
      </c>
      <c r="G93" s="94">
        <f t="shared" si="20"/>
        <v>0</v>
      </c>
      <c r="H93" s="94">
        <f t="shared" si="21"/>
        <v>0</v>
      </c>
      <c r="I93" s="94">
        <f t="shared" si="22"/>
        <v>0</v>
      </c>
      <c r="J93" s="94">
        <f t="shared" si="23"/>
        <v>0</v>
      </c>
      <c r="K93" s="94">
        <f t="shared" ca="1" si="24"/>
        <v>-0.17743687604244884</v>
      </c>
      <c r="L93" s="94">
        <f t="shared" ca="1" si="25"/>
        <v>3.1483844979703357E-2</v>
      </c>
      <c r="M93" s="94">
        <f t="shared" ca="1" si="26"/>
        <v>854215029.70804977</v>
      </c>
      <c r="N93" s="94">
        <f t="shared" ca="1" si="27"/>
        <v>3057915.9237560984</v>
      </c>
      <c r="O93" s="94">
        <f t="shared" ca="1" si="28"/>
        <v>26018197.751763914</v>
      </c>
      <c r="P93" s="10">
        <f t="shared" ca="1" si="29"/>
        <v>0.17743687604244884</v>
      </c>
      <c r="Q93" s="10"/>
      <c r="R93" s="10"/>
      <c r="S93" s="10"/>
      <c r="T93" s="10"/>
    </row>
    <row r="94" spans="1:20" x14ac:dyDescent="0.2">
      <c r="A94" s="100"/>
      <c r="B94" s="100"/>
      <c r="C94" s="10"/>
      <c r="D94" s="101">
        <f t="shared" si="17"/>
        <v>0</v>
      </c>
      <c r="E94" s="101">
        <f t="shared" si="18"/>
        <v>0</v>
      </c>
      <c r="F94" s="94">
        <f t="shared" si="19"/>
        <v>0</v>
      </c>
      <c r="G94" s="94">
        <f t="shared" si="20"/>
        <v>0</v>
      </c>
      <c r="H94" s="94">
        <f t="shared" si="21"/>
        <v>0</v>
      </c>
      <c r="I94" s="94">
        <f t="shared" si="22"/>
        <v>0</v>
      </c>
      <c r="J94" s="94">
        <f t="shared" si="23"/>
        <v>0</v>
      </c>
      <c r="K94" s="94">
        <f t="shared" ca="1" si="24"/>
        <v>-0.17743687604244884</v>
      </c>
      <c r="L94" s="94">
        <f t="shared" ca="1" si="25"/>
        <v>3.1483844979703357E-2</v>
      </c>
      <c r="M94" s="94">
        <f t="shared" ca="1" si="26"/>
        <v>854215029.70804977</v>
      </c>
      <c r="N94" s="94">
        <f t="shared" ca="1" si="27"/>
        <v>3057915.9237560984</v>
      </c>
      <c r="O94" s="94">
        <f t="shared" ca="1" si="28"/>
        <v>26018197.751763914</v>
      </c>
      <c r="P94" s="10">
        <f t="shared" ca="1" si="29"/>
        <v>0.17743687604244884</v>
      </c>
      <c r="Q94" s="10"/>
      <c r="R94" s="10"/>
      <c r="S94" s="10"/>
      <c r="T94" s="10"/>
    </row>
    <row r="95" spans="1:20" x14ac:dyDescent="0.2">
      <c r="A95" s="100"/>
      <c r="B95" s="100"/>
      <c r="C95" s="10"/>
      <c r="D95" s="101">
        <f t="shared" si="17"/>
        <v>0</v>
      </c>
      <c r="E95" s="101">
        <f t="shared" si="18"/>
        <v>0</v>
      </c>
      <c r="F95" s="94">
        <f t="shared" si="19"/>
        <v>0</v>
      </c>
      <c r="G95" s="94">
        <f t="shared" si="20"/>
        <v>0</v>
      </c>
      <c r="H95" s="94">
        <f t="shared" si="21"/>
        <v>0</v>
      </c>
      <c r="I95" s="94">
        <f t="shared" si="22"/>
        <v>0</v>
      </c>
      <c r="J95" s="94">
        <f t="shared" si="23"/>
        <v>0</v>
      </c>
      <c r="K95" s="94">
        <f t="shared" ca="1" si="24"/>
        <v>-0.17743687604244884</v>
      </c>
      <c r="L95" s="94">
        <f t="shared" ca="1" si="25"/>
        <v>3.1483844979703357E-2</v>
      </c>
      <c r="M95" s="94">
        <f t="shared" ca="1" si="26"/>
        <v>854215029.70804977</v>
      </c>
      <c r="N95" s="94">
        <f t="shared" ca="1" si="27"/>
        <v>3057915.9237560984</v>
      </c>
      <c r="O95" s="94">
        <f t="shared" ca="1" si="28"/>
        <v>26018197.751763914</v>
      </c>
      <c r="P95" s="10">
        <f t="shared" ca="1" si="29"/>
        <v>0.17743687604244884</v>
      </c>
      <c r="Q95" s="10"/>
      <c r="R95" s="10"/>
      <c r="S95" s="10"/>
      <c r="T95" s="10"/>
    </row>
    <row r="96" spans="1:20" x14ac:dyDescent="0.2">
      <c r="A96" s="100"/>
      <c r="B96" s="100"/>
      <c r="C96" s="10"/>
      <c r="D96" s="101">
        <f t="shared" si="17"/>
        <v>0</v>
      </c>
      <c r="E96" s="101">
        <f t="shared" si="18"/>
        <v>0</v>
      </c>
      <c r="F96" s="94">
        <f t="shared" si="19"/>
        <v>0</v>
      </c>
      <c r="G96" s="94">
        <f t="shared" si="20"/>
        <v>0</v>
      </c>
      <c r="H96" s="94">
        <f t="shared" si="21"/>
        <v>0</v>
      </c>
      <c r="I96" s="94">
        <f t="shared" si="22"/>
        <v>0</v>
      </c>
      <c r="J96" s="94">
        <f t="shared" si="23"/>
        <v>0</v>
      </c>
      <c r="K96" s="94">
        <f t="shared" ca="1" si="24"/>
        <v>-0.17743687604244884</v>
      </c>
      <c r="L96" s="94">
        <f t="shared" ca="1" si="25"/>
        <v>3.1483844979703357E-2</v>
      </c>
      <c r="M96" s="94">
        <f t="shared" ca="1" si="26"/>
        <v>854215029.70804977</v>
      </c>
      <c r="N96" s="94">
        <f t="shared" ca="1" si="27"/>
        <v>3057915.9237560984</v>
      </c>
      <c r="O96" s="94">
        <f t="shared" ca="1" si="28"/>
        <v>26018197.751763914</v>
      </c>
      <c r="P96" s="10">
        <f t="shared" ca="1" si="29"/>
        <v>0.17743687604244884</v>
      </c>
      <c r="Q96" s="10"/>
      <c r="R96" s="10"/>
      <c r="S96" s="10"/>
      <c r="T96" s="10"/>
    </row>
    <row r="97" spans="1:20" x14ac:dyDescent="0.2">
      <c r="A97" s="100"/>
      <c r="B97" s="100"/>
      <c r="C97" s="10"/>
      <c r="D97" s="101">
        <f t="shared" si="17"/>
        <v>0</v>
      </c>
      <c r="E97" s="101">
        <f t="shared" si="18"/>
        <v>0</v>
      </c>
      <c r="F97" s="94">
        <f t="shared" si="19"/>
        <v>0</v>
      </c>
      <c r="G97" s="94">
        <f t="shared" si="20"/>
        <v>0</v>
      </c>
      <c r="H97" s="94">
        <f t="shared" si="21"/>
        <v>0</v>
      </c>
      <c r="I97" s="94">
        <f t="shared" si="22"/>
        <v>0</v>
      </c>
      <c r="J97" s="94">
        <f t="shared" si="23"/>
        <v>0</v>
      </c>
      <c r="K97" s="94">
        <f t="shared" ca="1" si="24"/>
        <v>-0.17743687604244884</v>
      </c>
      <c r="L97" s="94">
        <f t="shared" ca="1" si="25"/>
        <v>3.1483844979703357E-2</v>
      </c>
      <c r="M97" s="94">
        <f t="shared" ca="1" si="26"/>
        <v>854215029.70804977</v>
      </c>
      <c r="N97" s="94">
        <f t="shared" ca="1" si="27"/>
        <v>3057915.9237560984</v>
      </c>
      <c r="O97" s="94">
        <f t="shared" ca="1" si="28"/>
        <v>26018197.751763914</v>
      </c>
      <c r="P97" s="10">
        <f t="shared" ca="1" si="29"/>
        <v>0.17743687604244884</v>
      </c>
      <c r="Q97" s="10"/>
      <c r="R97" s="10"/>
      <c r="S97" s="10"/>
      <c r="T97" s="10"/>
    </row>
    <row r="98" spans="1:20" x14ac:dyDescent="0.2">
      <c r="A98" s="100"/>
      <c r="B98" s="100"/>
      <c r="C98" s="10"/>
      <c r="D98" s="101">
        <f t="shared" si="17"/>
        <v>0</v>
      </c>
      <c r="E98" s="101">
        <f t="shared" si="18"/>
        <v>0</v>
      </c>
      <c r="F98" s="94">
        <f t="shared" si="19"/>
        <v>0</v>
      </c>
      <c r="G98" s="94">
        <f t="shared" si="20"/>
        <v>0</v>
      </c>
      <c r="H98" s="94">
        <f t="shared" si="21"/>
        <v>0</v>
      </c>
      <c r="I98" s="94">
        <f t="shared" si="22"/>
        <v>0</v>
      </c>
      <c r="J98" s="94">
        <f t="shared" si="23"/>
        <v>0</v>
      </c>
      <c r="K98" s="94">
        <f t="shared" ca="1" si="24"/>
        <v>-0.17743687604244884</v>
      </c>
      <c r="L98" s="94">
        <f t="shared" ca="1" si="25"/>
        <v>3.1483844979703357E-2</v>
      </c>
      <c r="M98" s="94">
        <f t="shared" ca="1" si="26"/>
        <v>854215029.70804977</v>
      </c>
      <c r="N98" s="94">
        <f t="shared" ca="1" si="27"/>
        <v>3057915.9237560984</v>
      </c>
      <c r="O98" s="94">
        <f t="shared" ca="1" si="28"/>
        <v>26018197.751763914</v>
      </c>
      <c r="P98" s="10">
        <f t="shared" ca="1" si="29"/>
        <v>0.17743687604244884</v>
      </c>
      <c r="Q98" s="10"/>
      <c r="R98" s="10"/>
      <c r="S98" s="10"/>
      <c r="T98" s="10"/>
    </row>
    <row r="99" spans="1:20" x14ac:dyDescent="0.2">
      <c r="A99" s="100"/>
      <c r="B99" s="100"/>
      <c r="C99" s="10"/>
      <c r="D99" s="101">
        <f t="shared" si="17"/>
        <v>0</v>
      </c>
      <c r="E99" s="101">
        <f t="shared" si="18"/>
        <v>0</v>
      </c>
      <c r="F99" s="94">
        <f t="shared" si="19"/>
        <v>0</v>
      </c>
      <c r="G99" s="94">
        <f t="shared" si="20"/>
        <v>0</v>
      </c>
      <c r="H99" s="94">
        <f t="shared" si="21"/>
        <v>0</v>
      </c>
      <c r="I99" s="94">
        <f t="shared" si="22"/>
        <v>0</v>
      </c>
      <c r="J99" s="94">
        <f t="shared" si="23"/>
        <v>0</v>
      </c>
      <c r="K99" s="94">
        <f t="shared" ca="1" si="24"/>
        <v>-0.17743687604244884</v>
      </c>
      <c r="L99" s="94">
        <f t="shared" ca="1" si="25"/>
        <v>3.1483844979703357E-2</v>
      </c>
      <c r="M99" s="94">
        <f t="shared" ca="1" si="26"/>
        <v>854215029.70804977</v>
      </c>
      <c r="N99" s="94">
        <f t="shared" ca="1" si="27"/>
        <v>3057915.9237560984</v>
      </c>
      <c r="O99" s="94">
        <f t="shared" ca="1" si="28"/>
        <v>26018197.751763914</v>
      </c>
      <c r="P99" s="10">
        <f t="shared" ca="1" si="29"/>
        <v>0.17743687604244884</v>
      </c>
      <c r="Q99" s="10"/>
      <c r="R99" s="10"/>
      <c r="S99" s="10"/>
      <c r="T99" s="10"/>
    </row>
    <row r="100" spans="1:20" x14ac:dyDescent="0.2">
      <c r="A100" s="100"/>
      <c r="B100" s="100"/>
      <c r="C100" s="10"/>
      <c r="D100" s="101">
        <f t="shared" si="17"/>
        <v>0</v>
      </c>
      <c r="E100" s="101">
        <f t="shared" si="18"/>
        <v>0</v>
      </c>
      <c r="F100" s="94">
        <f t="shared" si="19"/>
        <v>0</v>
      </c>
      <c r="G100" s="94">
        <f t="shared" si="20"/>
        <v>0</v>
      </c>
      <c r="H100" s="94">
        <f t="shared" si="21"/>
        <v>0</v>
      </c>
      <c r="I100" s="94">
        <f t="shared" si="22"/>
        <v>0</v>
      </c>
      <c r="J100" s="94">
        <f t="shared" si="23"/>
        <v>0</v>
      </c>
      <c r="K100" s="94">
        <f t="shared" ca="1" si="24"/>
        <v>-0.17743687604244884</v>
      </c>
      <c r="L100" s="94">
        <f t="shared" ca="1" si="25"/>
        <v>3.1483844979703357E-2</v>
      </c>
      <c r="M100" s="94">
        <f t="shared" ca="1" si="26"/>
        <v>854215029.70804977</v>
      </c>
      <c r="N100" s="94">
        <f t="shared" ca="1" si="27"/>
        <v>3057915.9237560984</v>
      </c>
      <c r="O100" s="94">
        <f t="shared" ca="1" si="28"/>
        <v>26018197.751763914</v>
      </c>
      <c r="P100" s="10">
        <f t="shared" ca="1" si="29"/>
        <v>0.17743687604244884</v>
      </c>
      <c r="Q100" s="10"/>
      <c r="R100" s="10"/>
      <c r="S100" s="10"/>
      <c r="T100" s="10"/>
    </row>
    <row r="101" spans="1:20" x14ac:dyDescent="0.2">
      <c r="A101" s="100"/>
      <c r="B101" s="100"/>
      <c r="C101" s="10"/>
      <c r="D101" s="101">
        <f t="shared" si="17"/>
        <v>0</v>
      </c>
      <c r="E101" s="101">
        <f t="shared" si="18"/>
        <v>0</v>
      </c>
      <c r="F101" s="94">
        <f t="shared" si="19"/>
        <v>0</v>
      </c>
      <c r="G101" s="94">
        <f t="shared" si="20"/>
        <v>0</v>
      </c>
      <c r="H101" s="94">
        <f t="shared" si="21"/>
        <v>0</v>
      </c>
      <c r="I101" s="94">
        <f t="shared" si="22"/>
        <v>0</v>
      </c>
      <c r="J101" s="94">
        <f t="shared" si="23"/>
        <v>0</v>
      </c>
      <c r="K101" s="94">
        <f t="shared" ca="1" si="24"/>
        <v>-0.17743687604244884</v>
      </c>
      <c r="L101" s="94">
        <f t="shared" ca="1" si="25"/>
        <v>3.1483844979703357E-2</v>
      </c>
      <c r="M101" s="94">
        <f t="shared" ca="1" si="26"/>
        <v>854215029.70804977</v>
      </c>
      <c r="N101" s="94">
        <f t="shared" ca="1" si="27"/>
        <v>3057915.9237560984</v>
      </c>
      <c r="O101" s="94">
        <f t="shared" ca="1" si="28"/>
        <v>26018197.751763914</v>
      </c>
      <c r="P101" s="10">
        <f t="shared" ca="1" si="29"/>
        <v>0.17743687604244884</v>
      </c>
      <c r="Q101" s="10"/>
      <c r="R101" s="10"/>
      <c r="S101" s="10"/>
      <c r="T101" s="10"/>
    </row>
    <row r="102" spans="1:20" x14ac:dyDescent="0.2">
      <c r="A102" s="100"/>
      <c r="B102" s="100"/>
      <c r="C102" s="10"/>
      <c r="D102" s="101">
        <f t="shared" si="17"/>
        <v>0</v>
      </c>
      <c r="E102" s="101">
        <f t="shared" si="18"/>
        <v>0</v>
      </c>
      <c r="F102" s="94">
        <f t="shared" si="19"/>
        <v>0</v>
      </c>
      <c r="G102" s="94">
        <f t="shared" si="20"/>
        <v>0</v>
      </c>
      <c r="H102" s="94">
        <f t="shared" si="21"/>
        <v>0</v>
      </c>
      <c r="I102" s="94">
        <f t="shared" si="22"/>
        <v>0</v>
      </c>
      <c r="J102" s="94">
        <f t="shared" si="23"/>
        <v>0</v>
      </c>
      <c r="K102" s="94">
        <f t="shared" ca="1" si="24"/>
        <v>-0.17743687604244884</v>
      </c>
      <c r="L102" s="94">
        <f t="shared" ca="1" si="25"/>
        <v>3.1483844979703357E-2</v>
      </c>
      <c r="M102" s="94">
        <f t="shared" ca="1" si="26"/>
        <v>854215029.70804977</v>
      </c>
      <c r="N102" s="94">
        <f t="shared" ca="1" si="27"/>
        <v>3057915.9237560984</v>
      </c>
      <c r="O102" s="94">
        <f t="shared" ca="1" si="28"/>
        <v>26018197.751763914</v>
      </c>
      <c r="P102" s="10">
        <f t="shared" ca="1" si="29"/>
        <v>0.17743687604244884</v>
      </c>
      <c r="Q102" s="10"/>
      <c r="R102" s="10"/>
      <c r="S102" s="10"/>
      <c r="T102" s="10"/>
    </row>
    <row r="103" spans="1:20" x14ac:dyDescent="0.2">
      <c r="A103" s="100"/>
      <c r="B103" s="100"/>
      <c r="C103" s="10"/>
      <c r="D103" s="101">
        <f t="shared" si="17"/>
        <v>0</v>
      </c>
      <c r="E103" s="101">
        <f t="shared" si="18"/>
        <v>0</v>
      </c>
      <c r="F103" s="94">
        <f t="shared" si="19"/>
        <v>0</v>
      </c>
      <c r="G103" s="94">
        <f t="shared" si="20"/>
        <v>0</v>
      </c>
      <c r="H103" s="94">
        <f t="shared" si="21"/>
        <v>0</v>
      </c>
      <c r="I103" s="94">
        <f t="shared" si="22"/>
        <v>0</v>
      </c>
      <c r="J103" s="94">
        <f t="shared" si="23"/>
        <v>0</v>
      </c>
      <c r="K103" s="94">
        <f t="shared" ca="1" si="24"/>
        <v>-0.17743687604244884</v>
      </c>
      <c r="L103" s="94">
        <f t="shared" ca="1" si="25"/>
        <v>3.1483844979703357E-2</v>
      </c>
      <c r="M103" s="94">
        <f t="shared" ca="1" si="26"/>
        <v>854215029.70804977</v>
      </c>
      <c r="N103" s="94">
        <f t="shared" ca="1" si="27"/>
        <v>3057915.9237560984</v>
      </c>
      <c r="O103" s="94">
        <f t="shared" ca="1" si="28"/>
        <v>26018197.751763914</v>
      </c>
      <c r="P103" s="10">
        <f t="shared" ca="1" si="29"/>
        <v>0.17743687604244884</v>
      </c>
      <c r="Q103" s="10"/>
      <c r="R103" s="10"/>
      <c r="S103" s="10"/>
      <c r="T103" s="10"/>
    </row>
    <row r="104" spans="1:20" x14ac:dyDescent="0.2">
      <c r="A104" s="100"/>
      <c r="B104" s="100"/>
      <c r="C104" s="10"/>
      <c r="D104" s="101">
        <f t="shared" si="17"/>
        <v>0</v>
      </c>
      <c r="E104" s="101">
        <f t="shared" si="18"/>
        <v>0</v>
      </c>
      <c r="F104" s="94">
        <f t="shared" si="19"/>
        <v>0</v>
      </c>
      <c r="G104" s="94">
        <f t="shared" si="20"/>
        <v>0</v>
      </c>
      <c r="H104" s="94">
        <f t="shared" si="21"/>
        <v>0</v>
      </c>
      <c r="I104" s="94">
        <f t="shared" si="22"/>
        <v>0</v>
      </c>
      <c r="J104" s="94">
        <f t="shared" si="23"/>
        <v>0</v>
      </c>
      <c r="K104" s="94">
        <f t="shared" ca="1" si="24"/>
        <v>-0.17743687604244884</v>
      </c>
      <c r="L104" s="94">
        <f t="shared" ca="1" si="25"/>
        <v>3.1483844979703357E-2</v>
      </c>
      <c r="M104" s="94">
        <f t="shared" ca="1" si="26"/>
        <v>854215029.70804977</v>
      </c>
      <c r="N104" s="94">
        <f t="shared" ca="1" si="27"/>
        <v>3057915.9237560984</v>
      </c>
      <c r="O104" s="94">
        <f t="shared" ca="1" si="28"/>
        <v>26018197.751763914</v>
      </c>
      <c r="P104" s="10">
        <f t="shared" ca="1" si="29"/>
        <v>0.17743687604244884</v>
      </c>
      <c r="Q104" s="10"/>
      <c r="R104" s="10"/>
      <c r="S104" s="10"/>
      <c r="T104" s="10"/>
    </row>
    <row r="105" spans="1:20" x14ac:dyDescent="0.2">
      <c r="A105" s="100"/>
      <c r="B105" s="100"/>
      <c r="C105" s="10"/>
      <c r="D105" s="101">
        <f t="shared" si="17"/>
        <v>0</v>
      </c>
      <c r="E105" s="101">
        <f t="shared" si="18"/>
        <v>0</v>
      </c>
      <c r="F105" s="94">
        <f t="shared" si="19"/>
        <v>0</v>
      </c>
      <c r="G105" s="94">
        <f t="shared" si="20"/>
        <v>0</v>
      </c>
      <c r="H105" s="94">
        <f t="shared" si="21"/>
        <v>0</v>
      </c>
      <c r="I105" s="94">
        <f t="shared" si="22"/>
        <v>0</v>
      </c>
      <c r="J105" s="94">
        <f t="shared" si="23"/>
        <v>0</v>
      </c>
      <c r="K105" s="94">
        <f t="shared" ca="1" si="24"/>
        <v>-0.17743687604244884</v>
      </c>
      <c r="L105" s="94">
        <f t="shared" ca="1" si="25"/>
        <v>3.1483844979703357E-2</v>
      </c>
      <c r="M105" s="94">
        <f t="shared" ca="1" si="26"/>
        <v>854215029.70804977</v>
      </c>
      <c r="N105" s="94">
        <f t="shared" ca="1" si="27"/>
        <v>3057915.9237560984</v>
      </c>
      <c r="O105" s="94">
        <f t="shared" ca="1" si="28"/>
        <v>26018197.751763914</v>
      </c>
      <c r="P105" s="10">
        <f t="shared" ca="1" si="29"/>
        <v>0.17743687604244884</v>
      </c>
      <c r="Q105" s="10"/>
      <c r="R105" s="10"/>
      <c r="S105" s="10"/>
      <c r="T105" s="10"/>
    </row>
    <row r="106" spans="1:20" x14ac:dyDescent="0.2">
      <c r="A106" s="100"/>
      <c r="B106" s="100"/>
      <c r="C106" s="10"/>
      <c r="D106" s="101">
        <f t="shared" si="17"/>
        <v>0</v>
      </c>
      <c r="E106" s="101">
        <f t="shared" si="18"/>
        <v>0</v>
      </c>
      <c r="F106" s="94">
        <f t="shared" si="19"/>
        <v>0</v>
      </c>
      <c r="G106" s="94">
        <f t="shared" si="20"/>
        <v>0</v>
      </c>
      <c r="H106" s="94">
        <f t="shared" si="21"/>
        <v>0</v>
      </c>
      <c r="I106" s="94">
        <f t="shared" si="22"/>
        <v>0</v>
      </c>
      <c r="J106" s="94">
        <f t="shared" si="23"/>
        <v>0</v>
      </c>
      <c r="K106" s="94">
        <f t="shared" ca="1" si="24"/>
        <v>-0.17743687604244884</v>
      </c>
      <c r="L106" s="94">
        <f t="shared" ca="1" si="25"/>
        <v>3.1483844979703357E-2</v>
      </c>
      <c r="M106" s="94">
        <f t="shared" ca="1" si="26"/>
        <v>854215029.70804977</v>
      </c>
      <c r="N106" s="94">
        <f t="shared" ca="1" si="27"/>
        <v>3057915.9237560984</v>
      </c>
      <c r="O106" s="94">
        <f t="shared" ca="1" si="28"/>
        <v>26018197.751763914</v>
      </c>
      <c r="P106" s="10">
        <f t="shared" ca="1" si="29"/>
        <v>0.17743687604244884</v>
      </c>
      <c r="Q106" s="10"/>
      <c r="R106" s="10"/>
      <c r="S106" s="10"/>
      <c r="T106" s="10"/>
    </row>
    <row r="107" spans="1:20" x14ac:dyDescent="0.2">
      <c r="A107" s="100"/>
      <c r="B107" s="100"/>
      <c r="C107" s="10"/>
      <c r="D107" s="101">
        <f t="shared" si="17"/>
        <v>0</v>
      </c>
      <c r="E107" s="101">
        <f t="shared" si="18"/>
        <v>0</v>
      </c>
      <c r="F107" s="94">
        <f t="shared" si="19"/>
        <v>0</v>
      </c>
      <c r="G107" s="94">
        <f t="shared" si="20"/>
        <v>0</v>
      </c>
      <c r="H107" s="94">
        <f t="shared" si="21"/>
        <v>0</v>
      </c>
      <c r="I107" s="94">
        <f t="shared" si="22"/>
        <v>0</v>
      </c>
      <c r="J107" s="94">
        <f t="shared" si="23"/>
        <v>0</v>
      </c>
      <c r="K107" s="94">
        <f t="shared" ca="1" si="24"/>
        <v>-0.17743687604244884</v>
      </c>
      <c r="L107" s="94">
        <f t="shared" ca="1" si="25"/>
        <v>3.1483844979703357E-2</v>
      </c>
      <c r="M107" s="94">
        <f t="shared" ca="1" si="26"/>
        <v>854215029.70804977</v>
      </c>
      <c r="N107" s="94">
        <f t="shared" ca="1" si="27"/>
        <v>3057915.9237560984</v>
      </c>
      <c r="O107" s="94">
        <f t="shared" ca="1" si="28"/>
        <v>26018197.751763914</v>
      </c>
      <c r="P107" s="10">
        <f t="shared" ca="1" si="29"/>
        <v>0.17743687604244884</v>
      </c>
      <c r="Q107" s="10"/>
      <c r="R107" s="10"/>
      <c r="S107" s="10"/>
      <c r="T107" s="10"/>
    </row>
    <row r="108" spans="1:20" x14ac:dyDescent="0.2">
      <c r="A108" s="100"/>
      <c r="B108" s="100"/>
      <c r="C108" s="10"/>
      <c r="D108" s="101">
        <f t="shared" si="17"/>
        <v>0</v>
      </c>
      <c r="E108" s="101">
        <f t="shared" si="18"/>
        <v>0</v>
      </c>
      <c r="F108" s="94">
        <f t="shared" si="19"/>
        <v>0</v>
      </c>
      <c r="G108" s="94">
        <f t="shared" si="20"/>
        <v>0</v>
      </c>
      <c r="H108" s="94">
        <f t="shared" si="21"/>
        <v>0</v>
      </c>
      <c r="I108" s="94">
        <f t="shared" si="22"/>
        <v>0</v>
      </c>
      <c r="J108" s="94">
        <f t="shared" si="23"/>
        <v>0</v>
      </c>
      <c r="K108" s="94">
        <f t="shared" ca="1" si="24"/>
        <v>-0.17743687604244884</v>
      </c>
      <c r="L108" s="94">
        <f t="shared" ca="1" si="25"/>
        <v>3.1483844979703357E-2</v>
      </c>
      <c r="M108" s="94">
        <f t="shared" ca="1" si="26"/>
        <v>854215029.70804977</v>
      </c>
      <c r="N108" s="94">
        <f t="shared" ca="1" si="27"/>
        <v>3057915.9237560984</v>
      </c>
      <c r="O108" s="94">
        <f t="shared" ca="1" si="28"/>
        <v>26018197.751763914</v>
      </c>
      <c r="P108" s="10">
        <f t="shared" ca="1" si="29"/>
        <v>0.17743687604244884</v>
      </c>
      <c r="Q108" s="10"/>
      <c r="R108" s="10"/>
      <c r="S108" s="10"/>
      <c r="T108" s="10"/>
    </row>
    <row r="109" spans="1:20" x14ac:dyDescent="0.2">
      <c r="A109" s="100"/>
      <c r="B109" s="100"/>
      <c r="C109" s="10"/>
      <c r="D109" s="101">
        <f t="shared" si="17"/>
        <v>0</v>
      </c>
      <c r="E109" s="101">
        <f t="shared" si="18"/>
        <v>0</v>
      </c>
      <c r="F109" s="94">
        <f t="shared" si="19"/>
        <v>0</v>
      </c>
      <c r="G109" s="94">
        <f t="shared" si="20"/>
        <v>0</v>
      </c>
      <c r="H109" s="94">
        <f t="shared" si="21"/>
        <v>0</v>
      </c>
      <c r="I109" s="94">
        <f t="shared" si="22"/>
        <v>0</v>
      </c>
      <c r="J109" s="94">
        <f t="shared" si="23"/>
        <v>0</v>
      </c>
      <c r="K109" s="94">
        <f t="shared" ca="1" si="24"/>
        <v>-0.17743687604244884</v>
      </c>
      <c r="L109" s="94">
        <f t="shared" ca="1" si="25"/>
        <v>3.1483844979703357E-2</v>
      </c>
      <c r="M109" s="94">
        <f t="shared" ca="1" si="26"/>
        <v>854215029.70804977</v>
      </c>
      <c r="N109" s="94">
        <f t="shared" ca="1" si="27"/>
        <v>3057915.9237560984</v>
      </c>
      <c r="O109" s="94">
        <f t="shared" ca="1" si="28"/>
        <v>26018197.751763914</v>
      </c>
      <c r="P109" s="10">
        <f t="shared" ca="1" si="29"/>
        <v>0.17743687604244884</v>
      </c>
      <c r="Q109" s="10"/>
      <c r="R109" s="10"/>
      <c r="S109" s="10"/>
      <c r="T109" s="10"/>
    </row>
    <row r="110" spans="1:20" x14ac:dyDescent="0.2">
      <c r="A110" s="100"/>
      <c r="B110" s="100"/>
      <c r="C110" s="10"/>
      <c r="D110" s="101">
        <f t="shared" si="17"/>
        <v>0</v>
      </c>
      <c r="E110" s="101">
        <f t="shared" si="18"/>
        <v>0</v>
      </c>
      <c r="F110" s="94">
        <f t="shared" si="19"/>
        <v>0</v>
      </c>
      <c r="G110" s="94">
        <f t="shared" si="20"/>
        <v>0</v>
      </c>
      <c r="H110" s="94">
        <f t="shared" si="21"/>
        <v>0</v>
      </c>
      <c r="I110" s="94">
        <f t="shared" si="22"/>
        <v>0</v>
      </c>
      <c r="J110" s="94">
        <f t="shared" si="23"/>
        <v>0</v>
      </c>
      <c r="K110" s="94">
        <f t="shared" ca="1" si="24"/>
        <v>-0.17743687604244884</v>
      </c>
      <c r="L110" s="94">
        <f t="shared" ca="1" si="25"/>
        <v>3.1483844979703357E-2</v>
      </c>
      <c r="M110" s="94">
        <f t="shared" ca="1" si="26"/>
        <v>854215029.70804977</v>
      </c>
      <c r="N110" s="94">
        <f t="shared" ca="1" si="27"/>
        <v>3057915.9237560984</v>
      </c>
      <c r="O110" s="94">
        <f t="shared" ca="1" si="28"/>
        <v>26018197.751763914</v>
      </c>
      <c r="P110" s="10">
        <f t="shared" ca="1" si="29"/>
        <v>0.17743687604244884</v>
      </c>
      <c r="Q110" s="10"/>
      <c r="R110" s="10"/>
      <c r="S110" s="10"/>
      <c r="T110" s="10"/>
    </row>
    <row r="111" spans="1:20" x14ac:dyDescent="0.2">
      <c r="A111" s="100"/>
      <c r="B111" s="100"/>
      <c r="C111" s="10"/>
      <c r="D111" s="101">
        <f t="shared" si="17"/>
        <v>0</v>
      </c>
      <c r="E111" s="101">
        <f t="shared" si="18"/>
        <v>0</v>
      </c>
      <c r="F111" s="94">
        <f t="shared" si="19"/>
        <v>0</v>
      </c>
      <c r="G111" s="94">
        <f t="shared" si="20"/>
        <v>0</v>
      </c>
      <c r="H111" s="94">
        <f t="shared" si="21"/>
        <v>0</v>
      </c>
      <c r="I111" s="94">
        <f t="shared" si="22"/>
        <v>0</v>
      </c>
      <c r="J111" s="94">
        <f t="shared" si="23"/>
        <v>0</v>
      </c>
      <c r="K111" s="94">
        <f t="shared" ca="1" si="24"/>
        <v>-0.17743687604244884</v>
      </c>
      <c r="L111" s="94">
        <f t="shared" ca="1" si="25"/>
        <v>3.1483844979703357E-2</v>
      </c>
      <c r="M111" s="94">
        <f t="shared" ca="1" si="26"/>
        <v>854215029.70804977</v>
      </c>
      <c r="N111" s="94">
        <f t="shared" ca="1" si="27"/>
        <v>3057915.9237560984</v>
      </c>
      <c r="O111" s="94">
        <f t="shared" ca="1" si="28"/>
        <v>26018197.751763914</v>
      </c>
      <c r="P111" s="10">
        <f t="shared" ca="1" si="29"/>
        <v>0.17743687604244884</v>
      </c>
      <c r="Q111" s="10"/>
      <c r="R111" s="10"/>
      <c r="S111" s="10"/>
      <c r="T111" s="10"/>
    </row>
    <row r="112" spans="1:20" x14ac:dyDescent="0.2">
      <c r="A112" s="100"/>
      <c r="B112" s="100"/>
      <c r="C112" s="10"/>
      <c r="D112" s="101">
        <f t="shared" si="17"/>
        <v>0</v>
      </c>
      <c r="E112" s="101">
        <f t="shared" si="18"/>
        <v>0</v>
      </c>
      <c r="F112" s="94">
        <f t="shared" si="19"/>
        <v>0</v>
      </c>
      <c r="G112" s="94">
        <f t="shared" si="20"/>
        <v>0</v>
      </c>
      <c r="H112" s="94">
        <f t="shared" si="21"/>
        <v>0</v>
      </c>
      <c r="I112" s="94">
        <f t="shared" si="22"/>
        <v>0</v>
      </c>
      <c r="J112" s="94">
        <f t="shared" si="23"/>
        <v>0</v>
      </c>
      <c r="K112" s="94">
        <f t="shared" ca="1" si="24"/>
        <v>-0.17743687604244884</v>
      </c>
      <c r="L112" s="94">
        <f t="shared" ca="1" si="25"/>
        <v>3.1483844979703357E-2</v>
      </c>
      <c r="M112" s="94">
        <f t="shared" ca="1" si="26"/>
        <v>854215029.70804977</v>
      </c>
      <c r="N112" s="94">
        <f t="shared" ca="1" si="27"/>
        <v>3057915.9237560984</v>
      </c>
      <c r="O112" s="94">
        <f t="shared" ca="1" si="28"/>
        <v>26018197.751763914</v>
      </c>
      <c r="P112" s="10">
        <f t="shared" ca="1" si="29"/>
        <v>0.17743687604244884</v>
      </c>
      <c r="Q112" s="10"/>
      <c r="R112" s="10"/>
      <c r="S112" s="10"/>
      <c r="T112" s="10"/>
    </row>
    <row r="113" spans="1:20" x14ac:dyDescent="0.2">
      <c r="A113" s="100"/>
      <c r="B113" s="100"/>
      <c r="C113" s="10"/>
      <c r="D113" s="101">
        <f t="shared" si="17"/>
        <v>0</v>
      </c>
      <c r="E113" s="101">
        <f t="shared" si="18"/>
        <v>0</v>
      </c>
      <c r="F113" s="94">
        <f t="shared" si="19"/>
        <v>0</v>
      </c>
      <c r="G113" s="94">
        <f t="shared" si="20"/>
        <v>0</v>
      </c>
      <c r="H113" s="94">
        <f t="shared" si="21"/>
        <v>0</v>
      </c>
      <c r="I113" s="94">
        <f t="shared" si="22"/>
        <v>0</v>
      </c>
      <c r="J113" s="94">
        <f t="shared" si="23"/>
        <v>0</v>
      </c>
      <c r="K113" s="94">
        <f t="shared" ca="1" si="24"/>
        <v>-0.17743687604244884</v>
      </c>
      <c r="L113" s="94">
        <f t="shared" ca="1" si="25"/>
        <v>3.1483844979703357E-2</v>
      </c>
      <c r="M113" s="94">
        <f t="shared" ca="1" si="26"/>
        <v>854215029.70804977</v>
      </c>
      <c r="N113" s="94">
        <f t="shared" ca="1" si="27"/>
        <v>3057915.9237560984</v>
      </c>
      <c r="O113" s="94">
        <f t="shared" ca="1" si="28"/>
        <v>26018197.751763914</v>
      </c>
      <c r="P113" s="10">
        <f t="shared" ca="1" si="29"/>
        <v>0.17743687604244884</v>
      </c>
      <c r="Q113" s="10"/>
      <c r="R113" s="10"/>
      <c r="S113" s="10"/>
      <c r="T113" s="10"/>
    </row>
    <row r="114" spans="1:20" x14ac:dyDescent="0.2">
      <c r="A114" s="100"/>
      <c r="B114" s="100"/>
      <c r="C114" s="10"/>
      <c r="D114" s="101">
        <f t="shared" si="17"/>
        <v>0</v>
      </c>
      <c r="E114" s="101">
        <f t="shared" si="18"/>
        <v>0</v>
      </c>
      <c r="F114" s="94">
        <f t="shared" si="19"/>
        <v>0</v>
      </c>
      <c r="G114" s="94">
        <f t="shared" si="20"/>
        <v>0</v>
      </c>
      <c r="H114" s="94">
        <f t="shared" si="21"/>
        <v>0</v>
      </c>
      <c r="I114" s="94">
        <f t="shared" si="22"/>
        <v>0</v>
      </c>
      <c r="J114" s="94">
        <f t="shared" si="23"/>
        <v>0</v>
      </c>
      <c r="K114" s="94">
        <f t="shared" ca="1" si="24"/>
        <v>-0.17743687604244884</v>
      </c>
      <c r="L114" s="94">
        <f t="shared" ca="1" si="25"/>
        <v>3.1483844979703357E-2</v>
      </c>
      <c r="M114" s="94">
        <f t="shared" ca="1" si="26"/>
        <v>854215029.70804977</v>
      </c>
      <c r="N114" s="94">
        <f t="shared" ca="1" si="27"/>
        <v>3057915.9237560984</v>
      </c>
      <c r="O114" s="94">
        <f t="shared" ca="1" si="28"/>
        <v>26018197.751763914</v>
      </c>
      <c r="P114" s="10">
        <f t="shared" ca="1" si="29"/>
        <v>0.17743687604244884</v>
      </c>
      <c r="Q114" s="10"/>
      <c r="R114" s="10"/>
      <c r="S114" s="10"/>
      <c r="T114" s="10"/>
    </row>
    <row r="115" spans="1:20" x14ac:dyDescent="0.2">
      <c r="A115" s="100"/>
      <c r="B115" s="100"/>
      <c r="C115" s="10"/>
      <c r="D115" s="101">
        <f t="shared" si="17"/>
        <v>0</v>
      </c>
      <c r="E115" s="101">
        <f t="shared" si="18"/>
        <v>0</v>
      </c>
      <c r="F115" s="94">
        <f t="shared" si="19"/>
        <v>0</v>
      </c>
      <c r="G115" s="94">
        <f t="shared" si="20"/>
        <v>0</v>
      </c>
      <c r="H115" s="94">
        <f t="shared" si="21"/>
        <v>0</v>
      </c>
      <c r="I115" s="94">
        <f t="shared" si="22"/>
        <v>0</v>
      </c>
      <c r="J115" s="94">
        <f t="shared" si="23"/>
        <v>0</v>
      </c>
      <c r="K115" s="94">
        <f t="shared" ca="1" si="24"/>
        <v>-0.17743687604244884</v>
      </c>
      <c r="L115" s="94">
        <f t="shared" ca="1" si="25"/>
        <v>3.1483844979703357E-2</v>
      </c>
      <c r="M115" s="94">
        <f t="shared" ca="1" si="26"/>
        <v>854215029.70804977</v>
      </c>
      <c r="N115" s="94">
        <f t="shared" ca="1" si="27"/>
        <v>3057915.9237560984</v>
      </c>
      <c r="O115" s="94">
        <f t="shared" ca="1" si="28"/>
        <v>26018197.751763914</v>
      </c>
      <c r="P115" s="10">
        <f t="shared" ca="1" si="29"/>
        <v>0.17743687604244884</v>
      </c>
      <c r="Q115" s="10"/>
      <c r="R115" s="10"/>
      <c r="S115" s="10"/>
      <c r="T115" s="10"/>
    </row>
    <row r="116" spans="1:20" x14ac:dyDescent="0.2">
      <c r="A116" s="100"/>
      <c r="B116" s="100"/>
      <c r="C116" s="10"/>
      <c r="D116" s="101">
        <f t="shared" si="17"/>
        <v>0</v>
      </c>
      <c r="E116" s="101">
        <f t="shared" si="18"/>
        <v>0</v>
      </c>
      <c r="F116" s="94">
        <f t="shared" si="19"/>
        <v>0</v>
      </c>
      <c r="G116" s="94">
        <f t="shared" si="20"/>
        <v>0</v>
      </c>
      <c r="H116" s="94">
        <f t="shared" si="21"/>
        <v>0</v>
      </c>
      <c r="I116" s="94">
        <f t="shared" si="22"/>
        <v>0</v>
      </c>
      <c r="J116" s="94">
        <f t="shared" si="23"/>
        <v>0</v>
      </c>
      <c r="K116" s="94">
        <f t="shared" ca="1" si="24"/>
        <v>-0.17743687604244884</v>
      </c>
      <c r="L116" s="94">
        <f t="shared" ca="1" si="25"/>
        <v>3.1483844979703357E-2</v>
      </c>
      <c r="M116" s="94">
        <f t="shared" ca="1" si="26"/>
        <v>854215029.70804977</v>
      </c>
      <c r="N116" s="94">
        <f t="shared" ca="1" si="27"/>
        <v>3057915.9237560984</v>
      </c>
      <c r="O116" s="94">
        <f t="shared" ca="1" si="28"/>
        <v>26018197.751763914</v>
      </c>
      <c r="P116" s="10">
        <f t="shared" ca="1" si="29"/>
        <v>0.17743687604244884</v>
      </c>
      <c r="Q116" s="10"/>
      <c r="R116" s="10"/>
      <c r="S116" s="10"/>
      <c r="T116" s="10"/>
    </row>
    <row r="117" spans="1:20" x14ac:dyDescent="0.2">
      <c r="A117" s="100"/>
      <c r="B117" s="100"/>
      <c r="C117" s="10"/>
      <c r="D117" s="101">
        <f t="shared" si="17"/>
        <v>0</v>
      </c>
      <c r="E117" s="101">
        <f t="shared" si="18"/>
        <v>0</v>
      </c>
      <c r="F117" s="94">
        <f t="shared" si="19"/>
        <v>0</v>
      </c>
      <c r="G117" s="94">
        <f t="shared" si="20"/>
        <v>0</v>
      </c>
      <c r="H117" s="94">
        <f t="shared" si="21"/>
        <v>0</v>
      </c>
      <c r="I117" s="94">
        <f t="shared" si="22"/>
        <v>0</v>
      </c>
      <c r="J117" s="94">
        <f t="shared" si="23"/>
        <v>0</v>
      </c>
      <c r="K117" s="94">
        <f t="shared" ca="1" si="24"/>
        <v>-0.17743687604244884</v>
      </c>
      <c r="L117" s="94">
        <f t="shared" ca="1" si="25"/>
        <v>3.1483844979703357E-2</v>
      </c>
      <c r="M117" s="94">
        <f t="shared" ca="1" si="26"/>
        <v>854215029.70804977</v>
      </c>
      <c r="N117" s="94">
        <f t="shared" ca="1" si="27"/>
        <v>3057915.9237560984</v>
      </c>
      <c r="O117" s="94">
        <f t="shared" ca="1" si="28"/>
        <v>26018197.751763914</v>
      </c>
      <c r="P117" s="10">
        <f t="shared" ca="1" si="29"/>
        <v>0.17743687604244884</v>
      </c>
      <c r="Q117" s="10"/>
      <c r="R117" s="10"/>
      <c r="S117" s="10"/>
      <c r="T117" s="10"/>
    </row>
    <row r="118" spans="1:20" x14ac:dyDescent="0.2">
      <c r="A118" s="102"/>
      <c r="B118" s="102"/>
      <c r="C118" s="10"/>
      <c r="D118" s="101">
        <f t="shared" si="17"/>
        <v>0</v>
      </c>
      <c r="E118" s="101">
        <f t="shared" si="18"/>
        <v>0</v>
      </c>
      <c r="F118" s="94">
        <f t="shared" si="19"/>
        <v>0</v>
      </c>
      <c r="G118" s="94">
        <f t="shared" si="20"/>
        <v>0</v>
      </c>
      <c r="H118" s="94">
        <f t="shared" si="21"/>
        <v>0</v>
      </c>
      <c r="I118" s="94">
        <f t="shared" si="22"/>
        <v>0</v>
      </c>
      <c r="J118" s="94">
        <f t="shared" si="23"/>
        <v>0</v>
      </c>
      <c r="K118" s="94">
        <f t="shared" ca="1" si="24"/>
        <v>-0.17743687604244884</v>
      </c>
      <c r="L118" s="94">
        <f t="shared" ca="1" si="25"/>
        <v>3.1483844979703357E-2</v>
      </c>
      <c r="M118" s="94">
        <f t="shared" ca="1" si="26"/>
        <v>854215029.70804977</v>
      </c>
      <c r="N118" s="94">
        <f t="shared" ca="1" si="27"/>
        <v>3057915.9237560984</v>
      </c>
      <c r="O118" s="94">
        <f t="shared" ca="1" si="28"/>
        <v>26018197.751763914</v>
      </c>
      <c r="P118" s="10">
        <f t="shared" ca="1" si="29"/>
        <v>0.17743687604244884</v>
      </c>
      <c r="Q118" s="10"/>
      <c r="R118" s="10"/>
      <c r="S118" s="10"/>
      <c r="T118" s="10"/>
    </row>
    <row r="119" spans="1:20" x14ac:dyDescent="0.2">
      <c r="A119" s="102"/>
      <c r="B119" s="102"/>
      <c r="C119" s="10"/>
      <c r="D119" s="101">
        <f t="shared" si="17"/>
        <v>0</v>
      </c>
      <c r="E119" s="101">
        <f t="shared" si="18"/>
        <v>0</v>
      </c>
      <c r="F119" s="94">
        <f t="shared" si="19"/>
        <v>0</v>
      </c>
      <c r="G119" s="94">
        <f t="shared" si="20"/>
        <v>0</v>
      </c>
      <c r="H119" s="94">
        <f t="shared" si="21"/>
        <v>0</v>
      </c>
      <c r="I119" s="94">
        <f t="shared" si="22"/>
        <v>0</v>
      </c>
      <c r="J119" s="94">
        <f t="shared" si="23"/>
        <v>0</v>
      </c>
      <c r="K119" s="94">
        <f t="shared" ca="1" si="24"/>
        <v>-0.17743687604244884</v>
      </c>
      <c r="L119" s="94">
        <f t="shared" ca="1" si="25"/>
        <v>3.1483844979703357E-2</v>
      </c>
      <c r="M119" s="94">
        <f t="shared" ca="1" si="26"/>
        <v>854215029.70804977</v>
      </c>
      <c r="N119" s="94">
        <f t="shared" ca="1" si="27"/>
        <v>3057915.9237560984</v>
      </c>
      <c r="O119" s="94">
        <f t="shared" ca="1" si="28"/>
        <v>26018197.751763914</v>
      </c>
      <c r="P119" s="10">
        <f t="shared" ca="1" si="29"/>
        <v>0.17743687604244884</v>
      </c>
      <c r="Q119" s="10"/>
      <c r="R119" s="10"/>
      <c r="S119" s="10"/>
      <c r="T119" s="10"/>
    </row>
    <row r="120" spans="1:20" x14ac:dyDescent="0.2">
      <c r="A120" s="102"/>
      <c r="B120" s="102"/>
      <c r="C120" s="10"/>
      <c r="D120" s="101">
        <f t="shared" si="17"/>
        <v>0</v>
      </c>
      <c r="E120" s="101">
        <f t="shared" si="18"/>
        <v>0</v>
      </c>
      <c r="F120" s="94">
        <f t="shared" si="19"/>
        <v>0</v>
      </c>
      <c r="G120" s="94">
        <f t="shared" si="20"/>
        <v>0</v>
      </c>
      <c r="H120" s="94">
        <f t="shared" si="21"/>
        <v>0</v>
      </c>
      <c r="I120" s="94">
        <f t="shared" si="22"/>
        <v>0</v>
      </c>
      <c r="J120" s="94">
        <f t="shared" si="23"/>
        <v>0</v>
      </c>
      <c r="K120" s="94">
        <f t="shared" ca="1" si="24"/>
        <v>-0.17743687604244884</v>
      </c>
      <c r="L120" s="94">
        <f t="shared" ca="1" si="25"/>
        <v>3.1483844979703357E-2</v>
      </c>
      <c r="M120" s="94">
        <f t="shared" ca="1" si="26"/>
        <v>854215029.70804977</v>
      </c>
      <c r="N120" s="94">
        <f t="shared" ca="1" si="27"/>
        <v>3057915.9237560984</v>
      </c>
      <c r="O120" s="94">
        <f t="shared" ca="1" si="28"/>
        <v>26018197.751763914</v>
      </c>
      <c r="P120" s="10">
        <f t="shared" ca="1" si="29"/>
        <v>0.17743687604244884</v>
      </c>
      <c r="Q120" s="10"/>
      <c r="R120" s="10"/>
      <c r="S120" s="10"/>
      <c r="T120" s="10"/>
    </row>
    <row r="121" spans="1:20" x14ac:dyDescent="0.2">
      <c r="A121" s="102"/>
      <c r="B121" s="102"/>
      <c r="C121" s="10"/>
      <c r="D121" s="101">
        <f t="shared" si="17"/>
        <v>0</v>
      </c>
      <c r="E121" s="101">
        <f t="shared" si="18"/>
        <v>0</v>
      </c>
      <c r="F121" s="94">
        <f t="shared" si="19"/>
        <v>0</v>
      </c>
      <c r="G121" s="94">
        <f t="shared" si="20"/>
        <v>0</v>
      </c>
      <c r="H121" s="94">
        <f t="shared" si="21"/>
        <v>0</v>
      </c>
      <c r="I121" s="94">
        <f t="shared" si="22"/>
        <v>0</v>
      </c>
      <c r="J121" s="94">
        <f t="shared" si="23"/>
        <v>0</v>
      </c>
      <c r="K121" s="94">
        <f t="shared" ca="1" si="24"/>
        <v>-0.17743687604244884</v>
      </c>
      <c r="L121" s="94">
        <f t="shared" ca="1" si="25"/>
        <v>3.1483844979703357E-2</v>
      </c>
      <c r="M121" s="94">
        <f t="shared" ca="1" si="26"/>
        <v>854215029.70804977</v>
      </c>
      <c r="N121" s="94">
        <f t="shared" ca="1" si="27"/>
        <v>3057915.9237560984</v>
      </c>
      <c r="O121" s="94">
        <f t="shared" ca="1" si="28"/>
        <v>26018197.751763914</v>
      </c>
      <c r="P121" s="10">
        <f t="shared" ca="1" si="29"/>
        <v>0.17743687604244884</v>
      </c>
      <c r="Q121" s="10"/>
      <c r="R121" s="10"/>
      <c r="S121" s="10"/>
      <c r="T121" s="10"/>
    </row>
    <row r="122" spans="1:20" x14ac:dyDescent="0.2">
      <c r="A122" s="102"/>
      <c r="B122" s="102"/>
      <c r="C122" s="10"/>
      <c r="D122" s="101">
        <f t="shared" si="17"/>
        <v>0</v>
      </c>
      <c r="E122" s="101">
        <f t="shared" si="18"/>
        <v>0</v>
      </c>
      <c r="F122" s="94">
        <f t="shared" si="19"/>
        <v>0</v>
      </c>
      <c r="G122" s="94">
        <f t="shared" si="20"/>
        <v>0</v>
      </c>
      <c r="H122" s="94">
        <f t="shared" si="21"/>
        <v>0</v>
      </c>
      <c r="I122" s="94">
        <f t="shared" si="22"/>
        <v>0</v>
      </c>
      <c r="J122" s="94">
        <f t="shared" si="23"/>
        <v>0</v>
      </c>
      <c r="K122" s="94">
        <f t="shared" ca="1" si="24"/>
        <v>-0.17743687604244884</v>
      </c>
      <c r="L122" s="94">
        <f t="shared" ca="1" si="25"/>
        <v>3.1483844979703357E-2</v>
      </c>
      <c r="M122" s="94">
        <f t="shared" ca="1" si="26"/>
        <v>854215029.70804977</v>
      </c>
      <c r="N122" s="94">
        <f t="shared" ca="1" si="27"/>
        <v>3057915.9237560984</v>
      </c>
      <c r="O122" s="94">
        <f t="shared" ca="1" si="28"/>
        <v>26018197.751763914</v>
      </c>
      <c r="P122" s="10">
        <f t="shared" ca="1" si="29"/>
        <v>0.17743687604244884</v>
      </c>
      <c r="Q122" s="10"/>
      <c r="R122" s="10"/>
      <c r="S122" s="10"/>
      <c r="T122" s="10"/>
    </row>
    <row r="123" spans="1:20" x14ac:dyDescent="0.2">
      <c r="A123" s="102"/>
      <c r="B123" s="102"/>
      <c r="C123" s="10"/>
      <c r="D123" s="101">
        <f t="shared" si="17"/>
        <v>0</v>
      </c>
      <c r="E123" s="101">
        <f t="shared" si="18"/>
        <v>0</v>
      </c>
      <c r="F123" s="94">
        <f t="shared" si="19"/>
        <v>0</v>
      </c>
      <c r="G123" s="94">
        <f t="shared" si="20"/>
        <v>0</v>
      </c>
      <c r="H123" s="94">
        <f t="shared" si="21"/>
        <v>0</v>
      </c>
      <c r="I123" s="94">
        <f t="shared" si="22"/>
        <v>0</v>
      </c>
      <c r="J123" s="94">
        <f t="shared" si="23"/>
        <v>0</v>
      </c>
      <c r="K123" s="94">
        <f t="shared" ca="1" si="24"/>
        <v>-0.17743687604244884</v>
      </c>
      <c r="L123" s="94">
        <f t="shared" ca="1" si="25"/>
        <v>3.1483844979703357E-2</v>
      </c>
      <c r="M123" s="94">
        <f t="shared" ca="1" si="26"/>
        <v>854215029.70804977</v>
      </c>
      <c r="N123" s="94">
        <f t="shared" ca="1" si="27"/>
        <v>3057915.9237560984</v>
      </c>
      <c r="O123" s="94">
        <f t="shared" ca="1" si="28"/>
        <v>26018197.751763914</v>
      </c>
      <c r="P123" s="10">
        <f t="shared" ca="1" si="29"/>
        <v>0.17743687604244884</v>
      </c>
      <c r="Q123" s="10"/>
      <c r="R123" s="10"/>
      <c r="S123" s="10"/>
      <c r="T123" s="10"/>
    </row>
    <row r="124" spans="1:20" x14ac:dyDescent="0.2">
      <c r="A124" s="102"/>
      <c r="B124" s="102"/>
      <c r="C124" s="10"/>
      <c r="D124" s="101">
        <f t="shared" si="17"/>
        <v>0</v>
      </c>
      <c r="E124" s="101">
        <f t="shared" si="18"/>
        <v>0</v>
      </c>
      <c r="F124" s="94">
        <f t="shared" si="19"/>
        <v>0</v>
      </c>
      <c r="G124" s="94">
        <f t="shared" si="20"/>
        <v>0</v>
      </c>
      <c r="H124" s="94">
        <f t="shared" si="21"/>
        <v>0</v>
      </c>
      <c r="I124" s="94">
        <f t="shared" si="22"/>
        <v>0</v>
      </c>
      <c r="J124" s="94">
        <f t="shared" si="23"/>
        <v>0</v>
      </c>
      <c r="K124" s="94">
        <f t="shared" ca="1" si="24"/>
        <v>-0.17743687604244884</v>
      </c>
      <c r="L124" s="94">
        <f t="shared" ca="1" si="25"/>
        <v>3.1483844979703357E-2</v>
      </c>
      <c r="M124" s="94">
        <f t="shared" ca="1" si="26"/>
        <v>854215029.70804977</v>
      </c>
      <c r="N124" s="94">
        <f t="shared" ca="1" si="27"/>
        <v>3057915.9237560984</v>
      </c>
      <c r="O124" s="94">
        <f t="shared" ca="1" si="28"/>
        <v>26018197.751763914</v>
      </c>
      <c r="P124" s="10">
        <f t="shared" ca="1" si="29"/>
        <v>0.17743687604244884</v>
      </c>
      <c r="Q124" s="10"/>
      <c r="R124" s="10"/>
      <c r="S124" s="10"/>
      <c r="T124" s="10"/>
    </row>
    <row r="125" spans="1:20" x14ac:dyDescent="0.2">
      <c r="A125" s="102"/>
      <c r="B125" s="102"/>
      <c r="C125" s="10"/>
      <c r="D125" s="101">
        <f t="shared" si="17"/>
        <v>0</v>
      </c>
      <c r="E125" s="101">
        <f t="shared" si="18"/>
        <v>0</v>
      </c>
      <c r="F125" s="94">
        <f t="shared" si="19"/>
        <v>0</v>
      </c>
      <c r="G125" s="94">
        <f t="shared" si="20"/>
        <v>0</v>
      </c>
      <c r="H125" s="94">
        <f t="shared" si="21"/>
        <v>0</v>
      </c>
      <c r="I125" s="94">
        <f t="shared" si="22"/>
        <v>0</v>
      </c>
      <c r="J125" s="94">
        <f t="shared" si="23"/>
        <v>0</v>
      </c>
      <c r="K125" s="94">
        <f t="shared" ca="1" si="24"/>
        <v>-0.17743687604244884</v>
      </c>
      <c r="L125" s="94">
        <f t="shared" ca="1" si="25"/>
        <v>3.1483844979703357E-2</v>
      </c>
      <c r="M125" s="94">
        <f t="shared" ca="1" si="26"/>
        <v>854215029.70804977</v>
      </c>
      <c r="N125" s="94">
        <f t="shared" ca="1" si="27"/>
        <v>3057915.9237560984</v>
      </c>
      <c r="O125" s="94">
        <f t="shared" ca="1" si="28"/>
        <v>26018197.751763914</v>
      </c>
      <c r="P125" s="10">
        <f t="shared" ca="1" si="29"/>
        <v>0.17743687604244884</v>
      </c>
      <c r="Q125" s="10"/>
      <c r="R125" s="10"/>
      <c r="S125" s="10"/>
      <c r="T125" s="10"/>
    </row>
    <row r="126" spans="1:20" x14ac:dyDescent="0.2">
      <c r="A126" s="102"/>
      <c r="B126" s="102"/>
      <c r="C126" s="10"/>
      <c r="D126" s="101">
        <f t="shared" si="17"/>
        <v>0</v>
      </c>
      <c r="E126" s="101">
        <f t="shared" si="18"/>
        <v>0</v>
      </c>
      <c r="F126" s="94">
        <f t="shared" si="19"/>
        <v>0</v>
      </c>
      <c r="G126" s="94">
        <f t="shared" si="20"/>
        <v>0</v>
      </c>
      <c r="H126" s="94">
        <f t="shared" si="21"/>
        <v>0</v>
      </c>
      <c r="I126" s="94">
        <f t="shared" si="22"/>
        <v>0</v>
      </c>
      <c r="J126" s="94">
        <f t="shared" si="23"/>
        <v>0</v>
      </c>
      <c r="K126" s="94">
        <f t="shared" ca="1" si="24"/>
        <v>-0.17743687604244884</v>
      </c>
      <c r="L126" s="94">
        <f t="shared" ca="1" si="25"/>
        <v>3.1483844979703357E-2</v>
      </c>
      <c r="M126" s="94">
        <f t="shared" ca="1" si="26"/>
        <v>854215029.70804977</v>
      </c>
      <c r="N126" s="94">
        <f t="shared" ca="1" si="27"/>
        <v>3057915.9237560984</v>
      </c>
      <c r="O126" s="94">
        <f t="shared" ca="1" si="28"/>
        <v>26018197.751763914</v>
      </c>
      <c r="P126" s="10">
        <f t="shared" ca="1" si="29"/>
        <v>0.17743687604244884</v>
      </c>
      <c r="Q126" s="10"/>
      <c r="R126" s="10"/>
      <c r="S126" s="10"/>
      <c r="T126" s="10"/>
    </row>
    <row r="127" spans="1:20" x14ac:dyDescent="0.2">
      <c r="A127" s="102"/>
      <c r="B127" s="102"/>
      <c r="C127" s="10"/>
      <c r="D127" s="101">
        <f t="shared" si="17"/>
        <v>0</v>
      </c>
      <c r="E127" s="101">
        <f t="shared" si="18"/>
        <v>0</v>
      </c>
      <c r="F127" s="94">
        <f t="shared" si="19"/>
        <v>0</v>
      </c>
      <c r="G127" s="94">
        <f t="shared" si="20"/>
        <v>0</v>
      </c>
      <c r="H127" s="94">
        <f t="shared" si="21"/>
        <v>0</v>
      </c>
      <c r="I127" s="94">
        <f t="shared" si="22"/>
        <v>0</v>
      </c>
      <c r="J127" s="94">
        <f t="shared" si="23"/>
        <v>0</v>
      </c>
      <c r="K127" s="94">
        <f t="shared" ca="1" si="24"/>
        <v>-0.17743687604244884</v>
      </c>
      <c r="L127" s="94">
        <f t="shared" ca="1" si="25"/>
        <v>3.1483844979703357E-2</v>
      </c>
      <c r="M127" s="94">
        <f t="shared" ca="1" si="26"/>
        <v>854215029.70804977</v>
      </c>
      <c r="N127" s="94">
        <f t="shared" ca="1" si="27"/>
        <v>3057915.9237560984</v>
      </c>
      <c r="O127" s="94">
        <f t="shared" ca="1" si="28"/>
        <v>26018197.751763914</v>
      </c>
      <c r="P127" s="10">
        <f t="shared" ca="1" si="29"/>
        <v>0.17743687604244884</v>
      </c>
      <c r="Q127" s="10"/>
      <c r="R127" s="10"/>
      <c r="S127" s="10"/>
      <c r="T127" s="10"/>
    </row>
    <row r="128" spans="1:20" x14ac:dyDescent="0.2">
      <c r="A128" s="102"/>
      <c r="B128" s="102"/>
      <c r="C128" s="10"/>
      <c r="D128" s="101">
        <f t="shared" si="17"/>
        <v>0</v>
      </c>
      <c r="E128" s="101">
        <f t="shared" si="18"/>
        <v>0</v>
      </c>
      <c r="F128" s="94">
        <f t="shared" si="19"/>
        <v>0</v>
      </c>
      <c r="G128" s="94">
        <f t="shared" si="20"/>
        <v>0</v>
      </c>
      <c r="H128" s="94">
        <f t="shared" si="21"/>
        <v>0</v>
      </c>
      <c r="I128" s="94">
        <f t="shared" si="22"/>
        <v>0</v>
      </c>
      <c r="J128" s="94">
        <f t="shared" si="23"/>
        <v>0</v>
      </c>
      <c r="K128" s="94">
        <f t="shared" ca="1" si="24"/>
        <v>-0.17743687604244884</v>
      </c>
      <c r="L128" s="94">
        <f t="shared" ca="1" si="25"/>
        <v>3.1483844979703357E-2</v>
      </c>
      <c r="M128" s="94">
        <f t="shared" ca="1" si="26"/>
        <v>854215029.70804977</v>
      </c>
      <c r="N128" s="94">
        <f t="shared" ca="1" si="27"/>
        <v>3057915.9237560984</v>
      </c>
      <c r="O128" s="94">
        <f t="shared" ca="1" si="28"/>
        <v>26018197.751763914</v>
      </c>
      <c r="P128" s="10">
        <f t="shared" ca="1" si="29"/>
        <v>0.17743687604244884</v>
      </c>
      <c r="Q128" s="10"/>
      <c r="R128" s="10"/>
      <c r="S128" s="10"/>
      <c r="T128" s="10"/>
    </row>
    <row r="129" spans="1:20" x14ac:dyDescent="0.2">
      <c r="A129" s="102"/>
      <c r="B129" s="102"/>
      <c r="C129" s="10"/>
      <c r="D129" s="101">
        <f t="shared" si="17"/>
        <v>0</v>
      </c>
      <c r="E129" s="101">
        <f t="shared" si="18"/>
        <v>0</v>
      </c>
      <c r="F129" s="94">
        <f t="shared" si="19"/>
        <v>0</v>
      </c>
      <c r="G129" s="94">
        <f t="shared" si="20"/>
        <v>0</v>
      </c>
      <c r="H129" s="94">
        <f t="shared" si="21"/>
        <v>0</v>
      </c>
      <c r="I129" s="94">
        <f t="shared" si="22"/>
        <v>0</v>
      </c>
      <c r="J129" s="94">
        <f t="shared" si="23"/>
        <v>0</v>
      </c>
      <c r="K129" s="94">
        <f t="shared" ca="1" si="24"/>
        <v>-0.17743687604244884</v>
      </c>
      <c r="L129" s="94">
        <f t="shared" ca="1" si="25"/>
        <v>3.1483844979703357E-2</v>
      </c>
      <c r="M129" s="94">
        <f t="shared" ca="1" si="26"/>
        <v>854215029.70804977</v>
      </c>
      <c r="N129" s="94">
        <f t="shared" ca="1" si="27"/>
        <v>3057915.9237560984</v>
      </c>
      <c r="O129" s="94">
        <f t="shared" ca="1" si="28"/>
        <v>26018197.751763914</v>
      </c>
      <c r="P129" s="10">
        <f t="shared" ca="1" si="29"/>
        <v>0.17743687604244884</v>
      </c>
      <c r="Q129" s="10"/>
      <c r="R129" s="10"/>
      <c r="S129" s="10"/>
      <c r="T129" s="10"/>
    </row>
    <row r="130" spans="1:20" x14ac:dyDescent="0.2">
      <c r="A130" s="102"/>
      <c r="B130" s="102"/>
      <c r="C130" s="10"/>
      <c r="D130" s="101">
        <f t="shared" si="17"/>
        <v>0</v>
      </c>
      <c r="E130" s="101">
        <f t="shared" si="18"/>
        <v>0</v>
      </c>
      <c r="F130" s="94">
        <f t="shared" si="19"/>
        <v>0</v>
      </c>
      <c r="G130" s="94">
        <f t="shared" si="20"/>
        <v>0</v>
      </c>
      <c r="H130" s="94">
        <f t="shared" si="21"/>
        <v>0</v>
      </c>
      <c r="I130" s="94">
        <f t="shared" si="22"/>
        <v>0</v>
      </c>
      <c r="J130" s="94">
        <f t="shared" si="23"/>
        <v>0</v>
      </c>
      <c r="K130" s="94">
        <f t="shared" ca="1" si="24"/>
        <v>-0.17743687604244884</v>
      </c>
      <c r="L130" s="94">
        <f t="shared" ca="1" si="25"/>
        <v>3.1483844979703357E-2</v>
      </c>
      <c r="M130" s="94">
        <f t="shared" ca="1" si="26"/>
        <v>854215029.70804977</v>
      </c>
      <c r="N130" s="94">
        <f t="shared" ca="1" si="27"/>
        <v>3057915.9237560984</v>
      </c>
      <c r="O130" s="94">
        <f t="shared" ca="1" si="28"/>
        <v>26018197.751763914</v>
      </c>
      <c r="P130" s="10">
        <f t="shared" ca="1" si="29"/>
        <v>0.17743687604244884</v>
      </c>
      <c r="Q130" s="10"/>
      <c r="R130" s="10"/>
      <c r="S130" s="10"/>
      <c r="T130" s="10"/>
    </row>
    <row r="131" spans="1:20" x14ac:dyDescent="0.2">
      <c r="A131" s="102"/>
      <c r="B131" s="102"/>
      <c r="C131" s="10"/>
      <c r="D131" s="101">
        <f t="shared" si="17"/>
        <v>0</v>
      </c>
      <c r="E131" s="101">
        <f t="shared" si="18"/>
        <v>0</v>
      </c>
      <c r="F131" s="94">
        <f t="shared" si="19"/>
        <v>0</v>
      </c>
      <c r="G131" s="94">
        <f t="shared" si="20"/>
        <v>0</v>
      </c>
      <c r="H131" s="94">
        <f t="shared" si="21"/>
        <v>0</v>
      </c>
      <c r="I131" s="94">
        <f t="shared" si="22"/>
        <v>0</v>
      </c>
      <c r="J131" s="94">
        <f t="shared" si="23"/>
        <v>0</v>
      </c>
      <c r="K131" s="94">
        <f t="shared" ca="1" si="24"/>
        <v>-0.17743687604244884</v>
      </c>
      <c r="L131" s="94">
        <f t="shared" ca="1" si="25"/>
        <v>3.1483844979703357E-2</v>
      </c>
      <c r="M131" s="94">
        <f t="shared" ca="1" si="26"/>
        <v>854215029.70804977</v>
      </c>
      <c r="N131" s="94">
        <f t="shared" ca="1" si="27"/>
        <v>3057915.9237560984</v>
      </c>
      <c r="O131" s="94">
        <f t="shared" ca="1" si="28"/>
        <v>26018197.751763914</v>
      </c>
      <c r="P131" s="10">
        <f t="shared" ca="1" si="29"/>
        <v>0.17743687604244884</v>
      </c>
      <c r="Q131" s="10"/>
      <c r="R131" s="10"/>
      <c r="S131" s="10"/>
      <c r="T131" s="10"/>
    </row>
    <row r="132" spans="1:20" x14ac:dyDescent="0.2">
      <c r="A132" s="102"/>
      <c r="B132" s="102"/>
      <c r="C132" s="10"/>
      <c r="D132" s="101">
        <f t="shared" si="17"/>
        <v>0</v>
      </c>
      <c r="E132" s="101">
        <f t="shared" si="18"/>
        <v>0</v>
      </c>
      <c r="F132" s="94">
        <f t="shared" si="19"/>
        <v>0</v>
      </c>
      <c r="G132" s="94">
        <f t="shared" si="20"/>
        <v>0</v>
      </c>
      <c r="H132" s="94">
        <f t="shared" si="21"/>
        <v>0</v>
      </c>
      <c r="I132" s="94">
        <f t="shared" si="22"/>
        <v>0</v>
      </c>
      <c r="J132" s="94">
        <f t="shared" si="23"/>
        <v>0</v>
      </c>
      <c r="K132" s="94">
        <f t="shared" ca="1" si="24"/>
        <v>-0.17743687604244884</v>
      </c>
      <c r="L132" s="94">
        <f t="shared" ca="1" si="25"/>
        <v>3.1483844979703357E-2</v>
      </c>
      <c r="M132" s="94">
        <f t="shared" ca="1" si="26"/>
        <v>854215029.70804977</v>
      </c>
      <c r="N132" s="94">
        <f t="shared" ca="1" si="27"/>
        <v>3057915.9237560984</v>
      </c>
      <c r="O132" s="94">
        <f t="shared" ca="1" si="28"/>
        <v>26018197.751763914</v>
      </c>
      <c r="P132" s="10">
        <f t="shared" ca="1" si="29"/>
        <v>0.17743687604244884</v>
      </c>
      <c r="Q132" s="10"/>
      <c r="R132" s="10"/>
      <c r="S132" s="10"/>
      <c r="T132" s="10"/>
    </row>
    <row r="133" spans="1:20" x14ac:dyDescent="0.2">
      <c r="A133" s="102"/>
      <c r="B133" s="102"/>
      <c r="C133" s="10"/>
      <c r="D133" s="101">
        <f t="shared" si="17"/>
        <v>0</v>
      </c>
      <c r="E133" s="101">
        <f t="shared" si="18"/>
        <v>0</v>
      </c>
      <c r="F133" s="94">
        <f t="shared" si="19"/>
        <v>0</v>
      </c>
      <c r="G133" s="94">
        <f t="shared" si="20"/>
        <v>0</v>
      </c>
      <c r="H133" s="94">
        <f t="shared" si="21"/>
        <v>0</v>
      </c>
      <c r="I133" s="94">
        <f t="shared" si="22"/>
        <v>0</v>
      </c>
      <c r="J133" s="94">
        <f t="shared" si="23"/>
        <v>0</v>
      </c>
      <c r="K133" s="94">
        <f t="shared" ca="1" si="24"/>
        <v>-0.17743687604244884</v>
      </c>
      <c r="L133" s="94">
        <f t="shared" ca="1" si="25"/>
        <v>3.1483844979703357E-2</v>
      </c>
      <c r="M133" s="94">
        <f t="shared" ca="1" si="26"/>
        <v>854215029.70804977</v>
      </c>
      <c r="N133" s="94">
        <f t="shared" ca="1" si="27"/>
        <v>3057915.9237560984</v>
      </c>
      <c r="O133" s="94">
        <f t="shared" ca="1" si="28"/>
        <v>26018197.751763914</v>
      </c>
      <c r="P133" s="10">
        <f t="shared" ca="1" si="29"/>
        <v>0.17743687604244884</v>
      </c>
      <c r="Q133" s="10"/>
      <c r="R133" s="10"/>
      <c r="S133" s="10"/>
      <c r="T133" s="10"/>
    </row>
    <row r="134" spans="1:20" x14ac:dyDescent="0.2">
      <c r="A134" s="102"/>
      <c r="B134" s="102"/>
      <c r="C134" s="10"/>
      <c r="D134" s="101">
        <f t="shared" si="17"/>
        <v>0</v>
      </c>
      <c r="E134" s="101">
        <f t="shared" si="18"/>
        <v>0</v>
      </c>
      <c r="F134" s="94">
        <f t="shared" si="19"/>
        <v>0</v>
      </c>
      <c r="G134" s="94">
        <f t="shared" si="20"/>
        <v>0</v>
      </c>
      <c r="H134" s="94">
        <f t="shared" si="21"/>
        <v>0</v>
      </c>
      <c r="I134" s="94">
        <f t="shared" si="22"/>
        <v>0</v>
      </c>
      <c r="J134" s="94">
        <f t="shared" si="23"/>
        <v>0</v>
      </c>
      <c r="K134" s="94">
        <f t="shared" ca="1" si="24"/>
        <v>-0.17743687604244884</v>
      </c>
      <c r="L134" s="94">
        <f t="shared" ca="1" si="25"/>
        <v>3.1483844979703357E-2</v>
      </c>
      <c r="M134" s="94">
        <f t="shared" ca="1" si="26"/>
        <v>854215029.70804977</v>
      </c>
      <c r="N134" s="94">
        <f t="shared" ca="1" si="27"/>
        <v>3057915.9237560984</v>
      </c>
      <c r="O134" s="94">
        <f t="shared" ca="1" si="28"/>
        <v>26018197.751763914</v>
      </c>
      <c r="P134" s="10">
        <f t="shared" ca="1" si="29"/>
        <v>0.17743687604244884</v>
      </c>
      <c r="Q134" s="10"/>
      <c r="R134" s="10"/>
      <c r="S134" s="10"/>
      <c r="T134" s="10"/>
    </row>
    <row r="135" spans="1:20" x14ac:dyDescent="0.2">
      <c r="A135" s="102"/>
      <c r="B135" s="102"/>
      <c r="C135" s="10"/>
      <c r="D135" s="101">
        <f t="shared" si="17"/>
        <v>0</v>
      </c>
      <c r="E135" s="101">
        <f t="shared" si="18"/>
        <v>0</v>
      </c>
      <c r="F135" s="94">
        <f t="shared" si="19"/>
        <v>0</v>
      </c>
      <c r="G135" s="94">
        <f t="shared" si="20"/>
        <v>0</v>
      </c>
      <c r="H135" s="94">
        <f t="shared" si="21"/>
        <v>0</v>
      </c>
      <c r="I135" s="94">
        <f t="shared" si="22"/>
        <v>0</v>
      </c>
      <c r="J135" s="94">
        <f t="shared" si="23"/>
        <v>0</v>
      </c>
      <c r="K135" s="94">
        <f t="shared" ca="1" si="24"/>
        <v>-0.17743687604244884</v>
      </c>
      <c r="L135" s="94">
        <f t="shared" ca="1" si="25"/>
        <v>3.1483844979703357E-2</v>
      </c>
      <c r="M135" s="94">
        <f t="shared" ca="1" si="26"/>
        <v>854215029.70804977</v>
      </c>
      <c r="N135" s="94">
        <f t="shared" ca="1" si="27"/>
        <v>3057915.9237560984</v>
      </c>
      <c r="O135" s="94">
        <f t="shared" ca="1" si="28"/>
        <v>26018197.751763914</v>
      </c>
      <c r="P135" s="10">
        <f t="shared" ca="1" si="29"/>
        <v>0.17743687604244884</v>
      </c>
      <c r="Q135" s="10"/>
      <c r="R135" s="10"/>
      <c r="S135" s="10"/>
      <c r="T135" s="10"/>
    </row>
    <row r="136" spans="1:20" x14ac:dyDescent="0.2">
      <c r="A136" s="102"/>
      <c r="B136" s="102"/>
      <c r="C136" s="10"/>
      <c r="D136" s="101">
        <f t="shared" si="17"/>
        <v>0</v>
      </c>
      <c r="E136" s="101">
        <f t="shared" si="18"/>
        <v>0</v>
      </c>
      <c r="F136" s="94">
        <f t="shared" si="19"/>
        <v>0</v>
      </c>
      <c r="G136" s="94">
        <f t="shared" si="20"/>
        <v>0</v>
      </c>
      <c r="H136" s="94">
        <f t="shared" si="21"/>
        <v>0</v>
      </c>
      <c r="I136" s="94">
        <f t="shared" si="22"/>
        <v>0</v>
      </c>
      <c r="J136" s="94">
        <f t="shared" si="23"/>
        <v>0</v>
      </c>
      <c r="K136" s="94">
        <f t="shared" ca="1" si="24"/>
        <v>-0.17743687604244884</v>
      </c>
      <c r="L136" s="94">
        <f t="shared" ca="1" si="25"/>
        <v>3.1483844979703357E-2</v>
      </c>
      <c r="M136" s="94">
        <f t="shared" ca="1" si="26"/>
        <v>854215029.70804977</v>
      </c>
      <c r="N136" s="94">
        <f t="shared" ca="1" si="27"/>
        <v>3057915.9237560984</v>
      </c>
      <c r="O136" s="94">
        <f t="shared" ca="1" si="28"/>
        <v>26018197.751763914</v>
      </c>
      <c r="P136" s="10">
        <f t="shared" ca="1" si="29"/>
        <v>0.17743687604244884</v>
      </c>
      <c r="Q136" s="10"/>
      <c r="R136" s="10"/>
      <c r="S136" s="10"/>
      <c r="T136" s="10"/>
    </row>
    <row r="137" spans="1:20" x14ac:dyDescent="0.2">
      <c r="A137" s="102"/>
      <c r="B137" s="102"/>
      <c r="C137" s="10"/>
      <c r="D137" s="101">
        <f t="shared" si="17"/>
        <v>0</v>
      </c>
      <c r="E137" s="101">
        <f t="shared" si="18"/>
        <v>0</v>
      </c>
      <c r="F137" s="94">
        <f t="shared" si="19"/>
        <v>0</v>
      </c>
      <c r="G137" s="94">
        <f t="shared" si="20"/>
        <v>0</v>
      </c>
      <c r="H137" s="94">
        <f t="shared" si="21"/>
        <v>0</v>
      </c>
      <c r="I137" s="94">
        <f t="shared" si="22"/>
        <v>0</v>
      </c>
      <c r="J137" s="94">
        <f t="shared" si="23"/>
        <v>0</v>
      </c>
      <c r="K137" s="94">
        <f t="shared" ca="1" si="24"/>
        <v>-0.17743687604244884</v>
      </c>
      <c r="L137" s="94">
        <f t="shared" ca="1" si="25"/>
        <v>3.1483844979703357E-2</v>
      </c>
      <c r="M137" s="94">
        <f t="shared" ca="1" si="26"/>
        <v>854215029.70804977</v>
      </c>
      <c r="N137" s="94">
        <f t="shared" ca="1" si="27"/>
        <v>3057915.9237560984</v>
      </c>
      <c r="O137" s="94">
        <f t="shared" ca="1" si="28"/>
        <v>26018197.751763914</v>
      </c>
      <c r="P137" s="10">
        <f t="shared" ca="1" si="29"/>
        <v>0.17743687604244884</v>
      </c>
      <c r="Q137" s="10"/>
      <c r="R137" s="10"/>
      <c r="S137" s="10"/>
      <c r="T137" s="10"/>
    </row>
    <row r="138" spans="1:20" x14ac:dyDescent="0.2">
      <c r="A138" s="102"/>
      <c r="B138" s="102"/>
      <c r="C138" s="10"/>
      <c r="D138" s="101">
        <f t="shared" si="17"/>
        <v>0</v>
      </c>
      <c r="E138" s="101">
        <f t="shared" si="18"/>
        <v>0</v>
      </c>
      <c r="F138" s="94">
        <f t="shared" si="19"/>
        <v>0</v>
      </c>
      <c r="G138" s="94">
        <f t="shared" si="20"/>
        <v>0</v>
      </c>
      <c r="H138" s="94">
        <f t="shared" si="21"/>
        <v>0</v>
      </c>
      <c r="I138" s="94">
        <f t="shared" si="22"/>
        <v>0</v>
      </c>
      <c r="J138" s="94">
        <f t="shared" si="23"/>
        <v>0</v>
      </c>
      <c r="K138" s="94">
        <f t="shared" ca="1" si="24"/>
        <v>-0.17743687604244884</v>
      </c>
      <c r="L138" s="94">
        <f t="shared" ca="1" si="25"/>
        <v>3.1483844979703357E-2</v>
      </c>
      <c r="M138" s="94">
        <f t="shared" ca="1" si="26"/>
        <v>854215029.70804977</v>
      </c>
      <c r="N138" s="94">
        <f t="shared" ca="1" si="27"/>
        <v>3057915.9237560984</v>
      </c>
      <c r="O138" s="94">
        <f t="shared" ca="1" si="28"/>
        <v>26018197.751763914</v>
      </c>
      <c r="P138" s="10">
        <f t="shared" ca="1" si="29"/>
        <v>0.17743687604244884</v>
      </c>
      <c r="Q138" s="10"/>
      <c r="R138" s="10"/>
      <c r="S138" s="10"/>
      <c r="T138" s="10"/>
    </row>
    <row r="139" spans="1:20" x14ac:dyDescent="0.2">
      <c r="A139" s="102"/>
      <c r="B139" s="102"/>
      <c r="C139" s="10"/>
      <c r="D139" s="101">
        <f t="shared" si="17"/>
        <v>0</v>
      </c>
      <c r="E139" s="101">
        <f t="shared" si="18"/>
        <v>0</v>
      </c>
      <c r="F139" s="94">
        <f t="shared" si="19"/>
        <v>0</v>
      </c>
      <c r="G139" s="94">
        <f t="shared" si="20"/>
        <v>0</v>
      </c>
      <c r="H139" s="94">
        <f t="shared" si="21"/>
        <v>0</v>
      </c>
      <c r="I139" s="94">
        <f t="shared" si="22"/>
        <v>0</v>
      </c>
      <c r="J139" s="94">
        <f t="shared" si="23"/>
        <v>0</v>
      </c>
      <c r="K139" s="94">
        <f t="shared" ca="1" si="24"/>
        <v>-0.17743687604244884</v>
      </c>
      <c r="L139" s="94">
        <f t="shared" ca="1" si="25"/>
        <v>3.1483844979703357E-2</v>
      </c>
      <c r="M139" s="94">
        <f t="shared" ca="1" si="26"/>
        <v>854215029.70804977</v>
      </c>
      <c r="N139" s="94">
        <f t="shared" ca="1" si="27"/>
        <v>3057915.9237560984</v>
      </c>
      <c r="O139" s="94">
        <f t="shared" ca="1" si="28"/>
        <v>26018197.751763914</v>
      </c>
      <c r="P139" s="10">
        <f t="shared" ca="1" si="29"/>
        <v>0.17743687604244884</v>
      </c>
      <c r="Q139" s="10"/>
      <c r="R139" s="10"/>
      <c r="S139" s="10"/>
      <c r="T139" s="10"/>
    </row>
    <row r="140" spans="1:20" x14ac:dyDescent="0.2">
      <c r="A140" s="102"/>
      <c r="B140" s="102"/>
      <c r="C140" s="10"/>
      <c r="D140" s="101">
        <f t="shared" si="17"/>
        <v>0</v>
      </c>
      <c r="E140" s="101">
        <f t="shared" si="18"/>
        <v>0</v>
      </c>
      <c r="F140" s="94">
        <f t="shared" si="19"/>
        <v>0</v>
      </c>
      <c r="G140" s="94">
        <f t="shared" si="20"/>
        <v>0</v>
      </c>
      <c r="H140" s="94">
        <f t="shared" si="21"/>
        <v>0</v>
      </c>
      <c r="I140" s="94">
        <f t="shared" si="22"/>
        <v>0</v>
      </c>
      <c r="J140" s="94">
        <f t="shared" si="23"/>
        <v>0</v>
      </c>
      <c r="K140" s="94">
        <f t="shared" ca="1" si="24"/>
        <v>-0.17743687604244884</v>
      </c>
      <c r="L140" s="94">
        <f t="shared" ca="1" si="25"/>
        <v>3.1483844979703357E-2</v>
      </c>
      <c r="M140" s="94">
        <f t="shared" ca="1" si="26"/>
        <v>854215029.70804977</v>
      </c>
      <c r="N140" s="94">
        <f t="shared" ca="1" si="27"/>
        <v>3057915.9237560984</v>
      </c>
      <c r="O140" s="94">
        <f t="shared" ca="1" si="28"/>
        <v>26018197.751763914</v>
      </c>
      <c r="P140" s="10">
        <f t="shared" ca="1" si="29"/>
        <v>0.17743687604244884</v>
      </c>
      <c r="Q140" s="10"/>
      <c r="R140" s="10"/>
      <c r="S140" s="10"/>
      <c r="T140" s="10"/>
    </row>
    <row r="141" spans="1:20" x14ac:dyDescent="0.2">
      <c r="A141" s="102"/>
      <c r="B141" s="102"/>
      <c r="C141" s="10"/>
      <c r="D141" s="101">
        <f t="shared" si="17"/>
        <v>0</v>
      </c>
      <c r="E141" s="101">
        <f t="shared" si="18"/>
        <v>0</v>
      </c>
      <c r="F141" s="94">
        <f t="shared" si="19"/>
        <v>0</v>
      </c>
      <c r="G141" s="94">
        <f t="shared" si="20"/>
        <v>0</v>
      </c>
      <c r="H141" s="94">
        <f t="shared" si="21"/>
        <v>0</v>
      </c>
      <c r="I141" s="94">
        <f t="shared" si="22"/>
        <v>0</v>
      </c>
      <c r="J141" s="94">
        <f t="shared" si="23"/>
        <v>0</v>
      </c>
      <c r="K141" s="94">
        <f t="shared" ca="1" si="24"/>
        <v>-0.17743687604244884</v>
      </c>
      <c r="L141" s="94">
        <f t="shared" ca="1" si="25"/>
        <v>3.1483844979703357E-2</v>
      </c>
      <c r="M141" s="94">
        <f t="shared" ca="1" si="26"/>
        <v>854215029.70804977</v>
      </c>
      <c r="N141" s="94">
        <f t="shared" ca="1" si="27"/>
        <v>3057915.9237560984</v>
      </c>
      <c r="O141" s="94">
        <f t="shared" ca="1" si="28"/>
        <v>26018197.751763914</v>
      </c>
      <c r="P141" s="10">
        <f t="shared" ca="1" si="29"/>
        <v>0.17743687604244884</v>
      </c>
      <c r="Q141" s="10"/>
      <c r="R141" s="10"/>
      <c r="S141" s="10"/>
      <c r="T141" s="10"/>
    </row>
    <row r="142" spans="1:20" x14ac:dyDescent="0.2">
      <c r="A142" s="102"/>
      <c r="B142" s="102"/>
      <c r="C142" s="10"/>
      <c r="D142" s="101">
        <f t="shared" si="17"/>
        <v>0</v>
      </c>
      <c r="E142" s="101">
        <f t="shared" si="18"/>
        <v>0</v>
      </c>
      <c r="F142" s="94">
        <f t="shared" si="19"/>
        <v>0</v>
      </c>
      <c r="G142" s="94">
        <f t="shared" si="20"/>
        <v>0</v>
      </c>
      <c r="H142" s="94">
        <f t="shared" si="21"/>
        <v>0</v>
      </c>
      <c r="I142" s="94">
        <f t="shared" si="22"/>
        <v>0</v>
      </c>
      <c r="J142" s="94">
        <f t="shared" si="23"/>
        <v>0</v>
      </c>
      <c r="K142" s="94">
        <f t="shared" ca="1" si="24"/>
        <v>-0.17743687604244884</v>
      </c>
      <c r="L142" s="94">
        <f t="shared" ca="1" si="25"/>
        <v>3.1483844979703357E-2</v>
      </c>
      <c r="M142" s="94">
        <f t="shared" ca="1" si="26"/>
        <v>854215029.70804977</v>
      </c>
      <c r="N142" s="94">
        <f t="shared" ca="1" si="27"/>
        <v>3057915.9237560984</v>
      </c>
      <c r="O142" s="94">
        <f t="shared" ca="1" si="28"/>
        <v>26018197.751763914</v>
      </c>
      <c r="P142" s="10">
        <f t="shared" ca="1" si="29"/>
        <v>0.17743687604244884</v>
      </c>
      <c r="Q142" s="10"/>
      <c r="R142" s="10"/>
      <c r="S142" s="10"/>
      <c r="T142" s="10"/>
    </row>
    <row r="143" spans="1:20" x14ac:dyDescent="0.2">
      <c r="A143" s="102"/>
      <c r="B143" s="102"/>
      <c r="C143" s="10"/>
      <c r="D143" s="101">
        <f t="shared" si="17"/>
        <v>0</v>
      </c>
      <c r="E143" s="101">
        <f t="shared" si="18"/>
        <v>0</v>
      </c>
      <c r="F143" s="94">
        <f t="shared" si="19"/>
        <v>0</v>
      </c>
      <c r="G143" s="94">
        <f t="shared" si="20"/>
        <v>0</v>
      </c>
      <c r="H143" s="94">
        <f t="shared" si="21"/>
        <v>0</v>
      </c>
      <c r="I143" s="94">
        <f t="shared" si="22"/>
        <v>0</v>
      </c>
      <c r="J143" s="94">
        <f t="shared" si="23"/>
        <v>0</v>
      </c>
      <c r="K143" s="94">
        <f t="shared" ca="1" si="24"/>
        <v>-0.17743687604244884</v>
      </c>
      <c r="L143" s="94">
        <f t="shared" ca="1" si="25"/>
        <v>3.1483844979703357E-2</v>
      </c>
      <c r="M143" s="94">
        <f t="shared" ca="1" si="26"/>
        <v>854215029.70804977</v>
      </c>
      <c r="N143" s="94">
        <f t="shared" ca="1" si="27"/>
        <v>3057915.9237560984</v>
      </c>
      <c r="O143" s="94">
        <f t="shared" ca="1" si="28"/>
        <v>26018197.751763914</v>
      </c>
      <c r="P143" s="10">
        <f t="shared" ca="1" si="29"/>
        <v>0.17743687604244884</v>
      </c>
      <c r="Q143" s="10"/>
      <c r="R143" s="10"/>
      <c r="S143" s="10"/>
      <c r="T143" s="10"/>
    </row>
    <row r="144" spans="1:20" x14ac:dyDescent="0.2">
      <c r="A144" s="102"/>
      <c r="B144" s="102"/>
      <c r="C144" s="10"/>
      <c r="D144" s="101">
        <f t="shared" si="17"/>
        <v>0</v>
      </c>
      <c r="E144" s="101">
        <f t="shared" si="18"/>
        <v>0</v>
      </c>
      <c r="F144" s="94">
        <f t="shared" si="19"/>
        <v>0</v>
      </c>
      <c r="G144" s="94">
        <f t="shared" si="20"/>
        <v>0</v>
      </c>
      <c r="H144" s="94">
        <f t="shared" si="21"/>
        <v>0</v>
      </c>
      <c r="I144" s="94">
        <f t="shared" si="22"/>
        <v>0</v>
      </c>
      <c r="J144" s="94">
        <f t="shared" si="23"/>
        <v>0</v>
      </c>
      <c r="K144" s="94">
        <f t="shared" ca="1" si="24"/>
        <v>-0.17743687604244884</v>
      </c>
      <c r="L144" s="94">
        <f t="shared" ca="1" si="25"/>
        <v>3.1483844979703357E-2</v>
      </c>
      <c r="M144" s="94">
        <f t="shared" ca="1" si="26"/>
        <v>854215029.70804977</v>
      </c>
      <c r="N144" s="94">
        <f t="shared" ca="1" si="27"/>
        <v>3057915.9237560984</v>
      </c>
      <c r="O144" s="94">
        <f t="shared" ca="1" si="28"/>
        <v>26018197.751763914</v>
      </c>
      <c r="P144" s="10">
        <f t="shared" ca="1" si="29"/>
        <v>0.17743687604244884</v>
      </c>
      <c r="Q144" s="10"/>
      <c r="R144" s="10"/>
      <c r="S144" s="10"/>
      <c r="T144" s="10"/>
    </row>
    <row r="145" spans="1:20" x14ac:dyDescent="0.2">
      <c r="A145" s="102"/>
      <c r="B145" s="102"/>
      <c r="C145" s="10"/>
      <c r="D145" s="101">
        <f t="shared" si="17"/>
        <v>0</v>
      </c>
      <c r="E145" s="101">
        <f t="shared" si="18"/>
        <v>0</v>
      </c>
      <c r="F145" s="94">
        <f t="shared" si="19"/>
        <v>0</v>
      </c>
      <c r="G145" s="94">
        <f t="shared" si="20"/>
        <v>0</v>
      </c>
      <c r="H145" s="94">
        <f t="shared" si="21"/>
        <v>0</v>
      </c>
      <c r="I145" s="94">
        <f t="shared" si="22"/>
        <v>0</v>
      </c>
      <c r="J145" s="94">
        <f t="shared" si="23"/>
        <v>0</v>
      </c>
      <c r="K145" s="94">
        <f t="shared" ca="1" si="24"/>
        <v>-0.17743687604244884</v>
      </c>
      <c r="L145" s="94">
        <f t="shared" ca="1" si="25"/>
        <v>3.1483844979703357E-2</v>
      </c>
      <c r="M145" s="94">
        <f t="shared" ca="1" si="26"/>
        <v>854215029.70804977</v>
      </c>
      <c r="N145" s="94">
        <f t="shared" ca="1" si="27"/>
        <v>3057915.9237560984</v>
      </c>
      <c r="O145" s="94">
        <f t="shared" ca="1" si="28"/>
        <v>26018197.751763914</v>
      </c>
      <c r="P145" s="10">
        <f t="shared" ca="1" si="29"/>
        <v>0.17743687604244884</v>
      </c>
      <c r="Q145" s="10"/>
      <c r="R145" s="10"/>
      <c r="S145" s="10"/>
      <c r="T145" s="10"/>
    </row>
    <row r="146" spans="1:20" x14ac:dyDescent="0.2">
      <c r="A146" s="102"/>
      <c r="B146" s="102"/>
      <c r="C146" s="10"/>
      <c r="D146" s="101">
        <f t="shared" si="17"/>
        <v>0</v>
      </c>
      <c r="E146" s="101">
        <f t="shared" si="18"/>
        <v>0</v>
      </c>
      <c r="F146" s="94">
        <f t="shared" si="19"/>
        <v>0</v>
      </c>
      <c r="G146" s="94">
        <f t="shared" si="20"/>
        <v>0</v>
      </c>
      <c r="H146" s="94">
        <f t="shared" si="21"/>
        <v>0</v>
      </c>
      <c r="I146" s="94">
        <f t="shared" si="22"/>
        <v>0</v>
      </c>
      <c r="J146" s="94">
        <f t="shared" si="23"/>
        <v>0</v>
      </c>
      <c r="K146" s="94">
        <f t="shared" ca="1" si="24"/>
        <v>-0.17743687604244884</v>
      </c>
      <c r="L146" s="94">
        <f t="shared" ca="1" si="25"/>
        <v>3.1483844979703357E-2</v>
      </c>
      <c r="M146" s="94">
        <f t="shared" ca="1" si="26"/>
        <v>854215029.70804977</v>
      </c>
      <c r="N146" s="94">
        <f t="shared" ca="1" si="27"/>
        <v>3057915.9237560984</v>
      </c>
      <c r="O146" s="94">
        <f t="shared" ca="1" si="28"/>
        <v>26018197.751763914</v>
      </c>
      <c r="P146" s="10">
        <f t="shared" ca="1" si="29"/>
        <v>0.17743687604244884</v>
      </c>
      <c r="Q146" s="10"/>
      <c r="R146" s="10"/>
      <c r="S146" s="10"/>
      <c r="T146" s="10"/>
    </row>
    <row r="147" spans="1:20" x14ac:dyDescent="0.2">
      <c r="A147" s="102"/>
      <c r="B147" s="102"/>
      <c r="C147" s="10"/>
      <c r="D147" s="101">
        <f t="shared" si="17"/>
        <v>0</v>
      </c>
      <c r="E147" s="101">
        <f t="shared" si="18"/>
        <v>0</v>
      </c>
      <c r="F147" s="94">
        <f t="shared" si="19"/>
        <v>0</v>
      </c>
      <c r="G147" s="94">
        <f t="shared" si="20"/>
        <v>0</v>
      </c>
      <c r="H147" s="94">
        <f t="shared" si="21"/>
        <v>0</v>
      </c>
      <c r="I147" s="94">
        <f t="shared" si="22"/>
        <v>0</v>
      </c>
      <c r="J147" s="94">
        <f t="shared" si="23"/>
        <v>0</v>
      </c>
      <c r="K147" s="94">
        <f t="shared" ca="1" si="24"/>
        <v>-0.17743687604244884</v>
      </c>
      <c r="L147" s="94">
        <f t="shared" ca="1" si="25"/>
        <v>3.1483844979703357E-2</v>
      </c>
      <c r="M147" s="94">
        <f t="shared" ca="1" si="26"/>
        <v>854215029.70804977</v>
      </c>
      <c r="N147" s="94">
        <f t="shared" ca="1" si="27"/>
        <v>3057915.9237560984</v>
      </c>
      <c r="O147" s="94">
        <f t="shared" ca="1" si="28"/>
        <v>26018197.751763914</v>
      </c>
      <c r="P147" s="10">
        <f t="shared" ca="1" si="29"/>
        <v>0.17743687604244884</v>
      </c>
      <c r="Q147" s="10"/>
      <c r="R147" s="10"/>
      <c r="S147" s="10"/>
      <c r="T147" s="10"/>
    </row>
    <row r="148" spans="1:20" x14ac:dyDescent="0.2">
      <c r="A148" s="102"/>
      <c r="B148" s="102"/>
      <c r="C148" s="10"/>
      <c r="D148" s="101">
        <f t="shared" si="17"/>
        <v>0</v>
      </c>
      <c r="E148" s="101">
        <f t="shared" si="18"/>
        <v>0</v>
      </c>
      <c r="F148" s="94">
        <f t="shared" si="19"/>
        <v>0</v>
      </c>
      <c r="G148" s="94">
        <f t="shared" si="20"/>
        <v>0</v>
      </c>
      <c r="H148" s="94">
        <f t="shared" si="21"/>
        <v>0</v>
      </c>
      <c r="I148" s="94">
        <f t="shared" si="22"/>
        <v>0</v>
      </c>
      <c r="J148" s="94">
        <f t="shared" si="23"/>
        <v>0</v>
      </c>
      <c r="K148" s="94">
        <f t="shared" ca="1" si="24"/>
        <v>-0.17743687604244884</v>
      </c>
      <c r="L148" s="94">
        <f t="shared" ca="1" si="25"/>
        <v>3.1483844979703357E-2</v>
      </c>
      <c r="M148" s="94">
        <f t="shared" ca="1" si="26"/>
        <v>854215029.70804977</v>
      </c>
      <c r="N148" s="94">
        <f t="shared" ca="1" si="27"/>
        <v>3057915.9237560984</v>
      </c>
      <c r="O148" s="94">
        <f t="shared" ca="1" si="28"/>
        <v>26018197.751763914</v>
      </c>
      <c r="P148" s="10">
        <f t="shared" ca="1" si="29"/>
        <v>0.17743687604244884</v>
      </c>
      <c r="Q148" s="10"/>
      <c r="R148" s="10"/>
      <c r="S148" s="10"/>
      <c r="T148" s="10"/>
    </row>
    <row r="149" spans="1:20" x14ac:dyDescent="0.2">
      <c r="A149" s="102"/>
      <c r="B149" s="102"/>
      <c r="C149" s="10"/>
      <c r="D149" s="101">
        <f t="shared" ref="D149:D212" si="30">A149/A$18</f>
        <v>0</v>
      </c>
      <c r="E149" s="101">
        <f t="shared" ref="E149:E212" si="31">B149/B$18</f>
        <v>0</v>
      </c>
      <c r="F149" s="94">
        <f t="shared" ref="F149:F212" si="32">D149*D149</f>
        <v>0</v>
      </c>
      <c r="G149" s="94">
        <f t="shared" ref="G149:G212" si="33">D149*F149</f>
        <v>0</v>
      </c>
      <c r="H149" s="94">
        <f t="shared" ref="H149:H212" si="34">F149*F149</f>
        <v>0</v>
      </c>
      <c r="I149" s="94">
        <f t="shared" ref="I149:I212" si="35">E149*D149</f>
        <v>0</v>
      </c>
      <c r="J149" s="94">
        <f t="shared" ref="J149:J212" si="36">I149*D149</f>
        <v>0</v>
      </c>
      <c r="K149" s="94">
        <f t="shared" ref="K149:K212" ca="1" si="37">+E$4+E$5*D149+E$6*D149^2</f>
        <v>-0.17743687604244884</v>
      </c>
      <c r="L149" s="94">
        <f t="shared" ref="L149:L212" ca="1" si="38">+(K149-E149)^2</f>
        <v>3.1483844979703357E-2</v>
      </c>
      <c r="M149" s="94">
        <f t="shared" ref="M149:M212" ca="1" si="39">(M$1-M$2*D149+M$3*F149)^2</f>
        <v>854215029.70804977</v>
      </c>
      <c r="N149" s="94">
        <f t="shared" ref="N149:N212" ca="1" si="40">(-M$2+M$4*D149-M$5*F149)^2</f>
        <v>3057915.9237560984</v>
      </c>
      <c r="O149" s="94">
        <f t="shared" ref="O149:O212" ca="1" si="41">+(M$3-D149*M$5+F149*M$6)^2</f>
        <v>26018197.751763914</v>
      </c>
      <c r="P149" s="10">
        <f t="shared" ref="P149:P212" ca="1" si="42">+E149-K149</f>
        <v>0.17743687604244884</v>
      </c>
      <c r="Q149" s="10"/>
      <c r="R149" s="10"/>
      <c r="S149" s="10"/>
      <c r="T149" s="10"/>
    </row>
    <row r="150" spans="1:20" x14ac:dyDescent="0.2">
      <c r="A150" s="102"/>
      <c r="B150" s="102"/>
      <c r="C150" s="10"/>
      <c r="D150" s="101">
        <f t="shared" si="30"/>
        <v>0</v>
      </c>
      <c r="E150" s="101">
        <f t="shared" si="31"/>
        <v>0</v>
      </c>
      <c r="F150" s="94">
        <f t="shared" si="32"/>
        <v>0</v>
      </c>
      <c r="G150" s="94">
        <f t="shared" si="33"/>
        <v>0</v>
      </c>
      <c r="H150" s="94">
        <f t="shared" si="34"/>
        <v>0</v>
      </c>
      <c r="I150" s="94">
        <f t="shared" si="35"/>
        <v>0</v>
      </c>
      <c r="J150" s="94">
        <f t="shared" si="36"/>
        <v>0</v>
      </c>
      <c r="K150" s="94">
        <f t="shared" ca="1" si="37"/>
        <v>-0.17743687604244884</v>
      </c>
      <c r="L150" s="94">
        <f t="shared" ca="1" si="38"/>
        <v>3.1483844979703357E-2</v>
      </c>
      <c r="M150" s="94">
        <f t="shared" ca="1" si="39"/>
        <v>854215029.70804977</v>
      </c>
      <c r="N150" s="94">
        <f t="shared" ca="1" si="40"/>
        <v>3057915.9237560984</v>
      </c>
      <c r="O150" s="94">
        <f t="shared" ca="1" si="41"/>
        <v>26018197.751763914</v>
      </c>
      <c r="P150" s="10">
        <f t="shared" ca="1" si="42"/>
        <v>0.17743687604244884</v>
      </c>
      <c r="Q150" s="10"/>
      <c r="R150" s="10"/>
      <c r="S150" s="10"/>
      <c r="T150" s="10"/>
    </row>
    <row r="151" spans="1:20" x14ac:dyDescent="0.2">
      <c r="A151" s="102"/>
      <c r="B151" s="102"/>
      <c r="C151" s="10"/>
      <c r="D151" s="101">
        <f t="shared" si="30"/>
        <v>0</v>
      </c>
      <c r="E151" s="101">
        <f t="shared" si="31"/>
        <v>0</v>
      </c>
      <c r="F151" s="94">
        <f t="shared" si="32"/>
        <v>0</v>
      </c>
      <c r="G151" s="94">
        <f t="shared" si="33"/>
        <v>0</v>
      </c>
      <c r="H151" s="94">
        <f t="shared" si="34"/>
        <v>0</v>
      </c>
      <c r="I151" s="94">
        <f t="shared" si="35"/>
        <v>0</v>
      </c>
      <c r="J151" s="94">
        <f t="shared" si="36"/>
        <v>0</v>
      </c>
      <c r="K151" s="94">
        <f t="shared" ca="1" si="37"/>
        <v>-0.17743687604244884</v>
      </c>
      <c r="L151" s="94">
        <f t="shared" ca="1" si="38"/>
        <v>3.1483844979703357E-2</v>
      </c>
      <c r="M151" s="94">
        <f t="shared" ca="1" si="39"/>
        <v>854215029.70804977</v>
      </c>
      <c r="N151" s="94">
        <f t="shared" ca="1" si="40"/>
        <v>3057915.9237560984</v>
      </c>
      <c r="O151" s="94">
        <f t="shared" ca="1" si="41"/>
        <v>26018197.751763914</v>
      </c>
      <c r="P151" s="10">
        <f t="shared" ca="1" si="42"/>
        <v>0.17743687604244884</v>
      </c>
      <c r="Q151" s="10"/>
      <c r="R151" s="10"/>
      <c r="S151" s="10"/>
      <c r="T151" s="10"/>
    </row>
    <row r="152" spans="1:20" x14ac:dyDescent="0.2">
      <c r="A152" s="102"/>
      <c r="B152" s="102"/>
      <c r="C152" s="10"/>
      <c r="D152" s="101">
        <f t="shared" si="30"/>
        <v>0</v>
      </c>
      <c r="E152" s="101">
        <f t="shared" si="31"/>
        <v>0</v>
      </c>
      <c r="F152" s="94">
        <f t="shared" si="32"/>
        <v>0</v>
      </c>
      <c r="G152" s="94">
        <f t="shared" si="33"/>
        <v>0</v>
      </c>
      <c r="H152" s="94">
        <f t="shared" si="34"/>
        <v>0</v>
      </c>
      <c r="I152" s="94">
        <f t="shared" si="35"/>
        <v>0</v>
      </c>
      <c r="J152" s="94">
        <f t="shared" si="36"/>
        <v>0</v>
      </c>
      <c r="K152" s="94">
        <f t="shared" ca="1" si="37"/>
        <v>-0.17743687604244884</v>
      </c>
      <c r="L152" s="94">
        <f t="shared" ca="1" si="38"/>
        <v>3.1483844979703357E-2</v>
      </c>
      <c r="M152" s="94">
        <f t="shared" ca="1" si="39"/>
        <v>854215029.70804977</v>
      </c>
      <c r="N152" s="94">
        <f t="shared" ca="1" si="40"/>
        <v>3057915.9237560984</v>
      </c>
      <c r="O152" s="94">
        <f t="shared" ca="1" si="41"/>
        <v>26018197.751763914</v>
      </c>
      <c r="P152" s="10">
        <f t="shared" ca="1" si="42"/>
        <v>0.17743687604244884</v>
      </c>
      <c r="Q152" s="10"/>
      <c r="R152" s="10"/>
      <c r="S152" s="10"/>
      <c r="T152" s="10"/>
    </row>
    <row r="153" spans="1:20" x14ac:dyDescent="0.2">
      <c r="A153" s="102"/>
      <c r="B153" s="102"/>
      <c r="C153" s="10"/>
      <c r="D153" s="101">
        <f t="shared" si="30"/>
        <v>0</v>
      </c>
      <c r="E153" s="101">
        <f t="shared" si="31"/>
        <v>0</v>
      </c>
      <c r="F153" s="94">
        <f t="shared" si="32"/>
        <v>0</v>
      </c>
      <c r="G153" s="94">
        <f t="shared" si="33"/>
        <v>0</v>
      </c>
      <c r="H153" s="94">
        <f t="shared" si="34"/>
        <v>0</v>
      </c>
      <c r="I153" s="94">
        <f t="shared" si="35"/>
        <v>0</v>
      </c>
      <c r="J153" s="94">
        <f t="shared" si="36"/>
        <v>0</v>
      </c>
      <c r="K153" s="94">
        <f t="shared" ca="1" si="37"/>
        <v>-0.17743687604244884</v>
      </c>
      <c r="L153" s="94">
        <f t="shared" ca="1" si="38"/>
        <v>3.1483844979703357E-2</v>
      </c>
      <c r="M153" s="94">
        <f t="shared" ca="1" si="39"/>
        <v>854215029.70804977</v>
      </c>
      <c r="N153" s="94">
        <f t="shared" ca="1" si="40"/>
        <v>3057915.9237560984</v>
      </c>
      <c r="O153" s="94">
        <f t="shared" ca="1" si="41"/>
        <v>26018197.751763914</v>
      </c>
      <c r="P153" s="10">
        <f t="shared" ca="1" si="42"/>
        <v>0.17743687604244884</v>
      </c>
      <c r="Q153" s="10"/>
      <c r="R153" s="10"/>
      <c r="S153" s="10"/>
      <c r="T153" s="10"/>
    </row>
    <row r="154" spans="1:20" x14ac:dyDescent="0.2">
      <c r="A154" s="102"/>
      <c r="B154" s="102"/>
      <c r="C154" s="10"/>
      <c r="D154" s="101">
        <f t="shared" si="30"/>
        <v>0</v>
      </c>
      <c r="E154" s="101">
        <f t="shared" si="31"/>
        <v>0</v>
      </c>
      <c r="F154" s="94">
        <f t="shared" si="32"/>
        <v>0</v>
      </c>
      <c r="G154" s="94">
        <f t="shared" si="33"/>
        <v>0</v>
      </c>
      <c r="H154" s="94">
        <f t="shared" si="34"/>
        <v>0</v>
      </c>
      <c r="I154" s="94">
        <f t="shared" si="35"/>
        <v>0</v>
      </c>
      <c r="J154" s="94">
        <f t="shared" si="36"/>
        <v>0</v>
      </c>
      <c r="K154" s="94">
        <f t="shared" ca="1" si="37"/>
        <v>-0.17743687604244884</v>
      </c>
      <c r="L154" s="94">
        <f t="shared" ca="1" si="38"/>
        <v>3.1483844979703357E-2</v>
      </c>
      <c r="M154" s="94">
        <f t="shared" ca="1" si="39"/>
        <v>854215029.70804977</v>
      </c>
      <c r="N154" s="94">
        <f t="shared" ca="1" si="40"/>
        <v>3057915.9237560984</v>
      </c>
      <c r="O154" s="94">
        <f t="shared" ca="1" si="41"/>
        <v>26018197.751763914</v>
      </c>
      <c r="P154" s="10">
        <f t="shared" ca="1" si="42"/>
        <v>0.17743687604244884</v>
      </c>
      <c r="Q154" s="10"/>
      <c r="R154" s="10"/>
      <c r="S154" s="10"/>
      <c r="T154" s="10"/>
    </row>
    <row r="155" spans="1:20" x14ac:dyDescent="0.2">
      <c r="A155" s="102"/>
      <c r="B155" s="102"/>
      <c r="C155" s="10"/>
      <c r="D155" s="101">
        <f t="shared" si="30"/>
        <v>0</v>
      </c>
      <c r="E155" s="101">
        <f t="shared" si="31"/>
        <v>0</v>
      </c>
      <c r="F155" s="94">
        <f t="shared" si="32"/>
        <v>0</v>
      </c>
      <c r="G155" s="94">
        <f t="shared" si="33"/>
        <v>0</v>
      </c>
      <c r="H155" s="94">
        <f t="shared" si="34"/>
        <v>0</v>
      </c>
      <c r="I155" s="94">
        <f t="shared" si="35"/>
        <v>0</v>
      </c>
      <c r="J155" s="94">
        <f t="shared" si="36"/>
        <v>0</v>
      </c>
      <c r="K155" s="94">
        <f t="shared" ca="1" si="37"/>
        <v>-0.17743687604244884</v>
      </c>
      <c r="L155" s="94">
        <f t="shared" ca="1" si="38"/>
        <v>3.1483844979703357E-2</v>
      </c>
      <c r="M155" s="94">
        <f t="shared" ca="1" si="39"/>
        <v>854215029.70804977</v>
      </c>
      <c r="N155" s="94">
        <f t="shared" ca="1" si="40"/>
        <v>3057915.9237560984</v>
      </c>
      <c r="O155" s="94">
        <f t="shared" ca="1" si="41"/>
        <v>26018197.751763914</v>
      </c>
      <c r="P155" s="10">
        <f t="shared" ca="1" si="42"/>
        <v>0.17743687604244884</v>
      </c>
      <c r="Q155" s="10"/>
      <c r="R155" s="10"/>
      <c r="S155" s="10"/>
      <c r="T155" s="10"/>
    </row>
    <row r="156" spans="1:20" x14ac:dyDescent="0.2">
      <c r="A156" s="102"/>
      <c r="B156" s="102"/>
      <c r="C156" s="10"/>
      <c r="D156" s="101">
        <f t="shared" si="30"/>
        <v>0</v>
      </c>
      <c r="E156" s="101">
        <f t="shared" si="31"/>
        <v>0</v>
      </c>
      <c r="F156" s="94">
        <f t="shared" si="32"/>
        <v>0</v>
      </c>
      <c r="G156" s="94">
        <f t="shared" si="33"/>
        <v>0</v>
      </c>
      <c r="H156" s="94">
        <f t="shared" si="34"/>
        <v>0</v>
      </c>
      <c r="I156" s="94">
        <f t="shared" si="35"/>
        <v>0</v>
      </c>
      <c r="J156" s="94">
        <f t="shared" si="36"/>
        <v>0</v>
      </c>
      <c r="K156" s="94">
        <f t="shared" ca="1" si="37"/>
        <v>-0.17743687604244884</v>
      </c>
      <c r="L156" s="94">
        <f t="shared" ca="1" si="38"/>
        <v>3.1483844979703357E-2</v>
      </c>
      <c r="M156" s="94">
        <f t="shared" ca="1" si="39"/>
        <v>854215029.70804977</v>
      </c>
      <c r="N156" s="94">
        <f t="shared" ca="1" si="40"/>
        <v>3057915.9237560984</v>
      </c>
      <c r="O156" s="94">
        <f t="shared" ca="1" si="41"/>
        <v>26018197.751763914</v>
      </c>
      <c r="P156" s="10">
        <f t="shared" ca="1" si="42"/>
        <v>0.17743687604244884</v>
      </c>
      <c r="Q156" s="10"/>
      <c r="R156" s="10"/>
      <c r="S156" s="10"/>
      <c r="T156" s="10"/>
    </row>
    <row r="157" spans="1:20" x14ac:dyDescent="0.2">
      <c r="A157" s="102"/>
      <c r="B157" s="102"/>
      <c r="C157" s="10"/>
      <c r="D157" s="101">
        <f t="shared" si="30"/>
        <v>0</v>
      </c>
      <c r="E157" s="101">
        <f t="shared" si="31"/>
        <v>0</v>
      </c>
      <c r="F157" s="94">
        <f t="shared" si="32"/>
        <v>0</v>
      </c>
      <c r="G157" s="94">
        <f t="shared" si="33"/>
        <v>0</v>
      </c>
      <c r="H157" s="94">
        <f t="shared" si="34"/>
        <v>0</v>
      </c>
      <c r="I157" s="94">
        <f t="shared" si="35"/>
        <v>0</v>
      </c>
      <c r="J157" s="94">
        <f t="shared" si="36"/>
        <v>0</v>
      </c>
      <c r="K157" s="94">
        <f t="shared" ca="1" si="37"/>
        <v>-0.17743687604244884</v>
      </c>
      <c r="L157" s="94">
        <f t="shared" ca="1" si="38"/>
        <v>3.1483844979703357E-2</v>
      </c>
      <c r="M157" s="94">
        <f t="shared" ca="1" si="39"/>
        <v>854215029.70804977</v>
      </c>
      <c r="N157" s="94">
        <f t="shared" ca="1" si="40"/>
        <v>3057915.9237560984</v>
      </c>
      <c r="O157" s="94">
        <f t="shared" ca="1" si="41"/>
        <v>26018197.751763914</v>
      </c>
      <c r="P157" s="10">
        <f t="shared" ca="1" si="42"/>
        <v>0.17743687604244884</v>
      </c>
      <c r="Q157" s="10"/>
      <c r="R157" s="10"/>
      <c r="S157" s="10"/>
      <c r="T157" s="10"/>
    </row>
    <row r="158" spans="1:20" x14ac:dyDescent="0.2">
      <c r="A158" s="102"/>
      <c r="B158" s="102"/>
      <c r="C158" s="10"/>
      <c r="D158" s="101">
        <f t="shared" si="30"/>
        <v>0</v>
      </c>
      <c r="E158" s="101">
        <f t="shared" si="31"/>
        <v>0</v>
      </c>
      <c r="F158" s="94">
        <f t="shared" si="32"/>
        <v>0</v>
      </c>
      <c r="G158" s="94">
        <f t="shared" si="33"/>
        <v>0</v>
      </c>
      <c r="H158" s="94">
        <f t="shared" si="34"/>
        <v>0</v>
      </c>
      <c r="I158" s="94">
        <f t="shared" si="35"/>
        <v>0</v>
      </c>
      <c r="J158" s="94">
        <f t="shared" si="36"/>
        <v>0</v>
      </c>
      <c r="K158" s="94">
        <f t="shared" ca="1" si="37"/>
        <v>-0.17743687604244884</v>
      </c>
      <c r="L158" s="94">
        <f t="shared" ca="1" si="38"/>
        <v>3.1483844979703357E-2</v>
      </c>
      <c r="M158" s="94">
        <f t="shared" ca="1" si="39"/>
        <v>854215029.70804977</v>
      </c>
      <c r="N158" s="94">
        <f t="shared" ca="1" si="40"/>
        <v>3057915.9237560984</v>
      </c>
      <c r="O158" s="94">
        <f t="shared" ca="1" si="41"/>
        <v>26018197.751763914</v>
      </c>
      <c r="P158" s="10">
        <f t="shared" ca="1" si="42"/>
        <v>0.17743687604244884</v>
      </c>
      <c r="Q158" s="10"/>
      <c r="R158" s="10"/>
      <c r="S158" s="10"/>
      <c r="T158" s="10"/>
    </row>
    <row r="159" spans="1:20" x14ac:dyDescent="0.2">
      <c r="A159" s="102"/>
      <c r="B159" s="102"/>
      <c r="C159" s="10"/>
      <c r="D159" s="101">
        <f t="shared" si="30"/>
        <v>0</v>
      </c>
      <c r="E159" s="101">
        <f t="shared" si="31"/>
        <v>0</v>
      </c>
      <c r="F159" s="94">
        <f t="shared" si="32"/>
        <v>0</v>
      </c>
      <c r="G159" s="94">
        <f t="shared" si="33"/>
        <v>0</v>
      </c>
      <c r="H159" s="94">
        <f t="shared" si="34"/>
        <v>0</v>
      </c>
      <c r="I159" s="94">
        <f t="shared" si="35"/>
        <v>0</v>
      </c>
      <c r="J159" s="94">
        <f t="shared" si="36"/>
        <v>0</v>
      </c>
      <c r="K159" s="94">
        <f t="shared" ca="1" si="37"/>
        <v>-0.17743687604244884</v>
      </c>
      <c r="L159" s="94">
        <f t="shared" ca="1" si="38"/>
        <v>3.1483844979703357E-2</v>
      </c>
      <c r="M159" s="94">
        <f t="shared" ca="1" si="39"/>
        <v>854215029.70804977</v>
      </c>
      <c r="N159" s="94">
        <f t="shared" ca="1" si="40"/>
        <v>3057915.9237560984</v>
      </c>
      <c r="O159" s="94">
        <f t="shared" ca="1" si="41"/>
        <v>26018197.751763914</v>
      </c>
      <c r="P159" s="10">
        <f t="shared" ca="1" si="42"/>
        <v>0.17743687604244884</v>
      </c>
      <c r="Q159" s="10"/>
      <c r="R159" s="10"/>
      <c r="S159" s="10"/>
      <c r="T159" s="10"/>
    </row>
    <row r="160" spans="1:20" x14ac:dyDescent="0.2">
      <c r="D160" s="101">
        <f t="shared" si="30"/>
        <v>0</v>
      </c>
      <c r="E160" s="101">
        <f t="shared" si="31"/>
        <v>0</v>
      </c>
      <c r="F160" s="94">
        <f t="shared" si="32"/>
        <v>0</v>
      </c>
      <c r="G160" s="94">
        <f t="shared" si="33"/>
        <v>0</v>
      </c>
      <c r="H160" s="94">
        <f t="shared" si="34"/>
        <v>0</v>
      </c>
      <c r="I160" s="94">
        <f t="shared" si="35"/>
        <v>0</v>
      </c>
      <c r="J160" s="94">
        <f t="shared" si="36"/>
        <v>0</v>
      </c>
      <c r="K160" s="94">
        <f t="shared" ca="1" si="37"/>
        <v>-0.17743687604244884</v>
      </c>
      <c r="L160" s="94">
        <f t="shared" ca="1" si="38"/>
        <v>3.1483844979703357E-2</v>
      </c>
      <c r="M160" s="94">
        <f t="shared" ca="1" si="39"/>
        <v>854215029.70804977</v>
      </c>
      <c r="N160" s="94">
        <f t="shared" ca="1" si="40"/>
        <v>3057915.9237560984</v>
      </c>
      <c r="O160" s="94">
        <f t="shared" ca="1" si="41"/>
        <v>26018197.751763914</v>
      </c>
      <c r="P160" s="10">
        <f t="shared" ca="1" si="42"/>
        <v>0.17743687604244884</v>
      </c>
    </row>
    <row r="161" spans="4:16" x14ac:dyDescent="0.2">
      <c r="D161" s="101">
        <f t="shared" si="30"/>
        <v>0</v>
      </c>
      <c r="E161" s="101">
        <f t="shared" si="31"/>
        <v>0</v>
      </c>
      <c r="F161" s="94">
        <f t="shared" si="32"/>
        <v>0</v>
      </c>
      <c r="G161" s="94">
        <f t="shared" si="33"/>
        <v>0</v>
      </c>
      <c r="H161" s="94">
        <f t="shared" si="34"/>
        <v>0</v>
      </c>
      <c r="I161" s="94">
        <f t="shared" si="35"/>
        <v>0</v>
      </c>
      <c r="J161" s="94">
        <f t="shared" si="36"/>
        <v>0</v>
      </c>
      <c r="K161" s="94">
        <f t="shared" ca="1" si="37"/>
        <v>-0.17743687604244884</v>
      </c>
      <c r="L161" s="94">
        <f t="shared" ca="1" si="38"/>
        <v>3.1483844979703357E-2</v>
      </c>
      <c r="M161" s="94">
        <f t="shared" ca="1" si="39"/>
        <v>854215029.70804977</v>
      </c>
      <c r="N161" s="94">
        <f t="shared" ca="1" si="40"/>
        <v>3057915.9237560984</v>
      </c>
      <c r="O161" s="94">
        <f t="shared" ca="1" si="41"/>
        <v>26018197.751763914</v>
      </c>
      <c r="P161" s="10">
        <f t="shared" ca="1" si="42"/>
        <v>0.17743687604244884</v>
      </c>
    </row>
    <row r="162" spans="4:16" x14ac:dyDescent="0.2">
      <c r="D162" s="101">
        <f t="shared" si="30"/>
        <v>0</v>
      </c>
      <c r="E162" s="101">
        <f t="shared" si="31"/>
        <v>0</v>
      </c>
      <c r="F162" s="94">
        <f t="shared" si="32"/>
        <v>0</v>
      </c>
      <c r="G162" s="94">
        <f t="shared" si="33"/>
        <v>0</v>
      </c>
      <c r="H162" s="94">
        <f t="shared" si="34"/>
        <v>0</v>
      </c>
      <c r="I162" s="94">
        <f t="shared" si="35"/>
        <v>0</v>
      </c>
      <c r="J162" s="94">
        <f t="shared" si="36"/>
        <v>0</v>
      </c>
      <c r="K162" s="94">
        <f t="shared" ca="1" si="37"/>
        <v>-0.17743687604244884</v>
      </c>
      <c r="L162" s="94">
        <f t="shared" ca="1" si="38"/>
        <v>3.1483844979703357E-2</v>
      </c>
      <c r="M162" s="94">
        <f t="shared" ca="1" si="39"/>
        <v>854215029.70804977</v>
      </c>
      <c r="N162" s="94">
        <f t="shared" ca="1" si="40"/>
        <v>3057915.9237560984</v>
      </c>
      <c r="O162" s="94">
        <f t="shared" ca="1" si="41"/>
        <v>26018197.751763914</v>
      </c>
      <c r="P162" s="10">
        <f t="shared" ca="1" si="42"/>
        <v>0.17743687604244884</v>
      </c>
    </row>
    <row r="163" spans="4:16" x14ac:dyDescent="0.2">
      <c r="D163" s="101">
        <f t="shared" si="30"/>
        <v>0</v>
      </c>
      <c r="E163" s="101">
        <f t="shared" si="31"/>
        <v>0</v>
      </c>
      <c r="F163" s="94">
        <f t="shared" si="32"/>
        <v>0</v>
      </c>
      <c r="G163" s="94">
        <f t="shared" si="33"/>
        <v>0</v>
      </c>
      <c r="H163" s="94">
        <f t="shared" si="34"/>
        <v>0</v>
      </c>
      <c r="I163" s="94">
        <f t="shared" si="35"/>
        <v>0</v>
      </c>
      <c r="J163" s="94">
        <f t="shared" si="36"/>
        <v>0</v>
      </c>
      <c r="K163" s="94">
        <f t="shared" ca="1" si="37"/>
        <v>-0.17743687604244884</v>
      </c>
      <c r="L163" s="94">
        <f t="shared" ca="1" si="38"/>
        <v>3.1483844979703357E-2</v>
      </c>
      <c r="M163" s="94">
        <f t="shared" ca="1" si="39"/>
        <v>854215029.70804977</v>
      </c>
      <c r="N163" s="94">
        <f t="shared" ca="1" si="40"/>
        <v>3057915.9237560984</v>
      </c>
      <c r="O163" s="94">
        <f t="shared" ca="1" si="41"/>
        <v>26018197.751763914</v>
      </c>
      <c r="P163" s="10">
        <f t="shared" ca="1" si="42"/>
        <v>0.17743687604244884</v>
      </c>
    </row>
    <row r="164" spans="4:16" x14ac:dyDescent="0.2">
      <c r="D164" s="101">
        <f t="shared" si="30"/>
        <v>0</v>
      </c>
      <c r="E164" s="101">
        <f t="shared" si="31"/>
        <v>0</v>
      </c>
      <c r="F164" s="94">
        <f t="shared" si="32"/>
        <v>0</v>
      </c>
      <c r="G164" s="94">
        <f t="shared" si="33"/>
        <v>0</v>
      </c>
      <c r="H164" s="94">
        <f t="shared" si="34"/>
        <v>0</v>
      </c>
      <c r="I164" s="94">
        <f t="shared" si="35"/>
        <v>0</v>
      </c>
      <c r="J164" s="94">
        <f t="shared" si="36"/>
        <v>0</v>
      </c>
      <c r="K164" s="94">
        <f t="shared" ca="1" si="37"/>
        <v>-0.17743687604244884</v>
      </c>
      <c r="L164" s="94">
        <f t="shared" ca="1" si="38"/>
        <v>3.1483844979703357E-2</v>
      </c>
      <c r="M164" s="94">
        <f t="shared" ca="1" si="39"/>
        <v>854215029.70804977</v>
      </c>
      <c r="N164" s="94">
        <f t="shared" ca="1" si="40"/>
        <v>3057915.9237560984</v>
      </c>
      <c r="O164" s="94">
        <f t="shared" ca="1" si="41"/>
        <v>26018197.751763914</v>
      </c>
      <c r="P164" s="10">
        <f t="shared" ca="1" si="42"/>
        <v>0.17743687604244884</v>
      </c>
    </row>
    <row r="165" spans="4:16" x14ac:dyDescent="0.2">
      <c r="D165" s="101">
        <f t="shared" si="30"/>
        <v>0</v>
      </c>
      <c r="E165" s="101">
        <f t="shared" si="31"/>
        <v>0</v>
      </c>
      <c r="F165" s="94">
        <f t="shared" si="32"/>
        <v>0</v>
      </c>
      <c r="G165" s="94">
        <f t="shared" si="33"/>
        <v>0</v>
      </c>
      <c r="H165" s="94">
        <f t="shared" si="34"/>
        <v>0</v>
      </c>
      <c r="I165" s="94">
        <f t="shared" si="35"/>
        <v>0</v>
      </c>
      <c r="J165" s="94">
        <f t="shared" si="36"/>
        <v>0</v>
      </c>
      <c r="K165" s="94">
        <f t="shared" ca="1" si="37"/>
        <v>-0.17743687604244884</v>
      </c>
      <c r="L165" s="94">
        <f t="shared" ca="1" si="38"/>
        <v>3.1483844979703357E-2</v>
      </c>
      <c r="M165" s="94">
        <f t="shared" ca="1" si="39"/>
        <v>854215029.70804977</v>
      </c>
      <c r="N165" s="94">
        <f t="shared" ca="1" si="40"/>
        <v>3057915.9237560984</v>
      </c>
      <c r="O165" s="94">
        <f t="shared" ca="1" si="41"/>
        <v>26018197.751763914</v>
      </c>
      <c r="P165" s="10">
        <f t="shared" ca="1" si="42"/>
        <v>0.17743687604244884</v>
      </c>
    </row>
    <row r="166" spans="4:16" x14ac:dyDescent="0.2">
      <c r="D166" s="101">
        <f t="shared" si="30"/>
        <v>0</v>
      </c>
      <c r="E166" s="101">
        <f t="shared" si="31"/>
        <v>0</v>
      </c>
      <c r="F166" s="94">
        <f t="shared" si="32"/>
        <v>0</v>
      </c>
      <c r="G166" s="94">
        <f t="shared" si="33"/>
        <v>0</v>
      </c>
      <c r="H166" s="94">
        <f t="shared" si="34"/>
        <v>0</v>
      </c>
      <c r="I166" s="94">
        <f t="shared" si="35"/>
        <v>0</v>
      </c>
      <c r="J166" s="94">
        <f t="shared" si="36"/>
        <v>0</v>
      </c>
      <c r="K166" s="94">
        <f t="shared" ca="1" si="37"/>
        <v>-0.17743687604244884</v>
      </c>
      <c r="L166" s="94">
        <f t="shared" ca="1" si="38"/>
        <v>3.1483844979703357E-2</v>
      </c>
      <c r="M166" s="94">
        <f t="shared" ca="1" si="39"/>
        <v>854215029.70804977</v>
      </c>
      <c r="N166" s="94">
        <f t="shared" ca="1" si="40"/>
        <v>3057915.9237560984</v>
      </c>
      <c r="O166" s="94">
        <f t="shared" ca="1" si="41"/>
        <v>26018197.751763914</v>
      </c>
      <c r="P166" s="10">
        <f t="shared" ca="1" si="42"/>
        <v>0.17743687604244884</v>
      </c>
    </row>
    <row r="167" spans="4:16" x14ac:dyDescent="0.2">
      <c r="D167" s="101">
        <f t="shared" si="30"/>
        <v>0</v>
      </c>
      <c r="E167" s="101">
        <f t="shared" si="31"/>
        <v>0</v>
      </c>
      <c r="F167" s="94">
        <f t="shared" si="32"/>
        <v>0</v>
      </c>
      <c r="G167" s="94">
        <f t="shared" si="33"/>
        <v>0</v>
      </c>
      <c r="H167" s="94">
        <f t="shared" si="34"/>
        <v>0</v>
      </c>
      <c r="I167" s="94">
        <f t="shared" si="35"/>
        <v>0</v>
      </c>
      <c r="J167" s="94">
        <f t="shared" si="36"/>
        <v>0</v>
      </c>
      <c r="K167" s="94">
        <f t="shared" ca="1" si="37"/>
        <v>-0.17743687604244884</v>
      </c>
      <c r="L167" s="94">
        <f t="shared" ca="1" si="38"/>
        <v>3.1483844979703357E-2</v>
      </c>
      <c r="M167" s="94">
        <f t="shared" ca="1" si="39"/>
        <v>854215029.70804977</v>
      </c>
      <c r="N167" s="94">
        <f t="shared" ca="1" si="40"/>
        <v>3057915.9237560984</v>
      </c>
      <c r="O167" s="94">
        <f t="shared" ca="1" si="41"/>
        <v>26018197.751763914</v>
      </c>
      <c r="P167" s="10">
        <f t="shared" ca="1" si="42"/>
        <v>0.17743687604244884</v>
      </c>
    </row>
    <row r="168" spans="4:16" x14ac:dyDescent="0.2">
      <c r="D168" s="101">
        <f t="shared" si="30"/>
        <v>0</v>
      </c>
      <c r="E168" s="101">
        <f t="shared" si="31"/>
        <v>0</v>
      </c>
      <c r="F168" s="94">
        <f t="shared" si="32"/>
        <v>0</v>
      </c>
      <c r="G168" s="94">
        <f t="shared" si="33"/>
        <v>0</v>
      </c>
      <c r="H168" s="94">
        <f t="shared" si="34"/>
        <v>0</v>
      </c>
      <c r="I168" s="94">
        <f t="shared" si="35"/>
        <v>0</v>
      </c>
      <c r="J168" s="94">
        <f t="shared" si="36"/>
        <v>0</v>
      </c>
      <c r="K168" s="94">
        <f t="shared" ca="1" si="37"/>
        <v>-0.17743687604244884</v>
      </c>
      <c r="L168" s="94">
        <f t="shared" ca="1" si="38"/>
        <v>3.1483844979703357E-2</v>
      </c>
      <c r="M168" s="94">
        <f t="shared" ca="1" si="39"/>
        <v>854215029.70804977</v>
      </c>
      <c r="N168" s="94">
        <f t="shared" ca="1" si="40"/>
        <v>3057915.9237560984</v>
      </c>
      <c r="O168" s="94">
        <f t="shared" ca="1" si="41"/>
        <v>26018197.751763914</v>
      </c>
      <c r="P168" s="10">
        <f t="shared" ca="1" si="42"/>
        <v>0.17743687604244884</v>
      </c>
    </row>
    <row r="169" spans="4:16" x14ac:dyDescent="0.2">
      <c r="D169" s="101">
        <f t="shared" si="30"/>
        <v>0</v>
      </c>
      <c r="E169" s="101">
        <f t="shared" si="31"/>
        <v>0</v>
      </c>
      <c r="F169" s="94">
        <f t="shared" si="32"/>
        <v>0</v>
      </c>
      <c r="G169" s="94">
        <f t="shared" si="33"/>
        <v>0</v>
      </c>
      <c r="H169" s="94">
        <f t="shared" si="34"/>
        <v>0</v>
      </c>
      <c r="I169" s="94">
        <f t="shared" si="35"/>
        <v>0</v>
      </c>
      <c r="J169" s="94">
        <f t="shared" si="36"/>
        <v>0</v>
      </c>
      <c r="K169" s="94">
        <f t="shared" ca="1" si="37"/>
        <v>-0.17743687604244884</v>
      </c>
      <c r="L169" s="94">
        <f t="shared" ca="1" si="38"/>
        <v>3.1483844979703357E-2</v>
      </c>
      <c r="M169" s="94">
        <f t="shared" ca="1" si="39"/>
        <v>854215029.70804977</v>
      </c>
      <c r="N169" s="94">
        <f t="shared" ca="1" si="40"/>
        <v>3057915.9237560984</v>
      </c>
      <c r="O169" s="94">
        <f t="shared" ca="1" si="41"/>
        <v>26018197.751763914</v>
      </c>
      <c r="P169" s="10">
        <f t="shared" ca="1" si="42"/>
        <v>0.17743687604244884</v>
      </c>
    </row>
    <row r="170" spans="4:16" x14ac:dyDescent="0.2">
      <c r="D170" s="101">
        <f t="shared" si="30"/>
        <v>0</v>
      </c>
      <c r="E170" s="101">
        <f t="shared" si="31"/>
        <v>0</v>
      </c>
      <c r="F170" s="94">
        <f t="shared" si="32"/>
        <v>0</v>
      </c>
      <c r="G170" s="94">
        <f t="shared" si="33"/>
        <v>0</v>
      </c>
      <c r="H170" s="94">
        <f t="shared" si="34"/>
        <v>0</v>
      </c>
      <c r="I170" s="94">
        <f t="shared" si="35"/>
        <v>0</v>
      </c>
      <c r="J170" s="94">
        <f t="shared" si="36"/>
        <v>0</v>
      </c>
      <c r="K170" s="94">
        <f t="shared" ca="1" si="37"/>
        <v>-0.17743687604244884</v>
      </c>
      <c r="L170" s="94">
        <f t="shared" ca="1" si="38"/>
        <v>3.1483844979703357E-2</v>
      </c>
      <c r="M170" s="94">
        <f t="shared" ca="1" si="39"/>
        <v>854215029.70804977</v>
      </c>
      <c r="N170" s="94">
        <f t="shared" ca="1" si="40"/>
        <v>3057915.9237560984</v>
      </c>
      <c r="O170" s="94">
        <f t="shared" ca="1" si="41"/>
        <v>26018197.751763914</v>
      </c>
      <c r="P170" s="10">
        <f t="shared" ca="1" si="42"/>
        <v>0.17743687604244884</v>
      </c>
    </row>
    <row r="171" spans="4:16" x14ac:dyDescent="0.2">
      <c r="D171" s="101">
        <f t="shared" si="30"/>
        <v>0</v>
      </c>
      <c r="E171" s="101">
        <f t="shared" si="31"/>
        <v>0</v>
      </c>
      <c r="F171" s="94">
        <f t="shared" si="32"/>
        <v>0</v>
      </c>
      <c r="G171" s="94">
        <f t="shared" si="33"/>
        <v>0</v>
      </c>
      <c r="H171" s="94">
        <f t="shared" si="34"/>
        <v>0</v>
      </c>
      <c r="I171" s="94">
        <f t="shared" si="35"/>
        <v>0</v>
      </c>
      <c r="J171" s="94">
        <f t="shared" si="36"/>
        <v>0</v>
      </c>
      <c r="K171" s="94">
        <f t="shared" ca="1" si="37"/>
        <v>-0.17743687604244884</v>
      </c>
      <c r="L171" s="94">
        <f t="shared" ca="1" si="38"/>
        <v>3.1483844979703357E-2</v>
      </c>
      <c r="M171" s="94">
        <f t="shared" ca="1" si="39"/>
        <v>854215029.70804977</v>
      </c>
      <c r="N171" s="94">
        <f t="shared" ca="1" si="40"/>
        <v>3057915.9237560984</v>
      </c>
      <c r="O171" s="94">
        <f t="shared" ca="1" si="41"/>
        <v>26018197.751763914</v>
      </c>
      <c r="P171" s="10">
        <f t="shared" ca="1" si="42"/>
        <v>0.17743687604244884</v>
      </c>
    </row>
    <row r="172" spans="4:16" x14ac:dyDescent="0.2">
      <c r="D172" s="101">
        <f t="shared" si="30"/>
        <v>0</v>
      </c>
      <c r="E172" s="101">
        <f t="shared" si="31"/>
        <v>0</v>
      </c>
      <c r="F172" s="94">
        <f t="shared" si="32"/>
        <v>0</v>
      </c>
      <c r="G172" s="94">
        <f t="shared" si="33"/>
        <v>0</v>
      </c>
      <c r="H172" s="94">
        <f t="shared" si="34"/>
        <v>0</v>
      </c>
      <c r="I172" s="94">
        <f t="shared" si="35"/>
        <v>0</v>
      </c>
      <c r="J172" s="94">
        <f t="shared" si="36"/>
        <v>0</v>
      </c>
      <c r="K172" s="94">
        <f t="shared" ca="1" si="37"/>
        <v>-0.17743687604244884</v>
      </c>
      <c r="L172" s="94">
        <f t="shared" ca="1" si="38"/>
        <v>3.1483844979703357E-2</v>
      </c>
      <c r="M172" s="94">
        <f t="shared" ca="1" si="39"/>
        <v>854215029.70804977</v>
      </c>
      <c r="N172" s="94">
        <f t="shared" ca="1" si="40"/>
        <v>3057915.9237560984</v>
      </c>
      <c r="O172" s="94">
        <f t="shared" ca="1" si="41"/>
        <v>26018197.751763914</v>
      </c>
      <c r="P172" s="10">
        <f t="shared" ca="1" si="42"/>
        <v>0.17743687604244884</v>
      </c>
    </row>
    <row r="173" spans="4:16" x14ac:dyDescent="0.2">
      <c r="D173" s="101">
        <f t="shared" si="30"/>
        <v>0</v>
      </c>
      <c r="E173" s="101">
        <f t="shared" si="31"/>
        <v>0</v>
      </c>
      <c r="F173" s="94">
        <f t="shared" si="32"/>
        <v>0</v>
      </c>
      <c r="G173" s="94">
        <f t="shared" si="33"/>
        <v>0</v>
      </c>
      <c r="H173" s="94">
        <f t="shared" si="34"/>
        <v>0</v>
      </c>
      <c r="I173" s="94">
        <f t="shared" si="35"/>
        <v>0</v>
      </c>
      <c r="J173" s="94">
        <f t="shared" si="36"/>
        <v>0</v>
      </c>
      <c r="K173" s="94">
        <f t="shared" ca="1" si="37"/>
        <v>-0.17743687604244884</v>
      </c>
      <c r="L173" s="94">
        <f t="shared" ca="1" si="38"/>
        <v>3.1483844979703357E-2</v>
      </c>
      <c r="M173" s="94">
        <f t="shared" ca="1" si="39"/>
        <v>854215029.70804977</v>
      </c>
      <c r="N173" s="94">
        <f t="shared" ca="1" si="40"/>
        <v>3057915.9237560984</v>
      </c>
      <c r="O173" s="94">
        <f t="shared" ca="1" si="41"/>
        <v>26018197.751763914</v>
      </c>
      <c r="P173" s="10">
        <f t="shared" ca="1" si="42"/>
        <v>0.17743687604244884</v>
      </c>
    </row>
    <row r="174" spans="4:16" x14ac:dyDescent="0.2">
      <c r="D174" s="101">
        <f t="shared" si="30"/>
        <v>0</v>
      </c>
      <c r="E174" s="101">
        <f t="shared" si="31"/>
        <v>0</v>
      </c>
      <c r="F174" s="94">
        <f t="shared" si="32"/>
        <v>0</v>
      </c>
      <c r="G174" s="94">
        <f t="shared" si="33"/>
        <v>0</v>
      </c>
      <c r="H174" s="94">
        <f t="shared" si="34"/>
        <v>0</v>
      </c>
      <c r="I174" s="94">
        <f t="shared" si="35"/>
        <v>0</v>
      </c>
      <c r="J174" s="94">
        <f t="shared" si="36"/>
        <v>0</v>
      </c>
      <c r="K174" s="94">
        <f t="shared" ca="1" si="37"/>
        <v>-0.17743687604244884</v>
      </c>
      <c r="L174" s="94">
        <f t="shared" ca="1" si="38"/>
        <v>3.1483844979703357E-2</v>
      </c>
      <c r="M174" s="94">
        <f t="shared" ca="1" si="39"/>
        <v>854215029.70804977</v>
      </c>
      <c r="N174" s="94">
        <f t="shared" ca="1" si="40"/>
        <v>3057915.9237560984</v>
      </c>
      <c r="O174" s="94">
        <f t="shared" ca="1" si="41"/>
        <v>26018197.751763914</v>
      </c>
      <c r="P174" s="10">
        <f t="shared" ca="1" si="42"/>
        <v>0.17743687604244884</v>
      </c>
    </row>
    <row r="175" spans="4:16" x14ac:dyDescent="0.2">
      <c r="D175" s="101">
        <f t="shared" si="30"/>
        <v>0</v>
      </c>
      <c r="E175" s="101">
        <f t="shared" si="31"/>
        <v>0</v>
      </c>
      <c r="F175" s="94">
        <f t="shared" si="32"/>
        <v>0</v>
      </c>
      <c r="G175" s="94">
        <f t="shared" si="33"/>
        <v>0</v>
      </c>
      <c r="H175" s="94">
        <f t="shared" si="34"/>
        <v>0</v>
      </c>
      <c r="I175" s="94">
        <f t="shared" si="35"/>
        <v>0</v>
      </c>
      <c r="J175" s="94">
        <f t="shared" si="36"/>
        <v>0</v>
      </c>
      <c r="K175" s="94">
        <f t="shared" ca="1" si="37"/>
        <v>-0.17743687604244884</v>
      </c>
      <c r="L175" s="94">
        <f t="shared" ca="1" si="38"/>
        <v>3.1483844979703357E-2</v>
      </c>
      <c r="M175" s="94">
        <f t="shared" ca="1" si="39"/>
        <v>854215029.70804977</v>
      </c>
      <c r="N175" s="94">
        <f t="shared" ca="1" si="40"/>
        <v>3057915.9237560984</v>
      </c>
      <c r="O175" s="94">
        <f t="shared" ca="1" si="41"/>
        <v>26018197.751763914</v>
      </c>
      <c r="P175" s="10">
        <f t="shared" ca="1" si="42"/>
        <v>0.17743687604244884</v>
      </c>
    </row>
    <row r="176" spans="4:16" x14ac:dyDescent="0.2">
      <c r="D176" s="101">
        <f t="shared" si="30"/>
        <v>0</v>
      </c>
      <c r="E176" s="101">
        <f t="shared" si="31"/>
        <v>0</v>
      </c>
      <c r="F176" s="94">
        <f t="shared" si="32"/>
        <v>0</v>
      </c>
      <c r="G176" s="94">
        <f t="shared" si="33"/>
        <v>0</v>
      </c>
      <c r="H176" s="94">
        <f t="shared" si="34"/>
        <v>0</v>
      </c>
      <c r="I176" s="94">
        <f t="shared" si="35"/>
        <v>0</v>
      </c>
      <c r="J176" s="94">
        <f t="shared" si="36"/>
        <v>0</v>
      </c>
      <c r="K176" s="94">
        <f t="shared" ca="1" si="37"/>
        <v>-0.17743687604244884</v>
      </c>
      <c r="L176" s="94">
        <f t="shared" ca="1" si="38"/>
        <v>3.1483844979703357E-2</v>
      </c>
      <c r="M176" s="94">
        <f t="shared" ca="1" si="39"/>
        <v>854215029.70804977</v>
      </c>
      <c r="N176" s="94">
        <f t="shared" ca="1" si="40"/>
        <v>3057915.9237560984</v>
      </c>
      <c r="O176" s="94">
        <f t="shared" ca="1" si="41"/>
        <v>26018197.751763914</v>
      </c>
      <c r="P176" s="10">
        <f t="shared" ca="1" si="42"/>
        <v>0.17743687604244884</v>
      </c>
    </row>
    <row r="177" spans="4:16" x14ac:dyDescent="0.2">
      <c r="D177" s="101">
        <f t="shared" si="30"/>
        <v>0</v>
      </c>
      <c r="E177" s="101">
        <f t="shared" si="31"/>
        <v>0</v>
      </c>
      <c r="F177" s="94">
        <f t="shared" si="32"/>
        <v>0</v>
      </c>
      <c r="G177" s="94">
        <f t="shared" si="33"/>
        <v>0</v>
      </c>
      <c r="H177" s="94">
        <f t="shared" si="34"/>
        <v>0</v>
      </c>
      <c r="I177" s="94">
        <f t="shared" si="35"/>
        <v>0</v>
      </c>
      <c r="J177" s="94">
        <f t="shared" si="36"/>
        <v>0</v>
      </c>
      <c r="K177" s="94">
        <f t="shared" ca="1" si="37"/>
        <v>-0.17743687604244884</v>
      </c>
      <c r="L177" s="94">
        <f t="shared" ca="1" si="38"/>
        <v>3.1483844979703357E-2</v>
      </c>
      <c r="M177" s="94">
        <f t="shared" ca="1" si="39"/>
        <v>854215029.70804977</v>
      </c>
      <c r="N177" s="94">
        <f t="shared" ca="1" si="40"/>
        <v>3057915.9237560984</v>
      </c>
      <c r="O177" s="94">
        <f t="shared" ca="1" si="41"/>
        <v>26018197.751763914</v>
      </c>
      <c r="P177" s="10">
        <f t="shared" ca="1" si="42"/>
        <v>0.17743687604244884</v>
      </c>
    </row>
    <row r="178" spans="4:16" x14ac:dyDescent="0.2">
      <c r="D178" s="101">
        <f t="shared" si="30"/>
        <v>0</v>
      </c>
      <c r="E178" s="101">
        <f t="shared" si="31"/>
        <v>0</v>
      </c>
      <c r="F178" s="94">
        <f t="shared" si="32"/>
        <v>0</v>
      </c>
      <c r="G178" s="94">
        <f t="shared" si="33"/>
        <v>0</v>
      </c>
      <c r="H178" s="94">
        <f t="shared" si="34"/>
        <v>0</v>
      </c>
      <c r="I178" s="94">
        <f t="shared" si="35"/>
        <v>0</v>
      </c>
      <c r="J178" s="94">
        <f t="shared" si="36"/>
        <v>0</v>
      </c>
      <c r="K178" s="94">
        <f t="shared" ca="1" si="37"/>
        <v>-0.17743687604244884</v>
      </c>
      <c r="L178" s="94">
        <f t="shared" ca="1" si="38"/>
        <v>3.1483844979703357E-2</v>
      </c>
      <c r="M178" s="94">
        <f t="shared" ca="1" si="39"/>
        <v>854215029.70804977</v>
      </c>
      <c r="N178" s="94">
        <f t="shared" ca="1" si="40"/>
        <v>3057915.9237560984</v>
      </c>
      <c r="O178" s="94">
        <f t="shared" ca="1" si="41"/>
        <v>26018197.751763914</v>
      </c>
      <c r="P178" s="10">
        <f t="shared" ca="1" si="42"/>
        <v>0.17743687604244884</v>
      </c>
    </row>
    <row r="179" spans="4:16" x14ac:dyDescent="0.2">
      <c r="D179" s="101">
        <f t="shared" si="30"/>
        <v>0</v>
      </c>
      <c r="E179" s="101">
        <f t="shared" si="31"/>
        <v>0</v>
      </c>
      <c r="F179" s="94">
        <f t="shared" si="32"/>
        <v>0</v>
      </c>
      <c r="G179" s="94">
        <f t="shared" si="33"/>
        <v>0</v>
      </c>
      <c r="H179" s="94">
        <f t="shared" si="34"/>
        <v>0</v>
      </c>
      <c r="I179" s="94">
        <f t="shared" si="35"/>
        <v>0</v>
      </c>
      <c r="J179" s="94">
        <f t="shared" si="36"/>
        <v>0</v>
      </c>
      <c r="K179" s="94">
        <f t="shared" ca="1" si="37"/>
        <v>-0.17743687604244884</v>
      </c>
      <c r="L179" s="94">
        <f t="shared" ca="1" si="38"/>
        <v>3.1483844979703357E-2</v>
      </c>
      <c r="M179" s="94">
        <f t="shared" ca="1" si="39"/>
        <v>854215029.70804977</v>
      </c>
      <c r="N179" s="94">
        <f t="shared" ca="1" si="40"/>
        <v>3057915.9237560984</v>
      </c>
      <c r="O179" s="94">
        <f t="shared" ca="1" si="41"/>
        <v>26018197.751763914</v>
      </c>
      <c r="P179" s="10">
        <f t="shared" ca="1" si="42"/>
        <v>0.17743687604244884</v>
      </c>
    </row>
    <row r="180" spans="4:16" x14ac:dyDescent="0.2">
      <c r="D180" s="101">
        <f t="shared" si="30"/>
        <v>0</v>
      </c>
      <c r="E180" s="101">
        <f t="shared" si="31"/>
        <v>0</v>
      </c>
      <c r="F180" s="94">
        <f t="shared" si="32"/>
        <v>0</v>
      </c>
      <c r="G180" s="94">
        <f t="shared" si="33"/>
        <v>0</v>
      </c>
      <c r="H180" s="94">
        <f t="shared" si="34"/>
        <v>0</v>
      </c>
      <c r="I180" s="94">
        <f t="shared" si="35"/>
        <v>0</v>
      </c>
      <c r="J180" s="94">
        <f t="shared" si="36"/>
        <v>0</v>
      </c>
      <c r="K180" s="94">
        <f t="shared" ca="1" si="37"/>
        <v>-0.17743687604244884</v>
      </c>
      <c r="L180" s="94">
        <f t="shared" ca="1" si="38"/>
        <v>3.1483844979703357E-2</v>
      </c>
      <c r="M180" s="94">
        <f t="shared" ca="1" si="39"/>
        <v>854215029.70804977</v>
      </c>
      <c r="N180" s="94">
        <f t="shared" ca="1" si="40"/>
        <v>3057915.9237560984</v>
      </c>
      <c r="O180" s="94">
        <f t="shared" ca="1" si="41"/>
        <v>26018197.751763914</v>
      </c>
      <c r="P180" s="10">
        <f t="shared" ca="1" si="42"/>
        <v>0.17743687604244884</v>
      </c>
    </row>
    <row r="181" spans="4:16" x14ac:dyDescent="0.2">
      <c r="D181" s="101">
        <f t="shared" si="30"/>
        <v>0</v>
      </c>
      <c r="E181" s="101">
        <f t="shared" si="31"/>
        <v>0</v>
      </c>
      <c r="F181" s="94">
        <f t="shared" si="32"/>
        <v>0</v>
      </c>
      <c r="G181" s="94">
        <f t="shared" si="33"/>
        <v>0</v>
      </c>
      <c r="H181" s="94">
        <f t="shared" si="34"/>
        <v>0</v>
      </c>
      <c r="I181" s="94">
        <f t="shared" si="35"/>
        <v>0</v>
      </c>
      <c r="J181" s="94">
        <f t="shared" si="36"/>
        <v>0</v>
      </c>
      <c r="K181" s="94">
        <f t="shared" ca="1" si="37"/>
        <v>-0.17743687604244884</v>
      </c>
      <c r="L181" s="94">
        <f t="shared" ca="1" si="38"/>
        <v>3.1483844979703357E-2</v>
      </c>
      <c r="M181" s="94">
        <f t="shared" ca="1" si="39"/>
        <v>854215029.70804977</v>
      </c>
      <c r="N181" s="94">
        <f t="shared" ca="1" si="40"/>
        <v>3057915.9237560984</v>
      </c>
      <c r="O181" s="94">
        <f t="shared" ca="1" si="41"/>
        <v>26018197.751763914</v>
      </c>
      <c r="P181" s="10">
        <f t="shared" ca="1" si="42"/>
        <v>0.17743687604244884</v>
      </c>
    </row>
    <row r="182" spans="4:16" x14ac:dyDescent="0.2">
      <c r="D182" s="101">
        <f t="shared" si="30"/>
        <v>0</v>
      </c>
      <c r="E182" s="101">
        <f t="shared" si="31"/>
        <v>0</v>
      </c>
      <c r="F182" s="94">
        <f t="shared" si="32"/>
        <v>0</v>
      </c>
      <c r="G182" s="94">
        <f t="shared" si="33"/>
        <v>0</v>
      </c>
      <c r="H182" s="94">
        <f t="shared" si="34"/>
        <v>0</v>
      </c>
      <c r="I182" s="94">
        <f t="shared" si="35"/>
        <v>0</v>
      </c>
      <c r="J182" s="94">
        <f t="shared" si="36"/>
        <v>0</v>
      </c>
      <c r="K182" s="94">
        <f t="shared" ca="1" si="37"/>
        <v>-0.17743687604244884</v>
      </c>
      <c r="L182" s="94">
        <f t="shared" ca="1" si="38"/>
        <v>3.1483844979703357E-2</v>
      </c>
      <c r="M182" s="94">
        <f t="shared" ca="1" si="39"/>
        <v>854215029.70804977</v>
      </c>
      <c r="N182" s="94">
        <f t="shared" ca="1" si="40"/>
        <v>3057915.9237560984</v>
      </c>
      <c r="O182" s="94">
        <f t="shared" ca="1" si="41"/>
        <v>26018197.751763914</v>
      </c>
      <c r="P182" s="10">
        <f t="shared" ca="1" si="42"/>
        <v>0.17743687604244884</v>
      </c>
    </row>
    <row r="183" spans="4:16" x14ac:dyDescent="0.2">
      <c r="D183" s="101">
        <f t="shared" si="30"/>
        <v>0</v>
      </c>
      <c r="E183" s="101">
        <f t="shared" si="31"/>
        <v>0</v>
      </c>
      <c r="F183" s="94">
        <f t="shared" si="32"/>
        <v>0</v>
      </c>
      <c r="G183" s="94">
        <f t="shared" si="33"/>
        <v>0</v>
      </c>
      <c r="H183" s="94">
        <f t="shared" si="34"/>
        <v>0</v>
      </c>
      <c r="I183" s="94">
        <f t="shared" si="35"/>
        <v>0</v>
      </c>
      <c r="J183" s="94">
        <f t="shared" si="36"/>
        <v>0</v>
      </c>
      <c r="K183" s="94">
        <f t="shared" ca="1" si="37"/>
        <v>-0.17743687604244884</v>
      </c>
      <c r="L183" s="94">
        <f t="shared" ca="1" si="38"/>
        <v>3.1483844979703357E-2</v>
      </c>
      <c r="M183" s="94">
        <f t="shared" ca="1" si="39"/>
        <v>854215029.70804977</v>
      </c>
      <c r="N183" s="94">
        <f t="shared" ca="1" si="40"/>
        <v>3057915.9237560984</v>
      </c>
      <c r="O183" s="94">
        <f t="shared" ca="1" si="41"/>
        <v>26018197.751763914</v>
      </c>
      <c r="P183" s="10">
        <f t="shared" ca="1" si="42"/>
        <v>0.17743687604244884</v>
      </c>
    </row>
    <row r="184" spans="4:16" x14ac:dyDescent="0.2">
      <c r="D184" s="101">
        <f t="shared" si="30"/>
        <v>0</v>
      </c>
      <c r="E184" s="101">
        <f t="shared" si="31"/>
        <v>0</v>
      </c>
      <c r="F184" s="94">
        <f t="shared" si="32"/>
        <v>0</v>
      </c>
      <c r="G184" s="94">
        <f t="shared" si="33"/>
        <v>0</v>
      </c>
      <c r="H184" s="94">
        <f t="shared" si="34"/>
        <v>0</v>
      </c>
      <c r="I184" s="94">
        <f t="shared" si="35"/>
        <v>0</v>
      </c>
      <c r="J184" s="94">
        <f t="shared" si="36"/>
        <v>0</v>
      </c>
      <c r="K184" s="94">
        <f t="shared" ca="1" si="37"/>
        <v>-0.17743687604244884</v>
      </c>
      <c r="L184" s="94">
        <f t="shared" ca="1" si="38"/>
        <v>3.1483844979703357E-2</v>
      </c>
      <c r="M184" s="94">
        <f t="shared" ca="1" si="39"/>
        <v>854215029.70804977</v>
      </c>
      <c r="N184" s="94">
        <f t="shared" ca="1" si="40"/>
        <v>3057915.9237560984</v>
      </c>
      <c r="O184" s="94">
        <f t="shared" ca="1" si="41"/>
        <v>26018197.751763914</v>
      </c>
      <c r="P184" s="10">
        <f t="shared" ca="1" si="42"/>
        <v>0.17743687604244884</v>
      </c>
    </row>
    <row r="185" spans="4:16" x14ac:dyDescent="0.2">
      <c r="D185" s="101">
        <f t="shared" si="30"/>
        <v>0</v>
      </c>
      <c r="E185" s="101">
        <f t="shared" si="31"/>
        <v>0</v>
      </c>
      <c r="F185" s="94">
        <f t="shared" si="32"/>
        <v>0</v>
      </c>
      <c r="G185" s="94">
        <f t="shared" si="33"/>
        <v>0</v>
      </c>
      <c r="H185" s="94">
        <f t="shared" si="34"/>
        <v>0</v>
      </c>
      <c r="I185" s="94">
        <f t="shared" si="35"/>
        <v>0</v>
      </c>
      <c r="J185" s="94">
        <f t="shared" si="36"/>
        <v>0</v>
      </c>
      <c r="K185" s="94">
        <f t="shared" ca="1" si="37"/>
        <v>-0.17743687604244884</v>
      </c>
      <c r="L185" s="94">
        <f t="shared" ca="1" si="38"/>
        <v>3.1483844979703357E-2</v>
      </c>
      <c r="M185" s="94">
        <f t="shared" ca="1" si="39"/>
        <v>854215029.70804977</v>
      </c>
      <c r="N185" s="94">
        <f t="shared" ca="1" si="40"/>
        <v>3057915.9237560984</v>
      </c>
      <c r="O185" s="94">
        <f t="shared" ca="1" si="41"/>
        <v>26018197.751763914</v>
      </c>
      <c r="P185" s="10">
        <f t="shared" ca="1" si="42"/>
        <v>0.17743687604244884</v>
      </c>
    </row>
    <row r="186" spans="4:16" x14ac:dyDescent="0.2">
      <c r="D186" s="101">
        <f t="shared" si="30"/>
        <v>0</v>
      </c>
      <c r="E186" s="101">
        <f t="shared" si="31"/>
        <v>0</v>
      </c>
      <c r="F186" s="94">
        <f t="shared" si="32"/>
        <v>0</v>
      </c>
      <c r="G186" s="94">
        <f t="shared" si="33"/>
        <v>0</v>
      </c>
      <c r="H186" s="94">
        <f t="shared" si="34"/>
        <v>0</v>
      </c>
      <c r="I186" s="94">
        <f t="shared" si="35"/>
        <v>0</v>
      </c>
      <c r="J186" s="94">
        <f t="shared" si="36"/>
        <v>0</v>
      </c>
      <c r="K186" s="94">
        <f t="shared" ca="1" si="37"/>
        <v>-0.17743687604244884</v>
      </c>
      <c r="L186" s="94">
        <f t="shared" ca="1" si="38"/>
        <v>3.1483844979703357E-2</v>
      </c>
      <c r="M186" s="94">
        <f t="shared" ca="1" si="39"/>
        <v>854215029.70804977</v>
      </c>
      <c r="N186" s="94">
        <f t="shared" ca="1" si="40"/>
        <v>3057915.9237560984</v>
      </c>
      <c r="O186" s="94">
        <f t="shared" ca="1" si="41"/>
        <v>26018197.751763914</v>
      </c>
      <c r="P186" s="10">
        <f t="shared" ca="1" si="42"/>
        <v>0.17743687604244884</v>
      </c>
    </row>
    <row r="187" spans="4:16" x14ac:dyDescent="0.2">
      <c r="D187" s="101">
        <f t="shared" si="30"/>
        <v>0</v>
      </c>
      <c r="E187" s="101">
        <f t="shared" si="31"/>
        <v>0</v>
      </c>
      <c r="F187" s="94">
        <f t="shared" si="32"/>
        <v>0</v>
      </c>
      <c r="G187" s="94">
        <f t="shared" si="33"/>
        <v>0</v>
      </c>
      <c r="H187" s="94">
        <f t="shared" si="34"/>
        <v>0</v>
      </c>
      <c r="I187" s="94">
        <f t="shared" si="35"/>
        <v>0</v>
      </c>
      <c r="J187" s="94">
        <f t="shared" si="36"/>
        <v>0</v>
      </c>
      <c r="K187" s="94">
        <f t="shared" ca="1" si="37"/>
        <v>-0.17743687604244884</v>
      </c>
      <c r="L187" s="94">
        <f t="shared" ca="1" si="38"/>
        <v>3.1483844979703357E-2</v>
      </c>
      <c r="M187" s="94">
        <f t="shared" ca="1" si="39"/>
        <v>854215029.70804977</v>
      </c>
      <c r="N187" s="94">
        <f t="shared" ca="1" si="40"/>
        <v>3057915.9237560984</v>
      </c>
      <c r="O187" s="94">
        <f t="shared" ca="1" si="41"/>
        <v>26018197.751763914</v>
      </c>
      <c r="P187" s="10">
        <f t="shared" ca="1" si="42"/>
        <v>0.17743687604244884</v>
      </c>
    </row>
    <row r="188" spans="4:16" x14ac:dyDescent="0.2">
      <c r="D188" s="101">
        <f t="shared" si="30"/>
        <v>0</v>
      </c>
      <c r="E188" s="101">
        <f t="shared" si="31"/>
        <v>0</v>
      </c>
      <c r="F188" s="94">
        <f t="shared" si="32"/>
        <v>0</v>
      </c>
      <c r="G188" s="94">
        <f t="shared" si="33"/>
        <v>0</v>
      </c>
      <c r="H188" s="94">
        <f t="shared" si="34"/>
        <v>0</v>
      </c>
      <c r="I188" s="94">
        <f t="shared" si="35"/>
        <v>0</v>
      </c>
      <c r="J188" s="94">
        <f t="shared" si="36"/>
        <v>0</v>
      </c>
      <c r="K188" s="94">
        <f t="shared" ca="1" si="37"/>
        <v>-0.17743687604244884</v>
      </c>
      <c r="L188" s="94">
        <f t="shared" ca="1" si="38"/>
        <v>3.1483844979703357E-2</v>
      </c>
      <c r="M188" s="94">
        <f t="shared" ca="1" si="39"/>
        <v>854215029.70804977</v>
      </c>
      <c r="N188" s="94">
        <f t="shared" ca="1" si="40"/>
        <v>3057915.9237560984</v>
      </c>
      <c r="O188" s="94">
        <f t="shared" ca="1" si="41"/>
        <v>26018197.751763914</v>
      </c>
      <c r="P188" s="10">
        <f t="shared" ca="1" si="42"/>
        <v>0.17743687604244884</v>
      </c>
    </row>
    <row r="189" spans="4:16" x14ac:dyDescent="0.2">
      <c r="D189" s="101">
        <f t="shared" si="30"/>
        <v>0</v>
      </c>
      <c r="E189" s="101">
        <f t="shared" si="31"/>
        <v>0</v>
      </c>
      <c r="F189" s="94">
        <f t="shared" si="32"/>
        <v>0</v>
      </c>
      <c r="G189" s="94">
        <f t="shared" si="33"/>
        <v>0</v>
      </c>
      <c r="H189" s="94">
        <f t="shared" si="34"/>
        <v>0</v>
      </c>
      <c r="I189" s="94">
        <f t="shared" si="35"/>
        <v>0</v>
      </c>
      <c r="J189" s="94">
        <f t="shared" si="36"/>
        <v>0</v>
      </c>
      <c r="K189" s="94">
        <f t="shared" ca="1" si="37"/>
        <v>-0.17743687604244884</v>
      </c>
      <c r="L189" s="94">
        <f t="shared" ca="1" si="38"/>
        <v>3.1483844979703357E-2</v>
      </c>
      <c r="M189" s="94">
        <f t="shared" ca="1" si="39"/>
        <v>854215029.70804977</v>
      </c>
      <c r="N189" s="94">
        <f t="shared" ca="1" si="40"/>
        <v>3057915.9237560984</v>
      </c>
      <c r="O189" s="94">
        <f t="shared" ca="1" si="41"/>
        <v>26018197.751763914</v>
      </c>
      <c r="P189" s="10">
        <f t="shared" ca="1" si="42"/>
        <v>0.17743687604244884</v>
      </c>
    </row>
    <row r="190" spans="4:16" x14ac:dyDescent="0.2">
      <c r="D190" s="101">
        <f t="shared" si="30"/>
        <v>0</v>
      </c>
      <c r="E190" s="101">
        <f t="shared" si="31"/>
        <v>0</v>
      </c>
      <c r="F190" s="94">
        <f t="shared" si="32"/>
        <v>0</v>
      </c>
      <c r="G190" s="94">
        <f t="shared" si="33"/>
        <v>0</v>
      </c>
      <c r="H190" s="94">
        <f t="shared" si="34"/>
        <v>0</v>
      </c>
      <c r="I190" s="94">
        <f t="shared" si="35"/>
        <v>0</v>
      </c>
      <c r="J190" s="94">
        <f t="shared" si="36"/>
        <v>0</v>
      </c>
      <c r="K190" s="94">
        <f t="shared" ca="1" si="37"/>
        <v>-0.17743687604244884</v>
      </c>
      <c r="L190" s="94">
        <f t="shared" ca="1" si="38"/>
        <v>3.1483844979703357E-2</v>
      </c>
      <c r="M190" s="94">
        <f t="shared" ca="1" si="39"/>
        <v>854215029.70804977</v>
      </c>
      <c r="N190" s="94">
        <f t="shared" ca="1" si="40"/>
        <v>3057915.9237560984</v>
      </c>
      <c r="O190" s="94">
        <f t="shared" ca="1" si="41"/>
        <v>26018197.751763914</v>
      </c>
      <c r="P190" s="10">
        <f t="shared" ca="1" si="42"/>
        <v>0.17743687604244884</v>
      </c>
    </row>
    <row r="191" spans="4:16" x14ac:dyDescent="0.2">
      <c r="D191" s="101">
        <f t="shared" si="30"/>
        <v>0</v>
      </c>
      <c r="E191" s="101">
        <f t="shared" si="31"/>
        <v>0</v>
      </c>
      <c r="F191" s="94">
        <f t="shared" si="32"/>
        <v>0</v>
      </c>
      <c r="G191" s="94">
        <f t="shared" si="33"/>
        <v>0</v>
      </c>
      <c r="H191" s="94">
        <f t="shared" si="34"/>
        <v>0</v>
      </c>
      <c r="I191" s="94">
        <f t="shared" si="35"/>
        <v>0</v>
      </c>
      <c r="J191" s="94">
        <f t="shared" si="36"/>
        <v>0</v>
      </c>
      <c r="K191" s="94">
        <f t="shared" ca="1" si="37"/>
        <v>-0.17743687604244884</v>
      </c>
      <c r="L191" s="94">
        <f t="shared" ca="1" si="38"/>
        <v>3.1483844979703357E-2</v>
      </c>
      <c r="M191" s="94">
        <f t="shared" ca="1" si="39"/>
        <v>854215029.70804977</v>
      </c>
      <c r="N191" s="94">
        <f t="shared" ca="1" si="40"/>
        <v>3057915.9237560984</v>
      </c>
      <c r="O191" s="94">
        <f t="shared" ca="1" si="41"/>
        <v>26018197.751763914</v>
      </c>
      <c r="P191" s="10">
        <f t="shared" ca="1" si="42"/>
        <v>0.17743687604244884</v>
      </c>
    </row>
    <row r="192" spans="4:16" x14ac:dyDescent="0.2">
      <c r="D192" s="101">
        <f t="shared" si="30"/>
        <v>0</v>
      </c>
      <c r="E192" s="101">
        <f t="shared" si="31"/>
        <v>0</v>
      </c>
      <c r="F192" s="94">
        <f t="shared" si="32"/>
        <v>0</v>
      </c>
      <c r="G192" s="94">
        <f t="shared" si="33"/>
        <v>0</v>
      </c>
      <c r="H192" s="94">
        <f t="shared" si="34"/>
        <v>0</v>
      </c>
      <c r="I192" s="94">
        <f t="shared" si="35"/>
        <v>0</v>
      </c>
      <c r="J192" s="94">
        <f t="shared" si="36"/>
        <v>0</v>
      </c>
      <c r="K192" s="94">
        <f t="shared" ca="1" si="37"/>
        <v>-0.17743687604244884</v>
      </c>
      <c r="L192" s="94">
        <f t="shared" ca="1" si="38"/>
        <v>3.1483844979703357E-2</v>
      </c>
      <c r="M192" s="94">
        <f t="shared" ca="1" si="39"/>
        <v>854215029.70804977</v>
      </c>
      <c r="N192" s="94">
        <f t="shared" ca="1" si="40"/>
        <v>3057915.9237560984</v>
      </c>
      <c r="O192" s="94">
        <f t="shared" ca="1" si="41"/>
        <v>26018197.751763914</v>
      </c>
      <c r="P192" s="10">
        <f t="shared" ca="1" si="42"/>
        <v>0.17743687604244884</v>
      </c>
    </row>
    <row r="193" spans="4:16" x14ac:dyDescent="0.2">
      <c r="D193" s="101">
        <f t="shared" si="30"/>
        <v>0</v>
      </c>
      <c r="E193" s="101">
        <f t="shared" si="31"/>
        <v>0</v>
      </c>
      <c r="F193" s="94">
        <f t="shared" si="32"/>
        <v>0</v>
      </c>
      <c r="G193" s="94">
        <f t="shared" si="33"/>
        <v>0</v>
      </c>
      <c r="H193" s="94">
        <f t="shared" si="34"/>
        <v>0</v>
      </c>
      <c r="I193" s="94">
        <f t="shared" si="35"/>
        <v>0</v>
      </c>
      <c r="J193" s="94">
        <f t="shared" si="36"/>
        <v>0</v>
      </c>
      <c r="K193" s="94">
        <f t="shared" ca="1" si="37"/>
        <v>-0.17743687604244884</v>
      </c>
      <c r="L193" s="94">
        <f t="shared" ca="1" si="38"/>
        <v>3.1483844979703357E-2</v>
      </c>
      <c r="M193" s="94">
        <f t="shared" ca="1" si="39"/>
        <v>854215029.70804977</v>
      </c>
      <c r="N193" s="94">
        <f t="shared" ca="1" si="40"/>
        <v>3057915.9237560984</v>
      </c>
      <c r="O193" s="94">
        <f t="shared" ca="1" si="41"/>
        <v>26018197.751763914</v>
      </c>
      <c r="P193" s="10">
        <f t="shared" ca="1" si="42"/>
        <v>0.17743687604244884</v>
      </c>
    </row>
    <row r="194" spans="4:16" x14ac:dyDescent="0.2">
      <c r="D194" s="101">
        <f t="shared" si="30"/>
        <v>0</v>
      </c>
      <c r="E194" s="101">
        <f t="shared" si="31"/>
        <v>0</v>
      </c>
      <c r="F194" s="94">
        <f t="shared" si="32"/>
        <v>0</v>
      </c>
      <c r="G194" s="94">
        <f t="shared" si="33"/>
        <v>0</v>
      </c>
      <c r="H194" s="94">
        <f t="shared" si="34"/>
        <v>0</v>
      </c>
      <c r="I194" s="94">
        <f t="shared" si="35"/>
        <v>0</v>
      </c>
      <c r="J194" s="94">
        <f t="shared" si="36"/>
        <v>0</v>
      </c>
      <c r="K194" s="94">
        <f t="shared" ca="1" si="37"/>
        <v>-0.17743687604244884</v>
      </c>
      <c r="L194" s="94">
        <f t="shared" ca="1" si="38"/>
        <v>3.1483844979703357E-2</v>
      </c>
      <c r="M194" s="94">
        <f t="shared" ca="1" si="39"/>
        <v>854215029.70804977</v>
      </c>
      <c r="N194" s="94">
        <f t="shared" ca="1" si="40"/>
        <v>3057915.9237560984</v>
      </c>
      <c r="O194" s="94">
        <f t="shared" ca="1" si="41"/>
        <v>26018197.751763914</v>
      </c>
      <c r="P194" s="10">
        <f t="shared" ca="1" si="42"/>
        <v>0.17743687604244884</v>
      </c>
    </row>
    <row r="195" spans="4:16" x14ac:dyDescent="0.2">
      <c r="D195" s="101">
        <f t="shared" si="30"/>
        <v>0</v>
      </c>
      <c r="E195" s="101">
        <f t="shared" si="31"/>
        <v>0</v>
      </c>
      <c r="F195" s="94">
        <f t="shared" si="32"/>
        <v>0</v>
      </c>
      <c r="G195" s="94">
        <f t="shared" si="33"/>
        <v>0</v>
      </c>
      <c r="H195" s="94">
        <f t="shared" si="34"/>
        <v>0</v>
      </c>
      <c r="I195" s="94">
        <f t="shared" si="35"/>
        <v>0</v>
      </c>
      <c r="J195" s="94">
        <f t="shared" si="36"/>
        <v>0</v>
      </c>
      <c r="K195" s="94">
        <f t="shared" ca="1" si="37"/>
        <v>-0.17743687604244884</v>
      </c>
      <c r="L195" s="94">
        <f t="shared" ca="1" si="38"/>
        <v>3.1483844979703357E-2</v>
      </c>
      <c r="M195" s="94">
        <f t="shared" ca="1" si="39"/>
        <v>854215029.70804977</v>
      </c>
      <c r="N195" s="94">
        <f t="shared" ca="1" si="40"/>
        <v>3057915.9237560984</v>
      </c>
      <c r="O195" s="94">
        <f t="shared" ca="1" si="41"/>
        <v>26018197.751763914</v>
      </c>
      <c r="P195" s="10">
        <f t="shared" ca="1" si="42"/>
        <v>0.17743687604244884</v>
      </c>
    </row>
    <row r="196" spans="4:16" x14ac:dyDescent="0.2">
      <c r="D196" s="101">
        <f t="shared" si="30"/>
        <v>0</v>
      </c>
      <c r="E196" s="101">
        <f t="shared" si="31"/>
        <v>0</v>
      </c>
      <c r="F196" s="94">
        <f t="shared" si="32"/>
        <v>0</v>
      </c>
      <c r="G196" s="94">
        <f t="shared" si="33"/>
        <v>0</v>
      </c>
      <c r="H196" s="94">
        <f t="shared" si="34"/>
        <v>0</v>
      </c>
      <c r="I196" s="94">
        <f t="shared" si="35"/>
        <v>0</v>
      </c>
      <c r="J196" s="94">
        <f t="shared" si="36"/>
        <v>0</v>
      </c>
      <c r="K196" s="94">
        <f t="shared" ca="1" si="37"/>
        <v>-0.17743687604244884</v>
      </c>
      <c r="L196" s="94">
        <f t="shared" ca="1" si="38"/>
        <v>3.1483844979703357E-2</v>
      </c>
      <c r="M196" s="94">
        <f t="shared" ca="1" si="39"/>
        <v>854215029.70804977</v>
      </c>
      <c r="N196" s="94">
        <f t="shared" ca="1" si="40"/>
        <v>3057915.9237560984</v>
      </c>
      <c r="O196" s="94">
        <f t="shared" ca="1" si="41"/>
        <v>26018197.751763914</v>
      </c>
      <c r="P196" s="10">
        <f t="shared" ca="1" si="42"/>
        <v>0.17743687604244884</v>
      </c>
    </row>
    <row r="197" spans="4:16" x14ac:dyDescent="0.2">
      <c r="D197" s="101">
        <f t="shared" si="30"/>
        <v>0</v>
      </c>
      <c r="E197" s="101">
        <f t="shared" si="31"/>
        <v>0</v>
      </c>
      <c r="F197" s="94">
        <f t="shared" si="32"/>
        <v>0</v>
      </c>
      <c r="G197" s="94">
        <f t="shared" si="33"/>
        <v>0</v>
      </c>
      <c r="H197" s="94">
        <f t="shared" si="34"/>
        <v>0</v>
      </c>
      <c r="I197" s="94">
        <f t="shared" si="35"/>
        <v>0</v>
      </c>
      <c r="J197" s="94">
        <f t="shared" si="36"/>
        <v>0</v>
      </c>
      <c r="K197" s="94">
        <f t="shared" ca="1" si="37"/>
        <v>-0.17743687604244884</v>
      </c>
      <c r="L197" s="94">
        <f t="shared" ca="1" si="38"/>
        <v>3.1483844979703357E-2</v>
      </c>
      <c r="M197" s="94">
        <f t="shared" ca="1" si="39"/>
        <v>854215029.70804977</v>
      </c>
      <c r="N197" s="94">
        <f t="shared" ca="1" si="40"/>
        <v>3057915.9237560984</v>
      </c>
      <c r="O197" s="94">
        <f t="shared" ca="1" si="41"/>
        <v>26018197.751763914</v>
      </c>
      <c r="P197" s="10">
        <f t="shared" ca="1" si="42"/>
        <v>0.17743687604244884</v>
      </c>
    </row>
    <row r="198" spans="4:16" x14ac:dyDescent="0.2">
      <c r="D198" s="101">
        <f t="shared" si="30"/>
        <v>0</v>
      </c>
      <c r="E198" s="101">
        <f t="shared" si="31"/>
        <v>0</v>
      </c>
      <c r="F198" s="94">
        <f t="shared" si="32"/>
        <v>0</v>
      </c>
      <c r="G198" s="94">
        <f t="shared" si="33"/>
        <v>0</v>
      </c>
      <c r="H198" s="94">
        <f t="shared" si="34"/>
        <v>0</v>
      </c>
      <c r="I198" s="94">
        <f t="shared" si="35"/>
        <v>0</v>
      </c>
      <c r="J198" s="94">
        <f t="shared" si="36"/>
        <v>0</v>
      </c>
      <c r="K198" s="94">
        <f t="shared" ca="1" si="37"/>
        <v>-0.17743687604244884</v>
      </c>
      <c r="L198" s="94">
        <f t="shared" ca="1" si="38"/>
        <v>3.1483844979703357E-2</v>
      </c>
      <c r="M198" s="94">
        <f t="shared" ca="1" si="39"/>
        <v>854215029.70804977</v>
      </c>
      <c r="N198" s="94">
        <f t="shared" ca="1" si="40"/>
        <v>3057915.9237560984</v>
      </c>
      <c r="O198" s="94">
        <f t="shared" ca="1" si="41"/>
        <v>26018197.751763914</v>
      </c>
      <c r="P198" s="10">
        <f t="shared" ca="1" si="42"/>
        <v>0.17743687604244884</v>
      </c>
    </row>
    <row r="199" spans="4:16" x14ac:dyDescent="0.2">
      <c r="D199" s="101">
        <f t="shared" si="30"/>
        <v>0</v>
      </c>
      <c r="E199" s="101">
        <f t="shared" si="31"/>
        <v>0</v>
      </c>
      <c r="F199" s="94">
        <f t="shared" si="32"/>
        <v>0</v>
      </c>
      <c r="G199" s="94">
        <f t="shared" si="33"/>
        <v>0</v>
      </c>
      <c r="H199" s="94">
        <f t="shared" si="34"/>
        <v>0</v>
      </c>
      <c r="I199" s="94">
        <f t="shared" si="35"/>
        <v>0</v>
      </c>
      <c r="J199" s="94">
        <f t="shared" si="36"/>
        <v>0</v>
      </c>
      <c r="K199" s="94">
        <f t="shared" ca="1" si="37"/>
        <v>-0.17743687604244884</v>
      </c>
      <c r="L199" s="94">
        <f t="shared" ca="1" si="38"/>
        <v>3.1483844979703357E-2</v>
      </c>
      <c r="M199" s="94">
        <f t="shared" ca="1" si="39"/>
        <v>854215029.70804977</v>
      </c>
      <c r="N199" s="94">
        <f t="shared" ca="1" si="40"/>
        <v>3057915.9237560984</v>
      </c>
      <c r="O199" s="94">
        <f t="shared" ca="1" si="41"/>
        <v>26018197.751763914</v>
      </c>
      <c r="P199" s="10">
        <f t="shared" ca="1" si="42"/>
        <v>0.17743687604244884</v>
      </c>
    </row>
    <row r="200" spans="4:16" x14ac:dyDescent="0.2">
      <c r="D200" s="101">
        <f t="shared" si="30"/>
        <v>0</v>
      </c>
      <c r="E200" s="101">
        <f t="shared" si="31"/>
        <v>0</v>
      </c>
      <c r="F200" s="94">
        <f t="shared" si="32"/>
        <v>0</v>
      </c>
      <c r="G200" s="94">
        <f t="shared" si="33"/>
        <v>0</v>
      </c>
      <c r="H200" s="94">
        <f t="shared" si="34"/>
        <v>0</v>
      </c>
      <c r="I200" s="94">
        <f t="shared" si="35"/>
        <v>0</v>
      </c>
      <c r="J200" s="94">
        <f t="shared" si="36"/>
        <v>0</v>
      </c>
      <c r="K200" s="94">
        <f t="shared" ca="1" si="37"/>
        <v>-0.17743687604244884</v>
      </c>
      <c r="L200" s="94">
        <f t="shared" ca="1" si="38"/>
        <v>3.1483844979703357E-2</v>
      </c>
      <c r="M200" s="94">
        <f t="shared" ca="1" si="39"/>
        <v>854215029.70804977</v>
      </c>
      <c r="N200" s="94">
        <f t="shared" ca="1" si="40"/>
        <v>3057915.9237560984</v>
      </c>
      <c r="O200" s="94">
        <f t="shared" ca="1" si="41"/>
        <v>26018197.751763914</v>
      </c>
      <c r="P200" s="10">
        <f t="shared" ca="1" si="42"/>
        <v>0.17743687604244884</v>
      </c>
    </row>
    <row r="201" spans="4:16" x14ac:dyDescent="0.2">
      <c r="D201" s="101">
        <f t="shared" si="30"/>
        <v>0</v>
      </c>
      <c r="E201" s="101">
        <f t="shared" si="31"/>
        <v>0</v>
      </c>
      <c r="F201" s="94">
        <f t="shared" si="32"/>
        <v>0</v>
      </c>
      <c r="G201" s="94">
        <f t="shared" si="33"/>
        <v>0</v>
      </c>
      <c r="H201" s="94">
        <f t="shared" si="34"/>
        <v>0</v>
      </c>
      <c r="I201" s="94">
        <f t="shared" si="35"/>
        <v>0</v>
      </c>
      <c r="J201" s="94">
        <f t="shared" si="36"/>
        <v>0</v>
      </c>
      <c r="K201" s="94">
        <f t="shared" ca="1" si="37"/>
        <v>-0.17743687604244884</v>
      </c>
      <c r="L201" s="94">
        <f t="shared" ca="1" si="38"/>
        <v>3.1483844979703357E-2</v>
      </c>
      <c r="M201" s="94">
        <f t="shared" ca="1" si="39"/>
        <v>854215029.70804977</v>
      </c>
      <c r="N201" s="94">
        <f t="shared" ca="1" si="40"/>
        <v>3057915.9237560984</v>
      </c>
      <c r="O201" s="94">
        <f t="shared" ca="1" si="41"/>
        <v>26018197.751763914</v>
      </c>
      <c r="P201" s="10">
        <f t="shared" ca="1" si="42"/>
        <v>0.17743687604244884</v>
      </c>
    </row>
    <row r="202" spans="4:16" x14ac:dyDescent="0.2">
      <c r="D202" s="101">
        <f t="shared" si="30"/>
        <v>0</v>
      </c>
      <c r="E202" s="101">
        <f t="shared" si="31"/>
        <v>0</v>
      </c>
      <c r="F202" s="94">
        <f t="shared" si="32"/>
        <v>0</v>
      </c>
      <c r="G202" s="94">
        <f t="shared" si="33"/>
        <v>0</v>
      </c>
      <c r="H202" s="94">
        <f t="shared" si="34"/>
        <v>0</v>
      </c>
      <c r="I202" s="94">
        <f t="shared" si="35"/>
        <v>0</v>
      </c>
      <c r="J202" s="94">
        <f t="shared" si="36"/>
        <v>0</v>
      </c>
      <c r="K202" s="94">
        <f t="shared" ca="1" si="37"/>
        <v>-0.17743687604244884</v>
      </c>
      <c r="L202" s="94">
        <f t="shared" ca="1" si="38"/>
        <v>3.1483844979703357E-2</v>
      </c>
      <c r="M202" s="94">
        <f t="shared" ca="1" si="39"/>
        <v>854215029.70804977</v>
      </c>
      <c r="N202" s="94">
        <f t="shared" ca="1" si="40"/>
        <v>3057915.9237560984</v>
      </c>
      <c r="O202" s="94">
        <f t="shared" ca="1" si="41"/>
        <v>26018197.751763914</v>
      </c>
      <c r="P202" s="10">
        <f t="shared" ca="1" si="42"/>
        <v>0.17743687604244884</v>
      </c>
    </row>
    <row r="203" spans="4:16" x14ac:dyDescent="0.2">
      <c r="D203" s="101">
        <f t="shared" si="30"/>
        <v>0</v>
      </c>
      <c r="E203" s="101">
        <f t="shared" si="31"/>
        <v>0</v>
      </c>
      <c r="F203" s="94">
        <f t="shared" si="32"/>
        <v>0</v>
      </c>
      <c r="G203" s="94">
        <f t="shared" si="33"/>
        <v>0</v>
      </c>
      <c r="H203" s="94">
        <f t="shared" si="34"/>
        <v>0</v>
      </c>
      <c r="I203" s="94">
        <f t="shared" si="35"/>
        <v>0</v>
      </c>
      <c r="J203" s="94">
        <f t="shared" si="36"/>
        <v>0</v>
      </c>
      <c r="K203" s="94">
        <f t="shared" ca="1" si="37"/>
        <v>-0.17743687604244884</v>
      </c>
      <c r="L203" s="94">
        <f t="shared" ca="1" si="38"/>
        <v>3.1483844979703357E-2</v>
      </c>
      <c r="M203" s="94">
        <f t="shared" ca="1" si="39"/>
        <v>854215029.70804977</v>
      </c>
      <c r="N203" s="94">
        <f t="shared" ca="1" si="40"/>
        <v>3057915.9237560984</v>
      </c>
      <c r="O203" s="94">
        <f t="shared" ca="1" si="41"/>
        <v>26018197.751763914</v>
      </c>
      <c r="P203" s="10">
        <f t="shared" ca="1" si="42"/>
        <v>0.17743687604244884</v>
      </c>
    </row>
    <row r="204" spans="4:16" x14ac:dyDescent="0.2">
      <c r="D204" s="101">
        <f t="shared" si="30"/>
        <v>0</v>
      </c>
      <c r="E204" s="101">
        <f t="shared" si="31"/>
        <v>0</v>
      </c>
      <c r="F204" s="94">
        <f t="shared" si="32"/>
        <v>0</v>
      </c>
      <c r="G204" s="94">
        <f t="shared" si="33"/>
        <v>0</v>
      </c>
      <c r="H204" s="94">
        <f t="shared" si="34"/>
        <v>0</v>
      </c>
      <c r="I204" s="94">
        <f t="shared" si="35"/>
        <v>0</v>
      </c>
      <c r="J204" s="94">
        <f t="shared" si="36"/>
        <v>0</v>
      </c>
      <c r="K204" s="94">
        <f t="shared" ca="1" si="37"/>
        <v>-0.17743687604244884</v>
      </c>
      <c r="L204" s="94">
        <f t="shared" ca="1" si="38"/>
        <v>3.1483844979703357E-2</v>
      </c>
      <c r="M204" s="94">
        <f t="shared" ca="1" si="39"/>
        <v>854215029.70804977</v>
      </c>
      <c r="N204" s="94">
        <f t="shared" ca="1" si="40"/>
        <v>3057915.9237560984</v>
      </c>
      <c r="O204" s="94">
        <f t="shared" ca="1" si="41"/>
        <v>26018197.751763914</v>
      </c>
      <c r="P204" s="10">
        <f t="shared" ca="1" si="42"/>
        <v>0.17743687604244884</v>
      </c>
    </row>
    <row r="205" spans="4:16" x14ac:dyDescent="0.2">
      <c r="D205" s="101">
        <f t="shared" si="30"/>
        <v>0</v>
      </c>
      <c r="E205" s="101">
        <f t="shared" si="31"/>
        <v>0</v>
      </c>
      <c r="F205" s="94">
        <f t="shared" si="32"/>
        <v>0</v>
      </c>
      <c r="G205" s="94">
        <f t="shared" si="33"/>
        <v>0</v>
      </c>
      <c r="H205" s="94">
        <f t="shared" si="34"/>
        <v>0</v>
      </c>
      <c r="I205" s="94">
        <f t="shared" si="35"/>
        <v>0</v>
      </c>
      <c r="J205" s="94">
        <f t="shared" si="36"/>
        <v>0</v>
      </c>
      <c r="K205" s="94">
        <f t="shared" ca="1" si="37"/>
        <v>-0.17743687604244884</v>
      </c>
      <c r="L205" s="94">
        <f t="shared" ca="1" si="38"/>
        <v>3.1483844979703357E-2</v>
      </c>
      <c r="M205" s="94">
        <f t="shared" ca="1" si="39"/>
        <v>854215029.70804977</v>
      </c>
      <c r="N205" s="94">
        <f t="shared" ca="1" si="40"/>
        <v>3057915.9237560984</v>
      </c>
      <c r="O205" s="94">
        <f t="shared" ca="1" si="41"/>
        <v>26018197.751763914</v>
      </c>
      <c r="P205" s="10">
        <f t="shared" ca="1" si="42"/>
        <v>0.17743687604244884</v>
      </c>
    </row>
    <row r="206" spans="4:16" x14ac:dyDescent="0.2">
      <c r="D206" s="101">
        <f t="shared" si="30"/>
        <v>0</v>
      </c>
      <c r="E206" s="101">
        <f t="shared" si="31"/>
        <v>0</v>
      </c>
      <c r="F206" s="94">
        <f t="shared" si="32"/>
        <v>0</v>
      </c>
      <c r="G206" s="94">
        <f t="shared" si="33"/>
        <v>0</v>
      </c>
      <c r="H206" s="94">
        <f t="shared" si="34"/>
        <v>0</v>
      </c>
      <c r="I206" s="94">
        <f t="shared" si="35"/>
        <v>0</v>
      </c>
      <c r="J206" s="94">
        <f t="shared" si="36"/>
        <v>0</v>
      </c>
      <c r="K206" s="94">
        <f t="shared" ca="1" si="37"/>
        <v>-0.17743687604244884</v>
      </c>
      <c r="L206" s="94">
        <f t="shared" ca="1" si="38"/>
        <v>3.1483844979703357E-2</v>
      </c>
      <c r="M206" s="94">
        <f t="shared" ca="1" si="39"/>
        <v>854215029.70804977</v>
      </c>
      <c r="N206" s="94">
        <f t="shared" ca="1" si="40"/>
        <v>3057915.9237560984</v>
      </c>
      <c r="O206" s="94">
        <f t="shared" ca="1" si="41"/>
        <v>26018197.751763914</v>
      </c>
      <c r="P206" s="10">
        <f t="shared" ca="1" si="42"/>
        <v>0.17743687604244884</v>
      </c>
    </row>
    <row r="207" spans="4:16" x14ac:dyDescent="0.2">
      <c r="D207" s="101">
        <f t="shared" si="30"/>
        <v>0</v>
      </c>
      <c r="E207" s="101">
        <f t="shared" si="31"/>
        <v>0</v>
      </c>
      <c r="F207" s="94">
        <f t="shared" si="32"/>
        <v>0</v>
      </c>
      <c r="G207" s="94">
        <f t="shared" si="33"/>
        <v>0</v>
      </c>
      <c r="H207" s="94">
        <f t="shared" si="34"/>
        <v>0</v>
      </c>
      <c r="I207" s="94">
        <f t="shared" si="35"/>
        <v>0</v>
      </c>
      <c r="J207" s="94">
        <f t="shared" si="36"/>
        <v>0</v>
      </c>
      <c r="K207" s="94">
        <f t="shared" ca="1" si="37"/>
        <v>-0.17743687604244884</v>
      </c>
      <c r="L207" s="94">
        <f t="shared" ca="1" si="38"/>
        <v>3.1483844979703357E-2</v>
      </c>
      <c r="M207" s="94">
        <f t="shared" ca="1" si="39"/>
        <v>854215029.70804977</v>
      </c>
      <c r="N207" s="94">
        <f t="shared" ca="1" si="40"/>
        <v>3057915.9237560984</v>
      </c>
      <c r="O207" s="94">
        <f t="shared" ca="1" si="41"/>
        <v>26018197.751763914</v>
      </c>
      <c r="P207" s="10">
        <f t="shared" ca="1" si="42"/>
        <v>0.17743687604244884</v>
      </c>
    </row>
    <row r="208" spans="4:16" x14ac:dyDescent="0.2">
      <c r="D208" s="101">
        <f t="shared" si="30"/>
        <v>0</v>
      </c>
      <c r="E208" s="101">
        <f t="shared" si="31"/>
        <v>0</v>
      </c>
      <c r="F208" s="94">
        <f t="shared" si="32"/>
        <v>0</v>
      </c>
      <c r="G208" s="94">
        <f t="shared" si="33"/>
        <v>0</v>
      </c>
      <c r="H208" s="94">
        <f t="shared" si="34"/>
        <v>0</v>
      </c>
      <c r="I208" s="94">
        <f t="shared" si="35"/>
        <v>0</v>
      </c>
      <c r="J208" s="94">
        <f t="shared" si="36"/>
        <v>0</v>
      </c>
      <c r="K208" s="94">
        <f t="shared" ca="1" si="37"/>
        <v>-0.17743687604244884</v>
      </c>
      <c r="L208" s="94">
        <f t="shared" ca="1" si="38"/>
        <v>3.1483844979703357E-2</v>
      </c>
      <c r="M208" s="94">
        <f t="shared" ca="1" si="39"/>
        <v>854215029.70804977</v>
      </c>
      <c r="N208" s="94">
        <f t="shared" ca="1" si="40"/>
        <v>3057915.9237560984</v>
      </c>
      <c r="O208" s="94">
        <f t="shared" ca="1" si="41"/>
        <v>26018197.751763914</v>
      </c>
      <c r="P208" s="10">
        <f t="shared" ca="1" si="42"/>
        <v>0.17743687604244884</v>
      </c>
    </row>
    <row r="209" spans="4:16" x14ac:dyDescent="0.2">
      <c r="D209" s="101">
        <f t="shared" si="30"/>
        <v>0</v>
      </c>
      <c r="E209" s="101">
        <f t="shared" si="31"/>
        <v>0</v>
      </c>
      <c r="F209" s="94">
        <f t="shared" si="32"/>
        <v>0</v>
      </c>
      <c r="G209" s="94">
        <f t="shared" si="33"/>
        <v>0</v>
      </c>
      <c r="H209" s="94">
        <f t="shared" si="34"/>
        <v>0</v>
      </c>
      <c r="I209" s="94">
        <f t="shared" si="35"/>
        <v>0</v>
      </c>
      <c r="J209" s="94">
        <f t="shared" si="36"/>
        <v>0</v>
      </c>
      <c r="K209" s="94">
        <f t="shared" ca="1" si="37"/>
        <v>-0.17743687604244884</v>
      </c>
      <c r="L209" s="94">
        <f t="shared" ca="1" si="38"/>
        <v>3.1483844979703357E-2</v>
      </c>
      <c r="M209" s="94">
        <f t="shared" ca="1" si="39"/>
        <v>854215029.70804977</v>
      </c>
      <c r="N209" s="94">
        <f t="shared" ca="1" si="40"/>
        <v>3057915.9237560984</v>
      </c>
      <c r="O209" s="94">
        <f t="shared" ca="1" si="41"/>
        <v>26018197.751763914</v>
      </c>
      <c r="P209" s="10">
        <f t="shared" ca="1" si="42"/>
        <v>0.17743687604244884</v>
      </c>
    </row>
    <row r="210" spans="4:16" x14ac:dyDescent="0.2">
      <c r="D210" s="101">
        <f t="shared" si="30"/>
        <v>0</v>
      </c>
      <c r="E210" s="101">
        <f t="shared" si="31"/>
        <v>0</v>
      </c>
      <c r="F210" s="94">
        <f t="shared" si="32"/>
        <v>0</v>
      </c>
      <c r="G210" s="94">
        <f t="shared" si="33"/>
        <v>0</v>
      </c>
      <c r="H210" s="94">
        <f t="shared" si="34"/>
        <v>0</v>
      </c>
      <c r="I210" s="94">
        <f t="shared" si="35"/>
        <v>0</v>
      </c>
      <c r="J210" s="94">
        <f t="shared" si="36"/>
        <v>0</v>
      </c>
      <c r="K210" s="94">
        <f t="shared" ca="1" si="37"/>
        <v>-0.17743687604244884</v>
      </c>
      <c r="L210" s="94">
        <f t="shared" ca="1" si="38"/>
        <v>3.1483844979703357E-2</v>
      </c>
      <c r="M210" s="94">
        <f t="shared" ca="1" si="39"/>
        <v>854215029.70804977</v>
      </c>
      <c r="N210" s="94">
        <f t="shared" ca="1" si="40"/>
        <v>3057915.9237560984</v>
      </c>
      <c r="O210" s="94">
        <f t="shared" ca="1" si="41"/>
        <v>26018197.751763914</v>
      </c>
      <c r="P210" s="10">
        <f t="shared" ca="1" si="42"/>
        <v>0.17743687604244884</v>
      </c>
    </row>
    <row r="211" spans="4:16" x14ac:dyDescent="0.2">
      <c r="D211" s="101">
        <f t="shared" si="30"/>
        <v>0</v>
      </c>
      <c r="E211" s="101">
        <f t="shared" si="31"/>
        <v>0</v>
      </c>
      <c r="F211" s="94">
        <f t="shared" si="32"/>
        <v>0</v>
      </c>
      <c r="G211" s="94">
        <f t="shared" si="33"/>
        <v>0</v>
      </c>
      <c r="H211" s="94">
        <f t="shared" si="34"/>
        <v>0</v>
      </c>
      <c r="I211" s="94">
        <f t="shared" si="35"/>
        <v>0</v>
      </c>
      <c r="J211" s="94">
        <f t="shared" si="36"/>
        <v>0</v>
      </c>
      <c r="K211" s="94">
        <f t="shared" ca="1" si="37"/>
        <v>-0.17743687604244884</v>
      </c>
      <c r="L211" s="94">
        <f t="shared" ca="1" si="38"/>
        <v>3.1483844979703357E-2</v>
      </c>
      <c r="M211" s="94">
        <f t="shared" ca="1" si="39"/>
        <v>854215029.70804977</v>
      </c>
      <c r="N211" s="94">
        <f t="shared" ca="1" si="40"/>
        <v>3057915.9237560984</v>
      </c>
      <c r="O211" s="94">
        <f t="shared" ca="1" si="41"/>
        <v>26018197.751763914</v>
      </c>
      <c r="P211" s="10">
        <f t="shared" ca="1" si="42"/>
        <v>0.17743687604244884</v>
      </c>
    </row>
    <row r="212" spans="4:16" x14ac:dyDescent="0.2">
      <c r="D212" s="101">
        <f t="shared" si="30"/>
        <v>0</v>
      </c>
      <c r="E212" s="101">
        <f t="shared" si="31"/>
        <v>0</v>
      </c>
      <c r="F212" s="94">
        <f t="shared" si="32"/>
        <v>0</v>
      </c>
      <c r="G212" s="94">
        <f t="shared" si="33"/>
        <v>0</v>
      </c>
      <c r="H212" s="94">
        <f t="shared" si="34"/>
        <v>0</v>
      </c>
      <c r="I212" s="94">
        <f t="shared" si="35"/>
        <v>0</v>
      </c>
      <c r="J212" s="94">
        <f t="shared" si="36"/>
        <v>0</v>
      </c>
      <c r="K212" s="94">
        <f t="shared" ca="1" si="37"/>
        <v>-0.17743687604244884</v>
      </c>
      <c r="L212" s="94">
        <f t="shared" ca="1" si="38"/>
        <v>3.1483844979703357E-2</v>
      </c>
      <c r="M212" s="94">
        <f t="shared" ca="1" si="39"/>
        <v>854215029.70804977</v>
      </c>
      <c r="N212" s="94">
        <f t="shared" ca="1" si="40"/>
        <v>3057915.9237560984</v>
      </c>
      <c r="O212" s="94">
        <f t="shared" ca="1" si="41"/>
        <v>26018197.751763914</v>
      </c>
      <c r="P212" s="10">
        <f t="shared" ca="1" si="42"/>
        <v>0.17743687604244884</v>
      </c>
    </row>
    <row r="213" spans="4:16" x14ac:dyDescent="0.2">
      <c r="D213" s="101">
        <f t="shared" ref="D213:D276" si="43">A213/A$18</f>
        <v>0</v>
      </c>
      <c r="E213" s="101">
        <f t="shared" ref="E213:E276" si="44">B213/B$18</f>
        <v>0</v>
      </c>
      <c r="F213" s="94">
        <f t="shared" ref="F213:F276" si="45">D213*D213</f>
        <v>0</v>
      </c>
      <c r="G213" s="94">
        <f t="shared" ref="G213:G276" si="46">D213*F213</f>
        <v>0</v>
      </c>
      <c r="H213" s="94">
        <f t="shared" ref="H213:H276" si="47">F213*F213</f>
        <v>0</v>
      </c>
      <c r="I213" s="94">
        <f t="shared" ref="I213:I276" si="48">E213*D213</f>
        <v>0</v>
      </c>
      <c r="J213" s="94">
        <f t="shared" ref="J213:J276" si="49">I213*D213</f>
        <v>0</v>
      </c>
      <c r="K213" s="94">
        <f t="shared" ref="K213:K276" ca="1" si="50">+E$4+E$5*D213+E$6*D213^2</f>
        <v>-0.17743687604244884</v>
      </c>
      <c r="L213" s="94">
        <f t="shared" ref="L213:L276" ca="1" si="51">+(K213-E213)^2</f>
        <v>3.1483844979703357E-2</v>
      </c>
      <c r="M213" s="94">
        <f t="shared" ref="M213:M276" ca="1" si="52">(M$1-M$2*D213+M$3*F213)^2</f>
        <v>854215029.70804977</v>
      </c>
      <c r="N213" s="94">
        <f t="shared" ref="N213:N276" ca="1" si="53">(-M$2+M$4*D213-M$5*F213)^2</f>
        <v>3057915.9237560984</v>
      </c>
      <c r="O213" s="94">
        <f t="shared" ref="O213:O276" ca="1" si="54">+(M$3-D213*M$5+F213*M$6)^2</f>
        <v>26018197.751763914</v>
      </c>
      <c r="P213" s="10">
        <f t="shared" ref="P213:P276" ca="1" si="55">+E213-K213</f>
        <v>0.17743687604244884</v>
      </c>
    </row>
    <row r="214" spans="4:16" x14ac:dyDescent="0.2">
      <c r="D214" s="101">
        <f t="shared" si="43"/>
        <v>0</v>
      </c>
      <c r="E214" s="101">
        <f t="shared" si="44"/>
        <v>0</v>
      </c>
      <c r="F214" s="94">
        <f t="shared" si="45"/>
        <v>0</v>
      </c>
      <c r="G214" s="94">
        <f t="shared" si="46"/>
        <v>0</v>
      </c>
      <c r="H214" s="94">
        <f t="shared" si="47"/>
        <v>0</v>
      </c>
      <c r="I214" s="94">
        <f t="shared" si="48"/>
        <v>0</v>
      </c>
      <c r="J214" s="94">
        <f t="shared" si="49"/>
        <v>0</v>
      </c>
      <c r="K214" s="94">
        <f t="shared" ca="1" si="50"/>
        <v>-0.17743687604244884</v>
      </c>
      <c r="L214" s="94">
        <f t="shared" ca="1" si="51"/>
        <v>3.1483844979703357E-2</v>
      </c>
      <c r="M214" s="94">
        <f t="shared" ca="1" si="52"/>
        <v>854215029.70804977</v>
      </c>
      <c r="N214" s="94">
        <f t="shared" ca="1" si="53"/>
        <v>3057915.9237560984</v>
      </c>
      <c r="O214" s="94">
        <f t="shared" ca="1" si="54"/>
        <v>26018197.751763914</v>
      </c>
      <c r="P214" s="10">
        <f t="shared" ca="1" si="55"/>
        <v>0.17743687604244884</v>
      </c>
    </row>
    <row r="215" spans="4:16" x14ac:dyDescent="0.2">
      <c r="D215" s="101">
        <f t="shared" si="43"/>
        <v>0</v>
      </c>
      <c r="E215" s="101">
        <f t="shared" si="44"/>
        <v>0</v>
      </c>
      <c r="F215" s="94">
        <f t="shared" si="45"/>
        <v>0</v>
      </c>
      <c r="G215" s="94">
        <f t="shared" si="46"/>
        <v>0</v>
      </c>
      <c r="H215" s="94">
        <f t="shared" si="47"/>
        <v>0</v>
      </c>
      <c r="I215" s="94">
        <f t="shared" si="48"/>
        <v>0</v>
      </c>
      <c r="J215" s="94">
        <f t="shared" si="49"/>
        <v>0</v>
      </c>
      <c r="K215" s="94">
        <f t="shared" ca="1" si="50"/>
        <v>-0.17743687604244884</v>
      </c>
      <c r="L215" s="94">
        <f t="shared" ca="1" si="51"/>
        <v>3.1483844979703357E-2</v>
      </c>
      <c r="M215" s="94">
        <f t="shared" ca="1" si="52"/>
        <v>854215029.70804977</v>
      </c>
      <c r="N215" s="94">
        <f t="shared" ca="1" si="53"/>
        <v>3057915.9237560984</v>
      </c>
      <c r="O215" s="94">
        <f t="shared" ca="1" si="54"/>
        <v>26018197.751763914</v>
      </c>
      <c r="P215" s="10">
        <f t="shared" ca="1" si="55"/>
        <v>0.17743687604244884</v>
      </c>
    </row>
    <row r="216" spans="4:16" x14ac:dyDescent="0.2">
      <c r="D216" s="101">
        <f t="shared" si="43"/>
        <v>0</v>
      </c>
      <c r="E216" s="101">
        <f t="shared" si="44"/>
        <v>0</v>
      </c>
      <c r="F216" s="94">
        <f t="shared" si="45"/>
        <v>0</v>
      </c>
      <c r="G216" s="94">
        <f t="shared" si="46"/>
        <v>0</v>
      </c>
      <c r="H216" s="94">
        <f t="shared" si="47"/>
        <v>0</v>
      </c>
      <c r="I216" s="94">
        <f t="shared" si="48"/>
        <v>0</v>
      </c>
      <c r="J216" s="94">
        <f t="shared" si="49"/>
        <v>0</v>
      </c>
      <c r="K216" s="94">
        <f t="shared" ca="1" si="50"/>
        <v>-0.17743687604244884</v>
      </c>
      <c r="L216" s="94">
        <f t="shared" ca="1" si="51"/>
        <v>3.1483844979703357E-2</v>
      </c>
      <c r="M216" s="94">
        <f t="shared" ca="1" si="52"/>
        <v>854215029.70804977</v>
      </c>
      <c r="N216" s="94">
        <f t="shared" ca="1" si="53"/>
        <v>3057915.9237560984</v>
      </c>
      <c r="O216" s="94">
        <f t="shared" ca="1" si="54"/>
        <v>26018197.751763914</v>
      </c>
      <c r="P216" s="10">
        <f t="shared" ca="1" si="55"/>
        <v>0.17743687604244884</v>
      </c>
    </row>
    <row r="217" spans="4:16" x14ac:dyDescent="0.2">
      <c r="D217" s="101">
        <f t="shared" si="43"/>
        <v>0</v>
      </c>
      <c r="E217" s="101">
        <f t="shared" si="44"/>
        <v>0</v>
      </c>
      <c r="F217" s="94">
        <f t="shared" si="45"/>
        <v>0</v>
      </c>
      <c r="G217" s="94">
        <f t="shared" si="46"/>
        <v>0</v>
      </c>
      <c r="H217" s="94">
        <f t="shared" si="47"/>
        <v>0</v>
      </c>
      <c r="I217" s="94">
        <f t="shared" si="48"/>
        <v>0</v>
      </c>
      <c r="J217" s="94">
        <f t="shared" si="49"/>
        <v>0</v>
      </c>
      <c r="K217" s="94">
        <f t="shared" ca="1" si="50"/>
        <v>-0.17743687604244884</v>
      </c>
      <c r="L217" s="94">
        <f t="shared" ca="1" si="51"/>
        <v>3.1483844979703357E-2</v>
      </c>
      <c r="M217" s="94">
        <f t="shared" ca="1" si="52"/>
        <v>854215029.70804977</v>
      </c>
      <c r="N217" s="94">
        <f t="shared" ca="1" si="53"/>
        <v>3057915.9237560984</v>
      </c>
      <c r="O217" s="94">
        <f t="shared" ca="1" si="54"/>
        <v>26018197.751763914</v>
      </c>
      <c r="P217" s="10">
        <f t="shared" ca="1" si="55"/>
        <v>0.17743687604244884</v>
      </c>
    </row>
    <row r="218" spans="4:16" x14ac:dyDescent="0.2">
      <c r="D218" s="101">
        <f t="shared" si="43"/>
        <v>0</v>
      </c>
      <c r="E218" s="101">
        <f t="shared" si="44"/>
        <v>0</v>
      </c>
      <c r="F218" s="94">
        <f t="shared" si="45"/>
        <v>0</v>
      </c>
      <c r="G218" s="94">
        <f t="shared" si="46"/>
        <v>0</v>
      </c>
      <c r="H218" s="94">
        <f t="shared" si="47"/>
        <v>0</v>
      </c>
      <c r="I218" s="94">
        <f t="shared" si="48"/>
        <v>0</v>
      </c>
      <c r="J218" s="94">
        <f t="shared" si="49"/>
        <v>0</v>
      </c>
      <c r="K218" s="94">
        <f t="shared" ca="1" si="50"/>
        <v>-0.17743687604244884</v>
      </c>
      <c r="L218" s="94">
        <f t="shared" ca="1" si="51"/>
        <v>3.1483844979703357E-2</v>
      </c>
      <c r="M218" s="94">
        <f t="shared" ca="1" si="52"/>
        <v>854215029.70804977</v>
      </c>
      <c r="N218" s="94">
        <f t="shared" ca="1" si="53"/>
        <v>3057915.9237560984</v>
      </c>
      <c r="O218" s="94">
        <f t="shared" ca="1" si="54"/>
        <v>26018197.751763914</v>
      </c>
      <c r="P218" s="10">
        <f t="shared" ca="1" si="55"/>
        <v>0.17743687604244884</v>
      </c>
    </row>
    <row r="219" spans="4:16" x14ac:dyDescent="0.2">
      <c r="D219" s="101">
        <f t="shared" si="43"/>
        <v>0</v>
      </c>
      <c r="E219" s="101">
        <f t="shared" si="44"/>
        <v>0</v>
      </c>
      <c r="F219" s="94">
        <f t="shared" si="45"/>
        <v>0</v>
      </c>
      <c r="G219" s="94">
        <f t="shared" si="46"/>
        <v>0</v>
      </c>
      <c r="H219" s="94">
        <f t="shared" si="47"/>
        <v>0</v>
      </c>
      <c r="I219" s="94">
        <f t="shared" si="48"/>
        <v>0</v>
      </c>
      <c r="J219" s="94">
        <f t="shared" si="49"/>
        <v>0</v>
      </c>
      <c r="K219" s="94">
        <f t="shared" ca="1" si="50"/>
        <v>-0.17743687604244884</v>
      </c>
      <c r="L219" s="94">
        <f t="shared" ca="1" si="51"/>
        <v>3.1483844979703357E-2</v>
      </c>
      <c r="M219" s="94">
        <f t="shared" ca="1" si="52"/>
        <v>854215029.70804977</v>
      </c>
      <c r="N219" s="94">
        <f t="shared" ca="1" si="53"/>
        <v>3057915.9237560984</v>
      </c>
      <c r="O219" s="94">
        <f t="shared" ca="1" si="54"/>
        <v>26018197.751763914</v>
      </c>
      <c r="P219" s="10">
        <f t="shared" ca="1" si="55"/>
        <v>0.17743687604244884</v>
      </c>
    </row>
    <row r="220" spans="4:16" x14ac:dyDescent="0.2">
      <c r="D220" s="101">
        <f t="shared" si="43"/>
        <v>0</v>
      </c>
      <c r="E220" s="101">
        <f t="shared" si="44"/>
        <v>0</v>
      </c>
      <c r="F220" s="94">
        <f t="shared" si="45"/>
        <v>0</v>
      </c>
      <c r="G220" s="94">
        <f t="shared" si="46"/>
        <v>0</v>
      </c>
      <c r="H220" s="94">
        <f t="shared" si="47"/>
        <v>0</v>
      </c>
      <c r="I220" s="94">
        <f t="shared" si="48"/>
        <v>0</v>
      </c>
      <c r="J220" s="94">
        <f t="shared" si="49"/>
        <v>0</v>
      </c>
      <c r="K220" s="94">
        <f t="shared" ca="1" si="50"/>
        <v>-0.17743687604244884</v>
      </c>
      <c r="L220" s="94">
        <f t="shared" ca="1" si="51"/>
        <v>3.1483844979703357E-2</v>
      </c>
      <c r="M220" s="94">
        <f t="shared" ca="1" si="52"/>
        <v>854215029.70804977</v>
      </c>
      <c r="N220" s="94">
        <f t="shared" ca="1" si="53"/>
        <v>3057915.9237560984</v>
      </c>
      <c r="O220" s="94">
        <f t="shared" ca="1" si="54"/>
        <v>26018197.751763914</v>
      </c>
      <c r="P220" s="10">
        <f t="shared" ca="1" si="55"/>
        <v>0.17743687604244884</v>
      </c>
    </row>
    <row r="221" spans="4:16" x14ac:dyDescent="0.2">
      <c r="D221" s="101">
        <f t="shared" si="43"/>
        <v>0</v>
      </c>
      <c r="E221" s="101">
        <f t="shared" si="44"/>
        <v>0</v>
      </c>
      <c r="F221" s="94">
        <f t="shared" si="45"/>
        <v>0</v>
      </c>
      <c r="G221" s="94">
        <f t="shared" si="46"/>
        <v>0</v>
      </c>
      <c r="H221" s="94">
        <f t="shared" si="47"/>
        <v>0</v>
      </c>
      <c r="I221" s="94">
        <f t="shared" si="48"/>
        <v>0</v>
      </c>
      <c r="J221" s="94">
        <f t="shared" si="49"/>
        <v>0</v>
      </c>
      <c r="K221" s="94">
        <f t="shared" ca="1" si="50"/>
        <v>-0.17743687604244884</v>
      </c>
      <c r="L221" s="94">
        <f t="shared" ca="1" si="51"/>
        <v>3.1483844979703357E-2</v>
      </c>
      <c r="M221" s="94">
        <f t="shared" ca="1" si="52"/>
        <v>854215029.70804977</v>
      </c>
      <c r="N221" s="94">
        <f t="shared" ca="1" si="53"/>
        <v>3057915.9237560984</v>
      </c>
      <c r="O221" s="94">
        <f t="shared" ca="1" si="54"/>
        <v>26018197.751763914</v>
      </c>
      <c r="P221" s="10">
        <f t="shared" ca="1" si="55"/>
        <v>0.17743687604244884</v>
      </c>
    </row>
    <row r="222" spans="4:16" x14ac:dyDescent="0.2">
      <c r="D222" s="101">
        <f t="shared" si="43"/>
        <v>0</v>
      </c>
      <c r="E222" s="101">
        <f t="shared" si="44"/>
        <v>0</v>
      </c>
      <c r="F222" s="94">
        <f t="shared" si="45"/>
        <v>0</v>
      </c>
      <c r="G222" s="94">
        <f t="shared" si="46"/>
        <v>0</v>
      </c>
      <c r="H222" s="94">
        <f t="shared" si="47"/>
        <v>0</v>
      </c>
      <c r="I222" s="94">
        <f t="shared" si="48"/>
        <v>0</v>
      </c>
      <c r="J222" s="94">
        <f t="shared" si="49"/>
        <v>0</v>
      </c>
      <c r="K222" s="94">
        <f t="shared" ca="1" si="50"/>
        <v>-0.17743687604244884</v>
      </c>
      <c r="L222" s="94">
        <f t="shared" ca="1" si="51"/>
        <v>3.1483844979703357E-2</v>
      </c>
      <c r="M222" s="94">
        <f t="shared" ca="1" si="52"/>
        <v>854215029.70804977</v>
      </c>
      <c r="N222" s="94">
        <f t="shared" ca="1" si="53"/>
        <v>3057915.9237560984</v>
      </c>
      <c r="O222" s="94">
        <f t="shared" ca="1" si="54"/>
        <v>26018197.751763914</v>
      </c>
      <c r="P222" s="10">
        <f t="shared" ca="1" si="55"/>
        <v>0.17743687604244884</v>
      </c>
    </row>
    <row r="223" spans="4:16" x14ac:dyDescent="0.2">
      <c r="D223" s="101">
        <f t="shared" si="43"/>
        <v>0</v>
      </c>
      <c r="E223" s="101">
        <f t="shared" si="44"/>
        <v>0</v>
      </c>
      <c r="F223" s="94">
        <f t="shared" si="45"/>
        <v>0</v>
      </c>
      <c r="G223" s="94">
        <f t="shared" si="46"/>
        <v>0</v>
      </c>
      <c r="H223" s="94">
        <f t="shared" si="47"/>
        <v>0</v>
      </c>
      <c r="I223" s="94">
        <f t="shared" si="48"/>
        <v>0</v>
      </c>
      <c r="J223" s="94">
        <f t="shared" si="49"/>
        <v>0</v>
      </c>
      <c r="K223" s="94">
        <f t="shared" ca="1" si="50"/>
        <v>-0.17743687604244884</v>
      </c>
      <c r="L223" s="94">
        <f t="shared" ca="1" si="51"/>
        <v>3.1483844979703357E-2</v>
      </c>
      <c r="M223" s="94">
        <f t="shared" ca="1" si="52"/>
        <v>854215029.70804977</v>
      </c>
      <c r="N223" s="94">
        <f t="shared" ca="1" si="53"/>
        <v>3057915.9237560984</v>
      </c>
      <c r="O223" s="94">
        <f t="shared" ca="1" si="54"/>
        <v>26018197.751763914</v>
      </c>
      <c r="P223" s="10">
        <f t="shared" ca="1" si="55"/>
        <v>0.17743687604244884</v>
      </c>
    </row>
    <row r="224" spans="4:16" x14ac:dyDescent="0.2">
      <c r="D224" s="101">
        <f t="shared" si="43"/>
        <v>0</v>
      </c>
      <c r="E224" s="101">
        <f t="shared" si="44"/>
        <v>0</v>
      </c>
      <c r="F224" s="94">
        <f t="shared" si="45"/>
        <v>0</v>
      </c>
      <c r="G224" s="94">
        <f t="shared" si="46"/>
        <v>0</v>
      </c>
      <c r="H224" s="94">
        <f t="shared" si="47"/>
        <v>0</v>
      </c>
      <c r="I224" s="94">
        <f t="shared" si="48"/>
        <v>0</v>
      </c>
      <c r="J224" s="94">
        <f t="shared" si="49"/>
        <v>0</v>
      </c>
      <c r="K224" s="94">
        <f t="shared" ca="1" si="50"/>
        <v>-0.17743687604244884</v>
      </c>
      <c r="L224" s="94">
        <f t="shared" ca="1" si="51"/>
        <v>3.1483844979703357E-2</v>
      </c>
      <c r="M224" s="94">
        <f t="shared" ca="1" si="52"/>
        <v>854215029.70804977</v>
      </c>
      <c r="N224" s="94">
        <f t="shared" ca="1" si="53"/>
        <v>3057915.9237560984</v>
      </c>
      <c r="O224" s="94">
        <f t="shared" ca="1" si="54"/>
        <v>26018197.751763914</v>
      </c>
      <c r="P224" s="10">
        <f t="shared" ca="1" si="55"/>
        <v>0.17743687604244884</v>
      </c>
    </row>
    <row r="225" spans="4:16" x14ac:dyDescent="0.2">
      <c r="D225" s="101">
        <f t="shared" si="43"/>
        <v>0</v>
      </c>
      <c r="E225" s="101">
        <f t="shared" si="44"/>
        <v>0</v>
      </c>
      <c r="F225" s="94">
        <f t="shared" si="45"/>
        <v>0</v>
      </c>
      <c r="G225" s="94">
        <f t="shared" si="46"/>
        <v>0</v>
      </c>
      <c r="H225" s="94">
        <f t="shared" si="47"/>
        <v>0</v>
      </c>
      <c r="I225" s="94">
        <f t="shared" si="48"/>
        <v>0</v>
      </c>
      <c r="J225" s="94">
        <f t="shared" si="49"/>
        <v>0</v>
      </c>
      <c r="K225" s="94">
        <f t="shared" ca="1" si="50"/>
        <v>-0.17743687604244884</v>
      </c>
      <c r="L225" s="94">
        <f t="shared" ca="1" si="51"/>
        <v>3.1483844979703357E-2</v>
      </c>
      <c r="M225" s="94">
        <f t="shared" ca="1" si="52"/>
        <v>854215029.70804977</v>
      </c>
      <c r="N225" s="94">
        <f t="shared" ca="1" si="53"/>
        <v>3057915.9237560984</v>
      </c>
      <c r="O225" s="94">
        <f t="shared" ca="1" si="54"/>
        <v>26018197.751763914</v>
      </c>
      <c r="P225" s="10">
        <f t="shared" ca="1" si="55"/>
        <v>0.17743687604244884</v>
      </c>
    </row>
    <row r="226" spans="4:16" x14ac:dyDescent="0.2">
      <c r="D226" s="101">
        <f t="shared" si="43"/>
        <v>0</v>
      </c>
      <c r="E226" s="101">
        <f t="shared" si="44"/>
        <v>0</v>
      </c>
      <c r="F226" s="94">
        <f t="shared" si="45"/>
        <v>0</v>
      </c>
      <c r="G226" s="94">
        <f t="shared" si="46"/>
        <v>0</v>
      </c>
      <c r="H226" s="94">
        <f t="shared" si="47"/>
        <v>0</v>
      </c>
      <c r="I226" s="94">
        <f t="shared" si="48"/>
        <v>0</v>
      </c>
      <c r="J226" s="94">
        <f t="shared" si="49"/>
        <v>0</v>
      </c>
      <c r="K226" s="94">
        <f t="shared" ca="1" si="50"/>
        <v>-0.17743687604244884</v>
      </c>
      <c r="L226" s="94">
        <f t="shared" ca="1" si="51"/>
        <v>3.1483844979703357E-2</v>
      </c>
      <c r="M226" s="94">
        <f t="shared" ca="1" si="52"/>
        <v>854215029.70804977</v>
      </c>
      <c r="N226" s="94">
        <f t="shared" ca="1" si="53"/>
        <v>3057915.9237560984</v>
      </c>
      <c r="O226" s="94">
        <f t="shared" ca="1" si="54"/>
        <v>26018197.751763914</v>
      </c>
      <c r="P226" s="10">
        <f t="shared" ca="1" si="55"/>
        <v>0.17743687604244884</v>
      </c>
    </row>
    <row r="227" spans="4:16" x14ac:dyDescent="0.2">
      <c r="D227" s="101">
        <f t="shared" si="43"/>
        <v>0</v>
      </c>
      <c r="E227" s="101">
        <f t="shared" si="44"/>
        <v>0</v>
      </c>
      <c r="F227" s="94">
        <f t="shared" si="45"/>
        <v>0</v>
      </c>
      <c r="G227" s="94">
        <f t="shared" si="46"/>
        <v>0</v>
      </c>
      <c r="H227" s="94">
        <f t="shared" si="47"/>
        <v>0</v>
      </c>
      <c r="I227" s="94">
        <f t="shared" si="48"/>
        <v>0</v>
      </c>
      <c r="J227" s="94">
        <f t="shared" si="49"/>
        <v>0</v>
      </c>
      <c r="K227" s="94">
        <f t="shared" ca="1" si="50"/>
        <v>-0.17743687604244884</v>
      </c>
      <c r="L227" s="94">
        <f t="shared" ca="1" si="51"/>
        <v>3.1483844979703357E-2</v>
      </c>
      <c r="M227" s="94">
        <f t="shared" ca="1" si="52"/>
        <v>854215029.70804977</v>
      </c>
      <c r="N227" s="94">
        <f t="shared" ca="1" si="53"/>
        <v>3057915.9237560984</v>
      </c>
      <c r="O227" s="94">
        <f t="shared" ca="1" si="54"/>
        <v>26018197.751763914</v>
      </c>
      <c r="P227" s="10">
        <f t="shared" ca="1" si="55"/>
        <v>0.17743687604244884</v>
      </c>
    </row>
    <row r="228" spans="4:16" x14ac:dyDescent="0.2">
      <c r="D228" s="101">
        <f t="shared" si="43"/>
        <v>0</v>
      </c>
      <c r="E228" s="101">
        <f t="shared" si="44"/>
        <v>0</v>
      </c>
      <c r="F228" s="94">
        <f t="shared" si="45"/>
        <v>0</v>
      </c>
      <c r="G228" s="94">
        <f t="shared" si="46"/>
        <v>0</v>
      </c>
      <c r="H228" s="94">
        <f t="shared" si="47"/>
        <v>0</v>
      </c>
      <c r="I228" s="94">
        <f t="shared" si="48"/>
        <v>0</v>
      </c>
      <c r="J228" s="94">
        <f t="shared" si="49"/>
        <v>0</v>
      </c>
      <c r="K228" s="94">
        <f t="shared" ca="1" si="50"/>
        <v>-0.17743687604244884</v>
      </c>
      <c r="L228" s="94">
        <f t="shared" ca="1" si="51"/>
        <v>3.1483844979703357E-2</v>
      </c>
      <c r="M228" s="94">
        <f t="shared" ca="1" si="52"/>
        <v>854215029.70804977</v>
      </c>
      <c r="N228" s="94">
        <f t="shared" ca="1" si="53"/>
        <v>3057915.9237560984</v>
      </c>
      <c r="O228" s="94">
        <f t="shared" ca="1" si="54"/>
        <v>26018197.751763914</v>
      </c>
      <c r="P228" s="10">
        <f t="shared" ca="1" si="55"/>
        <v>0.17743687604244884</v>
      </c>
    </row>
    <row r="229" spans="4:16" x14ac:dyDescent="0.2">
      <c r="D229" s="101">
        <f t="shared" si="43"/>
        <v>0</v>
      </c>
      <c r="E229" s="101">
        <f t="shared" si="44"/>
        <v>0</v>
      </c>
      <c r="F229" s="94">
        <f t="shared" si="45"/>
        <v>0</v>
      </c>
      <c r="G229" s="94">
        <f t="shared" si="46"/>
        <v>0</v>
      </c>
      <c r="H229" s="94">
        <f t="shared" si="47"/>
        <v>0</v>
      </c>
      <c r="I229" s="94">
        <f t="shared" si="48"/>
        <v>0</v>
      </c>
      <c r="J229" s="94">
        <f t="shared" si="49"/>
        <v>0</v>
      </c>
      <c r="K229" s="94">
        <f t="shared" ca="1" si="50"/>
        <v>-0.17743687604244884</v>
      </c>
      <c r="L229" s="94">
        <f t="shared" ca="1" si="51"/>
        <v>3.1483844979703357E-2</v>
      </c>
      <c r="M229" s="94">
        <f t="shared" ca="1" si="52"/>
        <v>854215029.70804977</v>
      </c>
      <c r="N229" s="94">
        <f t="shared" ca="1" si="53"/>
        <v>3057915.9237560984</v>
      </c>
      <c r="O229" s="94">
        <f t="shared" ca="1" si="54"/>
        <v>26018197.751763914</v>
      </c>
      <c r="P229" s="10">
        <f t="shared" ca="1" si="55"/>
        <v>0.17743687604244884</v>
      </c>
    </row>
    <row r="230" spans="4:16" x14ac:dyDescent="0.2">
      <c r="D230" s="101">
        <f t="shared" si="43"/>
        <v>0</v>
      </c>
      <c r="E230" s="101">
        <f t="shared" si="44"/>
        <v>0</v>
      </c>
      <c r="F230" s="94">
        <f t="shared" si="45"/>
        <v>0</v>
      </c>
      <c r="G230" s="94">
        <f t="shared" si="46"/>
        <v>0</v>
      </c>
      <c r="H230" s="94">
        <f t="shared" si="47"/>
        <v>0</v>
      </c>
      <c r="I230" s="94">
        <f t="shared" si="48"/>
        <v>0</v>
      </c>
      <c r="J230" s="94">
        <f t="shared" si="49"/>
        <v>0</v>
      </c>
      <c r="K230" s="94">
        <f t="shared" ca="1" si="50"/>
        <v>-0.17743687604244884</v>
      </c>
      <c r="L230" s="94">
        <f t="shared" ca="1" si="51"/>
        <v>3.1483844979703357E-2</v>
      </c>
      <c r="M230" s="94">
        <f t="shared" ca="1" si="52"/>
        <v>854215029.70804977</v>
      </c>
      <c r="N230" s="94">
        <f t="shared" ca="1" si="53"/>
        <v>3057915.9237560984</v>
      </c>
      <c r="O230" s="94">
        <f t="shared" ca="1" si="54"/>
        <v>26018197.751763914</v>
      </c>
      <c r="P230" s="10">
        <f t="shared" ca="1" si="55"/>
        <v>0.17743687604244884</v>
      </c>
    </row>
    <row r="231" spans="4:16" x14ac:dyDescent="0.2">
      <c r="D231" s="101">
        <f t="shared" si="43"/>
        <v>0</v>
      </c>
      <c r="E231" s="101">
        <f t="shared" si="44"/>
        <v>0</v>
      </c>
      <c r="F231" s="94">
        <f t="shared" si="45"/>
        <v>0</v>
      </c>
      <c r="G231" s="94">
        <f t="shared" si="46"/>
        <v>0</v>
      </c>
      <c r="H231" s="94">
        <f t="shared" si="47"/>
        <v>0</v>
      </c>
      <c r="I231" s="94">
        <f t="shared" si="48"/>
        <v>0</v>
      </c>
      <c r="J231" s="94">
        <f t="shared" si="49"/>
        <v>0</v>
      </c>
      <c r="K231" s="94">
        <f t="shared" ca="1" si="50"/>
        <v>-0.17743687604244884</v>
      </c>
      <c r="L231" s="94">
        <f t="shared" ca="1" si="51"/>
        <v>3.1483844979703357E-2</v>
      </c>
      <c r="M231" s="94">
        <f t="shared" ca="1" si="52"/>
        <v>854215029.70804977</v>
      </c>
      <c r="N231" s="94">
        <f t="shared" ca="1" si="53"/>
        <v>3057915.9237560984</v>
      </c>
      <c r="O231" s="94">
        <f t="shared" ca="1" si="54"/>
        <v>26018197.751763914</v>
      </c>
      <c r="P231" s="10">
        <f t="shared" ca="1" si="55"/>
        <v>0.17743687604244884</v>
      </c>
    </row>
    <row r="232" spans="4:16" x14ac:dyDescent="0.2">
      <c r="D232" s="101">
        <f t="shared" si="43"/>
        <v>0</v>
      </c>
      <c r="E232" s="101">
        <f t="shared" si="44"/>
        <v>0</v>
      </c>
      <c r="F232" s="94">
        <f t="shared" si="45"/>
        <v>0</v>
      </c>
      <c r="G232" s="94">
        <f t="shared" si="46"/>
        <v>0</v>
      </c>
      <c r="H232" s="94">
        <f t="shared" si="47"/>
        <v>0</v>
      </c>
      <c r="I232" s="94">
        <f t="shared" si="48"/>
        <v>0</v>
      </c>
      <c r="J232" s="94">
        <f t="shared" si="49"/>
        <v>0</v>
      </c>
      <c r="K232" s="94">
        <f t="shared" ca="1" si="50"/>
        <v>-0.17743687604244884</v>
      </c>
      <c r="L232" s="94">
        <f t="shared" ca="1" si="51"/>
        <v>3.1483844979703357E-2</v>
      </c>
      <c r="M232" s="94">
        <f t="shared" ca="1" si="52"/>
        <v>854215029.70804977</v>
      </c>
      <c r="N232" s="94">
        <f t="shared" ca="1" si="53"/>
        <v>3057915.9237560984</v>
      </c>
      <c r="O232" s="94">
        <f t="shared" ca="1" si="54"/>
        <v>26018197.751763914</v>
      </c>
      <c r="P232" s="10">
        <f t="shared" ca="1" si="55"/>
        <v>0.17743687604244884</v>
      </c>
    </row>
    <row r="233" spans="4:16" x14ac:dyDescent="0.2">
      <c r="D233" s="101">
        <f t="shared" si="43"/>
        <v>0</v>
      </c>
      <c r="E233" s="101">
        <f t="shared" si="44"/>
        <v>0</v>
      </c>
      <c r="F233" s="94">
        <f t="shared" si="45"/>
        <v>0</v>
      </c>
      <c r="G233" s="94">
        <f t="shared" si="46"/>
        <v>0</v>
      </c>
      <c r="H233" s="94">
        <f t="shared" si="47"/>
        <v>0</v>
      </c>
      <c r="I233" s="94">
        <f t="shared" si="48"/>
        <v>0</v>
      </c>
      <c r="J233" s="94">
        <f t="shared" si="49"/>
        <v>0</v>
      </c>
      <c r="K233" s="94">
        <f t="shared" ca="1" si="50"/>
        <v>-0.17743687604244884</v>
      </c>
      <c r="L233" s="94">
        <f t="shared" ca="1" si="51"/>
        <v>3.1483844979703357E-2</v>
      </c>
      <c r="M233" s="94">
        <f t="shared" ca="1" si="52"/>
        <v>854215029.70804977</v>
      </c>
      <c r="N233" s="94">
        <f t="shared" ca="1" si="53"/>
        <v>3057915.9237560984</v>
      </c>
      <c r="O233" s="94">
        <f t="shared" ca="1" si="54"/>
        <v>26018197.751763914</v>
      </c>
      <c r="P233" s="10">
        <f t="shared" ca="1" si="55"/>
        <v>0.17743687604244884</v>
      </c>
    </row>
    <row r="234" spans="4:16" x14ac:dyDescent="0.2">
      <c r="D234" s="101">
        <f t="shared" si="43"/>
        <v>0</v>
      </c>
      <c r="E234" s="101">
        <f t="shared" si="44"/>
        <v>0</v>
      </c>
      <c r="F234" s="94">
        <f t="shared" si="45"/>
        <v>0</v>
      </c>
      <c r="G234" s="94">
        <f t="shared" si="46"/>
        <v>0</v>
      </c>
      <c r="H234" s="94">
        <f t="shared" si="47"/>
        <v>0</v>
      </c>
      <c r="I234" s="94">
        <f t="shared" si="48"/>
        <v>0</v>
      </c>
      <c r="J234" s="94">
        <f t="shared" si="49"/>
        <v>0</v>
      </c>
      <c r="K234" s="94">
        <f t="shared" ca="1" si="50"/>
        <v>-0.17743687604244884</v>
      </c>
      <c r="L234" s="94">
        <f t="shared" ca="1" si="51"/>
        <v>3.1483844979703357E-2</v>
      </c>
      <c r="M234" s="94">
        <f t="shared" ca="1" si="52"/>
        <v>854215029.70804977</v>
      </c>
      <c r="N234" s="94">
        <f t="shared" ca="1" si="53"/>
        <v>3057915.9237560984</v>
      </c>
      <c r="O234" s="94">
        <f t="shared" ca="1" si="54"/>
        <v>26018197.751763914</v>
      </c>
      <c r="P234" s="10">
        <f t="shared" ca="1" si="55"/>
        <v>0.17743687604244884</v>
      </c>
    </row>
    <row r="235" spans="4:16" x14ac:dyDescent="0.2">
      <c r="D235" s="101">
        <f t="shared" si="43"/>
        <v>0</v>
      </c>
      <c r="E235" s="101">
        <f t="shared" si="44"/>
        <v>0</v>
      </c>
      <c r="F235" s="94">
        <f t="shared" si="45"/>
        <v>0</v>
      </c>
      <c r="G235" s="94">
        <f t="shared" si="46"/>
        <v>0</v>
      </c>
      <c r="H235" s="94">
        <f t="shared" si="47"/>
        <v>0</v>
      </c>
      <c r="I235" s="94">
        <f t="shared" si="48"/>
        <v>0</v>
      </c>
      <c r="J235" s="94">
        <f t="shared" si="49"/>
        <v>0</v>
      </c>
      <c r="K235" s="94">
        <f t="shared" ca="1" si="50"/>
        <v>-0.17743687604244884</v>
      </c>
      <c r="L235" s="94">
        <f t="shared" ca="1" si="51"/>
        <v>3.1483844979703357E-2</v>
      </c>
      <c r="M235" s="94">
        <f t="shared" ca="1" si="52"/>
        <v>854215029.70804977</v>
      </c>
      <c r="N235" s="94">
        <f t="shared" ca="1" si="53"/>
        <v>3057915.9237560984</v>
      </c>
      <c r="O235" s="94">
        <f t="shared" ca="1" si="54"/>
        <v>26018197.751763914</v>
      </c>
      <c r="P235" s="10">
        <f t="shared" ca="1" si="55"/>
        <v>0.17743687604244884</v>
      </c>
    </row>
    <row r="236" spans="4:16" x14ac:dyDescent="0.2">
      <c r="D236" s="101">
        <f t="shared" si="43"/>
        <v>0</v>
      </c>
      <c r="E236" s="101">
        <f t="shared" si="44"/>
        <v>0</v>
      </c>
      <c r="F236" s="94">
        <f t="shared" si="45"/>
        <v>0</v>
      </c>
      <c r="G236" s="94">
        <f t="shared" si="46"/>
        <v>0</v>
      </c>
      <c r="H236" s="94">
        <f t="shared" si="47"/>
        <v>0</v>
      </c>
      <c r="I236" s="94">
        <f t="shared" si="48"/>
        <v>0</v>
      </c>
      <c r="J236" s="94">
        <f t="shared" si="49"/>
        <v>0</v>
      </c>
      <c r="K236" s="94">
        <f t="shared" ca="1" si="50"/>
        <v>-0.17743687604244884</v>
      </c>
      <c r="L236" s="94">
        <f t="shared" ca="1" si="51"/>
        <v>3.1483844979703357E-2</v>
      </c>
      <c r="M236" s="94">
        <f t="shared" ca="1" si="52"/>
        <v>854215029.70804977</v>
      </c>
      <c r="N236" s="94">
        <f t="shared" ca="1" si="53"/>
        <v>3057915.9237560984</v>
      </c>
      <c r="O236" s="94">
        <f t="shared" ca="1" si="54"/>
        <v>26018197.751763914</v>
      </c>
      <c r="P236" s="10">
        <f t="shared" ca="1" si="55"/>
        <v>0.17743687604244884</v>
      </c>
    </row>
    <row r="237" spans="4:16" x14ac:dyDescent="0.2">
      <c r="D237" s="101">
        <f t="shared" si="43"/>
        <v>0</v>
      </c>
      <c r="E237" s="101">
        <f t="shared" si="44"/>
        <v>0</v>
      </c>
      <c r="F237" s="94">
        <f t="shared" si="45"/>
        <v>0</v>
      </c>
      <c r="G237" s="94">
        <f t="shared" si="46"/>
        <v>0</v>
      </c>
      <c r="H237" s="94">
        <f t="shared" si="47"/>
        <v>0</v>
      </c>
      <c r="I237" s="94">
        <f t="shared" si="48"/>
        <v>0</v>
      </c>
      <c r="J237" s="94">
        <f t="shared" si="49"/>
        <v>0</v>
      </c>
      <c r="K237" s="94">
        <f t="shared" ca="1" si="50"/>
        <v>-0.17743687604244884</v>
      </c>
      <c r="L237" s="94">
        <f t="shared" ca="1" si="51"/>
        <v>3.1483844979703357E-2</v>
      </c>
      <c r="M237" s="94">
        <f t="shared" ca="1" si="52"/>
        <v>854215029.70804977</v>
      </c>
      <c r="N237" s="94">
        <f t="shared" ca="1" si="53"/>
        <v>3057915.9237560984</v>
      </c>
      <c r="O237" s="94">
        <f t="shared" ca="1" si="54"/>
        <v>26018197.751763914</v>
      </c>
      <c r="P237" s="10">
        <f t="shared" ca="1" si="55"/>
        <v>0.17743687604244884</v>
      </c>
    </row>
    <row r="238" spans="4:16" x14ac:dyDescent="0.2">
      <c r="D238" s="101">
        <f t="shared" si="43"/>
        <v>0</v>
      </c>
      <c r="E238" s="101">
        <f t="shared" si="44"/>
        <v>0</v>
      </c>
      <c r="F238" s="94">
        <f t="shared" si="45"/>
        <v>0</v>
      </c>
      <c r="G238" s="94">
        <f t="shared" si="46"/>
        <v>0</v>
      </c>
      <c r="H238" s="94">
        <f t="shared" si="47"/>
        <v>0</v>
      </c>
      <c r="I238" s="94">
        <f t="shared" si="48"/>
        <v>0</v>
      </c>
      <c r="J238" s="94">
        <f t="shared" si="49"/>
        <v>0</v>
      </c>
      <c r="K238" s="94">
        <f t="shared" ca="1" si="50"/>
        <v>-0.17743687604244884</v>
      </c>
      <c r="L238" s="94">
        <f t="shared" ca="1" si="51"/>
        <v>3.1483844979703357E-2</v>
      </c>
      <c r="M238" s="94">
        <f t="shared" ca="1" si="52"/>
        <v>854215029.70804977</v>
      </c>
      <c r="N238" s="94">
        <f t="shared" ca="1" si="53"/>
        <v>3057915.9237560984</v>
      </c>
      <c r="O238" s="94">
        <f t="shared" ca="1" si="54"/>
        <v>26018197.751763914</v>
      </c>
      <c r="P238" s="10">
        <f t="shared" ca="1" si="55"/>
        <v>0.17743687604244884</v>
      </c>
    </row>
    <row r="239" spans="4:16" x14ac:dyDescent="0.2">
      <c r="D239" s="101">
        <f t="shared" si="43"/>
        <v>0</v>
      </c>
      <c r="E239" s="101">
        <f t="shared" si="44"/>
        <v>0</v>
      </c>
      <c r="F239" s="94">
        <f t="shared" si="45"/>
        <v>0</v>
      </c>
      <c r="G239" s="94">
        <f t="shared" si="46"/>
        <v>0</v>
      </c>
      <c r="H239" s="94">
        <f t="shared" si="47"/>
        <v>0</v>
      </c>
      <c r="I239" s="94">
        <f t="shared" si="48"/>
        <v>0</v>
      </c>
      <c r="J239" s="94">
        <f t="shared" si="49"/>
        <v>0</v>
      </c>
      <c r="K239" s="94">
        <f t="shared" ca="1" si="50"/>
        <v>-0.17743687604244884</v>
      </c>
      <c r="L239" s="94">
        <f t="shared" ca="1" si="51"/>
        <v>3.1483844979703357E-2</v>
      </c>
      <c r="M239" s="94">
        <f t="shared" ca="1" si="52"/>
        <v>854215029.70804977</v>
      </c>
      <c r="N239" s="94">
        <f t="shared" ca="1" si="53"/>
        <v>3057915.9237560984</v>
      </c>
      <c r="O239" s="94">
        <f t="shared" ca="1" si="54"/>
        <v>26018197.751763914</v>
      </c>
      <c r="P239" s="10">
        <f t="shared" ca="1" si="55"/>
        <v>0.17743687604244884</v>
      </c>
    </row>
    <row r="240" spans="4:16" x14ac:dyDescent="0.2">
      <c r="D240" s="101">
        <f t="shared" si="43"/>
        <v>0</v>
      </c>
      <c r="E240" s="101">
        <f t="shared" si="44"/>
        <v>0</v>
      </c>
      <c r="F240" s="94">
        <f t="shared" si="45"/>
        <v>0</v>
      </c>
      <c r="G240" s="94">
        <f t="shared" si="46"/>
        <v>0</v>
      </c>
      <c r="H240" s="94">
        <f t="shared" si="47"/>
        <v>0</v>
      </c>
      <c r="I240" s="94">
        <f t="shared" si="48"/>
        <v>0</v>
      </c>
      <c r="J240" s="94">
        <f t="shared" si="49"/>
        <v>0</v>
      </c>
      <c r="K240" s="94">
        <f t="shared" ca="1" si="50"/>
        <v>-0.17743687604244884</v>
      </c>
      <c r="L240" s="94">
        <f t="shared" ca="1" si="51"/>
        <v>3.1483844979703357E-2</v>
      </c>
      <c r="M240" s="94">
        <f t="shared" ca="1" si="52"/>
        <v>854215029.70804977</v>
      </c>
      <c r="N240" s="94">
        <f t="shared" ca="1" si="53"/>
        <v>3057915.9237560984</v>
      </c>
      <c r="O240" s="94">
        <f t="shared" ca="1" si="54"/>
        <v>26018197.751763914</v>
      </c>
      <c r="P240" s="10">
        <f t="shared" ca="1" si="55"/>
        <v>0.17743687604244884</v>
      </c>
    </row>
    <row r="241" spans="4:16" x14ac:dyDescent="0.2">
      <c r="D241" s="101">
        <f t="shared" si="43"/>
        <v>0</v>
      </c>
      <c r="E241" s="101">
        <f t="shared" si="44"/>
        <v>0</v>
      </c>
      <c r="F241" s="94">
        <f t="shared" si="45"/>
        <v>0</v>
      </c>
      <c r="G241" s="94">
        <f t="shared" si="46"/>
        <v>0</v>
      </c>
      <c r="H241" s="94">
        <f t="shared" si="47"/>
        <v>0</v>
      </c>
      <c r="I241" s="94">
        <f t="shared" si="48"/>
        <v>0</v>
      </c>
      <c r="J241" s="94">
        <f t="shared" si="49"/>
        <v>0</v>
      </c>
      <c r="K241" s="94">
        <f t="shared" ca="1" si="50"/>
        <v>-0.17743687604244884</v>
      </c>
      <c r="L241" s="94">
        <f t="shared" ca="1" si="51"/>
        <v>3.1483844979703357E-2</v>
      </c>
      <c r="M241" s="94">
        <f t="shared" ca="1" si="52"/>
        <v>854215029.70804977</v>
      </c>
      <c r="N241" s="94">
        <f t="shared" ca="1" si="53"/>
        <v>3057915.9237560984</v>
      </c>
      <c r="O241" s="94">
        <f t="shared" ca="1" si="54"/>
        <v>26018197.751763914</v>
      </c>
      <c r="P241" s="10">
        <f t="shared" ca="1" si="55"/>
        <v>0.17743687604244884</v>
      </c>
    </row>
    <row r="242" spans="4:16" x14ac:dyDescent="0.2">
      <c r="D242" s="101">
        <f t="shared" si="43"/>
        <v>0</v>
      </c>
      <c r="E242" s="101">
        <f t="shared" si="44"/>
        <v>0</v>
      </c>
      <c r="F242" s="94">
        <f t="shared" si="45"/>
        <v>0</v>
      </c>
      <c r="G242" s="94">
        <f t="shared" si="46"/>
        <v>0</v>
      </c>
      <c r="H242" s="94">
        <f t="shared" si="47"/>
        <v>0</v>
      </c>
      <c r="I242" s="94">
        <f t="shared" si="48"/>
        <v>0</v>
      </c>
      <c r="J242" s="94">
        <f t="shared" si="49"/>
        <v>0</v>
      </c>
      <c r="K242" s="94">
        <f t="shared" ca="1" si="50"/>
        <v>-0.17743687604244884</v>
      </c>
      <c r="L242" s="94">
        <f t="shared" ca="1" si="51"/>
        <v>3.1483844979703357E-2</v>
      </c>
      <c r="M242" s="94">
        <f t="shared" ca="1" si="52"/>
        <v>854215029.70804977</v>
      </c>
      <c r="N242" s="94">
        <f t="shared" ca="1" si="53"/>
        <v>3057915.9237560984</v>
      </c>
      <c r="O242" s="94">
        <f t="shared" ca="1" si="54"/>
        <v>26018197.751763914</v>
      </c>
      <c r="P242" s="10">
        <f t="shared" ca="1" si="55"/>
        <v>0.17743687604244884</v>
      </c>
    </row>
    <row r="243" spans="4:16" x14ac:dyDescent="0.2">
      <c r="D243" s="101">
        <f t="shared" si="43"/>
        <v>0</v>
      </c>
      <c r="E243" s="101">
        <f t="shared" si="44"/>
        <v>0</v>
      </c>
      <c r="F243" s="94">
        <f t="shared" si="45"/>
        <v>0</v>
      </c>
      <c r="G243" s="94">
        <f t="shared" si="46"/>
        <v>0</v>
      </c>
      <c r="H243" s="94">
        <f t="shared" si="47"/>
        <v>0</v>
      </c>
      <c r="I243" s="94">
        <f t="shared" si="48"/>
        <v>0</v>
      </c>
      <c r="J243" s="94">
        <f t="shared" si="49"/>
        <v>0</v>
      </c>
      <c r="K243" s="94">
        <f t="shared" ca="1" si="50"/>
        <v>-0.17743687604244884</v>
      </c>
      <c r="L243" s="94">
        <f t="shared" ca="1" si="51"/>
        <v>3.1483844979703357E-2</v>
      </c>
      <c r="M243" s="94">
        <f t="shared" ca="1" si="52"/>
        <v>854215029.70804977</v>
      </c>
      <c r="N243" s="94">
        <f t="shared" ca="1" si="53"/>
        <v>3057915.9237560984</v>
      </c>
      <c r="O243" s="94">
        <f t="shared" ca="1" si="54"/>
        <v>26018197.751763914</v>
      </c>
      <c r="P243" s="10">
        <f t="shared" ca="1" si="55"/>
        <v>0.17743687604244884</v>
      </c>
    </row>
    <row r="244" spans="4:16" x14ac:dyDescent="0.2">
      <c r="D244" s="101">
        <f t="shared" si="43"/>
        <v>0</v>
      </c>
      <c r="E244" s="101">
        <f t="shared" si="44"/>
        <v>0</v>
      </c>
      <c r="F244" s="94">
        <f t="shared" si="45"/>
        <v>0</v>
      </c>
      <c r="G244" s="94">
        <f t="shared" si="46"/>
        <v>0</v>
      </c>
      <c r="H244" s="94">
        <f t="shared" si="47"/>
        <v>0</v>
      </c>
      <c r="I244" s="94">
        <f t="shared" si="48"/>
        <v>0</v>
      </c>
      <c r="J244" s="94">
        <f t="shared" si="49"/>
        <v>0</v>
      </c>
      <c r="K244" s="94">
        <f t="shared" ca="1" si="50"/>
        <v>-0.17743687604244884</v>
      </c>
      <c r="L244" s="94">
        <f t="shared" ca="1" si="51"/>
        <v>3.1483844979703357E-2</v>
      </c>
      <c r="M244" s="94">
        <f t="shared" ca="1" si="52"/>
        <v>854215029.70804977</v>
      </c>
      <c r="N244" s="94">
        <f t="shared" ca="1" si="53"/>
        <v>3057915.9237560984</v>
      </c>
      <c r="O244" s="94">
        <f t="shared" ca="1" si="54"/>
        <v>26018197.751763914</v>
      </c>
      <c r="P244" s="10">
        <f t="shared" ca="1" si="55"/>
        <v>0.17743687604244884</v>
      </c>
    </row>
    <row r="245" spans="4:16" x14ac:dyDescent="0.2">
      <c r="D245" s="101">
        <f t="shared" si="43"/>
        <v>0</v>
      </c>
      <c r="E245" s="101">
        <f t="shared" si="44"/>
        <v>0</v>
      </c>
      <c r="F245" s="94">
        <f t="shared" si="45"/>
        <v>0</v>
      </c>
      <c r="G245" s="94">
        <f t="shared" si="46"/>
        <v>0</v>
      </c>
      <c r="H245" s="94">
        <f t="shared" si="47"/>
        <v>0</v>
      </c>
      <c r="I245" s="94">
        <f t="shared" si="48"/>
        <v>0</v>
      </c>
      <c r="J245" s="94">
        <f t="shared" si="49"/>
        <v>0</v>
      </c>
      <c r="K245" s="94">
        <f t="shared" ca="1" si="50"/>
        <v>-0.17743687604244884</v>
      </c>
      <c r="L245" s="94">
        <f t="shared" ca="1" si="51"/>
        <v>3.1483844979703357E-2</v>
      </c>
      <c r="M245" s="94">
        <f t="shared" ca="1" si="52"/>
        <v>854215029.70804977</v>
      </c>
      <c r="N245" s="94">
        <f t="shared" ca="1" si="53"/>
        <v>3057915.9237560984</v>
      </c>
      <c r="O245" s="94">
        <f t="shared" ca="1" si="54"/>
        <v>26018197.751763914</v>
      </c>
      <c r="P245" s="10">
        <f t="shared" ca="1" si="55"/>
        <v>0.17743687604244884</v>
      </c>
    </row>
    <row r="246" spans="4:16" x14ac:dyDescent="0.2">
      <c r="D246" s="101">
        <f t="shared" si="43"/>
        <v>0</v>
      </c>
      <c r="E246" s="101">
        <f t="shared" si="44"/>
        <v>0</v>
      </c>
      <c r="F246" s="94">
        <f t="shared" si="45"/>
        <v>0</v>
      </c>
      <c r="G246" s="94">
        <f t="shared" si="46"/>
        <v>0</v>
      </c>
      <c r="H246" s="94">
        <f t="shared" si="47"/>
        <v>0</v>
      </c>
      <c r="I246" s="94">
        <f t="shared" si="48"/>
        <v>0</v>
      </c>
      <c r="J246" s="94">
        <f t="shared" si="49"/>
        <v>0</v>
      </c>
      <c r="K246" s="94">
        <f t="shared" ca="1" si="50"/>
        <v>-0.17743687604244884</v>
      </c>
      <c r="L246" s="94">
        <f t="shared" ca="1" si="51"/>
        <v>3.1483844979703357E-2</v>
      </c>
      <c r="M246" s="94">
        <f t="shared" ca="1" si="52"/>
        <v>854215029.70804977</v>
      </c>
      <c r="N246" s="94">
        <f t="shared" ca="1" si="53"/>
        <v>3057915.9237560984</v>
      </c>
      <c r="O246" s="94">
        <f t="shared" ca="1" si="54"/>
        <v>26018197.751763914</v>
      </c>
      <c r="P246" s="10">
        <f t="shared" ca="1" si="55"/>
        <v>0.17743687604244884</v>
      </c>
    </row>
    <row r="247" spans="4:16" x14ac:dyDescent="0.2">
      <c r="D247" s="101">
        <f t="shared" si="43"/>
        <v>0</v>
      </c>
      <c r="E247" s="101">
        <f t="shared" si="44"/>
        <v>0</v>
      </c>
      <c r="F247" s="94">
        <f t="shared" si="45"/>
        <v>0</v>
      </c>
      <c r="G247" s="94">
        <f t="shared" si="46"/>
        <v>0</v>
      </c>
      <c r="H247" s="94">
        <f t="shared" si="47"/>
        <v>0</v>
      </c>
      <c r="I247" s="94">
        <f t="shared" si="48"/>
        <v>0</v>
      </c>
      <c r="J247" s="94">
        <f t="shared" si="49"/>
        <v>0</v>
      </c>
      <c r="K247" s="94">
        <f t="shared" ca="1" si="50"/>
        <v>-0.17743687604244884</v>
      </c>
      <c r="L247" s="94">
        <f t="shared" ca="1" si="51"/>
        <v>3.1483844979703357E-2</v>
      </c>
      <c r="M247" s="94">
        <f t="shared" ca="1" si="52"/>
        <v>854215029.70804977</v>
      </c>
      <c r="N247" s="94">
        <f t="shared" ca="1" si="53"/>
        <v>3057915.9237560984</v>
      </c>
      <c r="O247" s="94">
        <f t="shared" ca="1" si="54"/>
        <v>26018197.751763914</v>
      </c>
      <c r="P247" s="10">
        <f t="shared" ca="1" si="55"/>
        <v>0.17743687604244884</v>
      </c>
    </row>
    <row r="248" spans="4:16" x14ac:dyDescent="0.2">
      <c r="D248" s="101">
        <f t="shared" si="43"/>
        <v>0</v>
      </c>
      <c r="E248" s="101">
        <f t="shared" si="44"/>
        <v>0</v>
      </c>
      <c r="F248" s="94">
        <f t="shared" si="45"/>
        <v>0</v>
      </c>
      <c r="G248" s="94">
        <f t="shared" si="46"/>
        <v>0</v>
      </c>
      <c r="H248" s="94">
        <f t="shared" si="47"/>
        <v>0</v>
      </c>
      <c r="I248" s="94">
        <f t="shared" si="48"/>
        <v>0</v>
      </c>
      <c r="J248" s="94">
        <f t="shared" si="49"/>
        <v>0</v>
      </c>
      <c r="K248" s="94">
        <f t="shared" ca="1" si="50"/>
        <v>-0.17743687604244884</v>
      </c>
      <c r="L248" s="94">
        <f t="shared" ca="1" si="51"/>
        <v>3.1483844979703357E-2</v>
      </c>
      <c r="M248" s="94">
        <f t="shared" ca="1" si="52"/>
        <v>854215029.70804977</v>
      </c>
      <c r="N248" s="94">
        <f t="shared" ca="1" si="53"/>
        <v>3057915.9237560984</v>
      </c>
      <c r="O248" s="94">
        <f t="shared" ca="1" si="54"/>
        <v>26018197.751763914</v>
      </c>
      <c r="P248" s="10">
        <f t="shared" ca="1" si="55"/>
        <v>0.17743687604244884</v>
      </c>
    </row>
    <row r="249" spans="4:16" x14ac:dyDescent="0.2">
      <c r="D249" s="101">
        <f t="shared" si="43"/>
        <v>0</v>
      </c>
      <c r="E249" s="101">
        <f t="shared" si="44"/>
        <v>0</v>
      </c>
      <c r="F249" s="94">
        <f t="shared" si="45"/>
        <v>0</v>
      </c>
      <c r="G249" s="94">
        <f t="shared" si="46"/>
        <v>0</v>
      </c>
      <c r="H249" s="94">
        <f t="shared" si="47"/>
        <v>0</v>
      </c>
      <c r="I249" s="94">
        <f t="shared" si="48"/>
        <v>0</v>
      </c>
      <c r="J249" s="94">
        <f t="shared" si="49"/>
        <v>0</v>
      </c>
      <c r="K249" s="94">
        <f t="shared" ca="1" si="50"/>
        <v>-0.17743687604244884</v>
      </c>
      <c r="L249" s="94">
        <f t="shared" ca="1" si="51"/>
        <v>3.1483844979703357E-2</v>
      </c>
      <c r="M249" s="94">
        <f t="shared" ca="1" si="52"/>
        <v>854215029.70804977</v>
      </c>
      <c r="N249" s="94">
        <f t="shared" ca="1" si="53"/>
        <v>3057915.9237560984</v>
      </c>
      <c r="O249" s="94">
        <f t="shared" ca="1" si="54"/>
        <v>26018197.751763914</v>
      </c>
      <c r="P249" s="10">
        <f t="shared" ca="1" si="55"/>
        <v>0.17743687604244884</v>
      </c>
    </row>
    <row r="250" spans="4:16" x14ac:dyDescent="0.2">
      <c r="D250" s="101">
        <f t="shared" si="43"/>
        <v>0</v>
      </c>
      <c r="E250" s="101">
        <f t="shared" si="44"/>
        <v>0</v>
      </c>
      <c r="F250" s="94">
        <f t="shared" si="45"/>
        <v>0</v>
      </c>
      <c r="G250" s="94">
        <f t="shared" si="46"/>
        <v>0</v>
      </c>
      <c r="H250" s="94">
        <f t="shared" si="47"/>
        <v>0</v>
      </c>
      <c r="I250" s="94">
        <f t="shared" si="48"/>
        <v>0</v>
      </c>
      <c r="J250" s="94">
        <f t="shared" si="49"/>
        <v>0</v>
      </c>
      <c r="K250" s="94">
        <f t="shared" ca="1" si="50"/>
        <v>-0.17743687604244884</v>
      </c>
      <c r="L250" s="94">
        <f t="shared" ca="1" si="51"/>
        <v>3.1483844979703357E-2</v>
      </c>
      <c r="M250" s="94">
        <f t="shared" ca="1" si="52"/>
        <v>854215029.70804977</v>
      </c>
      <c r="N250" s="94">
        <f t="shared" ca="1" si="53"/>
        <v>3057915.9237560984</v>
      </c>
      <c r="O250" s="94">
        <f t="shared" ca="1" si="54"/>
        <v>26018197.751763914</v>
      </c>
      <c r="P250" s="10">
        <f t="shared" ca="1" si="55"/>
        <v>0.17743687604244884</v>
      </c>
    </row>
    <row r="251" spans="4:16" x14ac:dyDescent="0.2">
      <c r="D251" s="101">
        <f t="shared" si="43"/>
        <v>0</v>
      </c>
      <c r="E251" s="101">
        <f t="shared" si="44"/>
        <v>0</v>
      </c>
      <c r="F251" s="94">
        <f t="shared" si="45"/>
        <v>0</v>
      </c>
      <c r="G251" s="94">
        <f t="shared" si="46"/>
        <v>0</v>
      </c>
      <c r="H251" s="94">
        <f t="shared" si="47"/>
        <v>0</v>
      </c>
      <c r="I251" s="94">
        <f t="shared" si="48"/>
        <v>0</v>
      </c>
      <c r="J251" s="94">
        <f t="shared" si="49"/>
        <v>0</v>
      </c>
      <c r="K251" s="94">
        <f t="shared" ca="1" si="50"/>
        <v>-0.17743687604244884</v>
      </c>
      <c r="L251" s="94">
        <f t="shared" ca="1" si="51"/>
        <v>3.1483844979703357E-2</v>
      </c>
      <c r="M251" s="94">
        <f t="shared" ca="1" si="52"/>
        <v>854215029.70804977</v>
      </c>
      <c r="N251" s="94">
        <f t="shared" ca="1" si="53"/>
        <v>3057915.9237560984</v>
      </c>
      <c r="O251" s="94">
        <f t="shared" ca="1" si="54"/>
        <v>26018197.751763914</v>
      </c>
      <c r="P251" s="10">
        <f t="shared" ca="1" si="55"/>
        <v>0.17743687604244884</v>
      </c>
    </row>
    <row r="252" spans="4:16" x14ac:dyDescent="0.2">
      <c r="D252" s="101">
        <f t="shared" si="43"/>
        <v>0</v>
      </c>
      <c r="E252" s="101">
        <f t="shared" si="44"/>
        <v>0</v>
      </c>
      <c r="F252" s="94">
        <f t="shared" si="45"/>
        <v>0</v>
      </c>
      <c r="G252" s="94">
        <f t="shared" si="46"/>
        <v>0</v>
      </c>
      <c r="H252" s="94">
        <f t="shared" si="47"/>
        <v>0</v>
      </c>
      <c r="I252" s="94">
        <f t="shared" si="48"/>
        <v>0</v>
      </c>
      <c r="J252" s="94">
        <f t="shared" si="49"/>
        <v>0</v>
      </c>
      <c r="K252" s="94">
        <f t="shared" ca="1" si="50"/>
        <v>-0.17743687604244884</v>
      </c>
      <c r="L252" s="94">
        <f t="shared" ca="1" si="51"/>
        <v>3.1483844979703357E-2</v>
      </c>
      <c r="M252" s="94">
        <f t="shared" ca="1" si="52"/>
        <v>854215029.70804977</v>
      </c>
      <c r="N252" s="94">
        <f t="shared" ca="1" si="53"/>
        <v>3057915.9237560984</v>
      </c>
      <c r="O252" s="94">
        <f t="shared" ca="1" si="54"/>
        <v>26018197.751763914</v>
      </c>
      <c r="P252" s="10">
        <f t="shared" ca="1" si="55"/>
        <v>0.17743687604244884</v>
      </c>
    </row>
    <row r="253" spans="4:16" x14ac:dyDescent="0.2">
      <c r="D253" s="101">
        <f t="shared" si="43"/>
        <v>0</v>
      </c>
      <c r="E253" s="101">
        <f t="shared" si="44"/>
        <v>0</v>
      </c>
      <c r="F253" s="94">
        <f t="shared" si="45"/>
        <v>0</v>
      </c>
      <c r="G253" s="94">
        <f t="shared" si="46"/>
        <v>0</v>
      </c>
      <c r="H253" s="94">
        <f t="shared" si="47"/>
        <v>0</v>
      </c>
      <c r="I253" s="94">
        <f t="shared" si="48"/>
        <v>0</v>
      </c>
      <c r="J253" s="94">
        <f t="shared" si="49"/>
        <v>0</v>
      </c>
      <c r="K253" s="94">
        <f t="shared" ca="1" si="50"/>
        <v>-0.17743687604244884</v>
      </c>
      <c r="L253" s="94">
        <f t="shared" ca="1" si="51"/>
        <v>3.1483844979703357E-2</v>
      </c>
      <c r="M253" s="94">
        <f t="shared" ca="1" si="52"/>
        <v>854215029.70804977</v>
      </c>
      <c r="N253" s="94">
        <f t="shared" ca="1" si="53"/>
        <v>3057915.9237560984</v>
      </c>
      <c r="O253" s="94">
        <f t="shared" ca="1" si="54"/>
        <v>26018197.751763914</v>
      </c>
      <c r="P253" s="10">
        <f t="shared" ca="1" si="55"/>
        <v>0.17743687604244884</v>
      </c>
    </row>
    <row r="254" spans="4:16" x14ac:dyDescent="0.2">
      <c r="D254" s="101">
        <f t="shared" si="43"/>
        <v>0</v>
      </c>
      <c r="E254" s="101">
        <f t="shared" si="44"/>
        <v>0</v>
      </c>
      <c r="F254" s="94">
        <f t="shared" si="45"/>
        <v>0</v>
      </c>
      <c r="G254" s="94">
        <f t="shared" si="46"/>
        <v>0</v>
      </c>
      <c r="H254" s="94">
        <f t="shared" si="47"/>
        <v>0</v>
      </c>
      <c r="I254" s="94">
        <f t="shared" si="48"/>
        <v>0</v>
      </c>
      <c r="J254" s="94">
        <f t="shared" si="49"/>
        <v>0</v>
      </c>
      <c r="K254" s="94">
        <f t="shared" ca="1" si="50"/>
        <v>-0.17743687604244884</v>
      </c>
      <c r="L254" s="94">
        <f t="shared" ca="1" si="51"/>
        <v>3.1483844979703357E-2</v>
      </c>
      <c r="M254" s="94">
        <f t="shared" ca="1" si="52"/>
        <v>854215029.70804977</v>
      </c>
      <c r="N254" s="94">
        <f t="shared" ca="1" si="53"/>
        <v>3057915.9237560984</v>
      </c>
      <c r="O254" s="94">
        <f t="shared" ca="1" si="54"/>
        <v>26018197.751763914</v>
      </c>
      <c r="P254" s="10">
        <f t="shared" ca="1" si="55"/>
        <v>0.17743687604244884</v>
      </c>
    </row>
    <row r="255" spans="4:16" x14ac:dyDescent="0.2">
      <c r="D255" s="101">
        <f t="shared" si="43"/>
        <v>0</v>
      </c>
      <c r="E255" s="101">
        <f t="shared" si="44"/>
        <v>0</v>
      </c>
      <c r="F255" s="94">
        <f t="shared" si="45"/>
        <v>0</v>
      </c>
      <c r="G255" s="94">
        <f t="shared" si="46"/>
        <v>0</v>
      </c>
      <c r="H255" s="94">
        <f t="shared" si="47"/>
        <v>0</v>
      </c>
      <c r="I255" s="94">
        <f t="shared" si="48"/>
        <v>0</v>
      </c>
      <c r="J255" s="94">
        <f t="shared" si="49"/>
        <v>0</v>
      </c>
      <c r="K255" s="94">
        <f t="shared" ca="1" si="50"/>
        <v>-0.17743687604244884</v>
      </c>
      <c r="L255" s="94">
        <f t="shared" ca="1" si="51"/>
        <v>3.1483844979703357E-2</v>
      </c>
      <c r="M255" s="94">
        <f t="shared" ca="1" si="52"/>
        <v>854215029.70804977</v>
      </c>
      <c r="N255" s="94">
        <f t="shared" ca="1" si="53"/>
        <v>3057915.9237560984</v>
      </c>
      <c r="O255" s="94">
        <f t="shared" ca="1" si="54"/>
        <v>26018197.751763914</v>
      </c>
      <c r="P255" s="10">
        <f t="shared" ca="1" si="55"/>
        <v>0.17743687604244884</v>
      </c>
    </row>
    <row r="256" spans="4:16" x14ac:dyDescent="0.2">
      <c r="D256" s="101">
        <f t="shared" si="43"/>
        <v>0</v>
      </c>
      <c r="E256" s="101">
        <f t="shared" si="44"/>
        <v>0</v>
      </c>
      <c r="F256" s="94">
        <f t="shared" si="45"/>
        <v>0</v>
      </c>
      <c r="G256" s="94">
        <f t="shared" si="46"/>
        <v>0</v>
      </c>
      <c r="H256" s="94">
        <f t="shared" si="47"/>
        <v>0</v>
      </c>
      <c r="I256" s="94">
        <f t="shared" si="48"/>
        <v>0</v>
      </c>
      <c r="J256" s="94">
        <f t="shared" si="49"/>
        <v>0</v>
      </c>
      <c r="K256" s="94">
        <f t="shared" ca="1" si="50"/>
        <v>-0.17743687604244884</v>
      </c>
      <c r="L256" s="94">
        <f t="shared" ca="1" si="51"/>
        <v>3.1483844979703357E-2</v>
      </c>
      <c r="M256" s="94">
        <f t="shared" ca="1" si="52"/>
        <v>854215029.70804977</v>
      </c>
      <c r="N256" s="94">
        <f t="shared" ca="1" si="53"/>
        <v>3057915.9237560984</v>
      </c>
      <c r="O256" s="94">
        <f t="shared" ca="1" si="54"/>
        <v>26018197.751763914</v>
      </c>
      <c r="P256" s="10">
        <f t="shared" ca="1" si="55"/>
        <v>0.17743687604244884</v>
      </c>
    </row>
    <row r="257" spans="4:16" x14ac:dyDescent="0.2">
      <c r="D257" s="101">
        <f t="shared" si="43"/>
        <v>0</v>
      </c>
      <c r="E257" s="101">
        <f t="shared" si="44"/>
        <v>0</v>
      </c>
      <c r="F257" s="94">
        <f t="shared" si="45"/>
        <v>0</v>
      </c>
      <c r="G257" s="94">
        <f t="shared" si="46"/>
        <v>0</v>
      </c>
      <c r="H257" s="94">
        <f t="shared" si="47"/>
        <v>0</v>
      </c>
      <c r="I257" s="94">
        <f t="shared" si="48"/>
        <v>0</v>
      </c>
      <c r="J257" s="94">
        <f t="shared" si="49"/>
        <v>0</v>
      </c>
      <c r="K257" s="94">
        <f t="shared" ca="1" si="50"/>
        <v>-0.17743687604244884</v>
      </c>
      <c r="L257" s="94">
        <f t="shared" ca="1" si="51"/>
        <v>3.1483844979703357E-2</v>
      </c>
      <c r="M257" s="94">
        <f t="shared" ca="1" si="52"/>
        <v>854215029.70804977</v>
      </c>
      <c r="N257" s="94">
        <f t="shared" ca="1" si="53"/>
        <v>3057915.9237560984</v>
      </c>
      <c r="O257" s="94">
        <f t="shared" ca="1" si="54"/>
        <v>26018197.751763914</v>
      </c>
      <c r="P257" s="10">
        <f t="shared" ca="1" si="55"/>
        <v>0.17743687604244884</v>
      </c>
    </row>
    <row r="258" spans="4:16" x14ac:dyDescent="0.2">
      <c r="D258" s="101">
        <f t="shared" si="43"/>
        <v>0</v>
      </c>
      <c r="E258" s="101">
        <f t="shared" si="44"/>
        <v>0</v>
      </c>
      <c r="F258" s="94">
        <f t="shared" si="45"/>
        <v>0</v>
      </c>
      <c r="G258" s="94">
        <f t="shared" si="46"/>
        <v>0</v>
      </c>
      <c r="H258" s="94">
        <f t="shared" si="47"/>
        <v>0</v>
      </c>
      <c r="I258" s="94">
        <f t="shared" si="48"/>
        <v>0</v>
      </c>
      <c r="J258" s="94">
        <f t="shared" si="49"/>
        <v>0</v>
      </c>
      <c r="K258" s="94">
        <f t="shared" ca="1" si="50"/>
        <v>-0.17743687604244884</v>
      </c>
      <c r="L258" s="94">
        <f t="shared" ca="1" si="51"/>
        <v>3.1483844979703357E-2</v>
      </c>
      <c r="M258" s="94">
        <f t="shared" ca="1" si="52"/>
        <v>854215029.70804977</v>
      </c>
      <c r="N258" s="94">
        <f t="shared" ca="1" si="53"/>
        <v>3057915.9237560984</v>
      </c>
      <c r="O258" s="94">
        <f t="shared" ca="1" si="54"/>
        <v>26018197.751763914</v>
      </c>
      <c r="P258" s="10">
        <f t="shared" ca="1" si="55"/>
        <v>0.17743687604244884</v>
      </c>
    </row>
    <row r="259" spans="4:16" x14ac:dyDescent="0.2">
      <c r="D259" s="101">
        <f t="shared" si="43"/>
        <v>0</v>
      </c>
      <c r="E259" s="101">
        <f t="shared" si="44"/>
        <v>0</v>
      </c>
      <c r="F259" s="94">
        <f t="shared" si="45"/>
        <v>0</v>
      </c>
      <c r="G259" s="94">
        <f t="shared" si="46"/>
        <v>0</v>
      </c>
      <c r="H259" s="94">
        <f t="shared" si="47"/>
        <v>0</v>
      </c>
      <c r="I259" s="94">
        <f t="shared" si="48"/>
        <v>0</v>
      </c>
      <c r="J259" s="94">
        <f t="shared" si="49"/>
        <v>0</v>
      </c>
      <c r="K259" s="94">
        <f t="shared" ca="1" si="50"/>
        <v>-0.17743687604244884</v>
      </c>
      <c r="L259" s="94">
        <f t="shared" ca="1" si="51"/>
        <v>3.1483844979703357E-2</v>
      </c>
      <c r="M259" s="94">
        <f t="shared" ca="1" si="52"/>
        <v>854215029.70804977</v>
      </c>
      <c r="N259" s="94">
        <f t="shared" ca="1" si="53"/>
        <v>3057915.9237560984</v>
      </c>
      <c r="O259" s="94">
        <f t="shared" ca="1" si="54"/>
        <v>26018197.751763914</v>
      </c>
      <c r="P259" s="10">
        <f t="shared" ca="1" si="55"/>
        <v>0.17743687604244884</v>
      </c>
    </row>
    <row r="260" spans="4:16" x14ac:dyDescent="0.2">
      <c r="D260" s="101">
        <f t="shared" si="43"/>
        <v>0</v>
      </c>
      <c r="E260" s="101">
        <f t="shared" si="44"/>
        <v>0</v>
      </c>
      <c r="F260" s="94">
        <f t="shared" si="45"/>
        <v>0</v>
      </c>
      <c r="G260" s="94">
        <f t="shared" si="46"/>
        <v>0</v>
      </c>
      <c r="H260" s="94">
        <f t="shared" si="47"/>
        <v>0</v>
      </c>
      <c r="I260" s="94">
        <f t="shared" si="48"/>
        <v>0</v>
      </c>
      <c r="J260" s="94">
        <f t="shared" si="49"/>
        <v>0</v>
      </c>
      <c r="K260" s="94">
        <f t="shared" ca="1" si="50"/>
        <v>-0.17743687604244884</v>
      </c>
      <c r="L260" s="94">
        <f t="shared" ca="1" si="51"/>
        <v>3.1483844979703357E-2</v>
      </c>
      <c r="M260" s="94">
        <f t="shared" ca="1" si="52"/>
        <v>854215029.70804977</v>
      </c>
      <c r="N260" s="94">
        <f t="shared" ca="1" si="53"/>
        <v>3057915.9237560984</v>
      </c>
      <c r="O260" s="94">
        <f t="shared" ca="1" si="54"/>
        <v>26018197.751763914</v>
      </c>
      <c r="P260" s="10">
        <f t="shared" ca="1" si="55"/>
        <v>0.17743687604244884</v>
      </c>
    </row>
    <row r="261" spans="4:16" x14ac:dyDescent="0.2">
      <c r="D261" s="101">
        <f t="shared" si="43"/>
        <v>0</v>
      </c>
      <c r="E261" s="101">
        <f t="shared" si="44"/>
        <v>0</v>
      </c>
      <c r="F261" s="94">
        <f t="shared" si="45"/>
        <v>0</v>
      </c>
      <c r="G261" s="94">
        <f t="shared" si="46"/>
        <v>0</v>
      </c>
      <c r="H261" s="94">
        <f t="shared" si="47"/>
        <v>0</v>
      </c>
      <c r="I261" s="94">
        <f t="shared" si="48"/>
        <v>0</v>
      </c>
      <c r="J261" s="94">
        <f t="shared" si="49"/>
        <v>0</v>
      </c>
      <c r="K261" s="94">
        <f t="shared" ca="1" si="50"/>
        <v>-0.17743687604244884</v>
      </c>
      <c r="L261" s="94">
        <f t="shared" ca="1" si="51"/>
        <v>3.1483844979703357E-2</v>
      </c>
      <c r="M261" s="94">
        <f t="shared" ca="1" si="52"/>
        <v>854215029.70804977</v>
      </c>
      <c r="N261" s="94">
        <f t="shared" ca="1" si="53"/>
        <v>3057915.9237560984</v>
      </c>
      <c r="O261" s="94">
        <f t="shared" ca="1" si="54"/>
        <v>26018197.751763914</v>
      </c>
      <c r="P261" s="10">
        <f t="shared" ca="1" si="55"/>
        <v>0.17743687604244884</v>
      </c>
    </row>
    <row r="262" spans="4:16" x14ac:dyDescent="0.2">
      <c r="D262" s="101">
        <f t="shared" si="43"/>
        <v>0</v>
      </c>
      <c r="E262" s="101">
        <f t="shared" si="44"/>
        <v>0</v>
      </c>
      <c r="F262" s="94">
        <f t="shared" si="45"/>
        <v>0</v>
      </c>
      <c r="G262" s="94">
        <f t="shared" si="46"/>
        <v>0</v>
      </c>
      <c r="H262" s="94">
        <f t="shared" si="47"/>
        <v>0</v>
      </c>
      <c r="I262" s="94">
        <f t="shared" si="48"/>
        <v>0</v>
      </c>
      <c r="J262" s="94">
        <f t="shared" si="49"/>
        <v>0</v>
      </c>
      <c r="K262" s="94">
        <f t="shared" ca="1" si="50"/>
        <v>-0.17743687604244884</v>
      </c>
      <c r="L262" s="94">
        <f t="shared" ca="1" si="51"/>
        <v>3.1483844979703357E-2</v>
      </c>
      <c r="M262" s="94">
        <f t="shared" ca="1" si="52"/>
        <v>854215029.70804977</v>
      </c>
      <c r="N262" s="94">
        <f t="shared" ca="1" si="53"/>
        <v>3057915.9237560984</v>
      </c>
      <c r="O262" s="94">
        <f t="shared" ca="1" si="54"/>
        <v>26018197.751763914</v>
      </c>
      <c r="P262" s="10">
        <f t="shared" ca="1" si="55"/>
        <v>0.17743687604244884</v>
      </c>
    </row>
    <row r="263" spans="4:16" x14ac:dyDescent="0.2">
      <c r="D263" s="101">
        <f t="shared" si="43"/>
        <v>0</v>
      </c>
      <c r="E263" s="101">
        <f t="shared" si="44"/>
        <v>0</v>
      </c>
      <c r="F263" s="94">
        <f t="shared" si="45"/>
        <v>0</v>
      </c>
      <c r="G263" s="94">
        <f t="shared" si="46"/>
        <v>0</v>
      </c>
      <c r="H263" s="94">
        <f t="shared" si="47"/>
        <v>0</v>
      </c>
      <c r="I263" s="94">
        <f t="shared" si="48"/>
        <v>0</v>
      </c>
      <c r="J263" s="94">
        <f t="shared" si="49"/>
        <v>0</v>
      </c>
      <c r="K263" s="94">
        <f t="shared" ca="1" si="50"/>
        <v>-0.17743687604244884</v>
      </c>
      <c r="L263" s="94">
        <f t="shared" ca="1" si="51"/>
        <v>3.1483844979703357E-2</v>
      </c>
      <c r="M263" s="94">
        <f t="shared" ca="1" si="52"/>
        <v>854215029.70804977</v>
      </c>
      <c r="N263" s="94">
        <f t="shared" ca="1" si="53"/>
        <v>3057915.9237560984</v>
      </c>
      <c r="O263" s="94">
        <f t="shared" ca="1" si="54"/>
        <v>26018197.751763914</v>
      </c>
      <c r="P263" s="10">
        <f t="shared" ca="1" si="55"/>
        <v>0.17743687604244884</v>
      </c>
    </row>
    <row r="264" spans="4:16" x14ac:dyDescent="0.2">
      <c r="D264" s="101">
        <f t="shared" si="43"/>
        <v>0</v>
      </c>
      <c r="E264" s="101">
        <f t="shared" si="44"/>
        <v>0</v>
      </c>
      <c r="F264" s="94">
        <f t="shared" si="45"/>
        <v>0</v>
      </c>
      <c r="G264" s="94">
        <f t="shared" si="46"/>
        <v>0</v>
      </c>
      <c r="H264" s="94">
        <f t="shared" si="47"/>
        <v>0</v>
      </c>
      <c r="I264" s="94">
        <f t="shared" si="48"/>
        <v>0</v>
      </c>
      <c r="J264" s="94">
        <f t="shared" si="49"/>
        <v>0</v>
      </c>
      <c r="K264" s="94">
        <f t="shared" ca="1" si="50"/>
        <v>-0.17743687604244884</v>
      </c>
      <c r="L264" s="94">
        <f t="shared" ca="1" si="51"/>
        <v>3.1483844979703357E-2</v>
      </c>
      <c r="M264" s="94">
        <f t="shared" ca="1" si="52"/>
        <v>854215029.70804977</v>
      </c>
      <c r="N264" s="94">
        <f t="shared" ca="1" si="53"/>
        <v>3057915.9237560984</v>
      </c>
      <c r="O264" s="94">
        <f t="shared" ca="1" si="54"/>
        <v>26018197.751763914</v>
      </c>
      <c r="P264" s="10">
        <f t="shared" ca="1" si="55"/>
        <v>0.17743687604244884</v>
      </c>
    </row>
    <row r="265" spans="4:16" x14ac:dyDescent="0.2">
      <c r="D265" s="101">
        <f t="shared" si="43"/>
        <v>0</v>
      </c>
      <c r="E265" s="101">
        <f t="shared" si="44"/>
        <v>0</v>
      </c>
      <c r="F265" s="94">
        <f t="shared" si="45"/>
        <v>0</v>
      </c>
      <c r="G265" s="94">
        <f t="shared" si="46"/>
        <v>0</v>
      </c>
      <c r="H265" s="94">
        <f t="shared" si="47"/>
        <v>0</v>
      </c>
      <c r="I265" s="94">
        <f t="shared" si="48"/>
        <v>0</v>
      </c>
      <c r="J265" s="94">
        <f t="shared" si="49"/>
        <v>0</v>
      </c>
      <c r="K265" s="94">
        <f t="shared" ca="1" si="50"/>
        <v>-0.17743687604244884</v>
      </c>
      <c r="L265" s="94">
        <f t="shared" ca="1" si="51"/>
        <v>3.1483844979703357E-2</v>
      </c>
      <c r="M265" s="94">
        <f t="shared" ca="1" si="52"/>
        <v>854215029.70804977</v>
      </c>
      <c r="N265" s="94">
        <f t="shared" ca="1" si="53"/>
        <v>3057915.9237560984</v>
      </c>
      <c r="O265" s="94">
        <f t="shared" ca="1" si="54"/>
        <v>26018197.751763914</v>
      </c>
      <c r="P265" s="10">
        <f t="shared" ca="1" si="55"/>
        <v>0.17743687604244884</v>
      </c>
    </row>
    <row r="266" spans="4:16" x14ac:dyDescent="0.2">
      <c r="D266" s="101">
        <f t="shared" si="43"/>
        <v>0</v>
      </c>
      <c r="E266" s="101">
        <f t="shared" si="44"/>
        <v>0</v>
      </c>
      <c r="F266" s="94">
        <f t="shared" si="45"/>
        <v>0</v>
      </c>
      <c r="G266" s="94">
        <f t="shared" si="46"/>
        <v>0</v>
      </c>
      <c r="H266" s="94">
        <f t="shared" si="47"/>
        <v>0</v>
      </c>
      <c r="I266" s="94">
        <f t="shared" si="48"/>
        <v>0</v>
      </c>
      <c r="J266" s="94">
        <f t="shared" si="49"/>
        <v>0</v>
      </c>
      <c r="K266" s="94">
        <f t="shared" ca="1" si="50"/>
        <v>-0.17743687604244884</v>
      </c>
      <c r="L266" s="94">
        <f t="shared" ca="1" si="51"/>
        <v>3.1483844979703357E-2</v>
      </c>
      <c r="M266" s="94">
        <f t="shared" ca="1" si="52"/>
        <v>854215029.70804977</v>
      </c>
      <c r="N266" s="94">
        <f t="shared" ca="1" si="53"/>
        <v>3057915.9237560984</v>
      </c>
      <c r="O266" s="94">
        <f t="shared" ca="1" si="54"/>
        <v>26018197.751763914</v>
      </c>
      <c r="P266" s="10">
        <f t="shared" ca="1" si="55"/>
        <v>0.17743687604244884</v>
      </c>
    </row>
    <row r="267" spans="4:16" x14ac:dyDescent="0.2">
      <c r="D267" s="101">
        <f t="shared" si="43"/>
        <v>0</v>
      </c>
      <c r="E267" s="101">
        <f t="shared" si="44"/>
        <v>0</v>
      </c>
      <c r="F267" s="94">
        <f t="shared" si="45"/>
        <v>0</v>
      </c>
      <c r="G267" s="94">
        <f t="shared" si="46"/>
        <v>0</v>
      </c>
      <c r="H267" s="94">
        <f t="shared" si="47"/>
        <v>0</v>
      </c>
      <c r="I267" s="94">
        <f t="shared" si="48"/>
        <v>0</v>
      </c>
      <c r="J267" s="94">
        <f t="shared" si="49"/>
        <v>0</v>
      </c>
      <c r="K267" s="94">
        <f t="shared" ca="1" si="50"/>
        <v>-0.17743687604244884</v>
      </c>
      <c r="L267" s="94">
        <f t="shared" ca="1" si="51"/>
        <v>3.1483844979703357E-2</v>
      </c>
      <c r="M267" s="94">
        <f t="shared" ca="1" si="52"/>
        <v>854215029.70804977</v>
      </c>
      <c r="N267" s="94">
        <f t="shared" ca="1" si="53"/>
        <v>3057915.9237560984</v>
      </c>
      <c r="O267" s="94">
        <f t="shared" ca="1" si="54"/>
        <v>26018197.751763914</v>
      </c>
      <c r="P267" s="10">
        <f t="shared" ca="1" si="55"/>
        <v>0.17743687604244884</v>
      </c>
    </row>
    <row r="268" spans="4:16" x14ac:dyDescent="0.2">
      <c r="D268" s="101">
        <f t="shared" si="43"/>
        <v>0</v>
      </c>
      <c r="E268" s="101">
        <f t="shared" si="44"/>
        <v>0</v>
      </c>
      <c r="F268" s="94">
        <f t="shared" si="45"/>
        <v>0</v>
      </c>
      <c r="G268" s="94">
        <f t="shared" si="46"/>
        <v>0</v>
      </c>
      <c r="H268" s="94">
        <f t="shared" si="47"/>
        <v>0</v>
      </c>
      <c r="I268" s="94">
        <f t="shared" si="48"/>
        <v>0</v>
      </c>
      <c r="J268" s="94">
        <f t="shared" si="49"/>
        <v>0</v>
      </c>
      <c r="K268" s="94">
        <f t="shared" ca="1" si="50"/>
        <v>-0.17743687604244884</v>
      </c>
      <c r="L268" s="94">
        <f t="shared" ca="1" si="51"/>
        <v>3.1483844979703357E-2</v>
      </c>
      <c r="M268" s="94">
        <f t="shared" ca="1" si="52"/>
        <v>854215029.70804977</v>
      </c>
      <c r="N268" s="94">
        <f t="shared" ca="1" si="53"/>
        <v>3057915.9237560984</v>
      </c>
      <c r="O268" s="94">
        <f t="shared" ca="1" si="54"/>
        <v>26018197.751763914</v>
      </c>
      <c r="P268" s="10">
        <f t="shared" ca="1" si="55"/>
        <v>0.17743687604244884</v>
      </c>
    </row>
    <row r="269" spans="4:16" x14ac:dyDescent="0.2">
      <c r="D269" s="101">
        <f t="shared" si="43"/>
        <v>0</v>
      </c>
      <c r="E269" s="101">
        <f t="shared" si="44"/>
        <v>0</v>
      </c>
      <c r="F269" s="94">
        <f t="shared" si="45"/>
        <v>0</v>
      </c>
      <c r="G269" s="94">
        <f t="shared" si="46"/>
        <v>0</v>
      </c>
      <c r="H269" s="94">
        <f t="shared" si="47"/>
        <v>0</v>
      </c>
      <c r="I269" s="94">
        <f t="shared" si="48"/>
        <v>0</v>
      </c>
      <c r="J269" s="94">
        <f t="shared" si="49"/>
        <v>0</v>
      </c>
      <c r="K269" s="94">
        <f t="shared" ca="1" si="50"/>
        <v>-0.17743687604244884</v>
      </c>
      <c r="L269" s="94">
        <f t="shared" ca="1" si="51"/>
        <v>3.1483844979703357E-2</v>
      </c>
      <c r="M269" s="94">
        <f t="shared" ca="1" si="52"/>
        <v>854215029.70804977</v>
      </c>
      <c r="N269" s="94">
        <f t="shared" ca="1" si="53"/>
        <v>3057915.9237560984</v>
      </c>
      <c r="O269" s="94">
        <f t="shared" ca="1" si="54"/>
        <v>26018197.751763914</v>
      </c>
      <c r="P269" s="10">
        <f t="shared" ca="1" si="55"/>
        <v>0.17743687604244884</v>
      </c>
    </row>
    <row r="270" spans="4:16" x14ac:dyDescent="0.2">
      <c r="D270" s="101">
        <f t="shared" si="43"/>
        <v>0</v>
      </c>
      <c r="E270" s="101">
        <f t="shared" si="44"/>
        <v>0</v>
      </c>
      <c r="F270" s="94">
        <f t="shared" si="45"/>
        <v>0</v>
      </c>
      <c r="G270" s="94">
        <f t="shared" si="46"/>
        <v>0</v>
      </c>
      <c r="H270" s="94">
        <f t="shared" si="47"/>
        <v>0</v>
      </c>
      <c r="I270" s="94">
        <f t="shared" si="48"/>
        <v>0</v>
      </c>
      <c r="J270" s="94">
        <f t="shared" si="49"/>
        <v>0</v>
      </c>
      <c r="K270" s="94">
        <f t="shared" ca="1" si="50"/>
        <v>-0.17743687604244884</v>
      </c>
      <c r="L270" s="94">
        <f t="shared" ca="1" si="51"/>
        <v>3.1483844979703357E-2</v>
      </c>
      <c r="M270" s="94">
        <f t="shared" ca="1" si="52"/>
        <v>854215029.70804977</v>
      </c>
      <c r="N270" s="94">
        <f t="shared" ca="1" si="53"/>
        <v>3057915.9237560984</v>
      </c>
      <c r="O270" s="94">
        <f t="shared" ca="1" si="54"/>
        <v>26018197.751763914</v>
      </c>
      <c r="P270" s="10">
        <f t="shared" ca="1" si="55"/>
        <v>0.17743687604244884</v>
      </c>
    </row>
    <row r="271" spans="4:16" x14ac:dyDescent="0.2">
      <c r="D271" s="101">
        <f t="shared" si="43"/>
        <v>0</v>
      </c>
      <c r="E271" s="101">
        <f t="shared" si="44"/>
        <v>0</v>
      </c>
      <c r="F271" s="94">
        <f t="shared" si="45"/>
        <v>0</v>
      </c>
      <c r="G271" s="94">
        <f t="shared" si="46"/>
        <v>0</v>
      </c>
      <c r="H271" s="94">
        <f t="shared" si="47"/>
        <v>0</v>
      </c>
      <c r="I271" s="94">
        <f t="shared" si="48"/>
        <v>0</v>
      </c>
      <c r="J271" s="94">
        <f t="shared" si="49"/>
        <v>0</v>
      </c>
      <c r="K271" s="94">
        <f t="shared" ca="1" si="50"/>
        <v>-0.17743687604244884</v>
      </c>
      <c r="L271" s="94">
        <f t="shared" ca="1" si="51"/>
        <v>3.1483844979703357E-2</v>
      </c>
      <c r="M271" s="94">
        <f t="shared" ca="1" si="52"/>
        <v>854215029.70804977</v>
      </c>
      <c r="N271" s="94">
        <f t="shared" ca="1" si="53"/>
        <v>3057915.9237560984</v>
      </c>
      <c r="O271" s="94">
        <f t="shared" ca="1" si="54"/>
        <v>26018197.751763914</v>
      </c>
      <c r="P271" s="10">
        <f t="shared" ca="1" si="55"/>
        <v>0.17743687604244884</v>
      </c>
    </row>
    <row r="272" spans="4:16" x14ac:dyDescent="0.2">
      <c r="D272" s="101">
        <f t="shared" si="43"/>
        <v>0</v>
      </c>
      <c r="E272" s="101">
        <f t="shared" si="44"/>
        <v>0</v>
      </c>
      <c r="F272" s="94">
        <f t="shared" si="45"/>
        <v>0</v>
      </c>
      <c r="G272" s="94">
        <f t="shared" si="46"/>
        <v>0</v>
      </c>
      <c r="H272" s="94">
        <f t="shared" si="47"/>
        <v>0</v>
      </c>
      <c r="I272" s="94">
        <f t="shared" si="48"/>
        <v>0</v>
      </c>
      <c r="J272" s="94">
        <f t="shared" si="49"/>
        <v>0</v>
      </c>
      <c r="K272" s="94">
        <f t="shared" ca="1" si="50"/>
        <v>-0.17743687604244884</v>
      </c>
      <c r="L272" s="94">
        <f t="shared" ca="1" si="51"/>
        <v>3.1483844979703357E-2</v>
      </c>
      <c r="M272" s="94">
        <f t="shared" ca="1" si="52"/>
        <v>854215029.70804977</v>
      </c>
      <c r="N272" s="94">
        <f t="shared" ca="1" si="53"/>
        <v>3057915.9237560984</v>
      </c>
      <c r="O272" s="94">
        <f t="shared" ca="1" si="54"/>
        <v>26018197.751763914</v>
      </c>
      <c r="P272" s="10">
        <f t="shared" ca="1" si="55"/>
        <v>0.17743687604244884</v>
      </c>
    </row>
    <row r="273" spans="4:16" x14ac:dyDescent="0.2">
      <c r="D273" s="101">
        <f t="shared" si="43"/>
        <v>0</v>
      </c>
      <c r="E273" s="101">
        <f t="shared" si="44"/>
        <v>0</v>
      </c>
      <c r="F273" s="94">
        <f t="shared" si="45"/>
        <v>0</v>
      </c>
      <c r="G273" s="94">
        <f t="shared" si="46"/>
        <v>0</v>
      </c>
      <c r="H273" s="94">
        <f t="shared" si="47"/>
        <v>0</v>
      </c>
      <c r="I273" s="94">
        <f t="shared" si="48"/>
        <v>0</v>
      </c>
      <c r="J273" s="94">
        <f t="shared" si="49"/>
        <v>0</v>
      </c>
      <c r="K273" s="94">
        <f t="shared" ca="1" si="50"/>
        <v>-0.17743687604244884</v>
      </c>
      <c r="L273" s="94">
        <f t="shared" ca="1" si="51"/>
        <v>3.1483844979703357E-2</v>
      </c>
      <c r="M273" s="94">
        <f t="shared" ca="1" si="52"/>
        <v>854215029.70804977</v>
      </c>
      <c r="N273" s="94">
        <f t="shared" ca="1" si="53"/>
        <v>3057915.9237560984</v>
      </c>
      <c r="O273" s="94">
        <f t="shared" ca="1" si="54"/>
        <v>26018197.751763914</v>
      </c>
      <c r="P273" s="10">
        <f t="shared" ca="1" si="55"/>
        <v>0.17743687604244884</v>
      </c>
    </row>
    <row r="274" spans="4:16" x14ac:dyDescent="0.2">
      <c r="D274" s="101">
        <f t="shared" si="43"/>
        <v>0</v>
      </c>
      <c r="E274" s="101">
        <f t="shared" si="44"/>
        <v>0</v>
      </c>
      <c r="F274" s="94">
        <f t="shared" si="45"/>
        <v>0</v>
      </c>
      <c r="G274" s="94">
        <f t="shared" si="46"/>
        <v>0</v>
      </c>
      <c r="H274" s="94">
        <f t="shared" si="47"/>
        <v>0</v>
      </c>
      <c r="I274" s="94">
        <f t="shared" si="48"/>
        <v>0</v>
      </c>
      <c r="J274" s="94">
        <f t="shared" si="49"/>
        <v>0</v>
      </c>
      <c r="K274" s="94">
        <f t="shared" ca="1" si="50"/>
        <v>-0.17743687604244884</v>
      </c>
      <c r="L274" s="94">
        <f t="shared" ca="1" si="51"/>
        <v>3.1483844979703357E-2</v>
      </c>
      <c r="M274" s="94">
        <f t="shared" ca="1" si="52"/>
        <v>854215029.70804977</v>
      </c>
      <c r="N274" s="94">
        <f t="shared" ca="1" si="53"/>
        <v>3057915.9237560984</v>
      </c>
      <c r="O274" s="94">
        <f t="shared" ca="1" si="54"/>
        <v>26018197.751763914</v>
      </c>
      <c r="P274" s="10">
        <f t="shared" ca="1" si="55"/>
        <v>0.17743687604244884</v>
      </c>
    </row>
    <row r="275" spans="4:16" x14ac:dyDescent="0.2">
      <c r="D275" s="101">
        <f t="shared" si="43"/>
        <v>0</v>
      </c>
      <c r="E275" s="101">
        <f t="shared" si="44"/>
        <v>0</v>
      </c>
      <c r="F275" s="94">
        <f t="shared" si="45"/>
        <v>0</v>
      </c>
      <c r="G275" s="94">
        <f t="shared" si="46"/>
        <v>0</v>
      </c>
      <c r="H275" s="94">
        <f t="shared" si="47"/>
        <v>0</v>
      </c>
      <c r="I275" s="94">
        <f t="shared" si="48"/>
        <v>0</v>
      </c>
      <c r="J275" s="94">
        <f t="shared" si="49"/>
        <v>0</v>
      </c>
      <c r="K275" s="94">
        <f t="shared" ca="1" si="50"/>
        <v>-0.17743687604244884</v>
      </c>
      <c r="L275" s="94">
        <f t="shared" ca="1" si="51"/>
        <v>3.1483844979703357E-2</v>
      </c>
      <c r="M275" s="94">
        <f t="shared" ca="1" si="52"/>
        <v>854215029.70804977</v>
      </c>
      <c r="N275" s="94">
        <f t="shared" ca="1" si="53"/>
        <v>3057915.9237560984</v>
      </c>
      <c r="O275" s="94">
        <f t="shared" ca="1" si="54"/>
        <v>26018197.751763914</v>
      </c>
      <c r="P275" s="10">
        <f t="shared" ca="1" si="55"/>
        <v>0.17743687604244884</v>
      </c>
    </row>
    <row r="276" spans="4:16" x14ac:dyDescent="0.2">
      <c r="D276" s="101">
        <f t="shared" si="43"/>
        <v>0</v>
      </c>
      <c r="E276" s="101">
        <f t="shared" si="44"/>
        <v>0</v>
      </c>
      <c r="F276" s="94">
        <f t="shared" si="45"/>
        <v>0</v>
      </c>
      <c r="G276" s="94">
        <f t="shared" si="46"/>
        <v>0</v>
      </c>
      <c r="H276" s="94">
        <f t="shared" si="47"/>
        <v>0</v>
      </c>
      <c r="I276" s="94">
        <f t="shared" si="48"/>
        <v>0</v>
      </c>
      <c r="J276" s="94">
        <f t="shared" si="49"/>
        <v>0</v>
      </c>
      <c r="K276" s="94">
        <f t="shared" ca="1" si="50"/>
        <v>-0.17743687604244884</v>
      </c>
      <c r="L276" s="94">
        <f t="shared" ca="1" si="51"/>
        <v>3.1483844979703357E-2</v>
      </c>
      <c r="M276" s="94">
        <f t="shared" ca="1" si="52"/>
        <v>854215029.70804977</v>
      </c>
      <c r="N276" s="94">
        <f t="shared" ca="1" si="53"/>
        <v>3057915.9237560984</v>
      </c>
      <c r="O276" s="94">
        <f t="shared" ca="1" si="54"/>
        <v>26018197.751763914</v>
      </c>
      <c r="P276" s="10">
        <f t="shared" ca="1" si="55"/>
        <v>0.17743687604244884</v>
      </c>
    </row>
    <row r="277" spans="4:16" x14ac:dyDescent="0.2">
      <c r="D277" s="101">
        <f t="shared" ref="D277:D338" si="56">A277/A$18</f>
        <v>0</v>
      </c>
      <c r="E277" s="101">
        <f t="shared" ref="E277:E338" si="57">B277/B$18</f>
        <v>0</v>
      </c>
      <c r="F277" s="94">
        <f t="shared" ref="F277:F338" si="58">D277*D277</f>
        <v>0</v>
      </c>
      <c r="G277" s="94">
        <f t="shared" ref="G277:G338" si="59">D277*F277</f>
        <v>0</v>
      </c>
      <c r="H277" s="94">
        <f t="shared" ref="H277:H338" si="60">F277*F277</f>
        <v>0</v>
      </c>
      <c r="I277" s="94">
        <f t="shared" ref="I277:I338" si="61">E277*D277</f>
        <v>0</v>
      </c>
      <c r="J277" s="94">
        <f t="shared" ref="J277:J338" si="62">I277*D277</f>
        <v>0</v>
      </c>
      <c r="K277" s="94">
        <f t="shared" ref="K277:K338" ca="1" si="63">+E$4+E$5*D277+E$6*D277^2</f>
        <v>-0.17743687604244884</v>
      </c>
      <c r="L277" s="94">
        <f t="shared" ref="L277:L338" ca="1" si="64">+(K277-E277)^2</f>
        <v>3.1483844979703357E-2</v>
      </c>
      <c r="M277" s="94">
        <f t="shared" ref="M277:M338" ca="1" si="65">(M$1-M$2*D277+M$3*F277)^2</f>
        <v>854215029.70804977</v>
      </c>
      <c r="N277" s="94">
        <f t="shared" ref="N277:N338" ca="1" si="66">(-M$2+M$4*D277-M$5*F277)^2</f>
        <v>3057915.9237560984</v>
      </c>
      <c r="O277" s="94">
        <f t="shared" ref="O277:O338" ca="1" si="67">+(M$3-D277*M$5+F277*M$6)^2</f>
        <v>26018197.751763914</v>
      </c>
      <c r="P277" s="10">
        <f t="shared" ref="P277:P338" ca="1" si="68">+E277-K277</f>
        <v>0.17743687604244884</v>
      </c>
    </row>
    <row r="278" spans="4:16" x14ac:dyDescent="0.2">
      <c r="D278" s="101">
        <f t="shared" si="56"/>
        <v>0</v>
      </c>
      <c r="E278" s="101">
        <f t="shared" si="57"/>
        <v>0</v>
      </c>
      <c r="F278" s="94">
        <f t="shared" si="58"/>
        <v>0</v>
      </c>
      <c r="G278" s="94">
        <f t="shared" si="59"/>
        <v>0</v>
      </c>
      <c r="H278" s="94">
        <f t="shared" si="60"/>
        <v>0</v>
      </c>
      <c r="I278" s="94">
        <f t="shared" si="61"/>
        <v>0</v>
      </c>
      <c r="J278" s="94">
        <f t="shared" si="62"/>
        <v>0</v>
      </c>
      <c r="K278" s="94">
        <f t="shared" ca="1" si="63"/>
        <v>-0.17743687604244884</v>
      </c>
      <c r="L278" s="94">
        <f t="shared" ca="1" si="64"/>
        <v>3.1483844979703357E-2</v>
      </c>
      <c r="M278" s="94">
        <f t="shared" ca="1" si="65"/>
        <v>854215029.70804977</v>
      </c>
      <c r="N278" s="94">
        <f t="shared" ca="1" si="66"/>
        <v>3057915.9237560984</v>
      </c>
      <c r="O278" s="94">
        <f t="shared" ca="1" si="67"/>
        <v>26018197.751763914</v>
      </c>
      <c r="P278" s="10">
        <f t="shared" ca="1" si="68"/>
        <v>0.17743687604244884</v>
      </c>
    </row>
    <row r="279" spans="4:16" x14ac:dyDescent="0.2">
      <c r="D279" s="101">
        <f t="shared" si="56"/>
        <v>0</v>
      </c>
      <c r="E279" s="101">
        <f t="shared" si="57"/>
        <v>0</v>
      </c>
      <c r="F279" s="94">
        <f t="shared" si="58"/>
        <v>0</v>
      </c>
      <c r="G279" s="94">
        <f t="shared" si="59"/>
        <v>0</v>
      </c>
      <c r="H279" s="94">
        <f t="shared" si="60"/>
        <v>0</v>
      </c>
      <c r="I279" s="94">
        <f t="shared" si="61"/>
        <v>0</v>
      </c>
      <c r="J279" s="94">
        <f t="shared" si="62"/>
        <v>0</v>
      </c>
      <c r="K279" s="94">
        <f t="shared" ca="1" si="63"/>
        <v>-0.17743687604244884</v>
      </c>
      <c r="L279" s="94">
        <f t="shared" ca="1" si="64"/>
        <v>3.1483844979703357E-2</v>
      </c>
      <c r="M279" s="94">
        <f t="shared" ca="1" si="65"/>
        <v>854215029.70804977</v>
      </c>
      <c r="N279" s="94">
        <f t="shared" ca="1" si="66"/>
        <v>3057915.9237560984</v>
      </c>
      <c r="O279" s="94">
        <f t="shared" ca="1" si="67"/>
        <v>26018197.751763914</v>
      </c>
      <c r="P279" s="10">
        <f t="shared" ca="1" si="68"/>
        <v>0.17743687604244884</v>
      </c>
    </row>
    <row r="280" spans="4:16" x14ac:dyDescent="0.2">
      <c r="D280" s="101">
        <f t="shared" si="56"/>
        <v>0</v>
      </c>
      <c r="E280" s="101">
        <f t="shared" si="57"/>
        <v>0</v>
      </c>
      <c r="F280" s="94">
        <f t="shared" si="58"/>
        <v>0</v>
      </c>
      <c r="G280" s="94">
        <f t="shared" si="59"/>
        <v>0</v>
      </c>
      <c r="H280" s="94">
        <f t="shared" si="60"/>
        <v>0</v>
      </c>
      <c r="I280" s="94">
        <f t="shared" si="61"/>
        <v>0</v>
      </c>
      <c r="J280" s="94">
        <f t="shared" si="62"/>
        <v>0</v>
      </c>
      <c r="K280" s="94">
        <f t="shared" ca="1" si="63"/>
        <v>-0.17743687604244884</v>
      </c>
      <c r="L280" s="94">
        <f t="shared" ca="1" si="64"/>
        <v>3.1483844979703357E-2</v>
      </c>
      <c r="M280" s="94">
        <f t="shared" ca="1" si="65"/>
        <v>854215029.70804977</v>
      </c>
      <c r="N280" s="94">
        <f t="shared" ca="1" si="66"/>
        <v>3057915.9237560984</v>
      </c>
      <c r="O280" s="94">
        <f t="shared" ca="1" si="67"/>
        <v>26018197.751763914</v>
      </c>
      <c r="P280" s="10">
        <f t="shared" ca="1" si="68"/>
        <v>0.17743687604244884</v>
      </c>
    </row>
    <row r="281" spans="4:16" x14ac:dyDescent="0.2">
      <c r="D281" s="101">
        <f t="shared" si="56"/>
        <v>0</v>
      </c>
      <c r="E281" s="101">
        <f t="shared" si="57"/>
        <v>0</v>
      </c>
      <c r="F281" s="94">
        <f t="shared" si="58"/>
        <v>0</v>
      </c>
      <c r="G281" s="94">
        <f t="shared" si="59"/>
        <v>0</v>
      </c>
      <c r="H281" s="94">
        <f t="shared" si="60"/>
        <v>0</v>
      </c>
      <c r="I281" s="94">
        <f t="shared" si="61"/>
        <v>0</v>
      </c>
      <c r="J281" s="94">
        <f t="shared" si="62"/>
        <v>0</v>
      </c>
      <c r="K281" s="94">
        <f t="shared" ca="1" si="63"/>
        <v>-0.17743687604244884</v>
      </c>
      <c r="L281" s="94">
        <f t="shared" ca="1" si="64"/>
        <v>3.1483844979703357E-2</v>
      </c>
      <c r="M281" s="94">
        <f t="shared" ca="1" si="65"/>
        <v>854215029.70804977</v>
      </c>
      <c r="N281" s="94">
        <f t="shared" ca="1" si="66"/>
        <v>3057915.9237560984</v>
      </c>
      <c r="O281" s="94">
        <f t="shared" ca="1" si="67"/>
        <v>26018197.751763914</v>
      </c>
      <c r="P281" s="10">
        <f t="shared" ca="1" si="68"/>
        <v>0.17743687604244884</v>
      </c>
    </row>
    <row r="282" spans="4:16" x14ac:dyDescent="0.2">
      <c r="D282" s="101">
        <f t="shared" si="56"/>
        <v>0</v>
      </c>
      <c r="E282" s="101">
        <f t="shared" si="57"/>
        <v>0</v>
      </c>
      <c r="F282" s="94">
        <f t="shared" si="58"/>
        <v>0</v>
      </c>
      <c r="G282" s="94">
        <f t="shared" si="59"/>
        <v>0</v>
      </c>
      <c r="H282" s="94">
        <f t="shared" si="60"/>
        <v>0</v>
      </c>
      <c r="I282" s="94">
        <f t="shared" si="61"/>
        <v>0</v>
      </c>
      <c r="J282" s="94">
        <f t="shared" si="62"/>
        <v>0</v>
      </c>
      <c r="K282" s="94">
        <f t="shared" ca="1" si="63"/>
        <v>-0.17743687604244884</v>
      </c>
      <c r="L282" s="94">
        <f t="shared" ca="1" si="64"/>
        <v>3.1483844979703357E-2</v>
      </c>
      <c r="M282" s="94">
        <f t="shared" ca="1" si="65"/>
        <v>854215029.70804977</v>
      </c>
      <c r="N282" s="94">
        <f t="shared" ca="1" si="66"/>
        <v>3057915.9237560984</v>
      </c>
      <c r="O282" s="94">
        <f t="shared" ca="1" si="67"/>
        <v>26018197.751763914</v>
      </c>
      <c r="P282" s="10">
        <f t="shared" ca="1" si="68"/>
        <v>0.17743687604244884</v>
      </c>
    </row>
    <row r="283" spans="4:16" x14ac:dyDescent="0.2">
      <c r="D283" s="101">
        <f t="shared" si="56"/>
        <v>0</v>
      </c>
      <c r="E283" s="101">
        <f t="shared" si="57"/>
        <v>0</v>
      </c>
      <c r="F283" s="94">
        <f t="shared" si="58"/>
        <v>0</v>
      </c>
      <c r="G283" s="94">
        <f t="shared" si="59"/>
        <v>0</v>
      </c>
      <c r="H283" s="94">
        <f t="shared" si="60"/>
        <v>0</v>
      </c>
      <c r="I283" s="94">
        <f t="shared" si="61"/>
        <v>0</v>
      </c>
      <c r="J283" s="94">
        <f t="shared" si="62"/>
        <v>0</v>
      </c>
      <c r="K283" s="94">
        <f t="shared" ca="1" si="63"/>
        <v>-0.17743687604244884</v>
      </c>
      <c r="L283" s="94">
        <f t="shared" ca="1" si="64"/>
        <v>3.1483844979703357E-2</v>
      </c>
      <c r="M283" s="94">
        <f t="shared" ca="1" si="65"/>
        <v>854215029.70804977</v>
      </c>
      <c r="N283" s="94">
        <f t="shared" ca="1" si="66"/>
        <v>3057915.9237560984</v>
      </c>
      <c r="O283" s="94">
        <f t="shared" ca="1" si="67"/>
        <v>26018197.751763914</v>
      </c>
      <c r="P283" s="10">
        <f t="shared" ca="1" si="68"/>
        <v>0.17743687604244884</v>
      </c>
    </row>
    <row r="284" spans="4:16" x14ac:dyDescent="0.2">
      <c r="D284" s="101">
        <f t="shared" si="56"/>
        <v>0</v>
      </c>
      <c r="E284" s="101">
        <f t="shared" si="57"/>
        <v>0</v>
      </c>
      <c r="F284" s="94">
        <f t="shared" si="58"/>
        <v>0</v>
      </c>
      <c r="G284" s="94">
        <f t="shared" si="59"/>
        <v>0</v>
      </c>
      <c r="H284" s="94">
        <f t="shared" si="60"/>
        <v>0</v>
      </c>
      <c r="I284" s="94">
        <f t="shared" si="61"/>
        <v>0</v>
      </c>
      <c r="J284" s="94">
        <f t="shared" si="62"/>
        <v>0</v>
      </c>
      <c r="K284" s="94">
        <f t="shared" ca="1" si="63"/>
        <v>-0.17743687604244884</v>
      </c>
      <c r="L284" s="94">
        <f t="shared" ca="1" si="64"/>
        <v>3.1483844979703357E-2</v>
      </c>
      <c r="M284" s="94">
        <f t="shared" ca="1" si="65"/>
        <v>854215029.70804977</v>
      </c>
      <c r="N284" s="94">
        <f t="shared" ca="1" si="66"/>
        <v>3057915.9237560984</v>
      </c>
      <c r="O284" s="94">
        <f t="shared" ca="1" si="67"/>
        <v>26018197.751763914</v>
      </c>
      <c r="P284" s="10">
        <f t="shared" ca="1" si="68"/>
        <v>0.17743687604244884</v>
      </c>
    </row>
    <row r="285" spans="4:16" x14ac:dyDescent="0.2">
      <c r="D285" s="101">
        <f t="shared" si="56"/>
        <v>0</v>
      </c>
      <c r="E285" s="101">
        <f t="shared" si="57"/>
        <v>0</v>
      </c>
      <c r="F285" s="94">
        <f t="shared" si="58"/>
        <v>0</v>
      </c>
      <c r="G285" s="94">
        <f t="shared" si="59"/>
        <v>0</v>
      </c>
      <c r="H285" s="94">
        <f t="shared" si="60"/>
        <v>0</v>
      </c>
      <c r="I285" s="94">
        <f t="shared" si="61"/>
        <v>0</v>
      </c>
      <c r="J285" s="94">
        <f t="shared" si="62"/>
        <v>0</v>
      </c>
      <c r="K285" s="94">
        <f t="shared" ca="1" si="63"/>
        <v>-0.17743687604244884</v>
      </c>
      <c r="L285" s="94">
        <f t="shared" ca="1" si="64"/>
        <v>3.1483844979703357E-2</v>
      </c>
      <c r="M285" s="94">
        <f t="shared" ca="1" si="65"/>
        <v>854215029.70804977</v>
      </c>
      <c r="N285" s="94">
        <f t="shared" ca="1" si="66"/>
        <v>3057915.9237560984</v>
      </c>
      <c r="O285" s="94">
        <f t="shared" ca="1" si="67"/>
        <v>26018197.751763914</v>
      </c>
      <c r="P285" s="10">
        <f t="shared" ca="1" si="68"/>
        <v>0.17743687604244884</v>
      </c>
    </row>
    <row r="286" spans="4:16" x14ac:dyDescent="0.2">
      <c r="D286" s="101">
        <f t="shared" si="56"/>
        <v>0</v>
      </c>
      <c r="E286" s="101">
        <f t="shared" si="57"/>
        <v>0</v>
      </c>
      <c r="F286" s="94">
        <f t="shared" si="58"/>
        <v>0</v>
      </c>
      <c r="G286" s="94">
        <f t="shared" si="59"/>
        <v>0</v>
      </c>
      <c r="H286" s="94">
        <f t="shared" si="60"/>
        <v>0</v>
      </c>
      <c r="I286" s="94">
        <f t="shared" si="61"/>
        <v>0</v>
      </c>
      <c r="J286" s="94">
        <f t="shared" si="62"/>
        <v>0</v>
      </c>
      <c r="K286" s="94">
        <f t="shared" ca="1" si="63"/>
        <v>-0.17743687604244884</v>
      </c>
      <c r="L286" s="94">
        <f t="shared" ca="1" si="64"/>
        <v>3.1483844979703357E-2</v>
      </c>
      <c r="M286" s="94">
        <f t="shared" ca="1" si="65"/>
        <v>854215029.70804977</v>
      </c>
      <c r="N286" s="94">
        <f t="shared" ca="1" si="66"/>
        <v>3057915.9237560984</v>
      </c>
      <c r="O286" s="94">
        <f t="shared" ca="1" si="67"/>
        <v>26018197.751763914</v>
      </c>
      <c r="P286" s="10">
        <f t="shared" ca="1" si="68"/>
        <v>0.17743687604244884</v>
      </c>
    </row>
    <row r="287" spans="4:16" x14ac:dyDescent="0.2">
      <c r="D287" s="101">
        <f t="shared" si="56"/>
        <v>0</v>
      </c>
      <c r="E287" s="101">
        <f t="shared" si="57"/>
        <v>0</v>
      </c>
      <c r="F287" s="94">
        <f t="shared" si="58"/>
        <v>0</v>
      </c>
      <c r="G287" s="94">
        <f t="shared" si="59"/>
        <v>0</v>
      </c>
      <c r="H287" s="94">
        <f t="shared" si="60"/>
        <v>0</v>
      </c>
      <c r="I287" s="94">
        <f t="shared" si="61"/>
        <v>0</v>
      </c>
      <c r="J287" s="94">
        <f t="shared" si="62"/>
        <v>0</v>
      </c>
      <c r="K287" s="94">
        <f t="shared" ca="1" si="63"/>
        <v>-0.17743687604244884</v>
      </c>
      <c r="L287" s="94">
        <f t="shared" ca="1" si="64"/>
        <v>3.1483844979703357E-2</v>
      </c>
      <c r="M287" s="94">
        <f t="shared" ca="1" si="65"/>
        <v>854215029.70804977</v>
      </c>
      <c r="N287" s="94">
        <f t="shared" ca="1" si="66"/>
        <v>3057915.9237560984</v>
      </c>
      <c r="O287" s="94">
        <f t="shared" ca="1" si="67"/>
        <v>26018197.751763914</v>
      </c>
      <c r="P287" s="10">
        <f t="shared" ca="1" si="68"/>
        <v>0.17743687604244884</v>
      </c>
    </row>
    <row r="288" spans="4:16" x14ac:dyDescent="0.2">
      <c r="D288" s="101">
        <f t="shared" si="56"/>
        <v>0</v>
      </c>
      <c r="E288" s="101">
        <f t="shared" si="57"/>
        <v>0</v>
      </c>
      <c r="F288" s="94">
        <f t="shared" si="58"/>
        <v>0</v>
      </c>
      <c r="G288" s="94">
        <f t="shared" si="59"/>
        <v>0</v>
      </c>
      <c r="H288" s="94">
        <f t="shared" si="60"/>
        <v>0</v>
      </c>
      <c r="I288" s="94">
        <f t="shared" si="61"/>
        <v>0</v>
      </c>
      <c r="J288" s="94">
        <f t="shared" si="62"/>
        <v>0</v>
      </c>
      <c r="K288" s="94">
        <f t="shared" ca="1" si="63"/>
        <v>-0.17743687604244884</v>
      </c>
      <c r="L288" s="94">
        <f t="shared" ca="1" si="64"/>
        <v>3.1483844979703357E-2</v>
      </c>
      <c r="M288" s="94">
        <f t="shared" ca="1" si="65"/>
        <v>854215029.70804977</v>
      </c>
      <c r="N288" s="94">
        <f t="shared" ca="1" si="66"/>
        <v>3057915.9237560984</v>
      </c>
      <c r="O288" s="94">
        <f t="shared" ca="1" si="67"/>
        <v>26018197.751763914</v>
      </c>
      <c r="P288" s="10">
        <f t="shared" ca="1" si="68"/>
        <v>0.17743687604244884</v>
      </c>
    </row>
    <row r="289" spans="4:16" x14ac:dyDescent="0.2">
      <c r="D289" s="101">
        <f t="shared" si="56"/>
        <v>0</v>
      </c>
      <c r="E289" s="101">
        <f t="shared" si="57"/>
        <v>0</v>
      </c>
      <c r="F289" s="94">
        <f t="shared" si="58"/>
        <v>0</v>
      </c>
      <c r="G289" s="94">
        <f t="shared" si="59"/>
        <v>0</v>
      </c>
      <c r="H289" s="94">
        <f t="shared" si="60"/>
        <v>0</v>
      </c>
      <c r="I289" s="94">
        <f t="shared" si="61"/>
        <v>0</v>
      </c>
      <c r="J289" s="94">
        <f t="shared" si="62"/>
        <v>0</v>
      </c>
      <c r="K289" s="94">
        <f t="shared" ca="1" si="63"/>
        <v>-0.17743687604244884</v>
      </c>
      <c r="L289" s="94">
        <f t="shared" ca="1" si="64"/>
        <v>3.1483844979703357E-2</v>
      </c>
      <c r="M289" s="94">
        <f t="shared" ca="1" si="65"/>
        <v>854215029.70804977</v>
      </c>
      <c r="N289" s="94">
        <f t="shared" ca="1" si="66"/>
        <v>3057915.9237560984</v>
      </c>
      <c r="O289" s="94">
        <f t="shared" ca="1" si="67"/>
        <v>26018197.751763914</v>
      </c>
      <c r="P289" s="10">
        <f t="shared" ca="1" si="68"/>
        <v>0.17743687604244884</v>
      </c>
    </row>
    <row r="290" spans="4:16" x14ac:dyDescent="0.2">
      <c r="D290" s="101">
        <f t="shared" si="56"/>
        <v>0</v>
      </c>
      <c r="E290" s="101">
        <f t="shared" si="57"/>
        <v>0</v>
      </c>
      <c r="F290" s="94">
        <f t="shared" si="58"/>
        <v>0</v>
      </c>
      <c r="G290" s="94">
        <f t="shared" si="59"/>
        <v>0</v>
      </c>
      <c r="H290" s="94">
        <f t="shared" si="60"/>
        <v>0</v>
      </c>
      <c r="I290" s="94">
        <f t="shared" si="61"/>
        <v>0</v>
      </c>
      <c r="J290" s="94">
        <f t="shared" si="62"/>
        <v>0</v>
      </c>
      <c r="K290" s="94">
        <f t="shared" ca="1" si="63"/>
        <v>-0.17743687604244884</v>
      </c>
      <c r="L290" s="94">
        <f t="shared" ca="1" si="64"/>
        <v>3.1483844979703357E-2</v>
      </c>
      <c r="M290" s="94">
        <f t="shared" ca="1" si="65"/>
        <v>854215029.70804977</v>
      </c>
      <c r="N290" s="94">
        <f t="shared" ca="1" si="66"/>
        <v>3057915.9237560984</v>
      </c>
      <c r="O290" s="94">
        <f t="shared" ca="1" si="67"/>
        <v>26018197.751763914</v>
      </c>
      <c r="P290" s="10">
        <f t="shared" ca="1" si="68"/>
        <v>0.17743687604244884</v>
      </c>
    </row>
    <row r="291" spans="4:16" x14ac:dyDescent="0.2">
      <c r="D291" s="101">
        <f t="shared" si="56"/>
        <v>0</v>
      </c>
      <c r="E291" s="101">
        <f t="shared" si="57"/>
        <v>0</v>
      </c>
      <c r="F291" s="94">
        <f t="shared" si="58"/>
        <v>0</v>
      </c>
      <c r="G291" s="94">
        <f t="shared" si="59"/>
        <v>0</v>
      </c>
      <c r="H291" s="94">
        <f t="shared" si="60"/>
        <v>0</v>
      </c>
      <c r="I291" s="94">
        <f t="shared" si="61"/>
        <v>0</v>
      </c>
      <c r="J291" s="94">
        <f t="shared" si="62"/>
        <v>0</v>
      </c>
      <c r="K291" s="94">
        <f t="shared" ca="1" si="63"/>
        <v>-0.17743687604244884</v>
      </c>
      <c r="L291" s="94">
        <f t="shared" ca="1" si="64"/>
        <v>3.1483844979703357E-2</v>
      </c>
      <c r="M291" s="94">
        <f t="shared" ca="1" si="65"/>
        <v>854215029.70804977</v>
      </c>
      <c r="N291" s="94">
        <f t="shared" ca="1" si="66"/>
        <v>3057915.9237560984</v>
      </c>
      <c r="O291" s="94">
        <f t="shared" ca="1" si="67"/>
        <v>26018197.751763914</v>
      </c>
      <c r="P291" s="10">
        <f t="shared" ca="1" si="68"/>
        <v>0.17743687604244884</v>
      </c>
    </row>
    <row r="292" spans="4:16" x14ac:dyDescent="0.2">
      <c r="D292" s="101">
        <f t="shared" si="56"/>
        <v>0</v>
      </c>
      <c r="E292" s="101">
        <f t="shared" si="57"/>
        <v>0</v>
      </c>
      <c r="F292" s="94">
        <f t="shared" si="58"/>
        <v>0</v>
      </c>
      <c r="G292" s="94">
        <f t="shared" si="59"/>
        <v>0</v>
      </c>
      <c r="H292" s="94">
        <f t="shared" si="60"/>
        <v>0</v>
      </c>
      <c r="I292" s="94">
        <f t="shared" si="61"/>
        <v>0</v>
      </c>
      <c r="J292" s="94">
        <f t="shared" si="62"/>
        <v>0</v>
      </c>
      <c r="K292" s="94">
        <f t="shared" ca="1" si="63"/>
        <v>-0.17743687604244884</v>
      </c>
      <c r="L292" s="94">
        <f t="shared" ca="1" si="64"/>
        <v>3.1483844979703357E-2</v>
      </c>
      <c r="M292" s="94">
        <f t="shared" ca="1" si="65"/>
        <v>854215029.70804977</v>
      </c>
      <c r="N292" s="94">
        <f t="shared" ca="1" si="66"/>
        <v>3057915.9237560984</v>
      </c>
      <c r="O292" s="94">
        <f t="shared" ca="1" si="67"/>
        <v>26018197.751763914</v>
      </c>
      <c r="P292" s="10">
        <f t="shared" ca="1" si="68"/>
        <v>0.17743687604244884</v>
      </c>
    </row>
    <row r="293" spans="4:16" x14ac:dyDescent="0.2">
      <c r="D293" s="101">
        <f t="shared" si="56"/>
        <v>0</v>
      </c>
      <c r="E293" s="101">
        <f t="shared" si="57"/>
        <v>0</v>
      </c>
      <c r="F293" s="94">
        <f t="shared" si="58"/>
        <v>0</v>
      </c>
      <c r="G293" s="94">
        <f t="shared" si="59"/>
        <v>0</v>
      </c>
      <c r="H293" s="94">
        <f t="shared" si="60"/>
        <v>0</v>
      </c>
      <c r="I293" s="94">
        <f t="shared" si="61"/>
        <v>0</v>
      </c>
      <c r="J293" s="94">
        <f t="shared" si="62"/>
        <v>0</v>
      </c>
      <c r="K293" s="94">
        <f t="shared" ca="1" si="63"/>
        <v>-0.17743687604244884</v>
      </c>
      <c r="L293" s="94">
        <f t="shared" ca="1" si="64"/>
        <v>3.1483844979703357E-2</v>
      </c>
      <c r="M293" s="94">
        <f t="shared" ca="1" si="65"/>
        <v>854215029.70804977</v>
      </c>
      <c r="N293" s="94">
        <f t="shared" ca="1" si="66"/>
        <v>3057915.9237560984</v>
      </c>
      <c r="O293" s="94">
        <f t="shared" ca="1" si="67"/>
        <v>26018197.751763914</v>
      </c>
      <c r="P293" s="10">
        <f t="shared" ca="1" si="68"/>
        <v>0.17743687604244884</v>
      </c>
    </row>
    <row r="294" spans="4:16" x14ac:dyDescent="0.2">
      <c r="D294" s="101">
        <f t="shared" si="56"/>
        <v>0</v>
      </c>
      <c r="E294" s="101">
        <f t="shared" si="57"/>
        <v>0</v>
      </c>
      <c r="F294" s="94">
        <f t="shared" si="58"/>
        <v>0</v>
      </c>
      <c r="G294" s="94">
        <f t="shared" si="59"/>
        <v>0</v>
      </c>
      <c r="H294" s="94">
        <f t="shared" si="60"/>
        <v>0</v>
      </c>
      <c r="I294" s="94">
        <f t="shared" si="61"/>
        <v>0</v>
      </c>
      <c r="J294" s="94">
        <f t="shared" si="62"/>
        <v>0</v>
      </c>
      <c r="K294" s="94">
        <f t="shared" ca="1" si="63"/>
        <v>-0.17743687604244884</v>
      </c>
      <c r="L294" s="94">
        <f t="shared" ca="1" si="64"/>
        <v>3.1483844979703357E-2</v>
      </c>
      <c r="M294" s="94">
        <f t="shared" ca="1" si="65"/>
        <v>854215029.70804977</v>
      </c>
      <c r="N294" s="94">
        <f t="shared" ca="1" si="66"/>
        <v>3057915.9237560984</v>
      </c>
      <c r="O294" s="94">
        <f t="shared" ca="1" si="67"/>
        <v>26018197.751763914</v>
      </c>
      <c r="P294" s="10">
        <f t="shared" ca="1" si="68"/>
        <v>0.17743687604244884</v>
      </c>
    </row>
    <row r="295" spans="4:16" x14ac:dyDescent="0.2">
      <c r="D295" s="101">
        <f t="shared" si="56"/>
        <v>0</v>
      </c>
      <c r="E295" s="101">
        <f t="shared" si="57"/>
        <v>0</v>
      </c>
      <c r="F295" s="94">
        <f t="shared" si="58"/>
        <v>0</v>
      </c>
      <c r="G295" s="94">
        <f t="shared" si="59"/>
        <v>0</v>
      </c>
      <c r="H295" s="94">
        <f t="shared" si="60"/>
        <v>0</v>
      </c>
      <c r="I295" s="94">
        <f t="shared" si="61"/>
        <v>0</v>
      </c>
      <c r="J295" s="94">
        <f t="shared" si="62"/>
        <v>0</v>
      </c>
      <c r="K295" s="94">
        <f t="shared" ca="1" si="63"/>
        <v>-0.17743687604244884</v>
      </c>
      <c r="L295" s="94">
        <f t="shared" ca="1" si="64"/>
        <v>3.1483844979703357E-2</v>
      </c>
      <c r="M295" s="94">
        <f t="shared" ca="1" si="65"/>
        <v>854215029.70804977</v>
      </c>
      <c r="N295" s="94">
        <f t="shared" ca="1" si="66"/>
        <v>3057915.9237560984</v>
      </c>
      <c r="O295" s="94">
        <f t="shared" ca="1" si="67"/>
        <v>26018197.751763914</v>
      </c>
      <c r="P295" s="10">
        <f t="shared" ca="1" si="68"/>
        <v>0.17743687604244884</v>
      </c>
    </row>
    <row r="296" spans="4:16" x14ac:dyDescent="0.2">
      <c r="D296" s="101">
        <f t="shared" si="56"/>
        <v>0</v>
      </c>
      <c r="E296" s="101">
        <f t="shared" si="57"/>
        <v>0</v>
      </c>
      <c r="F296" s="94">
        <f t="shared" si="58"/>
        <v>0</v>
      </c>
      <c r="G296" s="94">
        <f t="shared" si="59"/>
        <v>0</v>
      </c>
      <c r="H296" s="94">
        <f t="shared" si="60"/>
        <v>0</v>
      </c>
      <c r="I296" s="94">
        <f t="shared" si="61"/>
        <v>0</v>
      </c>
      <c r="J296" s="94">
        <f t="shared" si="62"/>
        <v>0</v>
      </c>
      <c r="K296" s="94">
        <f t="shared" ca="1" si="63"/>
        <v>-0.17743687604244884</v>
      </c>
      <c r="L296" s="94">
        <f t="shared" ca="1" si="64"/>
        <v>3.1483844979703357E-2</v>
      </c>
      <c r="M296" s="94">
        <f t="shared" ca="1" si="65"/>
        <v>854215029.70804977</v>
      </c>
      <c r="N296" s="94">
        <f t="shared" ca="1" si="66"/>
        <v>3057915.9237560984</v>
      </c>
      <c r="O296" s="94">
        <f t="shared" ca="1" si="67"/>
        <v>26018197.751763914</v>
      </c>
      <c r="P296" s="10">
        <f t="shared" ca="1" si="68"/>
        <v>0.17743687604244884</v>
      </c>
    </row>
    <row r="297" spans="4:16" x14ac:dyDescent="0.2">
      <c r="D297" s="101">
        <f t="shared" si="56"/>
        <v>0</v>
      </c>
      <c r="E297" s="101">
        <f t="shared" si="57"/>
        <v>0</v>
      </c>
      <c r="F297" s="94">
        <f t="shared" si="58"/>
        <v>0</v>
      </c>
      <c r="G297" s="94">
        <f t="shared" si="59"/>
        <v>0</v>
      </c>
      <c r="H297" s="94">
        <f t="shared" si="60"/>
        <v>0</v>
      </c>
      <c r="I297" s="94">
        <f t="shared" si="61"/>
        <v>0</v>
      </c>
      <c r="J297" s="94">
        <f t="shared" si="62"/>
        <v>0</v>
      </c>
      <c r="K297" s="94">
        <f t="shared" ca="1" si="63"/>
        <v>-0.17743687604244884</v>
      </c>
      <c r="L297" s="94">
        <f t="shared" ca="1" si="64"/>
        <v>3.1483844979703357E-2</v>
      </c>
      <c r="M297" s="94">
        <f t="shared" ca="1" si="65"/>
        <v>854215029.70804977</v>
      </c>
      <c r="N297" s="94">
        <f t="shared" ca="1" si="66"/>
        <v>3057915.9237560984</v>
      </c>
      <c r="O297" s="94">
        <f t="shared" ca="1" si="67"/>
        <v>26018197.751763914</v>
      </c>
      <c r="P297" s="10">
        <f t="shared" ca="1" si="68"/>
        <v>0.17743687604244884</v>
      </c>
    </row>
    <row r="298" spans="4:16" x14ac:dyDescent="0.2">
      <c r="D298" s="101">
        <f t="shared" si="56"/>
        <v>0</v>
      </c>
      <c r="E298" s="101">
        <f t="shared" si="57"/>
        <v>0</v>
      </c>
      <c r="F298" s="94">
        <f t="shared" si="58"/>
        <v>0</v>
      </c>
      <c r="G298" s="94">
        <f t="shared" si="59"/>
        <v>0</v>
      </c>
      <c r="H298" s="94">
        <f t="shared" si="60"/>
        <v>0</v>
      </c>
      <c r="I298" s="94">
        <f t="shared" si="61"/>
        <v>0</v>
      </c>
      <c r="J298" s="94">
        <f t="shared" si="62"/>
        <v>0</v>
      </c>
      <c r="K298" s="94">
        <f t="shared" ca="1" si="63"/>
        <v>-0.17743687604244884</v>
      </c>
      <c r="L298" s="94">
        <f t="shared" ca="1" si="64"/>
        <v>3.1483844979703357E-2</v>
      </c>
      <c r="M298" s="94">
        <f t="shared" ca="1" si="65"/>
        <v>854215029.70804977</v>
      </c>
      <c r="N298" s="94">
        <f t="shared" ca="1" si="66"/>
        <v>3057915.9237560984</v>
      </c>
      <c r="O298" s="94">
        <f t="shared" ca="1" si="67"/>
        <v>26018197.751763914</v>
      </c>
      <c r="P298" s="10">
        <f t="shared" ca="1" si="68"/>
        <v>0.17743687604244884</v>
      </c>
    </row>
    <row r="299" spans="4:16" x14ac:dyDescent="0.2">
      <c r="D299" s="101">
        <f t="shared" si="56"/>
        <v>0</v>
      </c>
      <c r="E299" s="101">
        <f t="shared" si="57"/>
        <v>0</v>
      </c>
      <c r="F299" s="94">
        <f t="shared" si="58"/>
        <v>0</v>
      </c>
      <c r="G299" s="94">
        <f t="shared" si="59"/>
        <v>0</v>
      </c>
      <c r="H299" s="94">
        <f t="shared" si="60"/>
        <v>0</v>
      </c>
      <c r="I299" s="94">
        <f t="shared" si="61"/>
        <v>0</v>
      </c>
      <c r="J299" s="94">
        <f t="shared" si="62"/>
        <v>0</v>
      </c>
      <c r="K299" s="94">
        <f t="shared" ca="1" si="63"/>
        <v>-0.17743687604244884</v>
      </c>
      <c r="L299" s="94">
        <f t="shared" ca="1" si="64"/>
        <v>3.1483844979703357E-2</v>
      </c>
      <c r="M299" s="94">
        <f t="shared" ca="1" si="65"/>
        <v>854215029.70804977</v>
      </c>
      <c r="N299" s="94">
        <f t="shared" ca="1" si="66"/>
        <v>3057915.9237560984</v>
      </c>
      <c r="O299" s="94">
        <f t="shared" ca="1" si="67"/>
        <v>26018197.751763914</v>
      </c>
      <c r="P299" s="10">
        <f t="shared" ca="1" si="68"/>
        <v>0.17743687604244884</v>
      </c>
    </row>
    <row r="300" spans="4:16" x14ac:dyDescent="0.2">
      <c r="D300" s="101">
        <f t="shared" si="56"/>
        <v>0</v>
      </c>
      <c r="E300" s="101">
        <f t="shared" si="57"/>
        <v>0</v>
      </c>
      <c r="F300" s="94">
        <f t="shared" si="58"/>
        <v>0</v>
      </c>
      <c r="G300" s="94">
        <f t="shared" si="59"/>
        <v>0</v>
      </c>
      <c r="H300" s="94">
        <f t="shared" si="60"/>
        <v>0</v>
      </c>
      <c r="I300" s="94">
        <f t="shared" si="61"/>
        <v>0</v>
      </c>
      <c r="J300" s="94">
        <f t="shared" si="62"/>
        <v>0</v>
      </c>
      <c r="K300" s="94">
        <f t="shared" ca="1" si="63"/>
        <v>-0.17743687604244884</v>
      </c>
      <c r="L300" s="94">
        <f t="shared" ca="1" si="64"/>
        <v>3.1483844979703357E-2</v>
      </c>
      <c r="M300" s="94">
        <f t="shared" ca="1" si="65"/>
        <v>854215029.70804977</v>
      </c>
      <c r="N300" s="94">
        <f t="shared" ca="1" si="66"/>
        <v>3057915.9237560984</v>
      </c>
      <c r="O300" s="94">
        <f t="shared" ca="1" si="67"/>
        <v>26018197.751763914</v>
      </c>
      <c r="P300" s="10">
        <f t="shared" ca="1" si="68"/>
        <v>0.17743687604244884</v>
      </c>
    </row>
    <row r="301" spans="4:16" x14ac:dyDescent="0.2">
      <c r="D301" s="101">
        <f t="shared" si="56"/>
        <v>0</v>
      </c>
      <c r="E301" s="101">
        <f t="shared" si="57"/>
        <v>0</v>
      </c>
      <c r="F301" s="94">
        <f t="shared" si="58"/>
        <v>0</v>
      </c>
      <c r="G301" s="94">
        <f t="shared" si="59"/>
        <v>0</v>
      </c>
      <c r="H301" s="94">
        <f t="shared" si="60"/>
        <v>0</v>
      </c>
      <c r="I301" s="94">
        <f t="shared" si="61"/>
        <v>0</v>
      </c>
      <c r="J301" s="94">
        <f t="shared" si="62"/>
        <v>0</v>
      </c>
      <c r="K301" s="94">
        <f t="shared" ca="1" si="63"/>
        <v>-0.17743687604244884</v>
      </c>
      <c r="L301" s="94">
        <f t="shared" ca="1" si="64"/>
        <v>3.1483844979703357E-2</v>
      </c>
      <c r="M301" s="94">
        <f t="shared" ca="1" si="65"/>
        <v>854215029.70804977</v>
      </c>
      <c r="N301" s="94">
        <f t="shared" ca="1" si="66"/>
        <v>3057915.9237560984</v>
      </c>
      <c r="O301" s="94">
        <f t="shared" ca="1" si="67"/>
        <v>26018197.751763914</v>
      </c>
      <c r="P301" s="10">
        <f t="shared" ca="1" si="68"/>
        <v>0.17743687604244884</v>
      </c>
    </row>
    <row r="302" spans="4:16" x14ac:dyDescent="0.2">
      <c r="D302" s="101">
        <f t="shared" si="56"/>
        <v>0</v>
      </c>
      <c r="E302" s="101">
        <f t="shared" si="57"/>
        <v>0</v>
      </c>
      <c r="F302" s="94">
        <f t="shared" si="58"/>
        <v>0</v>
      </c>
      <c r="G302" s="94">
        <f t="shared" si="59"/>
        <v>0</v>
      </c>
      <c r="H302" s="94">
        <f t="shared" si="60"/>
        <v>0</v>
      </c>
      <c r="I302" s="94">
        <f t="shared" si="61"/>
        <v>0</v>
      </c>
      <c r="J302" s="94">
        <f t="shared" si="62"/>
        <v>0</v>
      </c>
      <c r="K302" s="94">
        <f t="shared" ca="1" si="63"/>
        <v>-0.17743687604244884</v>
      </c>
      <c r="L302" s="94">
        <f t="shared" ca="1" si="64"/>
        <v>3.1483844979703357E-2</v>
      </c>
      <c r="M302" s="94">
        <f t="shared" ca="1" si="65"/>
        <v>854215029.70804977</v>
      </c>
      <c r="N302" s="94">
        <f t="shared" ca="1" si="66"/>
        <v>3057915.9237560984</v>
      </c>
      <c r="O302" s="94">
        <f t="shared" ca="1" si="67"/>
        <v>26018197.751763914</v>
      </c>
      <c r="P302" s="10">
        <f t="shared" ca="1" si="68"/>
        <v>0.17743687604244884</v>
      </c>
    </row>
    <row r="303" spans="4:16" x14ac:dyDescent="0.2">
      <c r="D303" s="101">
        <f t="shared" si="56"/>
        <v>0</v>
      </c>
      <c r="E303" s="101">
        <f t="shared" si="57"/>
        <v>0</v>
      </c>
      <c r="F303" s="94">
        <f t="shared" si="58"/>
        <v>0</v>
      </c>
      <c r="G303" s="94">
        <f t="shared" si="59"/>
        <v>0</v>
      </c>
      <c r="H303" s="94">
        <f t="shared" si="60"/>
        <v>0</v>
      </c>
      <c r="I303" s="94">
        <f t="shared" si="61"/>
        <v>0</v>
      </c>
      <c r="J303" s="94">
        <f t="shared" si="62"/>
        <v>0</v>
      </c>
      <c r="K303" s="94">
        <f t="shared" ca="1" si="63"/>
        <v>-0.17743687604244884</v>
      </c>
      <c r="L303" s="94">
        <f t="shared" ca="1" si="64"/>
        <v>3.1483844979703357E-2</v>
      </c>
      <c r="M303" s="94">
        <f t="shared" ca="1" si="65"/>
        <v>854215029.70804977</v>
      </c>
      <c r="N303" s="94">
        <f t="shared" ca="1" si="66"/>
        <v>3057915.9237560984</v>
      </c>
      <c r="O303" s="94">
        <f t="shared" ca="1" si="67"/>
        <v>26018197.751763914</v>
      </c>
      <c r="P303" s="10">
        <f t="shared" ca="1" si="68"/>
        <v>0.17743687604244884</v>
      </c>
    </row>
    <row r="304" spans="4:16" x14ac:dyDescent="0.2">
      <c r="D304" s="101">
        <f t="shared" si="56"/>
        <v>0</v>
      </c>
      <c r="E304" s="101">
        <f t="shared" si="57"/>
        <v>0</v>
      </c>
      <c r="F304" s="94">
        <f t="shared" si="58"/>
        <v>0</v>
      </c>
      <c r="G304" s="94">
        <f t="shared" si="59"/>
        <v>0</v>
      </c>
      <c r="H304" s="94">
        <f t="shared" si="60"/>
        <v>0</v>
      </c>
      <c r="I304" s="94">
        <f t="shared" si="61"/>
        <v>0</v>
      </c>
      <c r="J304" s="94">
        <f t="shared" si="62"/>
        <v>0</v>
      </c>
      <c r="K304" s="94">
        <f t="shared" ca="1" si="63"/>
        <v>-0.17743687604244884</v>
      </c>
      <c r="L304" s="94">
        <f t="shared" ca="1" si="64"/>
        <v>3.1483844979703357E-2</v>
      </c>
      <c r="M304" s="94">
        <f t="shared" ca="1" si="65"/>
        <v>854215029.70804977</v>
      </c>
      <c r="N304" s="94">
        <f t="shared" ca="1" si="66"/>
        <v>3057915.9237560984</v>
      </c>
      <c r="O304" s="94">
        <f t="shared" ca="1" si="67"/>
        <v>26018197.751763914</v>
      </c>
      <c r="P304" s="10">
        <f t="shared" ca="1" si="68"/>
        <v>0.17743687604244884</v>
      </c>
    </row>
    <row r="305" spans="4:16" x14ac:dyDescent="0.2">
      <c r="D305" s="101">
        <f t="shared" si="56"/>
        <v>0</v>
      </c>
      <c r="E305" s="101">
        <f t="shared" si="57"/>
        <v>0</v>
      </c>
      <c r="F305" s="94">
        <f t="shared" si="58"/>
        <v>0</v>
      </c>
      <c r="G305" s="94">
        <f t="shared" si="59"/>
        <v>0</v>
      </c>
      <c r="H305" s="94">
        <f t="shared" si="60"/>
        <v>0</v>
      </c>
      <c r="I305" s="94">
        <f t="shared" si="61"/>
        <v>0</v>
      </c>
      <c r="J305" s="94">
        <f t="shared" si="62"/>
        <v>0</v>
      </c>
      <c r="K305" s="94">
        <f t="shared" ca="1" si="63"/>
        <v>-0.17743687604244884</v>
      </c>
      <c r="L305" s="94">
        <f t="shared" ca="1" si="64"/>
        <v>3.1483844979703357E-2</v>
      </c>
      <c r="M305" s="94">
        <f t="shared" ca="1" si="65"/>
        <v>854215029.70804977</v>
      </c>
      <c r="N305" s="94">
        <f t="shared" ca="1" si="66"/>
        <v>3057915.9237560984</v>
      </c>
      <c r="O305" s="94">
        <f t="shared" ca="1" si="67"/>
        <v>26018197.751763914</v>
      </c>
      <c r="P305" s="10">
        <f t="shared" ca="1" si="68"/>
        <v>0.17743687604244884</v>
      </c>
    </row>
    <row r="306" spans="4:16" x14ac:dyDescent="0.2">
      <c r="D306" s="101">
        <f t="shared" si="56"/>
        <v>0</v>
      </c>
      <c r="E306" s="101">
        <f t="shared" si="57"/>
        <v>0</v>
      </c>
      <c r="F306" s="94">
        <f t="shared" si="58"/>
        <v>0</v>
      </c>
      <c r="G306" s="94">
        <f t="shared" si="59"/>
        <v>0</v>
      </c>
      <c r="H306" s="94">
        <f t="shared" si="60"/>
        <v>0</v>
      </c>
      <c r="I306" s="94">
        <f t="shared" si="61"/>
        <v>0</v>
      </c>
      <c r="J306" s="94">
        <f t="shared" si="62"/>
        <v>0</v>
      </c>
      <c r="K306" s="94">
        <f t="shared" ca="1" si="63"/>
        <v>-0.17743687604244884</v>
      </c>
      <c r="L306" s="94">
        <f t="shared" ca="1" si="64"/>
        <v>3.1483844979703357E-2</v>
      </c>
      <c r="M306" s="94">
        <f t="shared" ca="1" si="65"/>
        <v>854215029.70804977</v>
      </c>
      <c r="N306" s="94">
        <f t="shared" ca="1" si="66"/>
        <v>3057915.9237560984</v>
      </c>
      <c r="O306" s="94">
        <f t="shared" ca="1" si="67"/>
        <v>26018197.751763914</v>
      </c>
      <c r="P306" s="10">
        <f t="shared" ca="1" si="68"/>
        <v>0.17743687604244884</v>
      </c>
    </row>
    <row r="307" spans="4:16" x14ac:dyDescent="0.2">
      <c r="D307" s="101">
        <f t="shared" si="56"/>
        <v>0</v>
      </c>
      <c r="E307" s="101">
        <f t="shared" si="57"/>
        <v>0</v>
      </c>
      <c r="F307" s="94">
        <f t="shared" si="58"/>
        <v>0</v>
      </c>
      <c r="G307" s="94">
        <f t="shared" si="59"/>
        <v>0</v>
      </c>
      <c r="H307" s="94">
        <f t="shared" si="60"/>
        <v>0</v>
      </c>
      <c r="I307" s="94">
        <f t="shared" si="61"/>
        <v>0</v>
      </c>
      <c r="J307" s="94">
        <f t="shared" si="62"/>
        <v>0</v>
      </c>
      <c r="K307" s="94">
        <f t="shared" ca="1" si="63"/>
        <v>-0.17743687604244884</v>
      </c>
      <c r="L307" s="94">
        <f t="shared" ca="1" si="64"/>
        <v>3.1483844979703357E-2</v>
      </c>
      <c r="M307" s="94">
        <f t="shared" ca="1" si="65"/>
        <v>854215029.70804977</v>
      </c>
      <c r="N307" s="94">
        <f t="shared" ca="1" si="66"/>
        <v>3057915.9237560984</v>
      </c>
      <c r="O307" s="94">
        <f t="shared" ca="1" si="67"/>
        <v>26018197.751763914</v>
      </c>
      <c r="P307" s="10">
        <f t="shared" ca="1" si="68"/>
        <v>0.17743687604244884</v>
      </c>
    </row>
    <row r="308" spans="4:16" x14ac:dyDescent="0.2">
      <c r="D308" s="101">
        <f t="shared" si="56"/>
        <v>0</v>
      </c>
      <c r="E308" s="101">
        <f t="shared" si="57"/>
        <v>0</v>
      </c>
      <c r="F308" s="94">
        <f t="shared" si="58"/>
        <v>0</v>
      </c>
      <c r="G308" s="94">
        <f t="shared" si="59"/>
        <v>0</v>
      </c>
      <c r="H308" s="94">
        <f t="shared" si="60"/>
        <v>0</v>
      </c>
      <c r="I308" s="94">
        <f t="shared" si="61"/>
        <v>0</v>
      </c>
      <c r="J308" s="94">
        <f t="shared" si="62"/>
        <v>0</v>
      </c>
      <c r="K308" s="94">
        <f t="shared" ca="1" si="63"/>
        <v>-0.17743687604244884</v>
      </c>
      <c r="L308" s="94">
        <f t="shared" ca="1" si="64"/>
        <v>3.1483844979703357E-2</v>
      </c>
      <c r="M308" s="94">
        <f t="shared" ca="1" si="65"/>
        <v>854215029.70804977</v>
      </c>
      <c r="N308" s="94">
        <f t="shared" ca="1" si="66"/>
        <v>3057915.9237560984</v>
      </c>
      <c r="O308" s="94">
        <f t="shared" ca="1" si="67"/>
        <v>26018197.751763914</v>
      </c>
      <c r="P308" s="10">
        <f t="shared" ca="1" si="68"/>
        <v>0.17743687604244884</v>
      </c>
    </row>
    <row r="309" spans="4:16" x14ac:dyDescent="0.2">
      <c r="D309" s="101">
        <f t="shared" si="56"/>
        <v>0</v>
      </c>
      <c r="E309" s="101">
        <f t="shared" si="57"/>
        <v>0</v>
      </c>
      <c r="F309" s="94">
        <f t="shared" si="58"/>
        <v>0</v>
      </c>
      <c r="G309" s="94">
        <f t="shared" si="59"/>
        <v>0</v>
      </c>
      <c r="H309" s="94">
        <f t="shared" si="60"/>
        <v>0</v>
      </c>
      <c r="I309" s="94">
        <f t="shared" si="61"/>
        <v>0</v>
      </c>
      <c r="J309" s="94">
        <f t="shared" si="62"/>
        <v>0</v>
      </c>
      <c r="K309" s="94">
        <f t="shared" ca="1" si="63"/>
        <v>-0.17743687604244884</v>
      </c>
      <c r="L309" s="94">
        <f t="shared" ca="1" si="64"/>
        <v>3.1483844979703357E-2</v>
      </c>
      <c r="M309" s="94">
        <f t="shared" ca="1" si="65"/>
        <v>854215029.70804977</v>
      </c>
      <c r="N309" s="94">
        <f t="shared" ca="1" si="66"/>
        <v>3057915.9237560984</v>
      </c>
      <c r="O309" s="94">
        <f t="shared" ca="1" si="67"/>
        <v>26018197.751763914</v>
      </c>
      <c r="P309" s="10">
        <f t="shared" ca="1" si="68"/>
        <v>0.17743687604244884</v>
      </c>
    </row>
    <row r="310" spans="4:16" x14ac:dyDescent="0.2">
      <c r="D310" s="101">
        <f t="shared" si="56"/>
        <v>0</v>
      </c>
      <c r="E310" s="101">
        <f t="shared" si="57"/>
        <v>0</v>
      </c>
      <c r="F310" s="94">
        <f t="shared" si="58"/>
        <v>0</v>
      </c>
      <c r="G310" s="94">
        <f t="shared" si="59"/>
        <v>0</v>
      </c>
      <c r="H310" s="94">
        <f t="shared" si="60"/>
        <v>0</v>
      </c>
      <c r="I310" s="94">
        <f t="shared" si="61"/>
        <v>0</v>
      </c>
      <c r="J310" s="94">
        <f t="shared" si="62"/>
        <v>0</v>
      </c>
      <c r="K310" s="94">
        <f t="shared" ca="1" si="63"/>
        <v>-0.17743687604244884</v>
      </c>
      <c r="L310" s="94">
        <f t="shared" ca="1" si="64"/>
        <v>3.1483844979703357E-2</v>
      </c>
      <c r="M310" s="94">
        <f t="shared" ca="1" si="65"/>
        <v>854215029.70804977</v>
      </c>
      <c r="N310" s="94">
        <f t="shared" ca="1" si="66"/>
        <v>3057915.9237560984</v>
      </c>
      <c r="O310" s="94">
        <f t="shared" ca="1" si="67"/>
        <v>26018197.751763914</v>
      </c>
      <c r="P310" s="10">
        <f t="shared" ca="1" si="68"/>
        <v>0.17743687604244884</v>
      </c>
    </row>
    <row r="311" spans="4:16" x14ac:dyDescent="0.2">
      <c r="D311" s="101">
        <f t="shared" si="56"/>
        <v>0</v>
      </c>
      <c r="E311" s="101">
        <f t="shared" si="57"/>
        <v>0</v>
      </c>
      <c r="F311" s="94">
        <f t="shared" si="58"/>
        <v>0</v>
      </c>
      <c r="G311" s="94">
        <f t="shared" si="59"/>
        <v>0</v>
      </c>
      <c r="H311" s="94">
        <f t="shared" si="60"/>
        <v>0</v>
      </c>
      <c r="I311" s="94">
        <f t="shared" si="61"/>
        <v>0</v>
      </c>
      <c r="J311" s="94">
        <f t="shared" si="62"/>
        <v>0</v>
      </c>
      <c r="K311" s="94">
        <f t="shared" ca="1" si="63"/>
        <v>-0.17743687604244884</v>
      </c>
      <c r="L311" s="94">
        <f t="shared" ca="1" si="64"/>
        <v>3.1483844979703357E-2</v>
      </c>
      <c r="M311" s="94">
        <f t="shared" ca="1" si="65"/>
        <v>854215029.70804977</v>
      </c>
      <c r="N311" s="94">
        <f t="shared" ca="1" si="66"/>
        <v>3057915.9237560984</v>
      </c>
      <c r="O311" s="94">
        <f t="shared" ca="1" si="67"/>
        <v>26018197.751763914</v>
      </c>
      <c r="P311" s="10">
        <f t="shared" ca="1" si="68"/>
        <v>0.17743687604244884</v>
      </c>
    </row>
    <row r="312" spans="4:16" x14ac:dyDescent="0.2">
      <c r="D312" s="101">
        <f t="shared" si="56"/>
        <v>0</v>
      </c>
      <c r="E312" s="101">
        <f t="shared" si="57"/>
        <v>0</v>
      </c>
      <c r="F312" s="94">
        <f t="shared" si="58"/>
        <v>0</v>
      </c>
      <c r="G312" s="94">
        <f t="shared" si="59"/>
        <v>0</v>
      </c>
      <c r="H312" s="94">
        <f t="shared" si="60"/>
        <v>0</v>
      </c>
      <c r="I312" s="94">
        <f t="shared" si="61"/>
        <v>0</v>
      </c>
      <c r="J312" s="94">
        <f t="shared" si="62"/>
        <v>0</v>
      </c>
      <c r="K312" s="94">
        <f t="shared" ca="1" si="63"/>
        <v>-0.17743687604244884</v>
      </c>
      <c r="L312" s="94">
        <f t="shared" ca="1" si="64"/>
        <v>3.1483844979703357E-2</v>
      </c>
      <c r="M312" s="94">
        <f t="shared" ca="1" si="65"/>
        <v>854215029.70804977</v>
      </c>
      <c r="N312" s="94">
        <f t="shared" ca="1" si="66"/>
        <v>3057915.9237560984</v>
      </c>
      <c r="O312" s="94">
        <f t="shared" ca="1" si="67"/>
        <v>26018197.751763914</v>
      </c>
      <c r="P312" s="10">
        <f t="shared" ca="1" si="68"/>
        <v>0.17743687604244884</v>
      </c>
    </row>
    <row r="313" spans="4:16" x14ac:dyDescent="0.2">
      <c r="D313" s="101">
        <f t="shared" si="56"/>
        <v>0</v>
      </c>
      <c r="E313" s="101">
        <f t="shared" si="57"/>
        <v>0</v>
      </c>
      <c r="F313" s="94">
        <f t="shared" si="58"/>
        <v>0</v>
      </c>
      <c r="G313" s="94">
        <f t="shared" si="59"/>
        <v>0</v>
      </c>
      <c r="H313" s="94">
        <f t="shared" si="60"/>
        <v>0</v>
      </c>
      <c r="I313" s="94">
        <f t="shared" si="61"/>
        <v>0</v>
      </c>
      <c r="J313" s="94">
        <f t="shared" si="62"/>
        <v>0</v>
      </c>
      <c r="K313" s="94">
        <f t="shared" ca="1" si="63"/>
        <v>-0.17743687604244884</v>
      </c>
      <c r="L313" s="94">
        <f t="shared" ca="1" si="64"/>
        <v>3.1483844979703357E-2</v>
      </c>
      <c r="M313" s="94">
        <f t="shared" ca="1" si="65"/>
        <v>854215029.70804977</v>
      </c>
      <c r="N313" s="94">
        <f t="shared" ca="1" si="66"/>
        <v>3057915.9237560984</v>
      </c>
      <c r="O313" s="94">
        <f t="shared" ca="1" si="67"/>
        <v>26018197.751763914</v>
      </c>
      <c r="P313" s="10">
        <f t="shared" ca="1" si="68"/>
        <v>0.17743687604244884</v>
      </c>
    </row>
    <row r="314" spans="4:16" x14ac:dyDescent="0.2">
      <c r="D314" s="101">
        <f t="shared" si="56"/>
        <v>0</v>
      </c>
      <c r="E314" s="101">
        <f t="shared" si="57"/>
        <v>0</v>
      </c>
      <c r="F314" s="94">
        <f t="shared" si="58"/>
        <v>0</v>
      </c>
      <c r="G314" s="94">
        <f t="shared" si="59"/>
        <v>0</v>
      </c>
      <c r="H314" s="94">
        <f t="shared" si="60"/>
        <v>0</v>
      </c>
      <c r="I314" s="94">
        <f t="shared" si="61"/>
        <v>0</v>
      </c>
      <c r="J314" s="94">
        <f t="shared" si="62"/>
        <v>0</v>
      </c>
      <c r="K314" s="94">
        <f t="shared" ca="1" si="63"/>
        <v>-0.17743687604244884</v>
      </c>
      <c r="L314" s="94">
        <f t="shared" ca="1" si="64"/>
        <v>3.1483844979703357E-2</v>
      </c>
      <c r="M314" s="94">
        <f t="shared" ca="1" si="65"/>
        <v>854215029.70804977</v>
      </c>
      <c r="N314" s="94">
        <f t="shared" ca="1" si="66"/>
        <v>3057915.9237560984</v>
      </c>
      <c r="O314" s="94">
        <f t="shared" ca="1" si="67"/>
        <v>26018197.751763914</v>
      </c>
      <c r="P314" s="10">
        <f t="shared" ca="1" si="68"/>
        <v>0.17743687604244884</v>
      </c>
    </row>
    <row r="315" spans="4:16" x14ac:dyDescent="0.2">
      <c r="D315" s="101">
        <f t="shared" si="56"/>
        <v>0</v>
      </c>
      <c r="E315" s="101">
        <f t="shared" si="57"/>
        <v>0</v>
      </c>
      <c r="F315" s="94">
        <f t="shared" si="58"/>
        <v>0</v>
      </c>
      <c r="G315" s="94">
        <f t="shared" si="59"/>
        <v>0</v>
      </c>
      <c r="H315" s="94">
        <f t="shared" si="60"/>
        <v>0</v>
      </c>
      <c r="I315" s="94">
        <f t="shared" si="61"/>
        <v>0</v>
      </c>
      <c r="J315" s="94">
        <f t="shared" si="62"/>
        <v>0</v>
      </c>
      <c r="K315" s="94">
        <f t="shared" ca="1" si="63"/>
        <v>-0.17743687604244884</v>
      </c>
      <c r="L315" s="94">
        <f t="shared" ca="1" si="64"/>
        <v>3.1483844979703357E-2</v>
      </c>
      <c r="M315" s="94">
        <f t="shared" ca="1" si="65"/>
        <v>854215029.70804977</v>
      </c>
      <c r="N315" s="94">
        <f t="shared" ca="1" si="66"/>
        <v>3057915.9237560984</v>
      </c>
      <c r="O315" s="94">
        <f t="shared" ca="1" si="67"/>
        <v>26018197.751763914</v>
      </c>
      <c r="P315" s="10">
        <f t="shared" ca="1" si="68"/>
        <v>0.17743687604244884</v>
      </c>
    </row>
    <row r="316" spans="4:16" x14ac:dyDescent="0.2">
      <c r="D316" s="101">
        <f t="shared" si="56"/>
        <v>0</v>
      </c>
      <c r="E316" s="101">
        <f t="shared" si="57"/>
        <v>0</v>
      </c>
      <c r="F316" s="94">
        <f t="shared" si="58"/>
        <v>0</v>
      </c>
      <c r="G316" s="94">
        <f t="shared" si="59"/>
        <v>0</v>
      </c>
      <c r="H316" s="94">
        <f t="shared" si="60"/>
        <v>0</v>
      </c>
      <c r="I316" s="94">
        <f t="shared" si="61"/>
        <v>0</v>
      </c>
      <c r="J316" s="94">
        <f t="shared" si="62"/>
        <v>0</v>
      </c>
      <c r="K316" s="94">
        <f t="shared" ca="1" si="63"/>
        <v>-0.17743687604244884</v>
      </c>
      <c r="L316" s="94">
        <f t="shared" ca="1" si="64"/>
        <v>3.1483844979703357E-2</v>
      </c>
      <c r="M316" s="94">
        <f t="shared" ca="1" si="65"/>
        <v>854215029.70804977</v>
      </c>
      <c r="N316" s="94">
        <f t="shared" ca="1" si="66"/>
        <v>3057915.9237560984</v>
      </c>
      <c r="O316" s="94">
        <f t="shared" ca="1" si="67"/>
        <v>26018197.751763914</v>
      </c>
      <c r="P316" s="10">
        <f t="shared" ca="1" si="68"/>
        <v>0.17743687604244884</v>
      </c>
    </row>
    <row r="317" spans="4:16" x14ac:dyDescent="0.2">
      <c r="D317" s="101">
        <f t="shared" si="56"/>
        <v>0</v>
      </c>
      <c r="E317" s="101">
        <f t="shared" si="57"/>
        <v>0</v>
      </c>
      <c r="F317" s="94">
        <f t="shared" si="58"/>
        <v>0</v>
      </c>
      <c r="G317" s="94">
        <f t="shared" si="59"/>
        <v>0</v>
      </c>
      <c r="H317" s="94">
        <f t="shared" si="60"/>
        <v>0</v>
      </c>
      <c r="I317" s="94">
        <f t="shared" si="61"/>
        <v>0</v>
      </c>
      <c r="J317" s="94">
        <f t="shared" si="62"/>
        <v>0</v>
      </c>
      <c r="K317" s="94">
        <f t="shared" ca="1" si="63"/>
        <v>-0.17743687604244884</v>
      </c>
      <c r="L317" s="94">
        <f t="shared" ca="1" si="64"/>
        <v>3.1483844979703357E-2</v>
      </c>
      <c r="M317" s="94">
        <f t="shared" ca="1" si="65"/>
        <v>854215029.70804977</v>
      </c>
      <c r="N317" s="94">
        <f t="shared" ca="1" si="66"/>
        <v>3057915.9237560984</v>
      </c>
      <c r="O317" s="94">
        <f t="shared" ca="1" si="67"/>
        <v>26018197.751763914</v>
      </c>
      <c r="P317" s="10">
        <f t="shared" ca="1" si="68"/>
        <v>0.17743687604244884</v>
      </c>
    </row>
    <row r="318" spans="4:16" x14ac:dyDescent="0.2">
      <c r="D318" s="101">
        <f t="shared" si="56"/>
        <v>0</v>
      </c>
      <c r="E318" s="101">
        <f t="shared" si="57"/>
        <v>0</v>
      </c>
      <c r="F318" s="94">
        <f t="shared" si="58"/>
        <v>0</v>
      </c>
      <c r="G318" s="94">
        <f t="shared" si="59"/>
        <v>0</v>
      </c>
      <c r="H318" s="94">
        <f t="shared" si="60"/>
        <v>0</v>
      </c>
      <c r="I318" s="94">
        <f t="shared" si="61"/>
        <v>0</v>
      </c>
      <c r="J318" s="94">
        <f t="shared" si="62"/>
        <v>0</v>
      </c>
      <c r="K318" s="94">
        <f t="shared" ca="1" si="63"/>
        <v>-0.17743687604244884</v>
      </c>
      <c r="L318" s="94">
        <f t="shared" ca="1" si="64"/>
        <v>3.1483844979703357E-2</v>
      </c>
      <c r="M318" s="94">
        <f t="shared" ca="1" si="65"/>
        <v>854215029.70804977</v>
      </c>
      <c r="N318" s="94">
        <f t="shared" ca="1" si="66"/>
        <v>3057915.9237560984</v>
      </c>
      <c r="O318" s="94">
        <f t="shared" ca="1" si="67"/>
        <v>26018197.751763914</v>
      </c>
      <c r="P318" s="10">
        <f t="shared" ca="1" si="68"/>
        <v>0.17743687604244884</v>
      </c>
    </row>
    <row r="319" spans="4:16" x14ac:dyDescent="0.2">
      <c r="D319" s="101">
        <f t="shared" si="56"/>
        <v>0</v>
      </c>
      <c r="E319" s="101">
        <f t="shared" si="57"/>
        <v>0</v>
      </c>
      <c r="F319" s="94">
        <f t="shared" si="58"/>
        <v>0</v>
      </c>
      <c r="G319" s="94">
        <f t="shared" si="59"/>
        <v>0</v>
      </c>
      <c r="H319" s="94">
        <f t="shared" si="60"/>
        <v>0</v>
      </c>
      <c r="I319" s="94">
        <f t="shared" si="61"/>
        <v>0</v>
      </c>
      <c r="J319" s="94">
        <f t="shared" si="62"/>
        <v>0</v>
      </c>
      <c r="K319" s="94">
        <f t="shared" ca="1" si="63"/>
        <v>-0.17743687604244884</v>
      </c>
      <c r="L319" s="94">
        <f t="shared" ca="1" si="64"/>
        <v>3.1483844979703357E-2</v>
      </c>
      <c r="M319" s="94">
        <f t="shared" ca="1" si="65"/>
        <v>854215029.70804977</v>
      </c>
      <c r="N319" s="94">
        <f t="shared" ca="1" si="66"/>
        <v>3057915.9237560984</v>
      </c>
      <c r="O319" s="94">
        <f t="shared" ca="1" si="67"/>
        <v>26018197.751763914</v>
      </c>
      <c r="P319" s="10">
        <f t="shared" ca="1" si="68"/>
        <v>0.17743687604244884</v>
      </c>
    </row>
    <row r="320" spans="4:16" x14ac:dyDescent="0.2">
      <c r="D320" s="101">
        <f t="shared" si="56"/>
        <v>0</v>
      </c>
      <c r="E320" s="101">
        <f t="shared" si="57"/>
        <v>0</v>
      </c>
      <c r="F320" s="94">
        <f t="shared" si="58"/>
        <v>0</v>
      </c>
      <c r="G320" s="94">
        <f t="shared" si="59"/>
        <v>0</v>
      </c>
      <c r="H320" s="94">
        <f t="shared" si="60"/>
        <v>0</v>
      </c>
      <c r="I320" s="94">
        <f t="shared" si="61"/>
        <v>0</v>
      </c>
      <c r="J320" s="94">
        <f t="shared" si="62"/>
        <v>0</v>
      </c>
      <c r="K320" s="94">
        <f t="shared" ca="1" si="63"/>
        <v>-0.17743687604244884</v>
      </c>
      <c r="L320" s="94">
        <f t="shared" ca="1" si="64"/>
        <v>3.1483844979703357E-2</v>
      </c>
      <c r="M320" s="94">
        <f t="shared" ca="1" si="65"/>
        <v>854215029.70804977</v>
      </c>
      <c r="N320" s="94">
        <f t="shared" ca="1" si="66"/>
        <v>3057915.9237560984</v>
      </c>
      <c r="O320" s="94">
        <f t="shared" ca="1" si="67"/>
        <v>26018197.751763914</v>
      </c>
      <c r="P320" s="10">
        <f t="shared" ca="1" si="68"/>
        <v>0.17743687604244884</v>
      </c>
    </row>
    <row r="321" spans="4:16" x14ac:dyDescent="0.2">
      <c r="D321" s="101">
        <f t="shared" si="56"/>
        <v>0</v>
      </c>
      <c r="E321" s="101">
        <f t="shared" si="57"/>
        <v>0</v>
      </c>
      <c r="F321" s="94">
        <f t="shared" si="58"/>
        <v>0</v>
      </c>
      <c r="G321" s="94">
        <f t="shared" si="59"/>
        <v>0</v>
      </c>
      <c r="H321" s="94">
        <f t="shared" si="60"/>
        <v>0</v>
      </c>
      <c r="I321" s="94">
        <f t="shared" si="61"/>
        <v>0</v>
      </c>
      <c r="J321" s="94">
        <f t="shared" si="62"/>
        <v>0</v>
      </c>
      <c r="K321" s="94">
        <f t="shared" ca="1" si="63"/>
        <v>-0.17743687604244884</v>
      </c>
      <c r="L321" s="94">
        <f t="shared" ca="1" si="64"/>
        <v>3.1483844979703357E-2</v>
      </c>
      <c r="M321" s="94">
        <f t="shared" ca="1" si="65"/>
        <v>854215029.70804977</v>
      </c>
      <c r="N321" s="94">
        <f t="shared" ca="1" si="66"/>
        <v>3057915.9237560984</v>
      </c>
      <c r="O321" s="94">
        <f t="shared" ca="1" si="67"/>
        <v>26018197.751763914</v>
      </c>
      <c r="P321" s="10">
        <f t="shared" ca="1" si="68"/>
        <v>0.17743687604244884</v>
      </c>
    </row>
    <row r="322" spans="4:16" x14ac:dyDescent="0.2">
      <c r="D322" s="101">
        <f t="shared" si="56"/>
        <v>0</v>
      </c>
      <c r="E322" s="101">
        <f t="shared" si="57"/>
        <v>0</v>
      </c>
      <c r="F322" s="94">
        <f t="shared" si="58"/>
        <v>0</v>
      </c>
      <c r="G322" s="94">
        <f t="shared" si="59"/>
        <v>0</v>
      </c>
      <c r="H322" s="94">
        <f t="shared" si="60"/>
        <v>0</v>
      </c>
      <c r="I322" s="94">
        <f t="shared" si="61"/>
        <v>0</v>
      </c>
      <c r="J322" s="94">
        <f t="shared" si="62"/>
        <v>0</v>
      </c>
      <c r="K322" s="94">
        <f t="shared" ca="1" si="63"/>
        <v>-0.17743687604244884</v>
      </c>
      <c r="L322" s="94">
        <f t="shared" ca="1" si="64"/>
        <v>3.1483844979703357E-2</v>
      </c>
      <c r="M322" s="94">
        <f t="shared" ca="1" si="65"/>
        <v>854215029.70804977</v>
      </c>
      <c r="N322" s="94">
        <f t="shared" ca="1" si="66"/>
        <v>3057915.9237560984</v>
      </c>
      <c r="O322" s="94">
        <f t="shared" ca="1" si="67"/>
        <v>26018197.751763914</v>
      </c>
      <c r="P322" s="10">
        <f t="shared" ca="1" si="68"/>
        <v>0.17743687604244884</v>
      </c>
    </row>
    <row r="323" spans="4:16" x14ac:dyDescent="0.2">
      <c r="D323" s="101">
        <f t="shared" si="56"/>
        <v>0</v>
      </c>
      <c r="E323" s="101">
        <f t="shared" si="57"/>
        <v>0</v>
      </c>
      <c r="F323" s="94">
        <f t="shared" si="58"/>
        <v>0</v>
      </c>
      <c r="G323" s="94">
        <f t="shared" si="59"/>
        <v>0</v>
      </c>
      <c r="H323" s="94">
        <f t="shared" si="60"/>
        <v>0</v>
      </c>
      <c r="I323" s="94">
        <f t="shared" si="61"/>
        <v>0</v>
      </c>
      <c r="J323" s="94">
        <f t="shared" si="62"/>
        <v>0</v>
      </c>
      <c r="K323" s="94">
        <f t="shared" ca="1" si="63"/>
        <v>-0.17743687604244884</v>
      </c>
      <c r="L323" s="94">
        <f t="shared" ca="1" si="64"/>
        <v>3.1483844979703357E-2</v>
      </c>
      <c r="M323" s="94">
        <f t="shared" ca="1" si="65"/>
        <v>854215029.70804977</v>
      </c>
      <c r="N323" s="94">
        <f t="shared" ca="1" si="66"/>
        <v>3057915.9237560984</v>
      </c>
      <c r="O323" s="94">
        <f t="shared" ca="1" si="67"/>
        <v>26018197.751763914</v>
      </c>
      <c r="P323" s="10">
        <f t="shared" ca="1" si="68"/>
        <v>0.17743687604244884</v>
      </c>
    </row>
    <row r="324" spans="4:16" x14ac:dyDescent="0.2">
      <c r="D324" s="101">
        <f t="shared" si="56"/>
        <v>0</v>
      </c>
      <c r="E324" s="101">
        <f t="shared" si="57"/>
        <v>0</v>
      </c>
      <c r="F324" s="94">
        <f t="shared" si="58"/>
        <v>0</v>
      </c>
      <c r="G324" s="94">
        <f t="shared" si="59"/>
        <v>0</v>
      </c>
      <c r="H324" s="94">
        <f t="shared" si="60"/>
        <v>0</v>
      </c>
      <c r="I324" s="94">
        <f t="shared" si="61"/>
        <v>0</v>
      </c>
      <c r="J324" s="94">
        <f t="shared" si="62"/>
        <v>0</v>
      </c>
      <c r="K324" s="94">
        <f t="shared" ca="1" si="63"/>
        <v>-0.17743687604244884</v>
      </c>
      <c r="L324" s="94">
        <f t="shared" ca="1" si="64"/>
        <v>3.1483844979703357E-2</v>
      </c>
      <c r="M324" s="94">
        <f t="shared" ca="1" si="65"/>
        <v>854215029.70804977</v>
      </c>
      <c r="N324" s="94">
        <f t="shared" ca="1" si="66"/>
        <v>3057915.9237560984</v>
      </c>
      <c r="O324" s="94">
        <f t="shared" ca="1" si="67"/>
        <v>26018197.751763914</v>
      </c>
      <c r="P324" s="10">
        <f t="shared" ca="1" si="68"/>
        <v>0.17743687604244884</v>
      </c>
    </row>
    <row r="325" spans="4:16" x14ac:dyDescent="0.2">
      <c r="D325" s="101">
        <f t="shared" si="56"/>
        <v>0</v>
      </c>
      <c r="E325" s="101">
        <f t="shared" si="57"/>
        <v>0</v>
      </c>
      <c r="F325" s="94">
        <f t="shared" si="58"/>
        <v>0</v>
      </c>
      <c r="G325" s="94">
        <f t="shared" si="59"/>
        <v>0</v>
      </c>
      <c r="H325" s="94">
        <f t="shared" si="60"/>
        <v>0</v>
      </c>
      <c r="I325" s="94">
        <f t="shared" si="61"/>
        <v>0</v>
      </c>
      <c r="J325" s="94">
        <f t="shared" si="62"/>
        <v>0</v>
      </c>
      <c r="K325" s="94">
        <f t="shared" ca="1" si="63"/>
        <v>-0.17743687604244884</v>
      </c>
      <c r="L325" s="94">
        <f t="shared" ca="1" si="64"/>
        <v>3.1483844979703357E-2</v>
      </c>
      <c r="M325" s="94">
        <f t="shared" ca="1" si="65"/>
        <v>854215029.70804977</v>
      </c>
      <c r="N325" s="94">
        <f t="shared" ca="1" si="66"/>
        <v>3057915.9237560984</v>
      </c>
      <c r="O325" s="94">
        <f t="shared" ca="1" si="67"/>
        <v>26018197.751763914</v>
      </c>
      <c r="P325" s="10">
        <f t="shared" ca="1" si="68"/>
        <v>0.17743687604244884</v>
      </c>
    </row>
    <row r="326" spans="4:16" x14ac:dyDescent="0.2">
      <c r="D326" s="101">
        <f t="shared" si="56"/>
        <v>0</v>
      </c>
      <c r="E326" s="101">
        <f t="shared" si="57"/>
        <v>0</v>
      </c>
      <c r="F326" s="94">
        <f t="shared" si="58"/>
        <v>0</v>
      </c>
      <c r="G326" s="94">
        <f t="shared" si="59"/>
        <v>0</v>
      </c>
      <c r="H326" s="94">
        <f t="shared" si="60"/>
        <v>0</v>
      </c>
      <c r="I326" s="94">
        <f t="shared" si="61"/>
        <v>0</v>
      </c>
      <c r="J326" s="94">
        <f t="shared" si="62"/>
        <v>0</v>
      </c>
      <c r="K326" s="94">
        <f t="shared" ca="1" si="63"/>
        <v>-0.17743687604244884</v>
      </c>
      <c r="L326" s="94">
        <f t="shared" ca="1" si="64"/>
        <v>3.1483844979703357E-2</v>
      </c>
      <c r="M326" s="94">
        <f t="shared" ca="1" si="65"/>
        <v>854215029.70804977</v>
      </c>
      <c r="N326" s="94">
        <f t="shared" ca="1" si="66"/>
        <v>3057915.9237560984</v>
      </c>
      <c r="O326" s="94">
        <f t="shared" ca="1" si="67"/>
        <v>26018197.751763914</v>
      </c>
      <c r="P326" s="10">
        <f t="shared" ca="1" si="68"/>
        <v>0.17743687604244884</v>
      </c>
    </row>
    <row r="327" spans="4:16" x14ac:dyDescent="0.2">
      <c r="D327" s="101">
        <f t="shared" si="56"/>
        <v>0</v>
      </c>
      <c r="E327" s="101">
        <f t="shared" si="57"/>
        <v>0</v>
      </c>
      <c r="F327" s="94">
        <f t="shared" si="58"/>
        <v>0</v>
      </c>
      <c r="G327" s="94">
        <f t="shared" si="59"/>
        <v>0</v>
      </c>
      <c r="H327" s="94">
        <f t="shared" si="60"/>
        <v>0</v>
      </c>
      <c r="I327" s="94">
        <f t="shared" si="61"/>
        <v>0</v>
      </c>
      <c r="J327" s="94">
        <f t="shared" si="62"/>
        <v>0</v>
      </c>
      <c r="K327" s="94">
        <f t="shared" ca="1" si="63"/>
        <v>-0.17743687604244884</v>
      </c>
      <c r="L327" s="94">
        <f t="shared" ca="1" si="64"/>
        <v>3.1483844979703357E-2</v>
      </c>
      <c r="M327" s="94">
        <f t="shared" ca="1" si="65"/>
        <v>854215029.70804977</v>
      </c>
      <c r="N327" s="94">
        <f t="shared" ca="1" si="66"/>
        <v>3057915.9237560984</v>
      </c>
      <c r="O327" s="94">
        <f t="shared" ca="1" si="67"/>
        <v>26018197.751763914</v>
      </c>
      <c r="P327" s="10">
        <f t="shared" ca="1" si="68"/>
        <v>0.17743687604244884</v>
      </c>
    </row>
    <row r="328" spans="4:16" x14ac:dyDescent="0.2">
      <c r="D328" s="101">
        <f t="shared" si="56"/>
        <v>0</v>
      </c>
      <c r="E328" s="101">
        <f t="shared" si="57"/>
        <v>0</v>
      </c>
      <c r="F328" s="94">
        <f t="shared" si="58"/>
        <v>0</v>
      </c>
      <c r="G328" s="94">
        <f t="shared" si="59"/>
        <v>0</v>
      </c>
      <c r="H328" s="94">
        <f t="shared" si="60"/>
        <v>0</v>
      </c>
      <c r="I328" s="94">
        <f t="shared" si="61"/>
        <v>0</v>
      </c>
      <c r="J328" s="94">
        <f t="shared" si="62"/>
        <v>0</v>
      </c>
      <c r="K328" s="94">
        <f t="shared" ca="1" si="63"/>
        <v>-0.17743687604244884</v>
      </c>
      <c r="L328" s="94">
        <f t="shared" ca="1" si="64"/>
        <v>3.1483844979703357E-2</v>
      </c>
      <c r="M328" s="94">
        <f t="shared" ca="1" si="65"/>
        <v>854215029.70804977</v>
      </c>
      <c r="N328" s="94">
        <f t="shared" ca="1" si="66"/>
        <v>3057915.9237560984</v>
      </c>
      <c r="O328" s="94">
        <f t="shared" ca="1" si="67"/>
        <v>26018197.751763914</v>
      </c>
      <c r="P328" s="10">
        <f t="shared" ca="1" si="68"/>
        <v>0.17743687604244884</v>
      </c>
    </row>
    <row r="329" spans="4:16" x14ac:dyDescent="0.2">
      <c r="D329" s="101">
        <f t="shared" si="56"/>
        <v>0</v>
      </c>
      <c r="E329" s="101">
        <f t="shared" si="57"/>
        <v>0</v>
      </c>
      <c r="F329" s="94">
        <f t="shared" si="58"/>
        <v>0</v>
      </c>
      <c r="G329" s="94">
        <f t="shared" si="59"/>
        <v>0</v>
      </c>
      <c r="H329" s="94">
        <f t="shared" si="60"/>
        <v>0</v>
      </c>
      <c r="I329" s="94">
        <f t="shared" si="61"/>
        <v>0</v>
      </c>
      <c r="J329" s="94">
        <f t="shared" si="62"/>
        <v>0</v>
      </c>
      <c r="K329" s="94">
        <f t="shared" ca="1" si="63"/>
        <v>-0.17743687604244884</v>
      </c>
      <c r="L329" s="94">
        <f t="shared" ca="1" si="64"/>
        <v>3.1483844979703357E-2</v>
      </c>
      <c r="M329" s="94">
        <f t="shared" ca="1" si="65"/>
        <v>854215029.70804977</v>
      </c>
      <c r="N329" s="94">
        <f t="shared" ca="1" si="66"/>
        <v>3057915.9237560984</v>
      </c>
      <c r="O329" s="94">
        <f t="shared" ca="1" si="67"/>
        <v>26018197.751763914</v>
      </c>
      <c r="P329" s="10">
        <f t="shared" ca="1" si="68"/>
        <v>0.17743687604244884</v>
      </c>
    </row>
    <row r="330" spans="4:16" x14ac:dyDescent="0.2">
      <c r="D330" s="101">
        <f t="shared" si="56"/>
        <v>0</v>
      </c>
      <c r="E330" s="101">
        <f t="shared" si="57"/>
        <v>0</v>
      </c>
      <c r="F330" s="94">
        <f t="shared" si="58"/>
        <v>0</v>
      </c>
      <c r="G330" s="94">
        <f t="shared" si="59"/>
        <v>0</v>
      </c>
      <c r="H330" s="94">
        <f t="shared" si="60"/>
        <v>0</v>
      </c>
      <c r="I330" s="94">
        <f t="shared" si="61"/>
        <v>0</v>
      </c>
      <c r="J330" s="94">
        <f t="shared" si="62"/>
        <v>0</v>
      </c>
      <c r="K330" s="94">
        <f t="shared" ca="1" si="63"/>
        <v>-0.17743687604244884</v>
      </c>
      <c r="L330" s="94">
        <f t="shared" ca="1" si="64"/>
        <v>3.1483844979703357E-2</v>
      </c>
      <c r="M330" s="94">
        <f t="shared" ca="1" si="65"/>
        <v>854215029.70804977</v>
      </c>
      <c r="N330" s="94">
        <f t="shared" ca="1" si="66"/>
        <v>3057915.9237560984</v>
      </c>
      <c r="O330" s="94">
        <f t="shared" ca="1" si="67"/>
        <v>26018197.751763914</v>
      </c>
      <c r="P330" s="10">
        <f t="shared" ca="1" si="68"/>
        <v>0.17743687604244884</v>
      </c>
    </row>
    <row r="331" spans="4:16" x14ac:dyDescent="0.2">
      <c r="D331" s="101">
        <f t="shared" si="56"/>
        <v>0</v>
      </c>
      <c r="E331" s="101">
        <f t="shared" si="57"/>
        <v>0</v>
      </c>
      <c r="F331" s="94">
        <f t="shared" si="58"/>
        <v>0</v>
      </c>
      <c r="G331" s="94">
        <f t="shared" si="59"/>
        <v>0</v>
      </c>
      <c r="H331" s="94">
        <f t="shared" si="60"/>
        <v>0</v>
      </c>
      <c r="I331" s="94">
        <f t="shared" si="61"/>
        <v>0</v>
      </c>
      <c r="J331" s="94">
        <f t="shared" si="62"/>
        <v>0</v>
      </c>
      <c r="K331" s="94">
        <f t="shared" ca="1" si="63"/>
        <v>-0.17743687604244884</v>
      </c>
      <c r="L331" s="94">
        <f t="shared" ca="1" si="64"/>
        <v>3.1483844979703357E-2</v>
      </c>
      <c r="M331" s="94">
        <f t="shared" ca="1" si="65"/>
        <v>854215029.70804977</v>
      </c>
      <c r="N331" s="94">
        <f t="shared" ca="1" si="66"/>
        <v>3057915.9237560984</v>
      </c>
      <c r="O331" s="94">
        <f t="shared" ca="1" si="67"/>
        <v>26018197.751763914</v>
      </c>
      <c r="P331" s="10">
        <f t="shared" ca="1" si="68"/>
        <v>0.17743687604244884</v>
      </c>
    </row>
    <row r="332" spans="4:16" x14ac:dyDescent="0.2">
      <c r="D332" s="101">
        <f t="shared" si="56"/>
        <v>0</v>
      </c>
      <c r="E332" s="101">
        <f t="shared" si="57"/>
        <v>0</v>
      </c>
      <c r="F332" s="94">
        <f t="shared" si="58"/>
        <v>0</v>
      </c>
      <c r="G332" s="94">
        <f t="shared" si="59"/>
        <v>0</v>
      </c>
      <c r="H332" s="94">
        <f t="shared" si="60"/>
        <v>0</v>
      </c>
      <c r="I332" s="94">
        <f t="shared" si="61"/>
        <v>0</v>
      </c>
      <c r="J332" s="94">
        <f t="shared" si="62"/>
        <v>0</v>
      </c>
      <c r="K332" s="94">
        <f t="shared" ca="1" si="63"/>
        <v>-0.17743687604244884</v>
      </c>
      <c r="L332" s="94">
        <f t="shared" ca="1" si="64"/>
        <v>3.1483844979703357E-2</v>
      </c>
      <c r="M332" s="94">
        <f t="shared" ca="1" si="65"/>
        <v>854215029.70804977</v>
      </c>
      <c r="N332" s="94">
        <f t="shared" ca="1" si="66"/>
        <v>3057915.9237560984</v>
      </c>
      <c r="O332" s="94">
        <f t="shared" ca="1" si="67"/>
        <v>26018197.751763914</v>
      </c>
      <c r="P332" s="10">
        <f t="shared" ca="1" si="68"/>
        <v>0.17743687604244884</v>
      </c>
    </row>
    <row r="333" spans="4:16" x14ac:dyDescent="0.2">
      <c r="D333" s="101">
        <f t="shared" si="56"/>
        <v>0</v>
      </c>
      <c r="E333" s="101">
        <f t="shared" si="57"/>
        <v>0</v>
      </c>
      <c r="F333" s="94">
        <f t="shared" si="58"/>
        <v>0</v>
      </c>
      <c r="G333" s="94">
        <f t="shared" si="59"/>
        <v>0</v>
      </c>
      <c r="H333" s="94">
        <f t="shared" si="60"/>
        <v>0</v>
      </c>
      <c r="I333" s="94">
        <f t="shared" si="61"/>
        <v>0</v>
      </c>
      <c r="J333" s="94">
        <f t="shared" si="62"/>
        <v>0</v>
      </c>
      <c r="K333" s="94">
        <f t="shared" ca="1" si="63"/>
        <v>-0.17743687604244884</v>
      </c>
      <c r="L333" s="94">
        <f t="shared" ca="1" si="64"/>
        <v>3.1483844979703357E-2</v>
      </c>
      <c r="M333" s="94">
        <f t="shared" ca="1" si="65"/>
        <v>854215029.70804977</v>
      </c>
      <c r="N333" s="94">
        <f t="shared" ca="1" si="66"/>
        <v>3057915.9237560984</v>
      </c>
      <c r="O333" s="94">
        <f t="shared" ca="1" si="67"/>
        <v>26018197.751763914</v>
      </c>
      <c r="P333" s="10">
        <f t="shared" ca="1" si="68"/>
        <v>0.17743687604244884</v>
      </c>
    </row>
    <row r="334" spans="4:16" x14ac:dyDescent="0.2">
      <c r="D334" s="101">
        <f t="shared" si="56"/>
        <v>0</v>
      </c>
      <c r="E334" s="101">
        <f t="shared" si="57"/>
        <v>0</v>
      </c>
      <c r="F334" s="94">
        <f t="shared" si="58"/>
        <v>0</v>
      </c>
      <c r="G334" s="94">
        <f t="shared" si="59"/>
        <v>0</v>
      </c>
      <c r="H334" s="94">
        <f t="shared" si="60"/>
        <v>0</v>
      </c>
      <c r="I334" s="94">
        <f t="shared" si="61"/>
        <v>0</v>
      </c>
      <c r="J334" s="94">
        <f t="shared" si="62"/>
        <v>0</v>
      </c>
      <c r="K334" s="94">
        <f t="shared" ca="1" si="63"/>
        <v>-0.17743687604244884</v>
      </c>
      <c r="L334" s="94">
        <f t="shared" ca="1" si="64"/>
        <v>3.1483844979703357E-2</v>
      </c>
      <c r="M334" s="94">
        <f t="shared" ca="1" si="65"/>
        <v>854215029.70804977</v>
      </c>
      <c r="N334" s="94">
        <f t="shared" ca="1" si="66"/>
        <v>3057915.9237560984</v>
      </c>
      <c r="O334" s="94">
        <f t="shared" ca="1" si="67"/>
        <v>26018197.751763914</v>
      </c>
      <c r="P334" s="10">
        <f t="shared" ca="1" si="68"/>
        <v>0.17743687604244884</v>
      </c>
    </row>
    <row r="335" spans="4:16" x14ac:dyDescent="0.2">
      <c r="D335" s="101">
        <f t="shared" si="56"/>
        <v>0</v>
      </c>
      <c r="E335" s="101">
        <f t="shared" si="57"/>
        <v>0</v>
      </c>
      <c r="F335" s="94">
        <f t="shared" si="58"/>
        <v>0</v>
      </c>
      <c r="G335" s="94">
        <f t="shared" si="59"/>
        <v>0</v>
      </c>
      <c r="H335" s="94">
        <f t="shared" si="60"/>
        <v>0</v>
      </c>
      <c r="I335" s="94">
        <f t="shared" si="61"/>
        <v>0</v>
      </c>
      <c r="J335" s="94">
        <f t="shared" si="62"/>
        <v>0</v>
      </c>
      <c r="K335" s="94">
        <f t="shared" ca="1" si="63"/>
        <v>-0.17743687604244884</v>
      </c>
      <c r="L335" s="94">
        <f t="shared" ca="1" si="64"/>
        <v>3.1483844979703357E-2</v>
      </c>
      <c r="M335" s="94">
        <f t="shared" ca="1" si="65"/>
        <v>854215029.70804977</v>
      </c>
      <c r="N335" s="94">
        <f t="shared" ca="1" si="66"/>
        <v>3057915.9237560984</v>
      </c>
      <c r="O335" s="94">
        <f t="shared" ca="1" si="67"/>
        <v>26018197.751763914</v>
      </c>
      <c r="P335" s="10">
        <f t="shared" ca="1" si="68"/>
        <v>0.17743687604244884</v>
      </c>
    </row>
    <row r="336" spans="4:16" x14ac:dyDescent="0.2">
      <c r="D336" s="101">
        <f t="shared" si="56"/>
        <v>0</v>
      </c>
      <c r="E336" s="101">
        <f t="shared" si="57"/>
        <v>0</v>
      </c>
      <c r="F336" s="94">
        <f t="shared" si="58"/>
        <v>0</v>
      </c>
      <c r="G336" s="94">
        <f t="shared" si="59"/>
        <v>0</v>
      </c>
      <c r="H336" s="94">
        <f t="shared" si="60"/>
        <v>0</v>
      </c>
      <c r="I336" s="94">
        <f t="shared" si="61"/>
        <v>0</v>
      </c>
      <c r="J336" s="94">
        <f t="shared" si="62"/>
        <v>0</v>
      </c>
      <c r="K336" s="94">
        <f t="shared" ca="1" si="63"/>
        <v>-0.17743687604244884</v>
      </c>
      <c r="L336" s="94">
        <f t="shared" ca="1" si="64"/>
        <v>3.1483844979703357E-2</v>
      </c>
      <c r="M336" s="94">
        <f t="shared" ca="1" si="65"/>
        <v>854215029.70804977</v>
      </c>
      <c r="N336" s="94">
        <f t="shared" ca="1" si="66"/>
        <v>3057915.9237560984</v>
      </c>
      <c r="O336" s="94">
        <f t="shared" ca="1" si="67"/>
        <v>26018197.751763914</v>
      </c>
      <c r="P336" s="10">
        <f t="shared" ca="1" si="68"/>
        <v>0.17743687604244884</v>
      </c>
    </row>
    <row r="337" spans="4:16" x14ac:dyDescent="0.2">
      <c r="D337" s="101">
        <f t="shared" si="56"/>
        <v>0</v>
      </c>
      <c r="E337" s="101">
        <f t="shared" si="57"/>
        <v>0</v>
      </c>
      <c r="F337" s="94">
        <f t="shared" si="58"/>
        <v>0</v>
      </c>
      <c r="G337" s="94">
        <f t="shared" si="59"/>
        <v>0</v>
      </c>
      <c r="H337" s="94">
        <f t="shared" si="60"/>
        <v>0</v>
      </c>
      <c r="I337" s="94">
        <f t="shared" si="61"/>
        <v>0</v>
      </c>
      <c r="J337" s="94">
        <f t="shared" si="62"/>
        <v>0</v>
      </c>
      <c r="K337" s="94">
        <f t="shared" ca="1" si="63"/>
        <v>-0.17743687604244884</v>
      </c>
      <c r="L337" s="94">
        <f t="shared" ca="1" si="64"/>
        <v>3.1483844979703357E-2</v>
      </c>
      <c r="M337" s="94">
        <f t="shared" ca="1" si="65"/>
        <v>854215029.70804977</v>
      </c>
      <c r="N337" s="94">
        <f t="shared" ca="1" si="66"/>
        <v>3057915.9237560984</v>
      </c>
      <c r="O337" s="94">
        <f t="shared" ca="1" si="67"/>
        <v>26018197.751763914</v>
      </c>
      <c r="P337" s="10">
        <f t="shared" ca="1" si="68"/>
        <v>0.17743687604244884</v>
      </c>
    </row>
    <row r="338" spans="4:16" x14ac:dyDescent="0.2">
      <c r="D338" s="101">
        <f t="shared" si="56"/>
        <v>0</v>
      </c>
      <c r="E338" s="101">
        <f t="shared" si="57"/>
        <v>0</v>
      </c>
      <c r="F338" s="94">
        <f t="shared" si="58"/>
        <v>0</v>
      </c>
      <c r="G338" s="94">
        <f t="shared" si="59"/>
        <v>0</v>
      </c>
      <c r="H338" s="94">
        <f t="shared" si="60"/>
        <v>0</v>
      </c>
      <c r="I338" s="94">
        <f t="shared" si="61"/>
        <v>0</v>
      </c>
      <c r="J338" s="94">
        <f t="shared" si="62"/>
        <v>0</v>
      </c>
      <c r="K338" s="94">
        <f t="shared" ca="1" si="63"/>
        <v>-0.17743687604244884</v>
      </c>
      <c r="L338" s="94">
        <f t="shared" ca="1" si="64"/>
        <v>3.1483844979703357E-2</v>
      </c>
      <c r="M338" s="94">
        <f t="shared" ca="1" si="65"/>
        <v>854215029.70804977</v>
      </c>
      <c r="N338" s="94">
        <f t="shared" ca="1" si="66"/>
        <v>3057915.9237560984</v>
      </c>
      <c r="O338" s="94">
        <f t="shared" ca="1" si="67"/>
        <v>26018197.751763914</v>
      </c>
      <c r="P338" s="10">
        <f t="shared" ca="1" si="68"/>
        <v>0.17743687604244884</v>
      </c>
    </row>
  </sheetData>
  <phoneticPr fontId="27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A1:P915"/>
  <sheetViews>
    <sheetView topLeftCell="A130" workbookViewId="0">
      <selection activeCell="A157" sqref="A11:IV157"/>
    </sheetView>
  </sheetViews>
  <sheetFormatPr defaultRowHeight="12.75" x14ac:dyDescent="0.2"/>
  <cols>
    <col min="1" max="1" width="19.7109375" style="14" customWidth="1"/>
    <col min="2" max="2" width="4.42578125" style="10" customWidth="1"/>
    <col min="3" max="3" width="12.7109375" style="14" customWidth="1"/>
    <col min="4" max="4" width="5.42578125" style="10" customWidth="1"/>
    <col min="5" max="5" width="14.85546875" style="10" customWidth="1"/>
    <col min="6" max="6" width="9.140625" style="10"/>
    <col min="7" max="7" width="12" style="10" customWidth="1"/>
    <col min="8" max="8" width="14.140625" style="14" customWidth="1"/>
    <col min="9" max="9" width="22.5703125" style="10" customWidth="1"/>
    <col min="10" max="10" width="25.140625" style="10" customWidth="1"/>
    <col min="11" max="11" width="15.7109375" style="10" customWidth="1"/>
    <col min="12" max="12" width="14.140625" style="10" customWidth="1"/>
    <col min="13" max="13" width="9.5703125" style="10" customWidth="1"/>
    <col min="14" max="14" width="14.140625" style="10" customWidth="1"/>
    <col min="15" max="15" width="23.42578125" style="10" customWidth="1"/>
    <col min="16" max="16" width="16.5703125" style="10" customWidth="1"/>
    <col min="17" max="17" width="41" style="10" customWidth="1"/>
    <col min="18" max="16384" width="9.140625" style="10"/>
  </cols>
  <sheetData>
    <row r="1" spans="1:16" ht="15.75" x14ac:dyDescent="0.25">
      <c r="A1" s="152" t="s">
        <v>254</v>
      </c>
      <c r="I1" s="153" t="s">
        <v>125</v>
      </c>
      <c r="J1" s="154" t="s">
        <v>234</v>
      </c>
    </row>
    <row r="2" spans="1:16" x14ac:dyDescent="0.2">
      <c r="I2" s="155" t="s">
        <v>136</v>
      </c>
      <c r="J2" s="156" t="s">
        <v>238</v>
      </c>
    </row>
    <row r="3" spans="1:16" x14ac:dyDescent="0.2">
      <c r="A3" s="157" t="s">
        <v>255</v>
      </c>
      <c r="I3" s="155" t="s">
        <v>140</v>
      </c>
      <c r="J3" s="156" t="s">
        <v>256</v>
      </c>
    </row>
    <row r="4" spans="1:16" x14ac:dyDescent="0.2">
      <c r="I4" s="155" t="s">
        <v>154</v>
      </c>
      <c r="J4" s="156" t="s">
        <v>256</v>
      </c>
    </row>
    <row r="5" spans="1:16" ht="13.5" thickBot="1" x14ac:dyDescent="0.25">
      <c r="I5" s="158" t="s">
        <v>183</v>
      </c>
      <c r="J5" s="159" t="s">
        <v>257</v>
      </c>
    </row>
    <row r="10" spans="1:16" ht="13.5" thickBot="1" x14ac:dyDescent="0.25"/>
    <row r="11" spans="1:16" ht="12.75" customHeight="1" thickBot="1" x14ac:dyDescent="0.25">
      <c r="A11" s="14" t="s">
        <v>263</v>
      </c>
      <c r="B11" s="5" t="s">
        <v>65</v>
      </c>
      <c r="C11" s="14">
        <v>31216.34</v>
      </c>
      <c r="D11" s="10" t="s">
        <v>257</v>
      </c>
      <c r="E11" s="160">
        <v>-23579.026379662038</v>
      </c>
      <c r="F11" s="5" t="s">
        <v>183</v>
      </c>
      <c r="G11" s="10" t="s">
        <v>872</v>
      </c>
      <c r="H11" s="14">
        <v>-57437.5</v>
      </c>
      <c r="I11" s="161" t="s">
        <v>264</v>
      </c>
      <c r="J11" s="162" t="s">
        <v>265</v>
      </c>
      <c r="K11" s="161">
        <v>-57437.5</v>
      </c>
      <c r="L11" s="161" t="s">
        <v>266</v>
      </c>
      <c r="M11" s="162" t="s">
        <v>261</v>
      </c>
      <c r="N11" s="162"/>
      <c r="O11" s="163" t="s">
        <v>262</v>
      </c>
      <c r="P11" s="163" t="s">
        <v>263</v>
      </c>
    </row>
    <row r="12" spans="1:16" ht="12.75" customHeight="1" thickBot="1" x14ac:dyDescent="0.25">
      <c r="A12" s="14" t="s">
        <v>263</v>
      </c>
      <c r="B12" s="5" t="s">
        <v>65</v>
      </c>
      <c r="C12" s="14">
        <v>31219.26</v>
      </c>
      <c r="D12" s="10" t="s">
        <v>257</v>
      </c>
      <c r="E12" s="160">
        <v>-23571.146574808889</v>
      </c>
      <c r="F12" s="5" t="s">
        <v>183</v>
      </c>
      <c r="G12" s="10" t="s">
        <v>873</v>
      </c>
      <c r="H12" s="14">
        <v>-57429.5</v>
      </c>
      <c r="I12" s="161" t="s">
        <v>267</v>
      </c>
      <c r="J12" s="162" t="s">
        <v>268</v>
      </c>
      <c r="K12" s="161">
        <v>-57429.5</v>
      </c>
      <c r="L12" s="161" t="s">
        <v>269</v>
      </c>
      <c r="M12" s="162" t="s">
        <v>261</v>
      </c>
      <c r="N12" s="162"/>
      <c r="O12" s="163" t="s">
        <v>262</v>
      </c>
      <c r="P12" s="163" t="s">
        <v>263</v>
      </c>
    </row>
    <row r="13" spans="1:16" ht="12.75" customHeight="1" thickBot="1" x14ac:dyDescent="0.25">
      <c r="A13" s="14" t="s">
        <v>263</v>
      </c>
      <c r="B13" s="5" t="s">
        <v>71</v>
      </c>
      <c r="C13" s="14">
        <v>31221.33</v>
      </c>
      <c r="D13" s="10" t="s">
        <v>257</v>
      </c>
      <c r="E13" s="160">
        <v>-23565.560548765719</v>
      </c>
      <c r="F13" s="5" t="s">
        <v>183</v>
      </c>
      <c r="G13" s="10" t="s">
        <v>874</v>
      </c>
      <c r="H13" s="14">
        <v>-57424</v>
      </c>
      <c r="I13" s="161" t="s">
        <v>270</v>
      </c>
      <c r="J13" s="162" t="s">
        <v>271</v>
      </c>
      <c r="K13" s="161">
        <v>-57424</v>
      </c>
      <c r="L13" s="161" t="s">
        <v>272</v>
      </c>
      <c r="M13" s="162" t="s">
        <v>261</v>
      </c>
      <c r="N13" s="162"/>
      <c r="O13" s="163" t="s">
        <v>262</v>
      </c>
      <c r="P13" s="163" t="s">
        <v>263</v>
      </c>
    </row>
    <row r="14" spans="1:16" ht="12.75" customHeight="1" thickBot="1" x14ac:dyDescent="0.25">
      <c r="A14" s="14" t="s">
        <v>263</v>
      </c>
      <c r="B14" s="5" t="s">
        <v>71</v>
      </c>
      <c r="C14" s="14">
        <v>31225.4</v>
      </c>
      <c r="D14" s="10" t="s">
        <v>257</v>
      </c>
      <c r="E14" s="160">
        <v>-23554.57739611081</v>
      </c>
      <c r="F14" s="5" t="s">
        <v>183</v>
      </c>
      <c r="G14" s="10" t="s">
        <v>875</v>
      </c>
      <c r="H14" s="14">
        <v>-57413</v>
      </c>
      <c r="I14" s="161" t="s">
        <v>273</v>
      </c>
      <c r="J14" s="162" t="s">
        <v>274</v>
      </c>
      <c r="K14" s="161">
        <v>-57413</v>
      </c>
      <c r="L14" s="161" t="s">
        <v>275</v>
      </c>
      <c r="M14" s="162" t="s">
        <v>261</v>
      </c>
      <c r="N14" s="162"/>
      <c r="O14" s="163" t="s">
        <v>262</v>
      </c>
      <c r="P14" s="163" t="s">
        <v>263</v>
      </c>
    </row>
    <row r="15" spans="1:16" ht="12.75" customHeight="1" thickBot="1" x14ac:dyDescent="0.25">
      <c r="A15" s="14" t="s">
        <v>263</v>
      </c>
      <c r="B15" s="5" t="s">
        <v>71</v>
      </c>
      <c r="C15" s="14">
        <v>31241.33</v>
      </c>
      <c r="D15" s="10" t="s">
        <v>257</v>
      </c>
      <c r="E15" s="160">
        <v>-23511.58928264822</v>
      </c>
      <c r="F15" s="5" t="s">
        <v>183</v>
      </c>
      <c r="G15" s="10" t="s">
        <v>876</v>
      </c>
      <c r="H15" s="14">
        <v>-57370</v>
      </c>
      <c r="I15" s="161" t="s">
        <v>276</v>
      </c>
      <c r="J15" s="162" t="s">
        <v>277</v>
      </c>
      <c r="K15" s="161">
        <v>-57370</v>
      </c>
      <c r="L15" s="161" t="s">
        <v>275</v>
      </c>
      <c r="M15" s="162" t="s">
        <v>261</v>
      </c>
      <c r="N15" s="162"/>
      <c r="O15" s="163" t="s">
        <v>262</v>
      </c>
      <c r="P15" s="163" t="s">
        <v>263</v>
      </c>
    </row>
    <row r="16" spans="1:16" ht="12.75" customHeight="1" thickBot="1" x14ac:dyDescent="0.25">
      <c r="A16" s="14" t="s">
        <v>263</v>
      </c>
      <c r="B16" s="5" t="s">
        <v>71</v>
      </c>
      <c r="C16" s="14">
        <v>31244.31</v>
      </c>
      <c r="D16" s="10" t="s">
        <v>257</v>
      </c>
      <c r="E16" s="160">
        <v>-23503.547563996715</v>
      </c>
      <c r="F16" s="5" t="s">
        <v>183</v>
      </c>
      <c r="G16" s="10" t="s">
        <v>877</v>
      </c>
      <c r="H16" s="14">
        <v>-57362</v>
      </c>
      <c r="I16" s="161" t="s">
        <v>278</v>
      </c>
      <c r="J16" s="162" t="s">
        <v>279</v>
      </c>
      <c r="K16" s="161">
        <v>-57362</v>
      </c>
      <c r="L16" s="161" t="s">
        <v>272</v>
      </c>
      <c r="M16" s="162" t="s">
        <v>261</v>
      </c>
      <c r="N16" s="162"/>
      <c r="O16" s="163" t="s">
        <v>262</v>
      </c>
      <c r="P16" s="163" t="s">
        <v>263</v>
      </c>
    </row>
    <row r="17" spans="1:16" ht="12.75" customHeight="1" thickBot="1" x14ac:dyDescent="0.25">
      <c r="A17" s="14" t="s">
        <v>263</v>
      </c>
      <c r="B17" s="5" t="s">
        <v>71</v>
      </c>
      <c r="C17" s="14">
        <v>31247.279999999999</v>
      </c>
      <c r="D17" s="10" t="s">
        <v>257</v>
      </c>
      <c r="E17" s="160">
        <v>-23495.532830978271</v>
      </c>
      <c r="F17" s="5" t="s">
        <v>183</v>
      </c>
      <c r="G17" s="10" t="s">
        <v>878</v>
      </c>
      <c r="H17" s="14">
        <v>-57354</v>
      </c>
      <c r="I17" s="161" t="s">
        <v>280</v>
      </c>
      <c r="J17" s="162" t="s">
        <v>281</v>
      </c>
      <c r="K17" s="161">
        <v>-57354</v>
      </c>
      <c r="L17" s="161" t="s">
        <v>266</v>
      </c>
      <c r="M17" s="162" t="s">
        <v>261</v>
      </c>
      <c r="N17" s="162"/>
      <c r="O17" s="163" t="s">
        <v>262</v>
      </c>
      <c r="P17" s="163" t="s">
        <v>263</v>
      </c>
    </row>
    <row r="18" spans="1:16" ht="12.75" customHeight="1" thickBot="1" x14ac:dyDescent="0.25">
      <c r="A18" s="14" t="s">
        <v>263</v>
      </c>
      <c r="B18" s="5" t="s">
        <v>71</v>
      </c>
      <c r="C18" s="14">
        <v>31248.38</v>
      </c>
      <c r="D18" s="10" t="s">
        <v>257</v>
      </c>
      <c r="E18" s="160">
        <v>-23492.564411341802</v>
      </c>
      <c r="F18" s="5" t="s">
        <v>183</v>
      </c>
      <c r="G18" s="10" t="s">
        <v>879</v>
      </c>
      <c r="H18" s="14">
        <v>-57351</v>
      </c>
      <c r="I18" s="161" t="s">
        <v>282</v>
      </c>
      <c r="J18" s="162" t="s">
        <v>283</v>
      </c>
      <c r="K18" s="161">
        <v>-57351</v>
      </c>
      <c r="L18" s="161" t="s">
        <v>272</v>
      </c>
      <c r="M18" s="162" t="s">
        <v>261</v>
      </c>
      <c r="N18" s="162"/>
      <c r="O18" s="163" t="s">
        <v>262</v>
      </c>
      <c r="P18" s="163" t="s">
        <v>263</v>
      </c>
    </row>
    <row r="19" spans="1:16" ht="12.75" customHeight="1" thickBot="1" x14ac:dyDescent="0.25">
      <c r="A19" s="14" t="s">
        <v>263</v>
      </c>
      <c r="B19" s="5" t="s">
        <v>71</v>
      </c>
      <c r="C19" s="14">
        <v>31257.31</v>
      </c>
      <c r="D19" s="10" t="s">
        <v>257</v>
      </c>
      <c r="E19" s="160">
        <v>-23468.466241020338</v>
      </c>
      <c r="F19" s="5" t="s">
        <v>183</v>
      </c>
      <c r="G19" s="10" t="s">
        <v>880</v>
      </c>
      <c r="H19" s="14">
        <v>-57327</v>
      </c>
      <c r="I19" s="161" t="s">
        <v>284</v>
      </c>
      <c r="J19" s="162" t="s">
        <v>285</v>
      </c>
      <c r="K19" s="161">
        <v>-57327</v>
      </c>
      <c r="L19" s="161" t="s">
        <v>286</v>
      </c>
      <c r="M19" s="162" t="s">
        <v>261</v>
      </c>
      <c r="N19" s="162"/>
      <c r="O19" s="163" t="s">
        <v>262</v>
      </c>
      <c r="P19" s="163" t="s">
        <v>263</v>
      </c>
    </row>
    <row r="20" spans="1:16" ht="12.75" customHeight="1" thickBot="1" x14ac:dyDescent="0.25">
      <c r="A20" s="14" t="s">
        <v>263</v>
      </c>
      <c r="B20" s="5" t="s">
        <v>65</v>
      </c>
      <c r="C20" s="14">
        <v>31269.32</v>
      </c>
      <c r="D20" s="10" t="s">
        <v>257</v>
      </c>
      <c r="E20" s="160">
        <v>-23436.056495716784</v>
      </c>
      <c r="F20" s="5" t="s">
        <v>183</v>
      </c>
      <c r="G20" s="10" t="s">
        <v>881</v>
      </c>
      <c r="H20" s="14">
        <v>-57294.5</v>
      </c>
      <c r="I20" s="161" t="s">
        <v>287</v>
      </c>
      <c r="J20" s="162" t="s">
        <v>288</v>
      </c>
      <c r="K20" s="161">
        <v>-57294.5</v>
      </c>
      <c r="L20" s="161" t="s">
        <v>272</v>
      </c>
      <c r="M20" s="162" t="s">
        <v>261</v>
      </c>
      <c r="N20" s="162"/>
      <c r="O20" s="163" t="s">
        <v>262</v>
      </c>
      <c r="P20" s="163" t="s">
        <v>263</v>
      </c>
    </row>
    <row r="21" spans="1:16" ht="12.75" customHeight="1" thickBot="1" x14ac:dyDescent="0.25">
      <c r="A21" s="14" t="s">
        <v>263</v>
      </c>
      <c r="B21" s="5" t="s">
        <v>65</v>
      </c>
      <c r="C21" s="14">
        <v>31272.29</v>
      </c>
      <c r="D21" s="10" t="s">
        <v>257</v>
      </c>
      <c r="E21" s="160">
        <v>-23428.041762698333</v>
      </c>
      <c r="F21" s="5" t="s">
        <v>183</v>
      </c>
      <c r="G21" s="10" t="s">
        <v>882</v>
      </c>
      <c r="H21" s="14">
        <v>-57286.5</v>
      </c>
      <c r="I21" s="161" t="s">
        <v>289</v>
      </c>
      <c r="J21" s="162" t="s">
        <v>290</v>
      </c>
      <c r="K21" s="161">
        <v>-57286.5</v>
      </c>
      <c r="L21" s="161" t="s">
        <v>266</v>
      </c>
      <c r="M21" s="162" t="s">
        <v>261</v>
      </c>
      <c r="N21" s="162"/>
      <c r="O21" s="163" t="s">
        <v>262</v>
      </c>
      <c r="P21" s="163" t="s">
        <v>263</v>
      </c>
    </row>
    <row r="22" spans="1:16" ht="12.75" customHeight="1" thickBot="1" x14ac:dyDescent="0.25">
      <c r="A22" s="14" t="s">
        <v>263</v>
      </c>
      <c r="B22" s="5" t="s">
        <v>71</v>
      </c>
      <c r="C22" s="14">
        <v>31274.3</v>
      </c>
      <c r="D22" s="10" t="s">
        <v>257</v>
      </c>
      <c r="E22" s="160">
        <v>-23422.617650453529</v>
      </c>
      <c r="F22" s="5" t="s">
        <v>183</v>
      </c>
      <c r="G22" s="10" t="s">
        <v>883</v>
      </c>
      <c r="H22" s="14">
        <v>-57281</v>
      </c>
      <c r="I22" s="161" t="s">
        <v>291</v>
      </c>
      <c r="J22" s="162" t="s">
        <v>292</v>
      </c>
      <c r="K22" s="161">
        <v>-57281</v>
      </c>
      <c r="L22" s="161" t="s">
        <v>260</v>
      </c>
      <c r="M22" s="162" t="s">
        <v>261</v>
      </c>
      <c r="N22" s="162"/>
      <c r="O22" s="163" t="s">
        <v>262</v>
      </c>
      <c r="P22" s="163" t="s">
        <v>263</v>
      </c>
    </row>
    <row r="23" spans="1:16" ht="12.75" customHeight="1" thickBot="1" x14ac:dyDescent="0.25">
      <c r="A23" s="14" t="s">
        <v>263</v>
      </c>
      <c r="B23" s="5" t="s">
        <v>65</v>
      </c>
      <c r="C23" s="14">
        <v>31275.25</v>
      </c>
      <c r="D23" s="10" t="s">
        <v>257</v>
      </c>
      <c r="E23" s="160">
        <v>-23420.054015312948</v>
      </c>
      <c r="F23" s="5" t="s">
        <v>183</v>
      </c>
      <c r="G23" s="10" t="s">
        <v>884</v>
      </c>
      <c r="H23" s="14">
        <v>-57278.5</v>
      </c>
      <c r="I23" s="161" t="s">
        <v>293</v>
      </c>
      <c r="J23" s="162" t="s">
        <v>294</v>
      </c>
      <c r="K23" s="161">
        <v>-57278.5</v>
      </c>
      <c r="L23" s="161" t="s">
        <v>272</v>
      </c>
      <c r="M23" s="162" t="s">
        <v>261</v>
      </c>
      <c r="N23" s="162"/>
      <c r="O23" s="163" t="s">
        <v>262</v>
      </c>
      <c r="P23" s="163" t="s">
        <v>263</v>
      </c>
    </row>
    <row r="24" spans="1:16" ht="12.75" customHeight="1" thickBot="1" x14ac:dyDescent="0.25">
      <c r="A24" s="14" t="s">
        <v>300</v>
      </c>
      <c r="B24" s="5" t="s">
        <v>65</v>
      </c>
      <c r="C24" s="14">
        <v>35270.622900000002</v>
      </c>
      <c r="D24" s="10" t="s">
        <v>257</v>
      </c>
      <c r="E24" s="160">
        <v>-12638.287314085743</v>
      </c>
      <c r="F24" s="5" t="s">
        <v>183</v>
      </c>
      <c r="G24" s="10" t="s">
        <v>885</v>
      </c>
      <c r="H24" s="14">
        <v>-46496.5</v>
      </c>
      <c r="I24" s="161" t="s">
        <v>295</v>
      </c>
      <c r="J24" s="162" t="s">
        <v>296</v>
      </c>
      <c r="K24" s="161">
        <v>-46496.5</v>
      </c>
      <c r="L24" s="161" t="s">
        <v>297</v>
      </c>
      <c r="M24" s="162" t="s">
        <v>298</v>
      </c>
      <c r="N24" s="162"/>
      <c r="O24" s="163" t="s">
        <v>299</v>
      </c>
      <c r="P24" s="163" t="s">
        <v>300</v>
      </c>
    </row>
    <row r="25" spans="1:16" ht="12.75" customHeight="1" thickBot="1" x14ac:dyDescent="0.25">
      <c r="A25" s="14" t="s">
        <v>300</v>
      </c>
      <c r="B25" s="5" t="s">
        <v>71</v>
      </c>
      <c r="C25" s="14">
        <v>35277.481299999999</v>
      </c>
      <c r="D25" s="10" t="s">
        <v>257</v>
      </c>
      <c r="E25" s="160">
        <v>-12619.779487508737</v>
      </c>
      <c r="F25" s="5" t="s">
        <v>183</v>
      </c>
      <c r="G25" s="10" t="s">
        <v>886</v>
      </c>
      <c r="H25" s="14">
        <v>-46478</v>
      </c>
      <c r="I25" s="161" t="s">
        <v>301</v>
      </c>
      <c r="J25" s="162" t="s">
        <v>302</v>
      </c>
      <c r="K25" s="161">
        <v>-46478</v>
      </c>
      <c r="L25" s="161" t="s">
        <v>303</v>
      </c>
      <c r="M25" s="162" t="s">
        <v>298</v>
      </c>
      <c r="N25" s="162"/>
      <c r="O25" s="163" t="s">
        <v>299</v>
      </c>
      <c r="P25" s="163" t="s">
        <v>300</v>
      </c>
    </row>
    <row r="26" spans="1:16" ht="12.75" customHeight="1" thickBot="1" x14ac:dyDescent="0.25">
      <c r="A26" s="14" t="s">
        <v>300</v>
      </c>
      <c r="B26" s="5" t="s">
        <v>65</v>
      </c>
      <c r="C26" s="14">
        <v>35624.495699999999</v>
      </c>
      <c r="D26" s="10" t="s">
        <v>257</v>
      </c>
      <c r="E26" s="160">
        <v>-11683.339161058524</v>
      </c>
      <c r="F26" s="5" t="s">
        <v>183</v>
      </c>
      <c r="G26" s="10" t="s">
        <v>887</v>
      </c>
      <c r="H26" s="14">
        <v>-45541.5</v>
      </c>
      <c r="I26" s="161" t="s">
        <v>307</v>
      </c>
      <c r="J26" s="162" t="s">
        <v>308</v>
      </c>
      <c r="K26" s="161">
        <v>-45541.5</v>
      </c>
      <c r="L26" s="161" t="s">
        <v>309</v>
      </c>
      <c r="M26" s="162" t="s">
        <v>298</v>
      </c>
      <c r="N26" s="162"/>
      <c r="O26" s="163" t="s">
        <v>299</v>
      </c>
      <c r="P26" s="163" t="s">
        <v>300</v>
      </c>
    </row>
    <row r="27" spans="1:16" ht="12.75" customHeight="1" thickBot="1" x14ac:dyDescent="0.25">
      <c r="A27" s="14" t="s">
        <v>317</v>
      </c>
      <c r="B27" s="5" t="s">
        <v>65</v>
      </c>
      <c r="C27" s="14">
        <v>39950.812100000003</v>
      </c>
      <c r="D27" s="10" t="s">
        <v>257</v>
      </c>
      <c r="E27" s="160">
        <v>-8.5004744134903945</v>
      </c>
      <c r="F27" s="5" t="s">
        <v>183</v>
      </c>
      <c r="G27" s="10" t="s">
        <v>888</v>
      </c>
      <c r="H27" s="14">
        <v>-33866.5</v>
      </c>
      <c r="I27" s="161" t="s">
        <v>313</v>
      </c>
      <c r="J27" s="162" t="s">
        <v>314</v>
      </c>
      <c r="K27" s="161">
        <v>-33866.5</v>
      </c>
      <c r="L27" s="161" t="s">
        <v>315</v>
      </c>
      <c r="M27" s="162" t="s">
        <v>298</v>
      </c>
      <c r="N27" s="162"/>
      <c r="O27" s="163" t="s">
        <v>316</v>
      </c>
      <c r="P27" s="163" t="s">
        <v>317</v>
      </c>
    </row>
    <row r="28" spans="1:16" ht="12.75" customHeight="1" thickBot="1" x14ac:dyDescent="0.25">
      <c r="A28" s="14" t="s">
        <v>317</v>
      </c>
      <c r="B28" s="5" t="s">
        <v>65</v>
      </c>
      <c r="C28" s="14">
        <v>39951.924299999999</v>
      </c>
      <c r="D28" s="10" t="s">
        <v>257</v>
      </c>
      <c r="E28" s="160">
        <v>-5.4991323047072349</v>
      </c>
      <c r="F28" s="5" t="s">
        <v>183</v>
      </c>
      <c r="G28" s="10" t="s">
        <v>889</v>
      </c>
      <c r="H28" s="14">
        <v>-33863.5</v>
      </c>
      <c r="I28" s="161" t="s">
        <v>318</v>
      </c>
      <c r="J28" s="162" t="s">
        <v>319</v>
      </c>
      <c r="K28" s="161">
        <v>-33863.5</v>
      </c>
      <c r="L28" s="161" t="s">
        <v>320</v>
      </c>
      <c r="M28" s="162" t="s">
        <v>298</v>
      </c>
      <c r="N28" s="162"/>
      <c r="O28" s="163" t="s">
        <v>316</v>
      </c>
      <c r="P28" s="163" t="s">
        <v>317</v>
      </c>
    </row>
    <row r="29" spans="1:16" ht="12.75" customHeight="1" thickBot="1" x14ac:dyDescent="0.25">
      <c r="A29" s="14" t="s">
        <v>317</v>
      </c>
      <c r="B29" s="5" t="s">
        <v>65</v>
      </c>
      <c r="C29" s="14">
        <v>39953.776299999998</v>
      </c>
      <c r="D29" s="10" t="s">
        <v>257</v>
      </c>
      <c r="E29" s="160">
        <v>-0.50139306222964986</v>
      </c>
      <c r="F29" s="5" t="s">
        <v>183</v>
      </c>
      <c r="G29" s="10" t="s">
        <v>890</v>
      </c>
      <c r="H29" s="14">
        <v>-33858.5</v>
      </c>
      <c r="I29" s="161" t="s">
        <v>321</v>
      </c>
      <c r="J29" s="162" t="s">
        <v>322</v>
      </c>
      <c r="K29" s="161">
        <v>-33858.5</v>
      </c>
      <c r="L29" s="161" t="s">
        <v>323</v>
      </c>
      <c r="M29" s="162" t="s">
        <v>298</v>
      </c>
      <c r="N29" s="162"/>
      <c r="O29" s="163" t="s">
        <v>316</v>
      </c>
      <c r="P29" s="163" t="s">
        <v>317</v>
      </c>
    </row>
    <row r="30" spans="1:16" ht="12.75" customHeight="1" thickBot="1" x14ac:dyDescent="0.25">
      <c r="A30" s="14" t="s">
        <v>317</v>
      </c>
      <c r="B30" s="5" t="s">
        <v>71</v>
      </c>
      <c r="C30" s="14">
        <v>39953.962599999999</v>
      </c>
      <c r="D30" s="10" t="s">
        <v>257</v>
      </c>
      <c r="E30" s="160">
        <v>1.3492816581210194E-3</v>
      </c>
      <c r="F30" s="5" t="s">
        <v>183</v>
      </c>
      <c r="G30" s="10" t="s">
        <v>891</v>
      </c>
      <c r="H30" s="14">
        <v>-33858</v>
      </c>
      <c r="I30" s="161" t="s">
        <v>324</v>
      </c>
      <c r="J30" s="162" t="s">
        <v>325</v>
      </c>
      <c r="K30" s="161">
        <v>-33858</v>
      </c>
      <c r="L30" s="161" t="s">
        <v>326</v>
      </c>
      <c r="M30" s="162" t="s">
        <v>298</v>
      </c>
      <c r="N30" s="162"/>
      <c r="O30" s="163" t="s">
        <v>316</v>
      </c>
      <c r="P30" s="163" t="s">
        <v>317</v>
      </c>
    </row>
    <row r="31" spans="1:16" ht="12.75" customHeight="1" thickBot="1" x14ac:dyDescent="0.25">
      <c r="A31" s="14" t="s">
        <v>317</v>
      </c>
      <c r="B31" s="5" t="s">
        <v>71</v>
      </c>
      <c r="C31" s="14">
        <v>40298.947</v>
      </c>
      <c r="D31" s="10" t="s">
        <v>257</v>
      </c>
      <c r="E31" s="160">
        <v>930.96359222094839</v>
      </c>
      <c r="F31" s="5" t="s">
        <v>183</v>
      </c>
      <c r="G31" s="10" t="s">
        <v>892</v>
      </c>
      <c r="H31" s="14">
        <v>-32927</v>
      </c>
      <c r="I31" s="161" t="s">
        <v>327</v>
      </c>
      <c r="J31" s="162" t="s">
        <v>328</v>
      </c>
      <c r="K31" s="161">
        <v>-32927</v>
      </c>
      <c r="L31" s="161" t="s">
        <v>329</v>
      </c>
      <c r="M31" s="162" t="s">
        <v>298</v>
      </c>
      <c r="N31" s="162"/>
      <c r="O31" s="163" t="s">
        <v>330</v>
      </c>
      <c r="P31" s="163" t="s">
        <v>317</v>
      </c>
    </row>
    <row r="32" spans="1:16" ht="12.75" customHeight="1" thickBot="1" x14ac:dyDescent="0.25">
      <c r="A32" s="14" t="s">
        <v>317</v>
      </c>
      <c r="B32" s="5" t="s">
        <v>71</v>
      </c>
      <c r="C32" s="14">
        <v>40389.731899999999</v>
      </c>
      <c r="D32" s="10" t="s">
        <v>257</v>
      </c>
      <c r="E32" s="160">
        <v>1175.9523920884719</v>
      </c>
      <c r="F32" s="5" t="s">
        <v>183</v>
      </c>
      <c r="G32" s="10" t="s">
        <v>893</v>
      </c>
      <c r="H32" s="14">
        <v>-32682</v>
      </c>
      <c r="I32" s="161" t="s">
        <v>331</v>
      </c>
      <c r="J32" s="162" t="s">
        <v>332</v>
      </c>
      <c r="K32" s="161">
        <v>-32682</v>
      </c>
      <c r="L32" s="161" t="s">
        <v>333</v>
      </c>
      <c r="M32" s="162" t="s">
        <v>298</v>
      </c>
      <c r="N32" s="162"/>
      <c r="O32" s="163" t="s">
        <v>316</v>
      </c>
      <c r="P32" s="163" t="s">
        <v>317</v>
      </c>
    </row>
    <row r="33" spans="1:16" ht="12.75" customHeight="1" thickBot="1" x14ac:dyDescent="0.25">
      <c r="A33" s="14" t="s">
        <v>338</v>
      </c>
      <c r="B33" s="5" t="s">
        <v>65</v>
      </c>
      <c r="C33" s="14">
        <v>42183.4</v>
      </c>
      <c r="D33" s="10" t="s">
        <v>257</v>
      </c>
      <c r="E33" s="160">
        <v>6016.2793096669247</v>
      </c>
      <c r="F33" s="5" t="s">
        <v>183</v>
      </c>
      <c r="G33" s="10" t="s">
        <v>894</v>
      </c>
      <c r="H33" s="14">
        <v>-27841.5</v>
      </c>
      <c r="I33" s="161" t="s">
        <v>334</v>
      </c>
      <c r="J33" s="162" t="s">
        <v>335</v>
      </c>
      <c r="K33" s="161">
        <v>-27841.5</v>
      </c>
      <c r="L33" s="161" t="s">
        <v>336</v>
      </c>
      <c r="M33" s="162" t="s">
        <v>298</v>
      </c>
      <c r="N33" s="162"/>
      <c r="O33" s="163" t="s">
        <v>337</v>
      </c>
      <c r="P33" s="164" t="s">
        <v>338</v>
      </c>
    </row>
    <row r="34" spans="1:16" ht="12.75" customHeight="1" thickBot="1" x14ac:dyDescent="0.25">
      <c r="A34" s="14" t="s">
        <v>343</v>
      </c>
      <c r="B34" s="5" t="s">
        <v>71</v>
      </c>
      <c r="C34" s="14">
        <v>42569.7091</v>
      </c>
      <c r="D34" s="10" t="s">
        <v>257</v>
      </c>
      <c r="E34" s="160">
        <v>7058.7588716524988</v>
      </c>
      <c r="F34" s="5" t="s">
        <v>183</v>
      </c>
      <c r="G34" s="10" t="s">
        <v>895</v>
      </c>
      <c r="H34" s="14">
        <v>-26799</v>
      </c>
      <c r="I34" s="161" t="s">
        <v>339</v>
      </c>
      <c r="J34" s="162" t="s">
        <v>340</v>
      </c>
      <c r="K34" s="161">
        <v>-26799</v>
      </c>
      <c r="L34" s="161" t="s">
        <v>341</v>
      </c>
      <c r="M34" s="162" t="s">
        <v>298</v>
      </c>
      <c r="N34" s="162"/>
      <c r="O34" s="163" t="s">
        <v>342</v>
      </c>
      <c r="P34" s="163" t="s">
        <v>343</v>
      </c>
    </row>
    <row r="35" spans="1:16" ht="12.75" customHeight="1" thickBot="1" x14ac:dyDescent="0.25">
      <c r="A35" s="14" t="s">
        <v>343</v>
      </c>
      <c r="B35" s="5" t="s">
        <v>65</v>
      </c>
      <c r="C35" s="14">
        <v>42577.674500000001</v>
      </c>
      <c r="D35" s="10" t="s">
        <v>257</v>
      </c>
      <c r="E35" s="160">
        <v>7080.254007809117</v>
      </c>
      <c r="F35" s="5" t="s">
        <v>183</v>
      </c>
      <c r="G35" s="10" t="s">
        <v>896</v>
      </c>
      <c r="H35" s="14">
        <v>-26777.5</v>
      </c>
      <c r="I35" s="161" t="s">
        <v>344</v>
      </c>
      <c r="J35" s="162" t="s">
        <v>345</v>
      </c>
      <c r="K35" s="161">
        <v>-26777.5</v>
      </c>
      <c r="L35" s="161" t="s">
        <v>346</v>
      </c>
      <c r="M35" s="162" t="s">
        <v>298</v>
      </c>
      <c r="N35" s="162"/>
      <c r="O35" s="163" t="s">
        <v>342</v>
      </c>
      <c r="P35" s="163" t="s">
        <v>343</v>
      </c>
    </row>
    <row r="36" spans="1:16" ht="12.75" customHeight="1" thickBot="1" x14ac:dyDescent="0.25">
      <c r="A36" s="14" t="s">
        <v>343</v>
      </c>
      <c r="B36" s="5" t="s">
        <v>71</v>
      </c>
      <c r="C36" s="14">
        <v>42582.676899999999</v>
      </c>
      <c r="D36" s="10" t="s">
        <v>257</v>
      </c>
      <c r="E36" s="160">
        <v>7093.7533008904193</v>
      </c>
      <c r="F36" s="5" t="s">
        <v>183</v>
      </c>
      <c r="G36" s="10" t="s">
        <v>897</v>
      </c>
      <c r="H36" s="14">
        <v>-26764</v>
      </c>
      <c r="I36" s="161" t="s">
        <v>347</v>
      </c>
      <c r="J36" s="162" t="s">
        <v>348</v>
      </c>
      <c r="K36" s="161">
        <v>-26764</v>
      </c>
      <c r="L36" s="161" t="s">
        <v>349</v>
      </c>
      <c r="M36" s="162" t="s">
        <v>298</v>
      </c>
      <c r="N36" s="162"/>
      <c r="O36" s="163" t="s">
        <v>342</v>
      </c>
      <c r="P36" s="163" t="s">
        <v>343</v>
      </c>
    </row>
    <row r="37" spans="1:16" ht="12.75" customHeight="1" thickBot="1" x14ac:dyDescent="0.25">
      <c r="A37" s="14" t="s">
        <v>354</v>
      </c>
      <c r="B37" s="5" t="s">
        <v>65</v>
      </c>
      <c r="C37" s="14">
        <v>44691.385999999999</v>
      </c>
      <c r="D37" s="10" t="s">
        <v>257</v>
      </c>
      <c r="E37" s="160">
        <v>12784.238300915016</v>
      </c>
      <c r="F37" s="5" t="s">
        <v>183</v>
      </c>
      <c r="G37" s="10" t="s">
        <v>898</v>
      </c>
      <c r="H37" s="14">
        <v>-21073.5</v>
      </c>
      <c r="I37" s="161" t="s">
        <v>350</v>
      </c>
      <c r="J37" s="162" t="s">
        <v>351</v>
      </c>
      <c r="K37" s="161">
        <v>-21073.5</v>
      </c>
      <c r="L37" s="161" t="s">
        <v>352</v>
      </c>
      <c r="M37" s="162" t="s">
        <v>298</v>
      </c>
      <c r="N37" s="162"/>
      <c r="O37" s="163" t="s">
        <v>353</v>
      </c>
      <c r="P37" s="163" t="s">
        <v>354</v>
      </c>
    </row>
    <row r="38" spans="1:16" ht="12.75" customHeight="1" thickBot="1" x14ac:dyDescent="0.25">
      <c r="A38" s="14" t="s">
        <v>358</v>
      </c>
      <c r="B38" s="5" t="s">
        <v>71</v>
      </c>
      <c r="C38" s="14">
        <v>44716.39</v>
      </c>
      <c r="D38" s="10" t="s">
        <v>257</v>
      </c>
      <c r="E38" s="160">
        <v>12851.713177815116</v>
      </c>
      <c r="F38" s="5" t="s">
        <v>183</v>
      </c>
      <c r="G38" s="10" t="s">
        <v>899</v>
      </c>
      <c r="H38" s="14">
        <v>-21006</v>
      </c>
      <c r="I38" s="161" t="s">
        <v>355</v>
      </c>
      <c r="J38" s="162" t="s">
        <v>356</v>
      </c>
      <c r="K38" s="161">
        <v>-21006</v>
      </c>
      <c r="L38" s="161" t="s">
        <v>357</v>
      </c>
      <c r="M38" s="162" t="s">
        <v>298</v>
      </c>
      <c r="N38" s="162"/>
      <c r="O38" s="163" t="s">
        <v>353</v>
      </c>
      <c r="P38" s="163" t="s">
        <v>358</v>
      </c>
    </row>
    <row r="39" spans="1:16" ht="12.75" customHeight="1" thickBot="1" x14ac:dyDescent="0.25">
      <c r="A39" s="14" t="s">
        <v>363</v>
      </c>
      <c r="B39" s="5" t="s">
        <v>71</v>
      </c>
      <c r="C39" s="14">
        <v>45131.379300000001</v>
      </c>
      <c r="D39" s="10" t="s">
        <v>257</v>
      </c>
      <c r="E39" s="160">
        <v>13971.588075125852</v>
      </c>
      <c r="F39" s="5" t="s">
        <v>183</v>
      </c>
      <c r="G39" s="10" t="s">
        <v>900</v>
      </c>
      <c r="H39" s="14">
        <v>-19886</v>
      </c>
      <c r="I39" s="161" t="s">
        <v>359</v>
      </c>
      <c r="J39" s="162" t="s">
        <v>360</v>
      </c>
      <c r="K39" s="161">
        <v>-19886</v>
      </c>
      <c r="L39" s="161" t="s">
        <v>361</v>
      </c>
      <c r="M39" s="162" t="s">
        <v>298</v>
      </c>
      <c r="N39" s="162"/>
      <c r="O39" s="163" t="s">
        <v>362</v>
      </c>
      <c r="P39" s="163" t="s">
        <v>363</v>
      </c>
    </row>
    <row r="40" spans="1:16" ht="12.75" customHeight="1" thickBot="1" x14ac:dyDescent="0.25">
      <c r="A40" s="14" t="s">
        <v>363</v>
      </c>
      <c r="B40" s="5" t="s">
        <v>65</v>
      </c>
      <c r="C40" s="14">
        <v>45132.3056</v>
      </c>
      <c r="D40" s="10" t="s">
        <v>257</v>
      </c>
      <c r="E40" s="160">
        <v>13974.08775431608</v>
      </c>
      <c r="F40" s="5" t="s">
        <v>183</v>
      </c>
      <c r="G40" s="10" t="s">
        <v>901</v>
      </c>
      <c r="H40" s="14">
        <v>-19883.5</v>
      </c>
      <c r="I40" s="161" t="s">
        <v>364</v>
      </c>
      <c r="J40" s="162" t="s">
        <v>365</v>
      </c>
      <c r="K40" s="161">
        <v>-19883.5</v>
      </c>
      <c r="L40" s="161" t="s">
        <v>366</v>
      </c>
      <c r="M40" s="162" t="s">
        <v>298</v>
      </c>
      <c r="N40" s="162"/>
      <c r="O40" s="163" t="s">
        <v>362</v>
      </c>
      <c r="P40" s="163" t="s">
        <v>363</v>
      </c>
    </row>
    <row r="41" spans="1:16" ht="12.75" customHeight="1" thickBot="1" x14ac:dyDescent="0.25">
      <c r="A41" s="14" t="s">
        <v>370</v>
      </c>
      <c r="B41" s="5" t="s">
        <v>71</v>
      </c>
      <c r="C41" s="14">
        <v>47288.425199999998</v>
      </c>
      <c r="D41" s="10" t="s">
        <v>257</v>
      </c>
      <c r="E41" s="160">
        <v>19792.512989953859</v>
      </c>
      <c r="F41" s="5" t="s">
        <v>183</v>
      </c>
      <c r="G41" s="10" t="s">
        <v>902</v>
      </c>
      <c r="H41" s="14">
        <v>-14065</v>
      </c>
      <c r="I41" s="161" t="s">
        <v>367</v>
      </c>
      <c r="J41" s="162" t="s">
        <v>368</v>
      </c>
      <c r="K41" s="161">
        <v>-14065</v>
      </c>
      <c r="L41" s="161" t="s">
        <v>369</v>
      </c>
      <c r="M41" s="162" t="s">
        <v>298</v>
      </c>
      <c r="N41" s="162"/>
      <c r="O41" s="163" t="s">
        <v>353</v>
      </c>
      <c r="P41" s="163" t="s">
        <v>370</v>
      </c>
    </row>
    <row r="42" spans="1:16" ht="12.75" customHeight="1" thickBot="1" x14ac:dyDescent="0.25">
      <c r="A42" s="14" t="s">
        <v>375</v>
      </c>
      <c r="B42" s="5" t="s">
        <v>71</v>
      </c>
      <c r="C42" s="14">
        <v>48132.203600000001</v>
      </c>
      <c r="D42" s="10" t="s">
        <v>257</v>
      </c>
      <c r="E42" s="160">
        <v>22069.502418483742</v>
      </c>
      <c r="F42" s="5" t="s">
        <v>183</v>
      </c>
      <c r="G42" s="10" t="s">
        <v>903</v>
      </c>
      <c r="H42" s="14">
        <v>-11788</v>
      </c>
      <c r="I42" s="161" t="s">
        <v>371</v>
      </c>
      <c r="J42" s="162" t="s">
        <v>372</v>
      </c>
      <c r="K42" s="161">
        <v>-11788</v>
      </c>
      <c r="L42" s="161" t="s">
        <v>373</v>
      </c>
      <c r="M42" s="162" t="s">
        <v>298</v>
      </c>
      <c r="N42" s="162"/>
      <c r="O42" s="163" t="s">
        <v>374</v>
      </c>
      <c r="P42" s="164" t="s">
        <v>375</v>
      </c>
    </row>
    <row r="43" spans="1:16" ht="12.75" customHeight="1" thickBot="1" x14ac:dyDescent="0.25">
      <c r="A43" s="14" t="s">
        <v>375</v>
      </c>
      <c r="B43" s="5" t="s">
        <v>65</v>
      </c>
      <c r="C43" s="14">
        <v>48132.394099999998</v>
      </c>
      <c r="D43" s="10" t="s">
        <v>257</v>
      </c>
      <c r="E43" s="160">
        <v>22070.016494793505</v>
      </c>
      <c r="F43" s="5" t="s">
        <v>183</v>
      </c>
      <c r="G43" s="10" t="s">
        <v>904</v>
      </c>
      <c r="H43" s="14">
        <v>-11787.5</v>
      </c>
      <c r="I43" s="161" t="s">
        <v>376</v>
      </c>
      <c r="J43" s="162" t="s">
        <v>377</v>
      </c>
      <c r="K43" s="161">
        <v>-11787.5</v>
      </c>
      <c r="L43" s="161" t="s">
        <v>378</v>
      </c>
      <c r="M43" s="162" t="s">
        <v>298</v>
      </c>
      <c r="N43" s="162"/>
      <c r="O43" s="163" t="s">
        <v>374</v>
      </c>
      <c r="P43" s="164" t="s">
        <v>375</v>
      </c>
    </row>
    <row r="44" spans="1:16" ht="12.75" customHeight="1" thickBot="1" x14ac:dyDescent="0.25">
      <c r="A44" s="14" t="s">
        <v>383</v>
      </c>
      <c r="B44" s="5" t="s">
        <v>65</v>
      </c>
      <c r="C44" s="14">
        <v>48334.332000000002</v>
      </c>
      <c r="D44" s="10" t="s">
        <v>257</v>
      </c>
      <c r="E44" s="160">
        <v>22614.958701798962</v>
      </c>
      <c r="F44" s="5" t="s">
        <v>183</v>
      </c>
      <c r="G44" s="10" t="s">
        <v>905</v>
      </c>
      <c r="H44" s="14">
        <v>-11242.5</v>
      </c>
      <c r="I44" s="161" t="s">
        <v>379</v>
      </c>
      <c r="J44" s="162" t="s">
        <v>380</v>
      </c>
      <c r="K44" s="161">
        <v>-11242.5</v>
      </c>
      <c r="L44" s="161" t="s">
        <v>381</v>
      </c>
      <c r="M44" s="162" t="s">
        <v>298</v>
      </c>
      <c r="N44" s="162"/>
      <c r="O44" s="163" t="s">
        <v>382</v>
      </c>
      <c r="P44" s="164" t="s">
        <v>383</v>
      </c>
    </row>
    <row r="45" spans="1:16" ht="12.75" customHeight="1" thickBot="1" x14ac:dyDescent="0.25">
      <c r="A45" s="14" t="s">
        <v>383</v>
      </c>
      <c r="B45" s="5" t="s">
        <v>71</v>
      </c>
      <c r="C45" s="14">
        <v>48335.2624</v>
      </c>
      <c r="D45" s="10" t="s">
        <v>257</v>
      </c>
      <c r="E45" s="160">
        <v>22617.469445098741</v>
      </c>
      <c r="F45" s="5" t="s">
        <v>183</v>
      </c>
      <c r="G45" s="10" t="s">
        <v>906</v>
      </c>
      <c r="H45" s="14">
        <v>-11240</v>
      </c>
      <c r="I45" s="161" t="s">
        <v>384</v>
      </c>
      <c r="J45" s="162" t="s">
        <v>385</v>
      </c>
      <c r="K45" s="161">
        <v>-11240</v>
      </c>
      <c r="L45" s="161" t="s">
        <v>386</v>
      </c>
      <c r="M45" s="162" t="s">
        <v>298</v>
      </c>
      <c r="N45" s="162"/>
      <c r="O45" s="163" t="s">
        <v>382</v>
      </c>
      <c r="P45" s="164" t="s">
        <v>383</v>
      </c>
    </row>
    <row r="46" spans="1:16" ht="12.75" customHeight="1" thickBot="1" x14ac:dyDescent="0.25">
      <c r="A46" s="14" t="s">
        <v>383</v>
      </c>
      <c r="B46" s="5" t="s">
        <v>71</v>
      </c>
      <c r="C46" s="14">
        <v>48336.370199999998</v>
      </c>
      <c r="D46" s="10" t="s">
        <v>257</v>
      </c>
      <c r="E46" s="160">
        <v>22620.458913528983</v>
      </c>
      <c r="F46" s="5" t="s">
        <v>183</v>
      </c>
      <c r="G46" s="10" t="s">
        <v>907</v>
      </c>
      <c r="H46" s="14">
        <v>-11237</v>
      </c>
      <c r="I46" s="161" t="s">
        <v>387</v>
      </c>
      <c r="J46" s="162" t="s">
        <v>388</v>
      </c>
      <c r="K46" s="161">
        <v>-11237</v>
      </c>
      <c r="L46" s="161" t="s">
        <v>389</v>
      </c>
      <c r="M46" s="162" t="s">
        <v>298</v>
      </c>
      <c r="N46" s="162"/>
      <c r="O46" s="163" t="s">
        <v>382</v>
      </c>
      <c r="P46" s="164" t="s">
        <v>383</v>
      </c>
    </row>
    <row r="47" spans="1:16" ht="12.75" customHeight="1" thickBot="1" x14ac:dyDescent="0.25">
      <c r="A47" s="14" t="s">
        <v>375</v>
      </c>
      <c r="B47" s="5" t="s">
        <v>71</v>
      </c>
      <c r="C47" s="14">
        <v>48500.173000000003</v>
      </c>
      <c r="D47" s="10" t="s">
        <v>257</v>
      </c>
      <c r="E47" s="160">
        <v>23062.491139008569</v>
      </c>
      <c r="F47" s="5" t="s">
        <v>183</v>
      </c>
      <c r="G47" s="10" t="s">
        <v>908</v>
      </c>
      <c r="H47" s="14">
        <v>-10795</v>
      </c>
      <c r="I47" s="161" t="s">
        <v>396</v>
      </c>
      <c r="J47" s="162" t="s">
        <v>397</v>
      </c>
      <c r="K47" s="161">
        <v>-10795</v>
      </c>
      <c r="L47" s="161" t="s">
        <v>398</v>
      </c>
      <c r="M47" s="162" t="s">
        <v>298</v>
      </c>
      <c r="N47" s="162"/>
      <c r="O47" s="163" t="s">
        <v>374</v>
      </c>
      <c r="P47" s="164" t="s">
        <v>375</v>
      </c>
    </row>
    <row r="48" spans="1:16" ht="12.75" customHeight="1" thickBot="1" x14ac:dyDescent="0.25">
      <c r="A48" s="14" t="s">
        <v>375</v>
      </c>
      <c r="B48" s="5" t="s">
        <v>71</v>
      </c>
      <c r="C48" s="14">
        <v>48774.391199999998</v>
      </c>
      <c r="D48" s="10" t="s">
        <v>257</v>
      </c>
      <c r="E48" s="160">
        <v>23802.486311331639</v>
      </c>
      <c r="F48" s="5" t="s">
        <v>183</v>
      </c>
      <c r="G48" s="10" t="s">
        <v>909</v>
      </c>
      <c r="H48" s="14">
        <v>-10055</v>
      </c>
      <c r="I48" s="161" t="s">
        <v>399</v>
      </c>
      <c r="J48" s="162" t="s">
        <v>400</v>
      </c>
      <c r="K48" s="161">
        <v>-10055</v>
      </c>
      <c r="L48" s="161" t="s">
        <v>401</v>
      </c>
      <c r="M48" s="162" t="s">
        <v>298</v>
      </c>
      <c r="N48" s="162"/>
      <c r="O48" s="163" t="s">
        <v>374</v>
      </c>
      <c r="P48" s="164" t="s">
        <v>375</v>
      </c>
    </row>
    <row r="49" spans="1:16" ht="12.75" customHeight="1" thickBot="1" x14ac:dyDescent="0.25">
      <c r="A49" s="14" t="s">
        <v>375</v>
      </c>
      <c r="B49" s="5" t="s">
        <v>65</v>
      </c>
      <c r="C49" s="14">
        <v>48774.580699999999</v>
      </c>
      <c r="D49" s="10" t="s">
        <v>257</v>
      </c>
      <c r="E49" s="160">
        <v>23802.997689078104</v>
      </c>
      <c r="F49" s="5" t="s">
        <v>183</v>
      </c>
      <c r="G49" s="10" t="s">
        <v>910</v>
      </c>
      <c r="H49" s="14">
        <v>-10054.5</v>
      </c>
      <c r="I49" s="161" t="s">
        <v>402</v>
      </c>
      <c r="J49" s="162" t="s">
        <v>403</v>
      </c>
      <c r="K49" s="161">
        <v>-10054.5</v>
      </c>
      <c r="L49" s="161" t="s">
        <v>404</v>
      </c>
      <c r="M49" s="162" t="s">
        <v>298</v>
      </c>
      <c r="N49" s="162"/>
      <c r="O49" s="163" t="s">
        <v>374</v>
      </c>
      <c r="P49" s="164" t="s">
        <v>375</v>
      </c>
    </row>
    <row r="50" spans="1:16" ht="12.75" customHeight="1" thickBot="1" x14ac:dyDescent="0.25">
      <c r="A50" s="14" t="s">
        <v>409</v>
      </c>
      <c r="B50" s="5" t="s">
        <v>71</v>
      </c>
      <c r="C50" s="14">
        <v>49130.507799999999</v>
      </c>
      <c r="D50" s="10" t="s">
        <v>257</v>
      </c>
      <c r="E50" s="160">
        <v>24763.489500704589</v>
      </c>
      <c r="F50" s="5" t="s">
        <v>183</v>
      </c>
      <c r="G50" s="10" t="s">
        <v>911</v>
      </c>
      <c r="H50" s="14">
        <v>-9094</v>
      </c>
      <c r="I50" s="161" t="s">
        <v>405</v>
      </c>
      <c r="J50" s="162" t="s">
        <v>406</v>
      </c>
      <c r="K50" s="161">
        <v>-9094</v>
      </c>
      <c r="L50" s="161" t="s">
        <v>407</v>
      </c>
      <c r="M50" s="162" t="s">
        <v>298</v>
      </c>
      <c r="N50" s="162"/>
      <c r="O50" s="163" t="s">
        <v>408</v>
      </c>
      <c r="P50" s="164" t="s">
        <v>409</v>
      </c>
    </row>
    <row r="51" spans="1:16" ht="12.75" customHeight="1" thickBot="1" x14ac:dyDescent="0.25">
      <c r="A51" s="14" t="s">
        <v>409</v>
      </c>
      <c r="B51" s="5" t="s">
        <v>71</v>
      </c>
      <c r="C51" s="14">
        <v>49130.507799999999</v>
      </c>
      <c r="D51" s="10" t="s">
        <v>257</v>
      </c>
      <c r="E51" s="160">
        <v>24763.489500704589</v>
      </c>
      <c r="F51" s="5" t="s">
        <v>183</v>
      </c>
      <c r="G51" s="10" t="s">
        <v>911</v>
      </c>
      <c r="H51" s="14">
        <v>-9094</v>
      </c>
      <c r="I51" s="161" t="s">
        <v>405</v>
      </c>
      <c r="J51" s="162" t="s">
        <v>406</v>
      </c>
      <c r="K51" s="161">
        <v>-9094</v>
      </c>
      <c r="L51" s="161" t="s">
        <v>407</v>
      </c>
      <c r="M51" s="162" t="s">
        <v>298</v>
      </c>
      <c r="N51" s="162"/>
      <c r="O51" s="163" t="s">
        <v>408</v>
      </c>
      <c r="P51" s="164" t="s">
        <v>409</v>
      </c>
    </row>
    <row r="52" spans="1:16" ht="12.75" customHeight="1" thickBot="1" x14ac:dyDescent="0.25">
      <c r="A52" s="14" t="s">
        <v>413</v>
      </c>
      <c r="B52" s="5" t="s">
        <v>65</v>
      </c>
      <c r="C52" s="14">
        <v>49154.405899999998</v>
      </c>
      <c r="D52" s="10" t="s">
        <v>257</v>
      </c>
      <c r="E52" s="160">
        <v>24827.980036444715</v>
      </c>
      <c r="F52" s="5" t="s">
        <v>183</v>
      </c>
      <c r="G52" s="10" t="s">
        <v>912</v>
      </c>
      <c r="H52" s="14">
        <v>-9029.5</v>
      </c>
      <c r="I52" s="161" t="s">
        <v>410</v>
      </c>
      <c r="J52" s="162" t="s">
        <v>411</v>
      </c>
      <c r="K52" s="161">
        <v>-9029.5</v>
      </c>
      <c r="L52" s="161" t="s">
        <v>412</v>
      </c>
      <c r="M52" s="162" t="s">
        <v>298</v>
      </c>
      <c r="N52" s="162"/>
      <c r="O52" s="163" t="s">
        <v>408</v>
      </c>
      <c r="P52" s="164" t="s">
        <v>413</v>
      </c>
    </row>
    <row r="53" spans="1:16" ht="12.75" customHeight="1" thickBot="1" x14ac:dyDescent="0.25">
      <c r="A53" s="14" t="s">
        <v>413</v>
      </c>
      <c r="B53" s="5" t="s">
        <v>65</v>
      </c>
      <c r="C53" s="14">
        <v>49154.409099999997</v>
      </c>
      <c r="D53" s="10" t="s">
        <v>257</v>
      </c>
      <c r="E53" s="160">
        <v>24827.988671847292</v>
      </c>
      <c r="F53" s="5" t="s">
        <v>183</v>
      </c>
      <c r="G53" s="10" t="s">
        <v>913</v>
      </c>
      <c r="H53" s="14">
        <v>-9029.5</v>
      </c>
      <c r="I53" s="161" t="s">
        <v>414</v>
      </c>
      <c r="J53" s="162" t="s">
        <v>415</v>
      </c>
      <c r="K53" s="161">
        <v>-9029.5</v>
      </c>
      <c r="L53" s="161" t="s">
        <v>416</v>
      </c>
      <c r="M53" s="162" t="s">
        <v>298</v>
      </c>
      <c r="N53" s="162"/>
      <c r="O53" s="163" t="s">
        <v>408</v>
      </c>
      <c r="P53" s="164" t="s">
        <v>413</v>
      </c>
    </row>
    <row r="54" spans="1:16" ht="12.75" customHeight="1" thickBot="1" x14ac:dyDescent="0.25">
      <c r="A54" s="14" t="s">
        <v>413</v>
      </c>
      <c r="B54" s="5" t="s">
        <v>71</v>
      </c>
      <c r="C54" s="14">
        <v>49166.448100000001</v>
      </c>
      <c r="D54" s="10" t="s">
        <v>257</v>
      </c>
      <c r="E54" s="160">
        <v>24860.476675486734</v>
      </c>
      <c r="F54" s="5" t="s">
        <v>183</v>
      </c>
      <c r="G54" s="10" t="s">
        <v>914</v>
      </c>
      <c r="H54" s="14">
        <v>-8997</v>
      </c>
      <c r="I54" s="161" t="s">
        <v>417</v>
      </c>
      <c r="J54" s="162" t="s">
        <v>418</v>
      </c>
      <c r="K54" s="161">
        <v>-8997</v>
      </c>
      <c r="L54" s="161" t="s">
        <v>419</v>
      </c>
      <c r="M54" s="162" t="s">
        <v>298</v>
      </c>
      <c r="N54" s="162"/>
      <c r="O54" s="163" t="s">
        <v>408</v>
      </c>
      <c r="P54" s="164" t="s">
        <v>413</v>
      </c>
    </row>
    <row r="55" spans="1:16" ht="12.75" customHeight="1" thickBot="1" x14ac:dyDescent="0.25">
      <c r="A55" s="14" t="s">
        <v>413</v>
      </c>
      <c r="B55" s="5" t="s">
        <v>71</v>
      </c>
      <c r="C55" s="14">
        <v>49166.4499</v>
      </c>
      <c r="D55" s="10" t="s">
        <v>257</v>
      </c>
      <c r="E55" s="160">
        <v>24860.481532900678</v>
      </c>
      <c r="F55" s="5" t="s">
        <v>183</v>
      </c>
      <c r="G55" s="10" t="s">
        <v>915</v>
      </c>
      <c r="H55" s="14">
        <v>-8997</v>
      </c>
      <c r="I55" s="161" t="s">
        <v>420</v>
      </c>
      <c r="J55" s="162" t="s">
        <v>421</v>
      </c>
      <c r="K55" s="161">
        <v>-8997</v>
      </c>
      <c r="L55" s="161" t="s">
        <v>422</v>
      </c>
      <c r="M55" s="162" t="s">
        <v>298</v>
      </c>
      <c r="N55" s="162"/>
      <c r="O55" s="163" t="s">
        <v>408</v>
      </c>
      <c r="P55" s="164" t="s">
        <v>413</v>
      </c>
    </row>
    <row r="56" spans="1:16" ht="12.75" customHeight="1" thickBot="1" x14ac:dyDescent="0.25">
      <c r="A56" s="14" t="s">
        <v>413</v>
      </c>
      <c r="B56" s="5" t="s">
        <v>71</v>
      </c>
      <c r="C56" s="14">
        <v>49504.408199999998</v>
      </c>
      <c r="D56" s="10" t="s">
        <v>257</v>
      </c>
      <c r="E56" s="160">
        <v>25772.483400196554</v>
      </c>
      <c r="F56" s="5" t="s">
        <v>183</v>
      </c>
      <c r="G56" s="10" t="s">
        <v>916</v>
      </c>
      <c r="H56" s="14">
        <v>-8085</v>
      </c>
      <c r="I56" s="161" t="s">
        <v>423</v>
      </c>
      <c r="J56" s="162" t="s">
        <v>424</v>
      </c>
      <c r="K56" s="161">
        <v>-8085</v>
      </c>
      <c r="L56" s="161" t="s">
        <v>425</v>
      </c>
      <c r="M56" s="162" t="s">
        <v>298</v>
      </c>
      <c r="N56" s="162"/>
      <c r="O56" s="163" t="s">
        <v>408</v>
      </c>
      <c r="P56" s="164" t="s">
        <v>413</v>
      </c>
    </row>
    <row r="57" spans="1:16" ht="12.75" customHeight="1" thickBot="1" x14ac:dyDescent="0.25">
      <c r="A57" s="14" t="s">
        <v>413</v>
      </c>
      <c r="B57" s="5" t="s">
        <v>71</v>
      </c>
      <c r="C57" s="14">
        <v>49504.409599999999</v>
      </c>
      <c r="D57" s="10" t="s">
        <v>257</v>
      </c>
      <c r="E57" s="160">
        <v>25772.487178185183</v>
      </c>
      <c r="F57" s="5" t="s">
        <v>183</v>
      </c>
      <c r="G57" s="10" t="s">
        <v>917</v>
      </c>
      <c r="H57" s="14">
        <v>-8085</v>
      </c>
      <c r="I57" s="161" t="s">
        <v>426</v>
      </c>
      <c r="J57" s="162" t="s">
        <v>427</v>
      </c>
      <c r="K57" s="161">
        <v>-8085</v>
      </c>
      <c r="L57" s="161" t="s">
        <v>428</v>
      </c>
      <c r="M57" s="162" t="s">
        <v>298</v>
      </c>
      <c r="N57" s="162"/>
      <c r="O57" s="163" t="s">
        <v>408</v>
      </c>
      <c r="P57" s="164" t="s">
        <v>413</v>
      </c>
    </row>
    <row r="58" spans="1:16" ht="12.75" customHeight="1" thickBot="1" x14ac:dyDescent="0.25">
      <c r="A58" s="14" t="s">
        <v>432</v>
      </c>
      <c r="B58" s="5" t="s">
        <v>71</v>
      </c>
      <c r="C58" s="14">
        <v>49511.449699999997</v>
      </c>
      <c r="D58" s="10" t="s">
        <v>257</v>
      </c>
      <c r="E58" s="160">
        <v>25791.485333714871</v>
      </c>
      <c r="F58" s="5" t="s">
        <v>183</v>
      </c>
      <c r="G58" s="10" t="s">
        <v>918</v>
      </c>
      <c r="H58" s="14">
        <v>-8066</v>
      </c>
      <c r="I58" s="161" t="s">
        <v>429</v>
      </c>
      <c r="J58" s="162" t="s">
        <v>430</v>
      </c>
      <c r="K58" s="161">
        <v>-8066</v>
      </c>
      <c r="L58" s="161" t="s">
        <v>431</v>
      </c>
      <c r="M58" s="162" t="s">
        <v>298</v>
      </c>
      <c r="N58" s="162"/>
      <c r="O58" s="163" t="s">
        <v>353</v>
      </c>
      <c r="P58" s="163" t="s">
        <v>432</v>
      </c>
    </row>
    <row r="59" spans="1:16" ht="12.75" customHeight="1" thickBot="1" x14ac:dyDescent="0.25">
      <c r="A59" s="14" t="s">
        <v>436</v>
      </c>
      <c r="B59" s="5" t="s">
        <v>65</v>
      </c>
      <c r="C59" s="14">
        <v>49844.399599999997</v>
      </c>
      <c r="D59" s="10" t="s">
        <v>257</v>
      </c>
      <c r="E59" s="160">
        <v>26689.971716549604</v>
      </c>
      <c r="F59" s="5" t="s">
        <v>183</v>
      </c>
      <c r="G59" s="10" t="s">
        <v>919</v>
      </c>
      <c r="H59" s="14">
        <v>-7167.5</v>
      </c>
      <c r="I59" s="161" t="s">
        <v>433</v>
      </c>
      <c r="J59" s="162" t="s">
        <v>434</v>
      </c>
      <c r="K59" s="161">
        <v>-7167.5</v>
      </c>
      <c r="L59" s="161" t="s">
        <v>435</v>
      </c>
      <c r="M59" s="162" t="s">
        <v>298</v>
      </c>
      <c r="N59" s="162"/>
      <c r="O59" s="163" t="s">
        <v>353</v>
      </c>
      <c r="P59" s="163" t="s">
        <v>436</v>
      </c>
    </row>
    <row r="60" spans="1:16" ht="12.75" customHeight="1" thickBot="1" x14ac:dyDescent="0.25">
      <c r="A60" s="14" t="s">
        <v>441</v>
      </c>
      <c r="B60" s="5" t="s">
        <v>71</v>
      </c>
      <c r="C60" s="14">
        <v>49859.410100000001</v>
      </c>
      <c r="D60" s="10" t="s">
        <v>257</v>
      </c>
      <c r="E60" s="160">
        <v>26730.47850105245</v>
      </c>
      <c r="F60" s="5" t="s">
        <v>183</v>
      </c>
      <c r="G60" s="10" t="s">
        <v>920</v>
      </c>
      <c r="H60" s="14">
        <v>-7127</v>
      </c>
      <c r="I60" s="161" t="s">
        <v>437</v>
      </c>
      <c r="J60" s="162" t="s">
        <v>438</v>
      </c>
      <c r="K60" s="161">
        <v>-7127</v>
      </c>
      <c r="L60" s="161" t="s">
        <v>439</v>
      </c>
      <c r="M60" s="162" t="s">
        <v>298</v>
      </c>
      <c r="N60" s="162"/>
      <c r="O60" s="163" t="s">
        <v>440</v>
      </c>
      <c r="P60" s="164" t="s">
        <v>441</v>
      </c>
    </row>
    <row r="61" spans="1:16" ht="12.75" customHeight="1" thickBot="1" x14ac:dyDescent="0.25">
      <c r="A61" s="14" t="s">
        <v>445</v>
      </c>
      <c r="B61" s="5" t="s">
        <v>65</v>
      </c>
      <c r="C61" s="14">
        <v>50547.367899999997</v>
      </c>
      <c r="D61" s="10" t="s">
        <v>257</v>
      </c>
      <c r="E61" s="160">
        <v>28586.976176122902</v>
      </c>
      <c r="F61" s="5" t="s">
        <v>183</v>
      </c>
      <c r="G61" s="10" t="s">
        <v>921</v>
      </c>
      <c r="H61" s="14">
        <v>-5270.5</v>
      </c>
      <c r="I61" s="161" t="s">
        <v>442</v>
      </c>
      <c r="J61" s="162" t="s">
        <v>443</v>
      </c>
      <c r="K61" s="161">
        <v>-5270.5</v>
      </c>
      <c r="L61" s="161" t="s">
        <v>444</v>
      </c>
      <c r="M61" s="162" t="s">
        <v>298</v>
      </c>
      <c r="N61" s="162"/>
      <c r="O61" s="163" t="s">
        <v>408</v>
      </c>
      <c r="P61" s="164" t="s">
        <v>445</v>
      </c>
    </row>
    <row r="62" spans="1:16" ht="12.75" customHeight="1" thickBot="1" x14ac:dyDescent="0.25">
      <c r="A62" s="14" t="s">
        <v>445</v>
      </c>
      <c r="B62" s="5" t="s">
        <v>71</v>
      </c>
      <c r="C62" s="14">
        <v>50547.553200000002</v>
      </c>
      <c r="D62" s="10" t="s">
        <v>257</v>
      </c>
      <c r="E62" s="160">
        <v>28587.476219903492</v>
      </c>
      <c r="F62" s="5" t="s">
        <v>183</v>
      </c>
      <c r="G62" s="10" t="s">
        <v>922</v>
      </c>
      <c r="H62" s="14">
        <v>-5270</v>
      </c>
      <c r="I62" s="161" t="s">
        <v>446</v>
      </c>
      <c r="J62" s="162" t="s">
        <v>447</v>
      </c>
      <c r="K62" s="161">
        <v>-5270</v>
      </c>
      <c r="L62" s="161" t="s">
        <v>448</v>
      </c>
      <c r="M62" s="162" t="s">
        <v>298</v>
      </c>
      <c r="N62" s="162"/>
      <c r="O62" s="163" t="s">
        <v>408</v>
      </c>
      <c r="P62" s="164" t="s">
        <v>445</v>
      </c>
    </row>
    <row r="63" spans="1:16" ht="12.75" customHeight="1" thickBot="1" x14ac:dyDescent="0.25">
      <c r="A63" s="14" t="s">
        <v>375</v>
      </c>
      <c r="B63" s="5" t="s">
        <v>65</v>
      </c>
      <c r="C63" s="14">
        <v>50942.3992</v>
      </c>
      <c r="D63" s="10" t="s">
        <v>257</v>
      </c>
      <c r="E63" s="160">
        <v>29652.993146974986</v>
      </c>
      <c r="F63" s="5" t="s">
        <v>183</v>
      </c>
      <c r="G63" s="10" t="s">
        <v>923</v>
      </c>
      <c r="H63" s="14">
        <v>-4204.5</v>
      </c>
      <c r="I63" s="161" t="s">
        <v>449</v>
      </c>
      <c r="J63" s="162" t="s">
        <v>450</v>
      </c>
      <c r="K63" s="161">
        <v>-4204.5</v>
      </c>
      <c r="L63" s="161" t="s">
        <v>451</v>
      </c>
      <c r="M63" s="162" t="s">
        <v>298</v>
      </c>
      <c r="N63" s="162"/>
      <c r="O63" s="163" t="s">
        <v>452</v>
      </c>
      <c r="P63" s="164" t="s">
        <v>375</v>
      </c>
    </row>
    <row r="64" spans="1:16" ht="12.75" customHeight="1" thickBot="1" x14ac:dyDescent="0.25">
      <c r="A64" s="14" t="s">
        <v>456</v>
      </c>
      <c r="B64" s="5" t="s">
        <v>71</v>
      </c>
      <c r="C64" s="14">
        <v>51671.493199999997</v>
      </c>
      <c r="D64" s="10" t="s">
        <v>257</v>
      </c>
      <c r="E64" s="160">
        <v>31620.499461908574</v>
      </c>
      <c r="F64" s="5" t="s">
        <v>183</v>
      </c>
      <c r="G64" s="10" t="s">
        <v>924</v>
      </c>
      <c r="H64" s="14">
        <v>-2237</v>
      </c>
      <c r="I64" s="161" t="s">
        <v>453</v>
      </c>
      <c r="J64" s="162" t="s">
        <v>454</v>
      </c>
      <c r="K64" s="161">
        <v>-2237</v>
      </c>
      <c r="L64" s="161" t="s">
        <v>455</v>
      </c>
      <c r="M64" s="162" t="s">
        <v>298</v>
      </c>
      <c r="N64" s="162"/>
      <c r="O64" s="163" t="s">
        <v>440</v>
      </c>
      <c r="P64" s="164" t="s">
        <v>456</v>
      </c>
    </row>
    <row r="65" spans="1:16" ht="12.75" customHeight="1" thickBot="1" x14ac:dyDescent="0.25">
      <c r="A65" s="14" t="s">
        <v>462</v>
      </c>
      <c r="B65" s="5" t="s">
        <v>65</v>
      </c>
      <c r="C65" s="14">
        <v>52044.480799999998</v>
      </c>
      <c r="D65" s="10" t="s">
        <v>257</v>
      </c>
      <c r="E65" s="160">
        <v>32627.030112814937</v>
      </c>
      <c r="F65" s="5" t="s">
        <v>183</v>
      </c>
      <c r="G65" s="10" t="s">
        <v>925</v>
      </c>
      <c r="H65" s="14">
        <v>-1230.5</v>
      </c>
      <c r="I65" s="161" t="s">
        <v>457</v>
      </c>
      <c r="J65" s="162" t="s">
        <v>458</v>
      </c>
      <c r="K65" s="161" t="s">
        <v>459</v>
      </c>
      <c r="L65" s="161" t="s">
        <v>460</v>
      </c>
      <c r="M65" s="162" t="s">
        <v>298</v>
      </c>
      <c r="N65" s="162"/>
      <c r="O65" s="163" t="s">
        <v>461</v>
      </c>
      <c r="P65" s="164" t="s">
        <v>462</v>
      </c>
    </row>
    <row r="66" spans="1:16" ht="12.75" customHeight="1" thickBot="1" x14ac:dyDescent="0.25">
      <c r="A66" s="14" t="s">
        <v>462</v>
      </c>
      <c r="B66" s="5" t="s">
        <v>71</v>
      </c>
      <c r="C66" s="14">
        <v>52046.518400000001</v>
      </c>
      <c r="D66" s="10" t="s">
        <v>257</v>
      </c>
      <c r="E66" s="160">
        <v>32632.528705407</v>
      </c>
      <c r="F66" s="5" t="s">
        <v>183</v>
      </c>
      <c r="G66" s="10" t="s">
        <v>926</v>
      </c>
      <c r="H66" s="14">
        <v>-1225</v>
      </c>
      <c r="I66" s="161" t="s">
        <v>463</v>
      </c>
      <c r="J66" s="162" t="s">
        <v>464</v>
      </c>
      <c r="K66" s="161" t="s">
        <v>465</v>
      </c>
      <c r="L66" s="161" t="s">
        <v>466</v>
      </c>
      <c r="M66" s="162" t="s">
        <v>298</v>
      </c>
      <c r="N66" s="162"/>
      <c r="O66" s="163" t="s">
        <v>461</v>
      </c>
      <c r="P66" s="164" t="s">
        <v>462</v>
      </c>
    </row>
    <row r="67" spans="1:16" ht="12.75" customHeight="1" thickBot="1" x14ac:dyDescent="0.25">
      <c r="A67" s="14" t="s">
        <v>471</v>
      </c>
      <c r="B67" s="5" t="s">
        <v>71</v>
      </c>
      <c r="C67" s="14">
        <v>52049.479800000001</v>
      </c>
      <c r="D67" s="10" t="s">
        <v>257</v>
      </c>
      <c r="E67" s="160">
        <v>32640.520230781018</v>
      </c>
      <c r="F67" s="5" t="s">
        <v>183</v>
      </c>
      <c r="G67" s="10" t="s">
        <v>927</v>
      </c>
      <c r="H67" s="14">
        <v>-1217</v>
      </c>
      <c r="I67" s="161" t="s">
        <v>467</v>
      </c>
      <c r="J67" s="162" t="s">
        <v>468</v>
      </c>
      <c r="K67" s="161" t="s">
        <v>469</v>
      </c>
      <c r="L67" s="161" t="s">
        <v>470</v>
      </c>
      <c r="M67" s="162" t="s">
        <v>298</v>
      </c>
      <c r="N67" s="162"/>
      <c r="O67" s="163" t="s">
        <v>353</v>
      </c>
      <c r="P67" s="163" t="s">
        <v>471</v>
      </c>
    </row>
    <row r="68" spans="1:16" ht="12.75" customHeight="1" thickBot="1" x14ac:dyDescent="0.25">
      <c r="A68" s="14" t="s">
        <v>456</v>
      </c>
      <c r="B68" s="5" t="s">
        <v>65</v>
      </c>
      <c r="C68" s="14">
        <v>52050.409299999999</v>
      </c>
      <c r="D68" s="10" t="s">
        <v>257</v>
      </c>
      <c r="E68" s="160">
        <v>32643.028545373822</v>
      </c>
      <c r="F68" s="5" t="s">
        <v>183</v>
      </c>
      <c r="G68" s="10" t="s">
        <v>928</v>
      </c>
      <c r="H68" s="14">
        <v>-1214.5</v>
      </c>
      <c r="I68" s="161" t="s">
        <v>472</v>
      </c>
      <c r="J68" s="162" t="s">
        <v>473</v>
      </c>
      <c r="K68" s="161" t="s">
        <v>474</v>
      </c>
      <c r="L68" s="161" t="s">
        <v>475</v>
      </c>
      <c r="M68" s="162" t="s">
        <v>298</v>
      </c>
      <c r="N68" s="162"/>
      <c r="O68" s="163" t="s">
        <v>440</v>
      </c>
      <c r="P68" s="164" t="s">
        <v>456</v>
      </c>
    </row>
    <row r="69" spans="1:16" ht="12.75" customHeight="1" thickBot="1" x14ac:dyDescent="0.25">
      <c r="A69" s="14" t="s">
        <v>471</v>
      </c>
      <c r="B69" s="5" t="s">
        <v>65</v>
      </c>
      <c r="C69" s="14">
        <v>52051.521999999997</v>
      </c>
      <c r="D69" s="10" t="s">
        <v>257</v>
      </c>
      <c r="E69" s="160">
        <v>32646.031236764265</v>
      </c>
      <c r="F69" s="5" t="s">
        <v>183</v>
      </c>
      <c r="G69" s="10" t="s">
        <v>929</v>
      </c>
      <c r="H69" s="14">
        <v>-1211.5</v>
      </c>
      <c r="I69" s="161" t="s">
        <v>476</v>
      </c>
      <c r="J69" s="162" t="s">
        <v>477</v>
      </c>
      <c r="K69" s="161" t="s">
        <v>478</v>
      </c>
      <c r="L69" s="161" t="s">
        <v>479</v>
      </c>
      <c r="M69" s="162" t="s">
        <v>298</v>
      </c>
      <c r="N69" s="162"/>
      <c r="O69" s="163" t="s">
        <v>353</v>
      </c>
      <c r="P69" s="163" t="s">
        <v>471</v>
      </c>
    </row>
    <row r="70" spans="1:16" ht="12.75" customHeight="1" thickBot="1" x14ac:dyDescent="0.25">
      <c r="A70" s="14" t="s">
        <v>462</v>
      </c>
      <c r="B70" s="5" t="s">
        <v>71</v>
      </c>
      <c r="C70" s="14">
        <v>52055.409399999997</v>
      </c>
      <c r="D70" s="10" t="s">
        <v>257</v>
      </c>
      <c r="E70" s="160">
        <v>32656.521631759522</v>
      </c>
      <c r="F70" s="5" t="s">
        <v>183</v>
      </c>
      <c r="G70" s="10" t="s">
        <v>930</v>
      </c>
      <c r="H70" s="14">
        <v>-1201</v>
      </c>
      <c r="I70" s="161" t="s">
        <v>480</v>
      </c>
      <c r="J70" s="162" t="s">
        <v>481</v>
      </c>
      <c r="K70" s="161" t="s">
        <v>482</v>
      </c>
      <c r="L70" s="161" t="s">
        <v>483</v>
      </c>
      <c r="M70" s="162" t="s">
        <v>298</v>
      </c>
      <c r="N70" s="162"/>
      <c r="O70" s="163" t="s">
        <v>461</v>
      </c>
      <c r="P70" s="164" t="s">
        <v>462</v>
      </c>
    </row>
    <row r="71" spans="1:16" ht="12.75" customHeight="1" thickBot="1" x14ac:dyDescent="0.25">
      <c r="A71" s="14" t="s">
        <v>489</v>
      </c>
      <c r="B71" s="5" t="s">
        <v>71</v>
      </c>
      <c r="C71" s="14">
        <v>52285.538999999997</v>
      </c>
      <c r="D71" s="10" t="s">
        <v>257</v>
      </c>
      <c r="E71" s="160">
        <v>33277.5409259152</v>
      </c>
      <c r="F71" s="5" t="s">
        <v>183</v>
      </c>
      <c r="G71" s="10" t="s">
        <v>931</v>
      </c>
      <c r="H71" s="14">
        <v>-580</v>
      </c>
      <c r="I71" s="161" t="s">
        <v>484</v>
      </c>
      <c r="J71" s="162" t="s">
        <v>485</v>
      </c>
      <c r="K71" s="161" t="s">
        <v>486</v>
      </c>
      <c r="L71" s="161" t="s">
        <v>487</v>
      </c>
      <c r="M71" s="162" t="s">
        <v>298</v>
      </c>
      <c r="N71" s="162"/>
      <c r="O71" s="163" t="s">
        <v>488</v>
      </c>
      <c r="P71" s="163" t="s">
        <v>489</v>
      </c>
    </row>
    <row r="72" spans="1:16" ht="12.75" customHeight="1" thickBot="1" x14ac:dyDescent="0.25">
      <c r="A72" s="14" t="s">
        <v>489</v>
      </c>
      <c r="B72" s="5" t="s">
        <v>71</v>
      </c>
      <c r="C72" s="14">
        <v>52296.655899999998</v>
      </c>
      <c r="D72" s="10" t="s">
        <v>257</v>
      </c>
      <c r="E72" s="160">
        <v>33307.540584330287</v>
      </c>
      <c r="F72" s="5" t="s">
        <v>183</v>
      </c>
      <c r="G72" s="10" t="s">
        <v>932</v>
      </c>
      <c r="H72" s="14">
        <v>-550</v>
      </c>
      <c r="I72" s="161" t="s">
        <v>490</v>
      </c>
      <c r="J72" s="162" t="s">
        <v>491</v>
      </c>
      <c r="K72" s="161" t="s">
        <v>492</v>
      </c>
      <c r="L72" s="161" t="s">
        <v>493</v>
      </c>
      <c r="M72" s="162" t="s">
        <v>298</v>
      </c>
      <c r="N72" s="162"/>
      <c r="O72" s="163" t="s">
        <v>488</v>
      </c>
      <c r="P72" s="163" t="s">
        <v>489</v>
      </c>
    </row>
    <row r="73" spans="1:16" ht="12.75" customHeight="1" thickBot="1" x14ac:dyDescent="0.25">
      <c r="A73" s="14" t="s">
        <v>462</v>
      </c>
      <c r="B73" s="5" t="s">
        <v>71</v>
      </c>
      <c r="C73" s="14">
        <v>52417.462099999997</v>
      </c>
      <c r="D73" s="10" t="s">
        <v>238</v>
      </c>
      <c r="E73" s="160">
        <v>33633.543762772475</v>
      </c>
      <c r="F73" s="5" t="s">
        <v>136</v>
      </c>
      <c r="G73" s="10" t="s">
        <v>933</v>
      </c>
      <c r="H73" s="14">
        <v>-224</v>
      </c>
      <c r="I73" s="161" t="s">
        <v>499</v>
      </c>
      <c r="J73" s="162" t="s">
        <v>500</v>
      </c>
      <c r="K73" s="161" t="s">
        <v>501</v>
      </c>
      <c r="L73" s="161" t="s">
        <v>502</v>
      </c>
      <c r="M73" s="162" t="s">
        <v>298</v>
      </c>
      <c r="N73" s="162"/>
      <c r="O73" s="163" t="s">
        <v>461</v>
      </c>
      <c r="P73" s="164" t="s">
        <v>462</v>
      </c>
    </row>
    <row r="74" spans="1:16" ht="12.75" customHeight="1" thickBot="1" x14ac:dyDescent="0.25">
      <c r="A74" s="14" t="s">
        <v>508</v>
      </c>
      <c r="B74" s="5" t="s">
        <v>65</v>
      </c>
      <c r="C74" s="14">
        <v>52684.836300000003</v>
      </c>
      <c r="D74" s="10" t="s">
        <v>238</v>
      </c>
      <c r="E74" s="160">
        <v>34355.069967830161</v>
      </c>
      <c r="F74" s="5" t="s">
        <v>136</v>
      </c>
      <c r="G74" s="10" t="s">
        <v>934</v>
      </c>
      <c r="H74" s="14">
        <v>497.5</v>
      </c>
      <c r="I74" s="161" t="s">
        <v>503</v>
      </c>
      <c r="J74" s="162" t="s">
        <v>504</v>
      </c>
      <c r="K74" s="161" t="s">
        <v>505</v>
      </c>
      <c r="L74" s="161" t="s">
        <v>506</v>
      </c>
      <c r="M74" s="162" t="s">
        <v>298</v>
      </c>
      <c r="N74" s="162"/>
      <c r="O74" s="163" t="s">
        <v>507</v>
      </c>
      <c r="P74" s="164" t="s">
        <v>508</v>
      </c>
    </row>
    <row r="75" spans="1:16" ht="12.75" customHeight="1" thickBot="1" x14ac:dyDescent="0.25">
      <c r="A75" s="14" t="s">
        <v>514</v>
      </c>
      <c r="B75" s="5" t="s">
        <v>65</v>
      </c>
      <c r="C75" s="14">
        <v>52685.574000000001</v>
      </c>
      <c r="D75" s="10" t="s">
        <v>238</v>
      </c>
      <c r="E75" s="160">
        <v>34357.060697980902</v>
      </c>
      <c r="F75" s="5" t="s">
        <v>136</v>
      </c>
      <c r="G75" s="10" t="s">
        <v>935</v>
      </c>
      <c r="H75" s="14">
        <v>499.5</v>
      </c>
      <c r="I75" s="161" t="s">
        <v>509</v>
      </c>
      <c r="J75" s="162" t="s">
        <v>510</v>
      </c>
      <c r="K75" s="161" t="s">
        <v>511</v>
      </c>
      <c r="L75" s="161" t="s">
        <v>512</v>
      </c>
      <c r="M75" s="162" t="s">
        <v>298</v>
      </c>
      <c r="N75" s="162"/>
      <c r="O75" s="163" t="s">
        <v>513</v>
      </c>
      <c r="P75" s="164" t="s">
        <v>514</v>
      </c>
    </row>
    <row r="76" spans="1:16" ht="12.75" customHeight="1" thickBot="1" x14ac:dyDescent="0.25">
      <c r="A76" s="14" t="s">
        <v>520</v>
      </c>
      <c r="B76" s="5" t="s">
        <v>65</v>
      </c>
      <c r="C76" s="14">
        <v>52688.538399999998</v>
      </c>
      <c r="D76" s="10" t="s">
        <v>238</v>
      </c>
      <c r="E76" s="160">
        <v>34365.060319044824</v>
      </c>
      <c r="F76" s="5" t="s">
        <v>136</v>
      </c>
      <c r="G76" s="10" t="s">
        <v>936</v>
      </c>
      <c r="H76" s="14">
        <v>507.5</v>
      </c>
      <c r="I76" s="161" t="s">
        <v>515</v>
      </c>
      <c r="J76" s="162" t="s">
        <v>516</v>
      </c>
      <c r="K76" s="161" t="s">
        <v>517</v>
      </c>
      <c r="L76" s="161" t="s">
        <v>518</v>
      </c>
      <c r="M76" s="162" t="s">
        <v>298</v>
      </c>
      <c r="N76" s="162"/>
      <c r="O76" s="163" t="s">
        <v>519</v>
      </c>
      <c r="P76" s="164" t="s">
        <v>520</v>
      </c>
    </row>
    <row r="77" spans="1:16" ht="12.75" customHeight="1" thickBot="1" x14ac:dyDescent="0.25">
      <c r="A77" s="14" t="s">
        <v>498</v>
      </c>
      <c r="B77" s="5" t="s">
        <v>65</v>
      </c>
      <c r="C77" s="14">
        <v>52717.443899999998</v>
      </c>
      <c r="D77" s="10" t="s">
        <v>257</v>
      </c>
      <c r="E77" s="160">
        <v>34443.063640682798</v>
      </c>
      <c r="F77" s="5" t="s">
        <v>183</v>
      </c>
      <c r="G77" s="10" t="s">
        <v>937</v>
      </c>
      <c r="H77" s="14">
        <v>585.5</v>
      </c>
      <c r="I77" s="161" t="s">
        <v>521</v>
      </c>
      <c r="J77" s="162" t="s">
        <v>522</v>
      </c>
      <c r="K77" s="161" t="s">
        <v>523</v>
      </c>
      <c r="L77" s="161" t="s">
        <v>524</v>
      </c>
      <c r="M77" s="162" t="s">
        <v>298</v>
      </c>
      <c r="N77" s="162"/>
      <c r="O77" s="163" t="s">
        <v>408</v>
      </c>
      <c r="P77" s="164" t="s">
        <v>498</v>
      </c>
    </row>
    <row r="78" spans="1:16" ht="12.75" customHeight="1" thickBot="1" x14ac:dyDescent="0.25">
      <c r="A78" s="14" t="s">
        <v>529</v>
      </c>
      <c r="B78" s="5" t="s">
        <v>71</v>
      </c>
      <c r="C78" s="14">
        <v>52720.593000000001</v>
      </c>
      <c r="D78" s="10" t="s">
        <v>257</v>
      </c>
      <c r="E78" s="160">
        <v>34451.561686389337</v>
      </c>
      <c r="F78" s="5" t="s">
        <v>183</v>
      </c>
      <c r="G78" s="10" t="s">
        <v>938</v>
      </c>
      <c r="H78" s="14">
        <v>594</v>
      </c>
      <c r="I78" s="161" t="s">
        <v>525</v>
      </c>
      <c r="J78" s="162" t="s">
        <v>526</v>
      </c>
      <c r="K78" s="161" t="s">
        <v>527</v>
      </c>
      <c r="L78" s="161" t="s">
        <v>528</v>
      </c>
      <c r="M78" s="162" t="s">
        <v>298</v>
      </c>
      <c r="N78" s="162"/>
      <c r="O78" s="163" t="s">
        <v>353</v>
      </c>
      <c r="P78" s="163" t="s">
        <v>529</v>
      </c>
    </row>
    <row r="79" spans="1:16" ht="12.75" customHeight="1" thickBot="1" x14ac:dyDescent="0.25">
      <c r="A79" s="14" t="s">
        <v>529</v>
      </c>
      <c r="B79" s="5" t="s">
        <v>65</v>
      </c>
      <c r="C79" s="14">
        <v>52723.373200000002</v>
      </c>
      <c r="D79" s="10" t="s">
        <v>257</v>
      </c>
      <c r="E79" s="160">
        <v>34459.064232092329</v>
      </c>
      <c r="F79" s="5" t="s">
        <v>183</v>
      </c>
      <c r="G79" s="10" t="s">
        <v>939</v>
      </c>
      <c r="H79" s="14">
        <v>601.5</v>
      </c>
      <c r="I79" s="161" t="s">
        <v>530</v>
      </c>
      <c r="J79" s="162" t="s">
        <v>531</v>
      </c>
      <c r="K79" s="161" t="s">
        <v>532</v>
      </c>
      <c r="L79" s="161" t="s">
        <v>533</v>
      </c>
      <c r="M79" s="162" t="s">
        <v>298</v>
      </c>
      <c r="N79" s="162"/>
      <c r="O79" s="163" t="s">
        <v>488</v>
      </c>
      <c r="P79" s="163" t="s">
        <v>529</v>
      </c>
    </row>
    <row r="80" spans="1:16" ht="12.75" customHeight="1" thickBot="1" x14ac:dyDescent="0.25">
      <c r="A80" s="14" t="s">
        <v>545</v>
      </c>
      <c r="B80" s="5" t="s">
        <v>65</v>
      </c>
      <c r="C80" s="14">
        <v>52750.794500000004</v>
      </c>
      <c r="D80" s="10" t="s">
        <v>257</v>
      </c>
      <c r="E80" s="160">
        <v>34533.062346071725</v>
      </c>
      <c r="F80" s="5" t="s">
        <v>183</v>
      </c>
      <c r="G80" s="10" t="s">
        <v>940</v>
      </c>
      <c r="H80" s="14">
        <v>675.5</v>
      </c>
      <c r="I80" s="161" t="s">
        <v>540</v>
      </c>
      <c r="J80" s="162" t="s">
        <v>541</v>
      </c>
      <c r="K80" s="161" t="s">
        <v>542</v>
      </c>
      <c r="L80" s="161" t="s">
        <v>543</v>
      </c>
      <c r="M80" s="162" t="s">
        <v>298</v>
      </c>
      <c r="N80" s="162"/>
      <c r="O80" s="163" t="s">
        <v>544</v>
      </c>
      <c r="P80" s="164" t="s">
        <v>545</v>
      </c>
    </row>
    <row r="81" spans="1:16" ht="12.75" customHeight="1" thickBot="1" x14ac:dyDescent="0.25">
      <c r="A81" s="14" t="s">
        <v>551</v>
      </c>
      <c r="B81" s="5" t="s">
        <v>71</v>
      </c>
      <c r="C81" s="14">
        <v>52753.577100000002</v>
      </c>
      <c r="D81" s="10" t="s">
        <v>257</v>
      </c>
      <c r="E81" s="160">
        <v>34540.571368326651</v>
      </c>
      <c r="F81" s="5" t="s">
        <v>183</v>
      </c>
      <c r="G81" s="10" t="s">
        <v>941</v>
      </c>
      <c r="H81" s="14">
        <v>683</v>
      </c>
      <c r="I81" s="161" t="s">
        <v>546</v>
      </c>
      <c r="J81" s="162" t="s">
        <v>547</v>
      </c>
      <c r="K81" s="161" t="s">
        <v>548</v>
      </c>
      <c r="L81" s="161" t="s">
        <v>549</v>
      </c>
      <c r="M81" s="162" t="s">
        <v>298</v>
      </c>
      <c r="N81" s="162"/>
      <c r="O81" s="163" t="s">
        <v>550</v>
      </c>
      <c r="P81" s="164" t="s">
        <v>551</v>
      </c>
    </row>
    <row r="82" spans="1:16" ht="12.75" customHeight="1" thickBot="1" x14ac:dyDescent="0.25">
      <c r="A82" s="14" t="s">
        <v>551</v>
      </c>
      <c r="B82" s="5" t="s">
        <v>65</v>
      </c>
      <c r="C82" s="14">
        <v>52753.758099999999</v>
      </c>
      <c r="D82" s="10" t="s">
        <v>257</v>
      </c>
      <c r="E82" s="160">
        <v>34541.059808285005</v>
      </c>
      <c r="F82" s="5" t="s">
        <v>183</v>
      </c>
      <c r="G82" s="10" t="s">
        <v>942</v>
      </c>
      <c r="H82" s="14">
        <v>683.5</v>
      </c>
      <c r="I82" s="161" t="s">
        <v>552</v>
      </c>
      <c r="J82" s="162" t="s">
        <v>553</v>
      </c>
      <c r="K82" s="161" t="s">
        <v>554</v>
      </c>
      <c r="L82" s="161" t="s">
        <v>555</v>
      </c>
      <c r="M82" s="162" t="s">
        <v>298</v>
      </c>
      <c r="N82" s="162"/>
      <c r="O82" s="163" t="s">
        <v>550</v>
      </c>
      <c r="P82" s="164" t="s">
        <v>551</v>
      </c>
    </row>
    <row r="83" spans="1:16" ht="12.75" customHeight="1" thickBot="1" x14ac:dyDescent="0.25">
      <c r="A83" s="14" t="s">
        <v>551</v>
      </c>
      <c r="B83" s="5" t="s">
        <v>71</v>
      </c>
      <c r="C83" s="14">
        <v>52753.947800000002</v>
      </c>
      <c r="D83" s="10" t="s">
        <v>257</v>
      </c>
      <c r="E83" s="160">
        <v>34541.571725744136</v>
      </c>
      <c r="F83" s="5" t="s">
        <v>183</v>
      </c>
      <c r="G83" s="10" t="s">
        <v>943</v>
      </c>
      <c r="H83" s="14">
        <v>684</v>
      </c>
      <c r="I83" s="161" t="s">
        <v>556</v>
      </c>
      <c r="J83" s="162" t="s">
        <v>557</v>
      </c>
      <c r="K83" s="161" t="s">
        <v>558</v>
      </c>
      <c r="L83" s="161" t="s">
        <v>559</v>
      </c>
      <c r="M83" s="162" t="s">
        <v>298</v>
      </c>
      <c r="N83" s="162"/>
      <c r="O83" s="163" t="s">
        <v>550</v>
      </c>
      <c r="P83" s="164" t="s">
        <v>551</v>
      </c>
    </row>
    <row r="84" spans="1:16" ht="12.75" customHeight="1" thickBot="1" x14ac:dyDescent="0.25">
      <c r="A84" s="14" t="s">
        <v>551</v>
      </c>
      <c r="B84" s="5" t="s">
        <v>65</v>
      </c>
      <c r="C84" s="14">
        <v>52754.130799999999</v>
      </c>
      <c r="D84" s="10" t="s">
        <v>257</v>
      </c>
      <c r="E84" s="160">
        <v>34542.065562829106</v>
      </c>
      <c r="F84" s="5" t="s">
        <v>183</v>
      </c>
      <c r="G84" s="10" t="s">
        <v>944</v>
      </c>
      <c r="H84" s="14">
        <v>684.5</v>
      </c>
      <c r="I84" s="161" t="s">
        <v>560</v>
      </c>
      <c r="J84" s="162" t="s">
        <v>561</v>
      </c>
      <c r="K84" s="161" t="s">
        <v>562</v>
      </c>
      <c r="L84" s="161" t="s">
        <v>563</v>
      </c>
      <c r="M84" s="162" t="s">
        <v>298</v>
      </c>
      <c r="N84" s="162"/>
      <c r="O84" s="163" t="s">
        <v>550</v>
      </c>
      <c r="P84" s="164" t="s">
        <v>551</v>
      </c>
    </row>
    <row r="85" spans="1:16" ht="12.75" customHeight="1" thickBot="1" x14ac:dyDescent="0.25">
      <c r="A85" s="14" t="s">
        <v>551</v>
      </c>
      <c r="B85" s="5" t="s">
        <v>71</v>
      </c>
      <c r="C85" s="14">
        <v>52774.698799999998</v>
      </c>
      <c r="D85" s="10" t="s">
        <v>257</v>
      </c>
      <c r="E85" s="160">
        <v>34597.569612904335</v>
      </c>
      <c r="F85" s="5" t="s">
        <v>183</v>
      </c>
      <c r="G85" s="10" t="s">
        <v>945</v>
      </c>
      <c r="H85" s="14">
        <v>740</v>
      </c>
      <c r="I85" s="161" t="s">
        <v>564</v>
      </c>
      <c r="J85" s="162" t="s">
        <v>565</v>
      </c>
      <c r="K85" s="161" t="s">
        <v>566</v>
      </c>
      <c r="L85" s="161" t="s">
        <v>567</v>
      </c>
      <c r="M85" s="162" t="s">
        <v>298</v>
      </c>
      <c r="N85" s="162"/>
      <c r="O85" s="163" t="s">
        <v>550</v>
      </c>
      <c r="P85" s="164" t="s">
        <v>551</v>
      </c>
    </row>
    <row r="86" spans="1:16" ht="12.75" customHeight="1" thickBot="1" x14ac:dyDescent="0.25">
      <c r="A86" s="14" t="s">
        <v>551</v>
      </c>
      <c r="B86" s="5" t="s">
        <v>65</v>
      </c>
      <c r="C86" s="14">
        <v>52774.886299999998</v>
      </c>
      <c r="D86" s="10" t="s">
        <v>257</v>
      </c>
      <c r="E86" s="160">
        <v>34598.07559352419</v>
      </c>
      <c r="F86" s="5" t="s">
        <v>183</v>
      </c>
      <c r="G86" s="10" t="s">
        <v>946</v>
      </c>
      <c r="H86" s="14">
        <v>740.5</v>
      </c>
      <c r="I86" s="161" t="s">
        <v>568</v>
      </c>
      <c r="J86" s="162" t="s">
        <v>569</v>
      </c>
      <c r="K86" s="161" t="s">
        <v>570</v>
      </c>
      <c r="L86" s="161" t="s">
        <v>571</v>
      </c>
      <c r="M86" s="162" t="s">
        <v>298</v>
      </c>
      <c r="N86" s="162"/>
      <c r="O86" s="163" t="s">
        <v>550</v>
      </c>
      <c r="P86" s="164" t="s">
        <v>551</v>
      </c>
    </row>
    <row r="87" spans="1:16" ht="12.75" customHeight="1" thickBot="1" x14ac:dyDescent="0.25">
      <c r="A87" s="14" t="s">
        <v>581</v>
      </c>
      <c r="B87" s="5" t="s">
        <v>71</v>
      </c>
      <c r="C87" s="14">
        <v>53105.251900000003</v>
      </c>
      <c r="D87" s="10" t="s">
        <v>257</v>
      </c>
      <c r="E87" s="160">
        <v>35489.588079207562</v>
      </c>
      <c r="F87" s="5" t="s">
        <v>183</v>
      </c>
      <c r="G87" s="10" t="s">
        <v>947</v>
      </c>
      <c r="H87" s="14">
        <v>1632</v>
      </c>
      <c r="I87" s="161" t="s">
        <v>576</v>
      </c>
      <c r="J87" s="162" t="s">
        <v>577</v>
      </c>
      <c r="K87" s="161" t="s">
        <v>578</v>
      </c>
      <c r="L87" s="161" t="s">
        <v>579</v>
      </c>
      <c r="M87" s="162" t="s">
        <v>298</v>
      </c>
      <c r="N87" s="162"/>
      <c r="O87" s="163" t="s">
        <v>580</v>
      </c>
      <c r="P87" s="164" t="s">
        <v>581</v>
      </c>
    </row>
    <row r="88" spans="1:16" ht="12.75" customHeight="1" thickBot="1" x14ac:dyDescent="0.25">
      <c r="A88" s="14" t="s">
        <v>514</v>
      </c>
      <c r="B88" s="5" t="s">
        <v>65</v>
      </c>
      <c r="C88" s="14">
        <v>53106.5478</v>
      </c>
      <c r="D88" s="10" t="s">
        <v>257</v>
      </c>
      <c r="E88" s="160">
        <v>35493.085147395643</v>
      </c>
      <c r="F88" s="5" t="s">
        <v>183</v>
      </c>
      <c r="G88" s="10" t="s">
        <v>948</v>
      </c>
      <c r="H88" s="14">
        <v>1635.5</v>
      </c>
      <c r="I88" s="161" t="s">
        <v>582</v>
      </c>
      <c r="J88" s="162" t="s">
        <v>583</v>
      </c>
      <c r="K88" s="161" t="s">
        <v>584</v>
      </c>
      <c r="L88" s="161" t="s">
        <v>585</v>
      </c>
      <c r="M88" s="162" t="s">
        <v>298</v>
      </c>
      <c r="N88" s="162"/>
      <c r="O88" s="163" t="s">
        <v>586</v>
      </c>
      <c r="P88" s="164" t="s">
        <v>514</v>
      </c>
    </row>
    <row r="89" spans="1:16" ht="12.75" customHeight="1" thickBot="1" x14ac:dyDescent="0.25">
      <c r="A89" s="14" t="s">
        <v>591</v>
      </c>
      <c r="B89" s="5" t="s">
        <v>71</v>
      </c>
      <c r="C89" s="14">
        <v>53117.477400000003</v>
      </c>
      <c r="D89" s="10" t="s">
        <v>257</v>
      </c>
      <c r="E89" s="160">
        <v>35522.57936490354</v>
      </c>
      <c r="F89" s="5" t="s">
        <v>183</v>
      </c>
      <c r="G89" s="10" t="s">
        <v>949</v>
      </c>
      <c r="H89" s="14">
        <v>1665</v>
      </c>
      <c r="I89" s="161" t="s">
        <v>587</v>
      </c>
      <c r="J89" s="162" t="s">
        <v>588</v>
      </c>
      <c r="K89" s="161" t="s">
        <v>589</v>
      </c>
      <c r="L89" s="161" t="s">
        <v>590</v>
      </c>
      <c r="M89" s="162" t="s">
        <v>298</v>
      </c>
      <c r="N89" s="162"/>
      <c r="O89" s="163" t="s">
        <v>488</v>
      </c>
      <c r="P89" s="163" t="s">
        <v>591</v>
      </c>
    </row>
    <row r="90" spans="1:16" ht="12.75" customHeight="1" thickBot="1" x14ac:dyDescent="0.25">
      <c r="A90" s="14" t="s">
        <v>598</v>
      </c>
      <c r="B90" s="5" t="s">
        <v>65</v>
      </c>
      <c r="C90" s="14">
        <v>53431.545120000002</v>
      </c>
      <c r="D90" s="10" t="s">
        <v>257</v>
      </c>
      <c r="E90" s="160">
        <v>36370.110989655346</v>
      </c>
      <c r="F90" s="5" t="s">
        <v>183</v>
      </c>
      <c r="G90" s="10" t="s">
        <v>950</v>
      </c>
      <c r="H90" s="14">
        <v>2512.5</v>
      </c>
      <c r="I90" s="161" t="s">
        <v>592</v>
      </c>
      <c r="J90" s="162" t="s">
        <v>593</v>
      </c>
      <c r="K90" s="161" t="s">
        <v>594</v>
      </c>
      <c r="L90" s="161" t="s">
        <v>595</v>
      </c>
      <c r="M90" s="162" t="s">
        <v>596</v>
      </c>
      <c r="N90" s="162"/>
      <c r="O90" s="163" t="s">
        <v>597</v>
      </c>
      <c r="P90" s="164" t="s">
        <v>598</v>
      </c>
    </row>
    <row r="91" spans="1:16" ht="12.75" customHeight="1" thickBot="1" x14ac:dyDescent="0.25">
      <c r="A91" s="14" t="s">
        <v>604</v>
      </c>
      <c r="B91" s="5" t="s">
        <v>65</v>
      </c>
      <c r="C91" s="14">
        <v>53483.053200000002</v>
      </c>
      <c r="D91" s="10" t="s">
        <v>257</v>
      </c>
      <c r="E91" s="160">
        <v>36509.108804299416</v>
      </c>
      <c r="F91" s="5" t="s">
        <v>183</v>
      </c>
      <c r="G91" s="10" t="s">
        <v>951</v>
      </c>
      <c r="H91" s="14">
        <v>2651.5</v>
      </c>
      <c r="I91" s="161" t="s">
        <v>599</v>
      </c>
      <c r="J91" s="162" t="s">
        <v>600</v>
      </c>
      <c r="K91" s="161" t="s">
        <v>601</v>
      </c>
      <c r="L91" s="161" t="s">
        <v>602</v>
      </c>
      <c r="M91" s="162" t="s">
        <v>298</v>
      </c>
      <c r="N91" s="162"/>
      <c r="O91" s="163" t="s">
        <v>603</v>
      </c>
      <c r="P91" s="164" t="s">
        <v>604</v>
      </c>
    </row>
    <row r="92" spans="1:16" ht="12.75" customHeight="1" thickBot="1" x14ac:dyDescent="0.25">
      <c r="A92" s="14" t="s">
        <v>609</v>
      </c>
      <c r="B92" s="5" t="s">
        <v>71</v>
      </c>
      <c r="C92" s="14">
        <v>53483.606899999999</v>
      </c>
      <c r="D92" s="10" t="s">
        <v>257</v>
      </c>
      <c r="E92" s="160">
        <v>36510.602998801871</v>
      </c>
      <c r="F92" s="5" t="s">
        <v>183</v>
      </c>
      <c r="G92" s="10" t="s">
        <v>952</v>
      </c>
      <c r="H92" s="14">
        <v>2653</v>
      </c>
      <c r="I92" s="161" t="s">
        <v>605</v>
      </c>
      <c r="J92" s="162" t="s">
        <v>606</v>
      </c>
      <c r="K92" s="161" t="s">
        <v>607</v>
      </c>
      <c r="L92" s="161" t="s">
        <v>455</v>
      </c>
      <c r="M92" s="162" t="s">
        <v>298</v>
      </c>
      <c r="N92" s="162"/>
      <c r="O92" s="163" t="s">
        <v>608</v>
      </c>
      <c r="P92" s="164" t="s">
        <v>609</v>
      </c>
    </row>
    <row r="93" spans="1:16" ht="12.75" customHeight="1" thickBot="1" x14ac:dyDescent="0.25">
      <c r="A93" s="14" t="s">
        <v>614</v>
      </c>
      <c r="B93" s="5" t="s">
        <v>71</v>
      </c>
      <c r="C93" s="14">
        <v>53515.477400000003</v>
      </c>
      <c r="D93" s="10" t="s">
        <v>257</v>
      </c>
      <c r="E93" s="160">
        <v>36596.607560641773</v>
      </c>
      <c r="F93" s="5" t="s">
        <v>183</v>
      </c>
      <c r="G93" s="10" t="s">
        <v>953</v>
      </c>
      <c r="H93" s="14">
        <v>2739</v>
      </c>
      <c r="I93" s="161" t="s">
        <v>610</v>
      </c>
      <c r="J93" s="162" t="s">
        <v>611</v>
      </c>
      <c r="K93" s="161" t="s">
        <v>612</v>
      </c>
      <c r="L93" s="161" t="s">
        <v>518</v>
      </c>
      <c r="M93" s="162" t="s">
        <v>298</v>
      </c>
      <c r="N93" s="162"/>
      <c r="O93" s="163" t="s">
        <v>613</v>
      </c>
      <c r="P93" s="164" t="s">
        <v>614</v>
      </c>
    </row>
    <row r="94" spans="1:16" ht="12.75" customHeight="1" thickBot="1" x14ac:dyDescent="0.25">
      <c r="A94" s="14" t="s">
        <v>598</v>
      </c>
      <c r="B94" s="5" t="s">
        <v>65</v>
      </c>
      <c r="C94" s="14">
        <v>53760.614009999998</v>
      </c>
      <c r="D94" s="10" t="s">
        <v>257</v>
      </c>
      <c r="E94" s="160">
        <v>37258.124221314334</v>
      </c>
      <c r="F94" s="5" t="s">
        <v>183</v>
      </c>
      <c r="G94" s="10" t="s">
        <v>954</v>
      </c>
      <c r="H94" s="14">
        <v>3400.5</v>
      </c>
      <c r="I94" s="161" t="s">
        <v>615</v>
      </c>
      <c r="J94" s="162" t="s">
        <v>616</v>
      </c>
      <c r="K94" s="161" t="s">
        <v>617</v>
      </c>
      <c r="L94" s="161" t="s">
        <v>618</v>
      </c>
      <c r="M94" s="162" t="s">
        <v>596</v>
      </c>
      <c r="N94" s="162"/>
      <c r="O94" s="163" t="s">
        <v>619</v>
      </c>
      <c r="P94" s="164" t="s">
        <v>598</v>
      </c>
    </row>
    <row r="95" spans="1:16" ht="12.75" customHeight="1" thickBot="1" x14ac:dyDescent="0.25">
      <c r="A95" s="14" t="s">
        <v>598</v>
      </c>
      <c r="B95" s="5" t="s">
        <v>71</v>
      </c>
      <c r="C95" s="14">
        <v>53794.521979999998</v>
      </c>
      <c r="D95" s="10" t="s">
        <v>257</v>
      </c>
      <c r="E95" s="160">
        <v>37349.627024933041</v>
      </c>
      <c r="F95" s="5" t="s">
        <v>183</v>
      </c>
      <c r="G95" s="10" t="s">
        <v>955</v>
      </c>
      <c r="H95" s="14">
        <v>3492</v>
      </c>
      <c r="I95" s="161" t="s">
        <v>620</v>
      </c>
      <c r="J95" s="162" t="s">
        <v>621</v>
      </c>
      <c r="K95" s="161" t="s">
        <v>622</v>
      </c>
      <c r="L95" s="161" t="s">
        <v>623</v>
      </c>
      <c r="M95" s="162" t="s">
        <v>596</v>
      </c>
      <c r="N95" s="162"/>
      <c r="O95" s="163" t="s">
        <v>619</v>
      </c>
      <c r="P95" s="164" t="s">
        <v>598</v>
      </c>
    </row>
    <row r="96" spans="1:16" ht="12.75" customHeight="1" thickBot="1" x14ac:dyDescent="0.25">
      <c r="A96" s="14" t="s">
        <v>629</v>
      </c>
      <c r="B96" s="5" t="s">
        <v>71</v>
      </c>
      <c r="C96" s="14">
        <v>53813.419199999997</v>
      </c>
      <c r="D96" s="10" t="s">
        <v>257</v>
      </c>
      <c r="E96" s="160">
        <v>37400.622369408084</v>
      </c>
      <c r="F96" s="5" t="s">
        <v>183</v>
      </c>
      <c r="G96" s="10" t="s">
        <v>956</v>
      </c>
      <c r="H96" s="14">
        <v>3543</v>
      </c>
      <c r="I96" s="161" t="s">
        <v>624</v>
      </c>
      <c r="J96" s="162" t="s">
        <v>625</v>
      </c>
      <c r="K96" s="161" t="s">
        <v>626</v>
      </c>
      <c r="L96" s="161" t="s">
        <v>627</v>
      </c>
      <c r="M96" s="162" t="s">
        <v>596</v>
      </c>
      <c r="N96" s="162"/>
      <c r="O96" s="163" t="s">
        <v>628</v>
      </c>
      <c r="P96" s="164" t="s">
        <v>629</v>
      </c>
    </row>
    <row r="97" spans="1:16" ht="12.75" customHeight="1" thickBot="1" x14ac:dyDescent="0.25">
      <c r="A97" s="14" t="s">
        <v>598</v>
      </c>
      <c r="B97" s="5" t="s">
        <v>65</v>
      </c>
      <c r="C97" s="14">
        <v>53845.477149999999</v>
      </c>
      <c r="D97" s="10" t="s">
        <v>257</v>
      </c>
      <c r="E97" s="160">
        <v>37487.132776939667</v>
      </c>
      <c r="F97" s="5" t="s">
        <v>183</v>
      </c>
      <c r="G97" s="10" t="s">
        <v>957</v>
      </c>
      <c r="H97" s="14">
        <v>3629.5</v>
      </c>
      <c r="I97" s="161" t="s">
        <v>630</v>
      </c>
      <c r="J97" s="162" t="s">
        <v>631</v>
      </c>
      <c r="K97" s="161">
        <v>3629.5</v>
      </c>
      <c r="L97" s="161" t="s">
        <v>632</v>
      </c>
      <c r="M97" s="162" t="s">
        <v>596</v>
      </c>
      <c r="N97" s="162"/>
      <c r="O97" s="163" t="s">
        <v>619</v>
      </c>
      <c r="P97" s="164" t="s">
        <v>598</v>
      </c>
    </row>
    <row r="98" spans="1:16" ht="12.75" customHeight="1" thickBot="1" x14ac:dyDescent="0.25">
      <c r="A98" s="14" t="s">
        <v>636</v>
      </c>
      <c r="B98" s="5" t="s">
        <v>71</v>
      </c>
      <c r="C98" s="14">
        <v>53857.8897</v>
      </c>
      <c r="D98" s="10" t="s">
        <v>257</v>
      </c>
      <c r="E98" s="160">
        <v>37520.628828902009</v>
      </c>
      <c r="F98" s="5" t="s">
        <v>183</v>
      </c>
      <c r="G98" s="10" t="s">
        <v>958</v>
      </c>
      <c r="H98" s="14">
        <v>3663</v>
      </c>
      <c r="I98" s="161" t="s">
        <v>633</v>
      </c>
      <c r="J98" s="162" t="s">
        <v>634</v>
      </c>
      <c r="K98" s="161">
        <v>3663</v>
      </c>
      <c r="L98" s="161" t="s">
        <v>524</v>
      </c>
      <c r="M98" s="162" t="s">
        <v>596</v>
      </c>
      <c r="N98" s="162"/>
      <c r="O98" s="163" t="s">
        <v>635</v>
      </c>
      <c r="P98" s="164" t="s">
        <v>636</v>
      </c>
    </row>
    <row r="99" spans="1:16" ht="12.75" customHeight="1" thickBot="1" x14ac:dyDescent="0.25">
      <c r="A99" s="14" t="s">
        <v>598</v>
      </c>
      <c r="B99" s="5" t="s">
        <v>71</v>
      </c>
      <c r="C99" s="14">
        <v>54175.472990000002</v>
      </c>
      <c r="D99" s="10" t="s">
        <v>257</v>
      </c>
      <c r="E99" s="160">
        <v>38377.647441855057</v>
      </c>
      <c r="F99" s="5" t="s">
        <v>183</v>
      </c>
      <c r="G99" s="10" t="s">
        <v>959</v>
      </c>
      <c r="H99" s="14">
        <v>4520</v>
      </c>
      <c r="I99" s="161" t="s">
        <v>637</v>
      </c>
      <c r="J99" s="162" t="s">
        <v>638</v>
      </c>
      <c r="K99" s="161">
        <v>4520</v>
      </c>
      <c r="L99" s="161" t="s">
        <v>639</v>
      </c>
      <c r="M99" s="162" t="s">
        <v>596</v>
      </c>
      <c r="N99" s="162"/>
      <c r="O99" s="163" t="s">
        <v>619</v>
      </c>
      <c r="P99" s="164" t="s">
        <v>598</v>
      </c>
    </row>
    <row r="100" spans="1:16" ht="12.75" customHeight="1" thickBot="1" x14ac:dyDescent="0.25">
      <c r="A100" s="14" t="s">
        <v>598</v>
      </c>
      <c r="B100" s="5" t="s">
        <v>71</v>
      </c>
      <c r="C100" s="14">
        <v>54175.473290000002</v>
      </c>
      <c r="D100" s="10" t="s">
        <v>257</v>
      </c>
      <c r="E100" s="160">
        <v>38377.648251424049</v>
      </c>
      <c r="F100" s="5" t="s">
        <v>183</v>
      </c>
      <c r="G100" s="10" t="s">
        <v>960</v>
      </c>
      <c r="H100" s="14">
        <v>4520</v>
      </c>
      <c r="I100" s="161" t="s">
        <v>640</v>
      </c>
      <c r="J100" s="162" t="s">
        <v>638</v>
      </c>
      <c r="K100" s="161">
        <v>4520</v>
      </c>
      <c r="L100" s="161" t="s">
        <v>641</v>
      </c>
      <c r="M100" s="162" t="s">
        <v>596</v>
      </c>
      <c r="N100" s="162"/>
      <c r="O100" s="163" t="s">
        <v>619</v>
      </c>
      <c r="P100" s="164" t="s">
        <v>598</v>
      </c>
    </row>
    <row r="101" spans="1:16" ht="12.75" customHeight="1" thickBot="1" x14ac:dyDescent="0.25">
      <c r="A101" s="14" t="s">
        <v>598</v>
      </c>
      <c r="B101" s="5" t="s">
        <v>71</v>
      </c>
      <c r="C101" s="14">
        <v>54175.473290000002</v>
      </c>
      <c r="D101" s="10" t="s">
        <v>257</v>
      </c>
      <c r="E101" s="160">
        <v>38377.648251424049</v>
      </c>
      <c r="F101" s="5" t="s">
        <v>183</v>
      </c>
      <c r="G101" s="10" t="s">
        <v>960</v>
      </c>
      <c r="H101" s="14">
        <v>4520</v>
      </c>
      <c r="I101" s="161" t="s">
        <v>640</v>
      </c>
      <c r="J101" s="162" t="s">
        <v>638</v>
      </c>
      <c r="K101" s="161">
        <v>4520</v>
      </c>
      <c r="L101" s="161" t="s">
        <v>641</v>
      </c>
      <c r="M101" s="162" t="s">
        <v>596</v>
      </c>
      <c r="N101" s="162"/>
      <c r="O101" s="163" t="s">
        <v>619</v>
      </c>
      <c r="P101" s="164" t="s">
        <v>598</v>
      </c>
    </row>
    <row r="102" spans="1:16" ht="12.75" customHeight="1" thickBot="1" x14ac:dyDescent="0.25">
      <c r="A102" s="14" t="s">
        <v>598</v>
      </c>
      <c r="B102" s="5" t="s">
        <v>65</v>
      </c>
      <c r="C102" s="14">
        <v>54210.491929999997</v>
      </c>
      <c r="D102" s="10" t="s">
        <v>257</v>
      </c>
      <c r="E102" s="160">
        <v>38472.14826834968</v>
      </c>
      <c r="F102" s="5" t="s">
        <v>183</v>
      </c>
      <c r="G102" s="10" t="s">
        <v>961</v>
      </c>
      <c r="H102" s="14">
        <v>4614.5</v>
      </c>
      <c r="I102" s="161" t="s">
        <v>642</v>
      </c>
      <c r="J102" s="162" t="s">
        <v>643</v>
      </c>
      <c r="K102" s="161">
        <v>4614.5</v>
      </c>
      <c r="L102" s="161" t="s">
        <v>644</v>
      </c>
      <c r="M102" s="162" t="s">
        <v>596</v>
      </c>
      <c r="N102" s="162"/>
      <c r="O102" s="163" t="s">
        <v>619</v>
      </c>
      <c r="P102" s="164" t="s">
        <v>598</v>
      </c>
    </row>
    <row r="103" spans="1:16" ht="12.75" customHeight="1" thickBot="1" x14ac:dyDescent="0.25">
      <c r="A103" s="14" t="s">
        <v>598</v>
      </c>
      <c r="B103" s="5" t="s">
        <v>65</v>
      </c>
      <c r="C103" s="14">
        <v>54210.492129999999</v>
      </c>
      <c r="D103" s="10" t="s">
        <v>257</v>
      </c>
      <c r="E103" s="160">
        <v>38472.148808062346</v>
      </c>
      <c r="F103" s="5" t="s">
        <v>183</v>
      </c>
      <c r="G103" s="10" t="s">
        <v>962</v>
      </c>
      <c r="H103" s="14">
        <v>4614.5</v>
      </c>
      <c r="I103" s="161" t="s">
        <v>645</v>
      </c>
      <c r="J103" s="162" t="s">
        <v>643</v>
      </c>
      <c r="K103" s="161">
        <v>4614.5</v>
      </c>
      <c r="L103" s="161" t="s">
        <v>646</v>
      </c>
      <c r="M103" s="162" t="s">
        <v>596</v>
      </c>
      <c r="N103" s="162"/>
      <c r="O103" s="163" t="s">
        <v>619</v>
      </c>
      <c r="P103" s="164" t="s">
        <v>598</v>
      </c>
    </row>
    <row r="104" spans="1:16" ht="12.75" customHeight="1" thickBot="1" x14ac:dyDescent="0.25">
      <c r="A104" s="14" t="s">
        <v>598</v>
      </c>
      <c r="B104" s="5" t="s">
        <v>65</v>
      </c>
      <c r="C104" s="14">
        <v>54210.493029999998</v>
      </c>
      <c r="D104" s="10" t="s">
        <v>257</v>
      </c>
      <c r="E104" s="160">
        <v>38472.151236769321</v>
      </c>
      <c r="F104" s="5" t="s">
        <v>183</v>
      </c>
      <c r="G104" s="10" t="s">
        <v>963</v>
      </c>
      <c r="H104" s="14">
        <v>4614.5</v>
      </c>
      <c r="I104" s="161" t="s">
        <v>647</v>
      </c>
      <c r="J104" s="162" t="s">
        <v>648</v>
      </c>
      <c r="K104" s="161">
        <v>4614.5</v>
      </c>
      <c r="L104" s="161" t="s">
        <v>649</v>
      </c>
      <c r="M104" s="162" t="s">
        <v>596</v>
      </c>
      <c r="N104" s="162"/>
      <c r="O104" s="163" t="s">
        <v>619</v>
      </c>
      <c r="P104" s="164" t="s">
        <v>598</v>
      </c>
    </row>
    <row r="105" spans="1:16" ht="12.75" customHeight="1" thickBot="1" x14ac:dyDescent="0.25">
      <c r="A105" s="14" t="s">
        <v>629</v>
      </c>
      <c r="B105" s="5" t="s">
        <v>65</v>
      </c>
      <c r="C105" s="14">
        <v>54239.395700000001</v>
      </c>
      <c r="D105" s="10" t="s">
        <v>257</v>
      </c>
      <c r="E105" s="160">
        <v>38550.146921473141</v>
      </c>
      <c r="F105" s="5" t="s">
        <v>183</v>
      </c>
      <c r="G105" s="10" t="s">
        <v>964</v>
      </c>
      <c r="H105" s="14">
        <v>4692.5</v>
      </c>
      <c r="I105" s="161" t="s">
        <v>650</v>
      </c>
      <c r="J105" s="162" t="s">
        <v>651</v>
      </c>
      <c r="K105" s="161">
        <v>4692.5</v>
      </c>
      <c r="L105" s="161" t="s">
        <v>627</v>
      </c>
      <c r="M105" s="162" t="s">
        <v>596</v>
      </c>
      <c r="N105" s="162"/>
      <c r="O105" s="163" t="s">
        <v>652</v>
      </c>
      <c r="P105" s="164" t="s">
        <v>629</v>
      </c>
    </row>
    <row r="106" spans="1:16" ht="12.75" customHeight="1" thickBot="1" x14ac:dyDescent="0.25">
      <c r="A106" s="14" t="s">
        <v>657</v>
      </c>
      <c r="B106" s="5" t="s">
        <v>65</v>
      </c>
      <c r="C106" s="14">
        <v>54509.541599999997</v>
      </c>
      <c r="D106" s="10" t="s">
        <v>257</v>
      </c>
      <c r="E106" s="160">
        <v>39279.152734445692</v>
      </c>
      <c r="F106" s="5" t="s">
        <v>183</v>
      </c>
      <c r="G106" s="10" t="s">
        <v>965</v>
      </c>
      <c r="H106" s="14">
        <v>5421.5</v>
      </c>
      <c r="I106" s="161" t="s">
        <v>653</v>
      </c>
      <c r="J106" s="162" t="s">
        <v>654</v>
      </c>
      <c r="K106" s="161">
        <v>5421.5</v>
      </c>
      <c r="L106" s="161" t="s">
        <v>655</v>
      </c>
      <c r="M106" s="162" t="s">
        <v>596</v>
      </c>
      <c r="N106" s="162"/>
      <c r="O106" s="163" t="s">
        <v>656</v>
      </c>
      <c r="P106" s="164" t="s">
        <v>657</v>
      </c>
    </row>
    <row r="107" spans="1:16" ht="12.75" customHeight="1" thickBot="1" x14ac:dyDescent="0.25">
      <c r="A107" s="14" t="s">
        <v>661</v>
      </c>
      <c r="B107" s="5" t="s">
        <v>71</v>
      </c>
      <c r="C107" s="14">
        <v>54544.932000000001</v>
      </c>
      <c r="D107" s="10" t="s">
        <v>257</v>
      </c>
      <c r="E107" s="160">
        <v>39374.655969265943</v>
      </c>
      <c r="F107" s="5" t="s">
        <v>183</v>
      </c>
      <c r="G107" s="10" t="s">
        <v>966</v>
      </c>
      <c r="H107" s="14">
        <v>5517</v>
      </c>
      <c r="I107" s="161" t="s">
        <v>658</v>
      </c>
      <c r="J107" s="162" t="s">
        <v>659</v>
      </c>
      <c r="K107" s="161">
        <v>5517</v>
      </c>
      <c r="L107" s="161" t="s">
        <v>660</v>
      </c>
      <c r="M107" s="162" t="s">
        <v>596</v>
      </c>
      <c r="N107" s="162"/>
      <c r="O107" s="163" t="s">
        <v>544</v>
      </c>
      <c r="P107" s="164" t="s">
        <v>661</v>
      </c>
    </row>
    <row r="108" spans="1:16" ht="12.75" customHeight="1" thickBot="1" x14ac:dyDescent="0.25">
      <c r="A108" s="14" t="s">
        <v>665</v>
      </c>
      <c r="B108" s="5" t="s">
        <v>65</v>
      </c>
      <c r="C108" s="14">
        <v>54555.4948</v>
      </c>
      <c r="D108" s="10" t="s">
        <v>257</v>
      </c>
      <c r="E108" s="160">
        <v>39403.160353753236</v>
      </c>
      <c r="F108" s="5" t="s">
        <v>183</v>
      </c>
      <c r="G108" s="10" t="s">
        <v>967</v>
      </c>
      <c r="H108" s="14">
        <v>5545.5</v>
      </c>
      <c r="I108" s="161" t="s">
        <v>662</v>
      </c>
      <c r="J108" s="162" t="s">
        <v>663</v>
      </c>
      <c r="K108" s="161">
        <v>5545.5</v>
      </c>
      <c r="L108" s="161" t="s">
        <v>664</v>
      </c>
      <c r="M108" s="162" t="s">
        <v>596</v>
      </c>
      <c r="N108" s="162"/>
      <c r="O108" s="163" t="s">
        <v>408</v>
      </c>
      <c r="P108" s="164" t="s">
        <v>665</v>
      </c>
    </row>
    <row r="109" spans="1:16" ht="12.75" customHeight="1" thickBot="1" x14ac:dyDescent="0.25">
      <c r="A109" s="14" t="s">
        <v>665</v>
      </c>
      <c r="B109" s="5" t="s">
        <v>65</v>
      </c>
      <c r="C109" s="14">
        <v>54598.480199999998</v>
      </c>
      <c r="D109" s="10" t="s">
        <v>257</v>
      </c>
      <c r="E109" s="160">
        <v>39519.159176881585</v>
      </c>
      <c r="F109" s="5" t="s">
        <v>183</v>
      </c>
      <c r="G109" s="10" t="s">
        <v>968</v>
      </c>
      <c r="H109" s="14">
        <v>5661.5</v>
      </c>
      <c r="I109" s="161" t="s">
        <v>675</v>
      </c>
      <c r="J109" s="162" t="s">
        <v>676</v>
      </c>
      <c r="K109" s="161">
        <v>5661.5</v>
      </c>
      <c r="L109" s="161" t="s">
        <v>677</v>
      </c>
      <c r="M109" s="162" t="s">
        <v>596</v>
      </c>
      <c r="N109" s="162"/>
      <c r="O109" s="163" t="s">
        <v>408</v>
      </c>
      <c r="P109" s="164" t="s">
        <v>665</v>
      </c>
    </row>
    <row r="110" spans="1:16" ht="12.75" customHeight="1" thickBot="1" x14ac:dyDescent="0.25">
      <c r="A110" s="14" t="s">
        <v>681</v>
      </c>
      <c r="B110" s="5" t="s">
        <v>71</v>
      </c>
      <c r="C110" s="14">
        <v>54872.887300000002</v>
      </c>
      <c r="D110" s="10" t="s">
        <v>257</v>
      </c>
      <c r="E110" s="160">
        <v>40259.664107813158</v>
      </c>
      <c r="F110" s="5" t="s">
        <v>183</v>
      </c>
      <c r="G110" s="10" t="s">
        <v>969</v>
      </c>
      <c r="H110" s="14">
        <v>6402</v>
      </c>
      <c r="I110" s="161" t="s">
        <v>678</v>
      </c>
      <c r="J110" s="162" t="s">
        <v>679</v>
      </c>
      <c r="K110" s="161">
        <v>6402</v>
      </c>
      <c r="L110" s="161" t="s">
        <v>680</v>
      </c>
      <c r="M110" s="162" t="s">
        <v>596</v>
      </c>
      <c r="N110" s="162"/>
      <c r="O110" s="163" t="s">
        <v>544</v>
      </c>
      <c r="P110" s="164" t="s">
        <v>681</v>
      </c>
    </row>
    <row r="111" spans="1:16" ht="12.75" customHeight="1" thickBot="1" x14ac:dyDescent="0.25">
      <c r="A111" s="14" t="s">
        <v>696</v>
      </c>
      <c r="B111" s="5" t="s">
        <v>71</v>
      </c>
      <c r="C111" s="14">
        <v>54964.4156</v>
      </c>
      <c r="D111" s="10" t="s">
        <v>257</v>
      </c>
      <c r="E111" s="160">
        <v>40506.659019642262</v>
      </c>
      <c r="F111" s="5" t="s">
        <v>183</v>
      </c>
      <c r="G111" s="10" t="s">
        <v>970</v>
      </c>
      <c r="H111" s="14">
        <v>6649</v>
      </c>
      <c r="I111" s="161" t="s">
        <v>692</v>
      </c>
      <c r="J111" s="162" t="s">
        <v>693</v>
      </c>
      <c r="K111" s="161">
        <v>6649</v>
      </c>
      <c r="L111" s="161" t="s">
        <v>694</v>
      </c>
      <c r="M111" s="162" t="s">
        <v>596</v>
      </c>
      <c r="N111" s="162"/>
      <c r="O111" s="163" t="s">
        <v>695</v>
      </c>
      <c r="P111" s="164" t="s">
        <v>696</v>
      </c>
    </row>
    <row r="112" spans="1:16" ht="12.75" customHeight="1" thickBot="1" x14ac:dyDescent="0.25">
      <c r="A112" s="14" t="s">
        <v>700</v>
      </c>
      <c r="B112" s="5" t="s">
        <v>65</v>
      </c>
      <c r="C112" s="14">
        <v>55274.032800000001</v>
      </c>
      <c r="D112" s="10" t="s">
        <v>257</v>
      </c>
      <c r="E112" s="160">
        <v>41342.180634430013</v>
      </c>
      <c r="F112" s="5" t="s">
        <v>183</v>
      </c>
      <c r="G112" s="10" t="s">
        <v>971</v>
      </c>
      <c r="H112" s="14">
        <v>7484.5</v>
      </c>
      <c r="I112" s="161" t="s">
        <v>697</v>
      </c>
      <c r="J112" s="162" t="s">
        <v>698</v>
      </c>
      <c r="K112" s="161">
        <v>7484.5</v>
      </c>
      <c r="L112" s="161" t="s">
        <v>699</v>
      </c>
      <c r="M112" s="162" t="s">
        <v>596</v>
      </c>
      <c r="N112" s="162"/>
      <c r="O112" s="163" t="s">
        <v>544</v>
      </c>
      <c r="P112" s="164" t="s">
        <v>700</v>
      </c>
    </row>
    <row r="113" spans="1:16" ht="12.75" customHeight="1" thickBot="1" x14ac:dyDescent="0.25">
      <c r="A113" s="14" t="s">
        <v>704</v>
      </c>
      <c r="B113" s="5" t="s">
        <v>65</v>
      </c>
      <c r="C113" s="14">
        <v>55294.414599999996</v>
      </c>
      <c r="D113" s="10" t="s">
        <v>257</v>
      </c>
      <c r="E113" s="160">
        <v>41397.18221201768</v>
      </c>
      <c r="F113" s="5" t="s">
        <v>183</v>
      </c>
      <c r="G113" s="10" t="s">
        <v>972</v>
      </c>
      <c r="H113" s="14">
        <v>7539.5</v>
      </c>
      <c r="I113" s="161" t="s">
        <v>701</v>
      </c>
      <c r="J113" s="162" t="s">
        <v>702</v>
      </c>
      <c r="K113" s="161">
        <v>7539.5</v>
      </c>
      <c r="L113" s="161" t="s">
        <v>703</v>
      </c>
      <c r="M113" s="162" t="s">
        <v>596</v>
      </c>
      <c r="N113" s="162"/>
      <c r="O113" s="163" t="s">
        <v>408</v>
      </c>
      <c r="P113" s="164" t="s">
        <v>704</v>
      </c>
    </row>
    <row r="114" spans="1:16" ht="12.75" customHeight="1" thickBot="1" x14ac:dyDescent="0.25">
      <c r="A114" s="14" t="s">
        <v>704</v>
      </c>
      <c r="B114" s="5" t="s">
        <v>71</v>
      </c>
      <c r="C114" s="14">
        <v>55294.599699999999</v>
      </c>
      <c r="D114" s="10" t="s">
        <v>257</v>
      </c>
      <c r="E114" s="160">
        <v>41397.681716085608</v>
      </c>
      <c r="F114" s="5" t="s">
        <v>183</v>
      </c>
      <c r="G114" s="10" t="s">
        <v>973</v>
      </c>
      <c r="H114" s="14">
        <v>7540</v>
      </c>
      <c r="I114" s="161" t="s">
        <v>705</v>
      </c>
      <c r="J114" s="162" t="s">
        <v>706</v>
      </c>
      <c r="K114" s="161">
        <v>7540</v>
      </c>
      <c r="L114" s="161" t="s">
        <v>699</v>
      </c>
      <c r="M114" s="162" t="s">
        <v>596</v>
      </c>
      <c r="N114" s="162"/>
      <c r="O114" s="163" t="s">
        <v>408</v>
      </c>
      <c r="P114" s="164" t="s">
        <v>704</v>
      </c>
    </row>
    <row r="115" spans="1:16" ht="12.75" customHeight="1" thickBot="1" x14ac:dyDescent="0.25">
      <c r="A115" s="14" t="s">
        <v>704</v>
      </c>
      <c r="B115" s="5" t="s">
        <v>71</v>
      </c>
      <c r="C115" s="14">
        <v>55310.536099999998</v>
      </c>
      <c r="D115" s="10" t="s">
        <v>257</v>
      </c>
      <c r="E115" s="160">
        <v>41440.687100353352</v>
      </c>
      <c r="F115" s="5" t="s">
        <v>183</v>
      </c>
      <c r="G115" s="10" t="s">
        <v>974</v>
      </c>
      <c r="H115" s="14">
        <v>7583</v>
      </c>
      <c r="I115" s="161" t="s">
        <v>707</v>
      </c>
      <c r="J115" s="162" t="s">
        <v>708</v>
      </c>
      <c r="K115" s="161">
        <v>7583</v>
      </c>
      <c r="L115" s="161" t="s">
        <v>709</v>
      </c>
      <c r="M115" s="162" t="s">
        <v>596</v>
      </c>
      <c r="N115" s="162"/>
      <c r="O115" s="163" t="s">
        <v>408</v>
      </c>
      <c r="P115" s="164" t="s">
        <v>704</v>
      </c>
    </row>
    <row r="116" spans="1:16" ht="12.75" customHeight="1" thickBot="1" x14ac:dyDescent="0.25">
      <c r="A116" s="14" t="s">
        <v>717</v>
      </c>
      <c r="B116" s="5" t="s">
        <v>71</v>
      </c>
      <c r="C116" s="14">
        <v>55352.781000000003</v>
      </c>
      <c r="D116" s="10" t="s">
        <v>257</v>
      </c>
      <c r="E116" s="160">
        <v>41554.687637353723</v>
      </c>
      <c r="F116" s="5" t="s">
        <v>183</v>
      </c>
      <c r="G116" s="10" t="s">
        <v>975</v>
      </c>
      <c r="H116" s="14">
        <v>7697</v>
      </c>
      <c r="I116" s="161" t="s">
        <v>714</v>
      </c>
      <c r="J116" s="162" t="s">
        <v>715</v>
      </c>
      <c r="K116" s="161">
        <v>7697</v>
      </c>
      <c r="L116" s="161" t="s">
        <v>716</v>
      </c>
      <c r="M116" s="162" t="s">
        <v>596</v>
      </c>
      <c r="N116" s="162"/>
      <c r="O116" s="163" t="s">
        <v>353</v>
      </c>
      <c r="P116" s="164" t="s">
        <v>717</v>
      </c>
    </row>
    <row r="117" spans="1:16" ht="12.75" customHeight="1" thickBot="1" x14ac:dyDescent="0.25">
      <c r="A117" s="14" t="s">
        <v>730</v>
      </c>
      <c r="B117" s="5" t="s">
        <v>71</v>
      </c>
      <c r="C117" s="14">
        <v>55632.932999999997</v>
      </c>
      <c r="D117" s="10" t="s">
        <v>257</v>
      </c>
      <c r="E117" s="160">
        <v>42310.695544621187</v>
      </c>
      <c r="F117" s="5" t="s">
        <v>183</v>
      </c>
      <c r="G117" s="10" t="s">
        <v>976</v>
      </c>
      <c r="H117" s="14">
        <v>8453</v>
      </c>
      <c r="I117" s="161" t="s">
        <v>727</v>
      </c>
      <c r="J117" s="162" t="s">
        <v>728</v>
      </c>
      <c r="K117" s="161">
        <v>8453</v>
      </c>
      <c r="L117" s="161" t="s">
        <v>729</v>
      </c>
      <c r="M117" s="162" t="s">
        <v>596</v>
      </c>
      <c r="N117" s="162"/>
      <c r="O117" s="163" t="s">
        <v>353</v>
      </c>
      <c r="P117" s="164" t="s">
        <v>730</v>
      </c>
    </row>
    <row r="118" spans="1:16" ht="12.75" customHeight="1" thickBot="1" x14ac:dyDescent="0.25">
      <c r="A118" s="14" t="s">
        <v>730</v>
      </c>
      <c r="B118" s="5" t="s">
        <v>71</v>
      </c>
      <c r="C118" s="14">
        <v>55687.775699999998</v>
      </c>
      <c r="D118" s="10" t="s">
        <v>257</v>
      </c>
      <c r="E118" s="160">
        <v>42458.692042436298</v>
      </c>
      <c r="F118" s="5" t="s">
        <v>183</v>
      </c>
      <c r="G118" s="10" t="s">
        <v>977</v>
      </c>
      <c r="H118" s="14">
        <v>8601</v>
      </c>
      <c r="I118" s="161" t="s">
        <v>735</v>
      </c>
      <c r="J118" s="162" t="s">
        <v>736</v>
      </c>
      <c r="K118" s="161">
        <v>8601</v>
      </c>
      <c r="L118" s="161" t="s">
        <v>737</v>
      </c>
      <c r="M118" s="162" t="s">
        <v>596</v>
      </c>
      <c r="N118" s="162"/>
      <c r="O118" s="163" t="s">
        <v>353</v>
      </c>
      <c r="P118" s="164" t="s">
        <v>730</v>
      </c>
    </row>
    <row r="119" spans="1:16" ht="12.75" customHeight="1" thickBot="1" x14ac:dyDescent="0.25">
      <c r="A119" s="14" t="s">
        <v>741</v>
      </c>
      <c r="B119" s="5" t="s">
        <v>71</v>
      </c>
      <c r="C119" s="14">
        <v>55704.454250000003</v>
      </c>
      <c r="D119" s="10" t="s">
        <v>257</v>
      </c>
      <c r="E119" s="160">
        <v>42503.700165461509</v>
      </c>
      <c r="F119" s="5" t="s">
        <v>183</v>
      </c>
      <c r="G119" s="10" t="s">
        <v>978</v>
      </c>
      <c r="H119" s="14">
        <v>8646</v>
      </c>
      <c r="I119" s="161" t="s">
        <v>738</v>
      </c>
      <c r="J119" s="162" t="s">
        <v>739</v>
      </c>
      <c r="K119" s="161">
        <v>8646</v>
      </c>
      <c r="L119" s="161" t="s">
        <v>740</v>
      </c>
      <c r="M119" s="162" t="s">
        <v>596</v>
      </c>
      <c r="N119" s="162"/>
      <c r="O119" s="163" t="s">
        <v>619</v>
      </c>
      <c r="P119" s="164" t="s">
        <v>741</v>
      </c>
    </row>
    <row r="120" spans="1:16" ht="12.75" customHeight="1" thickBot="1" x14ac:dyDescent="0.25">
      <c r="A120" s="14" t="s">
        <v>741</v>
      </c>
      <c r="B120" s="5" t="s">
        <v>71</v>
      </c>
      <c r="C120" s="14">
        <v>55704.45465</v>
      </c>
      <c r="D120" s="10" t="s">
        <v>257</v>
      </c>
      <c r="E120" s="160">
        <v>42503.701244886826</v>
      </c>
      <c r="F120" s="5" t="s">
        <v>183</v>
      </c>
      <c r="G120" s="10" t="s">
        <v>979</v>
      </c>
      <c r="H120" s="14">
        <v>8646</v>
      </c>
      <c r="I120" s="161" t="s">
        <v>742</v>
      </c>
      <c r="J120" s="162" t="s">
        <v>739</v>
      </c>
      <c r="K120" s="161">
        <v>8646</v>
      </c>
      <c r="L120" s="161" t="s">
        <v>743</v>
      </c>
      <c r="M120" s="162" t="s">
        <v>596</v>
      </c>
      <c r="N120" s="162"/>
      <c r="O120" s="163" t="s">
        <v>619</v>
      </c>
      <c r="P120" s="164" t="s">
        <v>741</v>
      </c>
    </row>
    <row r="121" spans="1:16" ht="12.75" customHeight="1" thickBot="1" x14ac:dyDescent="0.25">
      <c r="A121" s="14" t="s">
        <v>748</v>
      </c>
      <c r="B121" s="5" t="s">
        <v>65</v>
      </c>
      <c r="C121" s="14">
        <v>55979.601000000002</v>
      </c>
      <c r="D121" s="10" t="s">
        <v>257</v>
      </c>
      <c r="E121" s="160">
        <v>43246.201088742258</v>
      </c>
      <c r="F121" s="5" t="s">
        <v>183</v>
      </c>
      <c r="G121" s="10" t="s">
        <v>980</v>
      </c>
      <c r="H121" s="14">
        <v>9388.5</v>
      </c>
      <c r="I121" s="161" t="s">
        <v>744</v>
      </c>
      <c r="J121" s="162" t="s">
        <v>745</v>
      </c>
      <c r="K121" s="161">
        <v>9388.5</v>
      </c>
      <c r="L121" s="161" t="s">
        <v>746</v>
      </c>
      <c r="M121" s="162" t="s">
        <v>596</v>
      </c>
      <c r="N121" s="162"/>
      <c r="O121" s="163" t="s">
        <v>747</v>
      </c>
      <c r="P121" s="164" t="s">
        <v>748</v>
      </c>
    </row>
    <row r="122" spans="1:16" ht="12.75" customHeight="1" thickBot="1" x14ac:dyDescent="0.25">
      <c r="A122" s="14" t="s">
        <v>752</v>
      </c>
      <c r="B122" s="5" t="s">
        <v>65</v>
      </c>
      <c r="C122" s="14">
        <v>55998.871599999999</v>
      </c>
      <c r="D122" s="10" t="s">
        <v>257</v>
      </c>
      <c r="E122" s="160">
        <v>43298.204022784441</v>
      </c>
      <c r="F122" s="5" t="s">
        <v>183</v>
      </c>
      <c r="G122" s="10" t="s">
        <v>981</v>
      </c>
      <c r="H122" s="14">
        <v>9440.5</v>
      </c>
      <c r="I122" s="161" t="s">
        <v>749</v>
      </c>
      <c r="J122" s="162" t="s">
        <v>750</v>
      </c>
      <c r="K122" s="161">
        <v>9440.5</v>
      </c>
      <c r="L122" s="161" t="s">
        <v>751</v>
      </c>
      <c r="M122" s="162" t="s">
        <v>596</v>
      </c>
      <c r="N122" s="162"/>
      <c r="O122" s="163" t="s">
        <v>353</v>
      </c>
      <c r="P122" s="164" t="s">
        <v>752</v>
      </c>
    </row>
    <row r="123" spans="1:16" ht="12.75" customHeight="1" thickBot="1" x14ac:dyDescent="0.25">
      <c r="A123" s="14" t="s">
        <v>752</v>
      </c>
      <c r="B123" s="5" t="s">
        <v>71</v>
      </c>
      <c r="C123" s="14">
        <v>56051.679499999998</v>
      </c>
      <c r="D123" s="10" t="s">
        <v>257</v>
      </c>
      <c r="E123" s="160">
        <v>43440.709483984756</v>
      </c>
      <c r="F123" s="5" t="s">
        <v>183</v>
      </c>
      <c r="G123" s="10" t="s">
        <v>982</v>
      </c>
      <c r="H123" s="14">
        <v>9583</v>
      </c>
      <c r="I123" s="161" t="s">
        <v>753</v>
      </c>
      <c r="J123" s="162" t="s">
        <v>754</v>
      </c>
      <c r="K123" s="161">
        <v>9583</v>
      </c>
      <c r="L123" s="161" t="s">
        <v>755</v>
      </c>
      <c r="M123" s="162" t="s">
        <v>596</v>
      </c>
      <c r="N123" s="162"/>
      <c r="O123" s="163" t="s">
        <v>353</v>
      </c>
      <c r="P123" s="164" t="s">
        <v>752</v>
      </c>
    </row>
    <row r="124" spans="1:16" ht="12.75" customHeight="1" thickBot="1" x14ac:dyDescent="0.25">
      <c r="A124" s="14" t="s">
        <v>768</v>
      </c>
      <c r="B124" s="5" t="s">
        <v>65</v>
      </c>
      <c r="C124" s="14">
        <v>56356.470300000001</v>
      </c>
      <c r="D124" s="10" t="s">
        <v>257</v>
      </c>
      <c r="E124" s="160">
        <v>44263.20675283303</v>
      </c>
      <c r="F124" s="5" t="s">
        <v>183</v>
      </c>
      <c r="G124" s="10" t="s">
        <v>983</v>
      </c>
      <c r="H124" s="14">
        <v>10405.5</v>
      </c>
      <c r="I124" s="161" t="s">
        <v>764</v>
      </c>
      <c r="J124" s="162" t="s">
        <v>765</v>
      </c>
      <c r="K124" s="161">
        <v>10405.5</v>
      </c>
      <c r="L124" s="161" t="s">
        <v>766</v>
      </c>
      <c r="M124" s="162" t="s">
        <v>596</v>
      </c>
      <c r="N124" s="162"/>
      <c r="O124" s="163" t="s">
        <v>767</v>
      </c>
      <c r="P124" s="164" t="s">
        <v>768</v>
      </c>
    </row>
    <row r="125" spans="1:16" ht="12.75" customHeight="1" thickBot="1" x14ac:dyDescent="0.25">
      <c r="A125" s="14" t="s">
        <v>768</v>
      </c>
      <c r="B125" s="5" t="s">
        <v>71</v>
      </c>
      <c r="C125" s="14">
        <v>56356.657399999996</v>
      </c>
      <c r="D125" s="10" t="s">
        <v>257</v>
      </c>
      <c r="E125" s="160">
        <v>44263.711654027553</v>
      </c>
      <c r="F125" s="5" t="s">
        <v>183</v>
      </c>
      <c r="G125" s="10" t="s">
        <v>984</v>
      </c>
      <c r="H125" s="14">
        <v>10406</v>
      </c>
      <c r="I125" s="161" t="s">
        <v>769</v>
      </c>
      <c r="J125" s="162" t="s">
        <v>770</v>
      </c>
      <c r="K125" s="161">
        <v>10406</v>
      </c>
      <c r="L125" s="161" t="s">
        <v>771</v>
      </c>
      <c r="M125" s="162" t="s">
        <v>596</v>
      </c>
      <c r="N125" s="162"/>
      <c r="O125" s="163" t="s">
        <v>767</v>
      </c>
      <c r="P125" s="164" t="s">
        <v>768</v>
      </c>
    </row>
    <row r="126" spans="1:16" ht="12.75" customHeight="1" thickBot="1" x14ac:dyDescent="0.25">
      <c r="A126" s="14" t="s">
        <v>775</v>
      </c>
      <c r="B126" s="5" t="s">
        <v>71</v>
      </c>
      <c r="C126" s="14">
        <v>56397.789100000002</v>
      </c>
      <c r="D126" s="10" t="s">
        <v>257</v>
      </c>
      <c r="E126" s="160">
        <v>44374.708150355822</v>
      </c>
      <c r="F126" s="5" t="s">
        <v>183</v>
      </c>
      <c r="G126" s="10" t="s">
        <v>985</v>
      </c>
      <c r="H126" s="14">
        <v>10517</v>
      </c>
      <c r="I126" s="161" t="s">
        <v>772</v>
      </c>
      <c r="J126" s="162" t="s">
        <v>773</v>
      </c>
      <c r="K126" s="161">
        <v>10517</v>
      </c>
      <c r="L126" s="161" t="s">
        <v>774</v>
      </c>
      <c r="M126" s="162" t="s">
        <v>596</v>
      </c>
      <c r="N126" s="162"/>
      <c r="O126" s="163" t="s">
        <v>544</v>
      </c>
      <c r="P126" s="164" t="s">
        <v>775</v>
      </c>
    </row>
    <row r="127" spans="1:16" ht="12.75" customHeight="1" thickBot="1" x14ac:dyDescent="0.25">
      <c r="A127" s="14" t="s">
        <v>741</v>
      </c>
      <c r="B127" s="5" t="s">
        <v>65</v>
      </c>
      <c r="C127" s="14">
        <v>56398.33539</v>
      </c>
      <c r="D127" s="10" t="s">
        <v>257</v>
      </c>
      <c r="E127" s="160">
        <v>44376.182348504182</v>
      </c>
      <c r="F127" s="5" t="s">
        <v>183</v>
      </c>
      <c r="G127" s="10" t="s">
        <v>986</v>
      </c>
      <c r="H127" s="14">
        <v>10518.5</v>
      </c>
      <c r="I127" s="161" t="s">
        <v>776</v>
      </c>
      <c r="J127" s="162" t="s">
        <v>777</v>
      </c>
      <c r="K127" s="161">
        <v>10518.5</v>
      </c>
      <c r="L127" s="161" t="s">
        <v>778</v>
      </c>
      <c r="M127" s="162" t="s">
        <v>596</v>
      </c>
      <c r="N127" s="162"/>
      <c r="O127" s="163" t="s">
        <v>779</v>
      </c>
      <c r="P127" s="164" t="s">
        <v>741</v>
      </c>
    </row>
    <row r="128" spans="1:16" ht="12.75" customHeight="1" thickBot="1" x14ac:dyDescent="0.25">
      <c r="A128" s="14" t="s">
        <v>768</v>
      </c>
      <c r="B128" s="5" t="s">
        <v>65</v>
      </c>
      <c r="C128" s="14">
        <v>56400.569499999998</v>
      </c>
      <c r="D128" s="10" t="s">
        <v>257</v>
      </c>
      <c r="E128" s="160">
        <v>44382.211235771465</v>
      </c>
      <c r="F128" s="5" t="s">
        <v>183</v>
      </c>
      <c r="G128" s="10" t="s">
        <v>987</v>
      </c>
      <c r="H128" s="14">
        <v>10524.5</v>
      </c>
      <c r="I128" s="161" t="s">
        <v>780</v>
      </c>
      <c r="J128" s="162" t="s">
        <v>781</v>
      </c>
      <c r="K128" s="161">
        <v>10524.5</v>
      </c>
      <c r="L128" s="161" t="s">
        <v>782</v>
      </c>
      <c r="M128" s="162" t="s">
        <v>596</v>
      </c>
      <c r="N128" s="162"/>
      <c r="O128" s="163" t="s">
        <v>408</v>
      </c>
      <c r="P128" s="164" t="s">
        <v>768</v>
      </c>
    </row>
    <row r="129" spans="1:16" ht="12.75" customHeight="1" thickBot="1" x14ac:dyDescent="0.25">
      <c r="A129" s="14" t="s">
        <v>768</v>
      </c>
      <c r="B129" s="5" t="s">
        <v>65</v>
      </c>
      <c r="C129" s="14">
        <v>56418.361400000002</v>
      </c>
      <c r="D129" s="10" t="s">
        <v>257</v>
      </c>
      <c r="E129" s="160">
        <v>44430.22380425327</v>
      </c>
      <c r="F129" s="5" t="s">
        <v>183</v>
      </c>
      <c r="G129" s="10" t="s">
        <v>988</v>
      </c>
      <c r="H129" s="14">
        <v>10572.5</v>
      </c>
      <c r="I129" s="161" t="s">
        <v>783</v>
      </c>
      <c r="J129" s="162" t="s">
        <v>784</v>
      </c>
      <c r="K129" s="161">
        <v>10572.5</v>
      </c>
      <c r="L129" s="161" t="s">
        <v>785</v>
      </c>
      <c r="M129" s="162" t="s">
        <v>596</v>
      </c>
      <c r="N129" s="162"/>
      <c r="O129" s="163" t="s">
        <v>408</v>
      </c>
      <c r="P129" s="164" t="s">
        <v>768</v>
      </c>
    </row>
    <row r="130" spans="1:16" ht="12.75" customHeight="1" thickBot="1" x14ac:dyDescent="0.25">
      <c r="A130" s="14" t="s">
        <v>768</v>
      </c>
      <c r="B130" s="5" t="s">
        <v>71</v>
      </c>
      <c r="C130" s="14">
        <v>56418.538699999997</v>
      </c>
      <c r="D130" s="10" t="s">
        <v>257</v>
      </c>
      <c r="E130" s="160">
        <v>44430.702259527388</v>
      </c>
      <c r="F130" s="5" t="s">
        <v>183</v>
      </c>
      <c r="G130" s="10" t="s">
        <v>989</v>
      </c>
      <c r="H130" s="14">
        <v>10573</v>
      </c>
      <c r="I130" s="161" t="s">
        <v>786</v>
      </c>
      <c r="J130" s="162" t="s">
        <v>787</v>
      </c>
      <c r="K130" s="161">
        <v>10573</v>
      </c>
      <c r="L130" s="161" t="s">
        <v>788</v>
      </c>
      <c r="M130" s="162" t="s">
        <v>596</v>
      </c>
      <c r="N130" s="162"/>
      <c r="O130" s="163" t="s">
        <v>408</v>
      </c>
      <c r="P130" s="164" t="s">
        <v>768</v>
      </c>
    </row>
    <row r="131" spans="1:16" ht="12.75" customHeight="1" thickBot="1" x14ac:dyDescent="0.25">
      <c r="A131" s="14" t="s">
        <v>741</v>
      </c>
      <c r="B131" s="5" t="s">
        <v>71</v>
      </c>
      <c r="C131" s="14">
        <v>56427.43591</v>
      </c>
      <c r="D131" s="10" t="s">
        <v>257</v>
      </c>
      <c r="E131" s="160">
        <v>44454.711943958064</v>
      </c>
      <c r="F131" s="5" t="s">
        <v>183</v>
      </c>
      <c r="G131" s="10" t="s">
        <v>990</v>
      </c>
      <c r="H131" s="14">
        <v>10597</v>
      </c>
      <c r="I131" s="161" t="s">
        <v>789</v>
      </c>
      <c r="J131" s="162" t="s">
        <v>790</v>
      </c>
      <c r="K131" s="161">
        <v>10597</v>
      </c>
      <c r="L131" s="161" t="s">
        <v>791</v>
      </c>
      <c r="M131" s="162" t="s">
        <v>596</v>
      </c>
      <c r="N131" s="162"/>
      <c r="O131" s="163" t="s">
        <v>619</v>
      </c>
      <c r="P131" s="164" t="s">
        <v>741</v>
      </c>
    </row>
    <row r="132" spans="1:16" ht="12.75" customHeight="1" thickBot="1" x14ac:dyDescent="0.25">
      <c r="A132" s="14" t="s">
        <v>741</v>
      </c>
      <c r="B132" s="5" t="s">
        <v>71</v>
      </c>
      <c r="C132" s="14">
        <v>56427.435920000004</v>
      </c>
      <c r="D132" s="10" t="s">
        <v>257</v>
      </c>
      <c r="E132" s="160">
        <v>44454.711970943703</v>
      </c>
      <c r="F132" s="5" t="s">
        <v>183</v>
      </c>
      <c r="G132" s="10" t="s">
        <v>991</v>
      </c>
      <c r="H132" s="14">
        <v>10597</v>
      </c>
      <c r="I132" s="161" t="s">
        <v>792</v>
      </c>
      <c r="J132" s="162" t="s">
        <v>790</v>
      </c>
      <c r="K132" s="161">
        <v>10597</v>
      </c>
      <c r="L132" s="161" t="s">
        <v>793</v>
      </c>
      <c r="M132" s="162" t="s">
        <v>596</v>
      </c>
      <c r="N132" s="162"/>
      <c r="O132" s="163" t="s">
        <v>619</v>
      </c>
      <c r="P132" s="164" t="s">
        <v>741</v>
      </c>
    </row>
    <row r="133" spans="1:16" ht="12.75" customHeight="1" thickBot="1" x14ac:dyDescent="0.25">
      <c r="A133" s="14" t="s">
        <v>741</v>
      </c>
      <c r="B133" s="5" t="s">
        <v>71</v>
      </c>
      <c r="C133" s="14">
        <v>56427.436719999998</v>
      </c>
      <c r="D133" s="10" t="s">
        <v>257</v>
      </c>
      <c r="E133" s="160">
        <v>44454.714129794338</v>
      </c>
      <c r="F133" s="5" t="s">
        <v>183</v>
      </c>
      <c r="G133" s="10" t="s">
        <v>992</v>
      </c>
      <c r="H133" s="14">
        <v>10597</v>
      </c>
      <c r="I133" s="161" t="s">
        <v>794</v>
      </c>
      <c r="J133" s="162" t="s">
        <v>795</v>
      </c>
      <c r="K133" s="161">
        <v>10597</v>
      </c>
      <c r="L133" s="161" t="s">
        <v>796</v>
      </c>
      <c r="M133" s="162" t="s">
        <v>596</v>
      </c>
      <c r="N133" s="162"/>
      <c r="O133" s="163" t="s">
        <v>619</v>
      </c>
      <c r="P133" s="164" t="s">
        <v>741</v>
      </c>
    </row>
    <row r="134" spans="1:16" ht="12.75" customHeight="1" thickBot="1" x14ac:dyDescent="0.25">
      <c r="A134" s="14" t="s">
        <v>741</v>
      </c>
      <c r="B134" s="5" t="s">
        <v>65</v>
      </c>
      <c r="C134" s="14">
        <v>56455.390310000003</v>
      </c>
      <c r="D134" s="10" t="s">
        <v>257</v>
      </c>
      <c r="E134" s="160">
        <v>44530.148662035819</v>
      </c>
      <c r="F134" s="5" t="s">
        <v>183</v>
      </c>
      <c r="G134" s="10" t="s">
        <v>993</v>
      </c>
      <c r="H134" s="14">
        <v>10672.5</v>
      </c>
      <c r="I134" s="161" t="s">
        <v>797</v>
      </c>
      <c r="J134" s="162" t="s">
        <v>798</v>
      </c>
      <c r="K134" s="161">
        <v>10672.5</v>
      </c>
      <c r="L134" s="161" t="s">
        <v>799</v>
      </c>
      <c r="M134" s="162" t="s">
        <v>596</v>
      </c>
      <c r="N134" s="162"/>
      <c r="O134" s="163" t="s">
        <v>800</v>
      </c>
      <c r="P134" s="164" t="s">
        <v>741</v>
      </c>
    </row>
    <row r="135" spans="1:16" ht="12.75" customHeight="1" thickBot="1" x14ac:dyDescent="0.25">
      <c r="A135" s="14" t="s">
        <v>741</v>
      </c>
      <c r="B135" s="5" t="s">
        <v>65</v>
      </c>
      <c r="C135" s="14">
        <v>56455.41246</v>
      </c>
      <c r="D135" s="10" t="s">
        <v>257</v>
      </c>
      <c r="E135" s="160">
        <v>44530.208435213041</v>
      </c>
      <c r="F135" s="5" t="s">
        <v>183</v>
      </c>
      <c r="G135" s="10" t="s">
        <v>994</v>
      </c>
      <c r="H135" s="14">
        <v>10672.5</v>
      </c>
      <c r="I135" s="161" t="s">
        <v>801</v>
      </c>
      <c r="J135" s="162" t="s">
        <v>802</v>
      </c>
      <c r="K135" s="161">
        <v>10672.5</v>
      </c>
      <c r="L135" s="161" t="s">
        <v>803</v>
      </c>
      <c r="M135" s="162" t="s">
        <v>596</v>
      </c>
      <c r="N135" s="162"/>
      <c r="O135" s="163" t="s">
        <v>800</v>
      </c>
      <c r="P135" s="164" t="s">
        <v>741</v>
      </c>
    </row>
    <row r="136" spans="1:16" ht="12.75" customHeight="1" thickBot="1" x14ac:dyDescent="0.25">
      <c r="A136" s="14" t="s">
        <v>741</v>
      </c>
      <c r="B136" s="5" t="s">
        <v>65</v>
      </c>
      <c r="C136" s="14">
        <v>56459.491090000003</v>
      </c>
      <c r="D136" s="10" t="s">
        <v>257</v>
      </c>
      <c r="E136" s="160">
        <v>44541.21487646929</v>
      </c>
      <c r="F136" s="5" t="s">
        <v>183</v>
      </c>
      <c r="G136" s="10" t="s">
        <v>995</v>
      </c>
      <c r="H136" s="14">
        <v>10683.5</v>
      </c>
      <c r="I136" s="161" t="s">
        <v>804</v>
      </c>
      <c r="J136" s="162" t="s">
        <v>805</v>
      </c>
      <c r="K136" s="161">
        <v>10683.5</v>
      </c>
      <c r="L136" s="161" t="s">
        <v>806</v>
      </c>
      <c r="M136" s="162" t="s">
        <v>596</v>
      </c>
      <c r="N136" s="162"/>
      <c r="O136" s="163" t="s">
        <v>800</v>
      </c>
      <c r="P136" s="164" t="s">
        <v>741</v>
      </c>
    </row>
    <row r="137" spans="1:16" ht="12.75" customHeight="1" thickBot="1" x14ac:dyDescent="0.25">
      <c r="A137" s="14" t="s">
        <v>263</v>
      </c>
      <c r="B137" s="5" t="s">
        <v>71</v>
      </c>
      <c r="C137" s="14">
        <v>31215.38</v>
      </c>
      <c r="D137" s="10" t="s">
        <v>257</v>
      </c>
      <c r="E137" s="160" t="e">
        <v>#N/A</v>
      </c>
      <c r="F137" s="5" t="s">
        <v>183</v>
      </c>
      <c r="G137" s="10" t="s">
        <v>996</v>
      </c>
      <c r="H137" s="14">
        <v>-57440</v>
      </c>
      <c r="I137" s="161" t="s">
        <v>258</v>
      </c>
      <c r="J137" s="162" t="s">
        <v>259</v>
      </c>
      <c r="K137" s="161">
        <v>-57440</v>
      </c>
      <c r="L137" s="161" t="s">
        <v>260</v>
      </c>
      <c r="M137" s="162" t="s">
        <v>261</v>
      </c>
      <c r="N137" s="162"/>
      <c r="O137" s="163" t="s">
        <v>262</v>
      </c>
      <c r="P137" s="163" t="s">
        <v>263</v>
      </c>
    </row>
    <row r="138" spans="1:16" ht="12.75" customHeight="1" thickBot="1" x14ac:dyDescent="0.25">
      <c r="A138" s="14" t="s">
        <v>300</v>
      </c>
      <c r="B138" s="5" t="s">
        <v>71</v>
      </c>
      <c r="C138" s="14">
        <v>35622.457499999997</v>
      </c>
      <c r="D138" s="10" t="s">
        <v>257</v>
      </c>
      <c r="E138" s="160" t="e">
        <v>#N/A</v>
      </c>
      <c r="F138" s="5" t="s">
        <v>183</v>
      </c>
      <c r="G138" s="10" t="s">
        <v>997</v>
      </c>
      <c r="H138" s="14">
        <v>-45547</v>
      </c>
      <c r="I138" s="161" t="s">
        <v>304</v>
      </c>
      <c r="J138" s="162" t="s">
        <v>305</v>
      </c>
      <c r="K138" s="161">
        <v>-45547</v>
      </c>
      <c r="L138" s="161" t="s">
        <v>306</v>
      </c>
      <c r="M138" s="162" t="s">
        <v>298</v>
      </c>
      <c r="N138" s="162"/>
      <c r="O138" s="163" t="s">
        <v>299</v>
      </c>
      <c r="P138" s="163" t="s">
        <v>300</v>
      </c>
    </row>
    <row r="139" spans="1:16" ht="12.75" customHeight="1" thickBot="1" x14ac:dyDescent="0.25">
      <c r="A139" s="14" t="s">
        <v>300</v>
      </c>
      <c r="B139" s="5" t="s">
        <v>65</v>
      </c>
      <c r="C139" s="14">
        <v>35627.458700000003</v>
      </c>
      <c r="D139" s="10" t="s">
        <v>257</v>
      </c>
      <c r="E139" s="160" t="e">
        <v>#N/A</v>
      </c>
      <c r="F139" s="5" t="s">
        <v>183</v>
      </c>
      <c r="G139" s="10" t="s">
        <v>998</v>
      </c>
      <c r="H139" s="14">
        <v>-45533.5</v>
      </c>
      <c r="I139" s="161" t="s">
        <v>310</v>
      </c>
      <c r="J139" s="162" t="s">
        <v>311</v>
      </c>
      <c r="K139" s="161">
        <v>-45533.5</v>
      </c>
      <c r="L139" s="161" t="s">
        <v>312</v>
      </c>
      <c r="M139" s="162" t="s">
        <v>298</v>
      </c>
      <c r="N139" s="162"/>
      <c r="O139" s="163" t="s">
        <v>299</v>
      </c>
      <c r="P139" s="163" t="s">
        <v>300</v>
      </c>
    </row>
    <row r="140" spans="1:16" ht="12.75" customHeight="1" thickBot="1" x14ac:dyDescent="0.25">
      <c r="A140" s="14" t="s">
        <v>383</v>
      </c>
      <c r="B140" s="5" t="s">
        <v>65</v>
      </c>
      <c r="C140" s="14">
        <v>48363.236299999997</v>
      </c>
      <c r="D140" s="10" t="s">
        <v>257</v>
      </c>
      <c r="E140" s="160" t="e">
        <v>#N/A</v>
      </c>
      <c r="F140" s="5" t="s">
        <v>183</v>
      </c>
      <c r="G140" s="10" t="s">
        <v>999</v>
      </c>
      <c r="H140" s="14">
        <v>-11164.5</v>
      </c>
      <c r="I140" s="161" t="s">
        <v>390</v>
      </c>
      <c r="J140" s="162" t="s">
        <v>391</v>
      </c>
      <c r="K140" s="161">
        <v>-11164.5</v>
      </c>
      <c r="L140" s="161" t="s">
        <v>392</v>
      </c>
      <c r="M140" s="162" t="s">
        <v>298</v>
      </c>
      <c r="N140" s="162"/>
      <c r="O140" s="163" t="s">
        <v>382</v>
      </c>
      <c r="P140" s="164" t="s">
        <v>383</v>
      </c>
    </row>
    <row r="141" spans="1:16" ht="12.75" customHeight="1" thickBot="1" x14ac:dyDescent="0.25">
      <c r="A141" s="14" t="s">
        <v>383</v>
      </c>
      <c r="B141" s="5" t="s">
        <v>71</v>
      </c>
      <c r="C141" s="14">
        <v>48364.165800000002</v>
      </c>
      <c r="D141" s="10" t="s">
        <v>257</v>
      </c>
      <c r="E141" s="160" t="e">
        <v>#N/A</v>
      </c>
      <c r="F141" s="5" t="s">
        <v>183</v>
      </c>
      <c r="G141" s="10" t="s">
        <v>1000</v>
      </c>
      <c r="H141" s="14">
        <v>-11162</v>
      </c>
      <c r="I141" s="161" t="s">
        <v>393</v>
      </c>
      <c r="J141" s="162" t="s">
        <v>394</v>
      </c>
      <c r="K141" s="161">
        <v>-11162</v>
      </c>
      <c r="L141" s="161" t="s">
        <v>395</v>
      </c>
      <c r="M141" s="162" t="s">
        <v>298</v>
      </c>
      <c r="N141" s="162"/>
      <c r="O141" s="163" t="s">
        <v>382</v>
      </c>
      <c r="P141" s="164" t="s">
        <v>383</v>
      </c>
    </row>
    <row r="142" spans="1:16" ht="12.75" customHeight="1" thickBot="1" x14ac:dyDescent="0.25">
      <c r="A142" s="14" t="s">
        <v>498</v>
      </c>
      <c r="B142" s="5" t="s">
        <v>65</v>
      </c>
      <c r="C142" s="14">
        <v>52395.414199999999</v>
      </c>
      <c r="D142" s="10" t="s">
        <v>238</v>
      </c>
      <c r="E142" s="160" t="e">
        <v>#N/A</v>
      </c>
      <c r="F142" s="5" t="s">
        <v>136</v>
      </c>
      <c r="G142" s="10" t="s">
        <v>1001</v>
      </c>
      <c r="H142" s="14">
        <v>-283.5</v>
      </c>
      <c r="I142" s="161" t="s">
        <v>494</v>
      </c>
      <c r="J142" s="162" t="s">
        <v>495</v>
      </c>
      <c r="K142" s="161" t="s">
        <v>496</v>
      </c>
      <c r="L142" s="161" t="s">
        <v>497</v>
      </c>
      <c r="M142" s="162" t="s">
        <v>298</v>
      </c>
      <c r="N142" s="162"/>
      <c r="O142" s="163" t="s">
        <v>408</v>
      </c>
      <c r="P142" s="164" t="s">
        <v>498</v>
      </c>
    </row>
    <row r="143" spans="1:16" ht="12.75" customHeight="1" thickBot="1" x14ac:dyDescent="0.25">
      <c r="A143" s="14" t="s">
        <v>539</v>
      </c>
      <c r="B143" s="5" t="s">
        <v>65</v>
      </c>
      <c r="C143" s="14">
        <v>52747.099399999999</v>
      </c>
      <c r="D143" s="10" t="s">
        <v>257</v>
      </c>
      <c r="E143" s="160">
        <v>34523.090884800171</v>
      </c>
      <c r="F143" s="5" t="s">
        <v>183</v>
      </c>
      <c r="G143" s="10" t="s">
        <v>1002</v>
      </c>
      <c r="H143" s="14">
        <v>665.5</v>
      </c>
      <c r="I143" s="161" t="s">
        <v>534</v>
      </c>
      <c r="J143" s="162" t="s">
        <v>535</v>
      </c>
      <c r="K143" s="161" t="s">
        <v>536</v>
      </c>
      <c r="L143" s="161" t="s">
        <v>537</v>
      </c>
      <c r="M143" s="162" t="s">
        <v>298</v>
      </c>
      <c r="N143" s="162"/>
      <c r="O143" s="163" t="s">
        <v>538</v>
      </c>
      <c r="P143" s="164" t="s">
        <v>539</v>
      </c>
    </row>
    <row r="144" spans="1:16" ht="12.75" customHeight="1" thickBot="1" x14ac:dyDescent="0.25">
      <c r="A144" s="14" t="s">
        <v>575</v>
      </c>
      <c r="B144" s="5" t="s">
        <v>71</v>
      </c>
      <c r="C144" s="14">
        <v>53068.193500000001</v>
      </c>
      <c r="D144" s="10" t="s">
        <v>257</v>
      </c>
      <c r="E144" s="160">
        <v>35389.58364079312</v>
      </c>
      <c r="F144" s="5" t="s">
        <v>183</v>
      </c>
      <c r="G144" s="10" t="s">
        <v>1003</v>
      </c>
      <c r="H144" s="14">
        <v>1532</v>
      </c>
      <c r="I144" s="161" t="s">
        <v>572</v>
      </c>
      <c r="J144" s="162" t="s">
        <v>573</v>
      </c>
      <c r="K144" s="161" t="s">
        <v>574</v>
      </c>
      <c r="L144" s="161" t="s">
        <v>524</v>
      </c>
      <c r="M144" s="162" t="s">
        <v>298</v>
      </c>
      <c r="N144" s="162"/>
      <c r="O144" s="163" t="s">
        <v>538</v>
      </c>
      <c r="P144" s="164" t="s">
        <v>575</v>
      </c>
    </row>
    <row r="145" spans="1:16" ht="12.75" customHeight="1" thickBot="1" x14ac:dyDescent="0.25">
      <c r="A145" s="14" t="s">
        <v>669</v>
      </c>
      <c r="B145" s="5" t="s">
        <v>71</v>
      </c>
      <c r="C145" s="14">
        <v>54570.499400000001</v>
      </c>
      <c r="D145" s="10" t="s">
        <v>257</v>
      </c>
      <c r="E145" s="160" t="e">
        <v>#N/A</v>
      </c>
      <c r="F145" s="5" t="s">
        <v>183</v>
      </c>
      <c r="G145" s="10" t="s">
        <v>1004</v>
      </c>
      <c r="H145" s="14">
        <v>5586</v>
      </c>
      <c r="I145" s="161" t="s">
        <v>666</v>
      </c>
      <c r="J145" s="162" t="s">
        <v>667</v>
      </c>
      <c r="K145" s="161">
        <v>5586</v>
      </c>
      <c r="L145" s="161" t="s">
        <v>668</v>
      </c>
      <c r="M145" s="162" t="s">
        <v>596</v>
      </c>
      <c r="N145" s="162"/>
      <c r="O145" s="163" t="s">
        <v>619</v>
      </c>
      <c r="P145" s="164" t="s">
        <v>669</v>
      </c>
    </row>
    <row r="146" spans="1:16" ht="12.75" customHeight="1" thickBot="1" x14ac:dyDescent="0.25">
      <c r="A146" s="14" t="s">
        <v>669</v>
      </c>
      <c r="B146" s="5" t="s">
        <v>71</v>
      </c>
      <c r="C146" s="14">
        <v>54570.4997</v>
      </c>
      <c r="D146" s="10" t="s">
        <v>257</v>
      </c>
      <c r="E146" s="160" t="e">
        <v>#N/A</v>
      </c>
      <c r="F146" s="5" t="s">
        <v>183</v>
      </c>
      <c r="G146" s="10" t="s">
        <v>1005</v>
      </c>
      <c r="H146" s="14">
        <v>5586</v>
      </c>
      <c r="I146" s="161" t="s">
        <v>670</v>
      </c>
      <c r="J146" s="162" t="s">
        <v>667</v>
      </c>
      <c r="K146" s="161">
        <v>5586</v>
      </c>
      <c r="L146" s="161" t="s">
        <v>671</v>
      </c>
      <c r="M146" s="162" t="s">
        <v>596</v>
      </c>
      <c r="N146" s="162"/>
      <c r="O146" s="163" t="s">
        <v>619</v>
      </c>
      <c r="P146" s="164" t="s">
        <v>669</v>
      </c>
    </row>
    <row r="147" spans="1:16" ht="12.75" customHeight="1" thickBot="1" x14ac:dyDescent="0.25">
      <c r="A147" s="14" t="s">
        <v>669</v>
      </c>
      <c r="B147" s="5" t="s">
        <v>71</v>
      </c>
      <c r="C147" s="14">
        <v>54570.500399999997</v>
      </c>
      <c r="D147" s="10" t="s">
        <v>257</v>
      </c>
      <c r="E147" s="160" t="e">
        <v>#N/A</v>
      </c>
      <c r="F147" s="5" t="s">
        <v>183</v>
      </c>
      <c r="G147" s="10" t="s">
        <v>1006</v>
      </c>
      <c r="H147" s="14">
        <v>5586</v>
      </c>
      <c r="I147" s="161" t="s">
        <v>672</v>
      </c>
      <c r="J147" s="162" t="s">
        <v>673</v>
      </c>
      <c r="K147" s="161">
        <v>5586</v>
      </c>
      <c r="L147" s="161" t="s">
        <v>674</v>
      </c>
      <c r="M147" s="162" t="s">
        <v>596</v>
      </c>
      <c r="N147" s="162"/>
      <c r="O147" s="163" t="s">
        <v>619</v>
      </c>
      <c r="P147" s="164" t="s">
        <v>669</v>
      </c>
    </row>
    <row r="148" spans="1:16" ht="12.75" customHeight="1" thickBot="1" x14ac:dyDescent="0.25">
      <c r="A148" s="14" t="s">
        <v>685</v>
      </c>
      <c r="B148" s="5" t="s">
        <v>71</v>
      </c>
      <c r="C148" s="14">
        <v>54947.373399999997</v>
      </c>
      <c r="D148" s="10" t="s">
        <v>257</v>
      </c>
      <c r="E148" s="160" t="e">
        <v>#N/A</v>
      </c>
      <c r="F148" s="5" t="s">
        <v>183</v>
      </c>
      <c r="G148" s="10" t="s">
        <v>1007</v>
      </c>
      <c r="H148" s="14">
        <v>6603</v>
      </c>
      <c r="I148" s="161" t="s">
        <v>682</v>
      </c>
      <c r="J148" s="162" t="s">
        <v>683</v>
      </c>
      <c r="K148" s="161">
        <v>6603</v>
      </c>
      <c r="L148" s="161" t="s">
        <v>684</v>
      </c>
      <c r="M148" s="162" t="s">
        <v>596</v>
      </c>
      <c r="N148" s="162"/>
      <c r="O148" s="163" t="s">
        <v>619</v>
      </c>
      <c r="P148" s="164" t="s">
        <v>685</v>
      </c>
    </row>
    <row r="149" spans="1:16" ht="12.75" customHeight="1" thickBot="1" x14ac:dyDescent="0.25">
      <c r="A149" s="14" t="s">
        <v>685</v>
      </c>
      <c r="B149" s="5" t="s">
        <v>71</v>
      </c>
      <c r="C149" s="14">
        <v>54947.3747</v>
      </c>
      <c r="D149" s="10" t="s">
        <v>257</v>
      </c>
      <c r="E149" s="160" t="e">
        <v>#N/A</v>
      </c>
      <c r="F149" s="5" t="s">
        <v>183</v>
      </c>
      <c r="G149" s="10" t="s">
        <v>1008</v>
      </c>
      <c r="H149" s="14">
        <v>6603</v>
      </c>
      <c r="I149" s="161" t="s">
        <v>686</v>
      </c>
      <c r="J149" s="162" t="s">
        <v>687</v>
      </c>
      <c r="K149" s="161">
        <v>6603</v>
      </c>
      <c r="L149" s="161" t="s">
        <v>688</v>
      </c>
      <c r="M149" s="162" t="s">
        <v>596</v>
      </c>
      <c r="N149" s="162"/>
      <c r="O149" s="163" t="s">
        <v>619</v>
      </c>
      <c r="P149" s="164" t="s">
        <v>685</v>
      </c>
    </row>
    <row r="150" spans="1:16" ht="12.75" customHeight="1" thickBot="1" x14ac:dyDescent="0.25">
      <c r="A150" s="14" t="s">
        <v>685</v>
      </c>
      <c r="B150" s="5" t="s">
        <v>71</v>
      </c>
      <c r="C150" s="14">
        <v>54947.375699999997</v>
      </c>
      <c r="D150" s="10" t="s">
        <v>257</v>
      </c>
      <c r="E150" s="160" t="e">
        <v>#N/A</v>
      </c>
      <c r="F150" s="5" t="s">
        <v>183</v>
      </c>
      <c r="G150" s="10" t="s">
        <v>1009</v>
      </c>
      <c r="H150" s="14">
        <v>6603</v>
      </c>
      <c r="I150" s="161" t="s">
        <v>689</v>
      </c>
      <c r="J150" s="162" t="s">
        <v>690</v>
      </c>
      <c r="K150" s="161">
        <v>6603</v>
      </c>
      <c r="L150" s="161" t="s">
        <v>691</v>
      </c>
      <c r="M150" s="162" t="s">
        <v>596</v>
      </c>
      <c r="N150" s="162"/>
      <c r="O150" s="163" t="s">
        <v>619</v>
      </c>
      <c r="P150" s="164" t="s">
        <v>685</v>
      </c>
    </row>
    <row r="151" spans="1:16" ht="12.75" customHeight="1" thickBot="1" x14ac:dyDescent="0.25">
      <c r="A151" s="14" t="s">
        <v>713</v>
      </c>
      <c r="B151" s="5" t="s">
        <v>71</v>
      </c>
      <c r="C151" s="14">
        <v>55342.400500000003</v>
      </c>
      <c r="D151" s="10" t="s">
        <v>257</v>
      </c>
      <c r="E151" s="160" t="e">
        <v>#N/A</v>
      </c>
      <c r="F151" s="5" t="s">
        <v>183</v>
      </c>
      <c r="G151" s="10" t="s">
        <v>1010</v>
      </c>
      <c r="H151" s="14">
        <v>7669</v>
      </c>
      <c r="I151" s="161" t="s">
        <v>710</v>
      </c>
      <c r="J151" s="162" t="s">
        <v>711</v>
      </c>
      <c r="K151" s="161">
        <v>7669</v>
      </c>
      <c r="L151" s="161" t="s">
        <v>712</v>
      </c>
      <c r="M151" s="162" t="s">
        <v>596</v>
      </c>
      <c r="N151" s="162"/>
      <c r="O151" s="163" t="s">
        <v>619</v>
      </c>
      <c r="P151" s="164" t="s">
        <v>713</v>
      </c>
    </row>
    <row r="152" spans="1:16" ht="12.75" customHeight="1" thickBot="1" x14ac:dyDescent="0.25">
      <c r="A152" s="14" t="s">
        <v>713</v>
      </c>
      <c r="B152" s="5" t="s">
        <v>71</v>
      </c>
      <c r="C152" s="14">
        <v>55385.387499999997</v>
      </c>
      <c r="D152" s="10" t="s">
        <v>257</v>
      </c>
      <c r="E152" s="160" t="e">
        <v>#N/A</v>
      </c>
      <c r="F152" s="5" t="s">
        <v>183</v>
      </c>
      <c r="G152" s="10" t="s">
        <v>1011</v>
      </c>
      <c r="H152" s="14">
        <v>7785</v>
      </c>
      <c r="I152" s="161" t="s">
        <v>718</v>
      </c>
      <c r="J152" s="162" t="s">
        <v>719</v>
      </c>
      <c r="K152" s="161">
        <v>7785</v>
      </c>
      <c r="L152" s="161" t="s">
        <v>720</v>
      </c>
      <c r="M152" s="162" t="s">
        <v>596</v>
      </c>
      <c r="N152" s="162"/>
      <c r="O152" s="163" t="s">
        <v>619</v>
      </c>
      <c r="P152" s="164" t="s">
        <v>713</v>
      </c>
    </row>
    <row r="153" spans="1:16" ht="12.75" customHeight="1" thickBot="1" x14ac:dyDescent="0.25">
      <c r="A153" s="14" t="s">
        <v>713</v>
      </c>
      <c r="B153" s="5" t="s">
        <v>71</v>
      </c>
      <c r="C153" s="14">
        <v>55385.388500000001</v>
      </c>
      <c r="D153" s="10" t="s">
        <v>257</v>
      </c>
      <c r="E153" s="160" t="e">
        <v>#N/A</v>
      </c>
      <c r="F153" s="5" t="s">
        <v>183</v>
      </c>
      <c r="G153" s="10" t="s">
        <v>1012</v>
      </c>
      <c r="H153" s="14">
        <v>7785</v>
      </c>
      <c r="I153" s="161" t="s">
        <v>721</v>
      </c>
      <c r="J153" s="162" t="s">
        <v>722</v>
      </c>
      <c r="K153" s="161">
        <v>7785</v>
      </c>
      <c r="L153" s="161" t="s">
        <v>723</v>
      </c>
      <c r="M153" s="162" t="s">
        <v>596</v>
      </c>
      <c r="N153" s="162"/>
      <c r="O153" s="163" t="s">
        <v>619</v>
      </c>
      <c r="P153" s="164" t="s">
        <v>713</v>
      </c>
    </row>
    <row r="154" spans="1:16" ht="12.75" customHeight="1" thickBot="1" x14ac:dyDescent="0.25">
      <c r="A154" s="14" t="s">
        <v>713</v>
      </c>
      <c r="B154" s="5" t="s">
        <v>71</v>
      </c>
      <c r="C154" s="14">
        <v>55385.3891</v>
      </c>
      <c r="D154" s="10" t="s">
        <v>257</v>
      </c>
      <c r="E154" s="160" t="e">
        <v>#N/A</v>
      </c>
      <c r="F154" s="5" t="s">
        <v>183</v>
      </c>
      <c r="G154" s="10" t="s">
        <v>1013</v>
      </c>
      <c r="H154" s="14">
        <v>7785</v>
      </c>
      <c r="I154" s="161" t="s">
        <v>724</v>
      </c>
      <c r="J154" s="162" t="s">
        <v>725</v>
      </c>
      <c r="K154" s="161">
        <v>7785</v>
      </c>
      <c r="L154" s="161" t="s">
        <v>726</v>
      </c>
      <c r="M154" s="162" t="s">
        <v>596</v>
      </c>
      <c r="N154" s="162"/>
      <c r="O154" s="163" t="s">
        <v>619</v>
      </c>
      <c r="P154" s="164" t="s">
        <v>713</v>
      </c>
    </row>
    <row r="155" spans="1:16" ht="12.75" customHeight="1" thickBot="1" x14ac:dyDescent="0.25">
      <c r="A155" s="14" t="s">
        <v>734</v>
      </c>
      <c r="B155" s="5" t="s">
        <v>65</v>
      </c>
      <c r="C155" s="14">
        <v>55682.403299999998</v>
      </c>
      <c r="D155" s="10" t="s">
        <v>257</v>
      </c>
      <c r="E155" s="160" t="e">
        <v>#N/A</v>
      </c>
      <c r="F155" s="5" t="s">
        <v>183</v>
      </c>
      <c r="G155" s="10" t="s">
        <v>1014</v>
      </c>
      <c r="H155" s="14">
        <v>8586.5</v>
      </c>
      <c r="I155" s="161" t="s">
        <v>731</v>
      </c>
      <c r="J155" s="162" t="s">
        <v>732</v>
      </c>
      <c r="K155" s="161">
        <v>8586.5</v>
      </c>
      <c r="L155" s="161" t="s">
        <v>733</v>
      </c>
      <c r="M155" s="162" t="s">
        <v>596</v>
      </c>
      <c r="N155" s="162"/>
      <c r="O155" s="163" t="s">
        <v>656</v>
      </c>
      <c r="P155" s="164" t="s">
        <v>734</v>
      </c>
    </row>
    <row r="156" spans="1:16" ht="12.75" customHeight="1" thickBot="1" x14ac:dyDescent="0.25">
      <c r="A156" s="14" t="s">
        <v>760</v>
      </c>
      <c r="B156" s="5" t="s">
        <v>71</v>
      </c>
      <c r="C156" s="14">
        <v>56055.012499999997</v>
      </c>
      <c r="D156" s="10" t="s">
        <v>257</v>
      </c>
      <c r="E156" s="160">
        <v>43449.703795483234</v>
      </c>
      <c r="F156" s="5" t="s">
        <v>183</v>
      </c>
      <c r="G156" s="10" t="s">
        <v>1015</v>
      </c>
      <c r="H156" s="14">
        <v>9592</v>
      </c>
      <c r="I156" s="161" t="s">
        <v>756</v>
      </c>
      <c r="J156" s="162" t="s">
        <v>757</v>
      </c>
      <c r="K156" s="161">
        <v>9592</v>
      </c>
      <c r="L156" s="161" t="s">
        <v>758</v>
      </c>
      <c r="M156" s="162" t="s">
        <v>596</v>
      </c>
      <c r="N156" s="162"/>
      <c r="O156" s="163" t="s">
        <v>759</v>
      </c>
      <c r="P156" s="164" t="s">
        <v>760</v>
      </c>
    </row>
    <row r="157" spans="1:16" ht="12.75" customHeight="1" thickBot="1" x14ac:dyDescent="0.25">
      <c r="A157" s="14" t="s">
        <v>760</v>
      </c>
      <c r="B157" s="5" t="s">
        <v>65</v>
      </c>
      <c r="C157" s="14">
        <v>56055.199399999998</v>
      </c>
      <c r="D157" s="10" t="s">
        <v>257</v>
      </c>
      <c r="E157" s="160">
        <v>43450.208156965098</v>
      </c>
      <c r="F157" s="5" t="s">
        <v>183</v>
      </c>
      <c r="G157" s="10" t="s">
        <v>1016</v>
      </c>
      <c r="H157" s="14">
        <v>9592.5</v>
      </c>
      <c r="I157" s="161" t="s">
        <v>761</v>
      </c>
      <c r="J157" s="162" t="s">
        <v>762</v>
      </c>
      <c r="K157" s="161">
        <v>9592.5</v>
      </c>
      <c r="L157" s="161" t="s">
        <v>763</v>
      </c>
      <c r="M157" s="162" t="s">
        <v>596</v>
      </c>
      <c r="N157" s="162"/>
      <c r="O157" s="163" t="s">
        <v>759</v>
      </c>
      <c r="P157" s="164" t="s">
        <v>760</v>
      </c>
    </row>
    <row r="158" spans="1:16" x14ac:dyDescent="0.2">
      <c r="B158" s="5"/>
      <c r="F158" s="5"/>
    </row>
    <row r="159" spans="1:16" x14ac:dyDescent="0.2">
      <c r="B159" s="5"/>
      <c r="F159" s="5"/>
    </row>
    <row r="160" spans="1:16" x14ac:dyDescent="0.2">
      <c r="B160" s="5"/>
      <c r="F160" s="5"/>
    </row>
    <row r="161" spans="2:6" x14ac:dyDescent="0.2">
      <c r="B161" s="5"/>
      <c r="F161" s="5"/>
    </row>
    <row r="162" spans="2:6" x14ac:dyDescent="0.2">
      <c r="B162" s="5"/>
      <c r="F162" s="5"/>
    </row>
    <row r="163" spans="2:6" x14ac:dyDescent="0.2">
      <c r="B163" s="5"/>
      <c r="F163" s="5"/>
    </row>
    <row r="164" spans="2:6" x14ac:dyDescent="0.2">
      <c r="B164" s="5"/>
      <c r="F164" s="5"/>
    </row>
    <row r="165" spans="2:6" x14ac:dyDescent="0.2">
      <c r="B165" s="5"/>
      <c r="F165" s="5"/>
    </row>
    <row r="166" spans="2:6" x14ac:dyDescent="0.2">
      <c r="B166" s="5"/>
      <c r="F166" s="5"/>
    </row>
    <row r="167" spans="2:6" x14ac:dyDescent="0.2">
      <c r="B167" s="5"/>
      <c r="F167" s="5"/>
    </row>
    <row r="168" spans="2:6" x14ac:dyDescent="0.2">
      <c r="B168" s="5"/>
      <c r="F168" s="5"/>
    </row>
    <row r="169" spans="2:6" x14ac:dyDescent="0.2">
      <c r="B169" s="5"/>
      <c r="F169" s="5"/>
    </row>
    <row r="170" spans="2:6" x14ac:dyDescent="0.2">
      <c r="B170" s="5"/>
      <c r="F170" s="5"/>
    </row>
    <row r="171" spans="2:6" x14ac:dyDescent="0.2">
      <c r="B171" s="5"/>
      <c r="F171" s="5"/>
    </row>
    <row r="172" spans="2:6" x14ac:dyDescent="0.2">
      <c r="B172" s="5"/>
      <c r="F172" s="5"/>
    </row>
    <row r="173" spans="2:6" x14ac:dyDescent="0.2">
      <c r="B173" s="5"/>
      <c r="F173" s="5"/>
    </row>
    <row r="174" spans="2:6" x14ac:dyDescent="0.2">
      <c r="B174" s="5"/>
      <c r="F174" s="5"/>
    </row>
    <row r="175" spans="2:6" x14ac:dyDescent="0.2">
      <c r="B175" s="5"/>
      <c r="F175" s="5"/>
    </row>
    <row r="176" spans="2:6" x14ac:dyDescent="0.2">
      <c r="B176" s="5"/>
      <c r="F176" s="5"/>
    </row>
    <row r="177" spans="2:6" x14ac:dyDescent="0.2">
      <c r="B177" s="5"/>
      <c r="F177" s="5"/>
    </row>
    <row r="178" spans="2:6" x14ac:dyDescent="0.2">
      <c r="B178" s="5"/>
      <c r="F178" s="5"/>
    </row>
    <row r="179" spans="2:6" x14ac:dyDescent="0.2">
      <c r="B179" s="5"/>
      <c r="F179" s="5"/>
    </row>
    <row r="180" spans="2:6" x14ac:dyDescent="0.2">
      <c r="B180" s="5"/>
      <c r="F180" s="5"/>
    </row>
    <row r="181" spans="2:6" x14ac:dyDescent="0.2">
      <c r="B181" s="5"/>
      <c r="F181" s="5"/>
    </row>
    <row r="182" spans="2:6" x14ac:dyDescent="0.2">
      <c r="B182" s="5"/>
      <c r="F182" s="5"/>
    </row>
    <row r="183" spans="2:6" x14ac:dyDescent="0.2">
      <c r="B183" s="5"/>
      <c r="F183" s="5"/>
    </row>
    <row r="184" spans="2:6" x14ac:dyDescent="0.2">
      <c r="B184" s="5"/>
      <c r="F184" s="5"/>
    </row>
    <row r="185" spans="2:6" x14ac:dyDescent="0.2">
      <c r="B185" s="5"/>
      <c r="F185" s="5"/>
    </row>
    <row r="186" spans="2:6" x14ac:dyDescent="0.2">
      <c r="B186" s="5"/>
      <c r="F186" s="5"/>
    </row>
    <row r="187" spans="2:6" x14ac:dyDescent="0.2">
      <c r="B187" s="5"/>
      <c r="F187" s="5"/>
    </row>
    <row r="188" spans="2:6" x14ac:dyDescent="0.2">
      <c r="B188" s="5"/>
      <c r="F188" s="5"/>
    </row>
    <row r="189" spans="2:6" x14ac:dyDescent="0.2">
      <c r="B189" s="5"/>
      <c r="F189" s="5"/>
    </row>
    <row r="190" spans="2:6" x14ac:dyDescent="0.2">
      <c r="B190" s="5"/>
      <c r="F190" s="5"/>
    </row>
    <row r="191" spans="2:6" x14ac:dyDescent="0.2">
      <c r="B191" s="5"/>
      <c r="F191" s="5"/>
    </row>
    <row r="192" spans="2:6" x14ac:dyDescent="0.2">
      <c r="B192" s="5"/>
      <c r="F192" s="5"/>
    </row>
    <row r="193" spans="2:6" x14ac:dyDescent="0.2">
      <c r="B193" s="5"/>
      <c r="F193" s="5"/>
    </row>
    <row r="194" spans="2:6" x14ac:dyDescent="0.2">
      <c r="B194" s="5"/>
      <c r="F194" s="5"/>
    </row>
    <row r="195" spans="2:6" x14ac:dyDescent="0.2">
      <c r="B195" s="5"/>
      <c r="F195" s="5"/>
    </row>
    <row r="196" spans="2:6" x14ac:dyDescent="0.2">
      <c r="B196" s="5"/>
      <c r="F196" s="5"/>
    </row>
    <row r="197" spans="2:6" x14ac:dyDescent="0.2">
      <c r="B197" s="5"/>
      <c r="F197" s="5"/>
    </row>
    <row r="198" spans="2:6" x14ac:dyDescent="0.2">
      <c r="B198" s="5"/>
      <c r="F198" s="5"/>
    </row>
    <row r="199" spans="2:6" x14ac:dyDescent="0.2">
      <c r="B199" s="5"/>
      <c r="F199" s="5"/>
    </row>
    <row r="200" spans="2:6" x14ac:dyDescent="0.2">
      <c r="B200" s="5"/>
      <c r="F200" s="5"/>
    </row>
    <row r="201" spans="2:6" x14ac:dyDescent="0.2">
      <c r="B201" s="5"/>
      <c r="F201" s="5"/>
    </row>
    <row r="202" spans="2:6" x14ac:dyDescent="0.2">
      <c r="B202" s="5"/>
      <c r="F202" s="5"/>
    </row>
    <row r="203" spans="2:6" x14ac:dyDescent="0.2">
      <c r="B203" s="5"/>
      <c r="F203" s="5"/>
    </row>
    <row r="204" spans="2:6" x14ac:dyDescent="0.2">
      <c r="B204" s="5"/>
      <c r="F204" s="5"/>
    </row>
    <row r="205" spans="2:6" x14ac:dyDescent="0.2">
      <c r="B205" s="5"/>
      <c r="F205" s="5"/>
    </row>
    <row r="206" spans="2:6" x14ac:dyDescent="0.2">
      <c r="B206" s="5"/>
      <c r="F206" s="5"/>
    </row>
    <row r="207" spans="2:6" x14ac:dyDescent="0.2">
      <c r="B207" s="5"/>
      <c r="F207" s="5"/>
    </row>
    <row r="208" spans="2:6" x14ac:dyDescent="0.2">
      <c r="B208" s="5"/>
      <c r="F208" s="5"/>
    </row>
    <row r="209" spans="2:6" x14ac:dyDescent="0.2">
      <c r="B209" s="5"/>
      <c r="F209" s="5"/>
    </row>
    <row r="210" spans="2:6" x14ac:dyDescent="0.2">
      <c r="B210" s="5"/>
      <c r="F210" s="5"/>
    </row>
    <row r="211" spans="2:6" x14ac:dyDescent="0.2">
      <c r="B211" s="5"/>
      <c r="F211" s="5"/>
    </row>
    <row r="212" spans="2:6" x14ac:dyDescent="0.2">
      <c r="B212" s="5"/>
      <c r="F212" s="5"/>
    </row>
    <row r="213" spans="2:6" x14ac:dyDescent="0.2">
      <c r="B213" s="5"/>
      <c r="F213" s="5"/>
    </row>
    <row r="214" spans="2:6" x14ac:dyDescent="0.2">
      <c r="B214" s="5"/>
      <c r="F214" s="5"/>
    </row>
    <row r="215" spans="2:6" x14ac:dyDescent="0.2">
      <c r="B215" s="5"/>
      <c r="F215" s="5"/>
    </row>
    <row r="216" spans="2:6" x14ac:dyDescent="0.2">
      <c r="B216" s="5"/>
      <c r="F216" s="5"/>
    </row>
    <row r="217" spans="2:6" x14ac:dyDescent="0.2">
      <c r="B217" s="5"/>
      <c r="F217" s="5"/>
    </row>
    <row r="218" spans="2:6" x14ac:dyDescent="0.2">
      <c r="B218" s="5"/>
      <c r="F218" s="5"/>
    </row>
    <row r="219" spans="2:6" x14ac:dyDescent="0.2">
      <c r="B219" s="5"/>
      <c r="F219" s="5"/>
    </row>
    <row r="220" spans="2:6" x14ac:dyDescent="0.2">
      <c r="B220" s="5"/>
      <c r="F220" s="5"/>
    </row>
    <row r="221" spans="2:6" x14ac:dyDescent="0.2">
      <c r="B221" s="5"/>
      <c r="F221" s="5"/>
    </row>
    <row r="222" spans="2:6" x14ac:dyDescent="0.2">
      <c r="B222" s="5"/>
      <c r="F222" s="5"/>
    </row>
    <row r="223" spans="2:6" x14ac:dyDescent="0.2">
      <c r="B223" s="5"/>
      <c r="F223" s="5"/>
    </row>
    <row r="224" spans="2:6" x14ac:dyDescent="0.2">
      <c r="B224" s="5"/>
      <c r="F224" s="5"/>
    </row>
    <row r="225" spans="2:6" x14ac:dyDescent="0.2">
      <c r="B225" s="5"/>
      <c r="F225" s="5"/>
    </row>
    <row r="226" spans="2:6" x14ac:dyDescent="0.2">
      <c r="B226" s="5"/>
      <c r="F226" s="5"/>
    </row>
    <row r="227" spans="2:6" x14ac:dyDescent="0.2">
      <c r="B227" s="5"/>
      <c r="F227" s="5"/>
    </row>
    <row r="228" spans="2:6" x14ac:dyDescent="0.2">
      <c r="B228" s="5"/>
      <c r="F228" s="5"/>
    </row>
    <row r="229" spans="2:6" x14ac:dyDescent="0.2">
      <c r="B229" s="5"/>
      <c r="F229" s="5"/>
    </row>
    <row r="230" spans="2:6" x14ac:dyDescent="0.2">
      <c r="B230" s="5"/>
      <c r="F230" s="5"/>
    </row>
    <row r="231" spans="2:6" x14ac:dyDescent="0.2">
      <c r="B231" s="5"/>
      <c r="F231" s="5"/>
    </row>
    <row r="232" spans="2:6" x14ac:dyDescent="0.2">
      <c r="B232" s="5"/>
      <c r="F232" s="5"/>
    </row>
    <row r="233" spans="2:6" x14ac:dyDescent="0.2">
      <c r="B233" s="5"/>
      <c r="F233" s="5"/>
    </row>
    <row r="234" spans="2:6" x14ac:dyDescent="0.2">
      <c r="B234" s="5"/>
      <c r="F234" s="5"/>
    </row>
    <row r="235" spans="2:6" x14ac:dyDescent="0.2">
      <c r="B235" s="5"/>
      <c r="F235" s="5"/>
    </row>
    <row r="236" spans="2:6" x14ac:dyDescent="0.2">
      <c r="B236" s="5"/>
      <c r="F236" s="5"/>
    </row>
    <row r="237" spans="2:6" x14ac:dyDescent="0.2">
      <c r="B237" s="5"/>
      <c r="F237" s="5"/>
    </row>
    <row r="238" spans="2:6" x14ac:dyDescent="0.2">
      <c r="B238" s="5"/>
      <c r="F238" s="5"/>
    </row>
    <row r="239" spans="2:6" x14ac:dyDescent="0.2">
      <c r="B239" s="5"/>
      <c r="F239" s="5"/>
    </row>
    <row r="240" spans="2:6" x14ac:dyDescent="0.2">
      <c r="B240" s="5"/>
      <c r="F240" s="5"/>
    </row>
    <row r="241" spans="2:6" x14ac:dyDescent="0.2">
      <c r="B241" s="5"/>
      <c r="F241" s="5"/>
    </row>
    <row r="242" spans="2:6" x14ac:dyDescent="0.2">
      <c r="B242" s="5"/>
      <c r="F242" s="5"/>
    </row>
    <row r="243" spans="2:6" x14ac:dyDescent="0.2">
      <c r="B243" s="5"/>
      <c r="F243" s="5"/>
    </row>
    <row r="244" spans="2:6" x14ac:dyDescent="0.2">
      <c r="B244" s="5"/>
      <c r="F244" s="5"/>
    </row>
    <row r="245" spans="2:6" x14ac:dyDescent="0.2">
      <c r="B245" s="5"/>
      <c r="F245" s="5"/>
    </row>
    <row r="246" spans="2:6" x14ac:dyDescent="0.2">
      <c r="B246" s="5"/>
      <c r="F246" s="5"/>
    </row>
    <row r="247" spans="2:6" x14ac:dyDescent="0.2">
      <c r="B247" s="5"/>
      <c r="F247" s="5"/>
    </row>
    <row r="248" spans="2:6" x14ac:dyDescent="0.2">
      <c r="B248" s="5"/>
      <c r="F248" s="5"/>
    </row>
    <row r="249" spans="2:6" x14ac:dyDescent="0.2">
      <c r="B249" s="5"/>
      <c r="F249" s="5"/>
    </row>
    <row r="250" spans="2:6" x14ac:dyDescent="0.2">
      <c r="B250" s="5"/>
      <c r="F250" s="5"/>
    </row>
    <row r="251" spans="2:6" x14ac:dyDescent="0.2">
      <c r="B251" s="5"/>
      <c r="F251" s="5"/>
    </row>
    <row r="252" spans="2:6" x14ac:dyDescent="0.2">
      <c r="B252" s="5"/>
      <c r="F252" s="5"/>
    </row>
    <row r="253" spans="2:6" x14ac:dyDescent="0.2">
      <c r="B253" s="5"/>
      <c r="F253" s="5"/>
    </row>
    <row r="254" spans="2:6" x14ac:dyDescent="0.2">
      <c r="B254" s="5"/>
      <c r="F254" s="5"/>
    </row>
    <row r="255" spans="2:6" x14ac:dyDescent="0.2">
      <c r="B255" s="5"/>
      <c r="F255" s="5"/>
    </row>
    <row r="256" spans="2:6" x14ac:dyDescent="0.2">
      <c r="B256" s="5"/>
      <c r="F256" s="5"/>
    </row>
    <row r="257" spans="2:6" x14ac:dyDescent="0.2">
      <c r="B257" s="5"/>
      <c r="F257" s="5"/>
    </row>
    <row r="258" spans="2:6" x14ac:dyDescent="0.2">
      <c r="B258" s="5"/>
      <c r="F258" s="5"/>
    </row>
    <row r="259" spans="2:6" x14ac:dyDescent="0.2">
      <c r="B259" s="5"/>
      <c r="F259" s="5"/>
    </row>
    <row r="260" spans="2:6" x14ac:dyDescent="0.2">
      <c r="B260" s="5"/>
      <c r="F260" s="5"/>
    </row>
    <row r="261" spans="2:6" x14ac:dyDescent="0.2">
      <c r="B261" s="5"/>
      <c r="F261" s="5"/>
    </row>
    <row r="262" spans="2:6" x14ac:dyDescent="0.2">
      <c r="B262" s="5"/>
      <c r="F262" s="5"/>
    </row>
    <row r="263" spans="2:6" x14ac:dyDescent="0.2">
      <c r="B263" s="5"/>
      <c r="F263" s="5"/>
    </row>
    <row r="264" spans="2:6" x14ac:dyDescent="0.2">
      <c r="B264" s="5"/>
      <c r="F264" s="5"/>
    </row>
    <row r="265" spans="2:6" x14ac:dyDescent="0.2">
      <c r="B265" s="5"/>
      <c r="F265" s="5"/>
    </row>
    <row r="266" spans="2:6" x14ac:dyDescent="0.2">
      <c r="B266" s="5"/>
      <c r="F266" s="5"/>
    </row>
    <row r="267" spans="2:6" x14ac:dyDescent="0.2">
      <c r="B267" s="5"/>
      <c r="F267" s="5"/>
    </row>
    <row r="268" spans="2:6" x14ac:dyDescent="0.2">
      <c r="B268" s="5"/>
      <c r="F268" s="5"/>
    </row>
    <row r="269" spans="2:6" x14ac:dyDescent="0.2">
      <c r="B269" s="5"/>
      <c r="F269" s="5"/>
    </row>
    <row r="270" spans="2:6" x14ac:dyDescent="0.2">
      <c r="B270" s="5"/>
      <c r="F270" s="5"/>
    </row>
    <row r="271" spans="2:6" x14ac:dyDescent="0.2">
      <c r="B271" s="5"/>
      <c r="F271" s="5"/>
    </row>
    <row r="272" spans="2:6" x14ac:dyDescent="0.2">
      <c r="B272" s="5"/>
      <c r="F272" s="5"/>
    </row>
    <row r="273" spans="2:6" x14ac:dyDescent="0.2">
      <c r="B273" s="5"/>
      <c r="F273" s="5"/>
    </row>
    <row r="274" spans="2:6" x14ac:dyDescent="0.2">
      <c r="B274" s="5"/>
      <c r="F274" s="5"/>
    </row>
    <row r="275" spans="2:6" x14ac:dyDescent="0.2">
      <c r="B275" s="5"/>
      <c r="F275" s="5"/>
    </row>
    <row r="276" spans="2:6" x14ac:dyDescent="0.2">
      <c r="B276" s="5"/>
      <c r="F276" s="5"/>
    </row>
    <row r="277" spans="2:6" x14ac:dyDescent="0.2">
      <c r="B277" s="5"/>
      <c r="F277" s="5"/>
    </row>
    <row r="278" spans="2:6" x14ac:dyDescent="0.2">
      <c r="B278" s="5"/>
      <c r="F278" s="5"/>
    </row>
    <row r="279" spans="2:6" x14ac:dyDescent="0.2">
      <c r="B279" s="5"/>
      <c r="F279" s="5"/>
    </row>
    <row r="280" spans="2:6" x14ac:dyDescent="0.2">
      <c r="B280" s="5"/>
      <c r="F280" s="5"/>
    </row>
    <row r="281" spans="2:6" x14ac:dyDescent="0.2">
      <c r="B281" s="5"/>
      <c r="F281" s="5"/>
    </row>
    <row r="282" spans="2:6" x14ac:dyDescent="0.2">
      <c r="B282" s="5"/>
      <c r="F282" s="5"/>
    </row>
    <row r="283" spans="2:6" x14ac:dyDescent="0.2">
      <c r="B283" s="5"/>
      <c r="F283" s="5"/>
    </row>
    <row r="284" spans="2:6" x14ac:dyDescent="0.2">
      <c r="B284" s="5"/>
      <c r="F284" s="5"/>
    </row>
    <row r="285" spans="2:6" x14ac:dyDescent="0.2">
      <c r="B285" s="5"/>
      <c r="F285" s="5"/>
    </row>
    <row r="286" spans="2:6" x14ac:dyDescent="0.2">
      <c r="B286" s="5"/>
      <c r="F286" s="5"/>
    </row>
    <row r="287" spans="2:6" x14ac:dyDescent="0.2">
      <c r="B287" s="5"/>
      <c r="F287" s="5"/>
    </row>
    <row r="288" spans="2:6" x14ac:dyDescent="0.2">
      <c r="B288" s="5"/>
      <c r="F288" s="5"/>
    </row>
    <row r="289" spans="2:6" x14ac:dyDescent="0.2">
      <c r="B289" s="5"/>
      <c r="F289" s="5"/>
    </row>
    <row r="290" spans="2:6" x14ac:dyDescent="0.2">
      <c r="B290" s="5"/>
      <c r="F290" s="5"/>
    </row>
    <row r="291" spans="2:6" x14ac:dyDescent="0.2">
      <c r="B291" s="5"/>
      <c r="F291" s="5"/>
    </row>
    <row r="292" spans="2:6" x14ac:dyDescent="0.2">
      <c r="B292" s="5"/>
      <c r="F292" s="5"/>
    </row>
    <row r="293" spans="2:6" x14ac:dyDescent="0.2">
      <c r="B293" s="5"/>
      <c r="F293" s="5"/>
    </row>
    <row r="294" spans="2:6" x14ac:dyDescent="0.2">
      <c r="B294" s="5"/>
      <c r="F294" s="5"/>
    </row>
    <row r="295" spans="2:6" x14ac:dyDescent="0.2">
      <c r="B295" s="5"/>
      <c r="F295" s="5"/>
    </row>
    <row r="296" spans="2:6" x14ac:dyDescent="0.2">
      <c r="B296" s="5"/>
      <c r="F296" s="5"/>
    </row>
    <row r="297" spans="2:6" x14ac:dyDescent="0.2">
      <c r="B297" s="5"/>
      <c r="F297" s="5"/>
    </row>
    <row r="298" spans="2:6" x14ac:dyDescent="0.2">
      <c r="B298" s="5"/>
      <c r="F298" s="5"/>
    </row>
    <row r="299" spans="2:6" x14ac:dyDescent="0.2">
      <c r="B299" s="5"/>
      <c r="F299" s="5"/>
    </row>
    <row r="300" spans="2:6" x14ac:dyDescent="0.2">
      <c r="B300" s="5"/>
      <c r="F300" s="5"/>
    </row>
    <row r="301" spans="2:6" x14ac:dyDescent="0.2">
      <c r="B301" s="5"/>
      <c r="F301" s="5"/>
    </row>
    <row r="302" spans="2:6" x14ac:dyDescent="0.2">
      <c r="B302" s="5"/>
      <c r="F302" s="5"/>
    </row>
    <row r="303" spans="2:6" x14ac:dyDescent="0.2">
      <c r="B303" s="5"/>
      <c r="F303" s="5"/>
    </row>
    <row r="304" spans="2:6" x14ac:dyDescent="0.2">
      <c r="B304" s="5"/>
      <c r="F304" s="5"/>
    </row>
    <row r="305" spans="2:6" x14ac:dyDescent="0.2">
      <c r="B305" s="5"/>
      <c r="F305" s="5"/>
    </row>
    <row r="306" spans="2:6" x14ac:dyDescent="0.2">
      <c r="B306" s="5"/>
      <c r="F306" s="5"/>
    </row>
    <row r="307" spans="2:6" x14ac:dyDescent="0.2">
      <c r="B307" s="5"/>
      <c r="F307" s="5"/>
    </row>
    <row r="308" spans="2:6" x14ac:dyDescent="0.2">
      <c r="B308" s="5"/>
      <c r="F308" s="5"/>
    </row>
    <row r="309" spans="2:6" x14ac:dyDescent="0.2">
      <c r="B309" s="5"/>
      <c r="F309" s="5"/>
    </row>
    <row r="310" spans="2:6" x14ac:dyDescent="0.2">
      <c r="B310" s="5"/>
      <c r="F310" s="5"/>
    </row>
    <row r="311" spans="2:6" x14ac:dyDescent="0.2">
      <c r="B311" s="5"/>
      <c r="F311" s="5"/>
    </row>
    <row r="312" spans="2:6" x14ac:dyDescent="0.2">
      <c r="B312" s="5"/>
      <c r="F312" s="5"/>
    </row>
    <row r="313" spans="2:6" x14ac:dyDescent="0.2">
      <c r="B313" s="5"/>
      <c r="F313" s="5"/>
    </row>
    <row r="314" spans="2:6" x14ac:dyDescent="0.2">
      <c r="B314" s="5"/>
      <c r="F314" s="5"/>
    </row>
    <row r="315" spans="2:6" x14ac:dyDescent="0.2">
      <c r="B315" s="5"/>
      <c r="F315" s="5"/>
    </row>
    <row r="316" spans="2:6" x14ac:dyDescent="0.2">
      <c r="B316" s="5"/>
      <c r="F316" s="5"/>
    </row>
    <row r="317" spans="2:6" x14ac:dyDescent="0.2">
      <c r="B317" s="5"/>
      <c r="F317" s="5"/>
    </row>
    <row r="318" spans="2:6" x14ac:dyDescent="0.2">
      <c r="B318" s="5"/>
      <c r="F318" s="5"/>
    </row>
    <row r="319" spans="2:6" x14ac:dyDescent="0.2">
      <c r="B319" s="5"/>
      <c r="F319" s="5"/>
    </row>
    <row r="320" spans="2:6" x14ac:dyDescent="0.2">
      <c r="B320" s="5"/>
      <c r="F320" s="5"/>
    </row>
    <row r="321" spans="2:6" x14ac:dyDescent="0.2">
      <c r="B321" s="5"/>
      <c r="F321" s="5"/>
    </row>
    <row r="322" spans="2:6" x14ac:dyDescent="0.2">
      <c r="B322" s="5"/>
      <c r="F322" s="5"/>
    </row>
    <row r="323" spans="2:6" x14ac:dyDescent="0.2">
      <c r="B323" s="5"/>
      <c r="F323" s="5"/>
    </row>
    <row r="324" spans="2:6" x14ac:dyDescent="0.2">
      <c r="B324" s="5"/>
      <c r="F324" s="5"/>
    </row>
    <row r="325" spans="2:6" x14ac:dyDescent="0.2">
      <c r="B325" s="5"/>
      <c r="F325" s="5"/>
    </row>
    <row r="326" spans="2:6" x14ac:dyDescent="0.2">
      <c r="B326" s="5"/>
      <c r="F326" s="5"/>
    </row>
    <row r="327" spans="2:6" x14ac:dyDescent="0.2">
      <c r="B327" s="5"/>
      <c r="F327" s="5"/>
    </row>
    <row r="328" spans="2:6" x14ac:dyDescent="0.2">
      <c r="B328" s="5"/>
      <c r="F328" s="5"/>
    </row>
    <row r="329" spans="2:6" x14ac:dyDescent="0.2">
      <c r="B329" s="5"/>
      <c r="F329" s="5"/>
    </row>
    <row r="330" spans="2:6" x14ac:dyDescent="0.2">
      <c r="B330" s="5"/>
      <c r="F330" s="5"/>
    </row>
    <row r="331" spans="2:6" x14ac:dyDescent="0.2">
      <c r="B331" s="5"/>
      <c r="F331" s="5"/>
    </row>
    <row r="332" spans="2:6" x14ac:dyDescent="0.2">
      <c r="B332" s="5"/>
      <c r="F332" s="5"/>
    </row>
    <row r="333" spans="2:6" x14ac:dyDescent="0.2">
      <c r="B333" s="5"/>
      <c r="F333" s="5"/>
    </row>
    <row r="334" spans="2:6" x14ac:dyDescent="0.2">
      <c r="B334" s="5"/>
      <c r="F334" s="5"/>
    </row>
    <row r="335" spans="2:6" x14ac:dyDescent="0.2">
      <c r="B335" s="5"/>
      <c r="F335" s="5"/>
    </row>
    <row r="336" spans="2:6" x14ac:dyDescent="0.2">
      <c r="B336" s="5"/>
      <c r="F336" s="5"/>
    </row>
    <row r="337" spans="2:6" x14ac:dyDescent="0.2">
      <c r="B337" s="5"/>
      <c r="F337" s="5"/>
    </row>
    <row r="338" spans="2:6" x14ac:dyDescent="0.2">
      <c r="B338" s="5"/>
      <c r="F338" s="5"/>
    </row>
    <row r="339" spans="2:6" x14ac:dyDescent="0.2">
      <c r="B339" s="5"/>
      <c r="F339" s="5"/>
    </row>
    <row r="340" spans="2:6" x14ac:dyDescent="0.2">
      <c r="B340" s="5"/>
      <c r="F340" s="5"/>
    </row>
    <row r="341" spans="2:6" x14ac:dyDescent="0.2">
      <c r="B341" s="5"/>
      <c r="F341" s="5"/>
    </row>
    <row r="342" spans="2:6" x14ac:dyDescent="0.2">
      <c r="B342" s="5"/>
      <c r="F342" s="5"/>
    </row>
    <row r="343" spans="2:6" x14ac:dyDescent="0.2">
      <c r="B343" s="5"/>
      <c r="F343" s="5"/>
    </row>
    <row r="344" spans="2:6" x14ac:dyDescent="0.2">
      <c r="B344" s="5"/>
      <c r="F344" s="5"/>
    </row>
    <row r="345" spans="2:6" x14ac:dyDescent="0.2">
      <c r="B345" s="5"/>
      <c r="F345" s="5"/>
    </row>
    <row r="346" spans="2:6" x14ac:dyDescent="0.2">
      <c r="B346" s="5"/>
      <c r="F346" s="5"/>
    </row>
    <row r="347" spans="2:6" x14ac:dyDescent="0.2">
      <c r="B347" s="5"/>
      <c r="F347" s="5"/>
    </row>
    <row r="348" spans="2:6" x14ac:dyDescent="0.2">
      <c r="B348" s="5"/>
      <c r="F348" s="5"/>
    </row>
    <row r="349" spans="2:6" x14ac:dyDescent="0.2">
      <c r="B349" s="5"/>
      <c r="F349" s="5"/>
    </row>
    <row r="350" spans="2:6" x14ac:dyDescent="0.2">
      <c r="B350" s="5"/>
      <c r="F350" s="5"/>
    </row>
    <row r="351" spans="2:6" x14ac:dyDescent="0.2">
      <c r="B351" s="5"/>
      <c r="F351" s="5"/>
    </row>
    <row r="352" spans="2:6" x14ac:dyDescent="0.2">
      <c r="B352" s="5"/>
      <c r="F352" s="5"/>
    </row>
    <row r="353" spans="2:6" x14ac:dyDescent="0.2">
      <c r="B353" s="5"/>
      <c r="F353" s="5"/>
    </row>
    <row r="354" spans="2:6" x14ac:dyDescent="0.2">
      <c r="B354" s="5"/>
      <c r="F354" s="5"/>
    </row>
    <row r="355" spans="2:6" x14ac:dyDescent="0.2">
      <c r="B355" s="5"/>
      <c r="F355" s="5"/>
    </row>
    <row r="356" spans="2:6" x14ac:dyDescent="0.2">
      <c r="B356" s="5"/>
      <c r="F356" s="5"/>
    </row>
    <row r="357" spans="2:6" x14ac:dyDescent="0.2">
      <c r="B357" s="5"/>
      <c r="F357" s="5"/>
    </row>
    <row r="358" spans="2:6" x14ac:dyDescent="0.2">
      <c r="B358" s="5"/>
      <c r="F358" s="5"/>
    </row>
    <row r="359" spans="2:6" x14ac:dyDescent="0.2">
      <c r="B359" s="5"/>
      <c r="F359" s="5"/>
    </row>
    <row r="360" spans="2:6" x14ac:dyDescent="0.2">
      <c r="B360" s="5"/>
      <c r="F360" s="5"/>
    </row>
    <row r="361" spans="2:6" x14ac:dyDescent="0.2">
      <c r="B361" s="5"/>
      <c r="F361" s="5"/>
    </row>
    <row r="362" spans="2:6" x14ac:dyDescent="0.2">
      <c r="B362" s="5"/>
      <c r="F362" s="5"/>
    </row>
    <row r="363" spans="2:6" x14ac:dyDescent="0.2">
      <c r="B363" s="5"/>
      <c r="F363" s="5"/>
    </row>
    <row r="364" spans="2:6" x14ac:dyDescent="0.2">
      <c r="B364" s="5"/>
      <c r="F364" s="5"/>
    </row>
    <row r="365" spans="2:6" x14ac:dyDescent="0.2">
      <c r="B365" s="5"/>
      <c r="F365" s="5"/>
    </row>
    <row r="366" spans="2:6" x14ac:dyDescent="0.2">
      <c r="B366" s="5"/>
      <c r="F366" s="5"/>
    </row>
    <row r="367" spans="2:6" x14ac:dyDescent="0.2">
      <c r="B367" s="5"/>
      <c r="F367" s="5"/>
    </row>
    <row r="368" spans="2:6" x14ac:dyDescent="0.2">
      <c r="B368" s="5"/>
      <c r="F368" s="5"/>
    </row>
    <row r="369" spans="2:6" x14ac:dyDescent="0.2">
      <c r="B369" s="5"/>
      <c r="F369" s="5"/>
    </row>
    <row r="370" spans="2:6" x14ac:dyDescent="0.2">
      <c r="B370" s="5"/>
      <c r="F370" s="5"/>
    </row>
    <row r="371" spans="2:6" x14ac:dyDescent="0.2">
      <c r="B371" s="5"/>
      <c r="F371" s="5"/>
    </row>
    <row r="372" spans="2:6" x14ac:dyDescent="0.2">
      <c r="B372" s="5"/>
      <c r="F372" s="5"/>
    </row>
    <row r="373" spans="2:6" x14ac:dyDescent="0.2">
      <c r="B373" s="5"/>
      <c r="F373" s="5"/>
    </row>
    <row r="374" spans="2:6" x14ac:dyDescent="0.2">
      <c r="B374" s="5"/>
      <c r="F374" s="5"/>
    </row>
    <row r="375" spans="2:6" x14ac:dyDescent="0.2">
      <c r="B375" s="5"/>
      <c r="F375" s="5"/>
    </row>
    <row r="376" spans="2:6" x14ac:dyDescent="0.2">
      <c r="B376" s="5"/>
      <c r="F376" s="5"/>
    </row>
    <row r="377" spans="2:6" x14ac:dyDescent="0.2">
      <c r="B377" s="5"/>
      <c r="F377" s="5"/>
    </row>
    <row r="378" spans="2:6" x14ac:dyDescent="0.2">
      <c r="B378" s="5"/>
      <c r="F378" s="5"/>
    </row>
    <row r="379" spans="2:6" x14ac:dyDescent="0.2">
      <c r="B379" s="5"/>
      <c r="F379" s="5"/>
    </row>
    <row r="380" spans="2:6" x14ac:dyDescent="0.2">
      <c r="B380" s="5"/>
      <c r="F380" s="5"/>
    </row>
    <row r="381" spans="2:6" x14ac:dyDescent="0.2">
      <c r="B381" s="5"/>
      <c r="F381" s="5"/>
    </row>
    <row r="382" spans="2:6" x14ac:dyDescent="0.2">
      <c r="B382" s="5"/>
      <c r="F382" s="5"/>
    </row>
    <row r="383" spans="2:6" x14ac:dyDescent="0.2">
      <c r="B383" s="5"/>
      <c r="F383" s="5"/>
    </row>
    <row r="384" spans="2:6" x14ac:dyDescent="0.2">
      <c r="B384" s="5"/>
      <c r="F384" s="5"/>
    </row>
    <row r="385" spans="2:6" x14ac:dyDescent="0.2">
      <c r="B385" s="5"/>
      <c r="F385" s="5"/>
    </row>
    <row r="386" spans="2:6" x14ac:dyDescent="0.2">
      <c r="B386" s="5"/>
      <c r="F386" s="5"/>
    </row>
    <row r="387" spans="2:6" x14ac:dyDescent="0.2">
      <c r="B387" s="5"/>
      <c r="F387" s="5"/>
    </row>
    <row r="388" spans="2:6" x14ac:dyDescent="0.2">
      <c r="B388" s="5"/>
      <c r="F388" s="5"/>
    </row>
    <row r="389" spans="2:6" x14ac:dyDescent="0.2">
      <c r="B389" s="5"/>
      <c r="F389" s="5"/>
    </row>
    <row r="390" spans="2:6" x14ac:dyDescent="0.2">
      <c r="B390" s="5"/>
      <c r="F390" s="5"/>
    </row>
    <row r="391" spans="2:6" x14ac:dyDescent="0.2">
      <c r="B391" s="5"/>
      <c r="F391" s="5"/>
    </row>
    <row r="392" spans="2:6" x14ac:dyDescent="0.2">
      <c r="B392" s="5"/>
      <c r="F392" s="5"/>
    </row>
    <row r="393" spans="2:6" x14ac:dyDescent="0.2">
      <c r="B393" s="5"/>
      <c r="F393" s="5"/>
    </row>
    <row r="394" spans="2:6" x14ac:dyDescent="0.2">
      <c r="B394" s="5"/>
      <c r="F394" s="5"/>
    </row>
    <row r="395" spans="2:6" x14ac:dyDescent="0.2">
      <c r="B395" s="5"/>
      <c r="F395" s="5"/>
    </row>
    <row r="396" spans="2:6" x14ac:dyDescent="0.2">
      <c r="B396" s="5"/>
      <c r="F396" s="5"/>
    </row>
    <row r="397" spans="2:6" x14ac:dyDescent="0.2">
      <c r="B397" s="5"/>
      <c r="F397" s="5"/>
    </row>
    <row r="398" spans="2:6" x14ac:dyDescent="0.2">
      <c r="B398" s="5"/>
      <c r="F398" s="5"/>
    </row>
    <row r="399" spans="2:6" x14ac:dyDescent="0.2">
      <c r="B399" s="5"/>
      <c r="F399" s="5"/>
    </row>
    <row r="400" spans="2:6" x14ac:dyDescent="0.2">
      <c r="B400" s="5"/>
      <c r="F400" s="5"/>
    </row>
    <row r="401" spans="2:6" x14ac:dyDescent="0.2">
      <c r="B401" s="5"/>
      <c r="F401" s="5"/>
    </row>
    <row r="402" spans="2:6" x14ac:dyDescent="0.2">
      <c r="B402" s="5"/>
      <c r="F402" s="5"/>
    </row>
    <row r="403" spans="2:6" x14ac:dyDescent="0.2">
      <c r="B403" s="5"/>
      <c r="F403" s="5"/>
    </row>
    <row r="404" spans="2:6" x14ac:dyDescent="0.2">
      <c r="B404" s="5"/>
      <c r="F404" s="5"/>
    </row>
    <row r="405" spans="2:6" x14ac:dyDescent="0.2">
      <c r="B405" s="5"/>
      <c r="F405" s="5"/>
    </row>
    <row r="406" spans="2:6" x14ac:dyDescent="0.2">
      <c r="B406" s="5"/>
      <c r="F406" s="5"/>
    </row>
    <row r="407" spans="2:6" x14ac:dyDescent="0.2">
      <c r="B407" s="5"/>
      <c r="F407" s="5"/>
    </row>
    <row r="408" spans="2:6" x14ac:dyDescent="0.2">
      <c r="B408" s="5"/>
      <c r="F408" s="5"/>
    </row>
    <row r="409" spans="2:6" x14ac:dyDescent="0.2">
      <c r="B409" s="5"/>
      <c r="F409" s="5"/>
    </row>
    <row r="410" spans="2:6" x14ac:dyDescent="0.2">
      <c r="B410" s="5"/>
      <c r="F410" s="5"/>
    </row>
    <row r="411" spans="2:6" x14ac:dyDescent="0.2">
      <c r="B411" s="5"/>
      <c r="F411" s="5"/>
    </row>
    <row r="412" spans="2:6" x14ac:dyDescent="0.2">
      <c r="B412" s="5"/>
      <c r="F412" s="5"/>
    </row>
    <row r="413" spans="2:6" x14ac:dyDescent="0.2">
      <c r="B413" s="5"/>
      <c r="F413" s="5"/>
    </row>
    <row r="414" spans="2:6" x14ac:dyDescent="0.2">
      <c r="B414" s="5"/>
      <c r="F414" s="5"/>
    </row>
    <row r="415" spans="2:6" x14ac:dyDescent="0.2">
      <c r="B415" s="5"/>
      <c r="F415" s="5"/>
    </row>
    <row r="416" spans="2:6" x14ac:dyDescent="0.2">
      <c r="B416" s="5"/>
      <c r="F416" s="5"/>
    </row>
    <row r="417" spans="2:6" x14ac:dyDescent="0.2">
      <c r="B417" s="5"/>
      <c r="F417" s="5"/>
    </row>
    <row r="418" spans="2:6" x14ac:dyDescent="0.2">
      <c r="B418" s="5"/>
      <c r="F418" s="5"/>
    </row>
    <row r="419" spans="2:6" x14ac:dyDescent="0.2">
      <c r="B419" s="5"/>
      <c r="F419" s="5"/>
    </row>
    <row r="420" spans="2:6" x14ac:dyDescent="0.2">
      <c r="B420" s="5"/>
      <c r="F420" s="5"/>
    </row>
    <row r="421" spans="2:6" x14ac:dyDescent="0.2">
      <c r="B421" s="5"/>
      <c r="F421" s="5"/>
    </row>
    <row r="422" spans="2:6" x14ac:dyDescent="0.2">
      <c r="B422" s="5"/>
      <c r="F422" s="5"/>
    </row>
    <row r="423" spans="2:6" x14ac:dyDescent="0.2">
      <c r="B423" s="5"/>
      <c r="F423" s="5"/>
    </row>
    <row r="424" spans="2:6" x14ac:dyDescent="0.2">
      <c r="B424" s="5"/>
      <c r="F424" s="5"/>
    </row>
    <row r="425" spans="2:6" x14ac:dyDescent="0.2">
      <c r="B425" s="5"/>
      <c r="F425" s="5"/>
    </row>
    <row r="426" spans="2:6" x14ac:dyDescent="0.2">
      <c r="B426" s="5"/>
      <c r="F426" s="5"/>
    </row>
    <row r="427" spans="2:6" x14ac:dyDescent="0.2">
      <c r="B427" s="5"/>
      <c r="F427" s="5"/>
    </row>
    <row r="428" spans="2:6" x14ac:dyDescent="0.2">
      <c r="B428" s="5"/>
      <c r="F428" s="5"/>
    </row>
    <row r="429" spans="2:6" x14ac:dyDescent="0.2">
      <c r="B429" s="5"/>
      <c r="F429" s="5"/>
    </row>
    <row r="430" spans="2:6" x14ac:dyDescent="0.2">
      <c r="B430" s="5"/>
      <c r="F430" s="5"/>
    </row>
    <row r="431" spans="2:6" x14ac:dyDescent="0.2">
      <c r="B431" s="5"/>
      <c r="F431" s="5"/>
    </row>
    <row r="432" spans="2:6" x14ac:dyDescent="0.2">
      <c r="B432" s="5"/>
      <c r="F432" s="5"/>
    </row>
    <row r="433" spans="2:6" x14ac:dyDescent="0.2">
      <c r="B433" s="5"/>
      <c r="F433" s="5"/>
    </row>
    <row r="434" spans="2:6" x14ac:dyDescent="0.2">
      <c r="B434" s="5"/>
      <c r="F434" s="5"/>
    </row>
    <row r="435" spans="2:6" x14ac:dyDescent="0.2">
      <c r="B435" s="5"/>
      <c r="F435" s="5"/>
    </row>
    <row r="436" spans="2:6" x14ac:dyDescent="0.2">
      <c r="B436" s="5"/>
      <c r="F436" s="5"/>
    </row>
    <row r="437" spans="2:6" x14ac:dyDescent="0.2">
      <c r="B437" s="5"/>
      <c r="F437" s="5"/>
    </row>
    <row r="438" spans="2:6" x14ac:dyDescent="0.2">
      <c r="B438" s="5"/>
      <c r="F438" s="5"/>
    </row>
    <row r="439" spans="2:6" x14ac:dyDescent="0.2">
      <c r="B439" s="5"/>
      <c r="F439" s="5"/>
    </row>
    <row r="440" spans="2:6" x14ac:dyDescent="0.2">
      <c r="B440" s="5"/>
      <c r="F440" s="5"/>
    </row>
    <row r="441" spans="2:6" x14ac:dyDescent="0.2">
      <c r="B441" s="5"/>
      <c r="F441" s="5"/>
    </row>
    <row r="442" spans="2:6" x14ac:dyDescent="0.2">
      <c r="B442" s="5"/>
      <c r="F442" s="5"/>
    </row>
    <row r="443" spans="2:6" x14ac:dyDescent="0.2">
      <c r="B443" s="5"/>
      <c r="F443" s="5"/>
    </row>
    <row r="444" spans="2:6" x14ac:dyDescent="0.2">
      <c r="B444" s="5"/>
      <c r="F444" s="5"/>
    </row>
    <row r="445" spans="2:6" x14ac:dyDescent="0.2">
      <c r="B445" s="5"/>
      <c r="F445" s="5"/>
    </row>
    <row r="446" spans="2:6" x14ac:dyDescent="0.2">
      <c r="B446" s="5"/>
      <c r="F446" s="5"/>
    </row>
    <row r="447" spans="2:6" x14ac:dyDescent="0.2">
      <c r="B447" s="5"/>
      <c r="F447" s="5"/>
    </row>
    <row r="448" spans="2:6" x14ac:dyDescent="0.2">
      <c r="B448" s="5"/>
      <c r="F448" s="5"/>
    </row>
    <row r="449" spans="2:6" x14ac:dyDescent="0.2">
      <c r="B449" s="5"/>
      <c r="F449" s="5"/>
    </row>
    <row r="450" spans="2:6" x14ac:dyDescent="0.2">
      <c r="B450" s="5"/>
      <c r="F450" s="5"/>
    </row>
    <row r="451" spans="2:6" x14ac:dyDescent="0.2">
      <c r="B451" s="5"/>
      <c r="F451" s="5"/>
    </row>
    <row r="452" spans="2:6" x14ac:dyDescent="0.2">
      <c r="B452" s="5"/>
      <c r="F452" s="5"/>
    </row>
    <row r="453" spans="2:6" x14ac:dyDescent="0.2">
      <c r="B453" s="5"/>
      <c r="F453" s="5"/>
    </row>
    <row r="454" spans="2:6" x14ac:dyDescent="0.2">
      <c r="B454" s="5"/>
      <c r="F454" s="5"/>
    </row>
    <row r="455" spans="2:6" x14ac:dyDescent="0.2">
      <c r="B455" s="5"/>
      <c r="F455" s="5"/>
    </row>
    <row r="456" spans="2:6" x14ac:dyDescent="0.2">
      <c r="B456" s="5"/>
      <c r="F456" s="5"/>
    </row>
    <row r="457" spans="2:6" x14ac:dyDescent="0.2">
      <c r="B457" s="5"/>
      <c r="F457" s="5"/>
    </row>
    <row r="458" spans="2:6" x14ac:dyDescent="0.2">
      <c r="B458" s="5"/>
      <c r="F458" s="5"/>
    </row>
    <row r="459" spans="2:6" x14ac:dyDescent="0.2">
      <c r="B459" s="5"/>
      <c r="F459" s="5"/>
    </row>
    <row r="460" spans="2:6" x14ac:dyDescent="0.2">
      <c r="B460" s="5"/>
      <c r="F460" s="5"/>
    </row>
    <row r="461" spans="2:6" x14ac:dyDescent="0.2">
      <c r="B461" s="5"/>
      <c r="F461" s="5"/>
    </row>
    <row r="462" spans="2:6" x14ac:dyDescent="0.2">
      <c r="B462" s="5"/>
      <c r="F462" s="5"/>
    </row>
    <row r="463" spans="2:6" x14ac:dyDescent="0.2">
      <c r="B463" s="5"/>
      <c r="F463" s="5"/>
    </row>
    <row r="464" spans="2:6" x14ac:dyDescent="0.2">
      <c r="B464" s="5"/>
      <c r="F464" s="5"/>
    </row>
    <row r="465" spans="2:6" x14ac:dyDescent="0.2">
      <c r="B465" s="5"/>
      <c r="F465" s="5"/>
    </row>
    <row r="466" spans="2:6" x14ac:dyDescent="0.2">
      <c r="B466" s="5"/>
      <c r="F466" s="5"/>
    </row>
    <row r="467" spans="2:6" x14ac:dyDescent="0.2">
      <c r="B467" s="5"/>
      <c r="F467" s="5"/>
    </row>
    <row r="468" spans="2:6" x14ac:dyDescent="0.2">
      <c r="B468" s="5"/>
      <c r="F468" s="5"/>
    </row>
    <row r="469" spans="2:6" x14ac:dyDescent="0.2">
      <c r="B469" s="5"/>
      <c r="F469" s="5"/>
    </row>
    <row r="470" spans="2:6" x14ac:dyDescent="0.2">
      <c r="B470" s="5"/>
      <c r="F470" s="5"/>
    </row>
    <row r="471" spans="2:6" x14ac:dyDescent="0.2">
      <c r="B471" s="5"/>
      <c r="F471" s="5"/>
    </row>
    <row r="472" spans="2:6" x14ac:dyDescent="0.2">
      <c r="B472" s="5"/>
      <c r="F472" s="5"/>
    </row>
    <row r="473" spans="2:6" x14ac:dyDescent="0.2">
      <c r="B473" s="5"/>
      <c r="F473" s="5"/>
    </row>
    <row r="474" spans="2:6" x14ac:dyDescent="0.2">
      <c r="B474" s="5"/>
      <c r="F474" s="5"/>
    </row>
    <row r="475" spans="2:6" x14ac:dyDescent="0.2">
      <c r="B475" s="5"/>
      <c r="F475" s="5"/>
    </row>
    <row r="476" spans="2:6" x14ac:dyDescent="0.2">
      <c r="B476" s="5"/>
      <c r="F476" s="5"/>
    </row>
    <row r="477" spans="2:6" x14ac:dyDescent="0.2">
      <c r="B477" s="5"/>
      <c r="F477" s="5"/>
    </row>
    <row r="478" spans="2:6" x14ac:dyDescent="0.2">
      <c r="B478" s="5"/>
      <c r="F478" s="5"/>
    </row>
    <row r="479" spans="2:6" x14ac:dyDescent="0.2">
      <c r="B479" s="5"/>
      <c r="F479" s="5"/>
    </row>
    <row r="480" spans="2:6" x14ac:dyDescent="0.2">
      <c r="B480" s="5"/>
      <c r="F480" s="5"/>
    </row>
    <row r="481" spans="2:6" x14ac:dyDescent="0.2">
      <c r="B481" s="5"/>
      <c r="F481" s="5"/>
    </row>
    <row r="482" spans="2:6" x14ac:dyDescent="0.2">
      <c r="B482" s="5"/>
      <c r="F482" s="5"/>
    </row>
    <row r="483" spans="2:6" x14ac:dyDescent="0.2">
      <c r="B483" s="5"/>
      <c r="F483" s="5"/>
    </row>
    <row r="484" spans="2:6" x14ac:dyDescent="0.2">
      <c r="B484" s="5"/>
      <c r="F484" s="5"/>
    </row>
    <row r="485" spans="2:6" x14ac:dyDescent="0.2">
      <c r="B485" s="5"/>
      <c r="F485" s="5"/>
    </row>
    <row r="486" spans="2:6" x14ac:dyDescent="0.2">
      <c r="B486" s="5"/>
      <c r="F486" s="5"/>
    </row>
    <row r="487" spans="2:6" x14ac:dyDescent="0.2">
      <c r="B487" s="5"/>
      <c r="F487" s="5"/>
    </row>
    <row r="488" spans="2:6" x14ac:dyDescent="0.2">
      <c r="B488" s="5"/>
      <c r="F488" s="5"/>
    </row>
    <row r="489" spans="2:6" x14ac:dyDescent="0.2">
      <c r="B489" s="5"/>
      <c r="F489" s="5"/>
    </row>
    <row r="490" spans="2:6" x14ac:dyDescent="0.2">
      <c r="B490" s="5"/>
      <c r="F490" s="5"/>
    </row>
    <row r="491" spans="2:6" x14ac:dyDescent="0.2">
      <c r="B491" s="5"/>
      <c r="F491" s="5"/>
    </row>
    <row r="492" spans="2:6" x14ac:dyDescent="0.2">
      <c r="B492" s="5"/>
      <c r="F492" s="5"/>
    </row>
    <row r="493" spans="2:6" x14ac:dyDescent="0.2">
      <c r="B493" s="5"/>
      <c r="F493" s="5"/>
    </row>
    <row r="494" spans="2:6" x14ac:dyDescent="0.2">
      <c r="B494" s="5"/>
      <c r="F494" s="5"/>
    </row>
    <row r="495" spans="2:6" x14ac:dyDescent="0.2">
      <c r="B495" s="5"/>
      <c r="F495" s="5"/>
    </row>
    <row r="496" spans="2:6" x14ac:dyDescent="0.2">
      <c r="B496" s="5"/>
      <c r="F496" s="5"/>
    </row>
    <row r="497" spans="2:6" x14ac:dyDescent="0.2">
      <c r="B497" s="5"/>
      <c r="F497" s="5"/>
    </row>
    <row r="498" spans="2:6" x14ac:dyDescent="0.2">
      <c r="B498" s="5"/>
      <c r="F498" s="5"/>
    </row>
    <row r="499" spans="2:6" x14ac:dyDescent="0.2">
      <c r="B499" s="5"/>
      <c r="F499" s="5"/>
    </row>
    <row r="500" spans="2:6" x14ac:dyDescent="0.2">
      <c r="B500" s="5"/>
      <c r="F500" s="5"/>
    </row>
    <row r="501" spans="2:6" x14ac:dyDescent="0.2">
      <c r="B501" s="5"/>
      <c r="F501" s="5"/>
    </row>
    <row r="502" spans="2:6" x14ac:dyDescent="0.2">
      <c r="B502" s="5"/>
      <c r="F502" s="5"/>
    </row>
    <row r="503" spans="2:6" x14ac:dyDescent="0.2">
      <c r="B503" s="5"/>
      <c r="F503" s="5"/>
    </row>
    <row r="504" spans="2:6" x14ac:dyDescent="0.2">
      <c r="B504" s="5"/>
      <c r="F504" s="5"/>
    </row>
    <row r="505" spans="2:6" x14ac:dyDescent="0.2">
      <c r="B505" s="5"/>
      <c r="F505" s="5"/>
    </row>
    <row r="506" spans="2:6" x14ac:dyDescent="0.2">
      <c r="B506" s="5"/>
      <c r="F506" s="5"/>
    </row>
    <row r="507" spans="2:6" x14ac:dyDescent="0.2">
      <c r="B507" s="5"/>
      <c r="F507" s="5"/>
    </row>
    <row r="508" spans="2:6" x14ac:dyDescent="0.2">
      <c r="B508" s="5"/>
      <c r="F508" s="5"/>
    </row>
    <row r="509" spans="2:6" x14ac:dyDescent="0.2">
      <c r="B509" s="5"/>
      <c r="F509" s="5"/>
    </row>
    <row r="510" spans="2:6" x14ac:dyDescent="0.2">
      <c r="B510" s="5"/>
      <c r="F510" s="5"/>
    </row>
    <row r="511" spans="2:6" x14ac:dyDescent="0.2">
      <c r="B511" s="5"/>
      <c r="F511" s="5"/>
    </row>
    <row r="512" spans="2:6" x14ac:dyDescent="0.2">
      <c r="B512" s="5"/>
      <c r="F512" s="5"/>
    </row>
    <row r="513" spans="2:6" x14ac:dyDescent="0.2">
      <c r="B513" s="5"/>
      <c r="F513" s="5"/>
    </row>
    <row r="514" spans="2:6" x14ac:dyDescent="0.2">
      <c r="B514" s="5"/>
      <c r="F514" s="5"/>
    </row>
    <row r="515" spans="2:6" x14ac:dyDescent="0.2">
      <c r="B515" s="5"/>
      <c r="F515" s="5"/>
    </row>
    <row r="516" spans="2:6" x14ac:dyDescent="0.2">
      <c r="B516" s="5"/>
      <c r="F516" s="5"/>
    </row>
    <row r="517" spans="2:6" x14ac:dyDescent="0.2">
      <c r="B517" s="5"/>
      <c r="F517" s="5"/>
    </row>
    <row r="518" spans="2:6" x14ac:dyDescent="0.2">
      <c r="B518" s="5"/>
      <c r="F518" s="5"/>
    </row>
    <row r="519" spans="2:6" x14ac:dyDescent="0.2">
      <c r="B519" s="5"/>
      <c r="F519" s="5"/>
    </row>
    <row r="520" spans="2:6" x14ac:dyDescent="0.2">
      <c r="B520" s="5"/>
      <c r="F520" s="5"/>
    </row>
    <row r="521" spans="2:6" x14ac:dyDescent="0.2">
      <c r="B521" s="5"/>
      <c r="F521" s="5"/>
    </row>
    <row r="522" spans="2:6" x14ac:dyDescent="0.2">
      <c r="B522" s="5"/>
      <c r="F522" s="5"/>
    </row>
    <row r="523" spans="2:6" x14ac:dyDescent="0.2">
      <c r="B523" s="5"/>
      <c r="F523" s="5"/>
    </row>
    <row r="524" spans="2:6" x14ac:dyDescent="0.2">
      <c r="B524" s="5"/>
      <c r="F524" s="5"/>
    </row>
    <row r="525" spans="2:6" x14ac:dyDescent="0.2">
      <c r="B525" s="5"/>
      <c r="F525" s="5"/>
    </row>
    <row r="526" spans="2:6" x14ac:dyDescent="0.2">
      <c r="B526" s="5"/>
      <c r="F526" s="5"/>
    </row>
    <row r="527" spans="2:6" x14ac:dyDescent="0.2">
      <c r="B527" s="5"/>
      <c r="F527" s="5"/>
    </row>
    <row r="528" spans="2:6" x14ac:dyDescent="0.2">
      <c r="B528" s="5"/>
      <c r="F528" s="5"/>
    </row>
    <row r="529" spans="2:6" x14ac:dyDescent="0.2">
      <c r="B529" s="5"/>
      <c r="F529" s="5"/>
    </row>
    <row r="530" spans="2:6" x14ac:dyDescent="0.2">
      <c r="B530" s="5"/>
      <c r="F530" s="5"/>
    </row>
    <row r="531" spans="2:6" x14ac:dyDescent="0.2">
      <c r="B531" s="5"/>
      <c r="F531" s="5"/>
    </row>
    <row r="532" spans="2:6" x14ac:dyDescent="0.2">
      <c r="B532" s="5"/>
      <c r="F532" s="5"/>
    </row>
    <row r="533" spans="2:6" x14ac:dyDescent="0.2">
      <c r="B533" s="5"/>
      <c r="F533" s="5"/>
    </row>
    <row r="534" spans="2:6" x14ac:dyDescent="0.2">
      <c r="B534" s="5"/>
      <c r="F534" s="5"/>
    </row>
    <row r="535" spans="2:6" x14ac:dyDescent="0.2">
      <c r="B535" s="5"/>
      <c r="F535" s="5"/>
    </row>
    <row r="536" spans="2:6" x14ac:dyDescent="0.2">
      <c r="B536" s="5"/>
      <c r="F536" s="5"/>
    </row>
    <row r="537" spans="2:6" x14ac:dyDescent="0.2">
      <c r="B537" s="5"/>
      <c r="F537" s="5"/>
    </row>
    <row r="538" spans="2:6" x14ac:dyDescent="0.2">
      <c r="B538" s="5"/>
      <c r="F538" s="5"/>
    </row>
    <row r="539" spans="2:6" x14ac:dyDescent="0.2">
      <c r="B539" s="5"/>
      <c r="F539" s="5"/>
    </row>
    <row r="540" spans="2:6" x14ac:dyDescent="0.2">
      <c r="B540" s="5"/>
      <c r="F540" s="5"/>
    </row>
    <row r="541" spans="2:6" x14ac:dyDescent="0.2">
      <c r="B541" s="5"/>
      <c r="F541" s="5"/>
    </row>
    <row r="542" spans="2:6" x14ac:dyDescent="0.2">
      <c r="B542" s="5"/>
      <c r="F542" s="5"/>
    </row>
    <row r="543" spans="2:6" x14ac:dyDescent="0.2">
      <c r="B543" s="5"/>
      <c r="F543" s="5"/>
    </row>
    <row r="544" spans="2:6" x14ac:dyDescent="0.2">
      <c r="B544" s="5"/>
      <c r="F544" s="5"/>
    </row>
    <row r="545" spans="2:6" x14ac:dyDescent="0.2">
      <c r="B545" s="5"/>
      <c r="F545" s="5"/>
    </row>
    <row r="546" spans="2:6" x14ac:dyDescent="0.2">
      <c r="B546" s="5"/>
      <c r="F546" s="5"/>
    </row>
    <row r="547" spans="2:6" x14ac:dyDescent="0.2">
      <c r="B547" s="5"/>
      <c r="F547" s="5"/>
    </row>
    <row r="548" spans="2:6" x14ac:dyDescent="0.2">
      <c r="B548" s="5"/>
      <c r="F548" s="5"/>
    </row>
    <row r="549" spans="2:6" x14ac:dyDescent="0.2">
      <c r="B549" s="5"/>
      <c r="F549" s="5"/>
    </row>
    <row r="550" spans="2:6" x14ac:dyDescent="0.2">
      <c r="B550" s="5"/>
      <c r="F550" s="5"/>
    </row>
    <row r="551" spans="2:6" x14ac:dyDescent="0.2">
      <c r="B551" s="5"/>
      <c r="F551" s="5"/>
    </row>
    <row r="552" spans="2:6" x14ac:dyDescent="0.2">
      <c r="B552" s="5"/>
      <c r="F552" s="5"/>
    </row>
    <row r="553" spans="2:6" x14ac:dyDescent="0.2">
      <c r="B553" s="5"/>
      <c r="F553" s="5"/>
    </row>
    <row r="554" spans="2:6" x14ac:dyDescent="0.2">
      <c r="B554" s="5"/>
      <c r="F554" s="5"/>
    </row>
    <row r="555" spans="2:6" x14ac:dyDescent="0.2">
      <c r="B555" s="5"/>
      <c r="F555" s="5"/>
    </row>
    <row r="556" spans="2:6" x14ac:dyDescent="0.2">
      <c r="B556" s="5"/>
      <c r="F556" s="5"/>
    </row>
    <row r="557" spans="2:6" x14ac:dyDescent="0.2">
      <c r="B557" s="5"/>
      <c r="F557" s="5"/>
    </row>
    <row r="558" spans="2:6" x14ac:dyDescent="0.2">
      <c r="B558" s="5"/>
      <c r="F558" s="5"/>
    </row>
    <row r="559" spans="2:6" x14ac:dyDescent="0.2">
      <c r="B559" s="5"/>
      <c r="F559" s="5"/>
    </row>
    <row r="560" spans="2:6" x14ac:dyDescent="0.2">
      <c r="B560" s="5"/>
      <c r="F560" s="5"/>
    </row>
    <row r="561" spans="2:6" x14ac:dyDescent="0.2">
      <c r="B561" s="5"/>
      <c r="F561" s="5"/>
    </row>
    <row r="562" spans="2:6" x14ac:dyDescent="0.2">
      <c r="B562" s="5"/>
      <c r="F562" s="5"/>
    </row>
    <row r="563" spans="2:6" x14ac:dyDescent="0.2">
      <c r="B563" s="5"/>
      <c r="F563" s="5"/>
    </row>
    <row r="564" spans="2:6" x14ac:dyDescent="0.2">
      <c r="B564" s="5"/>
      <c r="F564" s="5"/>
    </row>
    <row r="565" spans="2:6" x14ac:dyDescent="0.2">
      <c r="B565" s="5"/>
      <c r="F565" s="5"/>
    </row>
    <row r="566" spans="2:6" x14ac:dyDescent="0.2">
      <c r="B566" s="5"/>
      <c r="F566" s="5"/>
    </row>
    <row r="567" spans="2:6" x14ac:dyDescent="0.2">
      <c r="B567" s="5"/>
      <c r="F567" s="5"/>
    </row>
    <row r="568" spans="2:6" x14ac:dyDescent="0.2">
      <c r="B568" s="5"/>
      <c r="F568" s="5"/>
    </row>
    <row r="569" spans="2:6" x14ac:dyDescent="0.2">
      <c r="B569" s="5"/>
      <c r="F569" s="5"/>
    </row>
    <row r="570" spans="2:6" x14ac:dyDescent="0.2">
      <c r="B570" s="5"/>
      <c r="F570" s="5"/>
    </row>
    <row r="571" spans="2:6" x14ac:dyDescent="0.2">
      <c r="B571" s="5"/>
      <c r="F571" s="5"/>
    </row>
    <row r="572" spans="2:6" x14ac:dyDescent="0.2">
      <c r="B572" s="5"/>
      <c r="F572" s="5"/>
    </row>
    <row r="573" spans="2:6" x14ac:dyDescent="0.2">
      <c r="B573" s="5"/>
      <c r="F573" s="5"/>
    </row>
    <row r="574" spans="2:6" x14ac:dyDescent="0.2">
      <c r="B574" s="5"/>
      <c r="F574" s="5"/>
    </row>
    <row r="575" spans="2:6" x14ac:dyDescent="0.2">
      <c r="B575" s="5"/>
      <c r="F575" s="5"/>
    </row>
    <row r="576" spans="2:6" x14ac:dyDescent="0.2">
      <c r="B576" s="5"/>
      <c r="F576" s="5"/>
    </row>
    <row r="577" spans="2:6" x14ac:dyDescent="0.2">
      <c r="B577" s="5"/>
      <c r="F577" s="5"/>
    </row>
    <row r="578" spans="2:6" x14ac:dyDescent="0.2">
      <c r="B578" s="5"/>
      <c r="F578" s="5"/>
    </row>
    <row r="579" spans="2:6" x14ac:dyDescent="0.2">
      <c r="B579" s="5"/>
      <c r="F579" s="5"/>
    </row>
    <row r="580" spans="2:6" x14ac:dyDescent="0.2">
      <c r="B580" s="5"/>
      <c r="F580" s="5"/>
    </row>
    <row r="581" spans="2:6" x14ac:dyDescent="0.2">
      <c r="B581" s="5"/>
      <c r="F581" s="5"/>
    </row>
    <row r="582" spans="2:6" x14ac:dyDescent="0.2">
      <c r="B582" s="5"/>
      <c r="F582" s="5"/>
    </row>
    <row r="583" spans="2:6" x14ac:dyDescent="0.2">
      <c r="B583" s="5"/>
      <c r="F583" s="5"/>
    </row>
    <row r="584" spans="2:6" x14ac:dyDescent="0.2">
      <c r="B584" s="5"/>
      <c r="F584" s="5"/>
    </row>
    <row r="585" spans="2:6" x14ac:dyDescent="0.2">
      <c r="B585" s="5"/>
      <c r="F585" s="5"/>
    </row>
    <row r="586" spans="2:6" x14ac:dyDescent="0.2">
      <c r="B586" s="5"/>
      <c r="F586" s="5"/>
    </row>
    <row r="587" spans="2:6" x14ac:dyDescent="0.2">
      <c r="B587" s="5"/>
      <c r="F587" s="5"/>
    </row>
    <row r="588" spans="2:6" x14ac:dyDescent="0.2">
      <c r="B588" s="5"/>
      <c r="F588" s="5"/>
    </row>
    <row r="589" spans="2:6" x14ac:dyDescent="0.2">
      <c r="B589" s="5"/>
      <c r="F589" s="5"/>
    </row>
    <row r="590" spans="2:6" x14ac:dyDescent="0.2">
      <c r="B590" s="5"/>
      <c r="F590" s="5"/>
    </row>
    <row r="591" spans="2:6" x14ac:dyDescent="0.2">
      <c r="B591" s="5"/>
      <c r="F591" s="5"/>
    </row>
    <row r="592" spans="2:6" x14ac:dyDescent="0.2">
      <c r="B592" s="5"/>
      <c r="F592" s="5"/>
    </row>
    <row r="593" spans="2:6" x14ac:dyDescent="0.2">
      <c r="B593" s="5"/>
      <c r="F593" s="5"/>
    </row>
    <row r="594" spans="2:6" x14ac:dyDescent="0.2">
      <c r="B594" s="5"/>
      <c r="F594" s="5"/>
    </row>
    <row r="595" spans="2:6" x14ac:dyDescent="0.2">
      <c r="B595" s="5"/>
      <c r="F595" s="5"/>
    </row>
    <row r="596" spans="2:6" x14ac:dyDescent="0.2">
      <c r="B596" s="5"/>
      <c r="F596" s="5"/>
    </row>
    <row r="597" spans="2:6" x14ac:dyDescent="0.2">
      <c r="B597" s="5"/>
      <c r="F597" s="5"/>
    </row>
    <row r="598" spans="2:6" x14ac:dyDescent="0.2">
      <c r="B598" s="5"/>
      <c r="F598" s="5"/>
    </row>
    <row r="599" spans="2:6" x14ac:dyDescent="0.2">
      <c r="B599" s="5"/>
      <c r="F599" s="5"/>
    </row>
    <row r="600" spans="2:6" x14ac:dyDescent="0.2">
      <c r="B600" s="5"/>
      <c r="F600" s="5"/>
    </row>
    <row r="601" spans="2:6" x14ac:dyDescent="0.2">
      <c r="B601" s="5"/>
      <c r="F601" s="5"/>
    </row>
    <row r="602" spans="2:6" x14ac:dyDescent="0.2">
      <c r="B602" s="5"/>
      <c r="F602" s="5"/>
    </row>
    <row r="603" spans="2:6" x14ac:dyDescent="0.2">
      <c r="B603" s="5"/>
      <c r="F603" s="5"/>
    </row>
    <row r="604" spans="2:6" x14ac:dyDescent="0.2">
      <c r="B604" s="5"/>
      <c r="F604" s="5"/>
    </row>
    <row r="605" spans="2:6" x14ac:dyDescent="0.2">
      <c r="B605" s="5"/>
      <c r="F605" s="5"/>
    </row>
    <row r="606" spans="2:6" x14ac:dyDescent="0.2">
      <c r="B606" s="5"/>
      <c r="F606" s="5"/>
    </row>
    <row r="607" spans="2:6" x14ac:dyDescent="0.2">
      <c r="B607" s="5"/>
      <c r="F607" s="5"/>
    </row>
    <row r="608" spans="2:6" x14ac:dyDescent="0.2">
      <c r="B608" s="5"/>
      <c r="F608" s="5"/>
    </row>
    <row r="609" spans="2:6" x14ac:dyDescent="0.2">
      <c r="B609" s="5"/>
      <c r="F609" s="5"/>
    </row>
    <row r="610" spans="2:6" x14ac:dyDescent="0.2">
      <c r="B610" s="5"/>
      <c r="F610" s="5"/>
    </row>
    <row r="611" spans="2:6" x14ac:dyDescent="0.2">
      <c r="B611" s="5"/>
      <c r="F611" s="5"/>
    </row>
    <row r="612" spans="2:6" x14ac:dyDescent="0.2">
      <c r="B612" s="5"/>
      <c r="F612" s="5"/>
    </row>
    <row r="613" spans="2:6" x14ac:dyDescent="0.2">
      <c r="B613" s="5"/>
      <c r="F613" s="5"/>
    </row>
    <row r="614" spans="2:6" x14ac:dyDescent="0.2">
      <c r="B614" s="5"/>
      <c r="F614" s="5"/>
    </row>
    <row r="615" spans="2:6" x14ac:dyDescent="0.2">
      <c r="B615" s="5"/>
      <c r="F615" s="5"/>
    </row>
    <row r="616" spans="2:6" x14ac:dyDescent="0.2">
      <c r="B616" s="5"/>
      <c r="F616" s="5"/>
    </row>
    <row r="617" spans="2:6" x14ac:dyDescent="0.2">
      <c r="B617" s="5"/>
      <c r="F617" s="5"/>
    </row>
    <row r="618" spans="2:6" x14ac:dyDescent="0.2">
      <c r="B618" s="5"/>
      <c r="F618" s="5"/>
    </row>
    <row r="619" spans="2:6" x14ac:dyDescent="0.2">
      <c r="B619" s="5"/>
      <c r="F619" s="5"/>
    </row>
    <row r="620" spans="2:6" x14ac:dyDescent="0.2">
      <c r="B620" s="5"/>
      <c r="F620" s="5"/>
    </row>
    <row r="621" spans="2:6" x14ac:dyDescent="0.2">
      <c r="B621" s="5"/>
      <c r="F621" s="5"/>
    </row>
    <row r="622" spans="2:6" x14ac:dyDescent="0.2">
      <c r="B622" s="5"/>
      <c r="F622" s="5"/>
    </row>
    <row r="623" spans="2:6" x14ac:dyDescent="0.2">
      <c r="B623" s="5"/>
      <c r="F623" s="5"/>
    </row>
    <row r="624" spans="2:6" x14ac:dyDescent="0.2">
      <c r="B624" s="5"/>
      <c r="F624" s="5"/>
    </row>
    <row r="625" spans="2:6" x14ac:dyDescent="0.2">
      <c r="B625" s="5"/>
      <c r="F625" s="5"/>
    </row>
    <row r="626" spans="2:6" x14ac:dyDescent="0.2">
      <c r="B626" s="5"/>
      <c r="F626" s="5"/>
    </row>
    <row r="627" spans="2:6" x14ac:dyDescent="0.2">
      <c r="B627" s="5"/>
      <c r="F627" s="5"/>
    </row>
    <row r="628" spans="2:6" x14ac:dyDescent="0.2">
      <c r="B628" s="5"/>
      <c r="F628" s="5"/>
    </row>
    <row r="629" spans="2:6" x14ac:dyDescent="0.2">
      <c r="B629" s="5"/>
      <c r="F629" s="5"/>
    </row>
    <row r="630" spans="2:6" x14ac:dyDescent="0.2">
      <c r="B630" s="5"/>
      <c r="F630" s="5"/>
    </row>
    <row r="631" spans="2:6" x14ac:dyDescent="0.2">
      <c r="B631" s="5"/>
      <c r="F631" s="5"/>
    </row>
    <row r="632" spans="2:6" x14ac:dyDescent="0.2">
      <c r="B632" s="5"/>
      <c r="F632" s="5"/>
    </row>
    <row r="633" spans="2:6" x14ac:dyDescent="0.2">
      <c r="B633" s="5"/>
      <c r="F633" s="5"/>
    </row>
    <row r="634" spans="2:6" x14ac:dyDescent="0.2">
      <c r="B634" s="5"/>
      <c r="F634" s="5"/>
    </row>
    <row r="635" spans="2:6" x14ac:dyDescent="0.2">
      <c r="B635" s="5"/>
      <c r="F635" s="5"/>
    </row>
    <row r="636" spans="2:6" x14ac:dyDescent="0.2">
      <c r="B636" s="5"/>
      <c r="F636" s="5"/>
    </row>
    <row r="637" spans="2:6" x14ac:dyDescent="0.2">
      <c r="B637" s="5"/>
      <c r="F637" s="5"/>
    </row>
    <row r="638" spans="2:6" x14ac:dyDescent="0.2">
      <c r="B638" s="5"/>
      <c r="F638" s="5"/>
    </row>
    <row r="639" spans="2:6" x14ac:dyDescent="0.2">
      <c r="B639" s="5"/>
      <c r="F639" s="5"/>
    </row>
    <row r="640" spans="2:6" x14ac:dyDescent="0.2">
      <c r="B640" s="5"/>
      <c r="F640" s="5"/>
    </row>
    <row r="641" spans="2:6" x14ac:dyDescent="0.2">
      <c r="B641" s="5"/>
      <c r="F641" s="5"/>
    </row>
    <row r="642" spans="2:6" x14ac:dyDescent="0.2">
      <c r="B642" s="5"/>
      <c r="F642" s="5"/>
    </row>
    <row r="643" spans="2:6" x14ac:dyDescent="0.2">
      <c r="B643" s="5"/>
      <c r="F643" s="5"/>
    </row>
    <row r="644" spans="2:6" x14ac:dyDescent="0.2">
      <c r="B644" s="5"/>
      <c r="F644" s="5"/>
    </row>
    <row r="645" spans="2:6" x14ac:dyDescent="0.2">
      <c r="B645" s="5"/>
      <c r="F645" s="5"/>
    </row>
    <row r="646" spans="2:6" x14ac:dyDescent="0.2">
      <c r="B646" s="5"/>
      <c r="F646" s="5"/>
    </row>
    <row r="647" spans="2:6" x14ac:dyDescent="0.2">
      <c r="B647" s="5"/>
      <c r="F647" s="5"/>
    </row>
    <row r="648" spans="2:6" x14ac:dyDescent="0.2">
      <c r="B648" s="5"/>
      <c r="F648" s="5"/>
    </row>
    <row r="649" spans="2:6" x14ac:dyDescent="0.2">
      <c r="B649" s="5"/>
      <c r="F649" s="5"/>
    </row>
    <row r="650" spans="2:6" x14ac:dyDescent="0.2">
      <c r="B650" s="5"/>
      <c r="F650" s="5"/>
    </row>
    <row r="651" spans="2:6" x14ac:dyDescent="0.2">
      <c r="B651" s="5"/>
      <c r="F651" s="5"/>
    </row>
    <row r="652" spans="2:6" x14ac:dyDescent="0.2">
      <c r="B652" s="5"/>
      <c r="F652" s="5"/>
    </row>
    <row r="653" spans="2:6" x14ac:dyDescent="0.2">
      <c r="B653" s="5"/>
      <c r="F653" s="5"/>
    </row>
    <row r="654" spans="2:6" x14ac:dyDescent="0.2">
      <c r="B654" s="5"/>
      <c r="F654" s="5"/>
    </row>
    <row r="655" spans="2:6" x14ac:dyDescent="0.2">
      <c r="B655" s="5"/>
      <c r="F655" s="5"/>
    </row>
    <row r="656" spans="2:6" x14ac:dyDescent="0.2">
      <c r="B656" s="5"/>
      <c r="F656" s="5"/>
    </row>
    <row r="657" spans="2:6" x14ac:dyDescent="0.2">
      <c r="B657" s="5"/>
      <c r="F657" s="5"/>
    </row>
    <row r="658" spans="2:6" x14ac:dyDescent="0.2">
      <c r="B658" s="5"/>
      <c r="F658" s="5"/>
    </row>
    <row r="659" spans="2:6" x14ac:dyDescent="0.2">
      <c r="B659" s="5"/>
      <c r="F659" s="5"/>
    </row>
    <row r="660" spans="2:6" x14ac:dyDescent="0.2">
      <c r="B660" s="5"/>
      <c r="F660" s="5"/>
    </row>
    <row r="661" spans="2:6" x14ac:dyDescent="0.2">
      <c r="B661" s="5"/>
      <c r="F661" s="5"/>
    </row>
    <row r="662" spans="2:6" x14ac:dyDescent="0.2">
      <c r="B662" s="5"/>
      <c r="F662" s="5"/>
    </row>
    <row r="663" spans="2:6" x14ac:dyDescent="0.2">
      <c r="B663" s="5"/>
      <c r="F663" s="5"/>
    </row>
    <row r="664" spans="2:6" x14ac:dyDescent="0.2">
      <c r="B664" s="5"/>
      <c r="F664" s="5"/>
    </row>
    <row r="665" spans="2:6" x14ac:dyDescent="0.2">
      <c r="B665" s="5"/>
      <c r="F665" s="5"/>
    </row>
    <row r="666" spans="2:6" x14ac:dyDescent="0.2">
      <c r="B666" s="5"/>
      <c r="F666" s="5"/>
    </row>
    <row r="667" spans="2:6" x14ac:dyDescent="0.2">
      <c r="B667" s="5"/>
      <c r="F667" s="5"/>
    </row>
    <row r="668" spans="2:6" x14ac:dyDescent="0.2">
      <c r="B668" s="5"/>
      <c r="F668" s="5"/>
    </row>
    <row r="669" spans="2:6" x14ac:dyDescent="0.2">
      <c r="B669" s="5"/>
      <c r="F669" s="5"/>
    </row>
    <row r="670" spans="2:6" x14ac:dyDescent="0.2">
      <c r="B670" s="5"/>
      <c r="F670" s="5"/>
    </row>
    <row r="671" spans="2:6" x14ac:dyDescent="0.2">
      <c r="B671" s="5"/>
      <c r="F671" s="5"/>
    </row>
    <row r="672" spans="2:6" x14ac:dyDescent="0.2">
      <c r="B672" s="5"/>
      <c r="F672" s="5"/>
    </row>
    <row r="673" spans="2:6" x14ac:dyDescent="0.2">
      <c r="B673" s="5"/>
      <c r="F673" s="5"/>
    </row>
    <row r="674" spans="2:6" x14ac:dyDescent="0.2">
      <c r="B674" s="5"/>
      <c r="F674" s="5"/>
    </row>
    <row r="675" spans="2:6" x14ac:dyDescent="0.2">
      <c r="B675" s="5"/>
      <c r="F675" s="5"/>
    </row>
    <row r="676" spans="2:6" x14ac:dyDescent="0.2">
      <c r="B676" s="5"/>
      <c r="F676" s="5"/>
    </row>
    <row r="677" spans="2:6" x14ac:dyDescent="0.2">
      <c r="B677" s="5"/>
      <c r="F677" s="5"/>
    </row>
    <row r="678" spans="2:6" x14ac:dyDescent="0.2">
      <c r="B678" s="5"/>
      <c r="F678" s="5"/>
    </row>
    <row r="679" spans="2:6" x14ac:dyDescent="0.2">
      <c r="B679" s="5"/>
      <c r="F679" s="5"/>
    </row>
    <row r="680" spans="2:6" x14ac:dyDescent="0.2">
      <c r="B680" s="5"/>
      <c r="F680" s="5"/>
    </row>
    <row r="681" spans="2:6" x14ac:dyDescent="0.2">
      <c r="B681" s="5"/>
      <c r="F681" s="5"/>
    </row>
    <row r="682" spans="2:6" x14ac:dyDescent="0.2">
      <c r="B682" s="5"/>
      <c r="F682" s="5"/>
    </row>
    <row r="683" spans="2:6" x14ac:dyDescent="0.2">
      <c r="B683" s="5"/>
      <c r="F683" s="5"/>
    </row>
    <row r="684" spans="2:6" x14ac:dyDescent="0.2">
      <c r="B684" s="5"/>
      <c r="F684" s="5"/>
    </row>
    <row r="685" spans="2:6" x14ac:dyDescent="0.2">
      <c r="B685" s="5"/>
      <c r="F685" s="5"/>
    </row>
    <row r="686" spans="2:6" x14ac:dyDescent="0.2">
      <c r="B686" s="5"/>
      <c r="F686" s="5"/>
    </row>
    <row r="687" spans="2:6" x14ac:dyDescent="0.2">
      <c r="B687" s="5"/>
      <c r="F687" s="5"/>
    </row>
    <row r="688" spans="2:6" x14ac:dyDescent="0.2">
      <c r="B688" s="5"/>
      <c r="F688" s="5"/>
    </row>
    <row r="689" spans="2:6" x14ac:dyDescent="0.2">
      <c r="B689" s="5"/>
      <c r="F689" s="5"/>
    </row>
    <row r="690" spans="2:6" x14ac:dyDescent="0.2">
      <c r="B690" s="5"/>
      <c r="F690" s="5"/>
    </row>
    <row r="691" spans="2:6" x14ac:dyDescent="0.2">
      <c r="B691" s="5"/>
      <c r="F691" s="5"/>
    </row>
    <row r="692" spans="2:6" x14ac:dyDescent="0.2">
      <c r="B692" s="5"/>
      <c r="F692" s="5"/>
    </row>
    <row r="693" spans="2:6" x14ac:dyDescent="0.2">
      <c r="B693" s="5"/>
      <c r="F693" s="5"/>
    </row>
    <row r="694" spans="2:6" x14ac:dyDescent="0.2">
      <c r="B694" s="5"/>
      <c r="F694" s="5"/>
    </row>
    <row r="695" spans="2:6" x14ac:dyDescent="0.2">
      <c r="B695" s="5"/>
      <c r="F695" s="5"/>
    </row>
    <row r="696" spans="2:6" x14ac:dyDescent="0.2">
      <c r="B696" s="5"/>
      <c r="F696" s="5"/>
    </row>
    <row r="697" spans="2:6" x14ac:dyDescent="0.2">
      <c r="B697" s="5"/>
      <c r="F697" s="5"/>
    </row>
    <row r="698" spans="2:6" x14ac:dyDescent="0.2">
      <c r="B698" s="5"/>
      <c r="F698" s="5"/>
    </row>
    <row r="699" spans="2:6" x14ac:dyDescent="0.2">
      <c r="B699" s="5"/>
      <c r="F699" s="5"/>
    </row>
    <row r="700" spans="2:6" x14ac:dyDescent="0.2">
      <c r="B700" s="5"/>
      <c r="F700" s="5"/>
    </row>
    <row r="701" spans="2:6" x14ac:dyDescent="0.2">
      <c r="B701" s="5"/>
      <c r="F701" s="5"/>
    </row>
    <row r="702" spans="2:6" x14ac:dyDescent="0.2">
      <c r="B702" s="5"/>
      <c r="F702" s="5"/>
    </row>
    <row r="703" spans="2:6" x14ac:dyDescent="0.2">
      <c r="B703" s="5"/>
      <c r="F703" s="5"/>
    </row>
    <row r="704" spans="2:6" x14ac:dyDescent="0.2">
      <c r="B704" s="5"/>
      <c r="F704" s="5"/>
    </row>
    <row r="705" spans="2:6" x14ac:dyDescent="0.2">
      <c r="B705" s="5"/>
      <c r="F705" s="5"/>
    </row>
    <row r="706" spans="2:6" x14ac:dyDescent="0.2">
      <c r="B706" s="5"/>
      <c r="F706" s="5"/>
    </row>
    <row r="707" spans="2:6" x14ac:dyDescent="0.2">
      <c r="B707" s="5"/>
      <c r="F707" s="5"/>
    </row>
    <row r="708" spans="2:6" x14ac:dyDescent="0.2">
      <c r="B708" s="5"/>
      <c r="F708" s="5"/>
    </row>
    <row r="709" spans="2:6" x14ac:dyDescent="0.2">
      <c r="B709" s="5"/>
      <c r="F709" s="5"/>
    </row>
    <row r="710" spans="2:6" x14ac:dyDescent="0.2">
      <c r="B710" s="5"/>
      <c r="F710" s="5"/>
    </row>
    <row r="711" spans="2:6" x14ac:dyDescent="0.2">
      <c r="B711" s="5"/>
      <c r="F711" s="5"/>
    </row>
    <row r="712" spans="2:6" x14ac:dyDescent="0.2">
      <c r="B712" s="5"/>
      <c r="F712" s="5"/>
    </row>
    <row r="713" spans="2:6" x14ac:dyDescent="0.2">
      <c r="B713" s="5"/>
      <c r="F713" s="5"/>
    </row>
    <row r="714" spans="2:6" x14ac:dyDescent="0.2">
      <c r="B714" s="5"/>
      <c r="F714" s="5"/>
    </row>
    <row r="715" spans="2:6" x14ac:dyDescent="0.2">
      <c r="B715" s="5"/>
      <c r="F715" s="5"/>
    </row>
    <row r="716" spans="2:6" x14ac:dyDescent="0.2">
      <c r="B716" s="5"/>
      <c r="F716" s="5"/>
    </row>
    <row r="717" spans="2:6" x14ac:dyDescent="0.2">
      <c r="B717" s="5"/>
      <c r="F717" s="5"/>
    </row>
    <row r="718" spans="2:6" x14ac:dyDescent="0.2">
      <c r="B718" s="5"/>
      <c r="F718" s="5"/>
    </row>
    <row r="719" spans="2:6" x14ac:dyDescent="0.2">
      <c r="B719" s="5"/>
      <c r="F719" s="5"/>
    </row>
    <row r="720" spans="2:6" x14ac:dyDescent="0.2">
      <c r="B720" s="5"/>
      <c r="F720" s="5"/>
    </row>
    <row r="721" spans="2:6" x14ac:dyDescent="0.2">
      <c r="B721" s="5"/>
      <c r="F721" s="5"/>
    </row>
    <row r="722" spans="2:6" x14ac:dyDescent="0.2">
      <c r="B722" s="5"/>
      <c r="F722" s="5"/>
    </row>
    <row r="723" spans="2:6" x14ac:dyDescent="0.2">
      <c r="B723" s="5"/>
      <c r="F723" s="5"/>
    </row>
    <row r="724" spans="2:6" x14ac:dyDescent="0.2">
      <c r="B724" s="5"/>
      <c r="F724" s="5"/>
    </row>
    <row r="725" spans="2:6" x14ac:dyDescent="0.2">
      <c r="B725" s="5"/>
      <c r="F725" s="5"/>
    </row>
    <row r="726" spans="2:6" x14ac:dyDescent="0.2">
      <c r="B726" s="5"/>
      <c r="F726" s="5"/>
    </row>
    <row r="727" spans="2:6" x14ac:dyDescent="0.2">
      <c r="B727" s="5"/>
      <c r="F727" s="5"/>
    </row>
    <row r="728" spans="2:6" x14ac:dyDescent="0.2">
      <c r="B728" s="5"/>
      <c r="F728" s="5"/>
    </row>
    <row r="729" spans="2:6" x14ac:dyDescent="0.2">
      <c r="B729" s="5"/>
      <c r="F729" s="5"/>
    </row>
    <row r="730" spans="2:6" x14ac:dyDescent="0.2">
      <c r="B730" s="5"/>
      <c r="F730" s="5"/>
    </row>
    <row r="731" spans="2:6" x14ac:dyDescent="0.2">
      <c r="B731" s="5"/>
      <c r="F731" s="5"/>
    </row>
    <row r="732" spans="2:6" x14ac:dyDescent="0.2">
      <c r="B732" s="5"/>
      <c r="F732" s="5"/>
    </row>
    <row r="733" spans="2:6" x14ac:dyDescent="0.2">
      <c r="B733" s="5"/>
      <c r="F733" s="5"/>
    </row>
    <row r="734" spans="2:6" x14ac:dyDescent="0.2">
      <c r="B734" s="5"/>
      <c r="F734" s="5"/>
    </row>
    <row r="735" spans="2:6" x14ac:dyDescent="0.2">
      <c r="B735" s="5"/>
      <c r="F735" s="5"/>
    </row>
    <row r="736" spans="2:6" x14ac:dyDescent="0.2">
      <c r="B736" s="5"/>
      <c r="F736" s="5"/>
    </row>
    <row r="737" spans="2:6" x14ac:dyDescent="0.2">
      <c r="B737" s="5"/>
      <c r="F737" s="5"/>
    </row>
    <row r="738" spans="2:6" x14ac:dyDescent="0.2">
      <c r="B738" s="5"/>
      <c r="F738" s="5"/>
    </row>
    <row r="739" spans="2:6" x14ac:dyDescent="0.2">
      <c r="B739" s="5"/>
      <c r="F739" s="5"/>
    </row>
    <row r="740" spans="2:6" x14ac:dyDescent="0.2">
      <c r="B740" s="5"/>
      <c r="F740" s="5"/>
    </row>
    <row r="741" spans="2:6" x14ac:dyDescent="0.2">
      <c r="B741" s="5"/>
      <c r="F741" s="5"/>
    </row>
    <row r="742" spans="2:6" x14ac:dyDescent="0.2">
      <c r="B742" s="5"/>
      <c r="F742" s="5"/>
    </row>
    <row r="743" spans="2:6" x14ac:dyDescent="0.2">
      <c r="B743" s="5"/>
      <c r="F743" s="5"/>
    </row>
    <row r="744" spans="2:6" x14ac:dyDescent="0.2">
      <c r="B744" s="5"/>
      <c r="F744" s="5"/>
    </row>
    <row r="745" spans="2:6" x14ac:dyDescent="0.2">
      <c r="B745" s="5"/>
      <c r="F745" s="5"/>
    </row>
    <row r="746" spans="2:6" x14ac:dyDescent="0.2">
      <c r="B746" s="5"/>
      <c r="F746" s="5"/>
    </row>
    <row r="747" spans="2:6" x14ac:dyDescent="0.2">
      <c r="B747" s="5"/>
      <c r="F747" s="5"/>
    </row>
    <row r="748" spans="2:6" x14ac:dyDescent="0.2">
      <c r="B748" s="5"/>
      <c r="F748" s="5"/>
    </row>
    <row r="749" spans="2:6" x14ac:dyDescent="0.2">
      <c r="B749" s="5"/>
      <c r="F749" s="5"/>
    </row>
    <row r="750" spans="2:6" x14ac:dyDescent="0.2">
      <c r="B750" s="5"/>
      <c r="F750" s="5"/>
    </row>
    <row r="751" spans="2:6" x14ac:dyDescent="0.2">
      <c r="B751" s="5"/>
      <c r="F751" s="5"/>
    </row>
    <row r="752" spans="2:6" x14ac:dyDescent="0.2">
      <c r="B752" s="5"/>
      <c r="F752" s="5"/>
    </row>
    <row r="753" spans="2:6" x14ac:dyDescent="0.2">
      <c r="B753" s="5"/>
      <c r="F753" s="5"/>
    </row>
    <row r="754" spans="2:6" x14ac:dyDescent="0.2">
      <c r="B754" s="5"/>
      <c r="F754" s="5"/>
    </row>
    <row r="755" spans="2:6" x14ac:dyDescent="0.2">
      <c r="B755" s="5"/>
      <c r="F755" s="5"/>
    </row>
    <row r="756" spans="2:6" x14ac:dyDescent="0.2">
      <c r="B756" s="5"/>
      <c r="F756" s="5"/>
    </row>
    <row r="757" spans="2:6" x14ac:dyDescent="0.2">
      <c r="B757" s="5"/>
      <c r="F757" s="5"/>
    </row>
    <row r="758" spans="2:6" x14ac:dyDescent="0.2">
      <c r="B758" s="5"/>
      <c r="F758" s="5"/>
    </row>
    <row r="759" spans="2:6" x14ac:dyDescent="0.2">
      <c r="B759" s="5"/>
      <c r="F759" s="5"/>
    </row>
    <row r="760" spans="2:6" x14ac:dyDescent="0.2">
      <c r="B760" s="5"/>
      <c r="F760" s="5"/>
    </row>
    <row r="761" spans="2:6" x14ac:dyDescent="0.2">
      <c r="B761" s="5"/>
      <c r="F761" s="5"/>
    </row>
    <row r="762" spans="2:6" x14ac:dyDescent="0.2">
      <c r="B762" s="5"/>
      <c r="F762" s="5"/>
    </row>
    <row r="763" spans="2:6" x14ac:dyDescent="0.2">
      <c r="B763" s="5"/>
      <c r="F763" s="5"/>
    </row>
    <row r="764" spans="2:6" x14ac:dyDescent="0.2">
      <c r="B764" s="5"/>
      <c r="F764" s="5"/>
    </row>
    <row r="765" spans="2:6" x14ac:dyDescent="0.2">
      <c r="B765" s="5"/>
      <c r="F765" s="5"/>
    </row>
    <row r="766" spans="2:6" x14ac:dyDescent="0.2">
      <c r="B766" s="5"/>
      <c r="F766" s="5"/>
    </row>
    <row r="767" spans="2:6" x14ac:dyDescent="0.2">
      <c r="B767" s="5"/>
      <c r="F767" s="5"/>
    </row>
    <row r="768" spans="2:6" x14ac:dyDescent="0.2">
      <c r="B768" s="5"/>
      <c r="F768" s="5"/>
    </row>
    <row r="769" spans="2:6" x14ac:dyDescent="0.2">
      <c r="B769" s="5"/>
      <c r="F769" s="5"/>
    </row>
    <row r="770" spans="2:6" x14ac:dyDescent="0.2">
      <c r="B770" s="5"/>
      <c r="F770" s="5"/>
    </row>
    <row r="771" spans="2:6" x14ac:dyDescent="0.2">
      <c r="B771" s="5"/>
      <c r="F771" s="5"/>
    </row>
    <row r="772" spans="2:6" x14ac:dyDescent="0.2">
      <c r="B772" s="5"/>
      <c r="F772" s="5"/>
    </row>
    <row r="773" spans="2:6" x14ac:dyDescent="0.2">
      <c r="B773" s="5"/>
      <c r="F773" s="5"/>
    </row>
    <row r="774" spans="2:6" x14ac:dyDescent="0.2">
      <c r="B774" s="5"/>
      <c r="F774" s="5"/>
    </row>
    <row r="775" spans="2:6" x14ac:dyDescent="0.2">
      <c r="B775" s="5"/>
      <c r="F775" s="5"/>
    </row>
    <row r="776" spans="2:6" x14ac:dyDescent="0.2">
      <c r="B776" s="5"/>
      <c r="F776" s="5"/>
    </row>
    <row r="777" spans="2:6" x14ac:dyDescent="0.2">
      <c r="B777" s="5"/>
      <c r="F777" s="5"/>
    </row>
    <row r="778" spans="2:6" x14ac:dyDescent="0.2">
      <c r="B778" s="5"/>
      <c r="F778" s="5"/>
    </row>
    <row r="779" spans="2:6" x14ac:dyDescent="0.2">
      <c r="B779" s="5"/>
      <c r="F779" s="5"/>
    </row>
    <row r="780" spans="2:6" x14ac:dyDescent="0.2">
      <c r="B780" s="5"/>
      <c r="F780" s="5"/>
    </row>
    <row r="781" spans="2:6" x14ac:dyDescent="0.2">
      <c r="B781" s="5"/>
      <c r="F781" s="5"/>
    </row>
    <row r="782" spans="2:6" x14ac:dyDescent="0.2">
      <c r="B782" s="5"/>
      <c r="F782" s="5"/>
    </row>
    <row r="783" spans="2:6" x14ac:dyDescent="0.2">
      <c r="B783" s="5"/>
      <c r="F783" s="5"/>
    </row>
    <row r="784" spans="2:6" x14ac:dyDescent="0.2">
      <c r="B784" s="5"/>
      <c r="F784" s="5"/>
    </row>
    <row r="785" spans="2:6" x14ac:dyDescent="0.2">
      <c r="B785" s="5"/>
      <c r="F785" s="5"/>
    </row>
    <row r="786" spans="2:6" x14ac:dyDescent="0.2">
      <c r="B786" s="5"/>
      <c r="F786" s="5"/>
    </row>
    <row r="787" spans="2:6" x14ac:dyDescent="0.2">
      <c r="B787" s="5"/>
      <c r="F787" s="5"/>
    </row>
    <row r="788" spans="2:6" x14ac:dyDescent="0.2">
      <c r="B788" s="5"/>
      <c r="F788" s="5"/>
    </row>
    <row r="789" spans="2:6" x14ac:dyDescent="0.2">
      <c r="B789" s="5"/>
      <c r="F789" s="5"/>
    </row>
    <row r="790" spans="2:6" x14ac:dyDescent="0.2">
      <c r="B790" s="5"/>
      <c r="F790" s="5"/>
    </row>
    <row r="791" spans="2:6" x14ac:dyDescent="0.2">
      <c r="B791" s="5"/>
      <c r="F791" s="5"/>
    </row>
    <row r="792" spans="2:6" x14ac:dyDescent="0.2">
      <c r="B792" s="5"/>
      <c r="F792" s="5"/>
    </row>
    <row r="793" spans="2:6" x14ac:dyDescent="0.2">
      <c r="B793" s="5"/>
      <c r="F793" s="5"/>
    </row>
    <row r="794" spans="2:6" x14ac:dyDescent="0.2">
      <c r="B794" s="5"/>
      <c r="F794" s="5"/>
    </row>
    <row r="795" spans="2:6" x14ac:dyDescent="0.2">
      <c r="B795" s="5"/>
      <c r="F795" s="5"/>
    </row>
    <row r="796" spans="2:6" x14ac:dyDescent="0.2">
      <c r="B796" s="5"/>
      <c r="F796" s="5"/>
    </row>
    <row r="797" spans="2:6" x14ac:dyDescent="0.2">
      <c r="B797" s="5"/>
      <c r="F797" s="5"/>
    </row>
    <row r="798" spans="2:6" x14ac:dyDescent="0.2">
      <c r="B798" s="5"/>
      <c r="F798" s="5"/>
    </row>
    <row r="799" spans="2:6" x14ac:dyDescent="0.2">
      <c r="B799" s="5"/>
      <c r="F799" s="5"/>
    </row>
    <row r="800" spans="2:6" x14ac:dyDescent="0.2">
      <c r="B800" s="5"/>
      <c r="F800" s="5"/>
    </row>
    <row r="801" spans="2:6" x14ac:dyDescent="0.2">
      <c r="B801" s="5"/>
      <c r="F801" s="5"/>
    </row>
    <row r="802" spans="2:6" x14ac:dyDescent="0.2">
      <c r="B802" s="5"/>
      <c r="F802" s="5"/>
    </row>
    <row r="803" spans="2:6" x14ac:dyDescent="0.2">
      <c r="B803" s="5"/>
      <c r="F803" s="5"/>
    </row>
    <row r="804" spans="2:6" x14ac:dyDescent="0.2">
      <c r="B804" s="5"/>
      <c r="F804" s="5"/>
    </row>
    <row r="805" spans="2:6" x14ac:dyDescent="0.2">
      <c r="B805" s="5"/>
      <c r="F805" s="5"/>
    </row>
    <row r="806" spans="2:6" x14ac:dyDescent="0.2">
      <c r="B806" s="5"/>
      <c r="F806" s="5"/>
    </row>
    <row r="807" spans="2:6" x14ac:dyDescent="0.2">
      <c r="B807" s="5"/>
      <c r="F807" s="5"/>
    </row>
    <row r="808" spans="2:6" x14ac:dyDescent="0.2">
      <c r="B808" s="5"/>
      <c r="F808" s="5"/>
    </row>
    <row r="809" spans="2:6" x14ac:dyDescent="0.2">
      <c r="B809" s="5"/>
      <c r="F809" s="5"/>
    </row>
    <row r="810" spans="2:6" x14ac:dyDescent="0.2">
      <c r="B810" s="5"/>
      <c r="F810" s="5"/>
    </row>
    <row r="811" spans="2:6" x14ac:dyDescent="0.2">
      <c r="B811" s="5"/>
      <c r="F811" s="5"/>
    </row>
    <row r="812" spans="2:6" x14ac:dyDescent="0.2">
      <c r="B812" s="5"/>
      <c r="F812" s="5"/>
    </row>
    <row r="813" spans="2:6" x14ac:dyDescent="0.2">
      <c r="B813" s="5"/>
      <c r="F813" s="5"/>
    </row>
    <row r="814" spans="2:6" x14ac:dyDescent="0.2">
      <c r="B814" s="5"/>
      <c r="F814" s="5"/>
    </row>
    <row r="815" spans="2:6" x14ac:dyDescent="0.2">
      <c r="B815" s="5"/>
      <c r="F815" s="5"/>
    </row>
    <row r="816" spans="2:6" x14ac:dyDescent="0.2">
      <c r="B816" s="5"/>
      <c r="F816" s="5"/>
    </row>
    <row r="817" spans="2:6" x14ac:dyDescent="0.2">
      <c r="B817" s="5"/>
      <c r="F817" s="5"/>
    </row>
    <row r="818" spans="2:6" x14ac:dyDescent="0.2">
      <c r="B818" s="5"/>
      <c r="F818" s="5"/>
    </row>
    <row r="819" spans="2:6" x14ac:dyDescent="0.2">
      <c r="B819" s="5"/>
      <c r="F819" s="5"/>
    </row>
    <row r="820" spans="2:6" x14ac:dyDescent="0.2">
      <c r="B820" s="5"/>
      <c r="F820" s="5"/>
    </row>
    <row r="821" spans="2:6" x14ac:dyDescent="0.2">
      <c r="B821" s="5"/>
      <c r="F821" s="5"/>
    </row>
    <row r="822" spans="2:6" x14ac:dyDescent="0.2">
      <c r="B822" s="5"/>
      <c r="F822" s="5"/>
    </row>
    <row r="823" spans="2:6" x14ac:dyDescent="0.2">
      <c r="B823" s="5"/>
      <c r="F823" s="5"/>
    </row>
    <row r="824" spans="2:6" x14ac:dyDescent="0.2">
      <c r="B824" s="5"/>
      <c r="F824" s="5"/>
    </row>
    <row r="825" spans="2:6" x14ac:dyDescent="0.2">
      <c r="B825" s="5"/>
      <c r="F825" s="5"/>
    </row>
    <row r="826" spans="2:6" x14ac:dyDescent="0.2">
      <c r="B826" s="5"/>
      <c r="F826" s="5"/>
    </row>
    <row r="827" spans="2:6" x14ac:dyDescent="0.2">
      <c r="B827" s="5"/>
      <c r="F827" s="5"/>
    </row>
    <row r="828" spans="2:6" x14ac:dyDescent="0.2">
      <c r="B828" s="5"/>
      <c r="F828" s="5"/>
    </row>
    <row r="829" spans="2:6" x14ac:dyDescent="0.2">
      <c r="B829" s="5"/>
      <c r="F829" s="5"/>
    </row>
    <row r="830" spans="2:6" x14ac:dyDescent="0.2">
      <c r="B830" s="5"/>
      <c r="F830" s="5"/>
    </row>
    <row r="831" spans="2:6" x14ac:dyDescent="0.2">
      <c r="B831" s="5"/>
      <c r="F831" s="5"/>
    </row>
    <row r="832" spans="2:6" x14ac:dyDescent="0.2">
      <c r="B832" s="5"/>
      <c r="F832" s="5"/>
    </row>
    <row r="833" spans="2:6" x14ac:dyDescent="0.2">
      <c r="B833" s="5"/>
      <c r="F833" s="5"/>
    </row>
    <row r="834" spans="2:6" x14ac:dyDescent="0.2">
      <c r="B834" s="5"/>
      <c r="F834" s="5"/>
    </row>
    <row r="835" spans="2:6" x14ac:dyDescent="0.2">
      <c r="B835" s="5"/>
      <c r="F835" s="5"/>
    </row>
    <row r="836" spans="2:6" x14ac:dyDescent="0.2">
      <c r="B836" s="5"/>
      <c r="F836" s="5"/>
    </row>
    <row r="837" spans="2:6" x14ac:dyDescent="0.2">
      <c r="B837" s="5"/>
      <c r="F837" s="5"/>
    </row>
    <row r="838" spans="2:6" x14ac:dyDescent="0.2">
      <c r="B838" s="5"/>
      <c r="F838" s="5"/>
    </row>
    <row r="839" spans="2:6" x14ac:dyDescent="0.2">
      <c r="B839" s="5"/>
      <c r="F839" s="5"/>
    </row>
    <row r="840" spans="2:6" x14ac:dyDescent="0.2">
      <c r="B840" s="5"/>
      <c r="F840" s="5"/>
    </row>
    <row r="841" spans="2:6" x14ac:dyDescent="0.2">
      <c r="B841" s="5"/>
      <c r="F841" s="5"/>
    </row>
    <row r="842" spans="2:6" x14ac:dyDescent="0.2">
      <c r="B842" s="5"/>
      <c r="F842" s="5"/>
    </row>
    <row r="843" spans="2:6" x14ac:dyDescent="0.2">
      <c r="B843" s="5"/>
      <c r="F843" s="5"/>
    </row>
    <row r="844" spans="2:6" x14ac:dyDescent="0.2">
      <c r="B844" s="5"/>
      <c r="F844" s="5"/>
    </row>
    <row r="845" spans="2:6" x14ac:dyDescent="0.2">
      <c r="B845" s="5"/>
      <c r="F845" s="5"/>
    </row>
    <row r="846" spans="2:6" x14ac:dyDescent="0.2">
      <c r="B846" s="5"/>
      <c r="F846" s="5"/>
    </row>
    <row r="847" spans="2:6" x14ac:dyDescent="0.2">
      <c r="B847" s="5"/>
      <c r="F847" s="5"/>
    </row>
    <row r="848" spans="2:6" x14ac:dyDescent="0.2">
      <c r="B848" s="5"/>
      <c r="F848" s="5"/>
    </row>
    <row r="849" spans="2:6" x14ac:dyDescent="0.2">
      <c r="B849" s="5"/>
      <c r="F849" s="5"/>
    </row>
    <row r="850" spans="2:6" x14ac:dyDescent="0.2">
      <c r="B850" s="5"/>
      <c r="F850" s="5"/>
    </row>
    <row r="851" spans="2:6" x14ac:dyDescent="0.2">
      <c r="B851" s="5"/>
      <c r="F851" s="5"/>
    </row>
    <row r="852" spans="2:6" x14ac:dyDescent="0.2">
      <c r="B852" s="5"/>
      <c r="F852" s="5"/>
    </row>
    <row r="853" spans="2:6" x14ac:dyDescent="0.2">
      <c r="B853" s="5"/>
      <c r="F853" s="5"/>
    </row>
    <row r="854" spans="2:6" x14ac:dyDescent="0.2">
      <c r="B854" s="5"/>
      <c r="F854" s="5"/>
    </row>
    <row r="855" spans="2:6" x14ac:dyDescent="0.2">
      <c r="B855" s="5"/>
      <c r="F855" s="5"/>
    </row>
    <row r="856" spans="2:6" x14ac:dyDescent="0.2">
      <c r="B856" s="5"/>
      <c r="F856" s="5"/>
    </row>
    <row r="857" spans="2:6" x14ac:dyDescent="0.2">
      <c r="B857" s="5"/>
      <c r="F857" s="5"/>
    </row>
    <row r="858" spans="2:6" x14ac:dyDescent="0.2">
      <c r="B858" s="5"/>
      <c r="F858" s="5"/>
    </row>
    <row r="859" spans="2:6" x14ac:dyDescent="0.2">
      <c r="B859" s="5"/>
      <c r="F859" s="5"/>
    </row>
    <row r="860" spans="2:6" x14ac:dyDescent="0.2">
      <c r="B860" s="5"/>
      <c r="F860" s="5"/>
    </row>
    <row r="861" spans="2:6" x14ac:dyDescent="0.2">
      <c r="B861" s="5"/>
      <c r="F861" s="5"/>
    </row>
    <row r="862" spans="2:6" x14ac:dyDescent="0.2">
      <c r="B862" s="5"/>
      <c r="F862" s="5"/>
    </row>
    <row r="863" spans="2:6" x14ac:dyDescent="0.2">
      <c r="B863" s="5"/>
      <c r="F863" s="5"/>
    </row>
    <row r="864" spans="2:6" x14ac:dyDescent="0.2">
      <c r="B864" s="5"/>
      <c r="F864" s="5"/>
    </row>
    <row r="865" spans="2:6" x14ac:dyDescent="0.2">
      <c r="B865" s="5"/>
      <c r="F865" s="5"/>
    </row>
    <row r="866" spans="2:6" x14ac:dyDescent="0.2">
      <c r="B866" s="5"/>
      <c r="F866" s="5"/>
    </row>
    <row r="867" spans="2:6" x14ac:dyDescent="0.2">
      <c r="B867" s="5"/>
      <c r="F867" s="5"/>
    </row>
    <row r="868" spans="2:6" x14ac:dyDescent="0.2">
      <c r="B868" s="5"/>
      <c r="F868" s="5"/>
    </row>
    <row r="869" spans="2:6" x14ac:dyDescent="0.2">
      <c r="B869" s="5"/>
      <c r="F869" s="5"/>
    </row>
    <row r="870" spans="2:6" x14ac:dyDescent="0.2">
      <c r="B870" s="5"/>
      <c r="F870" s="5"/>
    </row>
    <row r="871" spans="2:6" x14ac:dyDescent="0.2">
      <c r="B871" s="5"/>
      <c r="F871" s="5"/>
    </row>
    <row r="872" spans="2:6" x14ac:dyDescent="0.2">
      <c r="B872" s="5"/>
      <c r="F872" s="5"/>
    </row>
    <row r="873" spans="2:6" x14ac:dyDescent="0.2">
      <c r="B873" s="5"/>
      <c r="F873" s="5"/>
    </row>
    <row r="874" spans="2:6" x14ac:dyDescent="0.2">
      <c r="B874" s="5"/>
      <c r="F874" s="5"/>
    </row>
    <row r="875" spans="2:6" x14ac:dyDescent="0.2">
      <c r="B875" s="5"/>
      <c r="F875" s="5"/>
    </row>
    <row r="876" spans="2:6" x14ac:dyDescent="0.2">
      <c r="B876" s="5"/>
      <c r="F876" s="5"/>
    </row>
    <row r="877" spans="2:6" x14ac:dyDescent="0.2">
      <c r="B877" s="5"/>
      <c r="F877" s="5"/>
    </row>
    <row r="878" spans="2:6" x14ac:dyDescent="0.2">
      <c r="B878" s="5"/>
      <c r="F878" s="5"/>
    </row>
    <row r="879" spans="2:6" x14ac:dyDescent="0.2">
      <c r="B879" s="5"/>
      <c r="F879" s="5"/>
    </row>
    <row r="880" spans="2:6" x14ac:dyDescent="0.2">
      <c r="B880" s="5"/>
      <c r="F880" s="5"/>
    </row>
    <row r="881" spans="2:6" x14ac:dyDescent="0.2">
      <c r="B881" s="5"/>
      <c r="F881" s="5"/>
    </row>
    <row r="882" spans="2:6" x14ac:dyDescent="0.2">
      <c r="B882" s="5"/>
      <c r="F882" s="5"/>
    </row>
    <row r="883" spans="2:6" x14ac:dyDescent="0.2">
      <c r="B883" s="5"/>
      <c r="F883" s="5"/>
    </row>
    <row r="884" spans="2:6" x14ac:dyDescent="0.2">
      <c r="B884" s="5"/>
      <c r="F884" s="5"/>
    </row>
    <row r="885" spans="2:6" x14ac:dyDescent="0.2">
      <c r="B885" s="5"/>
      <c r="F885" s="5"/>
    </row>
    <row r="886" spans="2:6" x14ac:dyDescent="0.2">
      <c r="B886" s="5"/>
      <c r="F886" s="5"/>
    </row>
    <row r="887" spans="2:6" x14ac:dyDescent="0.2">
      <c r="B887" s="5"/>
      <c r="F887" s="5"/>
    </row>
    <row r="888" spans="2:6" x14ac:dyDescent="0.2">
      <c r="B888" s="5"/>
      <c r="F888" s="5"/>
    </row>
    <row r="889" spans="2:6" x14ac:dyDescent="0.2">
      <c r="B889" s="5"/>
      <c r="F889" s="5"/>
    </row>
    <row r="890" spans="2:6" x14ac:dyDescent="0.2">
      <c r="B890" s="5"/>
      <c r="F890" s="5"/>
    </row>
    <row r="891" spans="2:6" x14ac:dyDescent="0.2">
      <c r="B891" s="5"/>
      <c r="F891" s="5"/>
    </row>
    <row r="892" spans="2:6" x14ac:dyDescent="0.2">
      <c r="B892" s="5"/>
      <c r="F892" s="5"/>
    </row>
    <row r="893" spans="2:6" x14ac:dyDescent="0.2">
      <c r="B893" s="5"/>
      <c r="F893" s="5"/>
    </row>
    <row r="894" spans="2:6" x14ac:dyDescent="0.2">
      <c r="B894" s="5"/>
      <c r="F894" s="5"/>
    </row>
    <row r="895" spans="2:6" x14ac:dyDescent="0.2">
      <c r="B895" s="5"/>
      <c r="F895" s="5"/>
    </row>
    <row r="896" spans="2:6" x14ac:dyDescent="0.2">
      <c r="B896" s="5"/>
      <c r="F896" s="5"/>
    </row>
    <row r="897" spans="2:6" x14ac:dyDescent="0.2">
      <c r="B897" s="5"/>
      <c r="F897" s="5"/>
    </row>
    <row r="898" spans="2:6" x14ac:dyDescent="0.2">
      <c r="B898" s="5"/>
      <c r="F898" s="5"/>
    </row>
    <row r="899" spans="2:6" x14ac:dyDescent="0.2">
      <c r="B899" s="5"/>
      <c r="F899" s="5"/>
    </row>
    <row r="900" spans="2:6" x14ac:dyDescent="0.2">
      <c r="B900" s="5"/>
      <c r="F900" s="5"/>
    </row>
    <row r="901" spans="2:6" x14ac:dyDescent="0.2">
      <c r="B901" s="5"/>
      <c r="F901" s="5"/>
    </row>
    <row r="902" spans="2:6" x14ac:dyDescent="0.2">
      <c r="B902" s="5"/>
      <c r="F902" s="5"/>
    </row>
    <row r="903" spans="2:6" x14ac:dyDescent="0.2">
      <c r="B903" s="5"/>
      <c r="F903" s="5"/>
    </row>
    <row r="904" spans="2:6" x14ac:dyDescent="0.2">
      <c r="B904" s="5"/>
      <c r="F904" s="5"/>
    </row>
    <row r="905" spans="2:6" x14ac:dyDescent="0.2">
      <c r="B905" s="5"/>
      <c r="F905" s="5"/>
    </row>
    <row r="906" spans="2:6" x14ac:dyDescent="0.2">
      <c r="B906" s="5"/>
      <c r="F906" s="5"/>
    </row>
    <row r="907" spans="2:6" x14ac:dyDescent="0.2">
      <c r="B907" s="5"/>
      <c r="F907" s="5"/>
    </row>
    <row r="908" spans="2:6" x14ac:dyDescent="0.2">
      <c r="B908" s="5"/>
      <c r="F908" s="5"/>
    </row>
    <row r="909" spans="2:6" x14ac:dyDescent="0.2">
      <c r="B909" s="5"/>
      <c r="F909" s="5"/>
    </row>
    <row r="910" spans="2:6" x14ac:dyDescent="0.2">
      <c r="B910" s="5"/>
      <c r="F910" s="5"/>
    </row>
    <row r="911" spans="2:6" x14ac:dyDescent="0.2">
      <c r="B911" s="5"/>
      <c r="F911" s="5"/>
    </row>
    <row r="912" spans="2:6" x14ac:dyDescent="0.2">
      <c r="B912" s="5"/>
      <c r="F912" s="5"/>
    </row>
    <row r="913" spans="2:6" x14ac:dyDescent="0.2">
      <c r="B913" s="5"/>
      <c r="F913" s="5"/>
    </row>
    <row r="914" spans="2:6" x14ac:dyDescent="0.2">
      <c r="B914" s="5"/>
      <c r="F914" s="5"/>
    </row>
    <row r="915" spans="2:6" x14ac:dyDescent="0.2">
      <c r="B915" s="5"/>
      <c r="F915" s="5"/>
    </row>
  </sheetData>
  <phoneticPr fontId="27" type="noConversion"/>
  <hyperlinks>
    <hyperlink ref="A3" r:id="rId1" xr:uid="{00000000-0004-0000-0C00-000000000000}"/>
    <hyperlink ref="P33" r:id="rId2" display="http://www.konkoly.hu/cgi-bin/IBVS?1053" xr:uid="{00000000-0004-0000-0C00-000001000000}"/>
    <hyperlink ref="P42" r:id="rId3" display="http://www.konkoly.hu/cgi-bin/IBVS?4640" xr:uid="{00000000-0004-0000-0C00-000002000000}"/>
    <hyperlink ref="P43" r:id="rId4" display="http://www.konkoly.hu/cgi-bin/IBVS?4640" xr:uid="{00000000-0004-0000-0C00-000003000000}"/>
    <hyperlink ref="P44" r:id="rId5" display="http://www.konkoly.hu/cgi-bin/IBVS?3662" xr:uid="{00000000-0004-0000-0C00-000004000000}"/>
    <hyperlink ref="P45" r:id="rId6" display="http://www.konkoly.hu/cgi-bin/IBVS?3662" xr:uid="{00000000-0004-0000-0C00-000005000000}"/>
    <hyperlink ref="P46" r:id="rId7" display="http://www.konkoly.hu/cgi-bin/IBVS?3662" xr:uid="{00000000-0004-0000-0C00-000006000000}"/>
    <hyperlink ref="P140" r:id="rId8" display="http://www.konkoly.hu/cgi-bin/IBVS?3662" xr:uid="{00000000-0004-0000-0C00-000007000000}"/>
    <hyperlink ref="P141" r:id="rId9" display="http://www.konkoly.hu/cgi-bin/IBVS?3662" xr:uid="{00000000-0004-0000-0C00-000008000000}"/>
    <hyperlink ref="P47" r:id="rId10" display="http://www.konkoly.hu/cgi-bin/IBVS?4640" xr:uid="{00000000-0004-0000-0C00-000009000000}"/>
    <hyperlink ref="P48" r:id="rId11" display="http://www.konkoly.hu/cgi-bin/IBVS?4640" xr:uid="{00000000-0004-0000-0C00-00000A000000}"/>
    <hyperlink ref="P49" r:id="rId12" display="http://www.konkoly.hu/cgi-bin/IBVS?4640" xr:uid="{00000000-0004-0000-0C00-00000B000000}"/>
    <hyperlink ref="P50" r:id="rId13" display="http://www.bav-astro.de/sfs/BAVM_link.php?BAVMnr=62" xr:uid="{00000000-0004-0000-0C00-00000C000000}"/>
    <hyperlink ref="P51" r:id="rId14" display="http://www.bav-astro.de/sfs/BAVM_link.php?BAVMnr=62" xr:uid="{00000000-0004-0000-0C00-00000D000000}"/>
    <hyperlink ref="P52" r:id="rId15" display="http://www.bav-astro.de/sfs/BAVM_link.php?BAVMnr=68" xr:uid="{00000000-0004-0000-0C00-00000E000000}"/>
    <hyperlink ref="P53" r:id="rId16" display="http://www.bav-astro.de/sfs/BAVM_link.php?BAVMnr=68" xr:uid="{00000000-0004-0000-0C00-00000F000000}"/>
    <hyperlink ref="P54" r:id="rId17" display="http://www.bav-astro.de/sfs/BAVM_link.php?BAVMnr=68" xr:uid="{00000000-0004-0000-0C00-000010000000}"/>
    <hyperlink ref="P55" r:id="rId18" display="http://www.bav-astro.de/sfs/BAVM_link.php?BAVMnr=68" xr:uid="{00000000-0004-0000-0C00-000011000000}"/>
    <hyperlink ref="P56" r:id="rId19" display="http://www.bav-astro.de/sfs/BAVM_link.php?BAVMnr=68" xr:uid="{00000000-0004-0000-0C00-000012000000}"/>
    <hyperlink ref="P57" r:id="rId20" display="http://www.bav-astro.de/sfs/BAVM_link.php?BAVMnr=68" xr:uid="{00000000-0004-0000-0C00-000013000000}"/>
    <hyperlink ref="P60" r:id="rId21" display="http://www.bav-astro.de/sfs/BAVM_link.php?BAVMnr=90" xr:uid="{00000000-0004-0000-0C00-000014000000}"/>
    <hyperlink ref="P61" r:id="rId22" display="http://www.bav-astro.de/sfs/BAVM_link.php?BAVMnr=117" xr:uid="{00000000-0004-0000-0C00-000015000000}"/>
    <hyperlink ref="P62" r:id="rId23" display="http://www.bav-astro.de/sfs/BAVM_link.php?BAVMnr=117" xr:uid="{00000000-0004-0000-0C00-000016000000}"/>
    <hyperlink ref="P63" r:id="rId24" display="http://www.konkoly.hu/cgi-bin/IBVS?4640" xr:uid="{00000000-0004-0000-0C00-000017000000}"/>
    <hyperlink ref="P64" r:id="rId25" display="http://www.bav-astro.de/sfs/BAVM_link.php?BAVMnr=152" xr:uid="{00000000-0004-0000-0C00-000018000000}"/>
    <hyperlink ref="P65" r:id="rId26" display="http://www.konkoly.hu/cgi-bin/IBVS?5623" xr:uid="{00000000-0004-0000-0C00-000019000000}"/>
    <hyperlink ref="P66" r:id="rId27" display="http://www.konkoly.hu/cgi-bin/IBVS?5623" xr:uid="{00000000-0004-0000-0C00-00001A000000}"/>
    <hyperlink ref="P68" r:id="rId28" display="http://www.bav-astro.de/sfs/BAVM_link.php?BAVMnr=152" xr:uid="{00000000-0004-0000-0C00-00001B000000}"/>
    <hyperlink ref="P70" r:id="rId29" display="http://www.konkoly.hu/cgi-bin/IBVS?5623" xr:uid="{00000000-0004-0000-0C00-00001C000000}"/>
    <hyperlink ref="P142" r:id="rId30" display="http://www.bav-astro.de/sfs/BAVM_link.php?BAVMnr=158" xr:uid="{00000000-0004-0000-0C00-00001D000000}"/>
    <hyperlink ref="P73" r:id="rId31" display="http://www.konkoly.hu/cgi-bin/IBVS?5623" xr:uid="{00000000-0004-0000-0C00-00001E000000}"/>
    <hyperlink ref="P74" r:id="rId32" display="http://www.konkoly.hu/cgi-bin/IBVS?5502" xr:uid="{00000000-0004-0000-0C00-00001F000000}"/>
    <hyperlink ref="P75" r:id="rId33" display="http://www.bav-astro.de/sfs/BAVM_link.php?BAVMnr=172" xr:uid="{00000000-0004-0000-0C00-000020000000}"/>
    <hyperlink ref="P76" r:id="rId34" display="http://www.konkoly.hu/cgi-bin/IBVS?5676" xr:uid="{00000000-0004-0000-0C00-000021000000}"/>
    <hyperlink ref="P77" r:id="rId35" display="http://www.bav-astro.de/sfs/BAVM_link.php?BAVMnr=158" xr:uid="{00000000-0004-0000-0C00-000022000000}"/>
    <hyperlink ref="P143" r:id="rId36" display="http://vsolj.cetus-net.org/no42.pdf" xr:uid="{00000000-0004-0000-0C00-000023000000}"/>
    <hyperlink ref="P80" r:id="rId37" display="http://www.konkoly.hu/cgi-bin/IBVS?5493" xr:uid="{00000000-0004-0000-0C00-000024000000}"/>
    <hyperlink ref="P81" r:id="rId38" display="http://www.konkoly.hu/cgi-bin/IBVS?5494" xr:uid="{00000000-0004-0000-0C00-000025000000}"/>
    <hyperlink ref="P82" r:id="rId39" display="http://www.konkoly.hu/cgi-bin/IBVS?5494" xr:uid="{00000000-0004-0000-0C00-000026000000}"/>
    <hyperlink ref="P83" r:id="rId40" display="http://www.konkoly.hu/cgi-bin/IBVS?5494" xr:uid="{00000000-0004-0000-0C00-000027000000}"/>
    <hyperlink ref="P84" r:id="rId41" display="http://www.konkoly.hu/cgi-bin/IBVS?5494" xr:uid="{00000000-0004-0000-0C00-000028000000}"/>
    <hyperlink ref="P85" r:id="rId42" display="http://www.konkoly.hu/cgi-bin/IBVS?5494" xr:uid="{00000000-0004-0000-0C00-000029000000}"/>
    <hyperlink ref="P86" r:id="rId43" display="http://www.konkoly.hu/cgi-bin/IBVS?5494" xr:uid="{00000000-0004-0000-0C00-00002A000000}"/>
    <hyperlink ref="P144" r:id="rId44" display="http://vsolj.cetus-net.org/no43.pdf" xr:uid="{00000000-0004-0000-0C00-00002B000000}"/>
    <hyperlink ref="P87" r:id="rId45" display="http://www.konkoly.hu/cgi-bin/IBVS?5592" xr:uid="{00000000-0004-0000-0C00-00002C000000}"/>
    <hyperlink ref="P88" r:id="rId46" display="http://www.bav-astro.de/sfs/BAVM_link.php?BAVMnr=172" xr:uid="{00000000-0004-0000-0C00-00002D000000}"/>
    <hyperlink ref="P90" r:id="rId47" display="http://var.astro.cz/oejv/issues/oejv0074.pdf" xr:uid="{00000000-0004-0000-0C00-00002E000000}"/>
    <hyperlink ref="P91" r:id="rId48" display="http://www.konkoly.hu/cgi-bin/IBVS?5694" xr:uid="{00000000-0004-0000-0C00-00002F000000}"/>
    <hyperlink ref="P92" r:id="rId49" display="http://www.konkoly.hu/cgi-bin/IBVS?5677" xr:uid="{00000000-0004-0000-0C00-000030000000}"/>
    <hyperlink ref="P93" r:id="rId50" display="http://www.konkoly.hu/cgi-bin/IBVS?5653" xr:uid="{00000000-0004-0000-0C00-000031000000}"/>
    <hyperlink ref="P94" r:id="rId51" display="http://var.astro.cz/oejv/issues/oejv0074.pdf" xr:uid="{00000000-0004-0000-0C00-000032000000}"/>
    <hyperlink ref="P95" r:id="rId52" display="http://var.astro.cz/oejv/issues/oejv0074.pdf" xr:uid="{00000000-0004-0000-0C00-000033000000}"/>
    <hyperlink ref="P96" r:id="rId53" display="http://www.bav-astro.de/sfs/BAVM_link.php?BAVMnr=186" xr:uid="{00000000-0004-0000-0C00-000034000000}"/>
    <hyperlink ref="P97" r:id="rId54" display="http://var.astro.cz/oejv/issues/oejv0074.pdf" xr:uid="{00000000-0004-0000-0C00-000035000000}"/>
    <hyperlink ref="P98" r:id="rId55" display="http://www.konkoly.hu/cgi-bin/IBVS?5760" xr:uid="{00000000-0004-0000-0C00-000036000000}"/>
    <hyperlink ref="P99" r:id="rId56" display="http://var.astro.cz/oejv/issues/oejv0074.pdf" xr:uid="{00000000-0004-0000-0C00-000037000000}"/>
    <hyperlink ref="P100" r:id="rId57" display="http://var.astro.cz/oejv/issues/oejv0074.pdf" xr:uid="{00000000-0004-0000-0C00-000038000000}"/>
    <hyperlink ref="P101" r:id="rId58" display="http://var.astro.cz/oejv/issues/oejv0074.pdf" xr:uid="{00000000-0004-0000-0C00-000039000000}"/>
    <hyperlink ref="P102" r:id="rId59" display="http://var.astro.cz/oejv/issues/oejv0074.pdf" xr:uid="{00000000-0004-0000-0C00-00003A000000}"/>
    <hyperlink ref="P103" r:id="rId60" display="http://var.astro.cz/oejv/issues/oejv0074.pdf" xr:uid="{00000000-0004-0000-0C00-00003B000000}"/>
    <hyperlink ref="P104" r:id="rId61" display="http://var.astro.cz/oejv/issues/oejv0074.pdf" xr:uid="{00000000-0004-0000-0C00-00003C000000}"/>
    <hyperlink ref="P105" r:id="rId62" display="http://www.bav-astro.de/sfs/BAVM_link.php?BAVMnr=186" xr:uid="{00000000-0004-0000-0C00-00003D000000}"/>
    <hyperlink ref="P106" r:id="rId63" display="http://www.bav-astro.de/sfs/BAVM_link.php?BAVMnr=209" xr:uid="{00000000-0004-0000-0C00-00003E000000}"/>
    <hyperlink ref="P107" r:id="rId64" display="http://www.konkoly.hu/cgi-bin/IBVS?5875" xr:uid="{00000000-0004-0000-0C00-00003F000000}"/>
    <hyperlink ref="P108" r:id="rId65" display="http://www.bav-astro.de/sfs/BAVM_link.php?BAVMnr=201" xr:uid="{00000000-0004-0000-0C00-000040000000}"/>
    <hyperlink ref="P145" r:id="rId66" display="http://var.astro.cz/oejv/issues/oejv0094.pdf" xr:uid="{00000000-0004-0000-0C00-000041000000}"/>
    <hyperlink ref="P146" r:id="rId67" display="http://var.astro.cz/oejv/issues/oejv0094.pdf" xr:uid="{00000000-0004-0000-0C00-000042000000}"/>
    <hyperlink ref="P147" r:id="rId68" display="http://var.astro.cz/oejv/issues/oejv0094.pdf" xr:uid="{00000000-0004-0000-0C00-000043000000}"/>
    <hyperlink ref="P109" r:id="rId69" display="http://www.bav-astro.de/sfs/BAVM_link.php?BAVMnr=201" xr:uid="{00000000-0004-0000-0C00-000044000000}"/>
    <hyperlink ref="P110" r:id="rId70" display="http://www.konkoly.hu/cgi-bin/IBVS?5929" xr:uid="{00000000-0004-0000-0C00-000045000000}"/>
    <hyperlink ref="P148" r:id="rId71" display="http://var.astro.cz/oejv/issues/oejv0107.pdf" xr:uid="{00000000-0004-0000-0C00-000046000000}"/>
    <hyperlink ref="P149" r:id="rId72" display="http://var.astro.cz/oejv/issues/oejv0107.pdf" xr:uid="{00000000-0004-0000-0C00-000047000000}"/>
    <hyperlink ref="P150" r:id="rId73" display="http://var.astro.cz/oejv/issues/oejv0107.pdf" xr:uid="{00000000-0004-0000-0C00-000048000000}"/>
    <hyperlink ref="P111" r:id="rId74" display="http://www.konkoly.hu/cgi-bin/IBVS?5898" xr:uid="{00000000-0004-0000-0C00-000049000000}"/>
    <hyperlink ref="P112" r:id="rId75" display="http://www.konkoly.hu/cgi-bin/IBVS?5966" xr:uid="{00000000-0004-0000-0C00-00004A000000}"/>
    <hyperlink ref="P113" r:id="rId76" display="http://www.bav-astro.de/sfs/BAVM_link.php?BAVMnr=214" xr:uid="{00000000-0004-0000-0C00-00004B000000}"/>
    <hyperlink ref="P114" r:id="rId77" display="http://www.bav-astro.de/sfs/BAVM_link.php?BAVMnr=214" xr:uid="{00000000-0004-0000-0C00-00004C000000}"/>
    <hyperlink ref="P115" r:id="rId78" display="http://www.bav-astro.de/sfs/BAVM_link.php?BAVMnr=214" xr:uid="{00000000-0004-0000-0C00-00004D000000}"/>
    <hyperlink ref="P151" r:id="rId79" display="http://var.astro.cz/oejv/issues/oejv0137.pdf" xr:uid="{00000000-0004-0000-0C00-00004E000000}"/>
    <hyperlink ref="P116" r:id="rId80" display="http://www.konkoly.hu/cgi-bin/IBVS?5945" xr:uid="{00000000-0004-0000-0C00-00004F000000}"/>
    <hyperlink ref="P152" r:id="rId81" display="http://var.astro.cz/oejv/issues/oejv0137.pdf" xr:uid="{00000000-0004-0000-0C00-000050000000}"/>
    <hyperlink ref="P153" r:id="rId82" display="http://var.astro.cz/oejv/issues/oejv0137.pdf" xr:uid="{00000000-0004-0000-0C00-000051000000}"/>
    <hyperlink ref="P154" r:id="rId83" display="http://var.astro.cz/oejv/issues/oejv0137.pdf" xr:uid="{00000000-0004-0000-0C00-000052000000}"/>
    <hyperlink ref="P117" r:id="rId84" display="http://www.konkoly.hu/cgi-bin/IBVS?5992" xr:uid="{00000000-0004-0000-0C00-000053000000}"/>
    <hyperlink ref="P155" r:id="rId85" display="http://www.bav-astro.de/sfs/BAVM_link.php?BAVMnr=225" xr:uid="{00000000-0004-0000-0C00-000054000000}"/>
    <hyperlink ref="P118" r:id="rId86" display="http://www.konkoly.hu/cgi-bin/IBVS?5992" xr:uid="{00000000-0004-0000-0C00-000055000000}"/>
    <hyperlink ref="P119" r:id="rId87" display="http://var.astro.cz/oejv/issues/oejv0160.pdf" xr:uid="{00000000-0004-0000-0C00-000056000000}"/>
    <hyperlink ref="P120" r:id="rId88" display="http://var.astro.cz/oejv/issues/oejv0160.pdf" xr:uid="{00000000-0004-0000-0C00-000057000000}"/>
    <hyperlink ref="P121" r:id="rId89" display="http://var.astro.cz/oejv/issues/oejv0147.pdf" xr:uid="{00000000-0004-0000-0C00-000058000000}"/>
    <hyperlink ref="P122" r:id="rId90" display="http://www.konkoly.hu/cgi-bin/IBVS?6029" xr:uid="{00000000-0004-0000-0C00-000059000000}"/>
    <hyperlink ref="P123" r:id="rId91" display="http://www.konkoly.hu/cgi-bin/IBVS?6029" xr:uid="{00000000-0004-0000-0C00-00005A000000}"/>
    <hyperlink ref="P156" r:id="rId92" display="http://vsolj.cetus-net.org/vsoljno55.pdf" xr:uid="{00000000-0004-0000-0C00-00005B000000}"/>
    <hyperlink ref="P157" r:id="rId93" display="http://vsolj.cetus-net.org/vsoljno55.pdf" xr:uid="{00000000-0004-0000-0C00-00005C000000}"/>
    <hyperlink ref="P124" r:id="rId94" display="http://www.bav-astro.de/sfs/BAVM_link.php?BAVMnr=232" xr:uid="{00000000-0004-0000-0C00-00005D000000}"/>
    <hyperlink ref="P125" r:id="rId95" display="http://www.bav-astro.de/sfs/BAVM_link.php?BAVMnr=232" xr:uid="{00000000-0004-0000-0C00-00005E000000}"/>
    <hyperlink ref="P126" r:id="rId96" display="http://www.konkoly.hu/cgi-bin/IBVS?6092" xr:uid="{00000000-0004-0000-0C00-00005F000000}"/>
    <hyperlink ref="P127" r:id="rId97" display="http://var.astro.cz/oejv/issues/oejv0160.pdf" xr:uid="{00000000-0004-0000-0C00-000060000000}"/>
    <hyperlink ref="P128" r:id="rId98" display="http://www.bav-astro.de/sfs/BAVM_link.php?BAVMnr=232" xr:uid="{00000000-0004-0000-0C00-000061000000}"/>
    <hyperlink ref="P129" r:id="rId99" display="http://www.bav-astro.de/sfs/BAVM_link.php?BAVMnr=232" xr:uid="{00000000-0004-0000-0C00-000062000000}"/>
    <hyperlink ref="P130" r:id="rId100" display="http://www.bav-astro.de/sfs/BAVM_link.php?BAVMnr=232" xr:uid="{00000000-0004-0000-0C00-000063000000}"/>
    <hyperlink ref="P131" r:id="rId101" display="http://var.astro.cz/oejv/issues/oejv0160.pdf" xr:uid="{00000000-0004-0000-0C00-000064000000}"/>
    <hyperlink ref="P132" r:id="rId102" display="http://var.astro.cz/oejv/issues/oejv0160.pdf" xr:uid="{00000000-0004-0000-0C00-000065000000}"/>
    <hyperlink ref="P133" r:id="rId103" display="http://var.astro.cz/oejv/issues/oejv0160.pdf" xr:uid="{00000000-0004-0000-0C00-000066000000}"/>
    <hyperlink ref="P134" r:id="rId104" display="http://var.astro.cz/oejv/issues/oejv0160.pdf" xr:uid="{00000000-0004-0000-0C00-000067000000}"/>
    <hyperlink ref="P135" r:id="rId105" display="http://var.astro.cz/oejv/issues/oejv0160.pdf" xr:uid="{00000000-0004-0000-0C00-000068000000}"/>
    <hyperlink ref="P136" r:id="rId106" display="http://var.astro.cz/oejv/issues/oejv0160.pdf" xr:uid="{00000000-0004-0000-0C00-000069000000}"/>
  </hyperlink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CC630-C270-4233-ACBE-A1A9FFA734BE}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indexed="17"/>
  </sheetPr>
  <dimension ref="A1:AP1778"/>
  <sheetViews>
    <sheetView workbookViewId="0">
      <selection activeCell="I37" sqref="I37"/>
    </sheetView>
  </sheetViews>
  <sheetFormatPr defaultColWidth="10.28515625" defaultRowHeight="12.75" x14ac:dyDescent="0.2"/>
  <cols>
    <col min="1" max="1" width="19.140625" customWidth="1"/>
    <col min="2" max="2" width="6.140625" customWidth="1"/>
    <col min="3" max="3" width="11.85546875" customWidth="1"/>
    <col min="4" max="4" width="10.85546875" customWidth="1"/>
    <col min="5" max="5" width="10.7109375" customWidth="1"/>
    <col min="6" max="6" width="12" bestFit="1" customWidth="1"/>
    <col min="7" max="7" width="8.140625" customWidth="1"/>
    <col min="8" max="15" width="7.5703125" customWidth="1"/>
    <col min="16" max="16" width="7.7109375" customWidth="1"/>
    <col min="17" max="17" width="11.85546875" customWidth="1"/>
    <col min="18" max="18" width="11.5703125" customWidth="1"/>
  </cols>
  <sheetData>
    <row r="1" spans="1:6" ht="20.25" x14ac:dyDescent="0.3">
      <c r="A1" s="1" t="s">
        <v>93</v>
      </c>
      <c r="C1" s="18"/>
    </row>
    <row r="2" spans="1:6" x14ac:dyDescent="0.2">
      <c r="A2" t="s">
        <v>35</v>
      </c>
      <c r="B2" t="s">
        <v>64</v>
      </c>
    </row>
    <row r="3" spans="1:6" ht="13.5" thickBot="1" x14ac:dyDescent="0.25">
      <c r="A3" s="16" t="s">
        <v>237</v>
      </c>
    </row>
    <row r="4" spans="1:6" ht="14.25" thickTop="1" thickBot="1" x14ac:dyDescent="0.25">
      <c r="A4" s="7" t="s">
        <v>10</v>
      </c>
      <c r="C4" s="2">
        <v>39953.962099999997</v>
      </c>
      <c r="D4" s="3">
        <v>0.37054662999999999</v>
      </c>
    </row>
    <row r="5" spans="1:6" ht="13.5" thickTop="1" x14ac:dyDescent="0.2">
      <c r="A5" t="s">
        <v>187</v>
      </c>
      <c r="D5">
        <f>2*D13*365.24/C8</f>
        <v>6.1591024334875046E-7</v>
      </c>
    </row>
    <row r="6" spans="1:6" x14ac:dyDescent="0.2">
      <c r="A6" s="7" t="s">
        <v>11</v>
      </c>
    </row>
    <row r="7" spans="1:6" x14ac:dyDescent="0.2">
      <c r="A7" t="s">
        <v>12</v>
      </c>
      <c r="C7">
        <f>+C4</f>
        <v>39953.962099999997</v>
      </c>
    </row>
    <row r="8" spans="1:6" x14ac:dyDescent="0.2">
      <c r="A8" t="s">
        <v>13</v>
      </c>
      <c r="C8">
        <v>0.37056755267624558</v>
      </c>
    </row>
    <row r="10" spans="1:6" ht="13.5" thickBot="1" x14ac:dyDescent="0.25">
      <c r="C10" s="6" t="s">
        <v>30</v>
      </c>
      <c r="D10" s="6" t="s">
        <v>31</v>
      </c>
    </row>
    <row r="11" spans="1:6" x14ac:dyDescent="0.2">
      <c r="A11" t="s">
        <v>26</v>
      </c>
      <c r="C11">
        <f>INTERCEPT(G105:G9931,F105:F9931)</f>
        <v>-0.32530058890272201</v>
      </c>
      <c r="D11" s="5">
        <f>+E11*F11</f>
        <v>3.9628939729259597E-3</v>
      </c>
      <c r="E11" s="11">
        <v>3.9628939729259597E-3</v>
      </c>
      <c r="F11">
        <v>1</v>
      </c>
    </row>
    <row r="12" spans="1:6" x14ac:dyDescent="0.2">
      <c r="A12" t="s">
        <v>27</v>
      </c>
      <c r="C12">
        <f>SLOPE(G105:G9931,F105:F9931)</f>
        <v>4.9297671340594882E-6</v>
      </c>
      <c r="D12" s="5">
        <f>+E12*F12</f>
        <v>-1.5685815291177922E-5</v>
      </c>
      <c r="E12" s="12">
        <v>-0.15685815291177921</v>
      </c>
      <c r="F12">
        <v>1E-4</v>
      </c>
    </row>
    <row r="13" spans="1:6" ht="13.5" thickBot="1" x14ac:dyDescent="0.25">
      <c r="A13" t="s">
        <v>29</v>
      </c>
      <c r="C13" s="5" t="s">
        <v>24</v>
      </c>
      <c r="D13" s="130">
        <f>+E13*F13</f>
        <v>3.1244709170131603E-10</v>
      </c>
      <c r="E13" s="13">
        <v>3.1244709170131602E-2</v>
      </c>
      <c r="F13">
        <v>1E-8</v>
      </c>
    </row>
    <row r="14" spans="1:6" x14ac:dyDescent="0.2">
      <c r="A14" t="s">
        <v>34</v>
      </c>
      <c r="E14">
        <f>SUM(T21:T459)</f>
        <v>2.8562090708747878E-2</v>
      </c>
    </row>
    <row r="15" spans="1:6" x14ac:dyDescent="0.2">
      <c r="A15" s="4" t="s">
        <v>28</v>
      </c>
      <c r="C15" s="19">
        <f>(C7+C11)+(C8+C12)*INT(MAX(F21:F3500))</f>
        <v>57531.742504112801</v>
      </c>
      <c r="D15" s="16">
        <f>+C7+INT(MAX(F21:F1555))*C8+D11+D12*INT(MAX(F21:F3990))+D13*INT(MAX(F21:F4017)^2)</f>
        <v>57531.79689815329</v>
      </c>
    </row>
    <row r="16" spans="1:6" x14ac:dyDescent="0.2">
      <c r="A16" s="7" t="s">
        <v>14</v>
      </c>
      <c r="C16" s="20">
        <f>+C8+C12</f>
        <v>0.37057248244337965</v>
      </c>
      <c r="D16" s="16">
        <f>+C8+D12+2*D13*MAX(F21:F9418)</f>
        <v>0.37058150871654411</v>
      </c>
    </row>
    <row r="17" spans="1:20" ht="13.5" thickBot="1" x14ac:dyDescent="0.25">
      <c r="A17" s="29" t="s">
        <v>98</v>
      </c>
      <c r="C17">
        <f>COUNT(C21:C2165)</f>
        <v>163</v>
      </c>
    </row>
    <row r="18" spans="1:20" ht="14.25" thickTop="1" thickBot="1" x14ac:dyDescent="0.25">
      <c r="A18" s="7" t="s">
        <v>15</v>
      </c>
      <c r="C18" s="21">
        <f>+C15</f>
        <v>57531.742504112801</v>
      </c>
      <c r="D18" s="22">
        <f>C16</f>
        <v>0.37057248244337965</v>
      </c>
      <c r="E18" s="63" t="s">
        <v>30</v>
      </c>
      <c r="R18">
        <f>SUM(R21:R148)</f>
        <v>9.9491863565195487E-3</v>
      </c>
      <c r="T18">
        <f>SUM(T21:T148)</f>
        <v>4.2183641992079293E-3</v>
      </c>
    </row>
    <row r="19" spans="1:20" ht="13.5" thickBot="1" x14ac:dyDescent="0.25">
      <c r="A19" s="7" t="s">
        <v>94</v>
      </c>
      <c r="C19" s="23">
        <f>+D15</f>
        <v>57531.79689815329</v>
      </c>
      <c r="D19" s="24">
        <f>+D16</f>
        <v>0.37058150871654411</v>
      </c>
      <c r="E19" s="64" t="s">
        <v>95</v>
      </c>
    </row>
    <row r="20" spans="1:20" ht="15" thickBot="1" x14ac:dyDescent="0.25">
      <c r="A20" s="6" t="s">
        <v>16</v>
      </c>
      <c r="B20" s="6" t="s">
        <v>17</v>
      </c>
      <c r="C20" s="6" t="s">
        <v>18</v>
      </c>
      <c r="D20" s="6" t="s">
        <v>23</v>
      </c>
      <c r="E20" s="6" t="s">
        <v>19</v>
      </c>
      <c r="F20" s="6" t="s">
        <v>20</v>
      </c>
      <c r="G20" s="6" t="s">
        <v>21</v>
      </c>
      <c r="H20" s="9" t="s">
        <v>22</v>
      </c>
      <c r="I20" s="9" t="s">
        <v>46</v>
      </c>
      <c r="J20" s="9" t="s">
        <v>63</v>
      </c>
      <c r="K20" s="9" t="s">
        <v>81</v>
      </c>
      <c r="L20" s="9" t="s">
        <v>250</v>
      </c>
      <c r="M20" s="9" t="s">
        <v>36</v>
      </c>
      <c r="N20" s="9" t="s">
        <v>62</v>
      </c>
      <c r="O20" s="9" t="s">
        <v>33</v>
      </c>
      <c r="P20" s="8" t="s">
        <v>32</v>
      </c>
      <c r="Q20" s="6" t="s">
        <v>25</v>
      </c>
      <c r="R20" s="8" t="s">
        <v>202</v>
      </c>
      <c r="S20" s="8" t="s">
        <v>217</v>
      </c>
      <c r="T20" s="8" t="s">
        <v>216</v>
      </c>
    </row>
    <row r="21" spans="1:20" x14ac:dyDescent="0.2">
      <c r="A21" s="32" t="s">
        <v>48</v>
      </c>
      <c r="B21" s="33"/>
      <c r="C21" s="34">
        <v>31215.385999999999</v>
      </c>
      <c r="D21" s="34"/>
      <c r="E21" s="33">
        <f t="shared" ref="E21:E52" si="0">+(C21-C$7)/C$8</f>
        <v>-23581.60080905585</v>
      </c>
      <c r="F21" s="35">
        <f t="shared" ref="F21:F34" si="1">ROUND(2*E21,0)/2-1.5</f>
        <v>-23583</v>
      </c>
      <c r="G21" s="33">
        <f t="shared" ref="G21:G50" si="2">+C21-(C$7+F21*C$8)</f>
        <v>0.51849476389907068</v>
      </c>
      <c r="H21" s="33"/>
      <c r="I21" s="33"/>
      <c r="J21" s="33"/>
      <c r="K21" s="33"/>
      <c r="L21" s="33"/>
      <c r="M21" s="33"/>
      <c r="N21" s="33">
        <f>G21</f>
        <v>0.51849476389907068</v>
      </c>
      <c r="O21" s="33"/>
      <c r="P21" s="33">
        <f t="shared" ref="P21:P52" si="3">+D$11+D$12*F21+D$13*F21^2</f>
        <v>0.54765139092956827</v>
      </c>
      <c r="Q21" s="36">
        <f t="shared" ref="Q21:Q52" si="4">+C21-15018.5</f>
        <v>16196.885999999999</v>
      </c>
      <c r="R21" s="33">
        <f t="shared" ref="R21:R50" si="5">+(P21-G21)^2</f>
        <v>8.5010889979554301E-4</v>
      </c>
      <c r="S21" s="5">
        <v>0.1</v>
      </c>
      <c r="T21">
        <f t="shared" ref="T21:T50" si="6">S21*R21</f>
        <v>8.5010889979554301E-5</v>
      </c>
    </row>
    <row r="22" spans="1:20" x14ac:dyDescent="0.2">
      <c r="A22" s="37" t="s">
        <v>82</v>
      </c>
      <c r="B22" s="37"/>
      <c r="C22" s="30">
        <v>31216.34</v>
      </c>
      <c r="D22" s="30"/>
      <c r="E22" s="33">
        <f t="shared" si="0"/>
        <v>-23579.026379662038</v>
      </c>
      <c r="F22" s="35">
        <f t="shared" si="1"/>
        <v>-23580.5</v>
      </c>
      <c r="G22" s="33">
        <f t="shared" si="2"/>
        <v>0.54607588221188053</v>
      </c>
      <c r="H22" s="33"/>
      <c r="I22" s="38"/>
      <c r="J22" s="38"/>
      <c r="K22" s="38"/>
      <c r="L22" s="38"/>
      <c r="M22" s="38"/>
      <c r="N22" s="38">
        <f t="shared" ref="N22:N36" si="7">+C22-(C$7+F22*C$8)</f>
        <v>0.54607588221188053</v>
      </c>
      <c r="O22" s="38"/>
      <c r="P22" s="33">
        <f t="shared" si="3"/>
        <v>0.54757533614531662</v>
      </c>
      <c r="Q22" s="36">
        <f t="shared" si="4"/>
        <v>16197.84</v>
      </c>
      <c r="R22" s="33">
        <f t="shared" si="5"/>
        <v>2.2483620984969626E-6</v>
      </c>
      <c r="S22" s="5">
        <v>0.1</v>
      </c>
      <c r="T22">
        <f t="shared" si="6"/>
        <v>2.2483620984969626E-7</v>
      </c>
    </row>
    <row r="23" spans="1:20" x14ac:dyDescent="0.2">
      <c r="A23" s="37" t="s">
        <v>82</v>
      </c>
      <c r="B23" s="37"/>
      <c r="C23" s="30">
        <v>31219.26</v>
      </c>
      <c r="D23" s="30"/>
      <c r="E23" s="33">
        <f t="shared" si="0"/>
        <v>-23571.146574808889</v>
      </c>
      <c r="F23" s="35">
        <f t="shared" si="1"/>
        <v>-23572.5</v>
      </c>
      <c r="G23" s="33">
        <f t="shared" si="2"/>
        <v>0.50153546080036904</v>
      </c>
      <c r="H23" s="33"/>
      <c r="I23" s="38"/>
      <c r="J23" s="38"/>
      <c r="K23" s="38"/>
      <c r="L23" s="38"/>
      <c r="M23" s="38"/>
      <c r="N23" s="38">
        <f t="shared" si="7"/>
        <v>0.50153546080036904</v>
      </c>
      <c r="O23" s="38"/>
      <c r="P23" s="33">
        <f t="shared" si="3"/>
        <v>0.5473319870812674</v>
      </c>
      <c r="Q23" s="36">
        <f t="shared" si="4"/>
        <v>16200.759999999998</v>
      </c>
      <c r="R23" s="33">
        <f t="shared" si="5"/>
        <v>2.0973218193970147E-3</v>
      </c>
      <c r="S23" s="5">
        <v>0.1</v>
      </c>
      <c r="T23">
        <f t="shared" si="6"/>
        <v>2.0973218193970149E-4</v>
      </c>
    </row>
    <row r="24" spans="1:20" x14ac:dyDescent="0.2">
      <c r="A24" s="37" t="s">
        <v>82</v>
      </c>
      <c r="B24" s="37"/>
      <c r="C24" s="30">
        <v>31221.33</v>
      </c>
      <c r="D24" s="30"/>
      <c r="E24" s="33">
        <f t="shared" si="0"/>
        <v>-23565.560548765719</v>
      </c>
      <c r="F24" s="35">
        <f t="shared" si="1"/>
        <v>-23567</v>
      </c>
      <c r="G24" s="33">
        <f t="shared" si="2"/>
        <v>0.53341392108268337</v>
      </c>
      <c r="H24" s="33"/>
      <c r="I24" s="38"/>
      <c r="J24" s="38"/>
      <c r="K24" s="38"/>
      <c r="L24" s="38"/>
      <c r="M24" s="38"/>
      <c r="N24" s="38">
        <f t="shared" si="7"/>
        <v>0.53341392108268337</v>
      </c>
      <c r="O24" s="38"/>
      <c r="P24" s="33">
        <f t="shared" si="3"/>
        <v>0.54716470779892989</v>
      </c>
      <c r="Q24" s="36">
        <f t="shared" si="4"/>
        <v>16202.830000000002</v>
      </c>
      <c r="R24" s="33">
        <f t="shared" si="5"/>
        <v>1.8908413531570179E-4</v>
      </c>
      <c r="S24" s="5">
        <v>0.1</v>
      </c>
      <c r="T24">
        <f t="shared" si="6"/>
        <v>1.8908413531570182E-5</v>
      </c>
    </row>
    <row r="25" spans="1:20" x14ac:dyDescent="0.2">
      <c r="A25" s="37" t="s">
        <v>82</v>
      </c>
      <c r="B25" s="37"/>
      <c r="C25" s="30">
        <v>31225.4</v>
      </c>
      <c r="D25" s="30"/>
      <c r="E25" s="33">
        <f t="shared" si="0"/>
        <v>-23554.57739611081</v>
      </c>
      <c r="F25" s="35">
        <f t="shared" si="1"/>
        <v>-23556</v>
      </c>
      <c r="G25" s="33">
        <f t="shared" si="2"/>
        <v>0.52717084164760308</v>
      </c>
      <c r="H25" s="33"/>
      <c r="I25" s="38"/>
      <c r="J25" s="38"/>
      <c r="K25" s="38"/>
      <c r="L25" s="38"/>
      <c r="M25" s="38"/>
      <c r="N25" s="38">
        <f t="shared" si="7"/>
        <v>0.52717084164760308</v>
      </c>
      <c r="O25" s="38"/>
      <c r="P25" s="33">
        <f t="shared" si="3"/>
        <v>0.54683020594340237</v>
      </c>
      <c r="Q25" s="36">
        <f t="shared" si="4"/>
        <v>16206.900000000001</v>
      </c>
      <c r="R25" s="33">
        <f t="shared" si="5"/>
        <v>3.8649060451494778E-4</v>
      </c>
      <c r="S25" s="5">
        <v>0.1</v>
      </c>
      <c r="T25">
        <f t="shared" si="6"/>
        <v>3.8649060451494778E-5</v>
      </c>
    </row>
    <row r="26" spans="1:20" x14ac:dyDescent="0.2">
      <c r="A26" s="37" t="s">
        <v>82</v>
      </c>
      <c r="B26" s="37"/>
      <c r="C26" s="30">
        <v>31241.33</v>
      </c>
      <c r="D26" s="30"/>
      <c r="E26" s="33">
        <f t="shared" si="0"/>
        <v>-23511.58928264822</v>
      </c>
      <c r="F26" s="35">
        <f t="shared" si="1"/>
        <v>-23513</v>
      </c>
      <c r="G26" s="33">
        <f t="shared" si="2"/>
        <v>0.52276607656676788</v>
      </c>
      <c r="H26" s="33"/>
      <c r="I26" s="38"/>
      <c r="J26" s="38"/>
      <c r="K26" s="38"/>
      <c r="L26" s="38"/>
      <c r="M26" s="38"/>
      <c r="N26" s="38">
        <f t="shared" si="7"/>
        <v>0.52276607656676788</v>
      </c>
      <c r="O26" s="38"/>
      <c r="P26" s="33">
        <f t="shared" si="3"/>
        <v>0.54552333328303226</v>
      </c>
      <c r="Q26" s="36">
        <f t="shared" si="4"/>
        <v>16222.830000000002</v>
      </c>
      <c r="R26" s="33">
        <f t="shared" si="5"/>
        <v>5.1789273324996047E-4</v>
      </c>
      <c r="S26" s="5">
        <v>0.1</v>
      </c>
      <c r="T26">
        <f t="shared" si="6"/>
        <v>5.1789273324996047E-5</v>
      </c>
    </row>
    <row r="27" spans="1:20" x14ac:dyDescent="0.2">
      <c r="A27" s="37" t="s">
        <v>82</v>
      </c>
      <c r="B27" s="37"/>
      <c r="C27" s="30">
        <v>31244.31</v>
      </c>
      <c r="D27" s="30"/>
      <c r="E27" s="33">
        <f t="shared" si="0"/>
        <v>-23503.547563996715</v>
      </c>
      <c r="F27" s="35">
        <f t="shared" si="1"/>
        <v>-23505</v>
      </c>
      <c r="G27" s="33">
        <f t="shared" si="2"/>
        <v>0.53822565515656606</v>
      </c>
      <c r="H27" s="33"/>
      <c r="I27" s="38"/>
      <c r="J27" s="38"/>
      <c r="K27" s="38"/>
      <c r="L27" s="38"/>
      <c r="M27" s="38"/>
      <c r="N27" s="38">
        <f t="shared" si="7"/>
        <v>0.53822565515656606</v>
      </c>
      <c r="O27" s="38"/>
      <c r="P27" s="33">
        <f t="shared" si="3"/>
        <v>0.54528032166184193</v>
      </c>
      <c r="Q27" s="36">
        <f t="shared" si="4"/>
        <v>16225.810000000001</v>
      </c>
      <c r="R27" s="33">
        <f t="shared" si="5"/>
        <v>4.9768319500661173E-5</v>
      </c>
      <c r="S27" s="5">
        <v>0.1</v>
      </c>
      <c r="T27">
        <f t="shared" si="6"/>
        <v>4.9768319500661173E-6</v>
      </c>
    </row>
    <row r="28" spans="1:20" x14ac:dyDescent="0.2">
      <c r="A28" s="37" t="s">
        <v>82</v>
      </c>
      <c r="B28" s="37"/>
      <c r="C28" s="30">
        <v>31247.279999999999</v>
      </c>
      <c r="D28" s="30"/>
      <c r="E28" s="33">
        <f t="shared" si="0"/>
        <v>-23495.532830978271</v>
      </c>
      <c r="F28" s="35">
        <f t="shared" si="1"/>
        <v>-23497</v>
      </c>
      <c r="G28" s="33">
        <f t="shared" si="2"/>
        <v>0.54368523374432698</v>
      </c>
      <c r="H28" s="33"/>
      <c r="I28" s="38"/>
      <c r="J28" s="38"/>
      <c r="K28" s="38"/>
      <c r="L28" s="38"/>
      <c r="M28" s="38"/>
      <c r="N28" s="38">
        <f t="shared" si="7"/>
        <v>0.54368523374432698</v>
      </c>
      <c r="O28" s="38"/>
      <c r="P28" s="33">
        <f t="shared" si="3"/>
        <v>0.54503735003387932</v>
      </c>
      <c r="Q28" s="36">
        <f t="shared" si="4"/>
        <v>16228.779999999999</v>
      </c>
      <c r="R28" s="33">
        <f t="shared" si="5"/>
        <v>1.8282184604727896E-6</v>
      </c>
      <c r="S28" s="5">
        <v>0.1</v>
      </c>
      <c r="T28">
        <f t="shared" si="6"/>
        <v>1.8282184604727896E-7</v>
      </c>
    </row>
    <row r="29" spans="1:20" x14ac:dyDescent="0.2">
      <c r="A29" s="37" t="s">
        <v>82</v>
      </c>
      <c r="B29" s="37"/>
      <c r="C29" s="30">
        <v>31248.38</v>
      </c>
      <c r="D29" s="30"/>
      <c r="E29" s="33">
        <f t="shared" si="0"/>
        <v>-23492.564411341802</v>
      </c>
      <c r="F29" s="35">
        <f t="shared" si="1"/>
        <v>-23494</v>
      </c>
      <c r="G29" s="33">
        <f t="shared" si="2"/>
        <v>0.53198257571784779</v>
      </c>
      <c r="H29" s="33"/>
      <c r="I29" s="38"/>
      <c r="J29" s="38"/>
      <c r="K29" s="38"/>
      <c r="L29" s="38"/>
      <c r="M29" s="38"/>
      <c r="N29" s="38">
        <f t="shared" si="7"/>
        <v>0.53198257571784779</v>
      </c>
      <c r="O29" s="38"/>
      <c r="P29" s="33">
        <f t="shared" si="3"/>
        <v>0.54494624598414743</v>
      </c>
      <c r="Q29" s="36">
        <f t="shared" si="4"/>
        <v>16229.880000000001</v>
      </c>
      <c r="R29" s="33">
        <f t="shared" si="5"/>
        <v>1.6805674677334117E-4</v>
      </c>
      <c r="S29" s="5">
        <v>0.1</v>
      </c>
      <c r="T29">
        <f t="shared" si="6"/>
        <v>1.6805674677334117E-5</v>
      </c>
    </row>
    <row r="30" spans="1:20" x14ac:dyDescent="0.2">
      <c r="A30" s="37" t="s">
        <v>82</v>
      </c>
      <c r="B30" s="37"/>
      <c r="C30" s="30">
        <v>31257.31</v>
      </c>
      <c r="D30" s="30"/>
      <c r="E30" s="33">
        <f t="shared" si="0"/>
        <v>-23468.466241020338</v>
      </c>
      <c r="F30" s="35">
        <f t="shared" si="1"/>
        <v>-23470</v>
      </c>
      <c r="G30" s="33">
        <f t="shared" si="2"/>
        <v>0.56836131148884306</v>
      </c>
      <c r="H30" s="33"/>
      <c r="I30" s="38"/>
      <c r="J30" s="38"/>
      <c r="K30" s="38"/>
      <c r="L30" s="38"/>
      <c r="M30" s="38"/>
      <c r="N30" s="38">
        <f t="shared" si="7"/>
        <v>0.56836131148884306</v>
      </c>
      <c r="O30" s="38"/>
      <c r="P30" s="33">
        <f t="shared" si="3"/>
        <v>0.54421761605200725</v>
      </c>
      <c r="Q30" s="36">
        <f t="shared" si="4"/>
        <v>16238.810000000001</v>
      </c>
      <c r="R30" s="33">
        <f t="shared" si="5"/>
        <v>5.829180293466863E-4</v>
      </c>
      <c r="S30" s="5">
        <v>0.1</v>
      </c>
      <c r="T30">
        <f t="shared" si="6"/>
        <v>5.8291802934668631E-5</v>
      </c>
    </row>
    <row r="31" spans="1:20" x14ac:dyDescent="0.2">
      <c r="A31" s="37" t="s">
        <v>82</v>
      </c>
      <c r="B31" s="37"/>
      <c r="C31" s="30">
        <v>31269.32</v>
      </c>
      <c r="D31" s="30"/>
      <c r="E31" s="33">
        <f t="shared" si="0"/>
        <v>-23436.056495716784</v>
      </c>
      <c r="F31" s="35">
        <f t="shared" si="1"/>
        <v>-23437.5</v>
      </c>
      <c r="G31" s="33">
        <f t="shared" si="2"/>
        <v>0.53491584950825199</v>
      </c>
      <c r="H31" s="33"/>
      <c r="I31" s="38"/>
      <c r="J31" s="38"/>
      <c r="K31" s="38"/>
      <c r="L31" s="38"/>
      <c r="M31" s="38"/>
      <c r="N31" s="38">
        <f t="shared" si="7"/>
        <v>0.53491584950825199</v>
      </c>
      <c r="O31" s="38"/>
      <c r="P31" s="33">
        <f t="shared" si="3"/>
        <v>0.54323150341653959</v>
      </c>
      <c r="Q31" s="36">
        <f t="shared" si="4"/>
        <v>16250.82</v>
      </c>
      <c r="R31" s="33">
        <f t="shared" si="5"/>
        <v>6.9150099922418674E-5</v>
      </c>
      <c r="S31" s="5">
        <v>0.1</v>
      </c>
      <c r="T31">
        <f t="shared" si="6"/>
        <v>6.9150099922418674E-6</v>
      </c>
    </row>
    <row r="32" spans="1:20" x14ac:dyDescent="0.2">
      <c r="A32" s="37" t="s">
        <v>82</v>
      </c>
      <c r="B32" s="37"/>
      <c r="C32" s="30">
        <v>31272.29</v>
      </c>
      <c r="D32" s="30"/>
      <c r="E32" s="33">
        <f t="shared" si="0"/>
        <v>-23428.041762698333</v>
      </c>
      <c r="F32" s="35">
        <f t="shared" si="1"/>
        <v>-23429.5</v>
      </c>
      <c r="G32" s="33">
        <f t="shared" si="2"/>
        <v>0.54037542809965089</v>
      </c>
      <c r="H32" s="33"/>
      <c r="I32" s="38"/>
      <c r="J32" s="38"/>
      <c r="K32" s="38"/>
      <c r="L32" s="38"/>
      <c r="M32" s="38"/>
      <c r="N32" s="38">
        <f t="shared" si="7"/>
        <v>0.54037542809965089</v>
      </c>
      <c r="O32" s="38"/>
      <c r="P32" s="33">
        <f t="shared" si="3"/>
        <v>0.54298886923143608</v>
      </c>
      <c r="Q32" s="36">
        <f t="shared" si="4"/>
        <v>16253.79</v>
      </c>
      <c r="R32" s="33">
        <f t="shared" si="5"/>
        <v>6.8300745493066445E-6</v>
      </c>
      <c r="S32" s="5">
        <v>0.1</v>
      </c>
      <c r="T32">
        <f t="shared" si="6"/>
        <v>6.8300745493066454E-7</v>
      </c>
    </row>
    <row r="33" spans="1:20" x14ac:dyDescent="0.2">
      <c r="A33" s="37" t="s">
        <v>82</v>
      </c>
      <c r="B33" s="37"/>
      <c r="C33" s="30">
        <v>31274.3</v>
      </c>
      <c r="D33" s="30"/>
      <c r="E33" s="33">
        <f t="shared" si="0"/>
        <v>-23422.617650453529</v>
      </c>
      <c r="F33" s="35">
        <f t="shared" si="1"/>
        <v>-23424</v>
      </c>
      <c r="G33" s="33">
        <f t="shared" si="2"/>
        <v>0.51225388837701757</v>
      </c>
      <c r="H33" s="33"/>
      <c r="I33" s="38"/>
      <c r="J33" s="38"/>
      <c r="K33" s="38"/>
      <c r="L33" s="38"/>
      <c r="M33" s="38"/>
      <c r="N33" s="38">
        <f t="shared" si="7"/>
        <v>0.51225388837701757</v>
      </c>
      <c r="O33" s="38"/>
      <c r="P33" s="33">
        <f t="shared" si="3"/>
        <v>0.54282208142837396</v>
      </c>
      <c r="Q33" s="36">
        <f t="shared" si="4"/>
        <v>16255.8</v>
      </c>
      <c r="R33" s="33">
        <f t="shared" si="5"/>
        <v>9.3441442642499281E-4</v>
      </c>
      <c r="S33" s="5">
        <v>0.1</v>
      </c>
      <c r="T33">
        <f t="shared" si="6"/>
        <v>9.3441442642499289E-5</v>
      </c>
    </row>
    <row r="34" spans="1:20" x14ac:dyDescent="0.2">
      <c r="A34" s="37" t="s">
        <v>82</v>
      </c>
      <c r="B34" s="37"/>
      <c r="C34" s="30">
        <v>31275.25</v>
      </c>
      <c r="D34" s="30"/>
      <c r="E34" s="33">
        <f t="shared" si="0"/>
        <v>-23420.054015312948</v>
      </c>
      <c r="F34" s="35">
        <f t="shared" si="1"/>
        <v>-23421.5</v>
      </c>
      <c r="G34" s="33">
        <f t="shared" si="2"/>
        <v>0.53583500668901252</v>
      </c>
      <c r="H34" s="33"/>
      <c r="I34" s="38"/>
      <c r="J34" s="38"/>
      <c r="K34" s="38"/>
      <c r="L34" s="38"/>
      <c r="M34" s="38"/>
      <c r="N34" s="38">
        <f t="shared" si="7"/>
        <v>0.53583500668901252</v>
      </c>
      <c r="O34" s="38"/>
      <c r="P34" s="33">
        <f t="shared" si="3"/>
        <v>0.5427462750395603</v>
      </c>
      <c r="Q34" s="36">
        <f t="shared" si="4"/>
        <v>16256.75</v>
      </c>
      <c r="R34" s="33">
        <f t="shared" si="5"/>
        <v>4.7765630213283476E-5</v>
      </c>
      <c r="S34" s="5">
        <v>0.1</v>
      </c>
      <c r="T34">
        <f t="shared" si="6"/>
        <v>4.7765630213283478E-6</v>
      </c>
    </row>
    <row r="35" spans="1:20" x14ac:dyDescent="0.2">
      <c r="A35" s="37" t="s">
        <v>83</v>
      </c>
      <c r="B35" s="37"/>
      <c r="C35" s="30">
        <v>35270.622900000002</v>
      </c>
      <c r="D35" s="30"/>
      <c r="E35" s="33">
        <f t="shared" si="0"/>
        <v>-12638.287314085743</v>
      </c>
      <c r="F35" s="17">
        <f>ROUND(2*E35,0)/2-0.5</f>
        <v>-12639</v>
      </c>
      <c r="G35" s="33">
        <f t="shared" si="2"/>
        <v>0.26409827507450245</v>
      </c>
      <c r="H35" s="33"/>
      <c r="I35" s="38"/>
      <c r="J35" s="38"/>
      <c r="K35" s="38"/>
      <c r="L35" s="38"/>
      <c r="M35" s="38"/>
      <c r="N35" s="38">
        <f t="shared" si="7"/>
        <v>0.26409827507450245</v>
      </c>
      <c r="O35" s="38"/>
      <c r="P35" s="33">
        <f t="shared" si="3"/>
        <v>0.25212756195037522</v>
      </c>
      <c r="Q35" s="36">
        <f t="shared" si="4"/>
        <v>20252.122900000002</v>
      </c>
      <c r="R35" s="33">
        <f t="shared" si="5"/>
        <v>1.4329797270015192E-4</v>
      </c>
      <c r="S35" s="5">
        <v>0.1</v>
      </c>
      <c r="T35">
        <f t="shared" si="6"/>
        <v>1.4329797270015192E-5</v>
      </c>
    </row>
    <row r="36" spans="1:20" x14ac:dyDescent="0.2">
      <c r="A36" s="37" t="s">
        <v>83</v>
      </c>
      <c r="B36" s="37"/>
      <c r="C36" s="30">
        <v>35277.481299999999</v>
      </c>
      <c r="D36" s="30"/>
      <c r="E36" s="33">
        <f t="shared" si="0"/>
        <v>-12619.779487508737</v>
      </c>
      <c r="F36" s="17">
        <f>ROUND(2*E36,0)/2-0.5</f>
        <v>-12620.5</v>
      </c>
      <c r="G36" s="33">
        <f t="shared" si="2"/>
        <v>0.26699855056358501</v>
      </c>
      <c r="H36" s="33"/>
      <c r="I36" s="38"/>
      <c r="J36" s="38"/>
      <c r="K36" s="38"/>
      <c r="L36" s="38"/>
      <c r="M36" s="38"/>
      <c r="N36" s="38">
        <f t="shared" si="7"/>
        <v>0.26699855056358501</v>
      </c>
      <c r="O36" s="38"/>
      <c r="P36" s="33">
        <f t="shared" si="3"/>
        <v>0.25169136760720107</v>
      </c>
      <c r="Q36" s="36">
        <f t="shared" si="4"/>
        <v>20258.981299999999</v>
      </c>
      <c r="R36" s="33">
        <f t="shared" si="5"/>
        <v>2.343098500602112E-4</v>
      </c>
      <c r="S36" s="5">
        <v>0.1</v>
      </c>
      <c r="T36">
        <f t="shared" si="6"/>
        <v>2.3430985006021122E-5</v>
      </c>
    </row>
    <row r="37" spans="1:20" x14ac:dyDescent="0.2">
      <c r="A37" s="39" t="s">
        <v>49</v>
      </c>
      <c r="B37" s="37"/>
      <c r="C37" s="40">
        <v>35622.457799999996</v>
      </c>
      <c r="D37" s="40"/>
      <c r="E37" s="33">
        <f t="shared" si="0"/>
        <v>-11688.838563219575</v>
      </c>
      <c r="F37" s="17">
        <f>ROUND(2*E37,0)/2-0.5</f>
        <v>-11689.5</v>
      </c>
      <c r="G37" s="33">
        <f t="shared" si="2"/>
        <v>0.24510700897371862</v>
      </c>
      <c r="H37" s="33"/>
      <c r="I37" s="33"/>
      <c r="J37" s="33"/>
      <c r="K37" s="33"/>
      <c r="L37" s="33"/>
      <c r="M37" s="33"/>
      <c r="N37" s="33">
        <f>G37</f>
        <v>0.24510700897371862</v>
      </c>
      <c r="O37" s="33"/>
      <c r="P37" s="33">
        <f t="shared" si="3"/>
        <v>0.23001638039900429</v>
      </c>
      <c r="Q37" s="36">
        <f t="shared" si="4"/>
        <v>20603.957799999996</v>
      </c>
      <c r="R37" s="33">
        <f t="shared" si="5"/>
        <v>2.2772707077998454E-4</v>
      </c>
      <c r="S37" s="5">
        <v>1</v>
      </c>
      <c r="T37">
        <f t="shared" si="6"/>
        <v>2.2772707077998454E-4</v>
      </c>
    </row>
    <row r="38" spans="1:20" x14ac:dyDescent="0.2">
      <c r="A38" s="37" t="s">
        <v>83</v>
      </c>
      <c r="B38" s="37"/>
      <c r="C38" s="30">
        <v>35624.495699999999</v>
      </c>
      <c r="D38" s="30"/>
      <c r="E38" s="33">
        <f t="shared" si="0"/>
        <v>-11683.339161058524</v>
      </c>
      <c r="F38" s="17">
        <f>ROUND(2*E38,0)/2-0.5</f>
        <v>-11684</v>
      </c>
      <c r="G38" s="33">
        <f t="shared" si="2"/>
        <v>0.24488546925567789</v>
      </c>
      <c r="H38" s="38"/>
      <c r="I38" s="38"/>
      <c r="J38" s="38"/>
      <c r="K38" s="38"/>
      <c r="L38" s="38"/>
      <c r="M38" s="38"/>
      <c r="N38" s="38">
        <f>+C38-(C$7+F38*C$8)</f>
        <v>0.24488546925567789</v>
      </c>
      <c r="O38" s="38"/>
      <c r="P38" s="33">
        <f t="shared" si="3"/>
        <v>0.22988994201336443</v>
      </c>
      <c r="Q38" s="36">
        <f t="shared" si="4"/>
        <v>20605.995699999999</v>
      </c>
      <c r="R38" s="33">
        <f t="shared" si="5"/>
        <v>2.24865837274965E-4</v>
      </c>
      <c r="S38" s="5">
        <v>1</v>
      </c>
      <c r="T38">
        <f t="shared" si="6"/>
        <v>2.24865837274965E-4</v>
      </c>
    </row>
    <row r="39" spans="1:20" x14ac:dyDescent="0.2">
      <c r="A39" s="39" t="s">
        <v>49</v>
      </c>
      <c r="B39" s="37"/>
      <c r="C39" s="40">
        <v>35627.459600000002</v>
      </c>
      <c r="D39" s="40" t="s">
        <v>203</v>
      </c>
      <c r="E39" s="33">
        <f t="shared" si="0"/>
        <v>-11675.340889276235</v>
      </c>
      <c r="F39" s="17">
        <f>ROUND(2*E39,0)/2-0.5</f>
        <v>-11676</v>
      </c>
      <c r="G39" s="33">
        <f t="shared" si="2"/>
        <v>0.24424504784838064</v>
      </c>
      <c r="H39" s="33"/>
      <c r="I39" s="33"/>
      <c r="J39" s="33"/>
      <c r="K39" s="33"/>
      <c r="L39" s="33"/>
      <c r="M39" s="33"/>
      <c r="N39" s="33">
        <f>G39</f>
        <v>0.24424504784838064</v>
      </c>
      <c r="O39" s="33"/>
      <c r="P39" s="33">
        <f t="shared" si="3"/>
        <v>0.22970606537853788</v>
      </c>
      <c r="Q39" s="36">
        <f t="shared" si="4"/>
        <v>20608.959600000002</v>
      </c>
      <c r="R39" s="33">
        <f t="shared" si="5"/>
        <v>2.1138201125839491E-4</v>
      </c>
      <c r="S39" s="5">
        <v>1</v>
      </c>
      <c r="T39">
        <f t="shared" si="6"/>
        <v>2.1138201125839491E-4</v>
      </c>
    </row>
    <row r="40" spans="1:20" x14ac:dyDescent="0.2">
      <c r="A40" s="39" t="s">
        <v>50</v>
      </c>
      <c r="B40" s="37"/>
      <c r="C40" s="40">
        <v>39950.812100000003</v>
      </c>
      <c r="D40" s="40" t="s">
        <v>203</v>
      </c>
      <c r="E40" s="33">
        <f t="shared" si="0"/>
        <v>-8.5004744134903945</v>
      </c>
      <c r="F40" s="33">
        <f t="shared" ref="F40:F50" si="8">ROUND(2*E40,0)/2</f>
        <v>-8.5</v>
      </c>
      <c r="G40" s="33">
        <f t="shared" si="2"/>
        <v>-1.7580224812263623E-4</v>
      </c>
      <c r="H40" s="33"/>
      <c r="I40" s="33"/>
      <c r="J40" s="33"/>
      <c r="K40" s="33"/>
      <c r="L40" s="33"/>
      <c r="M40" s="33"/>
      <c r="N40" s="33">
        <f>G40</f>
        <v>-1.7580224812263623E-4</v>
      </c>
      <c r="O40" s="33"/>
      <c r="P40" s="33">
        <f t="shared" si="3"/>
        <v>4.096245977203347E-3</v>
      </c>
      <c r="Q40" s="36">
        <f t="shared" si="4"/>
        <v>24932.312100000003</v>
      </c>
      <c r="R40" s="33">
        <f t="shared" si="5"/>
        <v>1.8250396039510881E-5</v>
      </c>
      <c r="S40" s="5">
        <v>1</v>
      </c>
      <c r="T40">
        <f t="shared" si="6"/>
        <v>1.8250396039510881E-5</v>
      </c>
    </row>
    <row r="41" spans="1:20" x14ac:dyDescent="0.2">
      <c r="A41" s="39" t="s">
        <v>50</v>
      </c>
      <c r="B41" s="37"/>
      <c r="C41" s="40">
        <v>39951.924299999999</v>
      </c>
      <c r="D41" s="40" t="s">
        <v>203</v>
      </c>
      <c r="E41" s="33">
        <f t="shared" si="0"/>
        <v>-5.4991323047072349</v>
      </c>
      <c r="F41" s="33">
        <f t="shared" si="8"/>
        <v>-5.5</v>
      </c>
      <c r="G41" s="33">
        <f t="shared" si="2"/>
        <v>3.2153972279047593E-4</v>
      </c>
      <c r="H41" s="33"/>
      <c r="I41" s="33"/>
      <c r="J41" s="33"/>
      <c r="K41" s="33"/>
      <c r="L41" s="33"/>
      <c r="M41" s="33"/>
      <c r="N41" s="33">
        <f>G41</f>
        <v>3.2153972279047593E-4</v>
      </c>
      <c r="O41" s="33"/>
      <c r="P41" s="33">
        <f t="shared" si="3"/>
        <v>4.0491754085519626E-3</v>
      </c>
      <c r="Q41" s="36">
        <f t="shared" si="4"/>
        <v>24933.424299999999</v>
      </c>
      <c r="R41" s="33">
        <f t="shared" si="5"/>
        <v>1.3895267805762509E-5</v>
      </c>
      <c r="S41" s="5">
        <v>1</v>
      </c>
      <c r="T41">
        <f t="shared" si="6"/>
        <v>1.3895267805762509E-5</v>
      </c>
    </row>
    <row r="42" spans="1:20" x14ac:dyDescent="0.2">
      <c r="A42" s="39" t="s">
        <v>50</v>
      </c>
      <c r="B42" s="37"/>
      <c r="C42" s="40">
        <v>39953.776299999998</v>
      </c>
      <c r="D42" s="40" t="s">
        <v>203</v>
      </c>
      <c r="E42" s="33">
        <f t="shared" si="0"/>
        <v>-0.50139306222964986</v>
      </c>
      <c r="F42" s="33">
        <f t="shared" si="8"/>
        <v>-0.5</v>
      </c>
      <c r="G42" s="33">
        <f t="shared" si="2"/>
        <v>-5.1622366299852729E-4</v>
      </c>
      <c r="H42" s="33"/>
      <c r="I42" s="33"/>
      <c r="J42" s="33"/>
      <c r="K42" s="33"/>
      <c r="L42" s="33"/>
      <c r="M42" s="33"/>
      <c r="N42" s="33">
        <f>G42</f>
        <v>-5.1622366299852729E-4</v>
      </c>
      <c r="O42" s="33"/>
      <c r="P42" s="33">
        <f t="shared" si="3"/>
        <v>3.9707369586833218E-3</v>
      </c>
      <c r="Q42" s="36">
        <f t="shared" si="4"/>
        <v>24935.276299999998</v>
      </c>
      <c r="R42" s="33">
        <f t="shared" si="5"/>
        <v>2.0132815620523566E-5</v>
      </c>
      <c r="S42" s="5">
        <v>1</v>
      </c>
      <c r="T42">
        <f t="shared" si="6"/>
        <v>2.0132815620523566E-5</v>
      </c>
    </row>
    <row r="43" spans="1:20" x14ac:dyDescent="0.2">
      <c r="A43" s="37" t="s">
        <v>22</v>
      </c>
      <c r="B43" s="37"/>
      <c r="C43" s="30">
        <v>39953.962099999997</v>
      </c>
      <c r="D43" s="40" t="s">
        <v>203</v>
      </c>
      <c r="E43" s="33">
        <f t="shared" si="0"/>
        <v>0</v>
      </c>
      <c r="F43" s="33">
        <f t="shared" si="8"/>
        <v>0</v>
      </c>
      <c r="G43" s="33">
        <f t="shared" si="2"/>
        <v>0</v>
      </c>
      <c r="H43" s="33">
        <f>G43</f>
        <v>0</v>
      </c>
      <c r="I43" s="33"/>
      <c r="J43" s="33"/>
      <c r="K43" s="33"/>
      <c r="L43" s="33"/>
      <c r="M43" s="33"/>
      <c r="N43" s="38"/>
      <c r="O43" s="33"/>
      <c r="P43" s="33">
        <f t="shared" si="3"/>
        <v>3.9628939729259597E-3</v>
      </c>
      <c r="Q43" s="36">
        <f t="shared" si="4"/>
        <v>24935.462099999997</v>
      </c>
      <c r="R43" s="33">
        <f t="shared" si="5"/>
        <v>1.5704528640652897E-5</v>
      </c>
      <c r="S43" s="5">
        <v>0.2</v>
      </c>
      <c r="T43">
        <f t="shared" si="6"/>
        <v>3.1409057281305798E-6</v>
      </c>
    </row>
    <row r="44" spans="1:20" x14ac:dyDescent="0.2">
      <c r="A44" s="39" t="s">
        <v>50</v>
      </c>
      <c r="B44" s="37"/>
      <c r="C44" s="40">
        <v>39953.962599999999</v>
      </c>
      <c r="D44" s="40" t="s">
        <v>203</v>
      </c>
      <c r="E44" s="33">
        <f t="shared" si="0"/>
        <v>1.3492816581210194E-3</v>
      </c>
      <c r="F44" s="33">
        <f t="shared" si="8"/>
        <v>0</v>
      </c>
      <c r="G44" s="33">
        <f t="shared" si="2"/>
        <v>5.0000000192085281E-4</v>
      </c>
      <c r="H44" s="33"/>
      <c r="I44" s="33"/>
      <c r="J44" s="33"/>
      <c r="K44" s="33"/>
      <c r="L44" s="33"/>
      <c r="M44" s="33"/>
      <c r="N44" s="33">
        <f>G44</f>
        <v>5.0000000192085281E-4</v>
      </c>
      <c r="O44" s="33"/>
      <c r="P44" s="33">
        <f t="shared" si="3"/>
        <v>3.9628939729259597E-3</v>
      </c>
      <c r="Q44" s="36">
        <f t="shared" si="4"/>
        <v>24935.462599999999</v>
      </c>
      <c r="R44" s="33">
        <f t="shared" si="5"/>
        <v>1.1991634654423518E-5</v>
      </c>
      <c r="S44" s="5">
        <v>1</v>
      </c>
      <c r="T44">
        <f t="shared" si="6"/>
        <v>1.1991634654423518E-5</v>
      </c>
    </row>
    <row r="45" spans="1:20" x14ac:dyDescent="0.2">
      <c r="A45" s="39" t="s">
        <v>50</v>
      </c>
      <c r="B45" s="37"/>
      <c r="C45" s="40">
        <v>40298.947</v>
      </c>
      <c r="D45" s="30" t="s">
        <v>218</v>
      </c>
      <c r="E45" s="33">
        <f t="shared" si="0"/>
        <v>930.96359222094839</v>
      </c>
      <c r="F45" s="33">
        <f t="shared" si="8"/>
        <v>931</v>
      </c>
      <c r="G45" s="33">
        <f t="shared" si="2"/>
        <v>-1.3491541583789513E-2</v>
      </c>
      <c r="H45" s="33"/>
      <c r="I45" s="33"/>
      <c r="J45" s="33"/>
      <c r="K45" s="33"/>
      <c r="L45" s="33"/>
      <c r="M45" s="33"/>
      <c r="N45" s="33">
        <f>G45</f>
        <v>-1.3491541583789513E-2</v>
      </c>
      <c r="O45" s="33"/>
      <c r="P45" s="33">
        <f t="shared" si="3"/>
        <v>-1.0369783109510561E-2</v>
      </c>
      <c r="Q45" s="36">
        <f t="shared" si="4"/>
        <v>25280.447</v>
      </c>
      <c r="R45" s="33">
        <f t="shared" si="5"/>
        <v>9.7453759717324481E-6</v>
      </c>
      <c r="S45" s="5">
        <v>1</v>
      </c>
      <c r="T45">
        <f t="shared" si="6"/>
        <v>9.7453759717324481E-6</v>
      </c>
    </row>
    <row r="46" spans="1:20" x14ac:dyDescent="0.2">
      <c r="A46" s="39" t="s">
        <v>50</v>
      </c>
      <c r="B46" s="37"/>
      <c r="C46" s="40">
        <v>40389.731899999999</v>
      </c>
      <c r="D46" s="40" t="s">
        <v>203</v>
      </c>
      <c r="E46" s="33">
        <f t="shared" si="0"/>
        <v>1175.9523920884719</v>
      </c>
      <c r="F46" s="33">
        <f t="shared" si="8"/>
        <v>1176</v>
      </c>
      <c r="G46" s="33">
        <f t="shared" si="2"/>
        <v>-1.7641947262745816E-2</v>
      </c>
      <c r="H46" s="33"/>
      <c r="I46" s="33"/>
      <c r="J46" s="33"/>
      <c r="K46" s="33"/>
      <c r="L46" s="33"/>
      <c r="M46" s="33"/>
      <c r="N46" s="33">
        <f>G46</f>
        <v>-1.7641947262745816E-2</v>
      </c>
      <c r="O46" s="33"/>
      <c r="P46" s="33">
        <f t="shared" si="3"/>
        <v>-1.4051517980406558E-2</v>
      </c>
      <c r="Q46" s="36">
        <f t="shared" si="4"/>
        <v>25371.231899999999</v>
      </c>
      <c r="R46" s="33">
        <f t="shared" si="5"/>
        <v>1.2891182431479205E-5</v>
      </c>
      <c r="S46" s="5">
        <v>1</v>
      </c>
      <c r="T46">
        <f t="shared" si="6"/>
        <v>1.2891182431479205E-5</v>
      </c>
    </row>
    <row r="47" spans="1:20" x14ac:dyDescent="0.2">
      <c r="A47" s="26" t="s">
        <v>75</v>
      </c>
      <c r="B47" s="25" t="s">
        <v>76</v>
      </c>
      <c r="C47" s="26">
        <v>42183.4</v>
      </c>
      <c r="D47" s="40" t="s">
        <v>203</v>
      </c>
      <c r="E47" s="33">
        <f t="shared" si="0"/>
        <v>6016.2793096669247</v>
      </c>
      <c r="F47" s="33">
        <f t="shared" si="8"/>
        <v>6016.5</v>
      </c>
      <c r="G47" s="33">
        <f t="shared" si="2"/>
        <v>-8.1780676628113724E-2</v>
      </c>
      <c r="H47" s="33"/>
      <c r="I47" s="33"/>
      <c r="J47" s="33"/>
      <c r="K47" s="33">
        <f>G47</f>
        <v>-8.1780676628113724E-2</v>
      </c>
      <c r="L47" s="33"/>
      <c r="M47" s="33"/>
      <c r="N47" s="33"/>
      <c r="O47" s="33"/>
      <c r="P47" s="33">
        <f t="shared" si="3"/>
        <v>-7.9100768837321048E-2</v>
      </c>
      <c r="Q47" s="36">
        <f t="shared" si="4"/>
        <v>27164.9</v>
      </c>
      <c r="R47" s="33">
        <f t="shared" si="5"/>
        <v>7.1819057671512844E-6</v>
      </c>
      <c r="S47" s="5">
        <v>1</v>
      </c>
      <c r="T47">
        <f t="shared" si="6"/>
        <v>7.1819057671512844E-6</v>
      </c>
    </row>
    <row r="48" spans="1:20" x14ac:dyDescent="0.2">
      <c r="A48" s="39" t="s">
        <v>52</v>
      </c>
      <c r="B48" s="37"/>
      <c r="C48" s="40">
        <v>42569.7091</v>
      </c>
      <c r="D48" s="40" t="s">
        <v>203</v>
      </c>
      <c r="E48" s="33">
        <f t="shared" si="0"/>
        <v>7058.7588716524988</v>
      </c>
      <c r="F48" s="33">
        <f t="shared" si="8"/>
        <v>7059</v>
      </c>
      <c r="G48" s="33">
        <f t="shared" si="2"/>
        <v>-8.9354341616854072E-2</v>
      </c>
      <c r="H48" s="33"/>
      <c r="I48" s="33"/>
      <c r="J48" s="33"/>
      <c r="K48" s="33"/>
      <c r="L48" s="33"/>
      <c r="M48" s="33"/>
      <c r="N48" s="33">
        <f>G48</f>
        <v>-8.9354341616854072E-2</v>
      </c>
      <c r="O48" s="33"/>
      <c r="P48" s="33">
        <f t="shared" si="3"/>
        <v>-9.1194199748063004E-2</v>
      </c>
      <c r="Q48" s="36">
        <f t="shared" si="4"/>
        <v>27551.2091</v>
      </c>
      <c r="R48" s="33">
        <f t="shared" si="5"/>
        <v>3.3850779429756251E-6</v>
      </c>
      <c r="S48" s="5">
        <v>1</v>
      </c>
      <c r="T48">
        <f t="shared" si="6"/>
        <v>3.3850779429756251E-6</v>
      </c>
    </row>
    <row r="49" spans="1:20" x14ac:dyDescent="0.2">
      <c r="A49" s="39" t="s">
        <v>52</v>
      </c>
      <c r="B49" s="37"/>
      <c r="C49" s="40">
        <v>42577.674500000001</v>
      </c>
      <c r="D49" s="40" t="s">
        <v>203</v>
      </c>
      <c r="E49" s="33">
        <f t="shared" si="0"/>
        <v>7080.254007809117</v>
      </c>
      <c r="F49" s="33">
        <f t="shared" si="8"/>
        <v>7080.5</v>
      </c>
      <c r="G49" s="33">
        <f t="shared" si="2"/>
        <v>-9.115672414918663E-2</v>
      </c>
      <c r="H49" s="33"/>
      <c r="I49" s="33"/>
      <c r="J49" s="33"/>
      <c r="K49" s="33"/>
      <c r="L49" s="33"/>
      <c r="M49" s="33"/>
      <c r="N49" s="33">
        <f>G49</f>
        <v>-9.115672414918663E-2</v>
      </c>
      <c r="O49" s="33"/>
      <c r="P49" s="33">
        <f t="shared" si="3"/>
        <v>-9.1436461095281446E-2</v>
      </c>
      <c r="Q49" s="36">
        <f t="shared" si="4"/>
        <v>27559.174500000001</v>
      </c>
      <c r="R49" s="33">
        <f t="shared" si="5"/>
        <v>7.8252759010454139E-8</v>
      </c>
      <c r="S49" s="5">
        <v>1</v>
      </c>
      <c r="T49">
        <f t="shared" si="6"/>
        <v>7.8252759010454139E-8</v>
      </c>
    </row>
    <row r="50" spans="1:20" x14ac:dyDescent="0.2">
      <c r="A50" s="39" t="s">
        <v>52</v>
      </c>
      <c r="B50" s="37"/>
      <c r="C50" s="40">
        <v>42582.676899999999</v>
      </c>
      <c r="D50" s="40" t="s">
        <v>203</v>
      </c>
      <c r="E50" s="33">
        <f t="shared" si="0"/>
        <v>7093.7533008904193</v>
      </c>
      <c r="F50" s="33">
        <f t="shared" si="8"/>
        <v>7094</v>
      </c>
      <c r="G50" s="33">
        <f t="shared" si="2"/>
        <v>-9.1418685282405932E-2</v>
      </c>
      <c r="H50" s="33"/>
      <c r="I50" s="33"/>
      <c r="J50" s="33"/>
      <c r="K50" s="33"/>
      <c r="L50" s="33"/>
      <c r="M50" s="33"/>
      <c r="N50" s="33">
        <f>G50</f>
        <v>-9.1418685282405932E-2</v>
      </c>
      <c r="O50" s="33"/>
      <c r="P50" s="33">
        <f t="shared" si="3"/>
        <v>-9.1588431054144534E-2</v>
      </c>
      <c r="Q50" s="36">
        <f t="shared" si="4"/>
        <v>27564.176899999999</v>
      </c>
      <c r="R50" s="33">
        <f t="shared" si="5"/>
        <v>2.8813627023133743E-8</v>
      </c>
      <c r="S50" s="5">
        <v>1</v>
      </c>
      <c r="T50">
        <f t="shared" si="6"/>
        <v>2.8813627023133743E-8</v>
      </c>
    </row>
    <row r="51" spans="1:20" x14ac:dyDescent="0.2">
      <c r="A51" s="37" t="s">
        <v>39</v>
      </c>
      <c r="B51" s="25" t="s">
        <v>65</v>
      </c>
      <c r="C51" s="30">
        <v>44691.385999999999</v>
      </c>
      <c r="D51" s="40" t="s">
        <v>203</v>
      </c>
      <c r="E51" s="33">
        <f t="shared" si="0"/>
        <v>12784.238300915016</v>
      </c>
      <c r="F51" s="70">
        <f t="shared" ref="F51:F82" si="9">ROUND(2*E51,0)/2+0.5</f>
        <v>12784.5</v>
      </c>
      <c r="G51" s="33"/>
      <c r="H51" s="33"/>
      <c r="I51" s="41">
        <v>-9.6977189459721558E-2</v>
      </c>
      <c r="J51" s="33"/>
      <c r="K51" s="33"/>
      <c r="L51" s="33"/>
      <c r="M51" s="33"/>
      <c r="N51" s="33"/>
      <c r="O51" s="33"/>
      <c r="P51" s="33">
        <f t="shared" si="3"/>
        <v>-0.14550498405336787</v>
      </c>
      <c r="Q51" s="36">
        <f t="shared" si="4"/>
        <v>29672.885999999999</v>
      </c>
      <c r="R51" s="33"/>
      <c r="S51" s="5"/>
    </row>
    <row r="52" spans="1:20" x14ac:dyDescent="0.2">
      <c r="A52" s="37" t="s">
        <v>41</v>
      </c>
      <c r="B52" s="37"/>
      <c r="C52" s="30">
        <v>44716.39</v>
      </c>
      <c r="D52" s="40" t="s">
        <v>203</v>
      </c>
      <c r="E52" s="33">
        <f t="shared" si="0"/>
        <v>12851.713177815116</v>
      </c>
      <c r="F52" s="70">
        <f t="shared" si="9"/>
        <v>12852</v>
      </c>
      <c r="G52" s="33"/>
      <c r="H52" s="33"/>
      <c r="I52" s="41">
        <v>-0.10628699510562001</v>
      </c>
      <c r="J52" s="33"/>
      <c r="K52" s="33"/>
      <c r="L52" s="33"/>
      <c r="M52" s="33"/>
      <c r="N52" s="33"/>
      <c r="O52" s="33"/>
      <c r="P52" s="33">
        <f t="shared" si="3"/>
        <v>-0.14602309821954032</v>
      </c>
      <c r="Q52" s="36">
        <f t="shared" si="4"/>
        <v>29697.89</v>
      </c>
      <c r="R52" s="33"/>
      <c r="S52" s="5"/>
    </row>
    <row r="53" spans="1:20" x14ac:dyDescent="0.2">
      <c r="A53" s="39" t="s">
        <v>53</v>
      </c>
      <c r="B53" s="37"/>
      <c r="C53" s="40">
        <v>45131.379300000001</v>
      </c>
      <c r="D53" s="40" t="s">
        <v>203</v>
      </c>
      <c r="E53" s="33">
        <f t="shared" ref="E53:E84" si="10">+(C53-C$7)/C$8</f>
        <v>13971.588075125852</v>
      </c>
      <c r="F53" s="70">
        <f t="shared" si="9"/>
        <v>13972</v>
      </c>
      <c r="G53" s="33">
        <f t="shared" ref="G53:G84" si="11">+C53-(C$7+F53*C$8)</f>
        <v>-0.15264599250076571</v>
      </c>
      <c r="H53" s="33"/>
      <c r="I53" s="33"/>
      <c r="J53" s="33"/>
      <c r="K53" s="33"/>
      <c r="L53" s="33"/>
      <c r="M53" s="33"/>
      <c r="N53" s="33">
        <f>G53</f>
        <v>-0.15264599250076571</v>
      </c>
      <c r="O53" s="33"/>
      <c r="P53" s="33">
        <f t="shared" ref="P53:P84" si="12">+D$11+D$12*F53+D$13*F53^2</f>
        <v>-0.15420440086332798</v>
      </c>
      <c r="Q53" s="36">
        <f t="shared" ref="Q53:Q84" si="13">+C53-15018.5</f>
        <v>30112.879300000001</v>
      </c>
      <c r="R53" s="33">
        <f t="shared" ref="R53:R84" si="14">+(P53-G53)^2</f>
        <v>2.4286366245040128E-6</v>
      </c>
      <c r="S53" s="5">
        <v>1</v>
      </c>
      <c r="T53">
        <f t="shared" ref="T53:T84" si="15">S53*R53</f>
        <v>2.4286366245040128E-6</v>
      </c>
    </row>
    <row r="54" spans="1:20" x14ac:dyDescent="0.2">
      <c r="A54" s="39" t="s">
        <v>53</v>
      </c>
      <c r="B54" s="37"/>
      <c r="C54" s="40">
        <v>45132.3056</v>
      </c>
      <c r="D54" s="40" t="s">
        <v>203</v>
      </c>
      <c r="E54" s="33">
        <f t="shared" si="10"/>
        <v>13974.08775431608</v>
      </c>
      <c r="F54" s="70">
        <f t="shared" si="9"/>
        <v>13974.5</v>
      </c>
      <c r="G54" s="33">
        <f t="shared" si="11"/>
        <v>-0.15276487419032492</v>
      </c>
      <c r="H54" s="33"/>
      <c r="I54" s="33"/>
      <c r="J54" s="33"/>
      <c r="K54" s="33"/>
      <c r="L54" s="33"/>
      <c r="M54" s="33"/>
      <c r="N54" s="33">
        <f>G54</f>
        <v>-0.15276487419032492</v>
      </c>
      <c r="O54" s="33"/>
      <c r="P54" s="33">
        <f t="shared" si="12"/>
        <v>-0.15422178589493535</v>
      </c>
      <c r="Q54" s="36">
        <f t="shared" si="13"/>
        <v>30113.8056</v>
      </c>
      <c r="R54" s="33">
        <f t="shared" si="14"/>
        <v>2.1225917150308709E-6</v>
      </c>
      <c r="S54" s="5">
        <v>1</v>
      </c>
      <c r="T54">
        <f t="shared" si="15"/>
        <v>2.1225917150308709E-6</v>
      </c>
    </row>
    <row r="55" spans="1:20" x14ac:dyDescent="0.2">
      <c r="A55" s="37" t="s">
        <v>42</v>
      </c>
      <c r="B55" s="37"/>
      <c r="C55" s="30">
        <v>46903.411500000002</v>
      </c>
      <c r="D55" s="40" t="s">
        <v>203</v>
      </c>
      <c r="E55" s="33">
        <f t="shared" si="10"/>
        <v>18753.52914687472</v>
      </c>
      <c r="F55" s="70">
        <f t="shared" si="9"/>
        <v>18754</v>
      </c>
      <c r="G55" s="33">
        <f t="shared" si="11"/>
        <v>-0.17448289030289743</v>
      </c>
      <c r="H55" s="33"/>
      <c r="I55" s="33">
        <f>G55</f>
        <v>-0.17448289030289743</v>
      </c>
      <c r="J55" s="33"/>
      <c r="K55" s="33"/>
      <c r="L55" s="33"/>
      <c r="M55" s="33"/>
      <c r="N55" s="33"/>
      <c r="O55" s="33"/>
      <c r="P55" s="33">
        <f t="shared" si="12"/>
        <v>-0.18031733325867216</v>
      </c>
      <c r="Q55" s="36">
        <f t="shared" si="13"/>
        <v>31884.911500000002</v>
      </c>
      <c r="R55" s="33">
        <f t="shared" si="14"/>
        <v>3.4040724604189394E-5</v>
      </c>
      <c r="S55" s="5">
        <v>1</v>
      </c>
      <c r="T55">
        <f t="shared" si="15"/>
        <v>3.4040724604189394E-5</v>
      </c>
    </row>
    <row r="56" spans="1:20" x14ac:dyDescent="0.2">
      <c r="A56" s="37" t="s">
        <v>43</v>
      </c>
      <c r="B56" s="37"/>
      <c r="C56" s="30">
        <v>47288.425199999998</v>
      </c>
      <c r="D56" s="40" t="s">
        <v>203</v>
      </c>
      <c r="E56" s="33">
        <f t="shared" si="10"/>
        <v>19792.512989953859</v>
      </c>
      <c r="F56" s="70">
        <f t="shared" si="9"/>
        <v>19793</v>
      </c>
      <c r="G56" s="33">
        <f t="shared" si="11"/>
        <v>-0.18047012092574732</v>
      </c>
      <c r="H56" s="33"/>
      <c r="I56" s="33">
        <f>G56</f>
        <v>-0.18047012092574732</v>
      </c>
      <c r="J56" s="33"/>
      <c r="K56" s="33"/>
      <c r="L56" s="33"/>
      <c r="M56" s="33"/>
      <c r="N56" s="33"/>
      <c r="O56" s="33"/>
      <c r="P56" s="33">
        <f t="shared" si="12"/>
        <v>-0.18410128527868683</v>
      </c>
      <c r="Q56" s="36">
        <f t="shared" si="13"/>
        <v>32269.925199999998</v>
      </c>
      <c r="R56" s="33">
        <f t="shared" si="14"/>
        <v>1.3185354558058562E-5</v>
      </c>
      <c r="S56" s="5">
        <v>1</v>
      </c>
      <c r="T56">
        <f t="shared" si="15"/>
        <v>1.3185354558058562E-5</v>
      </c>
    </row>
    <row r="57" spans="1:20" x14ac:dyDescent="0.2">
      <c r="A57" s="26" t="s">
        <v>61</v>
      </c>
      <c r="B57" s="25" t="s">
        <v>71</v>
      </c>
      <c r="C57" s="26">
        <v>48132.203600000001</v>
      </c>
      <c r="D57" s="26" t="s">
        <v>238</v>
      </c>
      <c r="E57" s="33">
        <f t="shared" si="10"/>
        <v>22069.502418483742</v>
      </c>
      <c r="F57" s="70">
        <f t="shared" si="9"/>
        <v>22070</v>
      </c>
      <c r="G57" s="33">
        <f t="shared" si="11"/>
        <v>-0.18438756473915419</v>
      </c>
      <c r="H57" s="38"/>
      <c r="I57" s="38"/>
      <c r="J57" s="33"/>
      <c r="K57" s="33">
        <f>G57</f>
        <v>-0.18438756473915419</v>
      </c>
      <c r="L57" s="38"/>
      <c r="M57" s="38"/>
      <c r="N57" s="38"/>
      <c r="O57" s="38">
        <f>+C$11+C$12*F57</f>
        <v>-0.2165006282540291</v>
      </c>
      <c r="P57" s="33">
        <f t="shared" si="12"/>
        <v>-0.1900347890867444</v>
      </c>
      <c r="Q57" s="36">
        <f t="shared" si="13"/>
        <v>33113.703600000001</v>
      </c>
      <c r="R57" s="33">
        <f t="shared" si="14"/>
        <v>3.1891142832015702E-5</v>
      </c>
      <c r="S57" s="75">
        <v>1</v>
      </c>
      <c r="T57">
        <f t="shared" si="15"/>
        <v>3.1891142832015702E-5</v>
      </c>
    </row>
    <row r="58" spans="1:20" x14ac:dyDescent="0.2">
      <c r="A58" s="26" t="s">
        <v>61</v>
      </c>
      <c r="B58" s="25" t="s">
        <v>71</v>
      </c>
      <c r="C58" s="26">
        <v>48132.394099999998</v>
      </c>
      <c r="D58" s="26" t="s">
        <v>238</v>
      </c>
      <c r="E58" s="33">
        <f t="shared" si="10"/>
        <v>22070.016494793505</v>
      </c>
      <c r="F58" s="70">
        <f t="shared" si="9"/>
        <v>22070.5</v>
      </c>
      <c r="G58" s="33">
        <f t="shared" si="11"/>
        <v>-0.17917134107847232</v>
      </c>
      <c r="H58" s="38"/>
      <c r="I58" s="38"/>
      <c r="J58" s="33"/>
      <c r="K58" s="33">
        <f>G58</f>
        <v>-0.17917134107847232</v>
      </c>
      <c r="L58" s="38"/>
      <c r="M58" s="38"/>
      <c r="N58" s="38"/>
      <c r="O58" s="38">
        <f>+C$11+C$12*F58</f>
        <v>-0.21649816337046207</v>
      </c>
      <c r="P58" s="33">
        <f t="shared" si="12"/>
        <v>-0.19003573620896436</v>
      </c>
      <c r="Q58" s="36">
        <f t="shared" si="13"/>
        <v>33113.894099999998</v>
      </c>
      <c r="R58" s="33">
        <f t="shared" si="14"/>
        <v>1.1803508155145899E-4</v>
      </c>
      <c r="S58" s="75">
        <v>1</v>
      </c>
      <c r="T58">
        <f t="shared" si="15"/>
        <v>1.1803508155145899E-4</v>
      </c>
    </row>
    <row r="59" spans="1:20" x14ac:dyDescent="0.2">
      <c r="A59" s="26" t="s">
        <v>61</v>
      </c>
      <c r="B59" s="25" t="s">
        <v>65</v>
      </c>
      <c r="C59" s="26">
        <v>48334.331899999997</v>
      </c>
      <c r="D59" s="26" t="s">
        <v>238</v>
      </c>
      <c r="E59" s="33">
        <f t="shared" si="10"/>
        <v>22614.958431942618</v>
      </c>
      <c r="F59" s="70">
        <f t="shared" si="9"/>
        <v>22615.5</v>
      </c>
      <c r="G59" s="33">
        <f t="shared" si="11"/>
        <v>-0.20068754962994717</v>
      </c>
      <c r="H59" s="38"/>
      <c r="I59" s="38"/>
      <c r="J59" s="33"/>
      <c r="K59" s="33">
        <f>G59</f>
        <v>-0.20068754962994717</v>
      </c>
      <c r="L59" s="38"/>
      <c r="M59" s="38"/>
      <c r="N59" s="38"/>
      <c r="O59" s="38">
        <f>+C$11+C$12*F59</f>
        <v>-0.21381144028239965</v>
      </c>
      <c r="P59" s="33">
        <f t="shared" si="12"/>
        <v>-0.19097520968948442</v>
      </c>
      <c r="Q59" s="36">
        <f t="shared" si="13"/>
        <v>33315.831899999997</v>
      </c>
      <c r="R59" s="33">
        <f t="shared" si="14"/>
        <v>9.4329547119107964E-5</v>
      </c>
      <c r="S59" s="75">
        <v>1</v>
      </c>
      <c r="T59">
        <f t="shared" si="15"/>
        <v>9.4329547119107964E-5</v>
      </c>
    </row>
    <row r="60" spans="1:20" x14ac:dyDescent="0.2">
      <c r="A60" s="37" t="s">
        <v>87</v>
      </c>
      <c r="B60" s="37" t="s">
        <v>65</v>
      </c>
      <c r="C60" s="30">
        <v>48334.332000000002</v>
      </c>
      <c r="D60" s="40" t="s">
        <v>203</v>
      </c>
      <c r="E60" s="33">
        <f t="shared" si="10"/>
        <v>22614.958701798962</v>
      </c>
      <c r="F60" s="70">
        <f t="shared" si="9"/>
        <v>22615.5</v>
      </c>
      <c r="G60" s="33">
        <f t="shared" si="11"/>
        <v>-0.20058754962519743</v>
      </c>
      <c r="H60" s="38"/>
      <c r="I60" s="38"/>
      <c r="J60" s="38"/>
      <c r="K60" s="33">
        <f>G60</f>
        <v>-0.20058754962519743</v>
      </c>
      <c r="L60" s="38"/>
      <c r="M60" s="38"/>
      <c r="N60" s="38"/>
      <c r="O60" s="38"/>
      <c r="P60" s="33">
        <f t="shared" si="12"/>
        <v>-0.19097520968948442</v>
      </c>
      <c r="Q60" s="36">
        <f t="shared" si="13"/>
        <v>33315.832000000002</v>
      </c>
      <c r="R60" s="33">
        <f t="shared" si="14"/>
        <v>9.239707903970309E-5</v>
      </c>
      <c r="S60" s="75">
        <v>1</v>
      </c>
      <c r="T60">
        <f t="shared" si="15"/>
        <v>9.239707903970309E-5</v>
      </c>
    </row>
    <row r="61" spans="1:20" x14ac:dyDescent="0.2">
      <c r="A61" s="37" t="s">
        <v>87</v>
      </c>
      <c r="B61" s="37" t="s">
        <v>71</v>
      </c>
      <c r="C61" s="30">
        <v>48335.262300000002</v>
      </c>
      <c r="D61" s="40" t="s">
        <v>203</v>
      </c>
      <c r="E61" s="33">
        <f t="shared" si="10"/>
        <v>22617.469175242419</v>
      </c>
      <c r="F61" s="70">
        <f t="shared" si="9"/>
        <v>22618</v>
      </c>
      <c r="G61" s="33">
        <f t="shared" si="11"/>
        <v>-0.19670643132121768</v>
      </c>
      <c r="H61" s="38"/>
      <c r="I61" s="38"/>
      <c r="J61" s="38"/>
      <c r="K61" s="33">
        <f>G61</f>
        <v>-0.19670643132121768</v>
      </c>
      <c r="L61" s="38"/>
      <c r="M61" s="38"/>
      <c r="N61" s="38"/>
      <c r="O61" s="38"/>
      <c r="P61" s="33">
        <f t="shared" si="12"/>
        <v>-0.19097909153890616</v>
      </c>
      <c r="Q61" s="36">
        <f t="shared" si="13"/>
        <v>33316.762300000002</v>
      </c>
      <c r="R61" s="33">
        <f t="shared" si="14"/>
        <v>3.280242098204816E-5</v>
      </c>
      <c r="S61" s="75">
        <v>1</v>
      </c>
      <c r="T61">
        <f t="shared" si="15"/>
        <v>3.280242098204816E-5</v>
      </c>
    </row>
    <row r="62" spans="1:20" x14ac:dyDescent="0.2">
      <c r="A62" s="39" t="s">
        <v>55</v>
      </c>
      <c r="B62" s="37"/>
      <c r="C62" s="40">
        <v>48335.262300000002</v>
      </c>
      <c r="D62" s="40"/>
      <c r="E62" s="33">
        <f t="shared" si="10"/>
        <v>22617.469175242419</v>
      </c>
      <c r="F62" s="70">
        <f t="shared" si="9"/>
        <v>22618</v>
      </c>
      <c r="G62" s="33">
        <f t="shared" si="11"/>
        <v>-0.19670643132121768</v>
      </c>
      <c r="H62" s="33"/>
      <c r="I62" s="33"/>
      <c r="J62" s="33"/>
      <c r="K62" s="33"/>
      <c r="L62" s="33"/>
      <c r="M62" s="33"/>
      <c r="N62" s="33">
        <f>G62</f>
        <v>-0.19670643132121768</v>
      </c>
      <c r="O62" s="33"/>
      <c r="P62" s="33">
        <f t="shared" si="12"/>
        <v>-0.19097909153890616</v>
      </c>
      <c r="Q62" s="36">
        <f t="shared" si="13"/>
        <v>33316.762300000002</v>
      </c>
      <c r="R62" s="33">
        <f t="shared" si="14"/>
        <v>3.280242098204816E-5</v>
      </c>
      <c r="S62" s="75">
        <v>1</v>
      </c>
      <c r="T62">
        <f t="shared" si="15"/>
        <v>3.280242098204816E-5</v>
      </c>
    </row>
    <row r="63" spans="1:20" x14ac:dyDescent="0.2">
      <c r="A63" s="39" t="s">
        <v>55</v>
      </c>
      <c r="B63" s="37"/>
      <c r="C63" s="40">
        <v>48335.2624</v>
      </c>
      <c r="D63" s="40"/>
      <c r="E63" s="33">
        <f t="shared" si="10"/>
        <v>22617.469445098741</v>
      </c>
      <c r="F63" s="70">
        <f t="shared" si="9"/>
        <v>22618</v>
      </c>
      <c r="G63" s="33">
        <f t="shared" si="11"/>
        <v>-0.19660643132374389</v>
      </c>
      <c r="H63" s="33"/>
      <c r="I63" s="33"/>
      <c r="J63" s="33"/>
      <c r="K63" s="33"/>
      <c r="L63" s="33"/>
      <c r="M63" s="33"/>
      <c r="N63" s="33">
        <f>G63</f>
        <v>-0.19660643132374389</v>
      </c>
      <c r="O63" s="33"/>
      <c r="P63" s="33">
        <f t="shared" si="12"/>
        <v>-0.19097909153890616</v>
      </c>
      <c r="Q63" s="36">
        <f t="shared" si="13"/>
        <v>33316.7624</v>
      </c>
      <c r="R63" s="33">
        <f t="shared" si="14"/>
        <v>3.1666953054017566E-5</v>
      </c>
      <c r="S63" s="75">
        <v>1</v>
      </c>
      <c r="T63">
        <f t="shared" si="15"/>
        <v>3.1666953054017566E-5</v>
      </c>
    </row>
    <row r="64" spans="1:20" x14ac:dyDescent="0.2">
      <c r="A64" s="37" t="s">
        <v>87</v>
      </c>
      <c r="B64" s="37" t="s">
        <v>71</v>
      </c>
      <c r="C64" s="30">
        <v>48336.370199999998</v>
      </c>
      <c r="D64" s="30"/>
      <c r="E64" s="33">
        <f t="shared" si="10"/>
        <v>22620.458913528983</v>
      </c>
      <c r="F64" s="70">
        <f t="shared" si="9"/>
        <v>22621</v>
      </c>
      <c r="G64" s="33">
        <f t="shared" si="11"/>
        <v>-0.20050908935081679</v>
      </c>
      <c r="H64" s="38"/>
      <c r="I64" s="38"/>
      <c r="J64" s="38"/>
      <c r="K64" s="33">
        <f t="shared" ref="K64:K71" si="16">G64</f>
        <v>-0.20050908935081679</v>
      </c>
      <c r="L64" s="38"/>
      <c r="M64" s="38"/>
      <c r="N64" s="38"/>
      <c r="O64" s="38"/>
      <c r="P64" s="33">
        <f t="shared" si="12"/>
        <v>-0.19098374460283529</v>
      </c>
      <c r="Q64" s="36">
        <f t="shared" si="13"/>
        <v>33317.870199999998</v>
      </c>
      <c r="R64" s="33">
        <f t="shared" si="14"/>
        <v>9.0732192567898772E-5</v>
      </c>
      <c r="S64" s="75">
        <v>1</v>
      </c>
      <c r="T64">
        <f t="shared" si="15"/>
        <v>9.0732192567898772E-5</v>
      </c>
    </row>
    <row r="65" spans="1:22" x14ac:dyDescent="0.2">
      <c r="A65" s="26" t="s">
        <v>87</v>
      </c>
      <c r="B65" s="25" t="s">
        <v>65</v>
      </c>
      <c r="C65" s="151">
        <v>48363.235999999997</v>
      </c>
      <c r="D65" s="26" t="s">
        <v>238</v>
      </c>
      <c r="E65" s="33">
        <f t="shared" si="10"/>
        <v>22692.957975591959</v>
      </c>
      <c r="F65" s="70">
        <f t="shared" si="9"/>
        <v>22693.5</v>
      </c>
      <c r="G65" s="33">
        <f t="shared" si="11"/>
        <v>-0.20085665837541455</v>
      </c>
      <c r="H65" s="38"/>
      <c r="I65" s="38"/>
      <c r="J65" s="33"/>
      <c r="K65" s="33">
        <f t="shared" si="16"/>
        <v>-0.20085665837541455</v>
      </c>
      <c r="L65" s="38"/>
      <c r="M65" s="38"/>
      <c r="N65" s="38"/>
      <c r="O65" s="38">
        <f>+C$11+C$12*F65</f>
        <v>-0.21342691844594303</v>
      </c>
      <c r="P65" s="33">
        <f t="shared" si="12"/>
        <v>-0.19109448339052051</v>
      </c>
      <c r="Q65" s="36">
        <f t="shared" si="13"/>
        <v>33344.735999999997</v>
      </c>
      <c r="R65" s="33">
        <f t="shared" si="14"/>
        <v>9.5300060435690942E-5</v>
      </c>
      <c r="S65" s="75">
        <v>1</v>
      </c>
      <c r="T65">
        <f t="shared" si="15"/>
        <v>9.5300060435690942E-5</v>
      </c>
    </row>
    <row r="66" spans="1:22" x14ac:dyDescent="0.2">
      <c r="A66" s="37" t="s">
        <v>87</v>
      </c>
      <c r="B66" s="37" t="s">
        <v>65</v>
      </c>
      <c r="C66" s="30">
        <v>48363.236199999999</v>
      </c>
      <c r="D66" s="30"/>
      <c r="E66" s="33">
        <f t="shared" si="10"/>
        <v>22692.958515304625</v>
      </c>
      <c r="F66" s="70">
        <f t="shared" si="9"/>
        <v>22693.5</v>
      </c>
      <c r="G66" s="33">
        <f t="shared" si="11"/>
        <v>-0.20065665837319102</v>
      </c>
      <c r="H66" s="38"/>
      <c r="I66" s="38"/>
      <c r="J66" s="38"/>
      <c r="K66" s="33">
        <f t="shared" si="16"/>
        <v>-0.20065665837319102</v>
      </c>
      <c r="L66" s="38"/>
      <c r="M66" s="38"/>
      <c r="N66" s="38"/>
      <c r="O66" s="38"/>
      <c r="P66" s="33">
        <f t="shared" si="12"/>
        <v>-0.19109448339052051</v>
      </c>
      <c r="Q66" s="36">
        <f t="shared" si="13"/>
        <v>33344.736199999999</v>
      </c>
      <c r="R66" s="33">
        <f t="shared" si="14"/>
        <v>9.1435190399209712E-5</v>
      </c>
      <c r="S66" s="75">
        <v>1</v>
      </c>
      <c r="T66">
        <f t="shared" si="15"/>
        <v>9.1435190399209712E-5</v>
      </c>
    </row>
    <row r="67" spans="1:22" x14ac:dyDescent="0.2">
      <c r="A67" s="26" t="s">
        <v>87</v>
      </c>
      <c r="B67" s="25" t="s">
        <v>65</v>
      </c>
      <c r="C67" s="26">
        <v>48363.236499999999</v>
      </c>
      <c r="D67" s="26" t="s">
        <v>238</v>
      </c>
      <c r="E67" s="33">
        <f t="shared" si="10"/>
        <v>22692.959324873616</v>
      </c>
      <c r="F67" s="70">
        <f t="shared" si="9"/>
        <v>22693.5</v>
      </c>
      <c r="G67" s="33">
        <f t="shared" si="11"/>
        <v>-0.2003566583734937</v>
      </c>
      <c r="H67" s="38"/>
      <c r="I67" s="38"/>
      <c r="J67" s="33"/>
      <c r="K67" s="33">
        <f t="shared" si="16"/>
        <v>-0.2003566583734937</v>
      </c>
      <c r="L67" s="38"/>
      <c r="M67" s="38"/>
      <c r="N67" s="38"/>
      <c r="O67" s="38">
        <f>+C$11+C$12*F67</f>
        <v>-0.21342691844594303</v>
      </c>
      <c r="P67" s="33">
        <f t="shared" si="12"/>
        <v>-0.19109448339052051</v>
      </c>
      <c r="Q67" s="36">
        <f t="shared" si="13"/>
        <v>33344.736499999999</v>
      </c>
      <c r="R67" s="33">
        <f t="shared" si="14"/>
        <v>8.5787885415214356E-5</v>
      </c>
      <c r="S67" s="75">
        <v>1</v>
      </c>
      <c r="T67">
        <f t="shared" si="15"/>
        <v>8.5787885415214356E-5</v>
      </c>
    </row>
    <row r="68" spans="1:22" x14ac:dyDescent="0.2">
      <c r="A68" s="26" t="s">
        <v>61</v>
      </c>
      <c r="B68" s="25" t="s">
        <v>71</v>
      </c>
      <c r="C68" s="26">
        <v>48363.236499999999</v>
      </c>
      <c r="D68" s="26" t="s">
        <v>238</v>
      </c>
      <c r="E68" s="33">
        <f t="shared" si="10"/>
        <v>22692.959324873616</v>
      </c>
      <c r="F68" s="70">
        <f t="shared" si="9"/>
        <v>22693.5</v>
      </c>
      <c r="G68" s="33">
        <f t="shared" si="11"/>
        <v>-0.2003566583734937</v>
      </c>
      <c r="H68" s="38"/>
      <c r="I68" s="38"/>
      <c r="J68" s="33"/>
      <c r="K68" s="33">
        <f t="shared" si="16"/>
        <v>-0.2003566583734937</v>
      </c>
      <c r="L68" s="38"/>
      <c r="M68" s="38"/>
      <c r="N68" s="38"/>
      <c r="O68" s="38">
        <f>+C$11+C$12*F68</f>
        <v>-0.21342691844594303</v>
      </c>
      <c r="P68" s="33">
        <f t="shared" si="12"/>
        <v>-0.19109448339052051</v>
      </c>
      <c r="Q68" s="36">
        <f t="shared" si="13"/>
        <v>33344.736499999999</v>
      </c>
      <c r="R68" s="33">
        <f t="shared" si="14"/>
        <v>8.5787885415214356E-5</v>
      </c>
      <c r="S68" s="75">
        <v>1</v>
      </c>
      <c r="T68">
        <f t="shared" si="15"/>
        <v>8.5787885415214356E-5</v>
      </c>
    </row>
    <row r="69" spans="1:22" x14ac:dyDescent="0.2">
      <c r="A69" s="26" t="s">
        <v>87</v>
      </c>
      <c r="B69" s="25" t="s">
        <v>71</v>
      </c>
      <c r="C69" s="26">
        <v>48364.165500000003</v>
      </c>
      <c r="D69" s="26" t="s">
        <v>238</v>
      </c>
      <c r="E69" s="33">
        <f t="shared" si="10"/>
        <v>22695.466290184784</v>
      </c>
      <c r="F69" s="70">
        <f t="shared" si="9"/>
        <v>22696</v>
      </c>
      <c r="G69" s="33">
        <f t="shared" si="11"/>
        <v>-0.19777554006577702</v>
      </c>
      <c r="H69" s="38"/>
      <c r="I69" s="38"/>
      <c r="J69" s="33"/>
      <c r="K69" s="33">
        <f t="shared" si="16"/>
        <v>-0.19777554006577702</v>
      </c>
      <c r="L69" s="38"/>
      <c r="M69" s="38"/>
      <c r="N69" s="38"/>
      <c r="O69" s="38">
        <f>+C$11+C$12*F69</f>
        <v>-0.21341459402810786</v>
      </c>
      <c r="P69" s="33">
        <f t="shared" si="12"/>
        <v>-0.19109824338557649</v>
      </c>
      <c r="Q69" s="36">
        <f t="shared" si="13"/>
        <v>33345.665500000003</v>
      </c>
      <c r="R69" s="33">
        <f t="shared" si="14"/>
        <v>4.458629095541707E-5</v>
      </c>
      <c r="S69" s="75">
        <v>1</v>
      </c>
      <c r="T69">
        <f t="shared" si="15"/>
        <v>4.458629095541707E-5</v>
      </c>
    </row>
    <row r="70" spans="1:22" x14ac:dyDescent="0.2">
      <c r="A70" s="26" t="s">
        <v>61</v>
      </c>
      <c r="B70" s="25" t="s">
        <v>65</v>
      </c>
      <c r="C70" s="26">
        <v>48364.165500000003</v>
      </c>
      <c r="D70" s="26" t="s">
        <v>238</v>
      </c>
      <c r="E70" s="33">
        <f t="shared" si="10"/>
        <v>22695.466290184784</v>
      </c>
      <c r="F70" s="70">
        <f t="shared" si="9"/>
        <v>22696</v>
      </c>
      <c r="G70" s="33">
        <f t="shared" si="11"/>
        <v>-0.19777554006577702</v>
      </c>
      <c r="H70" s="38"/>
      <c r="I70" s="38"/>
      <c r="J70" s="33"/>
      <c r="K70" s="33">
        <f t="shared" si="16"/>
        <v>-0.19777554006577702</v>
      </c>
      <c r="L70" s="38"/>
      <c r="M70" s="38"/>
      <c r="N70" s="38"/>
      <c r="O70" s="38">
        <f>+C$11+C$12*F70</f>
        <v>-0.21341459402810786</v>
      </c>
      <c r="P70" s="33">
        <f t="shared" si="12"/>
        <v>-0.19109824338557649</v>
      </c>
      <c r="Q70" s="36">
        <f t="shared" si="13"/>
        <v>33345.665500000003</v>
      </c>
      <c r="R70" s="33">
        <f t="shared" si="14"/>
        <v>4.458629095541707E-5</v>
      </c>
      <c r="S70" s="75">
        <v>1</v>
      </c>
      <c r="T70">
        <f t="shared" si="15"/>
        <v>4.458629095541707E-5</v>
      </c>
    </row>
    <row r="71" spans="1:22" x14ac:dyDescent="0.2">
      <c r="A71" s="37" t="s">
        <v>87</v>
      </c>
      <c r="B71" s="37" t="s">
        <v>71</v>
      </c>
      <c r="C71" s="30">
        <v>48364.165699999998</v>
      </c>
      <c r="D71" s="30"/>
      <c r="E71" s="33">
        <f t="shared" si="10"/>
        <v>22695.466829897432</v>
      </c>
      <c r="F71" s="70">
        <f t="shared" si="9"/>
        <v>22696</v>
      </c>
      <c r="G71" s="33">
        <f t="shared" si="11"/>
        <v>-0.19757554007082945</v>
      </c>
      <c r="H71" s="38"/>
      <c r="I71" s="38"/>
      <c r="J71" s="38"/>
      <c r="K71" s="33">
        <f t="shared" si="16"/>
        <v>-0.19757554007082945</v>
      </c>
      <c r="L71" s="38"/>
      <c r="M71" s="38"/>
      <c r="N71" s="38"/>
      <c r="O71" s="38"/>
      <c r="P71" s="33">
        <f t="shared" si="12"/>
        <v>-0.19109824338557649</v>
      </c>
      <c r="Q71" s="36">
        <f t="shared" si="13"/>
        <v>33345.665699999998</v>
      </c>
      <c r="R71" s="33">
        <f t="shared" si="14"/>
        <v>4.1955372348788969E-5</v>
      </c>
      <c r="S71" s="75">
        <v>1</v>
      </c>
      <c r="T71">
        <f t="shared" si="15"/>
        <v>4.1955372348788969E-5</v>
      </c>
    </row>
    <row r="72" spans="1:22" x14ac:dyDescent="0.2">
      <c r="A72" s="39" t="s">
        <v>55</v>
      </c>
      <c r="B72" s="37"/>
      <c r="C72" s="40">
        <v>48364.165999999997</v>
      </c>
      <c r="D72" s="40"/>
      <c r="E72" s="33">
        <f t="shared" si="10"/>
        <v>22695.467639466424</v>
      </c>
      <c r="F72" s="70">
        <f t="shared" si="9"/>
        <v>22696</v>
      </c>
      <c r="G72" s="33">
        <f t="shared" si="11"/>
        <v>-0.19727554007113213</v>
      </c>
      <c r="H72" s="33"/>
      <c r="I72" s="33"/>
      <c r="J72" s="33"/>
      <c r="K72" s="33"/>
      <c r="L72" s="33"/>
      <c r="M72" s="33"/>
      <c r="N72" s="33">
        <f>G72</f>
        <v>-0.19727554007113213</v>
      </c>
      <c r="O72" s="33"/>
      <c r="P72" s="33">
        <f t="shared" si="12"/>
        <v>-0.19109824338557649</v>
      </c>
      <c r="Q72" s="36">
        <f t="shared" si="13"/>
        <v>33345.665999999997</v>
      </c>
      <c r="R72" s="33">
        <f t="shared" si="14"/>
        <v>3.8158994341376682E-5</v>
      </c>
      <c r="S72" s="75">
        <v>1</v>
      </c>
      <c r="T72">
        <f t="shared" si="15"/>
        <v>3.8158994341376682E-5</v>
      </c>
    </row>
    <row r="73" spans="1:22" x14ac:dyDescent="0.2">
      <c r="A73" s="26" t="s">
        <v>61</v>
      </c>
      <c r="B73" s="25" t="s">
        <v>71</v>
      </c>
      <c r="C73" s="26">
        <v>48500.173000000003</v>
      </c>
      <c r="D73" s="26" t="s">
        <v>238</v>
      </c>
      <c r="E73" s="33">
        <f t="shared" si="10"/>
        <v>23062.491139008569</v>
      </c>
      <c r="F73" s="70">
        <f t="shared" si="9"/>
        <v>23063</v>
      </c>
      <c r="G73" s="33">
        <f t="shared" si="11"/>
        <v>-0.18856737224996323</v>
      </c>
      <c r="H73" s="38"/>
      <c r="I73" s="38"/>
      <c r="J73" s="33"/>
      <c r="K73" s="33">
        <f>G73</f>
        <v>-0.18856737224996323</v>
      </c>
      <c r="L73" s="38"/>
      <c r="M73" s="38"/>
      <c r="N73" s="38"/>
      <c r="O73" s="38">
        <f>+C$11+C$12*F73</f>
        <v>-0.21160536948990805</v>
      </c>
      <c r="P73" s="33">
        <f t="shared" si="12"/>
        <v>-0.19160784080325688</v>
      </c>
      <c r="Q73" s="36">
        <f t="shared" si="13"/>
        <v>33481.673000000003</v>
      </c>
      <c r="R73" s="33">
        <f t="shared" si="14"/>
        <v>9.2444490235675904E-6</v>
      </c>
      <c r="S73" s="75">
        <v>1</v>
      </c>
      <c r="T73">
        <f t="shared" si="15"/>
        <v>9.2444490235675904E-6</v>
      </c>
    </row>
    <row r="74" spans="1:22" x14ac:dyDescent="0.2">
      <c r="A74" s="26" t="s">
        <v>61</v>
      </c>
      <c r="B74" s="25" t="s">
        <v>71</v>
      </c>
      <c r="C74" s="26">
        <v>48774.391199999998</v>
      </c>
      <c r="D74" s="26" t="s">
        <v>238</v>
      </c>
      <c r="E74" s="33">
        <f t="shared" si="10"/>
        <v>23802.486311331639</v>
      </c>
      <c r="F74" s="70">
        <f t="shared" si="9"/>
        <v>23803</v>
      </c>
      <c r="G74" s="33">
        <f t="shared" si="11"/>
        <v>-0.19035635267209727</v>
      </c>
      <c r="H74" s="38"/>
      <c r="I74" s="38"/>
      <c r="J74" s="33"/>
      <c r="K74" s="33">
        <f>G74</f>
        <v>-0.19035635267209727</v>
      </c>
      <c r="L74" s="38"/>
      <c r="M74" s="38"/>
      <c r="N74" s="38"/>
      <c r="O74" s="38">
        <f>+C$11+C$12*F74</f>
        <v>-0.20795734181070402</v>
      </c>
      <c r="P74" s="33">
        <f t="shared" si="12"/>
        <v>-0.19237941652296989</v>
      </c>
      <c r="Q74" s="36">
        <f t="shared" si="13"/>
        <v>33755.891199999998</v>
      </c>
      <c r="R74" s="33">
        <f t="shared" si="14"/>
        <v>4.0927873447075299E-6</v>
      </c>
      <c r="S74" s="75">
        <v>1</v>
      </c>
      <c r="T74">
        <f t="shared" si="15"/>
        <v>4.0927873447075299E-6</v>
      </c>
    </row>
    <row r="75" spans="1:22" x14ac:dyDescent="0.2">
      <c r="A75" s="26" t="s">
        <v>61</v>
      </c>
      <c r="B75" s="25" t="s">
        <v>71</v>
      </c>
      <c r="C75" s="26">
        <v>48774.580699999999</v>
      </c>
      <c r="D75" s="26" t="s">
        <v>238</v>
      </c>
      <c r="E75" s="33">
        <f t="shared" si="10"/>
        <v>23802.997689078104</v>
      </c>
      <c r="F75" s="70">
        <f t="shared" si="9"/>
        <v>23803.5</v>
      </c>
      <c r="G75" s="33">
        <f t="shared" si="11"/>
        <v>-0.18614012900798116</v>
      </c>
      <c r="H75" s="38"/>
      <c r="I75" s="38"/>
      <c r="J75" s="33"/>
      <c r="K75" s="33">
        <f>G75</f>
        <v>-0.18614012900798116</v>
      </c>
      <c r="L75" s="38"/>
      <c r="M75" s="38"/>
      <c r="N75" s="38"/>
      <c r="O75" s="38">
        <f>+C$11+C$12*F75</f>
        <v>-0.20795487692713699</v>
      </c>
      <c r="P75" s="33">
        <f t="shared" si="12"/>
        <v>-0.19237982217437991</v>
      </c>
      <c r="Q75" s="36">
        <f t="shared" si="13"/>
        <v>33756.080699999999</v>
      </c>
      <c r="R75" s="33">
        <f t="shared" si="14"/>
        <v>3.8933770810803215E-5</v>
      </c>
      <c r="S75" s="75">
        <v>1</v>
      </c>
      <c r="T75">
        <f t="shared" si="15"/>
        <v>3.8933770810803215E-5</v>
      </c>
    </row>
    <row r="76" spans="1:22" x14ac:dyDescent="0.2">
      <c r="A76" s="39" t="s">
        <v>57</v>
      </c>
      <c r="B76" s="37"/>
      <c r="C76" s="40">
        <v>49130.507799999999</v>
      </c>
      <c r="D76" s="40"/>
      <c r="E76" s="33">
        <f t="shared" si="10"/>
        <v>24763.489500704589</v>
      </c>
      <c r="F76" s="70">
        <f t="shared" si="9"/>
        <v>24764</v>
      </c>
      <c r="G76" s="33">
        <f t="shared" si="11"/>
        <v>-0.18917447454441572</v>
      </c>
      <c r="H76" s="33"/>
      <c r="I76" s="33"/>
      <c r="J76" s="33"/>
      <c r="K76" s="33"/>
      <c r="L76" s="33"/>
      <c r="M76" s="33"/>
      <c r="N76" s="33">
        <v>-0.18917447454441572</v>
      </c>
      <c r="O76" s="33"/>
      <c r="P76" s="33">
        <f t="shared" si="12"/>
        <v>-0.19287067721333767</v>
      </c>
      <c r="Q76" s="36">
        <f t="shared" si="13"/>
        <v>34112.007799999999</v>
      </c>
      <c r="R76" s="33">
        <f t="shared" si="14"/>
        <v>1.3661914169745784E-5</v>
      </c>
      <c r="S76" s="5">
        <v>0.2</v>
      </c>
      <c r="T76">
        <f t="shared" si="15"/>
        <v>2.7323828339491569E-6</v>
      </c>
      <c r="V76" s="16" t="s">
        <v>233</v>
      </c>
    </row>
    <row r="77" spans="1:22" x14ac:dyDescent="0.2">
      <c r="A77" s="39" t="s">
        <v>57</v>
      </c>
      <c r="B77" s="37"/>
      <c r="C77" s="40">
        <v>49130.507799999999</v>
      </c>
      <c r="D77" s="40"/>
      <c r="E77" s="33">
        <f t="shared" si="10"/>
        <v>24763.489500704589</v>
      </c>
      <c r="F77" s="70">
        <f t="shared" si="9"/>
        <v>24764</v>
      </c>
      <c r="G77" s="33">
        <f t="shared" si="11"/>
        <v>-0.18917447454441572</v>
      </c>
      <c r="H77" s="33"/>
      <c r="I77" s="33"/>
      <c r="J77" s="33"/>
      <c r="K77" s="33"/>
      <c r="L77" s="33"/>
      <c r="M77" s="33"/>
      <c r="N77" s="33">
        <v>-0.18917447454441572</v>
      </c>
      <c r="O77" s="33"/>
      <c r="P77" s="33">
        <f t="shared" si="12"/>
        <v>-0.19287067721333767</v>
      </c>
      <c r="Q77" s="36">
        <f t="shared" si="13"/>
        <v>34112.007799999999</v>
      </c>
      <c r="R77" s="33">
        <f t="shared" si="14"/>
        <v>1.3661914169745784E-5</v>
      </c>
      <c r="S77" s="5">
        <v>0.2</v>
      </c>
      <c r="T77">
        <f t="shared" si="15"/>
        <v>2.7323828339491569E-6</v>
      </c>
      <c r="V77" s="16" t="s">
        <v>233</v>
      </c>
    </row>
    <row r="78" spans="1:22" x14ac:dyDescent="0.2">
      <c r="A78" s="39" t="s">
        <v>58</v>
      </c>
      <c r="B78" s="37"/>
      <c r="C78" s="40">
        <v>49154.405899999998</v>
      </c>
      <c r="D78" s="40"/>
      <c r="E78" s="111">
        <f t="shared" si="10"/>
        <v>24827.980036444715</v>
      </c>
      <c r="F78" s="70">
        <f t="shared" si="9"/>
        <v>24828.5</v>
      </c>
      <c r="G78" s="111">
        <f t="shared" si="11"/>
        <v>-0.1926816221603076</v>
      </c>
      <c r="H78" s="111"/>
      <c r="I78" s="33"/>
      <c r="J78" s="33"/>
      <c r="K78" s="33"/>
      <c r="L78" s="33"/>
      <c r="M78" s="33"/>
      <c r="N78" s="33">
        <v>-0.1926816221603076</v>
      </c>
      <c r="O78" s="33"/>
      <c r="P78" s="33">
        <f t="shared" si="12"/>
        <v>-0.19288298271012844</v>
      </c>
      <c r="Q78" s="36">
        <f t="shared" si="13"/>
        <v>34135.905899999998</v>
      </c>
      <c r="R78" s="33">
        <f t="shared" si="14"/>
        <v>4.05460710241507E-8</v>
      </c>
      <c r="S78" s="5">
        <v>0.2</v>
      </c>
      <c r="T78">
        <f t="shared" si="15"/>
        <v>8.1092142048301397E-9</v>
      </c>
      <c r="V78" s="16" t="s">
        <v>233</v>
      </c>
    </row>
    <row r="79" spans="1:22" x14ac:dyDescent="0.2">
      <c r="A79" s="39" t="s">
        <v>58</v>
      </c>
      <c r="B79" s="37"/>
      <c r="C79" s="40">
        <v>49154.409099999997</v>
      </c>
      <c r="D79" s="40"/>
      <c r="E79" s="33">
        <f t="shared" si="10"/>
        <v>24827.988671847292</v>
      </c>
      <c r="F79" s="70">
        <f t="shared" si="9"/>
        <v>24828.5</v>
      </c>
      <c r="G79" s="33">
        <f t="shared" si="11"/>
        <v>-0.18948162216111086</v>
      </c>
      <c r="H79" s="33"/>
      <c r="I79" s="33"/>
      <c r="J79" s="33"/>
      <c r="K79" s="33"/>
      <c r="L79" s="33"/>
      <c r="M79" s="33"/>
      <c r="N79" s="33">
        <v>-0.18948162216111086</v>
      </c>
      <c r="O79" s="33"/>
      <c r="P79" s="33">
        <f t="shared" si="12"/>
        <v>-0.19288298271012844</v>
      </c>
      <c r="Q79" s="36">
        <f t="shared" si="13"/>
        <v>34135.909099999997</v>
      </c>
      <c r="R79" s="33">
        <f t="shared" si="14"/>
        <v>1.1569253584413129E-5</v>
      </c>
      <c r="S79" s="5">
        <v>0.2</v>
      </c>
      <c r="T79">
        <f t="shared" si="15"/>
        <v>2.3138507168826261E-6</v>
      </c>
      <c r="V79" s="16" t="s">
        <v>233</v>
      </c>
    </row>
    <row r="80" spans="1:22" x14ac:dyDescent="0.2">
      <c r="A80" s="39" t="s">
        <v>58</v>
      </c>
      <c r="B80" s="37"/>
      <c r="C80" s="40">
        <v>49166.448100000001</v>
      </c>
      <c r="D80" s="40"/>
      <c r="E80" s="33">
        <f t="shared" si="10"/>
        <v>24860.476675486734</v>
      </c>
      <c r="F80" s="70">
        <f t="shared" si="9"/>
        <v>24861</v>
      </c>
      <c r="G80" s="33">
        <f t="shared" si="11"/>
        <v>-0.19392708413943183</v>
      </c>
      <c r="H80" s="33"/>
      <c r="I80" s="33"/>
      <c r="J80" s="33"/>
      <c r="K80" s="33"/>
      <c r="L80" s="33"/>
      <c r="M80" s="33"/>
      <c r="N80" s="33">
        <v>-0.19392708413943183</v>
      </c>
      <c r="O80" s="33"/>
      <c r="P80" s="33">
        <f t="shared" si="12"/>
        <v>-0.19288819816479122</v>
      </c>
      <c r="Q80" s="36">
        <f t="shared" si="13"/>
        <v>34147.948100000001</v>
      </c>
      <c r="R80" s="33">
        <f t="shared" si="14"/>
        <v>1.0792840683049651E-6</v>
      </c>
      <c r="S80" s="5">
        <v>0.2</v>
      </c>
      <c r="T80">
        <f t="shared" si="15"/>
        <v>2.1585681366099302E-7</v>
      </c>
      <c r="V80" s="16" t="s">
        <v>233</v>
      </c>
    </row>
    <row r="81" spans="1:42" x14ac:dyDescent="0.2">
      <c r="A81" s="39" t="s">
        <v>58</v>
      </c>
      <c r="B81" s="37"/>
      <c r="C81" s="40">
        <v>49166.4499</v>
      </c>
      <c r="D81" s="40"/>
      <c r="E81" s="33">
        <f t="shared" si="10"/>
        <v>24860.481532900678</v>
      </c>
      <c r="F81" s="70">
        <f t="shared" si="9"/>
        <v>24861</v>
      </c>
      <c r="G81" s="33">
        <f t="shared" si="11"/>
        <v>-0.19212708414124791</v>
      </c>
      <c r="H81" s="33"/>
      <c r="I81" s="33"/>
      <c r="J81" s="33"/>
      <c r="K81" s="33"/>
      <c r="L81" s="33"/>
      <c r="M81" s="33"/>
      <c r="N81" s="33">
        <v>-0.19212708414124791</v>
      </c>
      <c r="O81" s="33"/>
      <c r="P81" s="33">
        <f t="shared" si="12"/>
        <v>-0.19288819816479122</v>
      </c>
      <c r="Q81" s="36">
        <f t="shared" si="13"/>
        <v>34147.9499</v>
      </c>
      <c r="R81" s="33">
        <f t="shared" si="14"/>
        <v>5.7929455683429141E-7</v>
      </c>
      <c r="S81" s="5">
        <v>0.2</v>
      </c>
      <c r="T81">
        <f t="shared" si="15"/>
        <v>1.1585891136685828E-7</v>
      </c>
      <c r="V81" s="16" t="s">
        <v>233</v>
      </c>
    </row>
    <row r="82" spans="1:42" x14ac:dyDescent="0.2">
      <c r="A82" s="39" t="s">
        <v>58</v>
      </c>
      <c r="B82" s="37"/>
      <c r="C82" s="40">
        <v>49504.408199999998</v>
      </c>
      <c r="D82" s="40"/>
      <c r="E82" s="33">
        <f t="shared" si="10"/>
        <v>25772.483400196554</v>
      </c>
      <c r="F82" s="70">
        <f t="shared" si="9"/>
        <v>25773</v>
      </c>
      <c r="G82" s="33">
        <f t="shared" si="11"/>
        <v>-0.19143512487789849</v>
      </c>
      <c r="H82" s="33"/>
      <c r="I82" s="33"/>
      <c r="J82" s="33"/>
      <c r="K82" s="33"/>
      <c r="L82" s="33"/>
      <c r="M82" s="33"/>
      <c r="N82" s="33">
        <v>-0.19143512487789849</v>
      </c>
      <c r="O82" s="33"/>
      <c r="P82" s="33">
        <f t="shared" si="12"/>
        <v>-0.19276541492076701</v>
      </c>
      <c r="Q82" s="36">
        <f t="shared" si="13"/>
        <v>34485.908199999998</v>
      </c>
      <c r="R82" s="33">
        <f t="shared" si="14"/>
        <v>1.7696715981551447E-6</v>
      </c>
      <c r="S82" s="5">
        <v>0.2</v>
      </c>
      <c r="T82">
        <f t="shared" si="15"/>
        <v>3.5393431963102895E-7</v>
      </c>
      <c r="V82" s="16" t="s">
        <v>233</v>
      </c>
    </row>
    <row r="83" spans="1:42" x14ac:dyDescent="0.2">
      <c r="A83" s="39" t="s">
        <v>58</v>
      </c>
      <c r="B83" s="37"/>
      <c r="C83" s="40">
        <v>49504.409599999999</v>
      </c>
      <c r="D83" s="40"/>
      <c r="E83" s="33">
        <f t="shared" si="10"/>
        <v>25772.487178185183</v>
      </c>
      <c r="F83" s="70">
        <f t="shared" ref="F83:F114" si="17">ROUND(2*E83,0)/2+0.5</f>
        <v>25773</v>
      </c>
      <c r="G83" s="33">
        <f t="shared" si="11"/>
        <v>-0.19003512487688567</v>
      </c>
      <c r="H83" s="33"/>
      <c r="I83" s="33"/>
      <c r="J83" s="33"/>
      <c r="K83" s="33"/>
      <c r="L83" s="33"/>
      <c r="M83" s="33"/>
      <c r="N83" s="33">
        <v>-0.19003512487688567</v>
      </c>
      <c r="O83" s="33"/>
      <c r="P83" s="33">
        <f t="shared" si="12"/>
        <v>-0.19276541492076701</v>
      </c>
      <c r="Q83" s="36">
        <f t="shared" si="13"/>
        <v>34485.909599999999</v>
      </c>
      <c r="R83" s="33">
        <f t="shared" si="14"/>
        <v>7.4544837237175655E-6</v>
      </c>
      <c r="S83" s="5">
        <v>0.2</v>
      </c>
      <c r="T83">
        <f t="shared" si="15"/>
        <v>1.4908967447435133E-6</v>
      </c>
      <c r="V83" s="16" t="s">
        <v>233</v>
      </c>
    </row>
    <row r="84" spans="1:42" x14ac:dyDescent="0.2">
      <c r="A84" s="37" t="s">
        <v>44</v>
      </c>
      <c r="B84" s="37"/>
      <c r="C84" s="30">
        <v>49511.449699999997</v>
      </c>
      <c r="D84" s="30">
        <v>1E-3</v>
      </c>
      <c r="E84" s="33">
        <f t="shared" si="10"/>
        <v>25791.485333714871</v>
      </c>
      <c r="F84" s="70">
        <f t="shared" si="17"/>
        <v>25792</v>
      </c>
      <c r="G84" s="33">
        <f t="shared" si="11"/>
        <v>-0.19071862572309328</v>
      </c>
      <c r="H84" s="33"/>
      <c r="I84" s="33">
        <f>G84</f>
        <v>-0.19071862572309328</v>
      </c>
      <c r="J84" s="33"/>
      <c r="K84" s="33"/>
      <c r="L84" s="33"/>
      <c r="M84" s="33"/>
      <c r="N84" s="33"/>
      <c r="O84" s="33"/>
      <c r="P84" s="33">
        <f t="shared" si="12"/>
        <v>-0.19275733005991141</v>
      </c>
      <c r="Q84" s="36">
        <f t="shared" si="13"/>
        <v>34492.949699999997</v>
      </c>
      <c r="R84" s="33">
        <f t="shared" si="14"/>
        <v>4.1563153729610561E-6</v>
      </c>
      <c r="S84" s="5">
        <v>0.5</v>
      </c>
      <c r="T84">
        <f t="shared" si="15"/>
        <v>2.078157686480528E-6</v>
      </c>
      <c r="V84" s="16" t="s">
        <v>234</v>
      </c>
    </row>
    <row r="85" spans="1:42" x14ac:dyDescent="0.2">
      <c r="A85" s="37" t="s">
        <v>45</v>
      </c>
      <c r="B85" s="25" t="s">
        <v>65</v>
      </c>
      <c r="C85" s="30">
        <v>49844.399599999997</v>
      </c>
      <c r="D85" s="30">
        <v>1.1999999999999999E-3</v>
      </c>
      <c r="E85" s="33">
        <f t="shared" ref="E85:E116" si="18">+(C85-C$7)/C$8</f>
        <v>26689.971716549604</v>
      </c>
      <c r="F85" s="70">
        <f t="shared" si="17"/>
        <v>26690.5</v>
      </c>
      <c r="G85" s="33">
        <f t="shared" ref="G85:G116" si="19">+C85-(C$7+F85*C$8)</f>
        <v>-0.19576470533502288</v>
      </c>
      <c r="H85" s="33"/>
      <c r="I85" s="33">
        <f>G85</f>
        <v>-0.19576470533502288</v>
      </c>
      <c r="J85" s="33"/>
      <c r="K85" s="33"/>
      <c r="L85" s="33"/>
      <c r="M85" s="33"/>
      <c r="N85" s="33"/>
      <c r="O85" s="33"/>
      <c r="P85" s="33">
        <f t="shared" ref="P85:P116" si="20">+D$11+D$12*F85+D$13*F85^2</f>
        <v>-0.19211742806457718</v>
      </c>
      <c r="Q85" s="36">
        <f t="shared" ref="Q85:Q116" si="21">+C85-15018.5</f>
        <v>34825.899599999997</v>
      </c>
      <c r="R85" s="33">
        <f t="shared" ref="R85:R116" si="22">+(P85-G85)^2</f>
        <v>1.3302631487509821E-5</v>
      </c>
      <c r="S85" s="5">
        <v>0.5</v>
      </c>
      <c r="T85">
        <f t="shared" ref="T85:T116" si="23">S85*R85</f>
        <v>6.6513157437549107E-6</v>
      </c>
    </row>
    <row r="86" spans="1:42" x14ac:dyDescent="0.2">
      <c r="A86" s="28" t="s">
        <v>77</v>
      </c>
      <c r="B86" s="27"/>
      <c r="C86" s="28">
        <v>49859.410100000001</v>
      </c>
      <c r="D86" s="28"/>
      <c r="E86" s="33">
        <f t="shared" si="18"/>
        <v>26730.47850105245</v>
      </c>
      <c r="F86" s="70">
        <f t="shared" si="17"/>
        <v>26731</v>
      </c>
      <c r="G86" s="33">
        <f t="shared" si="19"/>
        <v>-0.19325058871618239</v>
      </c>
      <c r="H86" s="33"/>
      <c r="I86" s="33"/>
      <c r="J86" s="33"/>
      <c r="K86" s="33">
        <f t="shared" ref="K86:K94" si="24">G86</f>
        <v>-0.19325058871618239</v>
      </c>
      <c r="L86" s="33"/>
      <c r="M86" s="33"/>
      <c r="N86" s="38"/>
      <c r="O86" s="33"/>
      <c r="P86" s="33">
        <f t="shared" si="20"/>
        <v>-0.19207670219534237</v>
      </c>
      <c r="Q86" s="36">
        <f t="shared" si="21"/>
        <v>34840.910100000001</v>
      </c>
      <c r="R86" s="33">
        <f t="shared" si="22"/>
        <v>1.3780095638098934E-6</v>
      </c>
      <c r="S86" s="5">
        <v>1</v>
      </c>
      <c r="T86">
        <f t="shared" si="23"/>
        <v>1.3780095638098934E-6</v>
      </c>
    </row>
    <row r="87" spans="1:42" x14ac:dyDescent="0.2">
      <c r="A87" s="26" t="s">
        <v>47</v>
      </c>
      <c r="B87" s="25" t="s">
        <v>65</v>
      </c>
      <c r="C87" s="26">
        <v>50547.367899999997</v>
      </c>
      <c r="D87" s="26">
        <v>5.9999999999999995E-4</v>
      </c>
      <c r="E87" s="33">
        <f t="shared" si="18"/>
        <v>28586.976176122902</v>
      </c>
      <c r="F87" s="70">
        <f t="shared" si="17"/>
        <v>28587.5</v>
      </c>
      <c r="G87" s="33">
        <f t="shared" si="19"/>
        <v>-0.19411213217244949</v>
      </c>
      <c r="H87" s="33"/>
      <c r="I87" s="33"/>
      <c r="J87" s="33"/>
      <c r="K87" s="33">
        <f t="shared" si="24"/>
        <v>-0.19411213217244949</v>
      </c>
      <c r="L87" s="33"/>
      <c r="M87" s="33"/>
      <c r="N87" s="33"/>
      <c r="O87" s="33"/>
      <c r="P87" s="33">
        <f t="shared" si="20"/>
        <v>-0.18910947838632275</v>
      </c>
      <c r="Q87" s="36">
        <f t="shared" si="21"/>
        <v>35528.867899999997</v>
      </c>
      <c r="R87" s="33">
        <f t="shared" si="22"/>
        <v>2.5026544903848233E-5</v>
      </c>
      <c r="S87" s="5">
        <v>1</v>
      </c>
      <c r="T87">
        <f t="shared" si="23"/>
        <v>2.5026544903848233E-5</v>
      </c>
    </row>
    <row r="88" spans="1:42" x14ac:dyDescent="0.2">
      <c r="A88" s="37" t="s">
        <v>47</v>
      </c>
      <c r="B88" s="37"/>
      <c r="C88" s="30">
        <v>50547.553200000002</v>
      </c>
      <c r="D88" s="30">
        <v>8.0000000000000004E-4</v>
      </c>
      <c r="E88" s="33">
        <f t="shared" si="18"/>
        <v>28587.476219903492</v>
      </c>
      <c r="F88" s="70">
        <f t="shared" si="17"/>
        <v>28588</v>
      </c>
      <c r="G88" s="33">
        <f t="shared" si="19"/>
        <v>-0.19409590850409586</v>
      </c>
      <c r="H88" s="38"/>
      <c r="I88" s="38"/>
      <c r="J88" s="38"/>
      <c r="K88" s="33">
        <f t="shared" si="24"/>
        <v>-0.19409590850409586</v>
      </c>
      <c r="L88" s="38"/>
      <c r="M88" s="38"/>
      <c r="N88" s="38"/>
      <c r="O88" s="38"/>
      <c r="P88" s="33">
        <f t="shared" si="20"/>
        <v>-0.18910838913462258</v>
      </c>
      <c r="Q88" s="36">
        <f t="shared" si="21"/>
        <v>35529.053200000002</v>
      </c>
      <c r="R88" s="33">
        <f t="shared" si="22"/>
        <v>2.4875349460871155E-5</v>
      </c>
      <c r="S88" s="5">
        <v>1</v>
      </c>
      <c r="T88">
        <f t="shared" si="23"/>
        <v>2.4875349460871155E-5</v>
      </c>
    </row>
    <row r="89" spans="1:42" x14ac:dyDescent="0.2">
      <c r="A89" s="39" t="s">
        <v>61</v>
      </c>
      <c r="B89" s="43"/>
      <c r="C89" s="40">
        <v>50942.3992</v>
      </c>
      <c r="D89" s="40"/>
      <c r="E89" s="33">
        <f t="shared" si="18"/>
        <v>29652.993146974986</v>
      </c>
      <c r="F89" s="70">
        <f t="shared" si="17"/>
        <v>29653.5</v>
      </c>
      <c r="G89" s="33">
        <f t="shared" si="19"/>
        <v>-0.18782328504312318</v>
      </c>
      <c r="H89" s="33"/>
      <c r="I89" s="33"/>
      <c r="J89" s="33"/>
      <c r="K89" s="33">
        <f t="shared" si="24"/>
        <v>-0.18782328504312318</v>
      </c>
      <c r="L89" s="33"/>
      <c r="M89" s="33"/>
      <c r="N89" s="33"/>
      <c r="O89" s="33"/>
      <c r="P89" s="33">
        <f t="shared" si="20"/>
        <v>-0.18643230916846881</v>
      </c>
      <c r="Q89" s="36">
        <f t="shared" si="21"/>
        <v>35923.8992</v>
      </c>
      <c r="R89" s="33">
        <f t="shared" si="22"/>
        <v>1.9348138838704769E-6</v>
      </c>
      <c r="S89" s="5">
        <v>1</v>
      </c>
      <c r="T89">
        <f t="shared" si="23"/>
        <v>1.9348138838704769E-6</v>
      </c>
    </row>
    <row r="90" spans="1:42" x14ac:dyDescent="0.2">
      <c r="A90" s="30" t="s">
        <v>69</v>
      </c>
      <c r="B90" s="43" t="s">
        <v>65</v>
      </c>
      <c r="C90" s="30">
        <v>51671.493199999997</v>
      </c>
      <c r="D90" s="30">
        <v>6.9999999999999999E-4</v>
      </c>
      <c r="E90" s="33">
        <f t="shared" si="18"/>
        <v>31620.499461908574</v>
      </c>
      <c r="F90" s="70">
        <f t="shared" si="17"/>
        <v>31621</v>
      </c>
      <c r="G90" s="33">
        <f t="shared" si="19"/>
        <v>-0.18548317556269467</v>
      </c>
      <c r="H90" s="33"/>
      <c r="I90" s="33"/>
      <c r="J90" s="33"/>
      <c r="K90" s="33">
        <f t="shared" si="24"/>
        <v>-0.18548317556269467</v>
      </c>
      <c r="L90" s="33"/>
      <c r="M90" s="33"/>
      <c r="N90" s="33"/>
      <c r="O90" s="33"/>
      <c r="P90" s="33">
        <f t="shared" si="20"/>
        <v>-0.17962628589087154</v>
      </c>
      <c r="Q90" s="36">
        <f t="shared" si="21"/>
        <v>36652.993199999997</v>
      </c>
      <c r="R90" s="33">
        <f t="shared" si="22"/>
        <v>3.4303156627908438E-5</v>
      </c>
      <c r="S90" s="5">
        <v>1</v>
      </c>
      <c r="T90">
        <f t="shared" si="23"/>
        <v>3.4303156627908438E-5</v>
      </c>
    </row>
    <row r="91" spans="1:42" x14ac:dyDescent="0.2">
      <c r="A91" s="30" t="s">
        <v>78</v>
      </c>
      <c r="B91" s="43" t="s">
        <v>65</v>
      </c>
      <c r="C91" s="30">
        <v>52044.480799999998</v>
      </c>
      <c r="D91" s="30">
        <v>4.0000000000000002E-4</v>
      </c>
      <c r="E91" s="33">
        <f t="shared" si="18"/>
        <v>32627.030112814937</v>
      </c>
      <c r="F91" s="70">
        <f t="shared" si="17"/>
        <v>32627.5</v>
      </c>
      <c r="G91" s="33">
        <f t="shared" si="19"/>
        <v>-0.17412494420568692</v>
      </c>
      <c r="H91" s="33"/>
      <c r="I91" s="33"/>
      <c r="J91" s="33"/>
      <c r="K91" s="33">
        <f t="shared" si="24"/>
        <v>-0.17412494420568692</v>
      </c>
      <c r="L91" s="33"/>
      <c r="M91" s="33"/>
      <c r="N91" s="33"/>
      <c r="O91" s="33"/>
      <c r="P91" s="33">
        <f t="shared" si="20"/>
        <v>-0.17520931933995748</v>
      </c>
      <c r="Q91" s="36">
        <f t="shared" si="21"/>
        <v>37025.980799999998</v>
      </c>
      <c r="R91" s="33">
        <f t="shared" si="22"/>
        <v>1.1758694318243068E-6</v>
      </c>
      <c r="S91" s="5">
        <v>1</v>
      </c>
      <c r="T91">
        <f t="shared" si="23"/>
        <v>1.1758694318243068E-6</v>
      </c>
    </row>
    <row r="92" spans="1:42" x14ac:dyDescent="0.2">
      <c r="A92" s="30" t="s">
        <v>78</v>
      </c>
      <c r="B92" s="43" t="s">
        <v>71</v>
      </c>
      <c r="C92" s="30">
        <v>52046.518400000001</v>
      </c>
      <c r="D92" s="30">
        <v>8.9999999999999998E-4</v>
      </c>
      <c r="E92" s="33">
        <f t="shared" si="18"/>
        <v>32632.528705407</v>
      </c>
      <c r="F92" s="70">
        <f t="shared" si="17"/>
        <v>32633</v>
      </c>
      <c r="G92" s="33">
        <f t="shared" si="19"/>
        <v>-0.17464648391614901</v>
      </c>
      <c r="H92" s="33"/>
      <c r="I92" s="33"/>
      <c r="J92" s="33"/>
      <c r="K92" s="33">
        <f t="shared" si="24"/>
        <v>-0.17464648391614901</v>
      </c>
      <c r="L92" s="33"/>
      <c r="M92" s="33"/>
      <c r="N92" s="33"/>
      <c r="O92" s="33"/>
      <c r="P92" s="33">
        <f t="shared" si="20"/>
        <v>-0.17518344383020512</v>
      </c>
      <c r="Q92" s="36">
        <f t="shared" si="21"/>
        <v>37028.018400000001</v>
      </c>
      <c r="R92" s="33">
        <f t="shared" si="22"/>
        <v>2.8832594930314728E-7</v>
      </c>
      <c r="S92" s="5">
        <v>1</v>
      </c>
      <c r="T92">
        <f t="shared" si="23"/>
        <v>2.8832594930314728E-7</v>
      </c>
    </row>
    <row r="93" spans="1:42" x14ac:dyDescent="0.2">
      <c r="A93" s="30" t="s">
        <v>235</v>
      </c>
      <c r="B93" s="44"/>
      <c r="C93" s="30">
        <v>52049.479800000001</v>
      </c>
      <c r="D93" s="30">
        <v>1.2999999999999999E-3</v>
      </c>
      <c r="E93" s="33">
        <f t="shared" si="18"/>
        <v>32640.520230781018</v>
      </c>
      <c r="F93" s="70">
        <f t="shared" si="17"/>
        <v>32641</v>
      </c>
      <c r="G93" s="33">
        <f t="shared" si="19"/>
        <v>-0.17778690532577457</v>
      </c>
      <c r="H93" s="33"/>
      <c r="I93" s="33"/>
      <c r="J93" s="33"/>
      <c r="K93" s="33">
        <f t="shared" si="24"/>
        <v>-0.17778690532577457</v>
      </c>
      <c r="L93" s="33"/>
      <c r="M93" s="33"/>
      <c r="N93" s="33"/>
      <c r="O93" s="33"/>
      <c r="P93" s="33">
        <f t="shared" si="20"/>
        <v>-0.1751457729808249</v>
      </c>
      <c r="Q93" s="36">
        <f t="shared" si="21"/>
        <v>37030.979800000001</v>
      </c>
      <c r="R93" s="33">
        <f t="shared" si="22"/>
        <v>6.9755800635393448E-6</v>
      </c>
      <c r="S93" s="5">
        <v>0.5</v>
      </c>
      <c r="T93">
        <f t="shared" si="23"/>
        <v>3.4877900317696724E-6</v>
      </c>
      <c r="V93">
        <f>U93*T93</f>
        <v>0</v>
      </c>
      <c r="W93" t="s">
        <v>234</v>
      </c>
      <c r="AP93" s="5"/>
    </row>
    <row r="94" spans="1:42" x14ac:dyDescent="0.2">
      <c r="A94" s="30" t="s">
        <v>69</v>
      </c>
      <c r="B94" s="44"/>
      <c r="C94" s="30">
        <v>52050.409299999999</v>
      </c>
      <c r="D94" s="30">
        <v>5.9999999999999995E-4</v>
      </c>
      <c r="E94" s="33">
        <f t="shared" si="18"/>
        <v>32643.028545373822</v>
      </c>
      <c r="F94" s="70">
        <f t="shared" si="17"/>
        <v>32643.5</v>
      </c>
      <c r="G94" s="33">
        <f t="shared" si="19"/>
        <v>-0.174705787023413</v>
      </c>
      <c r="H94" s="33"/>
      <c r="I94" s="33"/>
      <c r="J94" s="33"/>
      <c r="K94" s="33">
        <f t="shared" si="24"/>
        <v>-0.174705787023413</v>
      </c>
      <c r="L94" s="33"/>
      <c r="M94" s="33"/>
      <c r="N94" s="33"/>
      <c r="O94" s="33"/>
      <c r="P94" s="33">
        <f t="shared" si="20"/>
        <v>-0.17513399263865748</v>
      </c>
      <c r="Q94" s="36">
        <f t="shared" si="21"/>
        <v>37031.909299999999</v>
      </c>
      <c r="R94" s="33">
        <f t="shared" si="22"/>
        <v>1.8336004892690475E-7</v>
      </c>
      <c r="S94" s="5">
        <v>1</v>
      </c>
      <c r="T94">
        <f t="shared" si="23"/>
        <v>1.8336004892690475E-7</v>
      </c>
    </row>
    <row r="95" spans="1:42" x14ac:dyDescent="0.2">
      <c r="A95" s="37" t="s">
        <v>235</v>
      </c>
      <c r="B95" s="37"/>
      <c r="C95" s="30">
        <v>52051.521999999997</v>
      </c>
      <c r="D95" s="30"/>
      <c r="E95" s="33">
        <f t="shared" si="18"/>
        <v>32646.031236764265</v>
      </c>
      <c r="F95" s="70">
        <f t="shared" si="17"/>
        <v>32646.5</v>
      </c>
      <c r="G95" s="33">
        <f t="shared" si="19"/>
        <v>-0.17370844505057903</v>
      </c>
      <c r="H95" s="38"/>
      <c r="I95" s="38"/>
      <c r="J95" s="38"/>
      <c r="K95" s="38"/>
      <c r="L95" s="38"/>
      <c r="M95" s="38"/>
      <c r="N95" s="38">
        <f>+C96-(C$7+F96*C$8)</f>
        <v>-0.17726774814946111</v>
      </c>
      <c r="O95" s="38"/>
      <c r="P95" s="33">
        <f t="shared" si="20"/>
        <v>-0.17511985107267941</v>
      </c>
      <c r="Q95" s="36">
        <f t="shared" si="21"/>
        <v>37033.021999999997</v>
      </c>
      <c r="R95" s="33">
        <f t="shared" si="22"/>
        <v>1.9920669592212213E-6</v>
      </c>
      <c r="S95" s="5">
        <v>0.2</v>
      </c>
      <c r="T95">
        <f t="shared" si="23"/>
        <v>3.984133918442443E-7</v>
      </c>
    </row>
    <row r="96" spans="1:42" x14ac:dyDescent="0.2">
      <c r="A96" s="30" t="s">
        <v>78</v>
      </c>
      <c r="B96" s="43" t="s">
        <v>71</v>
      </c>
      <c r="C96" s="30">
        <v>52055.409399999997</v>
      </c>
      <c r="D96" s="30">
        <v>5.0000000000000001E-4</v>
      </c>
      <c r="E96" s="33">
        <f t="shared" si="18"/>
        <v>32656.521631759522</v>
      </c>
      <c r="F96" s="70">
        <f t="shared" si="17"/>
        <v>32657</v>
      </c>
      <c r="G96" s="33">
        <f t="shared" si="19"/>
        <v>-0.17726774814946111</v>
      </c>
      <c r="H96" s="33"/>
      <c r="I96" s="33"/>
      <c r="J96" s="33"/>
      <c r="K96" s="33">
        <f>G96</f>
        <v>-0.17726774814946111</v>
      </c>
      <c r="L96" s="33"/>
      <c r="M96" s="33"/>
      <c r="N96" s="33"/>
      <c r="O96" s="33"/>
      <c r="P96" s="33">
        <f t="shared" si="20"/>
        <v>-0.17507031130238115</v>
      </c>
      <c r="Q96" s="36">
        <f t="shared" si="21"/>
        <v>37036.909399999997</v>
      </c>
      <c r="R96" s="33">
        <f t="shared" si="22"/>
        <v>4.8287286969047099E-6</v>
      </c>
      <c r="S96" s="5">
        <v>1</v>
      </c>
      <c r="T96">
        <f t="shared" si="23"/>
        <v>4.8287286969047099E-6</v>
      </c>
    </row>
    <row r="97" spans="1:20" x14ac:dyDescent="0.2">
      <c r="A97" s="37" t="s">
        <v>84</v>
      </c>
      <c r="B97" s="37"/>
      <c r="C97" s="30">
        <v>52285.538999999997</v>
      </c>
      <c r="D97" s="30"/>
      <c r="E97" s="33">
        <f t="shared" si="18"/>
        <v>33277.5409259152</v>
      </c>
      <c r="F97" s="70">
        <f t="shared" si="17"/>
        <v>33278</v>
      </c>
      <c r="G97" s="33">
        <f t="shared" si="19"/>
        <v>-0.17011796010046965</v>
      </c>
      <c r="H97" s="38"/>
      <c r="I97" s="38"/>
      <c r="J97" s="38"/>
      <c r="K97" s="38"/>
      <c r="L97" s="38"/>
      <c r="M97" s="38"/>
      <c r="N97" s="33">
        <f>G97</f>
        <v>-0.17011796010046965</v>
      </c>
      <c r="O97" s="38"/>
      <c r="P97" s="33">
        <f t="shared" si="20"/>
        <v>-0.17201785802458897</v>
      </c>
      <c r="Q97" s="36">
        <f t="shared" si="21"/>
        <v>37267.038999999997</v>
      </c>
      <c r="R97" s="33">
        <f t="shared" si="22"/>
        <v>3.6096121220729027E-6</v>
      </c>
      <c r="S97" s="19">
        <v>0.1</v>
      </c>
      <c r="T97">
        <f t="shared" si="23"/>
        <v>3.6096121220729027E-7</v>
      </c>
    </row>
    <row r="98" spans="1:20" x14ac:dyDescent="0.2">
      <c r="A98" s="37" t="s">
        <v>84</v>
      </c>
      <c r="B98" s="37"/>
      <c r="C98" s="30">
        <v>52296.655899999998</v>
      </c>
      <c r="D98" s="30"/>
      <c r="E98" s="33">
        <f t="shared" si="18"/>
        <v>33307.540584330287</v>
      </c>
      <c r="F98" s="70">
        <f t="shared" si="17"/>
        <v>33308</v>
      </c>
      <c r="G98" s="33">
        <f t="shared" si="19"/>
        <v>-0.17024454038619297</v>
      </c>
      <c r="H98" s="33"/>
      <c r="I98" s="38"/>
      <c r="J98" s="38"/>
      <c r="K98" s="38"/>
      <c r="L98" s="38"/>
      <c r="M98" s="38"/>
      <c r="N98" s="38">
        <f>+C98-(C$7+F98*C$8)</f>
        <v>-0.17024454038619297</v>
      </c>
      <c r="O98" s="38"/>
      <c r="P98" s="33">
        <f t="shared" si="20"/>
        <v>-0.17186429442188361</v>
      </c>
      <c r="Q98" s="36">
        <f t="shared" si="21"/>
        <v>37278.155899999998</v>
      </c>
      <c r="R98" s="33">
        <f t="shared" si="22"/>
        <v>2.6236031361361344E-6</v>
      </c>
      <c r="S98" s="19">
        <v>1</v>
      </c>
      <c r="T98">
        <f t="shared" si="23"/>
        <v>2.6236031361361344E-6</v>
      </c>
    </row>
    <row r="99" spans="1:20" x14ac:dyDescent="0.2">
      <c r="A99" s="39" t="s">
        <v>67</v>
      </c>
      <c r="B99" s="43"/>
      <c r="C99" s="30">
        <v>52395.414199999897</v>
      </c>
      <c r="D99" s="30">
        <v>5.0000000000000001E-4</v>
      </c>
      <c r="E99" s="33">
        <f t="shared" si="18"/>
        <v>33574.046108860603</v>
      </c>
      <c r="F99" s="70">
        <f t="shared" si="17"/>
        <v>33574.5</v>
      </c>
      <c r="G99" s="33">
        <f t="shared" si="19"/>
        <v>-0.16819732870499138</v>
      </c>
      <c r="H99" s="45"/>
      <c r="I99" s="46"/>
      <c r="J99" s="46"/>
      <c r="K99" s="33">
        <f t="shared" ref="K99:K107" si="25">G99</f>
        <v>-0.16819732870499138</v>
      </c>
      <c r="L99" s="33"/>
      <c r="M99" s="33"/>
      <c r="N99" s="33"/>
      <c r="O99" s="33"/>
      <c r="P99" s="33">
        <f t="shared" si="20"/>
        <v>-0.17047544904122752</v>
      </c>
      <c r="Q99" s="36">
        <f t="shared" si="21"/>
        <v>37376.914199999897</v>
      </c>
      <c r="R99" s="33">
        <f t="shared" si="22"/>
        <v>5.189832266372685E-6</v>
      </c>
      <c r="S99" s="75">
        <v>1</v>
      </c>
      <c r="T99">
        <f t="shared" si="23"/>
        <v>5.189832266372685E-6</v>
      </c>
    </row>
    <row r="100" spans="1:20" x14ac:dyDescent="0.2">
      <c r="A100" s="30" t="s">
        <v>78</v>
      </c>
      <c r="B100" s="43" t="s">
        <v>71</v>
      </c>
      <c r="C100" s="30">
        <v>52417.462099999997</v>
      </c>
      <c r="D100" s="30">
        <v>8.0000000000000004E-4</v>
      </c>
      <c r="E100" s="33">
        <f t="shared" si="18"/>
        <v>33633.543762772475</v>
      </c>
      <c r="F100" s="70">
        <f t="shared" si="17"/>
        <v>33634</v>
      </c>
      <c r="G100" s="33">
        <f t="shared" si="19"/>
        <v>-0.16906671284232289</v>
      </c>
      <c r="H100" s="33"/>
      <c r="I100" s="33"/>
      <c r="J100" s="33"/>
      <c r="K100" s="33">
        <f t="shared" si="25"/>
        <v>-0.16906671284232289</v>
      </c>
      <c r="L100" s="33"/>
      <c r="M100" s="33"/>
      <c r="N100" s="33"/>
      <c r="O100" s="33"/>
      <c r="P100" s="33">
        <f t="shared" si="20"/>
        <v>-0.17015930857947731</v>
      </c>
      <c r="Q100" s="36">
        <f t="shared" si="21"/>
        <v>37398.962099999997</v>
      </c>
      <c r="R100" s="33">
        <f t="shared" si="22"/>
        <v>1.1937654448480161E-6</v>
      </c>
      <c r="S100" s="75">
        <v>1</v>
      </c>
      <c r="T100">
        <f t="shared" si="23"/>
        <v>1.1937654448480161E-6</v>
      </c>
    </row>
    <row r="101" spans="1:20" x14ac:dyDescent="0.2">
      <c r="A101" s="30" t="s">
        <v>70</v>
      </c>
      <c r="B101" s="44" t="s">
        <v>71</v>
      </c>
      <c r="C101" s="47">
        <v>52684.836300000003</v>
      </c>
      <c r="D101" s="30">
        <v>2.9999999999999997E-4</v>
      </c>
      <c r="E101" s="33">
        <f t="shared" si="18"/>
        <v>34355.069967830161</v>
      </c>
      <c r="F101" s="70">
        <f t="shared" si="17"/>
        <v>34355.5</v>
      </c>
      <c r="G101" s="33">
        <f t="shared" si="19"/>
        <v>-0.15935596875351621</v>
      </c>
      <c r="H101" s="33"/>
      <c r="I101" s="33"/>
      <c r="J101" s="33"/>
      <c r="K101" s="33">
        <f t="shared" si="25"/>
        <v>-0.15935596875351621</v>
      </c>
      <c r="L101" s="33"/>
      <c r="M101" s="33"/>
      <c r="N101" s="33"/>
      <c r="O101" s="33"/>
      <c r="P101" s="33">
        <f t="shared" si="20"/>
        <v>-0.16614971212006718</v>
      </c>
      <c r="Q101" s="36">
        <f t="shared" si="21"/>
        <v>37666.336300000003</v>
      </c>
      <c r="R101" s="33">
        <f t="shared" si="22"/>
        <v>4.6154948930555375E-5</v>
      </c>
      <c r="S101" s="75">
        <v>1</v>
      </c>
      <c r="T101">
        <f t="shared" si="23"/>
        <v>4.6154948930555375E-5</v>
      </c>
    </row>
    <row r="102" spans="1:20" x14ac:dyDescent="0.2">
      <c r="A102" s="48" t="s">
        <v>80</v>
      </c>
      <c r="B102" s="44"/>
      <c r="C102" s="30">
        <v>52685.574000000001</v>
      </c>
      <c r="D102" s="30">
        <v>2.9999999999999997E-4</v>
      </c>
      <c r="E102" s="33">
        <f t="shared" si="18"/>
        <v>34357.060697980902</v>
      </c>
      <c r="F102" s="70">
        <f t="shared" si="17"/>
        <v>34357.5</v>
      </c>
      <c r="G102" s="33">
        <f t="shared" si="19"/>
        <v>-0.16279107410082361</v>
      </c>
      <c r="H102" s="33"/>
      <c r="I102" s="33"/>
      <c r="J102" s="33"/>
      <c r="K102" s="33">
        <f t="shared" si="25"/>
        <v>-0.16279107410082361</v>
      </c>
      <c r="L102" s="33"/>
      <c r="M102" s="33"/>
      <c r="N102" s="33"/>
      <c r="O102" s="33"/>
      <c r="P102" s="33">
        <f t="shared" si="20"/>
        <v>-0.16613814539662547</v>
      </c>
      <c r="Q102" s="36">
        <f t="shared" si="21"/>
        <v>37667.074000000001</v>
      </c>
      <c r="R102" s="33">
        <f t="shared" si="22"/>
        <v>1.1202886259180758E-5</v>
      </c>
      <c r="S102" s="75">
        <v>1</v>
      </c>
      <c r="T102">
        <f t="shared" si="23"/>
        <v>1.1202886259180758E-5</v>
      </c>
    </row>
    <row r="103" spans="1:20" x14ac:dyDescent="0.2">
      <c r="A103" s="48" t="s">
        <v>90</v>
      </c>
      <c r="B103" s="44" t="s">
        <v>65</v>
      </c>
      <c r="C103" s="47">
        <v>52688.538399999998</v>
      </c>
      <c r="D103" s="47">
        <v>1E-4</v>
      </c>
      <c r="E103" s="33">
        <f t="shared" si="18"/>
        <v>34365.060319044824</v>
      </c>
      <c r="F103" s="70">
        <f t="shared" si="17"/>
        <v>34365.5</v>
      </c>
      <c r="G103" s="33">
        <f t="shared" si="19"/>
        <v>-0.16293149551347597</v>
      </c>
      <c r="H103" s="38"/>
      <c r="I103" s="38"/>
      <c r="J103" s="33"/>
      <c r="K103" s="33">
        <f t="shared" si="25"/>
        <v>-0.16293149551347597</v>
      </c>
      <c r="L103" s="38"/>
      <c r="M103" s="38"/>
      <c r="N103" s="38"/>
      <c r="O103" s="38"/>
      <c r="P103" s="33">
        <f t="shared" si="20"/>
        <v>-0.16609185350709088</v>
      </c>
      <c r="Q103" s="36">
        <f t="shared" si="21"/>
        <v>37670.038399999998</v>
      </c>
      <c r="R103" s="33">
        <f t="shared" si="22"/>
        <v>9.9878626478056912E-6</v>
      </c>
      <c r="S103" s="75">
        <v>1</v>
      </c>
      <c r="T103">
        <f t="shared" si="23"/>
        <v>9.9878626478056912E-6</v>
      </c>
    </row>
    <row r="104" spans="1:20" x14ac:dyDescent="0.2">
      <c r="A104" s="37" t="s">
        <v>66</v>
      </c>
      <c r="B104" s="43" t="s">
        <v>65</v>
      </c>
      <c r="C104" s="30">
        <v>52717.4421</v>
      </c>
      <c r="D104" s="30">
        <v>8.0000000000000004E-4</v>
      </c>
      <c r="E104" s="33">
        <f t="shared" si="18"/>
        <v>34443.058783268854</v>
      </c>
      <c r="F104" s="70">
        <f t="shared" si="17"/>
        <v>34443.5</v>
      </c>
      <c r="G104" s="33">
        <f t="shared" si="19"/>
        <v>-0.16350060426339041</v>
      </c>
      <c r="H104" s="33"/>
      <c r="I104" s="33"/>
      <c r="J104" s="33"/>
      <c r="K104" s="33">
        <f t="shared" si="25"/>
        <v>-0.16350060426339041</v>
      </c>
      <c r="L104" s="33"/>
      <c r="M104" s="33"/>
      <c r="N104" s="33"/>
      <c r="O104" s="33"/>
      <c r="P104" s="33">
        <f t="shared" si="20"/>
        <v>-0.16563841168903848</v>
      </c>
      <c r="Q104" s="36">
        <f t="shared" si="21"/>
        <v>37698.9421</v>
      </c>
      <c r="R104" s="33">
        <f t="shared" si="22"/>
        <v>4.5702205891560022E-6</v>
      </c>
      <c r="S104" s="75">
        <v>1</v>
      </c>
      <c r="T104">
        <f t="shared" si="23"/>
        <v>4.5702205891560022E-6</v>
      </c>
    </row>
    <row r="105" spans="1:20" x14ac:dyDescent="0.2">
      <c r="A105" s="39" t="s">
        <v>67</v>
      </c>
      <c r="B105" s="44"/>
      <c r="C105" s="30">
        <v>52717.443899999998</v>
      </c>
      <c r="D105" s="30">
        <v>1.9E-3</v>
      </c>
      <c r="E105" s="33">
        <f t="shared" si="18"/>
        <v>34443.063640682798</v>
      </c>
      <c r="F105" s="70">
        <f t="shared" si="17"/>
        <v>34443.5</v>
      </c>
      <c r="G105" s="33">
        <f t="shared" si="19"/>
        <v>-0.16170060426520649</v>
      </c>
      <c r="H105" s="45"/>
      <c r="I105" s="49"/>
      <c r="J105" s="46"/>
      <c r="K105" s="33">
        <f t="shared" si="25"/>
        <v>-0.16170060426520649</v>
      </c>
      <c r="L105" s="33"/>
      <c r="M105" s="33"/>
      <c r="N105" s="33"/>
      <c r="O105" s="33"/>
      <c r="P105" s="33">
        <f t="shared" si="20"/>
        <v>-0.16563841168903848</v>
      </c>
      <c r="Q105" s="36">
        <f t="shared" si="21"/>
        <v>37698.943899999998</v>
      </c>
      <c r="R105" s="33">
        <f t="shared" si="22"/>
        <v>1.5506327307186295E-5</v>
      </c>
      <c r="S105" s="75">
        <v>1</v>
      </c>
      <c r="T105">
        <f t="shared" si="23"/>
        <v>1.5506327307186295E-5</v>
      </c>
    </row>
    <row r="106" spans="1:20" x14ac:dyDescent="0.2">
      <c r="A106" s="39" t="s">
        <v>96</v>
      </c>
      <c r="B106" s="43" t="s">
        <v>71</v>
      </c>
      <c r="C106" s="30">
        <v>52720.593000000001</v>
      </c>
      <c r="D106" s="30">
        <v>5.0000000000000001E-3</v>
      </c>
      <c r="E106" s="33">
        <f t="shared" si="18"/>
        <v>34451.561686389337</v>
      </c>
      <c r="F106" s="70">
        <f t="shared" si="17"/>
        <v>34452</v>
      </c>
      <c r="G106" s="33">
        <f t="shared" si="19"/>
        <v>-0.16242480200889986</v>
      </c>
      <c r="H106" s="38"/>
      <c r="I106" s="38"/>
      <c r="J106" s="33"/>
      <c r="K106" s="33">
        <f t="shared" si="25"/>
        <v>-0.16242480200889986</v>
      </c>
      <c r="L106" s="38"/>
      <c r="M106" s="38"/>
      <c r="N106" s="38"/>
      <c r="O106" s="38"/>
      <c r="P106" s="33">
        <f t="shared" si="20"/>
        <v>-0.1655887684308599</v>
      </c>
      <c r="Q106" s="36">
        <f t="shared" si="21"/>
        <v>37702.093000000001</v>
      </c>
      <c r="R106" s="33">
        <f t="shared" si="22"/>
        <v>1.0010683519290622E-5</v>
      </c>
      <c r="S106" s="75">
        <v>0.2</v>
      </c>
      <c r="T106">
        <f t="shared" si="23"/>
        <v>2.0021367038581245E-6</v>
      </c>
    </row>
    <row r="107" spans="1:20" x14ac:dyDescent="0.2">
      <c r="A107" s="39" t="s">
        <v>96</v>
      </c>
      <c r="B107" s="43" t="s">
        <v>65</v>
      </c>
      <c r="C107" s="30">
        <v>52723.373200000002</v>
      </c>
      <c r="D107" s="30">
        <v>1.9E-3</v>
      </c>
      <c r="E107" s="33">
        <f t="shared" si="18"/>
        <v>34459.064232092329</v>
      </c>
      <c r="F107" s="70">
        <f t="shared" si="17"/>
        <v>34459.5</v>
      </c>
      <c r="G107" s="33">
        <f t="shared" si="19"/>
        <v>-0.1614814470813144</v>
      </c>
      <c r="H107" s="38"/>
      <c r="I107" s="38"/>
      <c r="J107" s="33"/>
      <c r="K107" s="33">
        <f t="shared" si="25"/>
        <v>-0.1614814470813144</v>
      </c>
      <c r="L107" s="38"/>
      <c r="M107" s="38"/>
      <c r="N107" s="38"/>
      <c r="O107" s="38"/>
      <c r="P107" s="33">
        <f t="shared" si="20"/>
        <v>-0.1655449280623455</v>
      </c>
      <c r="Q107" s="36">
        <f t="shared" si="21"/>
        <v>37704.873200000002</v>
      </c>
      <c r="R107" s="33">
        <f t="shared" si="22"/>
        <v>1.6511877683201455E-5</v>
      </c>
      <c r="S107" s="75">
        <v>1</v>
      </c>
      <c r="T107">
        <f t="shared" si="23"/>
        <v>1.6511877683201455E-5</v>
      </c>
    </row>
    <row r="108" spans="1:20" x14ac:dyDescent="0.2">
      <c r="A108" s="50" t="s">
        <v>74</v>
      </c>
      <c r="B108" s="43"/>
      <c r="C108" s="167">
        <v>52750.794500000004</v>
      </c>
      <c r="D108" s="30">
        <v>1E-4</v>
      </c>
      <c r="E108" s="33">
        <f t="shared" si="18"/>
        <v>34533.062346071725</v>
      </c>
      <c r="F108" s="70">
        <f t="shared" si="17"/>
        <v>34533.5</v>
      </c>
      <c r="G108" s="33">
        <f t="shared" si="19"/>
        <v>-0.16218034511985024</v>
      </c>
      <c r="H108" s="33"/>
      <c r="I108" s="33"/>
      <c r="J108" s="33">
        <f>G108</f>
        <v>-0.16218034511985024</v>
      </c>
      <c r="K108" s="33"/>
      <c r="L108" s="33"/>
      <c r="M108" s="33"/>
      <c r="N108" s="33"/>
      <c r="O108" s="33"/>
      <c r="P108" s="33">
        <f t="shared" si="20"/>
        <v>-0.16511048539125922</v>
      </c>
      <c r="Q108" s="36">
        <f t="shared" si="21"/>
        <v>37732.294500000004</v>
      </c>
      <c r="R108" s="33">
        <f t="shared" si="22"/>
        <v>8.5857220101326689E-6</v>
      </c>
      <c r="S108" s="75">
        <v>1</v>
      </c>
      <c r="T108">
        <f t="shared" si="23"/>
        <v>8.5857220101326689E-6</v>
      </c>
    </row>
    <row r="109" spans="1:20" x14ac:dyDescent="0.2">
      <c r="A109" s="30" t="s">
        <v>72</v>
      </c>
      <c r="B109" s="44" t="s">
        <v>65</v>
      </c>
      <c r="C109" s="47">
        <v>52753.577100000002</v>
      </c>
      <c r="D109" s="47">
        <v>1.1999999999999999E-3</v>
      </c>
      <c r="E109" s="33">
        <f t="shared" si="18"/>
        <v>34540.571368326651</v>
      </c>
      <c r="F109" s="70">
        <f t="shared" si="17"/>
        <v>34541</v>
      </c>
      <c r="G109" s="33">
        <f t="shared" si="19"/>
        <v>-0.15883699019468622</v>
      </c>
      <c r="H109" s="33"/>
      <c r="I109" s="33"/>
      <c r="J109" s="33"/>
      <c r="K109" s="33">
        <f t="shared" ref="K109:K118" si="26">G109</f>
        <v>-0.15883699019468622</v>
      </c>
      <c r="L109" s="33"/>
      <c r="M109" s="33"/>
      <c r="N109" s="33"/>
      <c r="O109" s="33"/>
      <c r="P109" s="33">
        <f t="shared" si="20"/>
        <v>-0.16506626305617511</v>
      </c>
      <c r="Q109" s="36">
        <f t="shared" si="21"/>
        <v>37735.077100000002</v>
      </c>
      <c r="R109" s="33">
        <f t="shared" si="22"/>
        <v>3.8803840382881957E-5</v>
      </c>
      <c r="S109" s="75">
        <v>1</v>
      </c>
      <c r="T109">
        <f t="shared" si="23"/>
        <v>3.8803840382881957E-5</v>
      </c>
    </row>
    <row r="110" spans="1:20" x14ac:dyDescent="0.2">
      <c r="A110" s="30" t="s">
        <v>72</v>
      </c>
      <c r="B110" s="44" t="s">
        <v>71</v>
      </c>
      <c r="C110" s="47">
        <v>52753.758099999999</v>
      </c>
      <c r="D110" s="47">
        <v>1.6000000000000001E-3</v>
      </c>
      <c r="E110" s="33">
        <f t="shared" si="18"/>
        <v>34541.059808285005</v>
      </c>
      <c r="F110" s="70">
        <f t="shared" si="17"/>
        <v>34541.5</v>
      </c>
      <c r="G110" s="33">
        <f t="shared" si="19"/>
        <v>-0.16312076653412078</v>
      </c>
      <c r="H110" s="33"/>
      <c r="I110" s="33"/>
      <c r="J110" s="33"/>
      <c r="K110" s="33">
        <f t="shared" si="26"/>
        <v>-0.16312076653412078</v>
      </c>
      <c r="L110" s="33"/>
      <c r="M110" s="33"/>
      <c r="N110" s="33"/>
      <c r="O110" s="33"/>
      <c r="P110" s="33">
        <f t="shared" si="20"/>
        <v>-0.16506331365071447</v>
      </c>
      <c r="Q110" s="36">
        <f t="shared" si="21"/>
        <v>37735.258099999999</v>
      </c>
      <c r="R110" s="33">
        <f t="shared" si="22"/>
        <v>3.7734893001864816E-6</v>
      </c>
      <c r="S110" s="75">
        <v>1</v>
      </c>
      <c r="T110">
        <f t="shared" si="23"/>
        <v>3.7734893001864816E-6</v>
      </c>
    </row>
    <row r="111" spans="1:20" x14ac:dyDescent="0.2">
      <c r="A111" s="30" t="s">
        <v>72</v>
      </c>
      <c r="B111" s="44" t="s">
        <v>65</v>
      </c>
      <c r="C111" s="47">
        <v>52753.947800000002</v>
      </c>
      <c r="D111" s="47">
        <v>1.1999999999999999E-3</v>
      </c>
      <c r="E111" s="33">
        <f t="shared" si="18"/>
        <v>34541.571725744136</v>
      </c>
      <c r="F111" s="70">
        <f t="shared" si="17"/>
        <v>34542</v>
      </c>
      <c r="G111" s="33">
        <f t="shared" si="19"/>
        <v>-0.15870454286778113</v>
      </c>
      <c r="H111" s="33"/>
      <c r="I111" s="33"/>
      <c r="J111" s="33"/>
      <c r="K111" s="33">
        <f t="shared" si="26"/>
        <v>-0.15870454286778113</v>
      </c>
      <c r="L111" s="33"/>
      <c r="M111" s="33"/>
      <c r="N111" s="33"/>
      <c r="O111" s="33"/>
      <c r="P111" s="33">
        <f t="shared" si="20"/>
        <v>-0.16506036408903024</v>
      </c>
      <c r="Q111" s="36">
        <f t="shared" si="21"/>
        <v>37735.447800000002</v>
      </c>
      <c r="R111" s="33">
        <f t="shared" si="22"/>
        <v>4.0396463396480575E-5</v>
      </c>
      <c r="S111" s="75">
        <v>1</v>
      </c>
      <c r="T111">
        <f t="shared" si="23"/>
        <v>4.0396463396480575E-5</v>
      </c>
    </row>
    <row r="112" spans="1:20" x14ac:dyDescent="0.2">
      <c r="A112" s="30" t="s">
        <v>72</v>
      </c>
      <c r="B112" s="44" t="s">
        <v>71</v>
      </c>
      <c r="C112" s="47">
        <v>52754.130799999999</v>
      </c>
      <c r="D112" s="47">
        <v>6.9999999999999999E-4</v>
      </c>
      <c r="E112" s="33">
        <f t="shared" si="18"/>
        <v>34542.065562829106</v>
      </c>
      <c r="F112" s="70">
        <f t="shared" si="17"/>
        <v>34542.5</v>
      </c>
      <c r="G112" s="33">
        <f t="shared" si="19"/>
        <v>-0.16098831921408419</v>
      </c>
      <c r="H112" s="33"/>
      <c r="I112" s="33"/>
      <c r="J112" s="33"/>
      <c r="K112" s="33">
        <f t="shared" si="26"/>
        <v>-0.16098831921408419</v>
      </c>
      <c r="L112" s="33"/>
      <c r="M112" s="33"/>
      <c r="N112" s="33"/>
      <c r="O112" s="33"/>
      <c r="P112" s="33">
        <f t="shared" si="20"/>
        <v>-0.16505741437112254</v>
      </c>
      <c r="Q112" s="36">
        <f t="shared" si="21"/>
        <v>37735.630799999999</v>
      </c>
      <c r="R112" s="33">
        <f t="shared" si="22"/>
        <v>1.6557535397032949E-5</v>
      </c>
      <c r="S112" s="75">
        <v>1</v>
      </c>
      <c r="T112">
        <f t="shared" si="23"/>
        <v>1.6557535397032949E-5</v>
      </c>
    </row>
    <row r="113" spans="1:20" x14ac:dyDescent="0.2">
      <c r="A113" s="30" t="s">
        <v>72</v>
      </c>
      <c r="B113" s="44" t="s">
        <v>65</v>
      </c>
      <c r="C113" s="47">
        <v>52774.698799999998</v>
      </c>
      <c r="D113" s="47">
        <v>4.0000000000000002E-4</v>
      </c>
      <c r="E113" s="33">
        <f t="shared" si="18"/>
        <v>34597.569612904335</v>
      </c>
      <c r="F113" s="70">
        <f t="shared" si="17"/>
        <v>34598</v>
      </c>
      <c r="G113" s="33">
        <f t="shared" si="19"/>
        <v>-0.15948749273957219</v>
      </c>
      <c r="H113" s="33"/>
      <c r="I113" s="33"/>
      <c r="J113" s="33"/>
      <c r="K113" s="33">
        <f t="shared" si="26"/>
        <v>-0.15948749273957219</v>
      </c>
      <c r="L113" s="33"/>
      <c r="M113" s="33"/>
      <c r="N113" s="33"/>
      <c r="O113" s="33"/>
      <c r="P113" s="33">
        <f t="shared" si="20"/>
        <v>-0.16472902459780342</v>
      </c>
      <c r="Q113" s="36">
        <f t="shared" si="21"/>
        <v>37756.198799999998</v>
      </c>
      <c r="R113" s="33">
        <f t="shared" si="22"/>
        <v>2.7473656220852928E-5</v>
      </c>
      <c r="S113" s="75">
        <v>1</v>
      </c>
      <c r="T113">
        <f t="shared" si="23"/>
        <v>2.7473656220852928E-5</v>
      </c>
    </row>
    <row r="114" spans="1:20" x14ac:dyDescent="0.2">
      <c r="A114" s="30" t="s">
        <v>72</v>
      </c>
      <c r="B114" s="44" t="s">
        <v>71</v>
      </c>
      <c r="C114" s="47">
        <v>52774.886299999998</v>
      </c>
      <c r="D114" s="47">
        <v>2.9999999999999997E-4</v>
      </c>
      <c r="E114" s="33">
        <f t="shared" si="18"/>
        <v>34598.07559352419</v>
      </c>
      <c r="F114" s="70">
        <f t="shared" si="17"/>
        <v>34598.5</v>
      </c>
      <c r="G114" s="33">
        <f t="shared" si="19"/>
        <v>-0.15727126908313949</v>
      </c>
      <c r="H114" s="33"/>
      <c r="I114" s="33"/>
      <c r="J114" s="33"/>
      <c r="K114" s="33">
        <f t="shared" si="26"/>
        <v>-0.15727126908313949</v>
      </c>
      <c r="L114" s="33"/>
      <c r="M114" s="33"/>
      <c r="N114" s="33"/>
      <c r="O114" s="33"/>
      <c r="P114" s="33">
        <f t="shared" si="20"/>
        <v>-0.1647260573828585</v>
      </c>
      <c r="Q114" s="36">
        <f t="shared" si="21"/>
        <v>37756.386299999998</v>
      </c>
      <c r="R114" s="33">
        <f t="shared" si="22"/>
        <v>5.5573868593627556E-5</v>
      </c>
      <c r="S114" s="75">
        <v>1</v>
      </c>
      <c r="T114">
        <f t="shared" si="23"/>
        <v>5.5573868593627556E-5</v>
      </c>
    </row>
    <row r="115" spans="1:20" x14ac:dyDescent="0.2">
      <c r="A115" s="37" t="s">
        <v>66</v>
      </c>
      <c r="B115" s="43" t="s">
        <v>65</v>
      </c>
      <c r="C115" s="30">
        <v>52777.476699999999</v>
      </c>
      <c r="D115" s="30">
        <v>1.1999999999999999E-3</v>
      </c>
      <c r="E115" s="33">
        <f t="shared" si="18"/>
        <v>34605.065951911733</v>
      </c>
      <c r="F115" s="70">
        <f t="shared" ref="F115:F145" si="27">ROUND(2*E115,0)/2+0.5</f>
        <v>34605.5</v>
      </c>
      <c r="G115" s="33">
        <f t="shared" si="19"/>
        <v>-0.1608441378120915</v>
      </c>
      <c r="H115" s="33"/>
      <c r="I115" s="33"/>
      <c r="J115" s="33"/>
      <c r="K115" s="33">
        <f t="shared" si="26"/>
        <v>-0.1608441378120915</v>
      </c>
      <c r="L115" s="33"/>
      <c r="M115" s="33"/>
      <c r="N115" s="33"/>
      <c r="O115" s="33"/>
      <c r="P115" s="33">
        <f t="shared" si="20"/>
        <v>-0.1646844999701581</v>
      </c>
      <c r="Q115" s="36">
        <f t="shared" si="21"/>
        <v>37758.976699999999</v>
      </c>
      <c r="R115" s="33">
        <f t="shared" si="22"/>
        <v>1.4748381505109964E-5</v>
      </c>
      <c r="S115" s="75">
        <v>1</v>
      </c>
      <c r="T115">
        <f t="shared" si="23"/>
        <v>1.4748381505109964E-5</v>
      </c>
    </row>
    <row r="116" spans="1:20" x14ac:dyDescent="0.2">
      <c r="A116" s="26" t="s">
        <v>79</v>
      </c>
      <c r="B116" s="43"/>
      <c r="C116" s="40">
        <v>53105.251900000003</v>
      </c>
      <c r="D116" s="40">
        <v>5.0000000000000001E-4</v>
      </c>
      <c r="E116" s="33">
        <f t="shared" si="18"/>
        <v>35489.588079207562</v>
      </c>
      <c r="F116" s="70">
        <f t="shared" si="27"/>
        <v>35490</v>
      </c>
      <c r="G116" s="33">
        <f t="shared" si="19"/>
        <v>-0.15264447995286901</v>
      </c>
      <c r="H116" s="33"/>
      <c r="I116" s="33"/>
      <c r="J116" s="33"/>
      <c r="K116" s="33">
        <f t="shared" si="26"/>
        <v>-0.15264447995286901</v>
      </c>
      <c r="L116" s="33"/>
      <c r="M116" s="33"/>
      <c r="N116" s="33"/>
      <c r="O116" s="33"/>
      <c r="P116" s="33">
        <f t="shared" si="20"/>
        <v>-0.15918704958479379</v>
      </c>
      <c r="Q116" s="36">
        <f t="shared" si="21"/>
        <v>38086.751900000003</v>
      </c>
      <c r="R116" s="33">
        <f t="shared" si="22"/>
        <v>4.2805217388584463E-5</v>
      </c>
      <c r="S116" s="75">
        <v>1</v>
      </c>
      <c r="T116">
        <f t="shared" si="23"/>
        <v>4.2805217388584463E-5</v>
      </c>
    </row>
    <row r="117" spans="1:20" x14ac:dyDescent="0.2">
      <c r="A117" s="48" t="s">
        <v>80</v>
      </c>
      <c r="B117" s="52"/>
      <c r="C117" s="30">
        <v>53106.5478</v>
      </c>
      <c r="D117" s="30">
        <v>2.5999999999999999E-3</v>
      </c>
      <c r="E117" s="33">
        <f t="shared" ref="E117:E145" si="28">+(C117-C$7)/C$8</f>
        <v>35493.085147395643</v>
      </c>
      <c r="F117" s="70">
        <f t="shared" si="27"/>
        <v>35493.5</v>
      </c>
      <c r="G117" s="33">
        <f t="shared" ref="G117:G145" si="29">+C117-(C$7+F117*C$8)</f>
        <v>-0.15373091431683861</v>
      </c>
      <c r="H117" s="33"/>
      <c r="I117" s="33"/>
      <c r="J117" s="33"/>
      <c r="K117" s="33">
        <f t="shared" si="26"/>
        <v>-0.15373091431683861</v>
      </c>
      <c r="L117" s="33"/>
      <c r="M117" s="33"/>
      <c r="N117" s="33"/>
      <c r="O117" s="33"/>
      <c r="P117" s="33">
        <f t="shared" ref="P117:P145" si="30">+D$11+D$12*F117+D$13*F117^2</f>
        <v>-0.15916432487984467</v>
      </c>
      <c r="Q117" s="36">
        <f t="shared" ref="Q117:Q145" si="31">+C117-15018.5</f>
        <v>38088.0478</v>
      </c>
      <c r="R117" s="33">
        <f t="shared" ref="R117:R145" si="32">+(P117-G117)^2</f>
        <v>2.9521950346185807E-5</v>
      </c>
      <c r="S117" s="75">
        <v>1</v>
      </c>
      <c r="T117">
        <f t="shared" ref="T117:T145" si="33">S117*R117</f>
        <v>2.9521950346185807E-5</v>
      </c>
    </row>
    <row r="118" spans="1:20" x14ac:dyDescent="0.2">
      <c r="A118" s="39" t="s">
        <v>73</v>
      </c>
      <c r="B118" s="43" t="s">
        <v>71</v>
      </c>
      <c r="C118" s="30">
        <v>53117.477400000003</v>
      </c>
      <c r="D118" s="30">
        <v>1.1999999999999999E-3</v>
      </c>
      <c r="E118" s="33">
        <f t="shared" si="28"/>
        <v>35522.57936490354</v>
      </c>
      <c r="F118" s="70">
        <f t="shared" si="27"/>
        <v>35523</v>
      </c>
      <c r="G118" s="33">
        <f t="shared" si="29"/>
        <v>-0.15587371826404706</v>
      </c>
      <c r="H118" s="33"/>
      <c r="I118" s="33"/>
      <c r="J118" s="33"/>
      <c r="K118" s="33">
        <f t="shared" si="26"/>
        <v>-0.15587371826404706</v>
      </c>
      <c r="L118" s="33"/>
      <c r="M118" s="33"/>
      <c r="N118" s="33"/>
      <c r="O118" s="33"/>
      <c r="P118" s="33">
        <f t="shared" si="30"/>
        <v>-0.15897248391374413</v>
      </c>
      <c r="Q118" s="36">
        <f t="shared" si="31"/>
        <v>38098.977400000003</v>
      </c>
      <c r="R118" s="33">
        <f t="shared" si="32"/>
        <v>9.6023485517425497E-6</v>
      </c>
      <c r="S118" s="75">
        <v>1</v>
      </c>
      <c r="T118">
        <f t="shared" si="33"/>
        <v>9.6023485517425497E-6</v>
      </c>
    </row>
    <row r="119" spans="1:20" x14ac:dyDescent="0.2">
      <c r="A119" s="30" t="s">
        <v>102</v>
      </c>
      <c r="B119" s="43" t="s">
        <v>65</v>
      </c>
      <c r="C119" s="30">
        <v>53431.545120000002</v>
      </c>
      <c r="D119" s="30">
        <v>5.0000000000000001E-4</v>
      </c>
      <c r="E119" s="33">
        <f t="shared" si="28"/>
        <v>36370.110989655346</v>
      </c>
      <c r="F119" s="70">
        <f t="shared" si="27"/>
        <v>36370.5</v>
      </c>
      <c r="G119" s="33">
        <f t="shared" si="29"/>
        <v>-0.14415461138560204</v>
      </c>
      <c r="H119" s="38"/>
      <c r="I119" s="38"/>
      <c r="J119" s="33"/>
      <c r="L119" s="33">
        <f>G119</f>
        <v>-0.14415461138560204</v>
      </c>
      <c r="M119" s="38"/>
      <c r="O119" s="38">
        <f>+C$11+C$12*F119</f>
        <v>-0.14600249335341139</v>
      </c>
      <c r="P119" s="33">
        <f t="shared" si="30"/>
        <v>-0.15322889192134115</v>
      </c>
      <c r="Q119" s="36">
        <f t="shared" si="31"/>
        <v>38413.045120000002</v>
      </c>
      <c r="R119" s="33">
        <f t="shared" si="32"/>
        <v>8.2342567241293669E-5</v>
      </c>
      <c r="S119" s="75">
        <v>1</v>
      </c>
      <c r="T119">
        <f t="shared" si="33"/>
        <v>8.2342567241293669E-5</v>
      </c>
    </row>
    <row r="120" spans="1:20" x14ac:dyDescent="0.2">
      <c r="A120" s="48" t="s">
        <v>92</v>
      </c>
      <c r="B120" s="44" t="s">
        <v>65</v>
      </c>
      <c r="C120" s="47">
        <v>53483.053200000002</v>
      </c>
      <c r="D120" s="30">
        <v>1E-4</v>
      </c>
      <c r="E120" s="33">
        <f t="shared" si="28"/>
        <v>36509.108804299416</v>
      </c>
      <c r="F120" s="70">
        <f t="shared" si="27"/>
        <v>36509.5</v>
      </c>
      <c r="G120" s="33">
        <f t="shared" si="29"/>
        <v>-0.14496443338430254</v>
      </c>
      <c r="H120" s="38"/>
      <c r="I120" s="38"/>
      <c r="J120" s="33"/>
      <c r="K120" s="33">
        <f>G120</f>
        <v>-0.14496443338430254</v>
      </c>
      <c r="L120" s="38"/>
      <c r="M120" s="38"/>
      <c r="N120" s="38"/>
      <c r="O120" s="38"/>
      <c r="P120" s="33">
        <f t="shared" si="30"/>
        <v>-0.15224403122481123</v>
      </c>
      <c r="Q120" s="36">
        <f t="shared" si="31"/>
        <v>38464.553200000002</v>
      </c>
      <c r="R120" s="33">
        <f t="shared" si="32"/>
        <v>5.2992544719538773E-5</v>
      </c>
      <c r="S120" s="75">
        <v>1</v>
      </c>
      <c r="T120">
        <f t="shared" si="33"/>
        <v>5.2992544719538773E-5</v>
      </c>
    </row>
    <row r="121" spans="1:20" x14ac:dyDescent="0.2">
      <c r="A121" s="39" t="s">
        <v>92</v>
      </c>
      <c r="B121" s="44" t="s">
        <v>65</v>
      </c>
      <c r="C121" s="47">
        <v>53483.053200000002</v>
      </c>
      <c r="D121" s="47">
        <v>1E-4</v>
      </c>
      <c r="E121" s="33">
        <f t="shared" si="28"/>
        <v>36509.108804299416</v>
      </c>
      <c r="F121" s="70">
        <f t="shared" si="27"/>
        <v>36509.5</v>
      </c>
      <c r="G121" s="33">
        <f t="shared" si="29"/>
        <v>-0.14496443338430254</v>
      </c>
      <c r="H121" s="38"/>
      <c r="I121" s="38"/>
      <c r="J121" s="33"/>
      <c r="K121" s="33">
        <f>G121</f>
        <v>-0.14496443338430254</v>
      </c>
      <c r="L121" s="38"/>
      <c r="M121" s="38"/>
      <c r="N121" s="38"/>
      <c r="O121" s="38"/>
      <c r="P121" s="33">
        <f t="shared" si="30"/>
        <v>-0.15224403122481123</v>
      </c>
      <c r="Q121" s="36">
        <f t="shared" si="31"/>
        <v>38464.553200000002</v>
      </c>
      <c r="R121" s="33">
        <f t="shared" si="32"/>
        <v>5.2992544719538773E-5</v>
      </c>
      <c r="S121" s="75">
        <v>1</v>
      </c>
      <c r="T121">
        <f t="shared" si="33"/>
        <v>5.2992544719538773E-5</v>
      </c>
    </row>
    <row r="122" spans="1:20" x14ac:dyDescent="0.2">
      <c r="A122" s="48" t="s">
        <v>91</v>
      </c>
      <c r="B122" s="44" t="s">
        <v>71</v>
      </c>
      <c r="C122" s="47">
        <v>53483.606899999999</v>
      </c>
      <c r="D122" s="47">
        <v>5.9999999999999995E-4</v>
      </c>
      <c r="E122" s="33">
        <f t="shared" si="28"/>
        <v>36510.602998801871</v>
      </c>
      <c r="F122" s="70">
        <f t="shared" si="27"/>
        <v>36511</v>
      </c>
      <c r="G122" s="33">
        <f t="shared" si="29"/>
        <v>-0.1471157624037005</v>
      </c>
      <c r="H122" s="38"/>
      <c r="I122" s="38"/>
      <c r="J122" s="33"/>
      <c r="K122" s="33">
        <f>G122</f>
        <v>-0.1471157624037005</v>
      </c>
      <c r="L122" s="38"/>
      <c r="M122" s="38"/>
      <c r="N122" s="38"/>
      <c r="O122" s="38"/>
      <c r="P122" s="33">
        <f t="shared" si="30"/>
        <v>-0.15223333738345868</v>
      </c>
      <c r="Q122" s="36">
        <f t="shared" si="31"/>
        <v>38465.106899999999</v>
      </c>
      <c r="R122" s="33">
        <f t="shared" si="32"/>
        <v>2.6189573673446908E-5</v>
      </c>
      <c r="S122" s="75">
        <v>1</v>
      </c>
      <c r="T122">
        <f t="shared" si="33"/>
        <v>2.6189573673446908E-5</v>
      </c>
    </row>
    <row r="123" spans="1:20" x14ac:dyDescent="0.2">
      <c r="A123" s="39" t="s">
        <v>97</v>
      </c>
      <c r="B123" s="43" t="s">
        <v>71</v>
      </c>
      <c r="C123" s="30">
        <v>53515.477400000003</v>
      </c>
      <c r="D123" s="30">
        <v>8.0000000000000004E-4</v>
      </c>
      <c r="E123" s="33">
        <f t="shared" si="28"/>
        <v>36596.607560641773</v>
      </c>
      <c r="F123" s="70">
        <f t="shared" si="27"/>
        <v>36597</v>
      </c>
      <c r="G123" s="33">
        <f t="shared" si="29"/>
        <v>-0.14542529255413683</v>
      </c>
      <c r="H123" s="38"/>
      <c r="I123" s="38"/>
      <c r="J123" s="33"/>
      <c r="K123" s="33">
        <f>G123</f>
        <v>-0.14542529255413683</v>
      </c>
      <c r="L123" s="38"/>
      <c r="M123" s="38"/>
      <c r="N123" s="38"/>
      <c r="O123" s="38"/>
      <c r="P123" s="33">
        <f t="shared" si="30"/>
        <v>-0.1516178726482113</v>
      </c>
      <c r="Q123" s="36">
        <f t="shared" si="31"/>
        <v>38496.977400000003</v>
      </c>
      <c r="R123" s="33">
        <f t="shared" si="32"/>
        <v>3.8348048221527418E-5</v>
      </c>
      <c r="S123" s="75">
        <v>1</v>
      </c>
      <c r="T123">
        <f t="shared" si="33"/>
        <v>3.8348048221527418E-5</v>
      </c>
    </row>
    <row r="124" spans="1:20" x14ac:dyDescent="0.2">
      <c r="A124" s="30" t="s">
        <v>102</v>
      </c>
      <c r="B124" s="43" t="s">
        <v>65</v>
      </c>
      <c r="C124" s="30">
        <v>53760.614009999998</v>
      </c>
      <c r="D124" s="30" t="s">
        <v>103</v>
      </c>
      <c r="E124" s="33">
        <f t="shared" si="28"/>
        <v>37258.124221314334</v>
      </c>
      <c r="F124" s="70">
        <f t="shared" si="27"/>
        <v>37258.5</v>
      </c>
      <c r="G124" s="33">
        <f t="shared" si="29"/>
        <v>-0.13925138789636549</v>
      </c>
      <c r="H124" s="38"/>
      <c r="I124" s="38"/>
      <c r="J124" s="33"/>
      <c r="L124" s="33">
        <f>G124</f>
        <v>-0.13925138789636549</v>
      </c>
      <c r="M124" s="38"/>
      <c r="O124" s="38">
        <f t="shared" ref="O124:O145" si="34">+C$11+C$12*F124</f>
        <v>-0.14162486013836656</v>
      </c>
      <c r="P124" s="33">
        <f t="shared" si="30"/>
        <v>-0.1467293076794971</v>
      </c>
      <c r="Q124" s="36">
        <f t="shared" si="31"/>
        <v>38742.114009999998</v>
      </c>
      <c r="R124" s="33">
        <f t="shared" si="32"/>
        <v>5.5919284282951174E-5</v>
      </c>
      <c r="S124" s="75">
        <v>1</v>
      </c>
      <c r="T124">
        <f t="shared" si="33"/>
        <v>5.5919284282951174E-5</v>
      </c>
    </row>
    <row r="125" spans="1:20" x14ac:dyDescent="0.2">
      <c r="A125" s="30" t="s">
        <v>102</v>
      </c>
      <c r="B125" s="43" t="s">
        <v>71</v>
      </c>
      <c r="C125" s="30">
        <v>53794.521979999998</v>
      </c>
      <c r="D125" s="30" t="s">
        <v>103</v>
      </c>
      <c r="E125" s="33">
        <f t="shared" si="28"/>
        <v>37349.627024933041</v>
      </c>
      <c r="F125" s="70">
        <f t="shared" si="27"/>
        <v>37350</v>
      </c>
      <c r="G125" s="33">
        <f t="shared" si="29"/>
        <v>-0.13821245777216973</v>
      </c>
      <c r="H125" s="38"/>
      <c r="I125" s="38"/>
      <c r="J125" s="33"/>
      <c r="L125" s="33">
        <f>G125</f>
        <v>-0.13821245777216973</v>
      </c>
      <c r="M125" s="38"/>
      <c r="O125" s="38">
        <f t="shared" si="34"/>
        <v>-0.14117378644560014</v>
      </c>
      <c r="P125" s="33">
        <f t="shared" si="30"/>
        <v>-0.14603158416967027</v>
      </c>
      <c r="Q125" s="36">
        <f t="shared" si="31"/>
        <v>38776.021979999998</v>
      </c>
      <c r="R125" s="33">
        <f t="shared" si="32"/>
        <v>6.1138737620089801E-5</v>
      </c>
      <c r="S125" s="75">
        <v>1</v>
      </c>
      <c r="T125">
        <f t="shared" si="33"/>
        <v>6.1138737620089801E-5</v>
      </c>
    </row>
    <row r="126" spans="1:20" x14ac:dyDescent="0.2">
      <c r="A126" s="30" t="s">
        <v>100</v>
      </c>
      <c r="B126" s="43" t="s">
        <v>65</v>
      </c>
      <c r="C126" s="30">
        <v>53813.419199999997</v>
      </c>
      <c r="D126" s="30">
        <v>4.0000000000000002E-4</v>
      </c>
      <c r="E126" s="33">
        <f t="shared" si="28"/>
        <v>37400.622369408084</v>
      </c>
      <c r="F126" s="70">
        <f t="shared" si="27"/>
        <v>37401</v>
      </c>
      <c r="G126" s="33">
        <f t="shared" si="29"/>
        <v>-0.13993764426413691</v>
      </c>
      <c r="H126" s="38"/>
      <c r="I126" s="38"/>
      <c r="J126" s="33"/>
      <c r="K126" s="33">
        <f>G126</f>
        <v>-0.13993764426413691</v>
      </c>
      <c r="L126" s="38"/>
      <c r="M126" s="38"/>
      <c r="N126" s="38"/>
      <c r="O126" s="38">
        <f t="shared" si="34"/>
        <v>-0.14092236832176308</v>
      </c>
      <c r="P126" s="33">
        <f t="shared" si="30"/>
        <v>-0.14564041838938036</v>
      </c>
      <c r="Q126" s="36">
        <f t="shared" si="31"/>
        <v>38794.919199999997</v>
      </c>
      <c r="R126" s="33">
        <f t="shared" si="32"/>
        <v>3.2521632723546173E-5</v>
      </c>
      <c r="S126" s="75">
        <v>1</v>
      </c>
      <c r="T126">
        <f t="shared" si="33"/>
        <v>3.2521632723546173E-5</v>
      </c>
    </row>
    <row r="127" spans="1:20" x14ac:dyDescent="0.2">
      <c r="A127" s="30" t="s">
        <v>102</v>
      </c>
      <c r="B127" s="43" t="s">
        <v>65</v>
      </c>
      <c r="C127" s="30">
        <v>53845.477149999999</v>
      </c>
      <c r="D127" s="30" t="s">
        <v>103</v>
      </c>
      <c r="E127" s="33">
        <f t="shared" si="28"/>
        <v>37487.132776939667</v>
      </c>
      <c r="F127" s="70">
        <f t="shared" si="27"/>
        <v>37487.5</v>
      </c>
      <c r="G127" s="33">
        <f t="shared" si="29"/>
        <v>-0.13608095075323945</v>
      </c>
      <c r="H127" s="38"/>
      <c r="I127" s="38"/>
      <c r="J127" s="33"/>
      <c r="L127" s="33">
        <f>G127</f>
        <v>-0.13608095075323945</v>
      </c>
      <c r="M127" s="38"/>
      <c r="O127" s="38">
        <f t="shared" si="34"/>
        <v>-0.14049594346466696</v>
      </c>
      <c r="P127" s="33">
        <f t="shared" si="30"/>
        <v>-0.14497325437874264</v>
      </c>
      <c r="Q127" s="36">
        <f t="shared" si="31"/>
        <v>38826.977149999999</v>
      </c>
      <c r="R127" s="33">
        <f t="shared" si="32"/>
        <v>7.9073063768137262E-5</v>
      </c>
      <c r="S127" s="75">
        <v>1</v>
      </c>
      <c r="T127">
        <f t="shared" si="33"/>
        <v>7.9073063768137262E-5</v>
      </c>
    </row>
    <row r="128" spans="1:20" x14ac:dyDescent="0.2">
      <c r="A128" s="50" t="s">
        <v>99</v>
      </c>
      <c r="B128" s="37"/>
      <c r="C128" s="40">
        <v>53857.8897</v>
      </c>
      <c r="D128" s="40">
        <v>1E-4</v>
      </c>
      <c r="E128" s="33">
        <f t="shared" si="28"/>
        <v>37520.628828902009</v>
      </c>
      <c r="F128" s="70">
        <f t="shared" si="27"/>
        <v>37521</v>
      </c>
      <c r="G128" s="33">
        <f t="shared" si="29"/>
        <v>-0.13754396540753078</v>
      </c>
      <c r="H128" s="38"/>
      <c r="I128" s="38"/>
      <c r="J128" s="33">
        <f>G128</f>
        <v>-0.13754396540753078</v>
      </c>
      <c r="K128" s="33"/>
      <c r="L128" s="38"/>
      <c r="M128" s="38"/>
      <c r="N128" s="38"/>
      <c r="O128" s="38">
        <f t="shared" si="34"/>
        <v>-0.14033079626567596</v>
      </c>
      <c r="P128" s="33">
        <f t="shared" si="30"/>
        <v>-0.14471361690378826</v>
      </c>
      <c r="Q128" s="36">
        <f t="shared" si="31"/>
        <v>38839.3897</v>
      </c>
      <c r="R128" s="33">
        <f t="shared" si="32"/>
        <v>5.1403902577787102E-5</v>
      </c>
      <c r="S128" s="75">
        <v>1</v>
      </c>
      <c r="T128">
        <f t="shared" si="33"/>
        <v>5.1403902577787102E-5</v>
      </c>
    </row>
    <row r="129" spans="1:20" x14ac:dyDescent="0.2">
      <c r="A129" s="30" t="s">
        <v>102</v>
      </c>
      <c r="B129" s="43" t="s">
        <v>71</v>
      </c>
      <c r="C129" s="30">
        <v>54175.472990000002</v>
      </c>
      <c r="D129" s="30">
        <v>2.0000000000000001E-4</v>
      </c>
      <c r="E129" s="33">
        <f t="shared" si="28"/>
        <v>38377.647441855057</v>
      </c>
      <c r="F129" s="70">
        <f t="shared" si="27"/>
        <v>38378</v>
      </c>
      <c r="G129" s="33">
        <f t="shared" si="29"/>
        <v>-0.13064660895179259</v>
      </c>
      <c r="H129" s="38"/>
      <c r="I129" s="38"/>
      <c r="J129" s="33"/>
      <c r="L129" s="33">
        <f t="shared" ref="L129:L134" si="35">G129</f>
        <v>-0.13064660895179259</v>
      </c>
      <c r="M129" s="38"/>
      <c r="O129" s="38">
        <f t="shared" si="34"/>
        <v>-0.13610598583178699</v>
      </c>
      <c r="P129" s="33">
        <f t="shared" si="30"/>
        <v>-0.13783310111455399</v>
      </c>
      <c r="Q129" s="36">
        <f t="shared" si="31"/>
        <v>39156.972990000002</v>
      </c>
      <c r="R129" s="33">
        <f t="shared" si="32"/>
        <v>5.1645669605431085E-5</v>
      </c>
      <c r="S129" s="75">
        <v>1</v>
      </c>
      <c r="T129">
        <f t="shared" si="33"/>
        <v>5.1645669605431085E-5</v>
      </c>
    </row>
    <row r="130" spans="1:20" x14ac:dyDescent="0.2">
      <c r="A130" s="30" t="s">
        <v>102</v>
      </c>
      <c r="B130" s="43" t="s">
        <v>71</v>
      </c>
      <c r="C130" s="30">
        <v>54175.473290000002</v>
      </c>
      <c r="D130" s="30">
        <v>2.9999999999999997E-4</v>
      </c>
      <c r="E130" s="33">
        <f t="shared" si="28"/>
        <v>38377.648251424049</v>
      </c>
      <c r="F130" s="70">
        <f t="shared" si="27"/>
        <v>38378</v>
      </c>
      <c r="G130" s="33">
        <f t="shared" si="29"/>
        <v>-0.13034660895209527</v>
      </c>
      <c r="H130" s="38"/>
      <c r="I130" s="38"/>
      <c r="J130" s="33"/>
      <c r="L130" s="33">
        <f t="shared" si="35"/>
        <v>-0.13034660895209527</v>
      </c>
      <c r="M130" s="38"/>
      <c r="O130" s="38">
        <f t="shared" si="34"/>
        <v>-0.13610598583178699</v>
      </c>
      <c r="P130" s="33">
        <f t="shared" si="30"/>
        <v>-0.13783310111455399</v>
      </c>
      <c r="Q130" s="36">
        <f t="shared" si="31"/>
        <v>39156.973290000002</v>
      </c>
      <c r="R130" s="33">
        <f t="shared" si="32"/>
        <v>5.6047564898555905E-5</v>
      </c>
      <c r="S130" s="75">
        <v>1</v>
      </c>
      <c r="T130">
        <f t="shared" si="33"/>
        <v>5.6047564898555905E-5</v>
      </c>
    </row>
    <row r="131" spans="1:20" x14ac:dyDescent="0.2">
      <c r="A131" s="30" t="s">
        <v>102</v>
      </c>
      <c r="B131" s="43" t="s">
        <v>71</v>
      </c>
      <c r="C131" s="30">
        <v>54175.473290000002</v>
      </c>
      <c r="D131" s="30">
        <v>5.0000000000000001E-4</v>
      </c>
      <c r="E131" s="33">
        <f t="shared" si="28"/>
        <v>38377.648251424049</v>
      </c>
      <c r="F131" s="70">
        <f t="shared" si="27"/>
        <v>38378</v>
      </c>
      <c r="G131" s="33">
        <f t="shared" si="29"/>
        <v>-0.13034660895209527</v>
      </c>
      <c r="H131" s="38"/>
      <c r="I131" s="38"/>
      <c r="J131" s="33"/>
      <c r="L131" s="33">
        <f t="shared" si="35"/>
        <v>-0.13034660895209527</v>
      </c>
      <c r="M131" s="38"/>
      <c r="O131" s="38">
        <f t="shared" si="34"/>
        <v>-0.13610598583178699</v>
      </c>
      <c r="P131" s="33">
        <f t="shared" si="30"/>
        <v>-0.13783310111455399</v>
      </c>
      <c r="Q131" s="36">
        <f t="shared" si="31"/>
        <v>39156.973290000002</v>
      </c>
      <c r="R131" s="33">
        <f t="shared" si="32"/>
        <v>5.6047564898555905E-5</v>
      </c>
      <c r="S131" s="75">
        <v>1</v>
      </c>
      <c r="T131">
        <f t="shared" si="33"/>
        <v>5.6047564898555905E-5</v>
      </c>
    </row>
    <row r="132" spans="1:20" x14ac:dyDescent="0.2">
      <c r="A132" s="30" t="s">
        <v>102</v>
      </c>
      <c r="B132" s="43" t="s">
        <v>65</v>
      </c>
      <c r="C132" s="30">
        <v>54210.491929999997</v>
      </c>
      <c r="D132" s="30">
        <v>4.0000000000000002E-4</v>
      </c>
      <c r="E132" s="33">
        <f t="shared" si="28"/>
        <v>38472.14826834968</v>
      </c>
      <c r="F132" s="70">
        <f t="shared" si="27"/>
        <v>38472.5</v>
      </c>
      <c r="G132" s="33">
        <f t="shared" si="29"/>
        <v>-0.13034033685835311</v>
      </c>
      <c r="H132" s="38"/>
      <c r="I132" s="38"/>
      <c r="J132" s="33"/>
      <c r="L132" s="33">
        <f t="shared" si="35"/>
        <v>-0.13034033685835311</v>
      </c>
      <c r="M132" s="38"/>
      <c r="O132" s="38">
        <f t="shared" si="34"/>
        <v>-0.13564012283761834</v>
      </c>
      <c r="P132" s="33">
        <f t="shared" si="30"/>
        <v>-0.1370463035712054</v>
      </c>
      <c r="Q132" s="36">
        <f t="shared" si="31"/>
        <v>39191.991929999997</v>
      </c>
      <c r="R132" s="33">
        <f t="shared" si="32"/>
        <v>4.4969989553882875E-5</v>
      </c>
      <c r="S132" s="75">
        <v>1</v>
      </c>
      <c r="T132">
        <f t="shared" si="33"/>
        <v>4.4969989553882875E-5</v>
      </c>
    </row>
    <row r="133" spans="1:20" x14ac:dyDescent="0.2">
      <c r="A133" s="30" t="s">
        <v>102</v>
      </c>
      <c r="B133" s="43" t="s">
        <v>65</v>
      </c>
      <c r="C133" s="30">
        <v>54210.492129999999</v>
      </c>
      <c r="D133" s="30">
        <v>2.9999999999999997E-4</v>
      </c>
      <c r="E133" s="33">
        <f t="shared" si="28"/>
        <v>38472.148808062346</v>
      </c>
      <c r="F133" s="70">
        <f t="shared" si="27"/>
        <v>38472.5</v>
      </c>
      <c r="G133" s="33">
        <f t="shared" si="29"/>
        <v>-0.13014033685612958</v>
      </c>
      <c r="H133" s="38"/>
      <c r="I133" s="38"/>
      <c r="J133" s="33"/>
      <c r="L133" s="33">
        <f t="shared" si="35"/>
        <v>-0.13014033685612958</v>
      </c>
      <c r="M133" s="38"/>
      <c r="O133" s="38">
        <f t="shared" si="34"/>
        <v>-0.13564012283761834</v>
      </c>
      <c r="P133" s="33">
        <f t="shared" si="30"/>
        <v>-0.1370463035712054</v>
      </c>
      <c r="Q133" s="36">
        <f t="shared" si="31"/>
        <v>39191.992129999999</v>
      </c>
      <c r="R133" s="33">
        <f t="shared" si="32"/>
        <v>4.7692376269735079E-5</v>
      </c>
      <c r="S133" s="75">
        <v>1</v>
      </c>
      <c r="T133">
        <f t="shared" si="33"/>
        <v>4.7692376269735079E-5</v>
      </c>
    </row>
    <row r="134" spans="1:20" x14ac:dyDescent="0.2">
      <c r="A134" s="30" t="s">
        <v>102</v>
      </c>
      <c r="B134" s="43" t="s">
        <v>65</v>
      </c>
      <c r="C134" s="30">
        <v>54210.493029999998</v>
      </c>
      <c r="D134" s="30">
        <v>5.9999999999999995E-4</v>
      </c>
      <c r="E134" s="33">
        <f t="shared" si="28"/>
        <v>38472.151236769321</v>
      </c>
      <c r="F134" s="70">
        <f t="shared" si="27"/>
        <v>38472.5</v>
      </c>
      <c r="G134" s="33">
        <f t="shared" si="29"/>
        <v>-0.12924033685703762</v>
      </c>
      <c r="H134" s="38"/>
      <c r="I134" s="38"/>
      <c r="J134" s="33"/>
      <c r="L134" s="33">
        <f t="shared" si="35"/>
        <v>-0.12924033685703762</v>
      </c>
      <c r="M134" s="38"/>
      <c r="O134" s="38">
        <f t="shared" si="34"/>
        <v>-0.13564012283761834</v>
      </c>
      <c r="P134" s="33">
        <f t="shared" si="30"/>
        <v>-0.1370463035712054</v>
      </c>
      <c r="Q134" s="36">
        <f t="shared" si="31"/>
        <v>39191.993029999998</v>
      </c>
      <c r="R134" s="33">
        <f t="shared" si="32"/>
        <v>6.0933116342695298E-5</v>
      </c>
      <c r="S134" s="75">
        <v>1</v>
      </c>
      <c r="T134">
        <f t="shared" si="33"/>
        <v>6.0933116342695298E-5</v>
      </c>
    </row>
    <row r="135" spans="1:20" x14ac:dyDescent="0.2">
      <c r="A135" s="30" t="s">
        <v>100</v>
      </c>
      <c r="B135" s="43" t="s">
        <v>65</v>
      </c>
      <c r="C135" s="30">
        <v>54239.395700000001</v>
      </c>
      <c r="D135" s="30">
        <v>2.0000000000000001E-4</v>
      </c>
      <c r="E135" s="33">
        <f t="shared" si="28"/>
        <v>38550.146921473141</v>
      </c>
      <c r="F135" s="70">
        <f t="shared" si="27"/>
        <v>38550.5</v>
      </c>
      <c r="G135" s="33">
        <f t="shared" si="29"/>
        <v>-0.13083944559912197</v>
      </c>
      <c r="H135" s="38"/>
      <c r="I135" s="38"/>
      <c r="J135" s="33"/>
      <c r="K135" s="33">
        <f>G135</f>
        <v>-0.13083944559912197</v>
      </c>
      <c r="L135" s="38"/>
      <c r="M135" s="38"/>
      <c r="N135" s="38"/>
      <c r="O135" s="38">
        <f t="shared" si="34"/>
        <v>-0.13525560100116171</v>
      </c>
      <c r="P135" s="33">
        <f t="shared" si="30"/>
        <v>-0.13639267940107669</v>
      </c>
      <c r="Q135" s="36">
        <f t="shared" si="31"/>
        <v>39220.895700000001</v>
      </c>
      <c r="R135" s="33">
        <f t="shared" si="32"/>
        <v>3.0838405659172423E-5</v>
      </c>
      <c r="S135" s="75">
        <v>1</v>
      </c>
      <c r="T135">
        <f t="shared" si="33"/>
        <v>3.0838405659172423E-5</v>
      </c>
    </row>
    <row r="136" spans="1:20" x14ac:dyDescent="0.2">
      <c r="A136" s="26" t="s">
        <v>239</v>
      </c>
      <c r="B136" s="25" t="s">
        <v>65</v>
      </c>
      <c r="C136" s="26">
        <v>54509.541599999997</v>
      </c>
      <c r="D136" s="26" t="s">
        <v>240</v>
      </c>
      <c r="E136" s="111">
        <f t="shared" si="28"/>
        <v>39279.152734445692</v>
      </c>
      <c r="F136" s="147">
        <f t="shared" si="27"/>
        <v>39279.5</v>
      </c>
      <c r="G136" s="111">
        <f t="shared" si="29"/>
        <v>-0.1286853465862805</v>
      </c>
      <c r="H136" s="112"/>
      <c r="I136" s="38"/>
      <c r="J136" s="33"/>
      <c r="L136" s="38"/>
      <c r="M136" s="38"/>
      <c r="N136" s="33"/>
      <c r="O136" s="38">
        <f t="shared" si="34"/>
        <v>-0.13166180076043235</v>
      </c>
      <c r="P136" s="33">
        <f t="shared" si="30"/>
        <v>-0.13009999378809967</v>
      </c>
      <c r="Q136" s="36">
        <f t="shared" si="31"/>
        <v>39491.041599999997</v>
      </c>
      <c r="R136" s="33">
        <f t="shared" si="32"/>
        <v>2.0012267056147894E-6</v>
      </c>
      <c r="S136" s="75">
        <v>1</v>
      </c>
      <c r="T136">
        <f t="shared" si="33"/>
        <v>2.0012267056147894E-6</v>
      </c>
    </row>
    <row r="137" spans="1:20" x14ac:dyDescent="0.2">
      <c r="A137" s="31" t="s">
        <v>101</v>
      </c>
      <c r="B137" s="44"/>
      <c r="C137" s="30">
        <v>54544.932000000001</v>
      </c>
      <c r="D137" s="47">
        <v>1E-3</v>
      </c>
      <c r="E137" s="111">
        <f t="shared" si="28"/>
        <v>39374.655969265943</v>
      </c>
      <c r="F137" s="147">
        <f t="shared" si="27"/>
        <v>39375</v>
      </c>
      <c r="G137" s="111">
        <f t="shared" si="29"/>
        <v>-0.12748662717058323</v>
      </c>
      <c r="H137" s="112"/>
      <c r="I137" s="38"/>
      <c r="J137" s="33">
        <f>G137</f>
        <v>-0.12748662717058323</v>
      </c>
      <c r="K137" s="33"/>
      <c r="L137" s="38"/>
      <c r="M137" s="38"/>
      <c r="N137" s="38"/>
      <c r="O137" s="38">
        <f t="shared" si="34"/>
        <v>-0.13119100799912967</v>
      </c>
      <c r="P137" s="33">
        <f t="shared" si="30"/>
        <v>-0.12925104133496906</v>
      </c>
      <c r="Q137" s="36">
        <f t="shared" si="31"/>
        <v>39526.432000000001</v>
      </c>
      <c r="R137" s="33">
        <f t="shared" si="32"/>
        <v>3.1131573434853474E-6</v>
      </c>
      <c r="S137" s="75">
        <v>1</v>
      </c>
      <c r="T137">
        <f t="shared" si="33"/>
        <v>3.1131573434853474E-6</v>
      </c>
    </row>
    <row r="138" spans="1:20" x14ac:dyDescent="0.2">
      <c r="A138" s="30" t="s">
        <v>104</v>
      </c>
      <c r="B138" s="43" t="s">
        <v>65</v>
      </c>
      <c r="C138" s="30">
        <v>54555.4948</v>
      </c>
      <c r="D138" s="30">
        <v>8.0000000000000004E-4</v>
      </c>
      <c r="E138" s="111">
        <f t="shared" si="28"/>
        <v>39403.160353753236</v>
      </c>
      <c r="F138" s="147">
        <f t="shared" si="27"/>
        <v>39403.5</v>
      </c>
      <c r="G138" s="111">
        <f t="shared" si="29"/>
        <v>-0.12586187844135566</v>
      </c>
      <c r="H138" s="112"/>
      <c r="I138" s="38"/>
      <c r="J138" s="33"/>
      <c r="K138" s="33">
        <f>G138</f>
        <v>-0.12586187844135566</v>
      </c>
      <c r="L138" s="38"/>
      <c r="M138" s="38"/>
      <c r="N138" s="38"/>
      <c r="O138" s="38">
        <f t="shared" si="34"/>
        <v>-0.13105050963580897</v>
      </c>
      <c r="P138" s="33">
        <f t="shared" si="30"/>
        <v>-0.12899658484418025</v>
      </c>
      <c r="Q138" s="36">
        <f t="shared" si="31"/>
        <v>39536.9948</v>
      </c>
      <c r="R138" s="33">
        <f t="shared" si="32"/>
        <v>9.8263842319095073E-6</v>
      </c>
      <c r="S138" s="75">
        <v>1</v>
      </c>
      <c r="T138">
        <f t="shared" si="33"/>
        <v>9.8263842319095073E-6</v>
      </c>
    </row>
    <row r="139" spans="1:20" x14ac:dyDescent="0.2">
      <c r="A139" s="30" t="s">
        <v>106</v>
      </c>
      <c r="B139" s="43" t="s">
        <v>71</v>
      </c>
      <c r="C139" s="30">
        <v>54570.499409999997</v>
      </c>
      <c r="D139" s="30">
        <v>2.0000000000000001E-4</v>
      </c>
      <c r="E139" s="111">
        <f t="shared" si="28"/>
        <v>39443.651243718188</v>
      </c>
      <c r="F139" s="147">
        <f t="shared" si="27"/>
        <v>39444</v>
      </c>
      <c r="G139" s="111">
        <f t="shared" si="29"/>
        <v>-0.12923776183015434</v>
      </c>
      <c r="H139" s="112"/>
      <c r="I139" s="38"/>
      <c r="J139" s="33"/>
      <c r="L139" s="33">
        <f>G139</f>
        <v>-0.12923776183015434</v>
      </c>
      <c r="M139" s="38"/>
      <c r="O139" s="38">
        <f t="shared" si="34"/>
        <v>-0.13085085406687955</v>
      </c>
      <c r="P139" s="33">
        <f t="shared" si="30"/>
        <v>-0.12863411564492477</v>
      </c>
      <c r="Q139" s="36">
        <f t="shared" si="31"/>
        <v>39551.999409999997</v>
      </c>
      <c r="R139" s="33">
        <f t="shared" si="32"/>
        <v>3.643887169422089E-7</v>
      </c>
      <c r="S139" s="75">
        <v>1</v>
      </c>
      <c r="T139">
        <f t="shared" si="33"/>
        <v>3.643887169422089E-7</v>
      </c>
    </row>
    <row r="140" spans="1:20" x14ac:dyDescent="0.2">
      <c r="A140" s="30" t="s">
        <v>106</v>
      </c>
      <c r="B140" s="43" t="s">
        <v>71</v>
      </c>
      <c r="C140" s="30">
        <v>54570.499709999996</v>
      </c>
      <c r="D140" s="30">
        <v>2.9999999999999997E-4</v>
      </c>
      <c r="E140" s="111">
        <f t="shared" si="28"/>
        <v>39443.65205328718</v>
      </c>
      <c r="F140" s="147">
        <f t="shared" si="27"/>
        <v>39444</v>
      </c>
      <c r="G140" s="111">
        <f t="shared" si="29"/>
        <v>-0.12893776183045702</v>
      </c>
      <c r="H140" s="112"/>
      <c r="I140" s="38"/>
      <c r="J140" s="33"/>
      <c r="L140" s="33">
        <f>G140</f>
        <v>-0.12893776183045702</v>
      </c>
      <c r="M140" s="38"/>
      <c r="O140" s="38">
        <f t="shared" si="34"/>
        <v>-0.13085085406687955</v>
      </c>
      <c r="P140" s="33">
        <f t="shared" si="30"/>
        <v>-0.12863411564492477</v>
      </c>
      <c r="Q140" s="36">
        <f t="shared" si="31"/>
        <v>39551.999709999996</v>
      </c>
      <c r="R140" s="33">
        <f t="shared" si="32"/>
        <v>9.2201005988283762E-8</v>
      </c>
      <c r="S140" s="75">
        <v>1</v>
      </c>
      <c r="T140">
        <f t="shared" si="33"/>
        <v>9.2201005988283762E-8</v>
      </c>
    </row>
    <row r="141" spans="1:20" x14ac:dyDescent="0.2">
      <c r="A141" s="30" t="s">
        <v>106</v>
      </c>
      <c r="B141" s="43" t="s">
        <v>71</v>
      </c>
      <c r="C141" s="30">
        <v>54570.500410000001</v>
      </c>
      <c r="D141" s="30">
        <v>5.9999999999999995E-4</v>
      </c>
      <c r="E141" s="111">
        <f t="shared" si="28"/>
        <v>39443.653942281504</v>
      </c>
      <c r="F141" s="147">
        <f t="shared" si="27"/>
        <v>39444</v>
      </c>
      <c r="G141" s="111">
        <f t="shared" si="29"/>
        <v>-0.12823776182631264</v>
      </c>
      <c r="H141" s="112"/>
      <c r="I141" s="38"/>
      <c r="J141" s="33"/>
      <c r="L141" s="33">
        <f>G141</f>
        <v>-0.12823776182631264</v>
      </c>
      <c r="M141" s="38"/>
      <c r="O141" s="38">
        <f t="shared" si="34"/>
        <v>-0.13085085406687955</v>
      </c>
      <c r="P141" s="33">
        <f t="shared" si="30"/>
        <v>-0.12863411564492477</v>
      </c>
      <c r="Q141" s="36">
        <f t="shared" si="31"/>
        <v>39552.000410000001</v>
      </c>
      <c r="R141" s="33">
        <f t="shared" si="32"/>
        <v>1.5709634952842398E-7</v>
      </c>
      <c r="S141" s="75">
        <v>1</v>
      </c>
      <c r="T141">
        <f t="shared" si="33"/>
        <v>1.5709634952842398E-7</v>
      </c>
    </row>
    <row r="142" spans="1:20" x14ac:dyDescent="0.2">
      <c r="A142" s="30" t="s">
        <v>104</v>
      </c>
      <c r="B142" s="43" t="s">
        <v>65</v>
      </c>
      <c r="C142" s="30">
        <v>54598.480199999998</v>
      </c>
      <c r="D142" s="30">
        <v>4.0000000000000002E-4</v>
      </c>
      <c r="E142" s="111">
        <f t="shared" si="28"/>
        <v>39519.159176881585</v>
      </c>
      <c r="F142" s="147">
        <f t="shared" si="27"/>
        <v>39519.5</v>
      </c>
      <c r="G142" s="111">
        <f t="shared" si="29"/>
        <v>-0.12629798888519872</v>
      </c>
      <c r="H142" s="112"/>
      <c r="I142" s="38"/>
      <c r="J142" s="33"/>
      <c r="K142" s="33">
        <f>G142</f>
        <v>-0.12629798888519872</v>
      </c>
      <c r="L142" s="38"/>
      <c r="M142" s="38"/>
      <c r="N142" s="38"/>
      <c r="O142" s="38">
        <f t="shared" si="34"/>
        <v>-0.13047865664825806</v>
      </c>
      <c r="P142" s="33">
        <f t="shared" si="30"/>
        <v>-0.12795566504702915</v>
      </c>
      <c r="Q142" s="36">
        <f t="shared" si="31"/>
        <v>39579.980199999998</v>
      </c>
      <c r="R142" s="33">
        <f t="shared" si="32"/>
        <v>2.7478902575008816E-6</v>
      </c>
      <c r="S142" s="75">
        <v>1</v>
      </c>
      <c r="T142">
        <f t="shared" si="33"/>
        <v>2.7478902575008816E-6</v>
      </c>
    </row>
    <row r="143" spans="1:20" x14ac:dyDescent="0.2">
      <c r="A143" s="26" t="s">
        <v>109</v>
      </c>
      <c r="B143" s="25" t="s">
        <v>71</v>
      </c>
      <c r="C143" s="26">
        <v>54872.887300000002</v>
      </c>
      <c r="D143" s="26">
        <v>2.9999999999999997E-4</v>
      </c>
      <c r="E143" s="111">
        <f t="shared" si="28"/>
        <v>40259.664107813158</v>
      </c>
      <c r="F143" s="147">
        <f t="shared" si="27"/>
        <v>40260</v>
      </c>
      <c r="G143" s="111">
        <f t="shared" si="29"/>
        <v>-0.12447074564261129</v>
      </c>
      <c r="H143" s="112"/>
      <c r="I143" s="38"/>
      <c r="J143" s="33"/>
      <c r="K143" s="33">
        <f>G143</f>
        <v>-0.12447074564261129</v>
      </c>
      <c r="L143" s="38"/>
      <c r="M143" s="38"/>
      <c r="O143" s="38">
        <f t="shared" si="34"/>
        <v>-0.12682816408548703</v>
      </c>
      <c r="P143" s="33">
        <f t="shared" si="30"/>
        <v>-0.12111266199700521</v>
      </c>
      <c r="Q143" s="36">
        <f t="shared" si="31"/>
        <v>39854.387300000002</v>
      </c>
      <c r="R143" s="33">
        <f t="shared" si="32"/>
        <v>1.1276725770887023E-5</v>
      </c>
      <c r="S143" s="75">
        <v>1</v>
      </c>
      <c r="T143">
        <f t="shared" si="33"/>
        <v>1.1276725770887023E-5</v>
      </c>
    </row>
    <row r="144" spans="1:20" x14ac:dyDescent="0.2">
      <c r="A144" s="62" t="s">
        <v>109</v>
      </c>
      <c r="B144" s="30"/>
      <c r="C144" s="47">
        <v>54872.8874</v>
      </c>
      <c r="D144" s="47">
        <v>5.0000000000000001E-4</v>
      </c>
      <c r="E144" s="111">
        <f t="shared" si="28"/>
        <v>40259.664377669476</v>
      </c>
      <c r="F144" s="147">
        <f t="shared" si="27"/>
        <v>40260</v>
      </c>
      <c r="G144" s="111">
        <f t="shared" si="29"/>
        <v>-0.1243707456451375</v>
      </c>
      <c r="H144" s="112"/>
      <c r="I144" s="38"/>
      <c r="J144" s="33">
        <f>G144</f>
        <v>-0.1243707456451375</v>
      </c>
      <c r="K144" s="33"/>
      <c r="L144" s="38"/>
      <c r="M144" s="38"/>
      <c r="N144" s="38"/>
      <c r="O144" s="38">
        <f t="shared" si="34"/>
        <v>-0.12682816408548703</v>
      </c>
      <c r="P144" s="33">
        <f t="shared" si="30"/>
        <v>-0.12111266199700521</v>
      </c>
      <c r="Q144" s="36">
        <f t="shared" si="31"/>
        <v>39854.3874</v>
      </c>
      <c r="R144" s="33">
        <f t="shared" si="32"/>
        <v>1.0615109058227029E-5</v>
      </c>
      <c r="S144" s="75">
        <v>1</v>
      </c>
      <c r="T144">
        <f t="shared" si="33"/>
        <v>1.0615109058227029E-5</v>
      </c>
    </row>
    <row r="145" spans="1:20" x14ac:dyDescent="0.2">
      <c r="A145" s="39" t="s">
        <v>107</v>
      </c>
      <c r="B145" s="43" t="s">
        <v>71</v>
      </c>
      <c r="C145" s="30">
        <v>54947.373489999998</v>
      </c>
      <c r="D145" s="30">
        <v>6.9999999999999999E-4</v>
      </c>
      <c r="E145" s="111">
        <f t="shared" si="28"/>
        <v>40460.669806941572</v>
      </c>
      <c r="F145" s="147">
        <f t="shared" si="27"/>
        <v>40461</v>
      </c>
      <c r="G145" s="111">
        <f t="shared" si="29"/>
        <v>-0.12235883357061539</v>
      </c>
      <c r="H145" s="112"/>
      <c r="I145" s="38"/>
      <c r="J145" s="33"/>
      <c r="L145" s="33">
        <f>G145</f>
        <v>-0.12235883357061539</v>
      </c>
      <c r="M145" s="38"/>
      <c r="O145" s="38">
        <f t="shared" si="34"/>
        <v>-0.12583728089154106</v>
      </c>
      <c r="P145" s="33">
        <f t="shared" si="30"/>
        <v>-0.11919608149099825</v>
      </c>
      <c r="Q145" s="36">
        <f t="shared" si="31"/>
        <v>39928.873489999998</v>
      </c>
      <c r="R145" s="33">
        <f t="shared" si="32"/>
        <v>1.0003000717122526E-5</v>
      </c>
      <c r="S145" s="75">
        <v>1</v>
      </c>
      <c r="T145">
        <f t="shared" si="33"/>
        <v>1.0003000717122526E-5</v>
      </c>
    </row>
    <row r="146" spans="1:20" x14ac:dyDescent="0.2">
      <c r="A146" s="165" t="s">
        <v>539</v>
      </c>
      <c r="B146" s="166" t="s">
        <v>65</v>
      </c>
      <c r="C146" s="165">
        <v>52747.099399999999</v>
      </c>
      <c r="D146" s="165" t="s">
        <v>257</v>
      </c>
      <c r="E146" s="111">
        <f t="shared" ref="E146:E183" si="36">+(C146-C$7)/C$8</f>
        <v>34523.090884800171</v>
      </c>
      <c r="F146" s="147">
        <f t="shared" ref="F146:F183" si="37">ROUND(2*E146,0)/2+0.5</f>
        <v>34523.5</v>
      </c>
      <c r="G146" s="111">
        <f t="shared" ref="G146:G183" si="38">+C146-(C$7+F146*C$8)</f>
        <v>-0.15160481836210238</v>
      </c>
      <c r="H146" s="112"/>
      <c r="I146" s="38"/>
      <c r="J146" s="33"/>
      <c r="K146" s="33">
        <f>G146</f>
        <v>-0.15160481836210238</v>
      </c>
      <c r="L146" s="38"/>
      <c r="M146" s="38"/>
      <c r="N146" s="38"/>
      <c r="O146" s="38"/>
      <c r="P146" s="33">
        <f t="shared" ref="P146:P183" si="39">+D$11+D$12*F146+D$13*F146^2</f>
        <v>-0.16516939382646351</v>
      </c>
      <c r="Q146" s="36">
        <f t="shared" ref="Q146:Q183" si="40">+C146-15018.5</f>
        <v>37728.599399999999</v>
      </c>
      <c r="R146" s="33">
        <f t="shared" ref="R146:R183" si="41">+(P146-G146)^2</f>
        <v>1.8399770752834793E-4</v>
      </c>
      <c r="S146" s="75">
        <v>1</v>
      </c>
      <c r="T146">
        <f t="shared" ref="T146:T183" si="42">S146*R146</f>
        <v>1.8399770752834793E-4</v>
      </c>
    </row>
    <row r="147" spans="1:20" x14ac:dyDescent="0.2">
      <c r="A147" s="165" t="s">
        <v>575</v>
      </c>
      <c r="B147" s="166" t="s">
        <v>71</v>
      </c>
      <c r="C147" s="165">
        <v>53068.193500000001</v>
      </c>
      <c r="D147" s="165" t="s">
        <v>257</v>
      </c>
      <c r="E147" s="111">
        <f t="shared" si="36"/>
        <v>35389.58364079312</v>
      </c>
      <c r="F147" s="147">
        <f t="shared" si="37"/>
        <v>35390</v>
      </c>
      <c r="G147" s="111">
        <f t="shared" si="38"/>
        <v>-0.15428921232523862</v>
      </c>
      <c r="H147" s="111"/>
      <c r="I147" s="33"/>
      <c r="J147" s="33"/>
      <c r="K147" s="33">
        <f>G147</f>
        <v>-0.15428921232523862</v>
      </c>
      <c r="L147" s="33"/>
      <c r="M147" s="33"/>
      <c r="N147" s="33"/>
      <c r="O147" s="33"/>
      <c r="P147" s="33">
        <f t="shared" si="39"/>
        <v>-0.15983309304165488</v>
      </c>
      <c r="Q147" s="36">
        <f t="shared" si="40"/>
        <v>38049.693500000001</v>
      </c>
      <c r="R147" s="33">
        <f t="shared" si="41"/>
        <v>3.0734613397852071E-5</v>
      </c>
      <c r="S147" s="75">
        <v>1</v>
      </c>
      <c r="T147">
        <f t="shared" si="42"/>
        <v>3.0734613397852071E-5</v>
      </c>
    </row>
    <row r="148" spans="1:20" x14ac:dyDescent="0.2">
      <c r="A148" s="39" t="s">
        <v>107</v>
      </c>
      <c r="B148" s="43" t="s">
        <v>71</v>
      </c>
      <c r="C148" s="30">
        <v>54947.374790000002</v>
      </c>
      <c r="D148" s="30">
        <v>6.9999999999999999E-4</v>
      </c>
      <c r="E148" s="111">
        <f t="shared" si="36"/>
        <v>40460.67331507388</v>
      </c>
      <c r="F148" s="147">
        <f t="shared" si="37"/>
        <v>40461</v>
      </c>
      <c r="G148" s="111">
        <f t="shared" si="38"/>
        <v>-0.12105883356707636</v>
      </c>
      <c r="H148" s="112"/>
      <c r="I148" s="38"/>
      <c r="J148" s="33"/>
      <c r="L148" s="33">
        <f>G148</f>
        <v>-0.12105883356707636</v>
      </c>
      <c r="M148" s="38"/>
      <c r="O148" s="38">
        <f t="shared" ref="O148:O183" si="43">+C$11+C$12*F148</f>
        <v>-0.12583728089154106</v>
      </c>
      <c r="P148" s="33">
        <f t="shared" si="39"/>
        <v>-0.11919608149099825</v>
      </c>
      <c r="Q148" s="36">
        <f t="shared" si="40"/>
        <v>39928.874790000002</v>
      </c>
      <c r="R148" s="33">
        <f t="shared" si="41"/>
        <v>3.469845296933314E-6</v>
      </c>
      <c r="S148" s="75">
        <v>1</v>
      </c>
      <c r="T148">
        <f t="shared" si="42"/>
        <v>3.469845296933314E-6</v>
      </c>
    </row>
    <row r="149" spans="1:20" x14ac:dyDescent="0.2">
      <c r="A149" s="39" t="s">
        <v>107</v>
      </c>
      <c r="B149" s="43" t="s">
        <v>71</v>
      </c>
      <c r="C149" s="30">
        <v>54947.375789999998</v>
      </c>
      <c r="D149" s="30">
        <v>2.9999999999999997E-4</v>
      </c>
      <c r="E149" s="111">
        <f t="shared" si="36"/>
        <v>40460.676013637181</v>
      </c>
      <c r="F149" s="147">
        <f t="shared" si="37"/>
        <v>40461</v>
      </c>
      <c r="G149" s="111">
        <f t="shared" si="38"/>
        <v>-0.12005883357051061</v>
      </c>
      <c r="H149" s="112"/>
      <c r="I149" s="38"/>
      <c r="J149" s="33"/>
      <c r="L149" s="33">
        <f>G149</f>
        <v>-0.12005883357051061</v>
      </c>
      <c r="M149" s="38"/>
      <c r="O149" s="38">
        <f t="shared" si="43"/>
        <v>-0.12583728089154106</v>
      </c>
      <c r="P149" s="33">
        <f t="shared" si="39"/>
        <v>-0.11919608149099825</v>
      </c>
      <c r="Q149" s="36">
        <f t="shared" si="40"/>
        <v>39928.875789999998</v>
      </c>
      <c r="R149" s="33">
        <f t="shared" si="41"/>
        <v>7.4434115070290732E-7</v>
      </c>
      <c r="S149" s="75">
        <v>1</v>
      </c>
      <c r="T149">
        <f t="shared" si="42"/>
        <v>7.4434115070290732E-7</v>
      </c>
    </row>
    <row r="150" spans="1:20" x14ac:dyDescent="0.2">
      <c r="A150" s="47" t="s">
        <v>105</v>
      </c>
      <c r="B150" s="44" t="s">
        <v>71</v>
      </c>
      <c r="C150" s="47">
        <v>54964.4156</v>
      </c>
      <c r="D150" s="47">
        <v>2.0000000000000001E-4</v>
      </c>
      <c r="E150" s="111">
        <f t="shared" si="36"/>
        <v>40506.659019642262</v>
      </c>
      <c r="F150" s="147">
        <f t="shared" si="37"/>
        <v>40507</v>
      </c>
      <c r="G150" s="111">
        <f t="shared" si="38"/>
        <v>-0.12635625667462591</v>
      </c>
      <c r="H150" s="112"/>
      <c r="I150" s="38"/>
      <c r="J150" s="33"/>
      <c r="K150" s="33">
        <f>G150</f>
        <v>-0.12635625667462591</v>
      </c>
      <c r="L150" s="38"/>
      <c r="M150" s="38"/>
      <c r="N150" s="38"/>
      <c r="O150" s="38">
        <f t="shared" si="43"/>
        <v>-0.12561051160337433</v>
      </c>
      <c r="P150" s="33">
        <f t="shared" si="39"/>
        <v>-0.11875391105283239</v>
      </c>
      <c r="Q150" s="36">
        <f t="shared" si="40"/>
        <v>39945.9156</v>
      </c>
      <c r="R150" s="33">
        <f t="shared" si="41"/>
        <v>5.7795658953203043E-5</v>
      </c>
      <c r="S150" s="75">
        <v>1</v>
      </c>
      <c r="T150">
        <f t="shared" si="42"/>
        <v>5.7795658953203043E-5</v>
      </c>
    </row>
    <row r="151" spans="1:20" x14ac:dyDescent="0.2">
      <c r="A151" s="31" t="s">
        <v>214</v>
      </c>
      <c r="B151" s="37"/>
      <c r="C151" s="40">
        <v>55274.032800000001</v>
      </c>
      <c r="D151" s="30">
        <v>2.0000000000000001E-4</v>
      </c>
      <c r="E151" s="111">
        <f t="shared" si="36"/>
        <v>41342.180634430013</v>
      </c>
      <c r="F151" s="147">
        <f t="shared" si="37"/>
        <v>41342.5</v>
      </c>
      <c r="G151" s="111">
        <f t="shared" si="38"/>
        <v>-0.11834651768003823</v>
      </c>
      <c r="H151" s="112"/>
      <c r="I151" s="38"/>
      <c r="J151" s="33">
        <f>G151</f>
        <v>-0.11834651768003823</v>
      </c>
      <c r="K151" s="33"/>
      <c r="L151" s="38"/>
      <c r="M151" s="38"/>
      <c r="N151" s="38"/>
      <c r="O151" s="38">
        <f t="shared" si="43"/>
        <v>-0.12149169116286762</v>
      </c>
      <c r="P151" s="33">
        <f t="shared" si="39"/>
        <v>-0.11049263498560269</v>
      </c>
      <c r="Q151" s="36">
        <f t="shared" si="40"/>
        <v>40255.532800000001</v>
      </c>
      <c r="R151" s="33">
        <f t="shared" si="41"/>
        <v>6.1683473377954103E-5</v>
      </c>
      <c r="S151" s="75">
        <v>1</v>
      </c>
      <c r="T151">
        <f t="shared" si="42"/>
        <v>6.1683473377954103E-5</v>
      </c>
    </row>
    <row r="152" spans="1:20" x14ac:dyDescent="0.2">
      <c r="A152" s="26" t="s">
        <v>241</v>
      </c>
      <c r="B152" s="25" t="s">
        <v>65</v>
      </c>
      <c r="C152" s="26">
        <v>55294.414599999996</v>
      </c>
      <c r="D152" s="26">
        <v>1.4E-3</v>
      </c>
      <c r="E152" s="111">
        <f t="shared" si="36"/>
        <v>41397.18221201768</v>
      </c>
      <c r="F152" s="147">
        <f t="shared" si="37"/>
        <v>41397.5</v>
      </c>
      <c r="G152" s="111">
        <f t="shared" si="38"/>
        <v>-0.11776191487297183</v>
      </c>
      <c r="H152" s="112"/>
      <c r="I152" s="38"/>
      <c r="J152" s="33"/>
      <c r="K152" s="33">
        <f>G152</f>
        <v>-0.11776191487297183</v>
      </c>
      <c r="L152" s="38"/>
      <c r="M152" s="38"/>
      <c r="O152" s="38">
        <f t="shared" si="43"/>
        <v>-0.12122055397049436</v>
      </c>
      <c r="P152" s="33">
        <f t="shared" si="39"/>
        <v>-0.10993350184641226</v>
      </c>
      <c r="Q152" s="36">
        <f t="shared" si="40"/>
        <v>40275.914599999996</v>
      </c>
      <c r="R152" s="33">
        <f t="shared" si="41"/>
        <v>6.1284050514407508E-5</v>
      </c>
      <c r="S152" s="75">
        <v>1</v>
      </c>
      <c r="T152">
        <f t="shared" si="42"/>
        <v>6.1284050514407508E-5</v>
      </c>
    </row>
    <row r="153" spans="1:20" x14ac:dyDescent="0.2">
      <c r="A153" s="26" t="s">
        <v>241</v>
      </c>
      <c r="B153" s="25" t="s">
        <v>71</v>
      </c>
      <c r="C153" s="26">
        <v>55294.599699999999</v>
      </c>
      <c r="D153" s="26">
        <v>2.3E-3</v>
      </c>
      <c r="E153" s="111">
        <f t="shared" si="36"/>
        <v>41397.681716085608</v>
      </c>
      <c r="F153" s="147">
        <f t="shared" si="37"/>
        <v>41398</v>
      </c>
      <c r="G153" s="111">
        <f t="shared" si="38"/>
        <v>-0.11794569121411769</v>
      </c>
      <c r="H153" s="112"/>
      <c r="I153" s="38"/>
      <c r="J153" s="33"/>
      <c r="K153" s="33">
        <f>G153</f>
        <v>-0.11794569121411769</v>
      </c>
      <c r="L153" s="38"/>
      <c r="M153" s="38"/>
      <c r="O153" s="38">
        <f t="shared" si="43"/>
        <v>-0.12121808908692733</v>
      </c>
      <c r="P153" s="33">
        <f t="shared" si="39"/>
        <v>-0.10992841014746746</v>
      </c>
      <c r="Q153" s="36">
        <f t="shared" si="40"/>
        <v>40276.099699999999</v>
      </c>
      <c r="R153" s="33">
        <f t="shared" si="41"/>
        <v>6.4276795701668216E-5</v>
      </c>
      <c r="S153" s="75">
        <v>1</v>
      </c>
      <c r="T153">
        <f t="shared" si="42"/>
        <v>6.4276795701668216E-5</v>
      </c>
    </row>
    <row r="154" spans="1:20" x14ac:dyDescent="0.2">
      <c r="A154" s="26" t="s">
        <v>241</v>
      </c>
      <c r="B154" s="25" t="s">
        <v>71</v>
      </c>
      <c r="C154" s="26">
        <v>55310.536099999998</v>
      </c>
      <c r="D154" s="26">
        <v>3.5000000000000001E-3</v>
      </c>
      <c r="E154" s="111">
        <f t="shared" si="36"/>
        <v>41440.687100353352</v>
      </c>
      <c r="F154" s="147">
        <f t="shared" si="37"/>
        <v>41441</v>
      </c>
      <c r="G154" s="111">
        <f t="shared" si="38"/>
        <v>-0.11595045629655942</v>
      </c>
      <c r="H154" s="112"/>
      <c r="I154" s="38"/>
      <c r="J154" s="33"/>
      <c r="K154" s="33">
        <f>G154</f>
        <v>-0.11595045629655942</v>
      </c>
      <c r="L154" s="38"/>
      <c r="M154" s="38"/>
      <c r="O154" s="38">
        <f t="shared" si="43"/>
        <v>-0.12100610910016277</v>
      </c>
      <c r="P154" s="33">
        <f t="shared" si="39"/>
        <v>-0.1094899396059219</v>
      </c>
      <c r="Q154" s="36">
        <f t="shared" si="40"/>
        <v>40292.036099999998</v>
      </c>
      <c r="R154" s="33">
        <f t="shared" si="41"/>
        <v>4.1738275910005962E-5</v>
      </c>
      <c r="S154" s="75">
        <v>1</v>
      </c>
      <c r="T154">
        <f t="shared" si="42"/>
        <v>4.1738275910005962E-5</v>
      </c>
    </row>
    <row r="155" spans="1:20" x14ac:dyDescent="0.2">
      <c r="A155" s="39" t="s">
        <v>215</v>
      </c>
      <c r="B155" s="43" t="s">
        <v>71</v>
      </c>
      <c r="C155" s="30">
        <v>55342.400520000003</v>
      </c>
      <c r="D155" s="30">
        <v>2.9999999999999997E-4</v>
      </c>
      <c r="E155" s="111">
        <f t="shared" si="36"/>
        <v>41526.675254928348</v>
      </c>
      <c r="F155" s="147">
        <f t="shared" si="37"/>
        <v>41527</v>
      </c>
      <c r="G155" s="111">
        <f t="shared" si="38"/>
        <v>-0.12033998644619714</v>
      </c>
      <c r="H155" s="112"/>
      <c r="I155" s="38"/>
      <c r="J155" s="33"/>
      <c r="L155" s="33">
        <f>G155</f>
        <v>-0.12033998644619714</v>
      </c>
      <c r="M155" s="38"/>
      <c r="O155" s="38">
        <f t="shared" si="43"/>
        <v>-0.12058214912663365</v>
      </c>
      <c r="P155" s="33">
        <f t="shared" si="39"/>
        <v>-0.10860953223479552</v>
      </c>
      <c r="Q155" s="36">
        <f t="shared" si="40"/>
        <v>40323.900520000003</v>
      </c>
      <c r="R155" s="33">
        <f t="shared" si="41"/>
        <v>1.3760355600579E-4</v>
      </c>
      <c r="S155" s="75">
        <v>1</v>
      </c>
      <c r="T155">
        <f t="shared" si="42"/>
        <v>1.3760355600579E-4</v>
      </c>
    </row>
    <row r="156" spans="1:20" x14ac:dyDescent="0.2">
      <c r="A156" s="26" t="s">
        <v>190</v>
      </c>
      <c r="B156" s="25" t="s">
        <v>71</v>
      </c>
      <c r="C156" s="26">
        <v>55352.781000000003</v>
      </c>
      <c r="D156" s="26">
        <v>5.0000000000000001E-4</v>
      </c>
      <c r="E156" s="111">
        <f t="shared" si="36"/>
        <v>41554.687637353723</v>
      </c>
      <c r="F156" s="147">
        <f t="shared" si="37"/>
        <v>41555</v>
      </c>
      <c r="G156" s="111">
        <f t="shared" si="38"/>
        <v>-0.1157514613805688</v>
      </c>
      <c r="H156" s="112"/>
      <c r="I156" s="38"/>
      <c r="J156" s="33"/>
      <c r="K156" s="33">
        <f>G156</f>
        <v>-0.1157514613805688</v>
      </c>
      <c r="L156" s="38"/>
      <c r="M156" s="38"/>
      <c r="O156" s="38">
        <f t="shared" si="43"/>
        <v>-0.12044411564687998</v>
      </c>
      <c r="P156" s="33">
        <f t="shared" si="39"/>
        <v>-0.10832189064331221</v>
      </c>
      <c r="Q156" s="36">
        <f t="shared" si="40"/>
        <v>40334.281000000003</v>
      </c>
      <c r="R156" s="33">
        <f t="shared" si="41"/>
        <v>5.5198521339899367E-5</v>
      </c>
      <c r="S156" s="75">
        <v>1</v>
      </c>
      <c r="T156">
        <f t="shared" si="42"/>
        <v>5.5198521339899367E-5</v>
      </c>
    </row>
    <row r="157" spans="1:20" x14ac:dyDescent="0.2">
      <c r="A157" s="39" t="s">
        <v>215</v>
      </c>
      <c r="B157" s="43" t="s">
        <v>71</v>
      </c>
      <c r="C157" s="30">
        <v>55385.387580000002</v>
      </c>
      <c r="D157" s="30">
        <v>5.9999999999999995E-4</v>
      </c>
      <c r="E157" s="111">
        <f t="shared" si="36"/>
        <v>41642.678557671796</v>
      </c>
      <c r="F157" s="147">
        <f t="shared" si="37"/>
        <v>41643</v>
      </c>
      <c r="G157" s="111">
        <f t="shared" si="38"/>
        <v>-0.11911609688831959</v>
      </c>
      <c r="H157" s="112"/>
      <c r="I157" s="38"/>
      <c r="J157" s="33"/>
      <c r="L157" s="33">
        <f>G157</f>
        <v>-0.11911609688831959</v>
      </c>
      <c r="M157" s="38"/>
      <c r="O157" s="38">
        <f t="shared" si="43"/>
        <v>-0.12001029613908273</v>
      </c>
      <c r="P157" s="33">
        <f t="shared" si="39"/>
        <v>-0.10741468475302363</v>
      </c>
      <c r="Q157" s="36">
        <f t="shared" si="40"/>
        <v>40366.887580000002</v>
      </c>
      <c r="R157" s="33">
        <f t="shared" si="41"/>
        <v>1.3692304596005163E-4</v>
      </c>
      <c r="S157" s="75">
        <v>1</v>
      </c>
      <c r="T157">
        <f t="shared" si="42"/>
        <v>1.3692304596005163E-4</v>
      </c>
    </row>
    <row r="158" spans="1:20" x14ac:dyDescent="0.2">
      <c r="A158" s="39" t="s">
        <v>215</v>
      </c>
      <c r="B158" s="43" t="s">
        <v>71</v>
      </c>
      <c r="C158" s="30">
        <v>55385.388579999999</v>
      </c>
      <c r="D158" s="30">
        <v>8.9999999999999998E-4</v>
      </c>
      <c r="E158" s="111">
        <f t="shared" si="36"/>
        <v>41642.68125623509</v>
      </c>
      <c r="F158" s="147">
        <f t="shared" si="37"/>
        <v>41643</v>
      </c>
      <c r="G158" s="111">
        <f t="shared" si="38"/>
        <v>-0.11811609689175384</v>
      </c>
      <c r="H158" s="112"/>
      <c r="I158" s="38"/>
      <c r="J158" s="33"/>
      <c r="L158" s="33">
        <f>G158</f>
        <v>-0.11811609689175384</v>
      </c>
      <c r="M158" s="38"/>
      <c r="O158" s="38">
        <f t="shared" si="43"/>
        <v>-0.12001029613908273</v>
      </c>
      <c r="P158" s="33">
        <f t="shared" si="39"/>
        <v>-0.10741468475302363</v>
      </c>
      <c r="Q158" s="36">
        <f t="shared" si="40"/>
        <v>40366.888579999999</v>
      </c>
      <c r="R158" s="33">
        <f t="shared" si="41"/>
        <v>1.145202217629624E-4</v>
      </c>
      <c r="S158" s="75">
        <v>1</v>
      </c>
      <c r="T158">
        <f t="shared" si="42"/>
        <v>1.145202217629624E-4</v>
      </c>
    </row>
    <row r="159" spans="1:20" x14ac:dyDescent="0.2">
      <c r="A159" s="39" t="s">
        <v>215</v>
      </c>
      <c r="B159" s="43" t="s">
        <v>71</v>
      </c>
      <c r="C159" s="30">
        <v>55385.389179999998</v>
      </c>
      <c r="D159" s="30">
        <v>4.0000000000000002E-4</v>
      </c>
      <c r="E159" s="111">
        <f t="shared" si="36"/>
        <v>41642.682875373073</v>
      </c>
      <c r="F159" s="147">
        <f t="shared" si="37"/>
        <v>41643</v>
      </c>
      <c r="G159" s="111">
        <f t="shared" si="38"/>
        <v>-0.1175160968923592</v>
      </c>
      <c r="H159" s="112"/>
      <c r="I159" s="38"/>
      <c r="J159" s="33"/>
      <c r="L159" s="33">
        <f>G159</f>
        <v>-0.1175160968923592</v>
      </c>
      <c r="M159" s="38"/>
      <c r="O159" s="38">
        <f t="shared" si="43"/>
        <v>-0.12001029613908273</v>
      </c>
      <c r="P159" s="33">
        <f t="shared" si="39"/>
        <v>-0.10741468475302363</v>
      </c>
      <c r="Q159" s="36">
        <f t="shared" si="40"/>
        <v>40366.889179999998</v>
      </c>
      <c r="R159" s="33">
        <f t="shared" si="41"/>
        <v>1.0203852720871611E-4</v>
      </c>
      <c r="S159" s="75">
        <v>1</v>
      </c>
      <c r="T159">
        <f t="shared" si="42"/>
        <v>1.0203852720871611E-4</v>
      </c>
    </row>
    <row r="160" spans="1:20" x14ac:dyDescent="0.2">
      <c r="A160" s="26" t="s">
        <v>242</v>
      </c>
      <c r="B160" s="25" t="s">
        <v>71</v>
      </c>
      <c r="C160" s="26">
        <v>55632.932999999997</v>
      </c>
      <c r="D160" s="26">
        <v>2.9999999999999997E-4</v>
      </c>
      <c r="E160" s="111">
        <f t="shared" si="36"/>
        <v>42310.695544621187</v>
      </c>
      <c r="F160" s="147">
        <f t="shared" si="37"/>
        <v>42311</v>
      </c>
      <c r="G160" s="111">
        <f t="shared" si="38"/>
        <v>-0.11282128463062691</v>
      </c>
      <c r="H160" s="112"/>
      <c r="I160" s="38"/>
      <c r="J160" s="33"/>
      <c r="K160" s="33">
        <f>G160</f>
        <v>-0.11282128463062691</v>
      </c>
      <c r="L160" s="38"/>
      <c r="M160" s="38"/>
      <c r="O160" s="38">
        <f t="shared" si="43"/>
        <v>-0.116717211693531</v>
      </c>
      <c r="P160" s="33">
        <f t="shared" si="39"/>
        <v>-0.10037037903222001</v>
      </c>
      <c r="Q160" s="36">
        <f t="shared" si="40"/>
        <v>40614.432999999997</v>
      </c>
      <c r="R160" s="33">
        <f t="shared" si="41"/>
        <v>1.5502505022044007E-4</v>
      </c>
      <c r="S160" s="75">
        <v>1</v>
      </c>
      <c r="T160">
        <f t="shared" si="42"/>
        <v>1.5502505022044007E-4</v>
      </c>
    </row>
    <row r="161" spans="1:20" x14ac:dyDescent="0.2">
      <c r="A161" s="26" t="s">
        <v>242</v>
      </c>
      <c r="B161" s="25" t="s">
        <v>71</v>
      </c>
      <c r="C161" s="26">
        <v>55687.775699999998</v>
      </c>
      <c r="D161" s="26">
        <v>2.0000000000000001E-4</v>
      </c>
      <c r="E161" s="111">
        <f t="shared" si="36"/>
        <v>42458.692042436298</v>
      </c>
      <c r="F161" s="147">
        <f t="shared" si="37"/>
        <v>42459</v>
      </c>
      <c r="G161" s="111">
        <f t="shared" si="38"/>
        <v>-0.11411908071022481</v>
      </c>
      <c r="H161" s="112"/>
      <c r="I161" s="38"/>
      <c r="J161" s="33"/>
      <c r="K161" s="33">
        <f>G161</f>
        <v>-0.11411908071022481</v>
      </c>
      <c r="L161" s="38"/>
      <c r="M161" s="38"/>
      <c r="O161" s="38">
        <f t="shared" si="43"/>
        <v>-0.11598760615769019</v>
      </c>
      <c r="P161" s="33">
        <f t="shared" si="39"/>
        <v>-9.8771930980713241E-2</v>
      </c>
      <c r="Q161" s="36">
        <f t="shared" si="40"/>
        <v>40669.275699999998</v>
      </c>
      <c r="R161" s="33">
        <f t="shared" si="41"/>
        <v>2.3553500482004696E-4</v>
      </c>
      <c r="S161" s="75">
        <v>1</v>
      </c>
      <c r="T161">
        <f t="shared" si="42"/>
        <v>2.3553500482004696E-4</v>
      </c>
    </row>
    <row r="162" spans="1:20" x14ac:dyDescent="0.2">
      <c r="A162" s="39" t="s">
        <v>251</v>
      </c>
      <c r="B162" s="43" t="s">
        <v>71</v>
      </c>
      <c r="C162" s="30">
        <v>55704.454250000003</v>
      </c>
      <c r="D162" s="30">
        <v>5.0000000000000001E-4</v>
      </c>
      <c r="E162" s="111">
        <f t="shared" si="36"/>
        <v>42503.700165461509</v>
      </c>
      <c r="F162" s="147">
        <f t="shared" si="37"/>
        <v>42504</v>
      </c>
      <c r="G162" s="111">
        <f t="shared" si="38"/>
        <v>-0.1111089511323371</v>
      </c>
      <c r="H162" s="112"/>
      <c r="I162" s="38"/>
      <c r="J162" s="33"/>
      <c r="L162" s="38"/>
      <c r="M162" s="38"/>
      <c r="N162" s="33">
        <f>G162</f>
        <v>-0.1111089511323371</v>
      </c>
      <c r="O162" s="38">
        <f t="shared" si="43"/>
        <v>-0.11576576663665752</v>
      </c>
      <c r="P162" s="33">
        <f t="shared" si="39"/>
        <v>-9.8283202767466493E-2</v>
      </c>
      <c r="Q162" s="36">
        <f t="shared" si="40"/>
        <v>40685.954250000003</v>
      </c>
      <c r="R162" s="33">
        <f t="shared" si="41"/>
        <v>1.6449982111898097E-4</v>
      </c>
      <c r="S162" s="75">
        <v>1</v>
      </c>
      <c r="T162">
        <f t="shared" si="42"/>
        <v>1.6449982111898097E-4</v>
      </c>
    </row>
    <row r="163" spans="1:20" x14ac:dyDescent="0.2">
      <c r="A163" s="39" t="s">
        <v>251</v>
      </c>
      <c r="B163" s="43" t="s">
        <v>71</v>
      </c>
      <c r="C163" s="30">
        <v>55704.45465</v>
      </c>
      <c r="D163" s="30">
        <v>5.9999999999999995E-4</v>
      </c>
      <c r="E163" s="111">
        <f t="shared" si="36"/>
        <v>42503.701244886826</v>
      </c>
      <c r="F163" s="147">
        <f t="shared" si="37"/>
        <v>42504</v>
      </c>
      <c r="G163" s="111">
        <f t="shared" si="38"/>
        <v>-0.11070895113516599</v>
      </c>
      <c r="H163" s="112"/>
      <c r="I163" s="38"/>
      <c r="J163" s="33"/>
      <c r="L163" s="38"/>
      <c r="M163" s="38"/>
      <c r="N163" s="33">
        <f>G163</f>
        <v>-0.11070895113516599</v>
      </c>
      <c r="O163" s="38">
        <f t="shared" si="43"/>
        <v>-0.11576576663665752</v>
      </c>
      <c r="P163" s="33">
        <f t="shared" si="39"/>
        <v>-9.8283202767466493E-2</v>
      </c>
      <c r="Q163" s="36">
        <f t="shared" si="40"/>
        <v>40685.95465</v>
      </c>
      <c r="R163" s="33">
        <f t="shared" si="41"/>
        <v>1.543992224973867E-4</v>
      </c>
      <c r="S163" s="75">
        <v>1</v>
      </c>
      <c r="T163">
        <f t="shared" si="42"/>
        <v>1.543992224973867E-4</v>
      </c>
    </row>
    <row r="164" spans="1:20" x14ac:dyDescent="0.2">
      <c r="A164" s="39" t="s">
        <v>248</v>
      </c>
      <c r="B164" s="43" t="s">
        <v>65</v>
      </c>
      <c r="C164" s="30">
        <v>55979.601000000002</v>
      </c>
      <c r="D164" s="30">
        <v>5.0000000000000001E-3</v>
      </c>
      <c r="E164" s="111">
        <f t="shared" si="36"/>
        <v>43246.201088742258</v>
      </c>
      <c r="F164" s="147">
        <f t="shared" si="37"/>
        <v>43246.5</v>
      </c>
      <c r="G164" s="111">
        <f t="shared" si="38"/>
        <v>-0.1107668132535764</v>
      </c>
      <c r="H164" s="112"/>
      <c r="I164" s="38"/>
      <c r="J164" s="33"/>
      <c r="L164" s="33">
        <f>G164</f>
        <v>-0.1107668132535764</v>
      </c>
      <c r="M164" s="38"/>
      <c r="O164" s="38">
        <f t="shared" si="43"/>
        <v>-0.11210541453961836</v>
      </c>
      <c r="P164" s="33">
        <f t="shared" si="39"/>
        <v>-9.003649357599286E-2</v>
      </c>
      <c r="Q164" s="36">
        <f t="shared" si="40"/>
        <v>40961.101000000002</v>
      </c>
      <c r="R164" s="33">
        <f t="shared" si="41"/>
        <v>4.2974615393480739E-4</v>
      </c>
      <c r="S164" s="75">
        <v>0.1</v>
      </c>
      <c r="T164">
        <f t="shared" si="42"/>
        <v>4.2974615393480741E-5</v>
      </c>
    </row>
    <row r="165" spans="1:20" x14ac:dyDescent="0.2">
      <c r="A165" s="30" t="s">
        <v>247</v>
      </c>
      <c r="B165" s="43" t="s">
        <v>65</v>
      </c>
      <c r="C165" s="30">
        <v>55998.871599999999</v>
      </c>
      <c r="D165" s="30">
        <v>4.0000000000000002E-4</v>
      </c>
      <c r="E165" s="111">
        <f t="shared" si="36"/>
        <v>43298.204022784441</v>
      </c>
      <c r="F165" s="147">
        <f t="shared" si="37"/>
        <v>43298.5</v>
      </c>
      <c r="G165" s="111">
        <f t="shared" si="38"/>
        <v>-0.10967955242085736</v>
      </c>
      <c r="H165" s="112"/>
      <c r="I165" s="38"/>
      <c r="J165" s="33"/>
      <c r="K165" s="33">
        <f>G165</f>
        <v>-0.10967955242085736</v>
      </c>
      <c r="L165" s="38"/>
      <c r="M165" s="38"/>
      <c r="O165" s="38">
        <f t="shared" si="43"/>
        <v>-0.11184906664864727</v>
      </c>
      <c r="P165" s="33">
        <f t="shared" si="39"/>
        <v>-8.9446037826466984E-2</v>
      </c>
      <c r="Q165" s="36">
        <f t="shared" si="40"/>
        <v>40980.371599999999</v>
      </c>
      <c r="R165" s="33">
        <f t="shared" si="41"/>
        <v>4.0939511284140842E-4</v>
      </c>
      <c r="S165" s="75">
        <v>1</v>
      </c>
      <c r="T165">
        <f t="shared" si="42"/>
        <v>4.0939511284140842E-4</v>
      </c>
    </row>
    <row r="166" spans="1:20" x14ac:dyDescent="0.2">
      <c r="A166" s="30" t="s">
        <v>247</v>
      </c>
      <c r="B166" s="43" t="s">
        <v>71</v>
      </c>
      <c r="C166" s="30">
        <v>56051.679499999998</v>
      </c>
      <c r="D166" s="30">
        <v>6.9999999999999999E-4</v>
      </c>
      <c r="E166" s="33">
        <f t="shared" si="36"/>
        <v>43440.709483984756</v>
      </c>
      <c r="F166" s="70">
        <f t="shared" si="37"/>
        <v>43441</v>
      </c>
      <c r="G166" s="33">
        <f t="shared" si="38"/>
        <v>-0.10765580878069159</v>
      </c>
      <c r="H166" s="38"/>
      <c r="I166" s="38"/>
      <c r="J166" s="33"/>
      <c r="K166" s="33">
        <f>G166</f>
        <v>-0.10765580878069159</v>
      </c>
      <c r="L166" s="38"/>
      <c r="M166" s="38"/>
      <c r="O166" s="38">
        <f t="shared" si="43"/>
        <v>-0.11114657483204379</v>
      </c>
      <c r="P166" s="33">
        <f t="shared" si="39"/>
        <v>-8.7819302112695508E-2</v>
      </c>
      <c r="Q166" s="36">
        <f t="shared" si="40"/>
        <v>41033.179499999998</v>
      </c>
      <c r="R166" s="33">
        <f t="shared" si="41"/>
        <v>3.9348699678945292E-4</v>
      </c>
      <c r="S166" s="75">
        <v>1</v>
      </c>
      <c r="T166">
        <f t="shared" si="42"/>
        <v>3.9348699678945292E-4</v>
      </c>
    </row>
    <row r="167" spans="1:20" x14ac:dyDescent="0.2">
      <c r="A167" s="165" t="s">
        <v>760</v>
      </c>
      <c r="B167" s="166" t="s">
        <v>71</v>
      </c>
      <c r="C167" s="165">
        <v>56055.012499999997</v>
      </c>
      <c r="D167" s="165" t="s">
        <v>257</v>
      </c>
      <c r="E167" s="33">
        <f t="shared" si="36"/>
        <v>43449.703795483234</v>
      </c>
      <c r="F167" s="70">
        <f t="shared" si="37"/>
        <v>43450</v>
      </c>
      <c r="G167" s="33">
        <f t="shared" si="38"/>
        <v>-0.10976378287159605</v>
      </c>
      <c r="H167" s="38"/>
      <c r="I167" s="33">
        <f>G167</f>
        <v>-0.10976378287159605</v>
      </c>
      <c r="J167" s="33"/>
      <c r="L167" s="38"/>
      <c r="M167" s="38"/>
      <c r="O167" s="38">
        <f t="shared" si="43"/>
        <v>-0.11110220692783726</v>
      </c>
      <c r="P167" s="33">
        <f t="shared" si="39"/>
        <v>-8.771613488811103E-2</v>
      </c>
      <c r="Q167" s="36">
        <f t="shared" si="40"/>
        <v>41036.512499999997</v>
      </c>
      <c r="R167" s="33">
        <f t="shared" si="41"/>
        <v>4.8609878160367102E-4</v>
      </c>
      <c r="S167" s="75">
        <v>0.1</v>
      </c>
      <c r="T167">
        <f t="shared" si="42"/>
        <v>4.8609878160367105E-5</v>
      </c>
    </row>
    <row r="168" spans="1:20" x14ac:dyDescent="0.2">
      <c r="A168" s="165" t="s">
        <v>760</v>
      </c>
      <c r="B168" s="166" t="s">
        <v>65</v>
      </c>
      <c r="C168" s="165">
        <v>56055.199399999998</v>
      </c>
      <c r="D168" s="165" t="s">
        <v>257</v>
      </c>
      <c r="E168" s="33">
        <f t="shared" si="36"/>
        <v>43450.208156965098</v>
      </c>
      <c r="F168" s="70">
        <f t="shared" si="37"/>
        <v>43450.5</v>
      </c>
      <c r="G168" s="33">
        <f t="shared" si="38"/>
        <v>-0.10814755920728203</v>
      </c>
      <c r="H168" s="38"/>
      <c r="I168" s="33">
        <f>G168</f>
        <v>-0.10814755920728203</v>
      </c>
      <c r="J168" s="33"/>
      <c r="L168" s="38"/>
      <c r="M168" s="38"/>
      <c r="O168" s="38">
        <f t="shared" si="43"/>
        <v>-0.11109974204427023</v>
      </c>
      <c r="P168" s="33">
        <f t="shared" si="39"/>
        <v>-8.7710401891510359E-2</v>
      </c>
      <c r="Q168" s="36">
        <f t="shared" si="40"/>
        <v>41036.699399999998</v>
      </c>
      <c r="R168" s="33">
        <f t="shared" si="41"/>
        <v>4.1767739914959947E-4</v>
      </c>
      <c r="S168" s="75">
        <v>0.1</v>
      </c>
      <c r="T168">
        <f t="shared" si="42"/>
        <v>4.1767739914959951E-5</v>
      </c>
    </row>
    <row r="169" spans="1:20" x14ac:dyDescent="0.2">
      <c r="A169" s="30" t="s">
        <v>252</v>
      </c>
      <c r="B169" s="43" t="s">
        <v>71</v>
      </c>
      <c r="C169" s="30">
        <v>56356.470300000001</v>
      </c>
      <c r="D169" s="30">
        <v>2E-3</v>
      </c>
      <c r="E169" s="33">
        <f t="shared" si="36"/>
        <v>44263.20675283303</v>
      </c>
      <c r="F169" s="70">
        <f t="shared" si="37"/>
        <v>44263.5</v>
      </c>
      <c r="G169" s="33">
        <f t="shared" si="38"/>
        <v>-0.10866788499697577</v>
      </c>
      <c r="H169" s="38"/>
      <c r="I169" s="38"/>
      <c r="J169" s="33"/>
      <c r="K169" s="33">
        <f>G169</f>
        <v>-0.10866788499697577</v>
      </c>
      <c r="L169" s="38"/>
      <c r="M169" s="38"/>
      <c r="O169" s="38">
        <f t="shared" si="43"/>
        <v>-0.10709184136427985</v>
      </c>
      <c r="P169" s="33">
        <f t="shared" si="39"/>
        <v>-7.8181904567427241E-2</v>
      </c>
      <c r="Q169" s="36">
        <f t="shared" si="40"/>
        <v>41337.970300000001</v>
      </c>
      <c r="R169" s="33">
        <f t="shared" si="41"/>
        <v>9.2939500275081603E-4</v>
      </c>
      <c r="S169" s="75">
        <v>0.1</v>
      </c>
      <c r="T169">
        <f t="shared" si="42"/>
        <v>9.2939500275081614E-5</v>
      </c>
    </row>
    <row r="170" spans="1:20" x14ac:dyDescent="0.2">
      <c r="A170" s="30" t="s">
        <v>252</v>
      </c>
      <c r="B170" s="43" t="s">
        <v>71</v>
      </c>
      <c r="C170" s="30">
        <v>56356.657399999996</v>
      </c>
      <c r="D170" s="30">
        <v>8.0000000000000004E-4</v>
      </c>
      <c r="E170" s="33">
        <f t="shared" si="36"/>
        <v>44263.711654027553</v>
      </c>
      <c r="F170" s="70">
        <f t="shared" si="37"/>
        <v>44264</v>
      </c>
      <c r="G170" s="33">
        <f t="shared" si="38"/>
        <v>-0.10685166133043822</v>
      </c>
      <c r="H170" s="38"/>
      <c r="I170" s="38"/>
      <c r="J170" s="33"/>
      <c r="K170" s="33">
        <f>G170</f>
        <v>-0.10685166133043822</v>
      </c>
      <c r="L170" s="38"/>
      <c r="M170" s="38"/>
      <c r="O170" s="38">
        <f t="shared" si="43"/>
        <v>-0.10708937648071282</v>
      </c>
      <c r="P170" s="33">
        <f t="shared" si="39"/>
        <v>-7.8175917395117644E-2</v>
      </c>
      <c r="Q170" s="36">
        <f t="shared" si="40"/>
        <v>41338.157399999996</v>
      </c>
      <c r="R170" s="33">
        <f t="shared" si="41"/>
        <v>8.2229829024407471E-4</v>
      </c>
      <c r="S170" s="75">
        <v>1</v>
      </c>
      <c r="T170">
        <f t="shared" si="42"/>
        <v>8.2229829024407471E-4</v>
      </c>
    </row>
    <row r="171" spans="1:20" x14ac:dyDescent="0.2">
      <c r="A171" s="149" t="s">
        <v>253</v>
      </c>
      <c r="B171" s="25"/>
      <c r="C171" s="26">
        <v>56397.789100000002</v>
      </c>
      <c r="D171" s="26">
        <v>1E-4</v>
      </c>
      <c r="E171" s="33">
        <f t="shared" si="36"/>
        <v>44374.708150355822</v>
      </c>
      <c r="F171" s="70">
        <f t="shared" si="37"/>
        <v>44375</v>
      </c>
      <c r="G171" s="33">
        <f t="shared" si="38"/>
        <v>-0.10815000838920241</v>
      </c>
      <c r="H171" s="38"/>
      <c r="I171" s="38"/>
      <c r="J171" s="33">
        <f>G171</f>
        <v>-0.10815000838920241</v>
      </c>
      <c r="K171" s="33"/>
      <c r="L171" s="38"/>
      <c r="M171" s="38"/>
      <c r="N171" s="38"/>
      <c r="O171" s="38">
        <f t="shared" si="43"/>
        <v>-0.10654217232883223</v>
      </c>
      <c r="P171" s="33">
        <f t="shared" si="39"/>
        <v>-7.6842898140932703E-2</v>
      </c>
      <c r="Q171" s="36">
        <f t="shared" si="40"/>
        <v>41379.289100000002</v>
      </c>
      <c r="R171" s="33">
        <f t="shared" si="41"/>
        <v>9.8013515209731416E-4</v>
      </c>
      <c r="S171" s="75">
        <v>1</v>
      </c>
      <c r="T171">
        <f t="shared" si="42"/>
        <v>9.8013515209731416E-4</v>
      </c>
    </row>
    <row r="172" spans="1:20" x14ac:dyDescent="0.2">
      <c r="A172" s="39" t="s">
        <v>251</v>
      </c>
      <c r="B172" s="43" t="s">
        <v>65</v>
      </c>
      <c r="C172" s="30">
        <v>56398.33539</v>
      </c>
      <c r="D172" s="30">
        <v>2.9999999999999997E-4</v>
      </c>
      <c r="E172" s="33">
        <f t="shared" si="36"/>
        <v>44376.182348504182</v>
      </c>
      <c r="F172" s="70">
        <f t="shared" si="37"/>
        <v>44376.5</v>
      </c>
      <c r="G172" s="33">
        <f t="shared" si="38"/>
        <v>-0.11771133740694495</v>
      </c>
      <c r="H172" s="38"/>
      <c r="I172" s="38"/>
      <c r="J172" s="33"/>
      <c r="L172" s="38"/>
      <c r="M172" s="38"/>
      <c r="N172" s="33">
        <f>G172</f>
        <v>-0.11771133740694495</v>
      </c>
      <c r="O172" s="38">
        <f t="shared" si="43"/>
        <v>-0.10653477767813113</v>
      </c>
      <c r="P172" s="33">
        <f t="shared" si="39"/>
        <v>-7.6824831641780666E-2</v>
      </c>
      <c r="Q172" s="36">
        <f t="shared" si="40"/>
        <v>41379.83539</v>
      </c>
      <c r="R172" s="33">
        <f t="shared" si="41"/>
        <v>1.6717063536848121E-3</v>
      </c>
      <c r="S172" s="75">
        <v>1</v>
      </c>
      <c r="T172">
        <f t="shared" si="42"/>
        <v>1.6717063536848121E-3</v>
      </c>
    </row>
    <row r="173" spans="1:20" x14ac:dyDescent="0.2">
      <c r="A173" s="30" t="s">
        <v>252</v>
      </c>
      <c r="B173" s="43" t="s">
        <v>71</v>
      </c>
      <c r="C173" s="30">
        <v>56400.569499999998</v>
      </c>
      <c r="D173" s="30">
        <v>2E-3</v>
      </c>
      <c r="E173" s="33">
        <f t="shared" si="36"/>
        <v>44382.211235771465</v>
      </c>
      <c r="F173" s="70">
        <f t="shared" si="37"/>
        <v>44382.5</v>
      </c>
      <c r="G173" s="33">
        <f t="shared" si="38"/>
        <v>-0.10700665347394533</v>
      </c>
      <c r="H173" s="38"/>
      <c r="I173" s="38"/>
      <c r="J173" s="33"/>
      <c r="K173" s="33">
        <f>G173</f>
        <v>-0.10700665347394533</v>
      </c>
      <c r="L173" s="38"/>
      <c r="M173" s="38"/>
      <c r="O173" s="38">
        <f t="shared" si="43"/>
        <v>-0.10650519907532677</v>
      </c>
      <c r="P173" s="33">
        <f t="shared" si="39"/>
        <v>-7.6752551585053896E-2</v>
      </c>
      <c r="Q173" s="36">
        <f t="shared" si="40"/>
        <v>41382.069499999998</v>
      </c>
      <c r="R173" s="33">
        <f t="shared" si="41"/>
        <v>9.1531068110342444E-4</v>
      </c>
      <c r="S173" s="75">
        <v>0.1</v>
      </c>
      <c r="T173">
        <f t="shared" si="42"/>
        <v>9.1531068110342455E-5</v>
      </c>
    </row>
    <row r="174" spans="1:20" x14ac:dyDescent="0.2">
      <c r="A174" s="30" t="s">
        <v>252</v>
      </c>
      <c r="B174" s="43" t="s">
        <v>71</v>
      </c>
      <c r="C174" s="30">
        <v>56418.361400000002</v>
      </c>
      <c r="D174" s="30">
        <v>3.8E-3</v>
      </c>
      <c r="E174" s="33">
        <f t="shared" si="36"/>
        <v>44430.22380425327</v>
      </c>
      <c r="F174" s="70">
        <f t="shared" si="37"/>
        <v>44430.5</v>
      </c>
      <c r="G174" s="33">
        <f t="shared" si="38"/>
        <v>-0.1023491819287301</v>
      </c>
      <c r="H174" s="38"/>
      <c r="I174" s="38"/>
      <c r="J174" s="33"/>
      <c r="K174" s="33">
        <f>G174</f>
        <v>-0.1023491819287301</v>
      </c>
      <c r="L174" s="38"/>
      <c r="M174" s="38"/>
      <c r="O174" s="38">
        <f t="shared" si="43"/>
        <v>-0.10626857025289191</v>
      </c>
      <c r="P174" s="33">
        <f t="shared" si="39"/>
        <v>-7.6173501268377519E-2</v>
      </c>
      <c r="Q174" s="36">
        <f t="shared" si="40"/>
        <v>41399.861400000002</v>
      </c>
      <c r="R174" s="33">
        <f t="shared" si="41"/>
        <v>6.8516625803275637E-4</v>
      </c>
      <c r="S174" s="75">
        <v>1</v>
      </c>
      <c r="T174">
        <f t="shared" si="42"/>
        <v>6.8516625803275637E-4</v>
      </c>
    </row>
    <row r="175" spans="1:20" x14ac:dyDescent="0.2">
      <c r="A175" s="30" t="s">
        <v>252</v>
      </c>
      <c r="B175" s="43" t="s">
        <v>71</v>
      </c>
      <c r="C175" s="30">
        <v>56418.538699999997</v>
      </c>
      <c r="D175" s="30">
        <v>3.8999999999999998E-3</v>
      </c>
      <c r="E175" s="33">
        <f t="shared" si="36"/>
        <v>44430.702259527388</v>
      </c>
      <c r="F175" s="70">
        <f t="shared" si="37"/>
        <v>44431</v>
      </c>
      <c r="G175" s="33">
        <f t="shared" si="38"/>
        <v>-0.11033295826200629</v>
      </c>
      <c r="H175" s="38"/>
      <c r="I175" s="38"/>
      <c r="J175" s="33"/>
      <c r="K175" s="33">
        <f>G175</f>
        <v>-0.11033295826200629</v>
      </c>
      <c r="L175" s="38"/>
      <c r="M175" s="38"/>
      <c r="O175" s="38">
        <f t="shared" si="43"/>
        <v>-0.1062661053693249</v>
      </c>
      <c r="P175" s="33">
        <f t="shared" si="39"/>
        <v>-7.6167461917403423E-2</v>
      </c>
      <c r="Q175" s="36">
        <f t="shared" si="40"/>
        <v>41400.038699999997</v>
      </c>
      <c r="R175" s="33">
        <f t="shared" si="41"/>
        <v>1.1672811404730716E-3</v>
      </c>
      <c r="S175" s="75">
        <v>1</v>
      </c>
      <c r="T175">
        <f t="shared" si="42"/>
        <v>1.1672811404730716E-3</v>
      </c>
    </row>
    <row r="176" spans="1:20" x14ac:dyDescent="0.2">
      <c r="A176" s="39" t="s">
        <v>251</v>
      </c>
      <c r="B176" s="43" t="s">
        <v>71</v>
      </c>
      <c r="C176" s="30">
        <v>56427.43591</v>
      </c>
      <c r="D176" s="30">
        <v>1E-4</v>
      </c>
      <c r="E176" s="33">
        <f t="shared" si="36"/>
        <v>44454.711943958064</v>
      </c>
      <c r="F176" s="70">
        <f t="shared" si="37"/>
        <v>44455</v>
      </c>
      <c r="G176" s="33">
        <f t="shared" si="38"/>
        <v>-0.1067442224957631</v>
      </c>
      <c r="H176" s="38"/>
      <c r="I176" s="38"/>
      <c r="J176" s="33"/>
      <c r="L176" s="38"/>
      <c r="M176" s="38"/>
      <c r="N176" s="33">
        <f t="shared" ref="N176:N183" si="44">G176</f>
        <v>-0.1067442224957631</v>
      </c>
      <c r="O176" s="38">
        <f t="shared" si="43"/>
        <v>-0.10614779095810747</v>
      </c>
      <c r="P176" s="33">
        <f t="shared" si="39"/>
        <v>-7.5877389351760582E-2</v>
      </c>
      <c r="Q176" s="36">
        <f t="shared" si="40"/>
        <v>41408.93591</v>
      </c>
      <c r="R176" s="33">
        <f t="shared" si="41"/>
        <v>9.527613883396921E-4</v>
      </c>
      <c r="S176" s="75">
        <v>1</v>
      </c>
      <c r="T176">
        <f t="shared" si="42"/>
        <v>9.527613883396921E-4</v>
      </c>
    </row>
    <row r="177" spans="1:20" x14ac:dyDescent="0.2">
      <c r="A177" s="39" t="s">
        <v>251</v>
      </c>
      <c r="B177" s="43" t="s">
        <v>71</v>
      </c>
      <c r="C177" s="30">
        <v>56427.435920000004</v>
      </c>
      <c r="D177" s="30">
        <v>2.0000000000000001E-4</v>
      </c>
      <c r="E177" s="33">
        <f t="shared" si="36"/>
        <v>44454.711970943703</v>
      </c>
      <c r="F177" s="70">
        <f t="shared" si="37"/>
        <v>44455</v>
      </c>
      <c r="G177" s="33">
        <f t="shared" si="38"/>
        <v>-0.10673422249237774</v>
      </c>
      <c r="H177" s="38"/>
      <c r="I177" s="38"/>
      <c r="J177" s="33"/>
      <c r="L177" s="38"/>
      <c r="M177" s="38"/>
      <c r="N177" s="33">
        <f t="shared" si="44"/>
        <v>-0.10673422249237774</v>
      </c>
      <c r="O177" s="38">
        <f t="shared" si="43"/>
        <v>-0.10614779095810747</v>
      </c>
      <c r="P177" s="33">
        <f t="shared" si="39"/>
        <v>-7.5877389351760582E-2</v>
      </c>
      <c r="Q177" s="36">
        <f t="shared" si="40"/>
        <v>41408.935920000004</v>
      </c>
      <c r="R177" s="33">
        <f t="shared" si="41"/>
        <v>9.5214415146788927E-4</v>
      </c>
      <c r="S177" s="75">
        <v>1</v>
      </c>
      <c r="T177">
        <f t="shared" si="42"/>
        <v>9.5214415146788927E-4</v>
      </c>
    </row>
    <row r="178" spans="1:20" x14ac:dyDescent="0.2">
      <c r="A178" s="39" t="s">
        <v>251</v>
      </c>
      <c r="B178" s="43" t="s">
        <v>71</v>
      </c>
      <c r="C178" s="30">
        <v>56427.436719999998</v>
      </c>
      <c r="D178" s="30">
        <v>2.0000000000000001E-4</v>
      </c>
      <c r="E178" s="33">
        <f t="shared" si="36"/>
        <v>44454.714129794338</v>
      </c>
      <c r="F178" s="70">
        <f t="shared" si="37"/>
        <v>44455</v>
      </c>
      <c r="G178" s="33">
        <f t="shared" si="38"/>
        <v>-0.10593422249803552</v>
      </c>
      <c r="H178" s="38"/>
      <c r="I178" s="38"/>
      <c r="J178" s="33"/>
      <c r="L178" s="38"/>
      <c r="M178" s="38"/>
      <c r="N178" s="33">
        <f t="shared" si="44"/>
        <v>-0.10593422249803552</v>
      </c>
      <c r="O178" s="38">
        <f t="shared" si="43"/>
        <v>-0.10614779095810747</v>
      </c>
      <c r="P178" s="33">
        <f t="shared" si="39"/>
        <v>-7.5877389351760582E-2</v>
      </c>
      <c r="Q178" s="36">
        <f t="shared" si="40"/>
        <v>41408.936719999998</v>
      </c>
      <c r="R178" s="33">
        <f t="shared" si="41"/>
        <v>9.0341321878301204E-4</v>
      </c>
      <c r="S178" s="75">
        <v>1</v>
      </c>
      <c r="T178">
        <f t="shared" si="42"/>
        <v>9.0341321878301204E-4</v>
      </c>
    </row>
    <row r="179" spans="1:20" x14ac:dyDescent="0.2">
      <c r="A179" s="39" t="s">
        <v>251</v>
      </c>
      <c r="B179" s="43" t="s">
        <v>65</v>
      </c>
      <c r="C179" s="30">
        <v>56455.390310000003</v>
      </c>
      <c r="D179" s="30">
        <v>1E-4</v>
      </c>
      <c r="E179" s="33">
        <f t="shared" si="36"/>
        <v>44530.148662035819</v>
      </c>
      <c r="F179" s="70">
        <f t="shared" si="37"/>
        <v>44530.5</v>
      </c>
      <c r="G179" s="33">
        <f t="shared" si="38"/>
        <v>-0.13019444954989012</v>
      </c>
      <c r="H179" s="38"/>
      <c r="I179" s="38"/>
      <c r="J179" s="33"/>
      <c r="L179" s="38"/>
      <c r="M179" s="38"/>
      <c r="N179" s="33">
        <f t="shared" si="44"/>
        <v>-0.13019444954989012</v>
      </c>
      <c r="O179" s="38">
        <f t="shared" si="43"/>
        <v>-0.10577559353948598</v>
      </c>
      <c r="P179" s="33">
        <f t="shared" si="39"/>
        <v>-7.4962522225011208E-2</v>
      </c>
      <c r="Q179" s="36">
        <f t="shared" si="40"/>
        <v>41436.890310000003</v>
      </c>
      <c r="R179" s="33">
        <f t="shared" si="41"/>
        <v>3.0505657960207063E-3</v>
      </c>
      <c r="S179" s="75">
        <v>1</v>
      </c>
      <c r="T179">
        <f t="shared" si="42"/>
        <v>3.0505657960207063E-3</v>
      </c>
    </row>
    <row r="180" spans="1:20" x14ac:dyDescent="0.2">
      <c r="A180" s="39" t="s">
        <v>251</v>
      </c>
      <c r="B180" s="43" t="s">
        <v>65</v>
      </c>
      <c r="C180" s="30">
        <v>56455.41246</v>
      </c>
      <c r="D180" s="30">
        <v>6.9999999999999999E-4</v>
      </c>
      <c r="E180" s="33">
        <f t="shared" si="36"/>
        <v>44530.208435213041</v>
      </c>
      <c r="F180" s="70">
        <f t="shared" si="37"/>
        <v>44530.5</v>
      </c>
      <c r="G180" s="33">
        <f t="shared" si="38"/>
        <v>-0.10804444955283543</v>
      </c>
      <c r="H180" s="38"/>
      <c r="I180" s="38"/>
      <c r="J180" s="33"/>
      <c r="L180" s="38"/>
      <c r="M180" s="38"/>
      <c r="N180" s="33">
        <f t="shared" si="44"/>
        <v>-0.10804444955283543</v>
      </c>
      <c r="O180" s="38">
        <f t="shared" si="43"/>
        <v>-0.10577559353948598</v>
      </c>
      <c r="P180" s="33">
        <f t="shared" si="39"/>
        <v>-7.4962522225011208E-2</v>
      </c>
      <c r="Q180" s="36">
        <f t="shared" si="40"/>
        <v>41436.91246</v>
      </c>
      <c r="R180" s="33">
        <f t="shared" si="41"/>
        <v>1.0944139157234431E-3</v>
      </c>
      <c r="S180" s="75">
        <v>1</v>
      </c>
      <c r="T180">
        <f t="shared" si="42"/>
        <v>1.0944139157234431E-3</v>
      </c>
    </row>
    <row r="181" spans="1:20" x14ac:dyDescent="0.2">
      <c r="A181" s="39" t="s">
        <v>251</v>
      </c>
      <c r="B181" s="43" t="s">
        <v>65</v>
      </c>
      <c r="C181" s="30">
        <v>56459.491090000003</v>
      </c>
      <c r="D181" s="30">
        <v>8.0000000000000004E-4</v>
      </c>
      <c r="E181" s="33">
        <f t="shared" si="36"/>
        <v>44541.21487646929</v>
      </c>
      <c r="F181" s="70">
        <f t="shared" si="37"/>
        <v>44541.5</v>
      </c>
      <c r="G181" s="33">
        <f t="shared" si="38"/>
        <v>-0.10565752899128711</v>
      </c>
      <c r="H181" s="38"/>
      <c r="I181" s="38"/>
      <c r="J181" s="33"/>
      <c r="L181" s="38"/>
      <c r="M181" s="38"/>
      <c r="N181" s="33">
        <f t="shared" si="44"/>
        <v>-0.10565752899128711</v>
      </c>
      <c r="O181" s="38">
        <f t="shared" si="43"/>
        <v>-0.10572136610101132</v>
      </c>
      <c r="P181" s="33">
        <f t="shared" si="39"/>
        <v>-7.4828933032341838E-2</v>
      </c>
      <c r="Q181" s="36">
        <f t="shared" si="40"/>
        <v>41440.991090000003</v>
      </c>
      <c r="R181" s="33">
        <f t="shared" si="41"/>
        <v>9.5040232879989664E-4</v>
      </c>
      <c r="S181" s="75">
        <v>1</v>
      </c>
      <c r="T181">
        <f t="shared" si="42"/>
        <v>9.5040232879989664E-4</v>
      </c>
    </row>
    <row r="182" spans="1:20" x14ac:dyDescent="0.2">
      <c r="A182" s="109" t="s">
        <v>863</v>
      </c>
      <c r="B182" s="110" t="s">
        <v>71</v>
      </c>
      <c r="C182" s="61">
        <v>57153.745699999999</v>
      </c>
      <c r="D182" s="61">
        <v>1E-4</v>
      </c>
      <c r="E182" s="33">
        <f t="shared" si="36"/>
        <v>46414.704891949805</v>
      </c>
      <c r="F182" s="70">
        <f t="shared" si="37"/>
        <v>46415</v>
      </c>
      <c r="G182" s="33">
        <f t="shared" si="38"/>
        <v>-0.10935746793984435</v>
      </c>
      <c r="H182" s="38"/>
      <c r="I182" s="38"/>
      <c r="J182" s="33"/>
      <c r="L182" s="38"/>
      <c r="M182" s="38"/>
      <c r="N182" s="33">
        <f t="shared" si="44"/>
        <v>-0.10935746793984435</v>
      </c>
      <c r="O182" s="38">
        <f t="shared" si="43"/>
        <v>-9.6485447375350863E-2</v>
      </c>
      <c r="P182" s="33">
        <f t="shared" si="39"/>
        <v>-5.0973135565588135E-2</v>
      </c>
      <c r="Q182" s="36">
        <f t="shared" si="40"/>
        <v>42135.245699999999</v>
      </c>
      <c r="R182" s="33">
        <f t="shared" si="41"/>
        <v>3.4087302667876228E-3</v>
      </c>
      <c r="S182" s="75">
        <v>1</v>
      </c>
      <c r="T182">
        <f t="shared" si="42"/>
        <v>3.4087302667876228E-3</v>
      </c>
    </row>
    <row r="183" spans="1:20" x14ac:dyDescent="0.2">
      <c r="A183" s="109" t="s">
        <v>864</v>
      </c>
      <c r="B183" s="110" t="s">
        <v>71</v>
      </c>
      <c r="C183" s="61">
        <v>57531.725899999998</v>
      </c>
      <c r="D183" s="61">
        <v>1E-4</v>
      </c>
      <c r="E183" s="33">
        <f t="shared" si="36"/>
        <v>47434.708390017076</v>
      </c>
      <c r="F183" s="70">
        <f t="shared" si="37"/>
        <v>47435</v>
      </c>
      <c r="G183" s="33">
        <f t="shared" si="38"/>
        <v>-0.10806119770859368</v>
      </c>
      <c r="H183" s="38"/>
      <c r="I183" s="38"/>
      <c r="J183" s="33"/>
      <c r="L183" s="38"/>
      <c r="M183" s="38"/>
      <c r="N183" s="33">
        <f t="shared" si="44"/>
        <v>-0.10806119770859368</v>
      </c>
      <c r="O183" s="38">
        <f t="shared" si="43"/>
        <v>-9.145708489861018E-2</v>
      </c>
      <c r="P183" s="33">
        <f t="shared" si="39"/>
        <v>-3.706304441529773E-2</v>
      </c>
      <c r="Q183" s="36">
        <f t="shared" si="40"/>
        <v>42513.225899999998</v>
      </c>
      <c r="R183" s="33">
        <f t="shared" si="41"/>
        <v>5.0407377710583508E-3</v>
      </c>
      <c r="S183" s="75">
        <v>1</v>
      </c>
      <c r="T183">
        <f t="shared" si="42"/>
        <v>5.0407377710583508E-3</v>
      </c>
    </row>
    <row r="184" spans="1:20" x14ac:dyDescent="0.2">
      <c r="A184" s="165"/>
      <c r="B184" s="166"/>
      <c r="C184" s="165"/>
      <c r="D184" s="165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</row>
    <row r="185" spans="1:20" x14ac:dyDescent="0.2">
      <c r="A185" s="165"/>
      <c r="B185" s="166"/>
      <c r="C185" s="165"/>
      <c r="D185" s="165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</row>
    <row r="186" spans="1:20" x14ac:dyDescent="0.2">
      <c r="A186" s="165"/>
      <c r="B186" s="166"/>
      <c r="C186" s="165"/>
      <c r="D186" s="165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</row>
    <row r="187" spans="1:20" x14ac:dyDescent="0.2">
      <c r="A187" s="37"/>
      <c r="B187" s="43"/>
      <c r="C187" s="30"/>
      <c r="D187" s="30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</row>
    <row r="188" spans="1:20" x14ac:dyDescent="0.2">
      <c r="A188" s="37"/>
      <c r="B188" s="43"/>
      <c r="C188" s="30"/>
      <c r="D188" s="30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</row>
    <row r="189" spans="1:20" x14ac:dyDescent="0.2">
      <c r="A189" s="37"/>
      <c r="B189" s="43"/>
      <c r="C189" s="30"/>
      <c r="D189" s="30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</row>
    <row r="190" spans="1:20" x14ac:dyDescent="0.2">
      <c r="A190" s="37"/>
      <c r="B190" s="43"/>
      <c r="C190" s="30"/>
      <c r="D190" s="30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</row>
    <row r="191" spans="1:20" x14ac:dyDescent="0.2">
      <c r="A191" s="37"/>
      <c r="B191" s="43"/>
      <c r="C191" s="30"/>
      <c r="D191" s="30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</row>
    <row r="192" spans="1:20" x14ac:dyDescent="0.2">
      <c r="A192" s="37"/>
      <c r="B192" s="43"/>
      <c r="C192" s="30"/>
      <c r="D192" s="30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</row>
    <row r="193" spans="1:20" x14ac:dyDescent="0.2">
      <c r="A193" s="37"/>
      <c r="B193" s="43"/>
      <c r="C193" s="30"/>
      <c r="D193" s="30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</row>
    <row r="194" spans="1:20" x14ac:dyDescent="0.2">
      <c r="A194" s="37"/>
      <c r="B194" s="43"/>
      <c r="C194" s="30"/>
      <c r="D194" s="30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</row>
    <row r="195" spans="1:20" x14ac:dyDescent="0.2">
      <c r="A195" s="37"/>
      <c r="B195" s="43"/>
      <c r="C195" s="30"/>
      <c r="D195" s="30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</row>
    <row r="196" spans="1:20" x14ac:dyDescent="0.2">
      <c r="A196" s="37"/>
      <c r="B196" s="43"/>
      <c r="C196" s="30"/>
      <c r="D196" s="30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</row>
    <row r="197" spans="1:20" x14ac:dyDescent="0.2">
      <c r="A197" s="37"/>
      <c r="B197" s="43"/>
      <c r="C197" s="30"/>
      <c r="D197" s="30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</row>
    <row r="198" spans="1:20" x14ac:dyDescent="0.2">
      <c r="A198" s="37"/>
      <c r="B198" s="43"/>
      <c r="C198" s="30"/>
      <c r="D198" s="30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</row>
    <row r="199" spans="1:20" x14ac:dyDescent="0.2">
      <c r="A199" s="37"/>
      <c r="B199" s="43"/>
      <c r="C199" s="30"/>
      <c r="D199" s="30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</row>
    <row r="200" spans="1:20" x14ac:dyDescent="0.2">
      <c r="A200" s="37"/>
      <c r="B200" s="37"/>
      <c r="C200" s="30"/>
      <c r="D200" s="30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</row>
    <row r="201" spans="1:20" x14ac:dyDescent="0.2">
      <c r="A201" s="37"/>
      <c r="B201" s="37"/>
      <c r="C201" s="30"/>
      <c r="D201" s="30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</row>
    <row r="202" spans="1:20" x14ac:dyDescent="0.2">
      <c r="A202" s="37"/>
      <c r="B202" s="37"/>
      <c r="C202" s="30"/>
      <c r="D202" s="30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</row>
    <row r="203" spans="1:20" x14ac:dyDescent="0.2">
      <c r="A203" s="37"/>
      <c r="B203" s="37"/>
      <c r="C203" s="30"/>
      <c r="D203" s="30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</row>
    <row r="204" spans="1:20" x14ac:dyDescent="0.2">
      <c r="A204" s="37"/>
      <c r="B204" s="37"/>
      <c r="C204" s="30"/>
      <c r="D204" s="30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</row>
    <row r="205" spans="1:20" x14ac:dyDescent="0.2">
      <c r="A205" s="37"/>
      <c r="B205" s="37"/>
      <c r="C205" s="30"/>
      <c r="D205" s="30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</row>
    <row r="206" spans="1:20" x14ac:dyDescent="0.2">
      <c r="A206" s="37"/>
      <c r="B206" s="37"/>
      <c r="C206" s="30"/>
      <c r="D206" s="30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</row>
    <row r="207" spans="1:20" x14ac:dyDescent="0.2">
      <c r="A207" s="37"/>
      <c r="B207" s="37"/>
      <c r="C207" s="30"/>
      <c r="D207" s="30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</row>
    <row r="208" spans="1:20" x14ac:dyDescent="0.2">
      <c r="A208" s="37"/>
      <c r="B208" s="37"/>
      <c r="C208" s="30"/>
      <c r="D208" s="30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</row>
    <row r="209" spans="1:20" x14ac:dyDescent="0.2">
      <c r="A209" s="37"/>
      <c r="B209" s="37"/>
      <c r="C209" s="30"/>
      <c r="D209" s="30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</row>
    <row r="210" spans="1:20" x14ac:dyDescent="0.2">
      <c r="A210" s="37"/>
      <c r="B210" s="37"/>
      <c r="C210" s="30"/>
      <c r="D210" s="30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</row>
    <row r="211" spans="1:20" x14ac:dyDescent="0.2">
      <c r="A211" s="37"/>
      <c r="B211" s="37"/>
      <c r="C211" s="30"/>
      <c r="D211" s="30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</row>
    <row r="212" spans="1:20" x14ac:dyDescent="0.2">
      <c r="A212" s="37"/>
      <c r="B212" s="37"/>
      <c r="C212" s="30"/>
      <c r="D212" s="30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</row>
    <row r="213" spans="1:20" x14ac:dyDescent="0.2">
      <c r="A213" s="37"/>
      <c r="B213" s="37"/>
      <c r="C213" s="30"/>
      <c r="D213" s="30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</row>
    <row r="214" spans="1:20" x14ac:dyDescent="0.2">
      <c r="A214" s="37"/>
      <c r="B214" s="37"/>
      <c r="C214" s="30"/>
      <c r="D214" s="30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</row>
    <row r="215" spans="1:20" x14ac:dyDescent="0.2">
      <c r="A215" s="37"/>
      <c r="B215" s="37"/>
      <c r="C215" s="30"/>
      <c r="D215" s="30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</row>
    <row r="216" spans="1:20" x14ac:dyDescent="0.2">
      <c r="A216" s="37"/>
      <c r="B216" s="37"/>
      <c r="C216" s="30"/>
      <c r="D216" s="30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</row>
    <row r="217" spans="1:20" x14ac:dyDescent="0.2">
      <c r="A217" s="37"/>
      <c r="B217" s="37"/>
      <c r="C217" s="30"/>
      <c r="D217" s="30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</row>
    <row r="218" spans="1:20" x14ac:dyDescent="0.2">
      <c r="A218" s="37"/>
      <c r="B218" s="37"/>
      <c r="C218" s="30"/>
      <c r="D218" s="30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</row>
    <row r="219" spans="1:20" x14ac:dyDescent="0.2">
      <c r="A219" s="37"/>
      <c r="B219" s="37"/>
      <c r="C219" s="30"/>
      <c r="D219" s="30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</row>
    <row r="220" spans="1:20" x14ac:dyDescent="0.2">
      <c r="A220" s="37"/>
      <c r="B220" s="37"/>
      <c r="C220" s="30"/>
      <c r="D220" s="30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</row>
    <row r="221" spans="1:20" x14ac:dyDescent="0.2">
      <c r="A221" s="37"/>
      <c r="B221" s="37"/>
      <c r="C221" s="30"/>
      <c r="D221" s="30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</row>
    <row r="222" spans="1:20" x14ac:dyDescent="0.2">
      <c r="A222" s="37"/>
      <c r="B222" s="37"/>
      <c r="C222" s="30"/>
      <c r="D222" s="30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</row>
    <row r="223" spans="1:20" x14ac:dyDescent="0.2">
      <c r="A223" s="37"/>
      <c r="B223" s="37"/>
      <c r="C223" s="30"/>
      <c r="D223" s="30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</row>
    <row r="224" spans="1:20" x14ac:dyDescent="0.2">
      <c r="A224" s="37"/>
      <c r="B224" s="37"/>
      <c r="C224" s="30"/>
      <c r="D224" s="30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</row>
    <row r="225" spans="1:20" x14ac:dyDescent="0.2">
      <c r="A225" s="37"/>
      <c r="B225" s="37"/>
      <c r="C225" s="30"/>
      <c r="D225" s="30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</row>
    <row r="226" spans="1:20" x14ac:dyDescent="0.2">
      <c r="A226" s="37"/>
      <c r="B226" s="37"/>
      <c r="C226" s="30"/>
      <c r="D226" s="30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</row>
    <row r="227" spans="1:20" x14ac:dyDescent="0.2">
      <c r="A227" s="37"/>
      <c r="B227" s="37"/>
      <c r="C227" s="30"/>
      <c r="D227" s="30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</row>
    <row r="228" spans="1:20" x14ac:dyDescent="0.2">
      <c r="A228" s="37"/>
      <c r="B228" s="37"/>
      <c r="C228" s="30"/>
      <c r="D228" s="30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</row>
    <row r="229" spans="1:20" x14ac:dyDescent="0.2">
      <c r="A229" s="37"/>
      <c r="B229" s="37"/>
      <c r="C229" s="30"/>
      <c r="D229" s="30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</row>
    <row r="230" spans="1:20" x14ac:dyDescent="0.2">
      <c r="A230" s="37"/>
      <c r="B230" s="37"/>
      <c r="C230" s="30"/>
      <c r="D230" s="30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</row>
    <row r="231" spans="1:20" x14ac:dyDescent="0.2">
      <c r="A231" s="37"/>
      <c r="B231" s="37"/>
      <c r="C231" s="30"/>
      <c r="D231" s="30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</row>
    <row r="232" spans="1:20" x14ac:dyDescent="0.2">
      <c r="A232" s="37"/>
      <c r="B232" s="37"/>
      <c r="C232" s="30"/>
      <c r="D232" s="30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</row>
    <row r="233" spans="1:20" x14ac:dyDescent="0.2">
      <c r="A233" s="37"/>
      <c r="B233" s="37"/>
      <c r="C233" s="30"/>
      <c r="D233" s="30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</row>
    <row r="234" spans="1:20" x14ac:dyDescent="0.2">
      <c r="A234" s="37"/>
      <c r="B234" s="37"/>
      <c r="C234" s="30"/>
      <c r="D234" s="30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</row>
    <row r="235" spans="1:20" x14ac:dyDescent="0.2">
      <c r="A235" s="37"/>
      <c r="B235" s="37"/>
      <c r="C235" s="30"/>
      <c r="D235" s="30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</row>
    <row r="236" spans="1:20" x14ac:dyDescent="0.2">
      <c r="A236" s="37"/>
      <c r="B236" s="37"/>
      <c r="C236" s="30"/>
      <c r="D236" s="30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</row>
    <row r="237" spans="1:20" x14ac:dyDescent="0.2">
      <c r="A237" s="37"/>
      <c r="B237" s="37"/>
      <c r="C237" s="30"/>
      <c r="D237" s="30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</row>
    <row r="238" spans="1:20" x14ac:dyDescent="0.2">
      <c r="A238" s="37"/>
      <c r="B238" s="37"/>
      <c r="C238" s="30"/>
      <c r="D238" s="30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</row>
    <row r="239" spans="1:20" x14ac:dyDescent="0.2">
      <c r="A239" s="37"/>
      <c r="B239" s="37"/>
      <c r="C239" s="30"/>
      <c r="D239" s="30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</row>
    <row r="240" spans="1:20" x14ac:dyDescent="0.2">
      <c r="A240" s="37"/>
      <c r="B240" s="37"/>
      <c r="C240" s="30"/>
      <c r="D240" s="30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</row>
    <row r="241" spans="1:20" x14ac:dyDescent="0.2">
      <c r="A241" s="37"/>
      <c r="B241" s="37"/>
      <c r="C241" s="30"/>
      <c r="D241" s="30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</row>
    <row r="242" spans="1:20" x14ac:dyDescent="0.2">
      <c r="A242" s="37"/>
      <c r="B242" s="37"/>
      <c r="C242" s="30"/>
      <c r="D242" s="30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</row>
    <row r="243" spans="1:20" x14ac:dyDescent="0.2">
      <c r="A243" s="37"/>
      <c r="B243" s="37"/>
      <c r="C243" s="30"/>
      <c r="D243" s="30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</row>
    <row r="244" spans="1:20" x14ac:dyDescent="0.2">
      <c r="A244" s="37"/>
      <c r="B244" s="37"/>
      <c r="C244" s="30"/>
      <c r="D244" s="30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</row>
    <row r="245" spans="1:20" x14ac:dyDescent="0.2">
      <c r="A245" s="37"/>
      <c r="B245" s="37"/>
      <c r="C245" s="30"/>
      <c r="D245" s="30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</row>
    <row r="246" spans="1:20" x14ac:dyDescent="0.2">
      <c r="A246" s="37"/>
      <c r="B246" s="37"/>
      <c r="C246" s="30"/>
      <c r="D246" s="30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</row>
    <row r="247" spans="1:20" x14ac:dyDescent="0.2">
      <c r="A247" s="37"/>
      <c r="B247" s="37"/>
      <c r="C247" s="30"/>
      <c r="D247" s="30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</row>
    <row r="248" spans="1:20" x14ac:dyDescent="0.2">
      <c r="A248" s="37"/>
      <c r="B248" s="37"/>
      <c r="C248" s="30"/>
      <c r="D248" s="30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</row>
    <row r="249" spans="1:20" x14ac:dyDescent="0.2">
      <c r="A249" s="37"/>
      <c r="B249" s="37"/>
      <c r="C249" s="30"/>
      <c r="D249" s="30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</row>
    <row r="250" spans="1:20" x14ac:dyDescent="0.2">
      <c r="A250" s="37"/>
      <c r="B250" s="37"/>
      <c r="C250" s="30"/>
      <c r="D250" s="30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</row>
    <row r="251" spans="1:20" x14ac:dyDescent="0.2">
      <c r="A251" s="37"/>
      <c r="B251" s="37"/>
      <c r="C251" s="30"/>
      <c r="D251" s="30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</row>
    <row r="252" spans="1:20" x14ac:dyDescent="0.2">
      <c r="A252" s="37"/>
      <c r="B252" s="37"/>
      <c r="C252" s="30"/>
      <c r="D252" s="30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</row>
    <row r="253" spans="1:20" x14ac:dyDescent="0.2">
      <c r="A253" s="37"/>
      <c r="B253" s="37"/>
      <c r="C253" s="30"/>
      <c r="D253" s="30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</row>
    <row r="254" spans="1:20" x14ac:dyDescent="0.2">
      <c r="A254" s="37"/>
      <c r="B254" s="37"/>
      <c r="C254" s="30"/>
      <c r="D254" s="30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</row>
    <row r="255" spans="1:20" x14ac:dyDescent="0.2">
      <c r="A255" s="37"/>
      <c r="B255" s="37"/>
      <c r="C255" s="30"/>
      <c r="D255" s="30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</row>
    <row r="256" spans="1:20" x14ac:dyDescent="0.2">
      <c r="A256" s="37"/>
      <c r="B256" s="37"/>
      <c r="C256" s="30"/>
      <c r="D256" s="30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</row>
    <row r="257" spans="1:20" x14ac:dyDescent="0.2">
      <c r="A257" s="37"/>
      <c r="B257" s="37"/>
      <c r="C257" s="30"/>
      <c r="D257" s="30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</row>
    <row r="258" spans="1:20" x14ac:dyDescent="0.2">
      <c r="A258" s="37"/>
      <c r="B258" s="37"/>
      <c r="C258" s="30"/>
      <c r="D258" s="30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</row>
    <row r="259" spans="1:20" x14ac:dyDescent="0.2">
      <c r="A259" s="37"/>
      <c r="B259" s="37"/>
      <c r="C259" s="30"/>
      <c r="D259" s="30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</row>
    <row r="260" spans="1:20" x14ac:dyDescent="0.2">
      <c r="A260" s="37"/>
      <c r="B260" s="37"/>
      <c r="C260" s="30"/>
      <c r="D260" s="30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</row>
    <row r="261" spans="1:20" x14ac:dyDescent="0.2">
      <c r="A261" s="37"/>
      <c r="B261" s="37"/>
      <c r="C261" s="30"/>
      <c r="D261" s="30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</row>
    <row r="262" spans="1:20" x14ac:dyDescent="0.2">
      <c r="A262" s="37"/>
      <c r="B262" s="37"/>
      <c r="C262" s="30"/>
      <c r="D262" s="30"/>
    </row>
    <row r="263" spans="1:20" x14ac:dyDescent="0.2">
      <c r="A263" s="37"/>
      <c r="B263" s="37"/>
      <c r="C263" s="30"/>
      <c r="D263" s="30"/>
    </row>
    <row r="264" spans="1:20" x14ac:dyDescent="0.2">
      <c r="A264" s="37"/>
      <c r="B264" s="37"/>
      <c r="C264" s="30"/>
      <c r="D264" s="30"/>
    </row>
    <row r="265" spans="1:20" x14ac:dyDescent="0.2">
      <c r="A265" s="37"/>
      <c r="B265" s="37"/>
      <c r="C265" s="30"/>
      <c r="D265" s="30"/>
    </row>
    <row r="266" spans="1:20" x14ac:dyDescent="0.2">
      <c r="A266" s="37"/>
      <c r="B266" s="37"/>
      <c r="C266" s="30"/>
      <c r="D266" s="30"/>
    </row>
    <row r="267" spans="1:20" x14ac:dyDescent="0.2">
      <c r="A267" s="37"/>
      <c r="B267" s="37"/>
      <c r="C267" s="30"/>
      <c r="D267" s="30"/>
    </row>
    <row r="268" spans="1:20" x14ac:dyDescent="0.2">
      <c r="A268" s="37"/>
      <c r="B268" s="37"/>
      <c r="C268" s="30"/>
      <c r="D268" s="30"/>
    </row>
    <row r="269" spans="1:20" x14ac:dyDescent="0.2">
      <c r="A269" s="37"/>
      <c r="B269" s="37"/>
      <c r="C269" s="30"/>
      <c r="D269" s="30"/>
    </row>
    <row r="270" spans="1:20" x14ac:dyDescent="0.2">
      <c r="A270" s="37"/>
      <c r="B270" s="37"/>
      <c r="C270" s="30"/>
      <c r="D270" s="30"/>
    </row>
    <row r="271" spans="1:20" x14ac:dyDescent="0.2">
      <c r="A271" s="37"/>
      <c r="B271" s="37"/>
      <c r="C271" s="30"/>
      <c r="D271" s="30"/>
    </row>
    <row r="272" spans="1:20" x14ac:dyDescent="0.2">
      <c r="A272" s="37"/>
      <c r="B272" s="37"/>
      <c r="C272" s="30"/>
      <c r="D272" s="30"/>
    </row>
    <row r="273" spans="1:4" x14ac:dyDescent="0.2">
      <c r="A273" s="37"/>
      <c r="B273" s="37"/>
      <c r="C273" s="30"/>
      <c r="D273" s="30"/>
    </row>
    <row r="274" spans="1:4" x14ac:dyDescent="0.2">
      <c r="A274" s="37"/>
      <c r="B274" s="37"/>
      <c r="C274" s="30"/>
      <c r="D274" s="30"/>
    </row>
    <row r="275" spans="1:4" x14ac:dyDescent="0.2">
      <c r="A275" s="37"/>
      <c r="B275" s="37"/>
      <c r="C275" s="30"/>
      <c r="D275" s="30"/>
    </row>
    <row r="276" spans="1:4" x14ac:dyDescent="0.2">
      <c r="A276" s="37"/>
      <c r="B276" s="37"/>
      <c r="C276" s="30"/>
      <c r="D276" s="30"/>
    </row>
    <row r="277" spans="1:4" x14ac:dyDescent="0.2">
      <c r="A277" s="37"/>
      <c r="B277" s="37"/>
      <c r="C277" s="30"/>
      <c r="D277" s="30"/>
    </row>
    <row r="278" spans="1:4" x14ac:dyDescent="0.2">
      <c r="A278" s="37"/>
      <c r="B278" s="37"/>
      <c r="C278" s="30"/>
      <c r="D278" s="30"/>
    </row>
    <row r="279" spans="1:4" x14ac:dyDescent="0.2">
      <c r="A279" s="37"/>
      <c r="B279" s="37"/>
      <c r="C279" s="30"/>
      <c r="D279" s="30"/>
    </row>
    <row r="280" spans="1:4" x14ac:dyDescent="0.2">
      <c r="A280" s="37"/>
      <c r="B280" s="37"/>
      <c r="C280" s="30"/>
      <c r="D280" s="30"/>
    </row>
    <row r="281" spans="1:4" x14ac:dyDescent="0.2">
      <c r="A281" s="37"/>
      <c r="B281" s="37"/>
      <c r="C281" s="30"/>
      <c r="D281" s="30"/>
    </row>
    <row r="282" spans="1:4" x14ac:dyDescent="0.2">
      <c r="A282" s="37"/>
      <c r="B282" s="37"/>
      <c r="C282" s="30"/>
      <c r="D282" s="30"/>
    </row>
    <row r="283" spans="1:4" x14ac:dyDescent="0.2">
      <c r="A283" s="37"/>
      <c r="B283" s="37"/>
      <c r="C283" s="30"/>
      <c r="D283" s="30"/>
    </row>
    <row r="284" spans="1:4" x14ac:dyDescent="0.2">
      <c r="A284" s="37"/>
      <c r="B284" s="37"/>
      <c r="C284" s="30"/>
      <c r="D284" s="30"/>
    </row>
    <row r="285" spans="1:4" x14ac:dyDescent="0.2">
      <c r="A285" s="37"/>
      <c r="B285" s="37"/>
      <c r="C285" s="30"/>
      <c r="D285" s="30"/>
    </row>
    <row r="286" spans="1:4" x14ac:dyDescent="0.2">
      <c r="A286" s="37"/>
      <c r="B286" s="37"/>
      <c r="C286" s="30"/>
      <c r="D286" s="30"/>
    </row>
    <row r="287" spans="1:4" x14ac:dyDescent="0.2">
      <c r="A287" s="37"/>
      <c r="B287" s="37"/>
      <c r="C287" s="30"/>
      <c r="D287" s="30"/>
    </row>
    <row r="288" spans="1:4" x14ac:dyDescent="0.2">
      <c r="A288" s="37"/>
      <c r="B288" s="37"/>
      <c r="C288" s="30"/>
      <c r="D288" s="30"/>
    </row>
    <row r="289" spans="1:4" x14ac:dyDescent="0.2">
      <c r="A289" s="37"/>
      <c r="B289" s="37"/>
      <c r="C289" s="30"/>
      <c r="D289" s="30"/>
    </row>
    <row r="290" spans="1:4" x14ac:dyDescent="0.2">
      <c r="A290" s="37"/>
      <c r="B290" s="37"/>
      <c r="C290" s="30"/>
      <c r="D290" s="30"/>
    </row>
    <row r="291" spans="1:4" x14ac:dyDescent="0.2">
      <c r="A291" s="37"/>
      <c r="B291" s="37"/>
      <c r="C291" s="30"/>
      <c r="D291" s="30"/>
    </row>
    <row r="292" spans="1:4" x14ac:dyDescent="0.2">
      <c r="A292" s="37"/>
      <c r="B292" s="37"/>
      <c r="C292" s="30"/>
      <c r="D292" s="30"/>
    </row>
    <row r="293" spans="1:4" x14ac:dyDescent="0.2">
      <c r="A293" s="37"/>
      <c r="B293" s="37"/>
      <c r="C293" s="30"/>
      <c r="D293" s="30"/>
    </row>
    <row r="294" spans="1:4" x14ac:dyDescent="0.2">
      <c r="A294" s="37"/>
      <c r="B294" s="37"/>
      <c r="C294" s="30"/>
      <c r="D294" s="30"/>
    </row>
    <row r="295" spans="1:4" x14ac:dyDescent="0.2">
      <c r="A295" s="37"/>
      <c r="B295" s="37"/>
      <c r="C295" s="30"/>
      <c r="D295" s="30"/>
    </row>
    <row r="296" spans="1:4" x14ac:dyDescent="0.2">
      <c r="A296" s="37"/>
      <c r="B296" s="37"/>
      <c r="C296" s="30"/>
      <c r="D296" s="30"/>
    </row>
    <row r="297" spans="1:4" x14ac:dyDescent="0.2">
      <c r="A297" s="37"/>
      <c r="B297" s="37"/>
      <c r="C297" s="30"/>
      <c r="D297" s="30"/>
    </row>
    <row r="298" spans="1:4" x14ac:dyDescent="0.2">
      <c r="A298" s="37"/>
      <c r="B298" s="37"/>
      <c r="C298" s="30"/>
      <c r="D298" s="30"/>
    </row>
    <row r="299" spans="1:4" x14ac:dyDescent="0.2">
      <c r="A299" s="37"/>
      <c r="B299" s="37"/>
      <c r="C299" s="30"/>
      <c r="D299" s="30"/>
    </row>
    <row r="300" spans="1:4" x14ac:dyDescent="0.2">
      <c r="A300" s="37"/>
      <c r="B300" s="37"/>
      <c r="C300" s="30"/>
      <c r="D300" s="30"/>
    </row>
    <row r="301" spans="1:4" x14ac:dyDescent="0.2">
      <c r="A301" s="37"/>
      <c r="B301" s="37"/>
      <c r="C301" s="30"/>
      <c r="D301" s="30"/>
    </row>
    <row r="302" spans="1:4" x14ac:dyDescent="0.2">
      <c r="A302" s="37"/>
      <c r="B302" s="37"/>
      <c r="C302" s="30"/>
      <c r="D302" s="30"/>
    </row>
    <row r="303" spans="1:4" x14ac:dyDescent="0.2">
      <c r="A303" s="37"/>
      <c r="B303" s="37"/>
      <c r="C303" s="30"/>
      <c r="D303" s="30"/>
    </row>
    <row r="304" spans="1:4" x14ac:dyDescent="0.2">
      <c r="A304" s="37"/>
      <c r="B304" s="37"/>
      <c r="C304" s="30"/>
      <c r="D304" s="30"/>
    </row>
    <row r="305" spans="1:4" x14ac:dyDescent="0.2">
      <c r="A305" s="37"/>
      <c r="B305" s="37"/>
      <c r="C305" s="30"/>
      <c r="D305" s="30"/>
    </row>
    <row r="306" spans="1:4" x14ac:dyDescent="0.2">
      <c r="A306" s="37"/>
      <c r="B306" s="37"/>
      <c r="C306" s="30"/>
      <c r="D306" s="30"/>
    </row>
    <row r="307" spans="1:4" x14ac:dyDescent="0.2">
      <c r="A307" s="37"/>
      <c r="B307" s="37"/>
      <c r="C307" s="30"/>
      <c r="D307" s="30"/>
    </row>
    <row r="308" spans="1:4" x14ac:dyDescent="0.2">
      <c r="A308" s="37"/>
      <c r="B308" s="37"/>
      <c r="C308" s="30"/>
      <c r="D308" s="30"/>
    </row>
    <row r="309" spans="1:4" x14ac:dyDescent="0.2">
      <c r="A309" s="37"/>
      <c r="B309" s="37"/>
      <c r="C309" s="30"/>
      <c r="D309" s="30"/>
    </row>
    <row r="310" spans="1:4" x14ac:dyDescent="0.2">
      <c r="A310" s="37"/>
      <c r="B310" s="37"/>
      <c r="C310" s="30"/>
      <c r="D310" s="30"/>
    </row>
    <row r="311" spans="1:4" x14ac:dyDescent="0.2">
      <c r="A311" s="37"/>
      <c r="B311" s="37"/>
      <c r="C311" s="30"/>
      <c r="D311" s="30"/>
    </row>
    <row r="312" spans="1:4" x14ac:dyDescent="0.2">
      <c r="A312" s="37"/>
      <c r="B312" s="37"/>
      <c r="C312" s="30"/>
      <c r="D312" s="30"/>
    </row>
    <row r="313" spans="1:4" x14ac:dyDescent="0.2">
      <c r="A313" s="37"/>
      <c r="B313" s="37"/>
      <c r="C313" s="30"/>
      <c r="D313" s="30"/>
    </row>
    <row r="314" spans="1:4" x14ac:dyDescent="0.2">
      <c r="A314" s="37"/>
      <c r="B314" s="37"/>
      <c r="C314" s="30"/>
      <c r="D314" s="30"/>
    </row>
    <row r="315" spans="1:4" x14ac:dyDescent="0.2">
      <c r="A315" s="37"/>
      <c r="B315" s="37"/>
      <c r="C315" s="30"/>
      <c r="D315" s="30"/>
    </row>
    <row r="316" spans="1:4" x14ac:dyDescent="0.2">
      <c r="A316" s="37"/>
      <c r="B316" s="37"/>
      <c r="C316" s="30"/>
      <c r="D316" s="30"/>
    </row>
    <row r="317" spans="1:4" x14ac:dyDescent="0.2">
      <c r="A317" s="37"/>
      <c r="B317" s="37"/>
      <c r="C317" s="30"/>
      <c r="D317" s="30"/>
    </row>
    <row r="318" spans="1:4" x14ac:dyDescent="0.2">
      <c r="A318" s="37"/>
      <c r="B318" s="37"/>
      <c r="C318" s="30"/>
      <c r="D318" s="30"/>
    </row>
    <row r="319" spans="1:4" x14ac:dyDescent="0.2">
      <c r="A319" s="37"/>
      <c r="B319" s="37"/>
      <c r="C319" s="30"/>
      <c r="D319" s="30"/>
    </row>
    <row r="320" spans="1:4" x14ac:dyDescent="0.2">
      <c r="A320" s="37"/>
      <c r="B320" s="37"/>
      <c r="C320" s="30"/>
      <c r="D320" s="30"/>
    </row>
    <row r="321" spans="1:4" x14ac:dyDescent="0.2">
      <c r="A321" s="37"/>
      <c r="B321" s="37"/>
      <c r="C321" s="30"/>
      <c r="D321" s="30"/>
    </row>
    <row r="322" spans="1:4" x14ac:dyDescent="0.2">
      <c r="A322" s="37"/>
      <c r="B322" s="37"/>
      <c r="C322" s="30"/>
      <c r="D322" s="30"/>
    </row>
    <row r="323" spans="1:4" x14ac:dyDescent="0.2">
      <c r="A323" s="37"/>
      <c r="B323" s="37"/>
      <c r="C323" s="30"/>
      <c r="D323" s="30"/>
    </row>
    <row r="324" spans="1:4" x14ac:dyDescent="0.2">
      <c r="A324" s="37"/>
      <c r="B324" s="37"/>
      <c r="C324" s="30"/>
      <c r="D324" s="30"/>
    </row>
    <row r="325" spans="1:4" x14ac:dyDescent="0.2">
      <c r="A325" s="37"/>
      <c r="B325" s="37"/>
      <c r="C325" s="30"/>
      <c r="D325" s="30"/>
    </row>
    <row r="326" spans="1:4" x14ac:dyDescent="0.2">
      <c r="A326" s="37"/>
      <c r="B326" s="37"/>
      <c r="C326" s="30"/>
      <c r="D326" s="30"/>
    </row>
    <row r="327" spans="1:4" x14ac:dyDescent="0.2">
      <c r="A327" s="37"/>
      <c r="B327" s="37"/>
      <c r="C327" s="30"/>
      <c r="D327" s="30"/>
    </row>
    <row r="328" spans="1:4" x14ac:dyDescent="0.2">
      <c r="A328" s="37"/>
      <c r="B328" s="37"/>
      <c r="C328" s="30"/>
      <c r="D328" s="30"/>
    </row>
    <row r="329" spans="1:4" x14ac:dyDescent="0.2">
      <c r="A329" s="37"/>
      <c r="B329" s="37"/>
      <c r="C329" s="30"/>
      <c r="D329" s="30"/>
    </row>
    <row r="330" spans="1:4" x14ac:dyDescent="0.2">
      <c r="A330" s="37"/>
      <c r="B330" s="37"/>
      <c r="C330" s="30"/>
      <c r="D330" s="30"/>
    </row>
    <row r="331" spans="1:4" x14ac:dyDescent="0.2">
      <c r="A331" s="37"/>
      <c r="B331" s="37"/>
      <c r="C331" s="30"/>
      <c r="D331" s="30"/>
    </row>
    <row r="332" spans="1:4" x14ac:dyDescent="0.2">
      <c r="A332" s="37"/>
      <c r="B332" s="37"/>
      <c r="C332" s="30"/>
      <c r="D332" s="30"/>
    </row>
    <row r="333" spans="1:4" x14ac:dyDescent="0.2">
      <c r="A333" s="37"/>
      <c r="B333" s="37"/>
      <c r="C333" s="30"/>
      <c r="D333" s="30"/>
    </row>
    <row r="334" spans="1:4" x14ac:dyDescent="0.2">
      <c r="A334" s="37"/>
      <c r="B334" s="37"/>
      <c r="C334" s="30"/>
      <c r="D334" s="30"/>
    </row>
    <row r="335" spans="1:4" x14ac:dyDescent="0.2">
      <c r="A335" s="37"/>
      <c r="B335" s="37"/>
      <c r="C335" s="30"/>
      <c r="D335" s="30"/>
    </row>
    <row r="336" spans="1:4" x14ac:dyDescent="0.2">
      <c r="A336" s="37"/>
      <c r="B336" s="37"/>
      <c r="C336" s="30"/>
      <c r="D336" s="30"/>
    </row>
    <row r="337" spans="1:4" x14ac:dyDescent="0.2">
      <c r="A337" s="37"/>
      <c r="B337" s="37"/>
      <c r="C337" s="30"/>
      <c r="D337" s="30"/>
    </row>
    <row r="338" spans="1:4" x14ac:dyDescent="0.2">
      <c r="A338" s="37"/>
      <c r="B338" s="37"/>
      <c r="C338" s="30"/>
      <c r="D338" s="30"/>
    </row>
    <row r="339" spans="1:4" x14ac:dyDescent="0.2">
      <c r="A339" s="37"/>
      <c r="B339" s="37"/>
      <c r="C339" s="30"/>
      <c r="D339" s="30"/>
    </row>
    <row r="340" spans="1:4" x14ac:dyDescent="0.2">
      <c r="A340" s="37"/>
      <c r="B340" s="37"/>
      <c r="C340" s="30"/>
      <c r="D340" s="30"/>
    </row>
    <row r="341" spans="1:4" x14ac:dyDescent="0.2">
      <c r="A341" s="37"/>
      <c r="B341" s="37"/>
      <c r="C341" s="30"/>
      <c r="D341" s="30"/>
    </row>
    <row r="342" spans="1:4" x14ac:dyDescent="0.2">
      <c r="A342" s="37"/>
      <c r="B342" s="37"/>
      <c r="C342" s="30"/>
      <c r="D342" s="30"/>
    </row>
    <row r="343" spans="1:4" x14ac:dyDescent="0.2">
      <c r="A343" s="37"/>
      <c r="B343" s="37"/>
      <c r="C343" s="30"/>
      <c r="D343" s="30"/>
    </row>
    <row r="344" spans="1:4" x14ac:dyDescent="0.2">
      <c r="A344" s="37"/>
      <c r="B344" s="37"/>
      <c r="C344" s="30"/>
      <c r="D344" s="30"/>
    </row>
    <row r="345" spans="1:4" x14ac:dyDescent="0.2">
      <c r="A345" s="37"/>
      <c r="B345" s="37"/>
      <c r="C345" s="30"/>
      <c r="D345" s="30"/>
    </row>
    <row r="346" spans="1:4" x14ac:dyDescent="0.2">
      <c r="A346" s="37"/>
      <c r="B346" s="37"/>
      <c r="C346" s="30"/>
      <c r="D346" s="30"/>
    </row>
    <row r="347" spans="1:4" x14ac:dyDescent="0.2">
      <c r="A347" s="37"/>
      <c r="B347" s="37"/>
      <c r="C347" s="30"/>
      <c r="D347" s="30"/>
    </row>
    <row r="348" spans="1:4" x14ac:dyDescent="0.2">
      <c r="A348" s="37"/>
      <c r="B348" s="37"/>
      <c r="C348" s="30"/>
      <c r="D348" s="30"/>
    </row>
    <row r="349" spans="1:4" x14ac:dyDescent="0.2">
      <c r="A349" s="37"/>
      <c r="B349" s="37"/>
      <c r="C349" s="30"/>
      <c r="D349" s="30"/>
    </row>
    <row r="350" spans="1:4" x14ac:dyDescent="0.2">
      <c r="A350" s="37"/>
      <c r="B350" s="37"/>
      <c r="C350" s="30"/>
      <c r="D350" s="30"/>
    </row>
    <row r="351" spans="1:4" x14ac:dyDescent="0.2">
      <c r="A351" s="37"/>
      <c r="B351" s="37"/>
      <c r="C351" s="30"/>
      <c r="D351" s="30"/>
    </row>
    <row r="352" spans="1:4" x14ac:dyDescent="0.2">
      <c r="A352" s="37"/>
      <c r="B352" s="37"/>
      <c r="C352" s="30"/>
      <c r="D352" s="30"/>
    </row>
    <row r="353" spans="1:4" x14ac:dyDescent="0.2">
      <c r="A353" s="37"/>
      <c r="B353" s="37"/>
      <c r="C353" s="30"/>
      <c r="D353" s="30"/>
    </row>
    <row r="354" spans="1:4" x14ac:dyDescent="0.2">
      <c r="A354" s="37"/>
      <c r="B354" s="37"/>
      <c r="C354" s="30"/>
      <c r="D354" s="30"/>
    </row>
    <row r="355" spans="1:4" x14ac:dyDescent="0.2">
      <c r="A355" s="37"/>
      <c r="B355" s="37"/>
      <c r="C355" s="30"/>
      <c r="D355" s="30"/>
    </row>
    <row r="356" spans="1:4" x14ac:dyDescent="0.2">
      <c r="A356" s="37"/>
      <c r="B356" s="37"/>
      <c r="C356" s="30"/>
      <c r="D356" s="30"/>
    </row>
    <row r="357" spans="1:4" x14ac:dyDescent="0.2">
      <c r="A357" s="37"/>
      <c r="B357" s="37"/>
      <c r="C357" s="30"/>
      <c r="D357" s="30"/>
    </row>
    <row r="358" spans="1:4" x14ac:dyDescent="0.2">
      <c r="A358" s="37"/>
      <c r="B358" s="37"/>
      <c r="C358" s="30"/>
      <c r="D358" s="30"/>
    </row>
    <row r="359" spans="1:4" x14ac:dyDescent="0.2">
      <c r="A359" s="37"/>
      <c r="B359" s="37"/>
      <c r="C359" s="30"/>
      <c r="D359" s="30"/>
    </row>
    <row r="360" spans="1:4" x14ac:dyDescent="0.2">
      <c r="A360" s="37"/>
      <c r="B360" s="37"/>
      <c r="C360" s="30"/>
      <c r="D360" s="30"/>
    </row>
    <row r="361" spans="1:4" x14ac:dyDescent="0.2">
      <c r="A361" s="37"/>
      <c r="B361" s="37"/>
      <c r="C361" s="30"/>
      <c r="D361" s="30"/>
    </row>
    <row r="362" spans="1:4" x14ac:dyDescent="0.2">
      <c r="A362" s="37"/>
      <c r="B362" s="37"/>
      <c r="C362" s="30"/>
      <c r="D362" s="30"/>
    </row>
    <row r="363" spans="1:4" x14ac:dyDescent="0.2">
      <c r="A363" s="37"/>
      <c r="B363" s="37"/>
      <c r="C363" s="30"/>
      <c r="D363" s="30"/>
    </row>
    <row r="364" spans="1:4" x14ac:dyDescent="0.2">
      <c r="A364" s="37"/>
      <c r="B364" s="37"/>
      <c r="C364" s="30"/>
      <c r="D364" s="30"/>
    </row>
    <row r="365" spans="1:4" x14ac:dyDescent="0.2">
      <c r="A365" s="37"/>
      <c r="B365" s="37"/>
      <c r="C365" s="30"/>
      <c r="D365" s="30"/>
    </row>
    <row r="366" spans="1:4" x14ac:dyDescent="0.2">
      <c r="A366" s="37"/>
      <c r="B366" s="37"/>
      <c r="C366" s="30"/>
      <c r="D366" s="30"/>
    </row>
    <row r="367" spans="1:4" x14ac:dyDescent="0.2">
      <c r="A367" s="37"/>
      <c r="B367" s="37"/>
      <c r="C367" s="30"/>
      <c r="D367" s="30"/>
    </row>
    <row r="368" spans="1:4" x14ac:dyDescent="0.2">
      <c r="A368" s="37"/>
      <c r="B368" s="37"/>
      <c r="C368" s="30"/>
      <c r="D368" s="30"/>
    </row>
    <row r="369" spans="1:4" x14ac:dyDescent="0.2">
      <c r="A369" s="37"/>
      <c r="B369" s="37"/>
      <c r="C369" s="30"/>
      <c r="D369" s="30"/>
    </row>
    <row r="370" spans="1:4" x14ac:dyDescent="0.2">
      <c r="A370" s="37"/>
      <c r="B370" s="37"/>
      <c r="C370" s="30"/>
      <c r="D370" s="30"/>
    </row>
    <row r="371" spans="1:4" x14ac:dyDescent="0.2">
      <c r="A371" s="37"/>
      <c r="B371" s="37"/>
      <c r="C371" s="30"/>
      <c r="D371" s="30"/>
    </row>
    <row r="372" spans="1:4" x14ac:dyDescent="0.2">
      <c r="A372" s="37"/>
      <c r="B372" s="37"/>
      <c r="C372" s="30"/>
      <c r="D372" s="30"/>
    </row>
    <row r="373" spans="1:4" x14ac:dyDescent="0.2">
      <c r="A373" s="37"/>
      <c r="B373" s="37"/>
      <c r="C373" s="30"/>
      <c r="D373" s="30"/>
    </row>
    <row r="374" spans="1:4" x14ac:dyDescent="0.2">
      <c r="A374" s="37"/>
      <c r="B374" s="37"/>
      <c r="C374" s="30"/>
      <c r="D374" s="30"/>
    </row>
    <row r="375" spans="1:4" x14ac:dyDescent="0.2">
      <c r="A375" s="37"/>
      <c r="B375" s="37"/>
      <c r="C375" s="30"/>
      <c r="D375" s="30"/>
    </row>
    <row r="376" spans="1:4" x14ac:dyDescent="0.2">
      <c r="A376" s="37"/>
      <c r="B376" s="37"/>
      <c r="C376" s="30"/>
      <c r="D376" s="30"/>
    </row>
    <row r="377" spans="1:4" x14ac:dyDescent="0.2">
      <c r="A377" s="37"/>
      <c r="B377" s="37"/>
      <c r="C377" s="30"/>
      <c r="D377" s="30"/>
    </row>
    <row r="378" spans="1:4" x14ac:dyDescent="0.2">
      <c r="A378" s="37"/>
      <c r="B378" s="37"/>
      <c r="C378" s="30"/>
      <c r="D378" s="30"/>
    </row>
    <row r="379" spans="1:4" x14ac:dyDescent="0.2">
      <c r="A379" s="37"/>
      <c r="B379" s="37"/>
      <c r="C379" s="30"/>
      <c r="D379" s="30"/>
    </row>
    <row r="380" spans="1:4" x14ac:dyDescent="0.2">
      <c r="A380" s="37"/>
      <c r="B380" s="37"/>
      <c r="C380" s="30"/>
      <c r="D380" s="30"/>
    </row>
    <row r="381" spans="1:4" x14ac:dyDescent="0.2">
      <c r="A381" s="37"/>
      <c r="B381" s="37"/>
      <c r="C381" s="30"/>
      <c r="D381" s="30"/>
    </row>
    <row r="382" spans="1:4" x14ac:dyDescent="0.2">
      <c r="A382" s="37"/>
      <c r="B382" s="37"/>
      <c r="C382" s="30"/>
      <c r="D382" s="30"/>
    </row>
    <row r="383" spans="1:4" x14ac:dyDescent="0.2">
      <c r="A383" s="37"/>
      <c r="B383" s="37"/>
      <c r="C383" s="30"/>
      <c r="D383" s="30"/>
    </row>
    <row r="384" spans="1:4" x14ac:dyDescent="0.2">
      <c r="A384" s="37"/>
      <c r="B384" s="37"/>
      <c r="C384" s="30"/>
      <c r="D384" s="30"/>
    </row>
    <row r="385" spans="1:4" x14ac:dyDescent="0.2">
      <c r="A385" s="37"/>
      <c r="B385" s="37"/>
      <c r="C385" s="30"/>
      <c r="D385" s="30"/>
    </row>
    <row r="386" spans="1:4" x14ac:dyDescent="0.2">
      <c r="A386" s="37"/>
      <c r="B386" s="37"/>
      <c r="C386" s="30"/>
      <c r="D386" s="30"/>
    </row>
    <row r="387" spans="1:4" x14ac:dyDescent="0.2">
      <c r="A387" s="37"/>
      <c r="B387" s="37"/>
      <c r="C387" s="30"/>
      <c r="D387" s="30"/>
    </row>
    <row r="388" spans="1:4" x14ac:dyDescent="0.2">
      <c r="A388" s="37"/>
      <c r="B388" s="37"/>
      <c r="C388" s="30"/>
      <c r="D388" s="30"/>
    </row>
    <row r="389" spans="1:4" x14ac:dyDescent="0.2">
      <c r="A389" s="37"/>
      <c r="B389" s="37"/>
      <c r="C389" s="30"/>
      <c r="D389" s="30"/>
    </row>
    <row r="390" spans="1:4" x14ac:dyDescent="0.2">
      <c r="A390" s="37"/>
      <c r="B390" s="37"/>
      <c r="C390" s="30"/>
      <c r="D390" s="30"/>
    </row>
    <row r="391" spans="1:4" x14ac:dyDescent="0.2">
      <c r="A391" s="37"/>
      <c r="B391" s="37"/>
      <c r="C391" s="30"/>
      <c r="D391" s="30"/>
    </row>
    <row r="392" spans="1:4" x14ac:dyDescent="0.2">
      <c r="A392" s="37"/>
      <c r="B392" s="37"/>
      <c r="C392" s="30"/>
      <c r="D392" s="30"/>
    </row>
    <row r="393" spans="1:4" x14ac:dyDescent="0.2">
      <c r="A393" s="37"/>
      <c r="B393" s="37"/>
      <c r="C393" s="30"/>
      <c r="D393" s="30"/>
    </row>
    <row r="394" spans="1:4" x14ac:dyDescent="0.2">
      <c r="A394" s="37"/>
      <c r="B394" s="37"/>
      <c r="C394" s="30"/>
      <c r="D394" s="30"/>
    </row>
    <row r="395" spans="1:4" x14ac:dyDescent="0.2">
      <c r="A395" s="37"/>
      <c r="B395" s="37"/>
      <c r="C395" s="30"/>
      <c r="D395" s="30"/>
    </row>
    <row r="396" spans="1:4" x14ac:dyDescent="0.2">
      <c r="A396" s="37"/>
      <c r="B396" s="37"/>
      <c r="C396" s="30"/>
      <c r="D396" s="30"/>
    </row>
    <row r="397" spans="1:4" x14ac:dyDescent="0.2">
      <c r="A397" s="37"/>
      <c r="B397" s="37"/>
      <c r="C397" s="30"/>
      <c r="D397" s="30"/>
    </row>
    <row r="398" spans="1:4" x14ac:dyDescent="0.2">
      <c r="A398" s="37"/>
      <c r="B398" s="37"/>
      <c r="C398" s="30"/>
      <c r="D398" s="30"/>
    </row>
    <row r="399" spans="1:4" x14ac:dyDescent="0.2">
      <c r="A399" s="37"/>
      <c r="B399" s="37"/>
      <c r="C399" s="30"/>
      <c r="D399" s="30"/>
    </row>
    <row r="400" spans="1:4" x14ac:dyDescent="0.2">
      <c r="A400" s="37"/>
      <c r="B400" s="37"/>
      <c r="C400" s="30"/>
      <c r="D400" s="30"/>
    </row>
    <row r="401" spans="1:4" x14ac:dyDescent="0.2">
      <c r="A401" s="37"/>
      <c r="B401" s="37"/>
      <c r="C401" s="30"/>
      <c r="D401" s="30"/>
    </row>
    <row r="402" spans="1:4" x14ac:dyDescent="0.2">
      <c r="A402" s="37"/>
      <c r="B402" s="37"/>
      <c r="C402" s="30"/>
      <c r="D402" s="30"/>
    </row>
    <row r="403" spans="1:4" x14ac:dyDescent="0.2">
      <c r="A403" s="37"/>
      <c r="B403" s="37"/>
      <c r="C403" s="30"/>
      <c r="D403" s="30"/>
    </row>
    <row r="404" spans="1:4" x14ac:dyDescent="0.2">
      <c r="A404" s="37"/>
      <c r="B404" s="37"/>
      <c r="C404" s="30"/>
      <c r="D404" s="30"/>
    </row>
    <row r="405" spans="1:4" x14ac:dyDescent="0.2">
      <c r="A405" s="37"/>
      <c r="B405" s="37"/>
      <c r="C405" s="30"/>
      <c r="D405" s="30"/>
    </row>
    <row r="406" spans="1:4" x14ac:dyDescent="0.2">
      <c r="A406" s="37"/>
      <c r="B406" s="37"/>
      <c r="C406" s="30"/>
      <c r="D406" s="30"/>
    </row>
    <row r="407" spans="1:4" x14ac:dyDescent="0.2">
      <c r="A407" s="37"/>
      <c r="B407" s="37"/>
      <c r="C407" s="30"/>
      <c r="D407" s="30"/>
    </row>
    <row r="408" spans="1:4" x14ac:dyDescent="0.2">
      <c r="C408" s="14"/>
      <c r="D408" s="14"/>
    </row>
    <row r="409" spans="1:4" x14ac:dyDescent="0.2">
      <c r="C409" s="14"/>
      <c r="D409" s="14"/>
    </row>
    <row r="410" spans="1:4" x14ac:dyDescent="0.2">
      <c r="C410" s="14"/>
      <c r="D410" s="14"/>
    </row>
    <row r="411" spans="1:4" x14ac:dyDescent="0.2">
      <c r="C411" s="14"/>
      <c r="D411" s="14"/>
    </row>
    <row r="412" spans="1:4" x14ac:dyDescent="0.2">
      <c r="C412" s="14"/>
      <c r="D412" s="14"/>
    </row>
    <row r="413" spans="1:4" x14ac:dyDescent="0.2">
      <c r="C413" s="14"/>
      <c r="D413" s="14"/>
    </row>
    <row r="414" spans="1:4" x14ac:dyDescent="0.2">
      <c r="C414" s="14"/>
      <c r="D414" s="14"/>
    </row>
    <row r="415" spans="1:4" x14ac:dyDescent="0.2">
      <c r="C415" s="14"/>
      <c r="D415" s="14"/>
    </row>
    <row r="416" spans="1:4" x14ac:dyDescent="0.2">
      <c r="C416" s="14"/>
      <c r="D416" s="14"/>
    </row>
    <row r="417" spans="3:4" x14ac:dyDescent="0.2">
      <c r="C417" s="14"/>
      <c r="D417" s="14"/>
    </row>
    <row r="418" spans="3:4" x14ac:dyDescent="0.2">
      <c r="C418" s="14"/>
      <c r="D418" s="14"/>
    </row>
    <row r="419" spans="3:4" x14ac:dyDescent="0.2">
      <c r="C419" s="14"/>
      <c r="D419" s="14"/>
    </row>
    <row r="420" spans="3:4" x14ac:dyDescent="0.2">
      <c r="C420" s="14"/>
      <c r="D420" s="14"/>
    </row>
    <row r="421" spans="3:4" x14ac:dyDescent="0.2">
      <c r="C421" s="14"/>
      <c r="D421" s="14"/>
    </row>
    <row r="422" spans="3:4" x14ac:dyDescent="0.2">
      <c r="C422" s="14"/>
      <c r="D422" s="14"/>
    </row>
    <row r="423" spans="3:4" x14ac:dyDescent="0.2">
      <c r="C423" s="14"/>
      <c r="D423" s="14"/>
    </row>
    <row r="424" spans="3:4" x14ac:dyDescent="0.2">
      <c r="C424" s="14"/>
      <c r="D424" s="14"/>
    </row>
    <row r="425" spans="3:4" x14ac:dyDescent="0.2">
      <c r="C425" s="14"/>
      <c r="D425" s="14"/>
    </row>
    <row r="426" spans="3:4" x14ac:dyDescent="0.2">
      <c r="C426" s="14"/>
      <c r="D426" s="14"/>
    </row>
    <row r="427" spans="3:4" x14ac:dyDescent="0.2">
      <c r="C427" s="14"/>
      <c r="D427" s="14"/>
    </row>
    <row r="428" spans="3:4" x14ac:dyDescent="0.2">
      <c r="C428" s="14"/>
      <c r="D428" s="14"/>
    </row>
    <row r="429" spans="3:4" x14ac:dyDescent="0.2">
      <c r="C429" s="14"/>
      <c r="D429" s="14"/>
    </row>
    <row r="430" spans="3:4" x14ac:dyDescent="0.2">
      <c r="C430" s="14"/>
      <c r="D430" s="14"/>
    </row>
    <row r="431" spans="3:4" x14ac:dyDescent="0.2">
      <c r="C431" s="14"/>
      <c r="D431" s="14"/>
    </row>
    <row r="432" spans="3:4" x14ac:dyDescent="0.2">
      <c r="C432" s="14"/>
      <c r="D432" s="14"/>
    </row>
    <row r="433" spans="3:4" x14ac:dyDescent="0.2">
      <c r="C433" s="14"/>
      <c r="D433" s="14"/>
    </row>
    <row r="434" spans="3:4" x14ac:dyDescent="0.2">
      <c r="C434" s="14"/>
      <c r="D434" s="14"/>
    </row>
    <row r="435" spans="3:4" x14ac:dyDescent="0.2">
      <c r="C435" s="14"/>
      <c r="D435" s="14"/>
    </row>
    <row r="436" spans="3:4" x14ac:dyDescent="0.2">
      <c r="C436" s="14"/>
      <c r="D436" s="14"/>
    </row>
    <row r="437" spans="3:4" x14ac:dyDescent="0.2">
      <c r="C437" s="14"/>
      <c r="D437" s="14"/>
    </row>
    <row r="438" spans="3:4" x14ac:dyDescent="0.2">
      <c r="C438" s="14"/>
      <c r="D438" s="14"/>
    </row>
    <row r="439" spans="3:4" x14ac:dyDescent="0.2">
      <c r="C439" s="14"/>
      <c r="D439" s="14"/>
    </row>
    <row r="440" spans="3:4" x14ac:dyDescent="0.2">
      <c r="C440" s="14"/>
      <c r="D440" s="14"/>
    </row>
    <row r="441" spans="3:4" x14ac:dyDescent="0.2">
      <c r="C441" s="14"/>
      <c r="D441" s="14"/>
    </row>
    <row r="442" spans="3:4" x14ac:dyDescent="0.2">
      <c r="C442" s="14"/>
      <c r="D442" s="14"/>
    </row>
    <row r="443" spans="3:4" x14ac:dyDescent="0.2">
      <c r="C443" s="14"/>
      <c r="D443" s="14"/>
    </row>
    <row r="444" spans="3:4" x14ac:dyDescent="0.2">
      <c r="C444" s="14"/>
      <c r="D444" s="14"/>
    </row>
    <row r="445" spans="3:4" x14ac:dyDescent="0.2">
      <c r="C445" s="14"/>
      <c r="D445" s="14"/>
    </row>
    <row r="446" spans="3:4" x14ac:dyDescent="0.2">
      <c r="C446" s="14"/>
      <c r="D446" s="14"/>
    </row>
    <row r="447" spans="3:4" x14ac:dyDescent="0.2">
      <c r="C447" s="14"/>
      <c r="D447" s="14"/>
    </row>
    <row r="448" spans="3:4" x14ac:dyDescent="0.2">
      <c r="C448" s="14"/>
      <c r="D448" s="14"/>
    </row>
    <row r="449" spans="3:4" x14ac:dyDescent="0.2">
      <c r="C449" s="14"/>
      <c r="D449" s="14"/>
    </row>
    <row r="450" spans="3:4" x14ac:dyDescent="0.2">
      <c r="C450" s="14"/>
      <c r="D450" s="14"/>
    </row>
    <row r="451" spans="3:4" x14ac:dyDescent="0.2">
      <c r="C451" s="14"/>
      <c r="D451" s="14"/>
    </row>
    <row r="452" spans="3:4" x14ac:dyDescent="0.2">
      <c r="C452" s="14"/>
      <c r="D452" s="14"/>
    </row>
    <row r="453" spans="3:4" x14ac:dyDescent="0.2">
      <c r="C453" s="14"/>
      <c r="D453" s="14"/>
    </row>
    <row r="454" spans="3:4" x14ac:dyDescent="0.2">
      <c r="C454" s="14"/>
      <c r="D454" s="14"/>
    </row>
    <row r="455" spans="3:4" x14ac:dyDescent="0.2">
      <c r="C455" s="14"/>
      <c r="D455" s="14"/>
    </row>
    <row r="456" spans="3:4" x14ac:dyDescent="0.2">
      <c r="C456" s="14"/>
      <c r="D456" s="14"/>
    </row>
    <row r="457" spans="3:4" x14ac:dyDescent="0.2">
      <c r="C457" s="14"/>
      <c r="D457" s="14"/>
    </row>
    <row r="458" spans="3:4" x14ac:dyDescent="0.2">
      <c r="C458" s="14"/>
      <c r="D458" s="14"/>
    </row>
    <row r="459" spans="3:4" x14ac:dyDescent="0.2">
      <c r="C459" s="14"/>
      <c r="D459" s="14"/>
    </row>
    <row r="460" spans="3:4" x14ac:dyDescent="0.2">
      <c r="C460" s="14"/>
      <c r="D460" s="14"/>
    </row>
    <row r="461" spans="3:4" x14ac:dyDescent="0.2">
      <c r="C461" s="14"/>
      <c r="D461" s="14"/>
    </row>
    <row r="462" spans="3:4" x14ac:dyDescent="0.2">
      <c r="C462" s="14"/>
      <c r="D462" s="14"/>
    </row>
    <row r="463" spans="3:4" x14ac:dyDescent="0.2">
      <c r="C463" s="14"/>
      <c r="D463" s="14"/>
    </row>
    <row r="464" spans="3:4" x14ac:dyDescent="0.2">
      <c r="C464" s="14"/>
      <c r="D464" s="14"/>
    </row>
    <row r="465" spans="3:4" x14ac:dyDescent="0.2">
      <c r="C465" s="14"/>
      <c r="D465" s="14"/>
    </row>
    <row r="466" spans="3:4" x14ac:dyDescent="0.2">
      <c r="C466" s="14"/>
      <c r="D466" s="14"/>
    </row>
    <row r="467" spans="3:4" x14ac:dyDescent="0.2">
      <c r="C467" s="14"/>
      <c r="D467" s="14"/>
    </row>
    <row r="468" spans="3:4" x14ac:dyDescent="0.2">
      <c r="C468" s="14"/>
      <c r="D468" s="14"/>
    </row>
    <row r="469" spans="3:4" x14ac:dyDescent="0.2">
      <c r="C469" s="14"/>
      <c r="D469" s="14"/>
    </row>
    <row r="470" spans="3:4" x14ac:dyDescent="0.2">
      <c r="C470" s="14"/>
      <c r="D470" s="14"/>
    </row>
    <row r="471" spans="3:4" x14ac:dyDescent="0.2">
      <c r="C471" s="14"/>
      <c r="D471" s="14"/>
    </row>
    <row r="472" spans="3:4" x14ac:dyDescent="0.2">
      <c r="C472" s="14"/>
      <c r="D472" s="14"/>
    </row>
    <row r="473" spans="3:4" x14ac:dyDescent="0.2">
      <c r="C473" s="14"/>
      <c r="D473" s="14"/>
    </row>
    <row r="474" spans="3:4" x14ac:dyDescent="0.2">
      <c r="C474" s="14"/>
      <c r="D474" s="14"/>
    </row>
    <row r="475" spans="3:4" x14ac:dyDescent="0.2">
      <c r="C475" s="14"/>
      <c r="D475" s="14"/>
    </row>
    <row r="476" spans="3:4" x14ac:dyDescent="0.2">
      <c r="C476" s="14"/>
      <c r="D476" s="14"/>
    </row>
    <row r="477" spans="3:4" x14ac:dyDescent="0.2">
      <c r="C477" s="14"/>
      <c r="D477" s="14"/>
    </row>
    <row r="478" spans="3:4" x14ac:dyDescent="0.2">
      <c r="C478" s="14"/>
      <c r="D478" s="14"/>
    </row>
    <row r="479" spans="3:4" x14ac:dyDescent="0.2">
      <c r="C479" s="14"/>
      <c r="D479" s="14"/>
    </row>
    <row r="480" spans="3:4" x14ac:dyDescent="0.2">
      <c r="C480" s="14"/>
      <c r="D480" s="14"/>
    </row>
    <row r="481" spans="3:4" x14ac:dyDescent="0.2">
      <c r="C481" s="14"/>
      <c r="D481" s="14"/>
    </row>
    <row r="482" spans="3:4" x14ac:dyDescent="0.2">
      <c r="C482" s="14"/>
      <c r="D482" s="14"/>
    </row>
    <row r="483" spans="3:4" x14ac:dyDescent="0.2">
      <c r="C483" s="14"/>
      <c r="D483" s="14"/>
    </row>
    <row r="484" spans="3:4" x14ac:dyDescent="0.2">
      <c r="C484" s="14"/>
      <c r="D484" s="14"/>
    </row>
    <row r="485" spans="3:4" x14ac:dyDescent="0.2">
      <c r="C485" s="14"/>
      <c r="D485" s="14"/>
    </row>
    <row r="486" spans="3:4" x14ac:dyDescent="0.2">
      <c r="C486" s="14"/>
      <c r="D486" s="14"/>
    </row>
    <row r="487" spans="3:4" x14ac:dyDescent="0.2">
      <c r="C487" s="14"/>
      <c r="D487" s="14"/>
    </row>
    <row r="488" spans="3:4" x14ac:dyDescent="0.2">
      <c r="C488" s="14"/>
      <c r="D488" s="14"/>
    </row>
    <row r="489" spans="3:4" x14ac:dyDescent="0.2">
      <c r="C489" s="14"/>
      <c r="D489" s="14"/>
    </row>
    <row r="490" spans="3:4" x14ac:dyDescent="0.2">
      <c r="C490" s="14"/>
      <c r="D490" s="14"/>
    </row>
    <row r="491" spans="3:4" x14ac:dyDescent="0.2">
      <c r="C491" s="14"/>
      <c r="D491" s="14"/>
    </row>
    <row r="492" spans="3:4" x14ac:dyDescent="0.2">
      <c r="C492" s="14"/>
      <c r="D492" s="14"/>
    </row>
    <row r="493" spans="3:4" x14ac:dyDescent="0.2">
      <c r="C493" s="14"/>
      <c r="D493" s="14"/>
    </row>
    <row r="494" spans="3:4" x14ac:dyDescent="0.2">
      <c r="C494" s="14"/>
      <c r="D494" s="14"/>
    </row>
    <row r="495" spans="3:4" x14ac:dyDescent="0.2">
      <c r="C495" s="14"/>
      <c r="D495" s="14"/>
    </row>
    <row r="496" spans="3:4" x14ac:dyDescent="0.2">
      <c r="C496" s="14"/>
      <c r="D496" s="14"/>
    </row>
    <row r="497" spans="3:4" x14ac:dyDescent="0.2">
      <c r="C497" s="14"/>
      <c r="D497" s="14"/>
    </row>
    <row r="498" spans="3:4" x14ac:dyDescent="0.2">
      <c r="C498" s="14"/>
      <c r="D498" s="14"/>
    </row>
    <row r="499" spans="3:4" x14ac:dyDescent="0.2">
      <c r="C499" s="14"/>
      <c r="D499" s="14"/>
    </row>
    <row r="500" spans="3:4" x14ac:dyDescent="0.2">
      <c r="C500" s="14"/>
      <c r="D500" s="14"/>
    </row>
    <row r="501" spans="3:4" x14ac:dyDescent="0.2">
      <c r="C501" s="14"/>
      <c r="D501" s="14"/>
    </row>
    <row r="502" spans="3:4" x14ac:dyDescent="0.2">
      <c r="C502" s="14"/>
      <c r="D502" s="14"/>
    </row>
    <row r="503" spans="3:4" x14ac:dyDescent="0.2">
      <c r="C503" s="14"/>
      <c r="D503" s="14"/>
    </row>
    <row r="504" spans="3:4" x14ac:dyDescent="0.2">
      <c r="C504" s="14"/>
      <c r="D504" s="14"/>
    </row>
    <row r="505" spans="3:4" x14ac:dyDescent="0.2">
      <c r="C505" s="14"/>
      <c r="D505" s="14"/>
    </row>
    <row r="506" spans="3:4" x14ac:dyDescent="0.2">
      <c r="C506" s="14"/>
      <c r="D506" s="14"/>
    </row>
    <row r="507" spans="3:4" x14ac:dyDescent="0.2">
      <c r="C507" s="14"/>
      <c r="D507" s="14"/>
    </row>
    <row r="508" spans="3:4" x14ac:dyDescent="0.2">
      <c r="C508" s="14"/>
      <c r="D508" s="14"/>
    </row>
    <row r="509" spans="3:4" x14ac:dyDescent="0.2">
      <c r="C509" s="14"/>
      <c r="D509" s="14"/>
    </row>
    <row r="510" spans="3:4" x14ac:dyDescent="0.2">
      <c r="C510" s="14"/>
      <c r="D510" s="14"/>
    </row>
    <row r="511" spans="3:4" x14ac:dyDescent="0.2">
      <c r="C511" s="14"/>
      <c r="D511" s="14"/>
    </row>
    <row r="512" spans="3:4" x14ac:dyDescent="0.2">
      <c r="C512" s="14"/>
      <c r="D512" s="14"/>
    </row>
    <row r="513" spans="3:4" x14ac:dyDescent="0.2">
      <c r="C513" s="14"/>
      <c r="D513" s="14"/>
    </row>
    <row r="514" spans="3:4" x14ac:dyDescent="0.2">
      <c r="C514" s="14"/>
      <c r="D514" s="14"/>
    </row>
    <row r="515" spans="3:4" x14ac:dyDescent="0.2">
      <c r="C515" s="14"/>
      <c r="D515" s="14"/>
    </row>
    <row r="516" spans="3:4" x14ac:dyDescent="0.2">
      <c r="C516" s="14"/>
      <c r="D516" s="14"/>
    </row>
    <row r="517" spans="3:4" x14ac:dyDescent="0.2">
      <c r="C517" s="14"/>
      <c r="D517" s="14"/>
    </row>
    <row r="518" spans="3:4" x14ac:dyDescent="0.2">
      <c r="C518" s="14"/>
      <c r="D518" s="14"/>
    </row>
    <row r="519" spans="3:4" x14ac:dyDescent="0.2">
      <c r="C519" s="14"/>
      <c r="D519" s="14"/>
    </row>
    <row r="520" spans="3:4" x14ac:dyDescent="0.2">
      <c r="C520" s="14"/>
      <c r="D520" s="14"/>
    </row>
    <row r="521" spans="3:4" x14ac:dyDescent="0.2">
      <c r="C521" s="14"/>
      <c r="D521" s="14"/>
    </row>
    <row r="522" spans="3:4" x14ac:dyDescent="0.2">
      <c r="C522" s="14"/>
      <c r="D522" s="14"/>
    </row>
    <row r="523" spans="3:4" x14ac:dyDescent="0.2">
      <c r="C523" s="14"/>
      <c r="D523" s="14"/>
    </row>
    <row r="524" spans="3:4" x14ac:dyDescent="0.2">
      <c r="C524" s="14"/>
      <c r="D524" s="14"/>
    </row>
    <row r="525" spans="3:4" x14ac:dyDescent="0.2">
      <c r="C525" s="14"/>
      <c r="D525" s="14"/>
    </row>
    <row r="526" spans="3:4" x14ac:dyDescent="0.2">
      <c r="C526" s="14"/>
      <c r="D526" s="14"/>
    </row>
    <row r="527" spans="3:4" x14ac:dyDescent="0.2">
      <c r="C527" s="14"/>
      <c r="D527" s="14"/>
    </row>
    <row r="528" spans="3:4" x14ac:dyDescent="0.2">
      <c r="C528" s="14"/>
      <c r="D528" s="14"/>
    </row>
    <row r="529" spans="3:4" x14ac:dyDescent="0.2">
      <c r="C529" s="14"/>
      <c r="D529" s="14"/>
    </row>
    <row r="530" spans="3:4" x14ac:dyDescent="0.2">
      <c r="C530" s="14"/>
      <c r="D530" s="14"/>
    </row>
    <row r="531" spans="3:4" x14ac:dyDescent="0.2">
      <c r="C531" s="14"/>
      <c r="D531" s="14"/>
    </row>
    <row r="532" spans="3:4" x14ac:dyDescent="0.2">
      <c r="C532" s="14"/>
      <c r="D532" s="14"/>
    </row>
    <row r="533" spans="3:4" x14ac:dyDescent="0.2">
      <c r="C533" s="14"/>
      <c r="D533" s="14"/>
    </row>
    <row r="534" spans="3:4" x14ac:dyDescent="0.2">
      <c r="C534" s="14"/>
      <c r="D534" s="14"/>
    </row>
    <row r="535" spans="3:4" x14ac:dyDescent="0.2">
      <c r="C535" s="14"/>
      <c r="D535" s="14"/>
    </row>
    <row r="536" spans="3:4" x14ac:dyDescent="0.2">
      <c r="C536" s="14"/>
      <c r="D536" s="14"/>
    </row>
    <row r="537" spans="3:4" x14ac:dyDescent="0.2">
      <c r="C537" s="14"/>
      <c r="D537" s="14"/>
    </row>
    <row r="538" spans="3:4" x14ac:dyDescent="0.2">
      <c r="C538" s="14"/>
      <c r="D538" s="14"/>
    </row>
    <row r="539" spans="3:4" x14ac:dyDescent="0.2">
      <c r="C539" s="14"/>
      <c r="D539" s="14"/>
    </row>
    <row r="540" spans="3:4" x14ac:dyDescent="0.2">
      <c r="C540" s="14"/>
      <c r="D540" s="14"/>
    </row>
    <row r="541" spans="3:4" x14ac:dyDescent="0.2">
      <c r="C541" s="14"/>
      <c r="D541" s="14"/>
    </row>
    <row r="542" spans="3:4" x14ac:dyDescent="0.2">
      <c r="C542" s="14"/>
      <c r="D542" s="14"/>
    </row>
    <row r="543" spans="3:4" x14ac:dyDescent="0.2">
      <c r="C543" s="14"/>
      <c r="D543" s="14"/>
    </row>
    <row r="544" spans="3:4" x14ac:dyDescent="0.2">
      <c r="C544" s="14"/>
      <c r="D544" s="14"/>
    </row>
    <row r="545" spans="3:4" x14ac:dyDescent="0.2">
      <c r="C545" s="14"/>
      <c r="D545" s="14"/>
    </row>
    <row r="546" spans="3:4" x14ac:dyDescent="0.2">
      <c r="C546" s="14"/>
      <c r="D546" s="14"/>
    </row>
    <row r="547" spans="3:4" x14ac:dyDescent="0.2">
      <c r="C547" s="14"/>
      <c r="D547" s="14"/>
    </row>
    <row r="548" spans="3:4" x14ac:dyDescent="0.2">
      <c r="C548" s="14"/>
      <c r="D548" s="14"/>
    </row>
    <row r="549" spans="3:4" x14ac:dyDescent="0.2">
      <c r="C549" s="14"/>
      <c r="D549" s="14"/>
    </row>
    <row r="550" spans="3:4" x14ac:dyDescent="0.2">
      <c r="C550" s="14"/>
      <c r="D550" s="14"/>
    </row>
    <row r="551" spans="3:4" x14ac:dyDescent="0.2">
      <c r="C551" s="14"/>
      <c r="D551" s="14"/>
    </row>
    <row r="552" spans="3:4" x14ac:dyDescent="0.2">
      <c r="C552" s="14"/>
      <c r="D552" s="14"/>
    </row>
    <row r="553" spans="3:4" x14ac:dyDescent="0.2">
      <c r="C553" s="14"/>
      <c r="D553" s="14"/>
    </row>
    <row r="554" spans="3:4" x14ac:dyDescent="0.2">
      <c r="C554" s="14"/>
      <c r="D554" s="14"/>
    </row>
    <row r="555" spans="3:4" x14ac:dyDescent="0.2">
      <c r="C555" s="14"/>
      <c r="D555" s="14"/>
    </row>
    <row r="556" spans="3:4" x14ac:dyDescent="0.2">
      <c r="C556" s="14"/>
      <c r="D556" s="14"/>
    </row>
    <row r="557" spans="3:4" x14ac:dyDescent="0.2">
      <c r="C557" s="14"/>
      <c r="D557" s="14"/>
    </row>
    <row r="558" spans="3:4" x14ac:dyDescent="0.2">
      <c r="C558" s="14"/>
      <c r="D558" s="14"/>
    </row>
    <row r="559" spans="3:4" x14ac:dyDescent="0.2">
      <c r="C559" s="14"/>
      <c r="D559" s="14"/>
    </row>
    <row r="560" spans="3:4" x14ac:dyDescent="0.2">
      <c r="C560" s="14"/>
      <c r="D560" s="14"/>
    </row>
    <row r="561" spans="3:4" x14ac:dyDescent="0.2">
      <c r="C561" s="14"/>
      <c r="D561" s="14"/>
    </row>
    <row r="562" spans="3:4" x14ac:dyDescent="0.2">
      <c r="C562" s="14"/>
      <c r="D562" s="14"/>
    </row>
    <row r="563" spans="3:4" x14ac:dyDescent="0.2">
      <c r="C563" s="14"/>
      <c r="D563" s="14"/>
    </row>
    <row r="564" spans="3:4" x14ac:dyDescent="0.2">
      <c r="C564" s="14"/>
      <c r="D564" s="14"/>
    </row>
    <row r="565" spans="3:4" x14ac:dyDescent="0.2">
      <c r="C565" s="14"/>
      <c r="D565" s="14"/>
    </row>
    <row r="566" spans="3:4" x14ac:dyDescent="0.2">
      <c r="C566" s="14"/>
      <c r="D566" s="14"/>
    </row>
    <row r="567" spans="3:4" x14ac:dyDescent="0.2">
      <c r="C567" s="14"/>
      <c r="D567" s="14"/>
    </row>
    <row r="568" spans="3:4" x14ac:dyDescent="0.2">
      <c r="C568" s="14"/>
      <c r="D568" s="14"/>
    </row>
    <row r="569" spans="3:4" x14ac:dyDescent="0.2">
      <c r="C569" s="14"/>
      <c r="D569" s="14"/>
    </row>
    <row r="570" spans="3:4" x14ac:dyDescent="0.2">
      <c r="C570" s="14"/>
      <c r="D570" s="14"/>
    </row>
    <row r="571" spans="3:4" x14ac:dyDescent="0.2">
      <c r="C571" s="14"/>
      <c r="D571" s="14"/>
    </row>
    <row r="572" spans="3:4" x14ac:dyDescent="0.2">
      <c r="C572" s="14"/>
      <c r="D572" s="14"/>
    </row>
    <row r="573" spans="3:4" x14ac:dyDescent="0.2">
      <c r="C573" s="14"/>
      <c r="D573" s="14"/>
    </row>
    <row r="574" spans="3:4" x14ac:dyDescent="0.2">
      <c r="C574" s="14"/>
      <c r="D574" s="14"/>
    </row>
    <row r="575" spans="3:4" x14ac:dyDescent="0.2">
      <c r="C575" s="14"/>
      <c r="D575" s="14"/>
    </row>
    <row r="576" spans="3:4" x14ac:dyDescent="0.2">
      <c r="C576" s="14"/>
      <c r="D576" s="14"/>
    </row>
    <row r="577" spans="3:4" x14ac:dyDescent="0.2">
      <c r="C577" s="14"/>
      <c r="D577" s="14"/>
    </row>
    <row r="578" spans="3:4" x14ac:dyDescent="0.2">
      <c r="C578" s="14"/>
      <c r="D578" s="14"/>
    </row>
    <row r="579" spans="3:4" x14ac:dyDescent="0.2">
      <c r="C579" s="14"/>
      <c r="D579" s="14"/>
    </row>
    <row r="580" spans="3:4" x14ac:dyDescent="0.2">
      <c r="C580" s="14"/>
      <c r="D580" s="14"/>
    </row>
    <row r="581" spans="3:4" x14ac:dyDescent="0.2">
      <c r="C581" s="14"/>
      <c r="D581" s="14"/>
    </row>
    <row r="582" spans="3:4" x14ac:dyDescent="0.2">
      <c r="C582" s="14"/>
      <c r="D582" s="14"/>
    </row>
    <row r="583" spans="3:4" x14ac:dyDescent="0.2">
      <c r="C583" s="14"/>
      <c r="D583" s="14"/>
    </row>
    <row r="584" spans="3:4" x14ac:dyDescent="0.2">
      <c r="C584" s="14"/>
      <c r="D584" s="14"/>
    </row>
    <row r="585" spans="3:4" x14ac:dyDescent="0.2">
      <c r="C585" s="14"/>
      <c r="D585" s="14"/>
    </row>
    <row r="586" spans="3:4" x14ac:dyDescent="0.2">
      <c r="C586" s="14"/>
      <c r="D586" s="14"/>
    </row>
    <row r="587" spans="3:4" x14ac:dyDescent="0.2">
      <c r="C587" s="14"/>
      <c r="D587" s="14"/>
    </row>
    <row r="588" spans="3:4" x14ac:dyDescent="0.2">
      <c r="C588" s="14"/>
      <c r="D588" s="14"/>
    </row>
    <row r="589" spans="3:4" x14ac:dyDescent="0.2">
      <c r="C589" s="14"/>
      <c r="D589" s="14"/>
    </row>
    <row r="590" spans="3:4" x14ac:dyDescent="0.2">
      <c r="C590" s="14"/>
      <c r="D590" s="14"/>
    </row>
    <row r="591" spans="3:4" x14ac:dyDescent="0.2">
      <c r="C591" s="14"/>
      <c r="D591" s="14"/>
    </row>
    <row r="592" spans="3:4" x14ac:dyDescent="0.2">
      <c r="C592" s="14"/>
      <c r="D592" s="14"/>
    </row>
    <row r="593" spans="3:4" x14ac:dyDescent="0.2">
      <c r="C593" s="14"/>
      <c r="D593" s="14"/>
    </row>
    <row r="594" spans="3:4" x14ac:dyDescent="0.2">
      <c r="C594" s="14"/>
      <c r="D594" s="14"/>
    </row>
    <row r="595" spans="3:4" x14ac:dyDescent="0.2">
      <c r="C595" s="14"/>
      <c r="D595" s="14"/>
    </row>
    <row r="596" spans="3:4" x14ac:dyDescent="0.2">
      <c r="C596" s="14"/>
      <c r="D596" s="14"/>
    </row>
    <row r="597" spans="3:4" x14ac:dyDescent="0.2">
      <c r="C597" s="14"/>
      <c r="D597" s="14"/>
    </row>
    <row r="598" spans="3:4" x14ac:dyDescent="0.2">
      <c r="C598" s="14"/>
      <c r="D598" s="14"/>
    </row>
    <row r="599" spans="3:4" x14ac:dyDescent="0.2">
      <c r="C599" s="14"/>
      <c r="D599" s="14"/>
    </row>
    <row r="600" spans="3:4" x14ac:dyDescent="0.2">
      <c r="C600" s="14"/>
      <c r="D600" s="14"/>
    </row>
    <row r="601" spans="3:4" x14ac:dyDescent="0.2">
      <c r="C601" s="14"/>
      <c r="D601" s="14"/>
    </row>
    <row r="602" spans="3:4" x14ac:dyDescent="0.2">
      <c r="C602" s="14"/>
      <c r="D602" s="14"/>
    </row>
    <row r="603" spans="3:4" x14ac:dyDescent="0.2">
      <c r="C603" s="14"/>
      <c r="D603" s="14"/>
    </row>
    <row r="604" spans="3:4" x14ac:dyDescent="0.2">
      <c r="C604" s="14"/>
      <c r="D604" s="14"/>
    </row>
    <row r="605" spans="3:4" x14ac:dyDescent="0.2">
      <c r="C605" s="14"/>
      <c r="D605" s="14"/>
    </row>
    <row r="606" spans="3:4" x14ac:dyDescent="0.2">
      <c r="C606" s="14"/>
      <c r="D606" s="14"/>
    </row>
    <row r="607" spans="3:4" x14ac:dyDescent="0.2">
      <c r="C607" s="14"/>
      <c r="D607" s="14"/>
    </row>
    <row r="608" spans="3:4" x14ac:dyDescent="0.2">
      <c r="C608" s="14"/>
      <c r="D608" s="14"/>
    </row>
    <row r="609" spans="3:4" x14ac:dyDescent="0.2">
      <c r="C609" s="14"/>
      <c r="D609" s="14"/>
    </row>
    <row r="610" spans="3:4" x14ac:dyDescent="0.2">
      <c r="C610" s="14"/>
      <c r="D610" s="14"/>
    </row>
    <row r="611" spans="3:4" x14ac:dyDescent="0.2">
      <c r="C611" s="14"/>
      <c r="D611" s="14"/>
    </row>
    <row r="612" spans="3:4" x14ac:dyDescent="0.2">
      <c r="C612" s="14"/>
      <c r="D612" s="14"/>
    </row>
    <row r="613" spans="3:4" x14ac:dyDescent="0.2">
      <c r="C613" s="14"/>
      <c r="D613" s="14"/>
    </row>
    <row r="614" spans="3:4" x14ac:dyDescent="0.2">
      <c r="C614" s="14"/>
      <c r="D614" s="14"/>
    </row>
    <row r="615" spans="3:4" x14ac:dyDescent="0.2">
      <c r="C615" s="14"/>
      <c r="D615" s="14"/>
    </row>
    <row r="616" spans="3:4" x14ac:dyDescent="0.2">
      <c r="C616" s="14"/>
      <c r="D616" s="14"/>
    </row>
    <row r="617" spans="3:4" x14ac:dyDescent="0.2">
      <c r="C617" s="14"/>
      <c r="D617" s="14"/>
    </row>
    <row r="618" spans="3:4" x14ac:dyDescent="0.2">
      <c r="C618" s="14"/>
      <c r="D618" s="14"/>
    </row>
    <row r="619" spans="3:4" x14ac:dyDescent="0.2">
      <c r="C619" s="14"/>
      <c r="D619" s="14"/>
    </row>
    <row r="620" spans="3:4" x14ac:dyDescent="0.2">
      <c r="C620" s="14"/>
      <c r="D620" s="14"/>
    </row>
    <row r="621" spans="3:4" x14ac:dyDescent="0.2">
      <c r="C621" s="14"/>
      <c r="D621" s="14"/>
    </row>
    <row r="622" spans="3:4" x14ac:dyDescent="0.2">
      <c r="C622" s="14"/>
      <c r="D622" s="14"/>
    </row>
    <row r="623" spans="3:4" x14ac:dyDescent="0.2">
      <c r="C623" s="14"/>
      <c r="D623" s="14"/>
    </row>
    <row r="624" spans="3:4" x14ac:dyDescent="0.2">
      <c r="C624" s="14"/>
      <c r="D624" s="14"/>
    </row>
    <row r="625" spans="3:4" x14ac:dyDescent="0.2">
      <c r="C625" s="14"/>
      <c r="D625" s="14"/>
    </row>
    <row r="626" spans="3:4" x14ac:dyDescent="0.2">
      <c r="C626" s="14"/>
      <c r="D626" s="14"/>
    </row>
    <row r="627" spans="3:4" x14ac:dyDescent="0.2">
      <c r="C627" s="14"/>
      <c r="D627" s="14"/>
    </row>
    <row r="628" spans="3:4" x14ac:dyDescent="0.2">
      <c r="C628" s="14"/>
      <c r="D628" s="14"/>
    </row>
    <row r="629" spans="3:4" x14ac:dyDescent="0.2">
      <c r="C629" s="14"/>
      <c r="D629" s="14"/>
    </row>
    <row r="630" spans="3:4" x14ac:dyDescent="0.2">
      <c r="C630" s="14"/>
      <c r="D630" s="14"/>
    </row>
    <row r="631" spans="3:4" x14ac:dyDescent="0.2">
      <c r="C631" s="14"/>
      <c r="D631" s="14"/>
    </row>
    <row r="632" spans="3:4" x14ac:dyDescent="0.2">
      <c r="C632" s="14"/>
      <c r="D632" s="14"/>
    </row>
    <row r="633" spans="3:4" x14ac:dyDescent="0.2">
      <c r="C633" s="14"/>
      <c r="D633" s="14"/>
    </row>
    <row r="634" spans="3:4" x14ac:dyDescent="0.2">
      <c r="C634" s="14"/>
      <c r="D634" s="14"/>
    </row>
    <row r="635" spans="3:4" x14ac:dyDescent="0.2">
      <c r="C635" s="14"/>
      <c r="D635" s="14"/>
    </row>
    <row r="636" spans="3:4" x14ac:dyDescent="0.2">
      <c r="C636" s="14"/>
      <c r="D636" s="14"/>
    </row>
    <row r="637" spans="3:4" x14ac:dyDescent="0.2">
      <c r="C637" s="14"/>
      <c r="D637" s="14"/>
    </row>
    <row r="638" spans="3:4" x14ac:dyDescent="0.2">
      <c r="C638" s="14"/>
      <c r="D638" s="14"/>
    </row>
    <row r="639" spans="3:4" x14ac:dyDescent="0.2">
      <c r="C639" s="14"/>
      <c r="D639" s="14"/>
    </row>
    <row r="640" spans="3:4" x14ac:dyDescent="0.2">
      <c r="C640" s="14"/>
      <c r="D640" s="14"/>
    </row>
    <row r="641" spans="3:4" x14ac:dyDescent="0.2">
      <c r="C641" s="14"/>
      <c r="D641" s="14"/>
    </row>
    <row r="642" spans="3:4" x14ac:dyDescent="0.2">
      <c r="C642" s="14"/>
      <c r="D642" s="14"/>
    </row>
    <row r="643" spans="3:4" x14ac:dyDescent="0.2">
      <c r="C643" s="14"/>
      <c r="D643" s="14"/>
    </row>
    <row r="644" spans="3:4" x14ac:dyDescent="0.2">
      <c r="C644" s="14"/>
      <c r="D644" s="14"/>
    </row>
    <row r="645" spans="3:4" x14ac:dyDescent="0.2">
      <c r="C645" s="14"/>
      <c r="D645" s="14"/>
    </row>
    <row r="646" spans="3:4" x14ac:dyDescent="0.2">
      <c r="C646" s="14"/>
      <c r="D646" s="14"/>
    </row>
    <row r="647" spans="3:4" x14ac:dyDescent="0.2">
      <c r="C647" s="14"/>
      <c r="D647" s="14"/>
    </row>
    <row r="648" spans="3:4" x14ac:dyDescent="0.2">
      <c r="C648" s="14"/>
      <c r="D648" s="14"/>
    </row>
    <row r="649" spans="3:4" x14ac:dyDescent="0.2">
      <c r="C649" s="14"/>
      <c r="D649" s="14"/>
    </row>
    <row r="650" spans="3:4" x14ac:dyDescent="0.2">
      <c r="C650" s="14"/>
      <c r="D650" s="14"/>
    </row>
    <row r="651" spans="3:4" x14ac:dyDescent="0.2">
      <c r="C651" s="14"/>
      <c r="D651" s="14"/>
    </row>
    <row r="652" spans="3:4" x14ac:dyDescent="0.2">
      <c r="C652" s="14"/>
      <c r="D652" s="14"/>
    </row>
    <row r="653" spans="3:4" x14ac:dyDescent="0.2">
      <c r="C653" s="14"/>
      <c r="D653" s="14"/>
    </row>
    <row r="654" spans="3:4" x14ac:dyDescent="0.2">
      <c r="C654" s="14"/>
      <c r="D654" s="14"/>
    </row>
    <row r="655" spans="3:4" x14ac:dyDescent="0.2">
      <c r="C655" s="14"/>
      <c r="D655" s="14"/>
    </row>
    <row r="656" spans="3:4" x14ac:dyDescent="0.2">
      <c r="C656" s="14"/>
      <c r="D656" s="14"/>
    </row>
    <row r="657" spans="3:4" x14ac:dyDescent="0.2">
      <c r="C657" s="14"/>
      <c r="D657" s="14"/>
    </row>
    <row r="658" spans="3:4" x14ac:dyDescent="0.2">
      <c r="C658" s="14"/>
      <c r="D658" s="14"/>
    </row>
    <row r="659" spans="3:4" x14ac:dyDescent="0.2">
      <c r="C659" s="14"/>
      <c r="D659" s="14"/>
    </row>
    <row r="660" spans="3:4" x14ac:dyDescent="0.2">
      <c r="C660" s="14"/>
      <c r="D660" s="14"/>
    </row>
    <row r="661" spans="3:4" x14ac:dyDescent="0.2">
      <c r="C661" s="14"/>
      <c r="D661" s="14"/>
    </row>
    <row r="662" spans="3:4" x14ac:dyDescent="0.2">
      <c r="C662" s="14"/>
      <c r="D662" s="14"/>
    </row>
    <row r="663" spans="3:4" x14ac:dyDescent="0.2">
      <c r="C663" s="14"/>
      <c r="D663" s="14"/>
    </row>
    <row r="664" spans="3:4" x14ac:dyDescent="0.2">
      <c r="C664" s="14"/>
      <c r="D664" s="14"/>
    </row>
    <row r="665" spans="3:4" x14ac:dyDescent="0.2">
      <c r="C665" s="14"/>
      <c r="D665" s="14"/>
    </row>
    <row r="666" spans="3:4" x14ac:dyDescent="0.2">
      <c r="C666" s="14"/>
      <c r="D666" s="14"/>
    </row>
    <row r="667" spans="3:4" x14ac:dyDescent="0.2">
      <c r="C667" s="14"/>
      <c r="D667" s="14"/>
    </row>
    <row r="668" spans="3:4" x14ac:dyDescent="0.2">
      <c r="C668" s="14"/>
      <c r="D668" s="14"/>
    </row>
    <row r="669" spans="3:4" x14ac:dyDescent="0.2">
      <c r="C669" s="14"/>
      <c r="D669" s="14"/>
    </row>
    <row r="670" spans="3:4" x14ac:dyDescent="0.2">
      <c r="C670" s="14"/>
      <c r="D670" s="14"/>
    </row>
    <row r="671" spans="3:4" x14ac:dyDescent="0.2">
      <c r="C671" s="14"/>
      <c r="D671" s="14"/>
    </row>
    <row r="672" spans="3:4" x14ac:dyDescent="0.2">
      <c r="C672" s="14"/>
      <c r="D672" s="14"/>
    </row>
    <row r="673" spans="3:4" x14ac:dyDescent="0.2">
      <c r="C673" s="14"/>
      <c r="D673" s="14"/>
    </row>
    <row r="674" spans="3:4" x14ac:dyDescent="0.2">
      <c r="C674" s="14"/>
      <c r="D674" s="14"/>
    </row>
    <row r="675" spans="3:4" x14ac:dyDescent="0.2">
      <c r="C675" s="14"/>
      <c r="D675" s="14"/>
    </row>
    <row r="676" spans="3:4" x14ac:dyDescent="0.2">
      <c r="C676" s="14"/>
      <c r="D676" s="14"/>
    </row>
    <row r="677" spans="3:4" x14ac:dyDescent="0.2">
      <c r="C677" s="14"/>
      <c r="D677" s="14"/>
    </row>
    <row r="678" spans="3:4" x14ac:dyDescent="0.2">
      <c r="C678" s="14"/>
      <c r="D678" s="14"/>
    </row>
    <row r="679" spans="3:4" x14ac:dyDescent="0.2">
      <c r="C679" s="14"/>
      <c r="D679" s="14"/>
    </row>
    <row r="680" spans="3:4" x14ac:dyDescent="0.2">
      <c r="C680" s="14"/>
      <c r="D680" s="14"/>
    </row>
    <row r="681" spans="3:4" x14ac:dyDescent="0.2">
      <c r="C681" s="14"/>
      <c r="D681" s="14"/>
    </row>
    <row r="682" spans="3:4" x14ac:dyDescent="0.2">
      <c r="C682" s="14"/>
      <c r="D682" s="14"/>
    </row>
    <row r="683" spans="3:4" x14ac:dyDescent="0.2">
      <c r="C683" s="14"/>
      <c r="D683" s="14"/>
    </row>
    <row r="684" spans="3:4" x14ac:dyDescent="0.2">
      <c r="C684" s="14"/>
      <c r="D684" s="14"/>
    </row>
    <row r="685" spans="3:4" x14ac:dyDescent="0.2">
      <c r="C685" s="14"/>
      <c r="D685" s="14"/>
    </row>
    <row r="686" spans="3:4" x14ac:dyDescent="0.2">
      <c r="C686" s="14"/>
      <c r="D686" s="14"/>
    </row>
    <row r="687" spans="3:4" x14ac:dyDescent="0.2">
      <c r="C687" s="14"/>
      <c r="D687" s="14"/>
    </row>
    <row r="688" spans="3:4" x14ac:dyDescent="0.2">
      <c r="C688" s="14"/>
      <c r="D688" s="14"/>
    </row>
    <row r="689" spans="3:4" x14ac:dyDescent="0.2">
      <c r="C689" s="14"/>
      <c r="D689" s="14"/>
    </row>
    <row r="690" spans="3:4" x14ac:dyDescent="0.2">
      <c r="C690" s="14"/>
      <c r="D690" s="14"/>
    </row>
    <row r="691" spans="3:4" x14ac:dyDescent="0.2">
      <c r="C691" s="14"/>
      <c r="D691" s="14"/>
    </row>
    <row r="692" spans="3:4" x14ac:dyDescent="0.2">
      <c r="C692" s="14"/>
      <c r="D692" s="14"/>
    </row>
    <row r="693" spans="3:4" x14ac:dyDescent="0.2">
      <c r="C693" s="14"/>
      <c r="D693" s="14"/>
    </row>
    <row r="694" spans="3:4" x14ac:dyDescent="0.2">
      <c r="C694" s="14"/>
      <c r="D694" s="14"/>
    </row>
    <row r="695" spans="3:4" x14ac:dyDescent="0.2">
      <c r="C695" s="14"/>
      <c r="D695" s="14"/>
    </row>
    <row r="696" spans="3:4" x14ac:dyDescent="0.2">
      <c r="C696" s="14"/>
      <c r="D696" s="14"/>
    </row>
    <row r="697" spans="3:4" x14ac:dyDescent="0.2">
      <c r="C697" s="14"/>
      <c r="D697" s="14"/>
    </row>
    <row r="698" spans="3:4" x14ac:dyDescent="0.2">
      <c r="C698" s="14"/>
      <c r="D698" s="14"/>
    </row>
    <row r="699" spans="3:4" x14ac:dyDescent="0.2">
      <c r="C699" s="14"/>
      <c r="D699" s="14"/>
    </row>
    <row r="700" spans="3:4" x14ac:dyDescent="0.2">
      <c r="C700" s="14"/>
      <c r="D700" s="14"/>
    </row>
    <row r="701" spans="3:4" x14ac:dyDescent="0.2">
      <c r="C701" s="14"/>
      <c r="D701" s="14"/>
    </row>
    <row r="702" spans="3:4" x14ac:dyDescent="0.2">
      <c r="C702" s="14"/>
      <c r="D702" s="14"/>
    </row>
    <row r="703" spans="3:4" x14ac:dyDescent="0.2">
      <c r="C703" s="14"/>
      <c r="D703" s="14"/>
    </row>
    <row r="704" spans="3:4" x14ac:dyDescent="0.2">
      <c r="C704" s="14"/>
      <c r="D704" s="14"/>
    </row>
    <row r="705" spans="3:4" x14ac:dyDescent="0.2">
      <c r="C705" s="14"/>
      <c r="D705" s="14"/>
    </row>
    <row r="706" spans="3:4" x14ac:dyDescent="0.2">
      <c r="C706" s="14"/>
      <c r="D706" s="14"/>
    </row>
    <row r="707" spans="3:4" x14ac:dyDescent="0.2">
      <c r="C707" s="14"/>
      <c r="D707" s="14"/>
    </row>
    <row r="708" spans="3:4" x14ac:dyDescent="0.2">
      <c r="C708" s="14"/>
      <c r="D708" s="14"/>
    </row>
    <row r="709" spans="3:4" x14ac:dyDescent="0.2">
      <c r="C709" s="14"/>
      <c r="D709" s="14"/>
    </row>
    <row r="710" spans="3:4" x14ac:dyDescent="0.2">
      <c r="C710" s="14"/>
      <c r="D710" s="14"/>
    </row>
    <row r="711" spans="3:4" x14ac:dyDescent="0.2">
      <c r="C711" s="14"/>
      <c r="D711" s="14"/>
    </row>
    <row r="712" spans="3:4" x14ac:dyDescent="0.2">
      <c r="C712" s="14"/>
      <c r="D712" s="14"/>
    </row>
    <row r="713" spans="3:4" x14ac:dyDescent="0.2">
      <c r="C713" s="14"/>
      <c r="D713" s="14"/>
    </row>
    <row r="714" spans="3:4" x14ac:dyDescent="0.2">
      <c r="C714" s="14"/>
      <c r="D714" s="14"/>
    </row>
    <row r="715" spans="3:4" x14ac:dyDescent="0.2">
      <c r="C715" s="14"/>
      <c r="D715" s="14"/>
    </row>
    <row r="716" spans="3:4" x14ac:dyDescent="0.2">
      <c r="C716" s="14"/>
      <c r="D716" s="14"/>
    </row>
    <row r="717" spans="3:4" x14ac:dyDescent="0.2">
      <c r="C717" s="14"/>
      <c r="D717" s="14"/>
    </row>
    <row r="718" spans="3:4" x14ac:dyDescent="0.2">
      <c r="C718" s="14"/>
      <c r="D718" s="14"/>
    </row>
    <row r="719" spans="3:4" x14ac:dyDescent="0.2">
      <c r="C719" s="14"/>
      <c r="D719" s="14"/>
    </row>
    <row r="720" spans="3:4" x14ac:dyDescent="0.2">
      <c r="C720" s="14"/>
      <c r="D720" s="14"/>
    </row>
    <row r="721" spans="3:4" x14ac:dyDescent="0.2">
      <c r="C721" s="14"/>
      <c r="D721" s="14"/>
    </row>
    <row r="722" spans="3:4" x14ac:dyDescent="0.2">
      <c r="C722" s="14"/>
      <c r="D722" s="14"/>
    </row>
    <row r="723" spans="3:4" x14ac:dyDescent="0.2">
      <c r="C723" s="14"/>
      <c r="D723" s="14"/>
    </row>
    <row r="724" spans="3:4" x14ac:dyDescent="0.2">
      <c r="C724" s="14"/>
      <c r="D724" s="14"/>
    </row>
    <row r="725" spans="3:4" x14ac:dyDescent="0.2">
      <c r="C725" s="14"/>
      <c r="D725" s="14"/>
    </row>
    <row r="726" spans="3:4" x14ac:dyDescent="0.2">
      <c r="C726" s="14"/>
      <c r="D726" s="14"/>
    </row>
    <row r="727" spans="3:4" x14ac:dyDescent="0.2">
      <c r="C727" s="14"/>
      <c r="D727" s="14"/>
    </row>
    <row r="728" spans="3:4" x14ac:dyDescent="0.2">
      <c r="C728" s="14"/>
      <c r="D728" s="14"/>
    </row>
    <row r="729" spans="3:4" x14ac:dyDescent="0.2">
      <c r="C729" s="14"/>
      <c r="D729" s="14"/>
    </row>
    <row r="730" spans="3:4" x14ac:dyDescent="0.2">
      <c r="C730" s="14"/>
      <c r="D730" s="14"/>
    </row>
    <row r="731" spans="3:4" x14ac:dyDescent="0.2">
      <c r="C731" s="14"/>
      <c r="D731" s="14"/>
    </row>
    <row r="732" spans="3:4" x14ac:dyDescent="0.2">
      <c r="C732" s="14"/>
      <c r="D732" s="14"/>
    </row>
    <row r="733" spans="3:4" x14ac:dyDescent="0.2">
      <c r="C733" s="14"/>
      <c r="D733" s="14"/>
    </row>
    <row r="734" spans="3:4" x14ac:dyDescent="0.2">
      <c r="C734" s="14"/>
      <c r="D734" s="14"/>
    </row>
    <row r="735" spans="3:4" x14ac:dyDescent="0.2">
      <c r="C735" s="14"/>
      <c r="D735" s="14"/>
    </row>
    <row r="736" spans="3:4" x14ac:dyDescent="0.2">
      <c r="C736" s="14"/>
      <c r="D736" s="14"/>
    </row>
    <row r="737" spans="3:4" x14ac:dyDescent="0.2">
      <c r="C737" s="14"/>
      <c r="D737" s="14"/>
    </row>
    <row r="738" spans="3:4" x14ac:dyDescent="0.2">
      <c r="C738" s="14"/>
      <c r="D738" s="14"/>
    </row>
    <row r="739" spans="3:4" x14ac:dyDescent="0.2">
      <c r="C739" s="14"/>
      <c r="D739" s="14"/>
    </row>
    <row r="740" spans="3:4" x14ac:dyDescent="0.2">
      <c r="C740" s="14"/>
      <c r="D740" s="14"/>
    </row>
    <row r="741" spans="3:4" x14ac:dyDescent="0.2">
      <c r="C741" s="14"/>
      <c r="D741" s="14"/>
    </row>
    <row r="742" spans="3:4" x14ac:dyDescent="0.2">
      <c r="C742" s="14"/>
      <c r="D742" s="14"/>
    </row>
    <row r="743" spans="3:4" x14ac:dyDescent="0.2">
      <c r="C743" s="14"/>
      <c r="D743" s="14"/>
    </row>
    <row r="744" spans="3:4" x14ac:dyDescent="0.2">
      <c r="C744" s="14"/>
      <c r="D744" s="14"/>
    </row>
    <row r="745" spans="3:4" x14ac:dyDescent="0.2">
      <c r="C745" s="14"/>
      <c r="D745" s="14"/>
    </row>
    <row r="746" spans="3:4" x14ac:dyDescent="0.2">
      <c r="C746" s="14"/>
      <c r="D746" s="14"/>
    </row>
    <row r="747" spans="3:4" x14ac:dyDescent="0.2">
      <c r="C747" s="14"/>
      <c r="D747" s="14"/>
    </row>
    <row r="748" spans="3:4" x14ac:dyDescent="0.2">
      <c r="C748" s="14"/>
      <c r="D748" s="14"/>
    </row>
    <row r="749" spans="3:4" x14ac:dyDescent="0.2">
      <c r="C749" s="14"/>
      <c r="D749" s="14"/>
    </row>
    <row r="750" spans="3:4" x14ac:dyDescent="0.2">
      <c r="C750" s="14"/>
      <c r="D750" s="14"/>
    </row>
    <row r="751" spans="3:4" x14ac:dyDescent="0.2">
      <c r="C751" s="14"/>
      <c r="D751" s="14"/>
    </row>
    <row r="752" spans="3:4" x14ac:dyDescent="0.2">
      <c r="C752" s="14"/>
      <c r="D752" s="14"/>
    </row>
    <row r="753" spans="3:4" x14ac:dyDescent="0.2">
      <c r="C753" s="14"/>
      <c r="D753" s="14"/>
    </row>
    <row r="754" spans="3:4" x14ac:dyDescent="0.2">
      <c r="C754" s="14"/>
      <c r="D754" s="14"/>
    </row>
    <row r="755" spans="3:4" x14ac:dyDescent="0.2">
      <c r="C755" s="14"/>
      <c r="D755" s="14"/>
    </row>
    <row r="756" spans="3:4" x14ac:dyDescent="0.2">
      <c r="C756" s="14"/>
      <c r="D756" s="14"/>
    </row>
    <row r="757" spans="3:4" x14ac:dyDescent="0.2">
      <c r="C757" s="14"/>
      <c r="D757" s="14"/>
    </row>
    <row r="758" spans="3:4" x14ac:dyDescent="0.2">
      <c r="C758" s="14"/>
      <c r="D758" s="14"/>
    </row>
    <row r="759" spans="3:4" x14ac:dyDescent="0.2">
      <c r="C759" s="14"/>
      <c r="D759" s="14"/>
    </row>
    <row r="760" spans="3:4" x14ac:dyDescent="0.2">
      <c r="C760" s="14"/>
      <c r="D760" s="14"/>
    </row>
    <row r="761" spans="3:4" x14ac:dyDescent="0.2">
      <c r="C761" s="14"/>
      <c r="D761" s="14"/>
    </row>
    <row r="762" spans="3:4" x14ac:dyDescent="0.2">
      <c r="C762" s="14"/>
      <c r="D762" s="14"/>
    </row>
    <row r="763" spans="3:4" x14ac:dyDescent="0.2">
      <c r="C763" s="14"/>
      <c r="D763" s="14"/>
    </row>
    <row r="764" spans="3:4" x14ac:dyDescent="0.2">
      <c r="C764" s="14"/>
      <c r="D764" s="14"/>
    </row>
    <row r="765" spans="3:4" x14ac:dyDescent="0.2">
      <c r="C765" s="14"/>
      <c r="D765" s="14"/>
    </row>
    <row r="766" spans="3:4" x14ac:dyDescent="0.2">
      <c r="C766" s="14"/>
      <c r="D766" s="14"/>
    </row>
    <row r="767" spans="3:4" x14ac:dyDescent="0.2">
      <c r="C767" s="14"/>
      <c r="D767" s="14"/>
    </row>
    <row r="768" spans="3:4" x14ac:dyDescent="0.2">
      <c r="C768" s="14"/>
      <c r="D768" s="14"/>
    </row>
    <row r="769" spans="3:4" x14ac:dyDescent="0.2">
      <c r="C769" s="14"/>
      <c r="D769" s="14"/>
    </row>
    <row r="770" spans="3:4" x14ac:dyDescent="0.2">
      <c r="C770" s="14"/>
      <c r="D770" s="14"/>
    </row>
    <row r="771" spans="3:4" x14ac:dyDescent="0.2">
      <c r="C771" s="14"/>
      <c r="D771" s="14"/>
    </row>
    <row r="772" spans="3:4" x14ac:dyDescent="0.2">
      <c r="C772" s="14"/>
      <c r="D772" s="14"/>
    </row>
    <row r="773" spans="3:4" x14ac:dyDescent="0.2">
      <c r="C773" s="14"/>
      <c r="D773" s="14"/>
    </row>
    <row r="774" spans="3:4" x14ac:dyDescent="0.2">
      <c r="C774" s="14"/>
      <c r="D774" s="14"/>
    </row>
    <row r="775" spans="3:4" x14ac:dyDescent="0.2">
      <c r="C775" s="14"/>
      <c r="D775" s="14"/>
    </row>
    <row r="776" spans="3:4" x14ac:dyDescent="0.2">
      <c r="C776" s="14"/>
      <c r="D776" s="14"/>
    </row>
    <row r="777" spans="3:4" x14ac:dyDescent="0.2">
      <c r="C777" s="14"/>
      <c r="D777" s="14"/>
    </row>
    <row r="778" spans="3:4" x14ac:dyDescent="0.2">
      <c r="C778" s="14"/>
      <c r="D778" s="14"/>
    </row>
    <row r="779" spans="3:4" x14ac:dyDescent="0.2">
      <c r="C779" s="14"/>
      <c r="D779" s="14"/>
    </row>
    <row r="780" spans="3:4" x14ac:dyDescent="0.2">
      <c r="C780" s="14"/>
      <c r="D780" s="14"/>
    </row>
    <row r="781" spans="3:4" x14ac:dyDescent="0.2">
      <c r="C781" s="14"/>
      <c r="D781" s="14"/>
    </row>
    <row r="782" spans="3:4" x14ac:dyDescent="0.2">
      <c r="C782" s="14"/>
      <c r="D782" s="14"/>
    </row>
    <row r="783" spans="3:4" x14ac:dyDescent="0.2">
      <c r="C783" s="14"/>
      <c r="D783" s="14"/>
    </row>
    <row r="784" spans="3:4" x14ac:dyDescent="0.2">
      <c r="C784" s="14"/>
      <c r="D784" s="14"/>
    </row>
    <row r="785" spans="3:4" x14ac:dyDescent="0.2">
      <c r="C785" s="14"/>
      <c r="D785" s="14"/>
    </row>
    <row r="786" spans="3:4" x14ac:dyDescent="0.2">
      <c r="C786" s="14"/>
      <c r="D786" s="14"/>
    </row>
    <row r="787" spans="3:4" x14ac:dyDescent="0.2">
      <c r="C787" s="14"/>
      <c r="D787" s="14"/>
    </row>
    <row r="788" spans="3:4" x14ac:dyDescent="0.2">
      <c r="C788" s="14"/>
      <c r="D788" s="14"/>
    </row>
    <row r="789" spans="3:4" x14ac:dyDescent="0.2">
      <c r="C789" s="14"/>
      <c r="D789" s="14"/>
    </row>
    <row r="790" spans="3:4" x14ac:dyDescent="0.2">
      <c r="C790" s="14"/>
      <c r="D790" s="14"/>
    </row>
    <row r="791" spans="3:4" x14ac:dyDescent="0.2">
      <c r="C791" s="14"/>
      <c r="D791" s="14"/>
    </row>
    <row r="792" spans="3:4" x14ac:dyDescent="0.2">
      <c r="C792" s="14"/>
      <c r="D792" s="14"/>
    </row>
    <row r="793" spans="3:4" x14ac:dyDescent="0.2">
      <c r="C793" s="14"/>
      <c r="D793" s="14"/>
    </row>
    <row r="794" spans="3:4" x14ac:dyDescent="0.2">
      <c r="C794" s="14"/>
      <c r="D794" s="14"/>
    </row>
    <row r="795" spans="3:4" x14ac:dyDescent="0.2">
      <c r="C795" s="14"/>
      <c r="D795" s="14"/>
    </row>
    <row r="796" spans="3:4" x14ac:dyDescent="0.2">
      <c r="C796" s="14"/>
      <c r="D796" s="14"/>
    </row>
    <row r="797" spans="3:4" x14ac:dyDescent="0.2">
      <c r="C797" s="14"/>
      <c r="D797" s="14"/>
    </row>
    <row r="798" spans="3:4" x14ac:dyDescent="0.2">
      <c r="C798" s="14"/>
      <c r="D798" s="14"/>
    </row>
    <row r="799" spans="3:4" x14ac:dyDescent="0.2">
      <c r="C799" s="14"/>
      <c r="D799" s="14"/>
    </row>
    <row r="800" spans="3:4" x14ac:dyDescent="0.2">
      <c r="C800" s="14"/>
      <c r="D800" s="14"/>
    </row>
    <row r="801" spans="3:4" x14ac:dyDescent="0.2">
      <c r="C801" s="14"/>
      <c r="D801" s="14"/>
    </row>
    <row r="802" spans="3:4" x14ac:dyDescent="0.2">
      <c r="C802" s="14"/>
      <c r="D802" s="14"/>
    </row>
    <row r="803" spans="3:4" x14ac:dyDescent="0.2">
      <c r="C803" s="14"/>
      <c r="D803" s="14"/>
    </row>
    <row r="804" spans="3:4" x14ac:dyDescent="0.2">
      <c r="C804" s="14"/>
      <c r="D804" s="14"/>
    </row>
    <row r="805" spans="3:4" x14ac:dyDescent="0.2">
      <c r="C805" s="14"/>
      <c r="D805" s="14"/>
    </row>
    <row r="806" spans="3:4" x14ac:dyDescent="0.2">
      <c r="C806" s="14"/>
      <c r="D806" s="14"/>
    </row>
    <row r="807" spans="3:4" x14ac:dyDescent="0.2">
      <c r="C807" s="14"/>
      <c r="D807" s="14"/>
    </row>
    <row r="808" spans="3:4" x14ac:dyDescent="0.2">
      <c r="C808" s="14"/>
      <c r="D808" s="14"/>
    </row>
    <row r="809" spans="3:4" x14ac:dyDescent="0.2">
      <c r="C809" s="14"/>
      <c r="D809" s="14"/>
    </row>
    <row r="810" spans="3:4" x14ac:dyDescent="0.2">
      <c r="C810" s="14"/>
      <c r="D810" s="14"/>
    </row>
    <row r="811" spans="3:4" x14ac:dyDescent="0.2">
      <c r="C811" s="14"/>
      <c r="D811" s="14"/>
    </row>
    <row r="812" spans="3:4" x14ac:dyDescent="0.2">
      <c r="C812" s="14"/>
      <c r="D812" s="14"/>
    </row>
    <row r="813" spans="3:4" x14ac:dyDescent="0.2">
      <c r="C813" s="14"/>
      <c r="D813" s="14"/>
    </row>
    <row r="814" spans="3:4" x14ac:dyDescent="0.2">
      <c r="C814" s="14"/>
      <c r="D814" s="14"/>
    </row>
    <row r="815" spans="3:4" x14ac:dyDescent="0.2">
      <c r="C815" s="14"/>
      <c r="D815" s="14"/>
    </row>
    <row r="816" spans="3:4" x14ac:dyDescent="0.2">
      <c r="C816" s="14"/>
      <c r="D816" s="14"/>
    </row>
    <row r="817" spans="3:4" x14ac:dyDescent="0.2">
      <c r="C817" s="14"/>
      <c r="D817" s="14"/>
    </row>
    <row r="818" spans="3:4" x14ac:dyDescent="0.2">
      <c r="C818" s="14"/>
      <c r="D818" s="14"/>
    </row>
    <row r="819" spans="3:4" x14ac:dyDescent="0.2">
      <c r="C819" s="14"/>
      <c r="D819" s="14"/>
    </row>
    <row r="820" spans="3:4" x14ac:dyDescent="0.2">
      <c r="C820" s="14"/>
      <c r="D820" s="14"/>
    </row>
    <row r="821" spans="3:4" x14ac:dyDescent="0.2">
      <c r="C821" s="14"/>
      <c r="D821" s="14"/>
    </row>
    <row r="822" spans="3:4" x14ac:dyDescent="0.2">
      <c r="C822" s="14"/>
      <c r="D822" s="14"/>
    </row>
    <row r="823" spans="3:4" x14ac:dyDescent="0.2">
      <c r="C823" s="14"/>
      <c r="D823" s="14"/>
    </row>
    <row r="824" spans="3:4" x14ac:dyDescent="0.2">
      <c r="C824" s="14"/>
      <c r="D824" s="14"/>
    </row>
    <row r="825" spans="3:4" x14ac:dyDescent="0.2">
      <c r="C825" s="14"/>
      <c r="D825" s="14"/>
    </row>
    <row r="826" spans="3:4" x14ac:dyDescent="0.2">
      <c r="C826" s="14"/>
      <c r="D826" s="14"/>
    </row>
    <row r="827" spans="3:4" x14ac:dyDescent="0.2">
      <c r="C827" s="14"/>
      <c r="D827" s="14"/>
    </row>
    <row r="828" spans="3:4" x14ac:dyDescent="0.2">
      <c r="C828" s="14"/>
      <c r="D828" s="14"/>
    </row>
    <row r="829" spans="3:4" x14ac:dyDescent="0.2">
      <c r="C829" s="14"/>
      <c r="D829" s="14"/>
    </row>
    <row r="830" spans="3:4" x14ac:dyDescent="0.2">
      <c r="C830" s="14"/>
      <c r="D830" s="14"/>
    </row>
    <row r="831" spans="3:4" x14ac:dyDescent="0.2">
      <c r="C831" s="14"/>
      <c r="D831" s="14"/>
    </row>
    <row r="832" spans="3:4" x14ac:dyDescent="0.2">
      <c r="C832" s="14"/>
      <c r="D832" s="14"/>
    </row>
    <row r="833" spans="3:4" x14ac:dyDescent="0.2">
      <c r="C833" s="14"/>
      <c r="D833" s="14"/>
    </row>
    <row r="834" spans="3:4" x14ac:dyDescent="0.2">
      <c r="C834" s="14"/>
      <c r="D834" s="14"/>
    </row>
    <row r="835" spans="3:4" x14ac:dyDescent="0.2">
      <c r="C835" s="14"/>
      <c r="D835" s="14"/>
    </row>
    <row r="836" spans="3:4" x14ac:dyDescent="0.2">
      <c r="C836" s="14"/>
      <c r="D836" s="14"/>
    </row>
    <row r="837" spans="3:4" x14ac:dyDescent="0.2">
      <c r="C837" s="14"/>
      <c r="D837" s="14"/>
    </row>
    <row r="838" spans="3:4" x14ac:dyDescent="0.2">
      <c r="C838" s="14"/>
      <c r="D838" s="14"/>
    </row>
    <row r="839" spans="3:4" x14ac:dyDescent="0.2">
      <c r="C839" s="14"/>
      <c r="D839" s="14"/>
    </row>
    <row r="840" spans="3:4" x14ac:dyDescent="0.2">
      <c r="C840" s="14"/>
      <c r="D840" s="14"/>
    </row>
    <row r="841" spans="3:4" x14ac:dyDescent="0.2">
      <c r="C841" s="14"/>
      <c r="D841" s="14"/>
    </row>
    <row r="842" spans="3:4" x14ac:dyDescent="0.2">
      <c r="C842" s="14"/>
      <c r="D842" s="14"/>
    </row>
    <row r="843" spans="3:4" x14ac:dyDescent="0.2">
      <c r="C843" s="14"/>
      <c r="D843" s="14"/>
    </row>
    <row r="844" spans="3:4" x14ac:dyDescent="0.2">
      <c r="C844" s="14"/>
      <c r="D844" s="14"/>
    </row>
    <row r="845" spans="3:4" x14ac:dyDescent="0.2">
      <c r="C845" s="14"/>
      <c r="D845" s="14"/>
    </row>
    <row r="846" spans="3:4" x14ac:dyDescent="0.2">
      <c r="C846" s="14"/>
      <c r="D846" s="14"/>
    </row>
    <row r="847" spans="3:4" x14ac:dyDescent="0.2">
      <c r="C847" s="14"/>
      <c r="D847" s="14"/>
    </row>
    <row r="848" spans="3:4" x14ac:dyDescent="0.2">
      <c r="C848" s="14"/>
      <c r="D848" s="14"/>
    </row>
    <row r="849" spans="3:4" x14ac:dyDescent="0.2">
      <c r="C849" s="14"/>
      <c r="D849" s="14"/>
    </row>
    <row r="850" spans="3:4" x14ac:dyDescent="0.2">
      <c r="C850" s="14"/>
      <c r="D850" s="14"/>
    </row>
    <row r="851" spans="3:4" x14ac:dyDescent="0.2">
      <c r="C851" s="14"/>
      <c r="D851" s="14"/>
    </row>
    <row r="852" spans="3:4" x14ac:dyDescent="0.2">
      <c r="C852" s="14"/>
      <c r="D852" s="14"/>
    </row>
    <row r="853" spans="3:4" x14ac:dyDescent="0.2">
      <c r="C853" s="14"/>
      <c r="D853" s="14"/>
    </row>
    <row r="854" spans="3:4" x14ac:dyDescent="0.2">
      <c r="C854" s="14"/>
      <c r="D854" s="14"/>
    </row>
    <row r="855" spans="3:4" x14ac:dyDescent="0.2">
      <c r="C855" s="14"/>
      <c r="D855" s="14"/>
    </row>
    <row r="856" spans="3:4" x14ac:dyDescent="0.2">
      <c r="C856" s="14"/>
      <c r="D856" s="14"/>
    </row>
    <row r="857" spans="3:4" x14ac:dyDescent="0.2">
      <c r="C857" s="14"/>
      <c r="D857" s="14"/>
    </row>
    <row r="858" spans="3:4" x14ac:dyDescent="0.2">
      <c r="C858" s="14"/>
      <c r="D858" s="14"/>
    </row>
    <row r="859" spans="3:4" x14ac:dyDescent="0.2">
      <c r="C859" s="14"/>
      <c r="D859" s="14"/>
    </row>
    <row r="860" spans="3:4" x14ac:dyDescent="0.2">
      <c r="C860" s="14"/>
      <c r="D860" s="14"/>
    </row>
    <row r="861" spans="3:4" x14ac:dyDescent="0.2">
      <c r="C861" s="14"/>
      <c r="D861" s="14"/>
    </row>
    <row r="862" spans="3:4" x14ac:dyDescent="0.2">
      <c r="C862" s="14"/>
      <c r="D862" s="14"/>
    </row>
    <row r="863" spans="3:4" x14ac:dyDescent="0.2">
      <c r="C863" s="14"/>
      <c r="D863" s="14"/>
    </row>
    <row r="864" spans="3:4" x14ac:dyDescent="0.2">
      <c r="C864" s="14"/>
      <c r="D864" s="14"/>
    </row>
    <row r="865" spans="3:4" x14ac:dyDescent="0.2">
      <c r="C865" s="14"/>
      <c r="D865" s="14"/>
    </row>
    <row r="866" spans="3:4" x14ac:dyDescent="0.2">
      <c r="C866" s="14"/>
      <c r="D866" s="14"/>
    </row>
    <row r="867" spans="3:4" x14ac:dyDescent="0.2">
      <c r="C867" s="14"/>
      <c r="D867" s="14"/>
    </row>
    <row r="868" spans="3:4" x14ac:dyDescent="0.2">
      <c r="C868" s="14"/>
      <c r="D868" s="14"/>
    </row>
    <row r="869" spans="3:4" x14ac:dyDescent="0.2">
      <c r="C869" s="14"/>
      <c r="D869" s="14"/>
    </row>
    <row r="870" spans="3:4" x14ac:dyDescent="0.2">
      <c r="C870" s="14"/>
      <c r="D870" s="14"/>
    </row>
    <row r="871" spans="3:4" x14ac:dyDescent="0.2">
      <c r="C871" s="14"/>
      <c r="D871" s="14"/>
    </row>
    <row r="872" spans="3:4" x14ac:dyDescent="0.2">
      <c r="C872" s="14"/>
      <c r="D872" s="14"/>
    </row>
    <row r="873" spans="3:4" x14ac:dyDescent="0.2">
      <c r="C873" s="14"/>
      <c r="D873" s="14"/>
    </row>
    <row r="874" spans="3:4" x14ac:dyDescent="0.2">
      <c r="C874" s="14"/>
      <c r="D874" s="14"/>
    </row>
    <row r="875" spans="3:4" x14ac:dyDescent="0.2">
      <c r="C875" s="14"/>
      <c r="D875" s="14"/>
    </row>
    <row r="876" spans="3:4" x14ac:dyDescent="0.2">
      <c r="C876" s="14"/>
      <c r="D876" s="14"/>
    </row>
    <row r="877" spans="3:4" x14ac:dyDescent="0.2">
      <c r="C877" s="14"/>
      <c r="D877" s="14"/>
    </row>
    <row r="878" spans="3:4" x14ac:dyDescent="0.2">
      <c r="C878" s="14"/>
      <c r="D878" s="14"/>
    </row>
    <row r="879" spans="3:4" x14ac:dyDescent="0.2">
      <c r="C879" s="14"/>
      <c r="D879" s="14"/>
    </row>
    <row r="880" spans="3:4" x14ac:dyDescent="0.2">
      <c r="C880" s="14"/>
      <c r="D880" s="14"/>
    </row>
    <row r="881" spans="3:4" x14ac:dyDescent="0.2">
      <c r="C881" s="14"/>
      <c r="D881" s="14"/>
    </row>
    <row r="882" spans="3:4" x14ac:dyDescent="0.2">
      <c r="C882" s="14"/>
      <c r="D882" s="14"/>
    </row>
    <row r="883" spans="3:4" x14ac:dyDescent="0.2">
      <c r="C883" s="14"/>
      <c r="D883" s="14"/>
    </row>
    <row r="884" spans="3:4" x14ac:dyDescent="0.2">
      <c r="C884" s="14"/>
      <c r="D884" s="14"/>
    </row>
    <row r="885" spans="3:4" x14ac:dyDescent="0.2">
      <c r="C885" s="14"/>
      <c r="D885" s="14"/>
    </row>
    <row r="886" spans="3:4" x14ac:dyDescent="0.2">
      <c r="C886" s="14"/>
      <c r="D886" s="14"/>
    </row>
    <row r="887" spans="3:4" x14ac:dyDescent="0.2">
      <c r="C887" s="14"/>
      <c r="D887" s="14"/>
    </row>
    <row r="888" spans="3:4" x14ac:dyDescent="0.2">
      <c r="C888" s="14"/>
      <c r="D888" s="14"/>
    </row>
    <row r="889" spans="3:4" x14ac:dyDescent="0.2">
      <c r="C889" s="14"/>
      <c r="D889" s="14"/>
    </row>
    <row r="890" spans="3:4" x14ac:dyDescent="0.2">
      <c r="C890" s="14"/>
      <c r="D890" s="14"/>
    </row>
    <row r="891" spans="3:4" x14ac:dyDescent="0.2">
      <c r="C891" s="14"/>
      <c r="D891" s="14"/>
    </row>
    <row r="892" spans="3:4" x14ac:dyDescent="0.2">
      <c r="C892" s="14"/>
      <c r="D892" s="14"/>
    </row>
    <row r="893" spans="3:4" x14ac:dyDescent="0.2">
      <c r="C893" s="14"/>
      <c r="D893" s="14"/>
    </row>
    <row r="894" spans="3:4" x14ac:dyDescent="0.2">
      <c r="C894" s="14"/>
      <c r="D894" s="14"/>
    </row>
    <row r="895" spans="3:4" x14ac:dyDescent="0.2">
      <c r="C895" s="14"/>
      <c r="D895" s="14"/>
    </row>
    <row r="896" spans="3:4" x14ac:dyDescent="0.2">
      <c r="C896" s="14"/>
      <c r="D896" s="14"/>
    </row>
    <row r="897" spans="3:4" x14ac:dyDescent="0.2">
      <c r="C897" s="14"/>
      <c r="D897" s="14"/>
    </row>
    <row r="898" spans="3:4" x14ac:dyDescent="0.2">
      <c r="C898" s="14"/>
      <c r="D898" s="14"/>
    </row>
    <row r="899" spans="3:4" x14ac:dyDescent="0.2">
      <c r="C899" s="14"/>
      <c r="D899" s="14"/>
    </row>
    <row r="900" spans="3:4" x14ac:dyDescent="0.2">
      <c r="C900" s="14"/>
      <c r="D900" s="14"/>
    </row>
    <row r="901" spans="3:4" x14ac:dyDescent="0.2">
      <c r="C901" s="14"/>
      <c r="D901" s="14"/>
    </row>
    <row r="902" spans="3:4" x14ac:dyDescent="0.2">
      <c r="C902" s="14"/>
      <c r="D902" s="14"/>
    </row>
    <row r="903" spans="3:4" x14ac:dyDescent="0.2">
      <c r="C903" s="14"/>
      <c r="D903" s="14"/>
    </row>
    <row r="904" spans="3:4" x14ac:dyDescent="0.2">
      <c r="C904" s="14"/>
      <c r="D904" s="14"/>
    </row>
    <row r="905" spans="3:4" x14ac:dyDescent="0.2">
      <c r="C905" s="14"/>
      <c r="D905" s="14"/>
    </row>
    <row r="906" spans="3:4" x14ac:dyDescent="0.2">
      <c r="C906" s="14"/>
      <c r="D906" s="14"/>
    </row>
    <row r="907" spans="3:4" x14ac:dyDescent="0.2">
      <c r="C907" s="14"/>
      <c r="D907" s="14"/>
    </row>
    <row r="908" spans="3:4" x14ac:dyDescent="0.2">
      <c r="C908" s="14"/>
      <c r="D908" s="14"/>
    </row>
    <row r="909" spans="3:4" x14ac:dyDescent="0.2">
      <c r="C909" s="14"/>
      <c r="D909" s="14"/>
    </row>
    <row r="910" spans="3:4" x14ac:dyDescent="0.2">
      <c r="C910" s="14"/>
      <c r="D910" s="14"/>
    </row>
    <row r="911" spans="3:4" x14ac:dyDescent="0.2">
      <c r="C911" s="14"/>
      <c r="D911" s="14"/>
    </row>
    <row r="912" spans="3:4" x14ac:dyDescent="0.2">
      <c r="C912" s="14"/>
      <c r="D912" s="14"/>
    </row>
    <row r="913" spans="3:4" x14ac:dyDescent="0.2">
      <c r="C913" s="14"/>
      <c r="D913" s="14"/>
    </row>
    <row r="914" spans="3:4" x14ac:dyDescent="0.2">
      <c r="C914" s="14"/>
      <c r="D914" s="14"/>
    </row>
    <row r="915" spans="3:4" x14ac:dyDescent="0.2">
      <c r="C915" s="14"/>
      <c r="D915" s="14"/>
    </row>
    <row r="916" spans="3:4" x14ac:dyDescent="0.2">
      <c r="C916" s="14"/>
      <c r="D916" s="14"/>
    </row>
    <row r="917" spans="3:4" x14ac:dyDescent="0.2">
      <c r="C917" s="14"/>
      <c r="D917" s="14"/>
    </row>
    <row r="918" spans="3:4" x14ac:dyDescent="0.2">
      <c r="C918" s="14"/>
      <c r="D918" s="14"/>
    </row>
    <row r="919" spans="3:4" x14ac:dyDescent="0.2">
      <c r="C919" s="14"/>
      <c r="D919" s="14"/>
    </row>
    <row r="920" spans="3:4" x14ac:dyDescent="0.2">
      <c r="C920" s="14"/>
      <c r="D920" s="14"/>
    </row>
    <row r="921" spans="3:4" x14ac:dyDescent="0.2">
      <c r="C921" s="14"/>
      <c r="D921" s="14"/>
    </row>
    <row r="922" spans="3:4" x14ac:dyDescent="0.2">
      <c r="C922" s="14"/>
      <c r="D922" s="14"/>
    </row>
    <row r="923" spans="3:4" x14ac:dyDescent="0.2">
      <c r="C923" s="14"/>
      <c r="D923" s="14"/>
    </row>
    <row r="924" spans="3:4" x14ac:dyDescent="0.2">
      <c r="C924" s="14"/>
      <c r="D924" s="14"/>
    </row>
    <row r="925" spans="3:4" x14ac:dyDescent="0.2">
      <c r="C925" s="14"/>
      <c r="D925" s="14"/>
    </row>
    <row r="926" spans="3:4" x14ac:dyDescent="0.2">
      <c r="C926" s="14"/>
      <c r="D926" s="14"/>
    </row>
    <row r="927" spans="3:4" x14ac:dyDescent="0.2">
      <c r="C927" s="14"/>
      <c r="D927" s="14"/>
    </row>
    <row r="928" spans="3:4" x14ac:dyDescent="0.2">
      <c r="C928" s="14"/>
      <c r="D928" s="14"/>
    </row>
    <row r="929" spans="3:4" x14ac:dyDescent="0.2">
      <c r="C929" s="14"/>
      <c r="D929" s="14"/>
    </row>
    <row r="930" spans="3:4" x14ac:dyDescent="0.2">
      <c r="C930" s="14"/>
      <c r="D930" s="14"/>
    </row>
    <row r="931" spans="3:4" x14ac:dyDescent="0.2">
      <c r="C931" s="14"/>
      <c r="D931" s="14"/>
    </row>
    <row r="932" spans="3:4" x14ac:dyDescent="0.2">
      <c r="C932" s="14"/>
      <c r="D932" s="14"/>
    </row>
    <row r="933" spans="3:4" x14ac:dyDescent="0.2">
      <c r="C933" s="14"/>
      <c r="D933" s="14"/>
    </row>
    <row r="934" spans="3:4" x14ac:dyDescent="0.2">
      <c r="C934" s="14"/>
      <c r="D934" s="14"/>
    </row>
    <row r="935" spans="3:4" x14ac:dyDescent="0.2">
      <c r="C935" s="14"/>
      <c r="D935" s="14"/>
    </row>
    <row r="936" spans="3:4" x14ac:dyDescent="0.2">
      <c r="C936" s="14"/>
      <c r="D936" s="14"/>
    </row>
    <row r="937" spans="3:4" x14ac:dyDescent="0.2">
      <c r="C937" s="14"/>
      <c r="D937" s="14"/>
    </row>
    <row r="938" spans="3:4" x14ac:dyDescent="0.2">
      <c r="C938" s="14"/>
      <c r="D938" s="14"/>
    </row>
    <row r="939" spans="3:4" x14ac:dyDescent="0.2">
      <c r="C939" s="14"/>
      <c r="D939" s="14"/>
    </row>
    <row r="940" spans="3:4" x14ac:dyDescent="0.2">
      <c r="C940" s="14"/>
      <c r="D940" s="14"/>
    </row>
    <row r="941" spans="3:4" x14ac:dyDescent="0.2">
      <c r="C941" s="14"/>
      <c r="D941" s="14"/>
    </row>
    <row r="942" spans="3:4" x14ac:dyDescent="0.2">
      <c r="C942" s="14"/>
      <c r="D942" s="14"/>
    </row>
    <row r="943" spans="3:4" x14ac:dyDescent="0.2">
      <c r="C943" s="14"/>
      <c r="D943" s="14"/>
    </row>
    <row r="944" spans="3:4" x14ac:dyDescent="0.2">
      <c r="C944" s="14"/>
      <c r="D944" s="14"/>
    </row>
    <row r="945" spans="3:4" x14ac:dyDescent="0.2">
      <c r="C945" s="14"/>
      <c r="D945" s="14"/>
    </row>
    <row r="946" spans="3:4" x14ac:dyDescent="0.2">
      <c r="C946" s="14"/>
      <c r="D946" s="14"/>
    </row>
    <row r="947" spans="3:4" x14ac:dyDescent="0.2">
      <c r="C947" s="14"/>
      <c r="D947" s="14"/>
    </row>
    <row r="948" spans="3:4" x14ac:dyDescent="0.2">
      <c r="C948" s="14"/>
      <c r="D948" s="14"/>
    </row>
    <row r="949" spans="3:4" x14ac:dyDescent="0.2">
      <c r="C949" s="14"/>
      <c r="D949" s="14"/>
    </row>
    <row r="950" spans="3:4" x14ac:dyDescent="0.2">
      <c r="C950" s="14"/>
      <c r="D950" s="14"/>
    </row>
    <row r="951" spans="3:4" x14ac:dyDescent="0.2">
      <c r="C951" s="14"/>
      <c r="D951" s="14"/>
    </row>
    <row r="952" spans="3:4" x14ac:dyDescent="0.2">
      <c r="C952" s="14"/>
      <c r="D952" s="14"/>
    </row>
    <row r="953" spans="3:4" x14ac:dyDescent="0.2">
      <c r="C953" s="14"/>
      <c r="D953" s="14"/>
    </row>
    <row r="954" spans="3:4" x14ac:dyDescent="0.2">
      <c r="C954" s="14"/>
      <c r="D954" s="14"/>
    </row>
    <row r="955" spans="3:4" x14ac:dyDescent="0.2">
      <c r="C955" s="14"/>
      <c r="D955" s="14"/>
    </row>
    <row r="956" spans="3:4" x14ac:dyDescent="0.2">
      <c r="C956" s="14"/>
      <c r="D956" s="14"/>
    </row>
    <row r="957" spans="3:4" x14ac:dyDescent="0.2">
      <c r="C957" s="14"/>
      <c r="D957" s="14"/>
    </row>
    <row r="958" spans="3:4" x14ac:dyDescent="0.2">
      <c r="C958" s="14"/>
      <c r="D958" s="14"/>
    </row>
    <row r="959" spans="3:4" x14ac:dyDescent="0.2">
      <c r="C959" s="14"/>
      <c r="D959" s="14"/>
    </row>
    <row r="960" spans="3:4" x14ac:dyDescent="0.2">
      <c r="C960" s="14"/>
      <c r="D960" s="14"/>
    </row>
    <row r="961" spans="3:4" x14ac:dyDescent="0.2">
      <c r="C961" s="14"/>
      <c r="D961" s="14"/>
    </row>
    <row r="962" spans="3:4" x14ac:dyDescent="0.2">
      <c r="C962" s="14"/>
      <c r="D962" s="14"/>
    </row>
    <row r="963" spans="3:4" x14ac:dyDescent="0.2">
      <c r="C963" s="14"/>
      <c r="D963" s="14"/>
    </row>
    <row r="964" spans="3:4" x14ac:dyDescent="0.2">
      <c r="C964" s="14"/>
      <c r="D964" s="14"/>
    </row>
    <row r="965" spans="3:4" x14ac:dyDescent="0.2">
      <c r="C965" s="14"/>
      <c r="D965" s="14"/>
    </row>
    <row r="966" spans="3:4" x14ac:dyDescent="0.2">
      <c r="C966" s="14"/>
      <c r="D966" s="14"/>
    </row>
    <row r="967" spans="3:4" x14ac:dyDescent="0.2">
      <c r="C967" s="14"/>
      <c r="D967" s="14"/>
    </row>
    <row r="968" spans="3:4" x14ac:dyDescent="0.2">
      <c r="C968" s="14"/>
      <c r="D968" s="14"/>
    </row>
    <row r="969" spans="3:4" x14ac:dyDescent="0.2">
      <c r="C969" s="14"/>
      <c r="D969" s="14"/>
    </row>
    <row r="970" spans="3:4" x14ac:dyDescent="0.2">
      <c r="C970" s="14"/>
      <c r="D970" s="14"/>
    </row>
    <row r="971" spans="3:4" x14ac:dyDescent="0.2">
      <c r="C971" s="14"/>
      <c r="D971" s="14"/>
    </row>
    <row r="972" spans="3:4" x14ac:dyDescent="0.2">
      <c r="C972" s="14"/>
      <c r="D972" s="14"/>
    </row>
    <row r="973" spans="3:4" x14ac:dyDescent="0.2">
      <c r="C973" s="14"/>
      <c r="D973" s="14"/>
    </row>
    <row r="974" spans="3:4" x14ac:dyDescent="0.2">
      <c r="C974" s="14"/>
      <c r="D974" s="14"/>
    </row>
    <row r="975" spans="3:4" x14ac:dyDescent="0.2">
      <c r="C975" s="14"/>
      <c r="D975" s="14"/>
    </row>
    <row r="976" spans="3:4" x14ac:dyDescent="0.2">
      <c r="C976" s="14"/>
      <c r="D976" s="14"/>
    </row>
    <row r="977" spans="3:4" x14ac:dyDescent="0.2">
      <c r="C977" s="14"/>
      <c r="D977" s="14"/>
    </row>
    <row r="978" spans="3:4" x14ac:dyDescent="0.2">
      <c r="C978" s="14"/>
      <c r="D978" s="14"/>
    </row>
    <row r="979" spans="3:4" x14ac:dyDescent="0.2">
      <c r="C979" s="14"/>
      <c r="D979" s="14"/>
    </row>
    <row r="980" spans="3:4" x14ac:dyDescent="0.2">
      <c r="C980" s="14"/>
      <c r="D980" s="14"/>
    </row>
    <row r="981" spans="3:4" x14ac:dyDescent="0.2">
      <c r="C981" s="14"/>
      <c r="D981" s="14"/>
    </row>
    <row r="982" spans="3:4" x14ac:dyDescent="0.2">
      <c r="C982" s="14"/>
      <c r="D982" s="14"/>
    </row>
    <row r="983" spans="3:4" x14ac:dyDescent="0.2">
      <c r="C983" s="14"/>
      <c r="D983" s="14"/>
    </row>
    <row r="984" spans="3:4" x14ac:dyDescent="0.2">
      <c r="C984" s="14"/>
      <c r="D984" s="14"/>
    </row>
    <row r="985" spans="3:4" x14ac:dyDescent="0.2">
      <c r="C985" s="14"/>
      <c r="D985" s="14"/>
    </row>
    <row r="986" spans="3:4" x14ac:dyDescent="0.2">
      <c r="C986" s="14"/>
      <c r="D986" s="14"/>
    </row>
    <row r="987" spans="3:4" x14ac:dyDescent="0.2">
      <c r="C987" s="14"/>
      <c r="D987" s="14"/>
    </row>
    <row r="988" spans="3:4" x14ac:dyDescent="0.2">
      <c r="C988" s="14"/>
      <c r="D988" s="14"/>
    </row>
    <row r="989" spans="3:4" x14ac:dyDescent="0.2">
      <c r="C989" s="14"/>
      <c r="D989" s="14"/>
    </row>
    <row r="990" spans="3:4" x14ac:dyDescent="0.2">
      <c r="C990" s="14"/>
      <c r="D990" s="14"/>
    </row>
    <row r="991" spans="3:4" x14ac:dyDescent="0.2">
      <c r="C991" s="14"/>
      <c r="D991" s="14"/>
    </row>
    <row r="992" spans="3:4" x14ac:dyDescent="0.2">
      <c r="C992" s="14"/>
      <c r="D992" s="14"/>
    </row>
    <row r="993" spans="3:4" x14ac:dyDescent="0.2">
      <c r="C993" s="14"/>
      <c r="D993" s="14"/>
    </row>
    <row r="994" spans="3:4" x14ac:dyDescent="0.2">
      <c r="C994" s="14"/>
      <c r="D994" s="14"/>
    </row>
    <row r="995" spans="3:4" x14ac:dyDescent="0.2">
      <c r="C995" s="14"/>
      <c r="D995" s="14"/>
    </row>
    <row r="996" spans="3:4" x14ac:dyDescent="0.2">
      <c r="C996" s="14"/>
      <c r="D996" s="14"/>
    </row>
    <row r="997" spans="3:4" x14ac:dyDescent="0.2">
      <c r="C997" s="14"/>
      <c r="D997" s="14"/>
    </row>
    <row r="998" spans="3:4" x14ac:dyDescent="0.2">
      <c r="C998" s="14"/>
      <c r="D998" s="14"/>
    </row>
    <row r="999" spans="3:4" x14ac:dyDescent="0.2">
      <c r="C999" s="14"/>
      <c r="D999" s="14"/>
    </row>
    <row r="1000" spans="3:4" x14ac:dyDescent="0.2">
      <c r="C1000" s="14"/>
      <c r="D1000" s="14"/>
    </row>
    <row r="1001" spans="3:4" x14ac:dyDescent="0.2">
      <c r="C1001" s="14"/>
      <c r="D1001" s="14"/>
    </row>
    <row r="1002" spans="3:4" x14ac:dyDescent="0.2">
      <c r="C1002" s="14"/>
      <c r="D1002" s="14"/>
    </row>
    <row r="1003" spans="3:4" x14ac:dyDescent="0.2">
      <c r="C1003" s="14"/>
      <c r="D1003" s="14"/>
    </row>
    <row r="1004" spans="3:4" x14ac:dyDescent="0.2">
      <c r="C1004" s="14"/>
      <c r="D1004" s="14"/>
    </row>
    <row r="1005" spans="3:4" x14ac:dyDescent="0.2">
      <c r="C1005" s="14"/>
      <c r="D1005" s="14"/>
    </row>
    <row r="1006" spans="3:4" x14ac:dyDescent="0.2">
      <c r="C1006" s="14"/>
      <c r="D1006" s="14"/>
    </row>
    <row r="1007" spans="3:4" x14ac:dyDescent="0.2">
      <c r="C1007" s="14"/>
      <c r="D1007" s="14"/>
    </row>
    <row r="1008" spans="3:4" x14ac:dyDescent="0.2">
      <c r="C1008" s="14"/>
      <c r="D1008" s="14"/>
    </row>
    <row r="1009" spans="3:4" x14ac:dyDescent="0.2">
      <c r="C1009" s="14"/>
      <c r="D1009" s="14"/>
    </row>
    <row r="1010" spans="3:4" x14ac:dyDescent="0.2">
      <c r="C1010" s="14"/>
      <c r="D1010" s="14"/>
    </row>
    <row r="1011" spans="3:4" x14ac:dyDescent="0.2">
      <c r="C1011" s="14"/>
      <c r="D1011" s="14"/>
    </row>
    <row r="1012" spans="3:4" x14ac:dyDescent="0.2">
      <c r="C1012" s="14"/>
      <c r="D1012" s="14"/>
    </row>
    <row r="1013" spans="3:4" x14ac:dyDescent="0.2">
      <c r="C1013" s="14"/>
      <c r="D1013" s="14"/>
    </row>
    <row r="1014" spans="3:4" x14ac:dyDescent="0.2">
      <c r="C1014" s="14"/>
      <c r="D1014" s="14"/>
    </row>
    <row r="1015" spans="3:4" x14ac:dyDescent="0.2">
      <c r="C1015" s="14"/>
      <c r="D1015" s="14"/>
    </row>
    <row r="1016" spans="3:4" x14ac:dyDescent="0.2">
      <c r="C1016" s="14"/>
      <c r="D1016" s="14"/>
    </row>
    <row r="1017" spans="3:4" x14ac:dyDescent="0.2">
      <c r="C1017" s="14"/>
      <c r="D1017" s="14"/>
    </row>
    <row r="1018" spans="3:4" x14ac:dyDescent="0.2">
      <c r="C1018" s="14"/>
      <c r="D1018" s="14"/>
    </row>
    <row r="1019" spans="3:4" x14ac:dyDescent="0.2">
      <c r="C1019" s="14"/>
      <c r="D1019" s="14"/>
    </row>
    <row r="1020" spans="3:4" x14ac:dyDescent="0.2">
      <c r="C1020" s="14"/>
      <c r="D1020" s="14"/>
    </row>
    <row r="1021" spans="3:4" x14ac:dyDescent="0.2">
      <c r="C1021" s="14"/>
      <c r="D1021" s="14"/>
    </row>
    <row r="1022" spans="3:4" x14ac:dyDescent="0.2">
      <c r="C1022" s="14"/>
      <c r="D1022" s="14"/>
    </row>
    <row r="1023" spans="3:4" x14ac:dyDescent="0.2">
      <c r="C1023" s="14"/>
      <c r="D1023" s="14"/>
    </row>
    <row r="1024" spans="3:4" x14ac:dyDescent="0.2">
      <c r="C1024" s="14"/>
      <c r="D1024" s="14"/>
    </row>
    <row r="1025" spans="3:4" x14ac:dyDescent="0.2">
      <c r="C1025" s="14"/>
      <c r="D1025" s="14"/>
    </row>
    <row r="1026" spans="3:4" x14ac:dyDescent="0.2">
      <c r="C1026" s="14"/>
      <c r="D1026" s="14"/>
    </row>
    <row r="1027" spans="3:4" x14ac:dyDescent="0.2">
      <c r="C1027" s="14"/>
      <c r="D1027" s="14"/>
    </row>
    <row r="1028" spans="3:4" x14ac:dyDescent="0.2">
      <c r="C1028" s="14"/>
      <c r="D1028" s="14"/>
    </row>
    <row r="1029" spans="3:4" x14ac:dyDescent="0.2">
      <c r="C1029" s="14"/>
      <c r="D1029" s="14"/>
    </row>
    <row r="1030" spans="3:4" x14ac:dyDescent="0.2">
      <c r="C1030" s="14"/>
      <c r="D1030" s="14"/>
    </row>
    <row r="1031" spans="3:4" x14ac:dyDescent="0.2">
      <c r="C1031" s="14"/>
      <c r="D1031" s="14"/>
    </row>
    <row r="1032" spans="3:4" x14ac:dyDescent="0.2">
      <c r="C1032" s="14"/>
      <c r="D1032" s="14"/>
    </row>
    <row r="1033" spans="3:4" x14ac:dyDescent="0.2">
      <c r="C1033" s="14"/>
      <c r="D1033" s="14"/>
    </row>
    <row r="1034" spans="3:4" x14ac:dyDescent="0.2">
      <c r="C1034" s="14"/>
      <c r="D1034" s="14"/>
    </row>
    <row r="1035" spans="3:4" x14ac:dyDescent="0.2">
      <c r="C1035" s="14"/>
      <c r="D1035" s="14"/>
    </row>
    <row r="1036" spans="3:4" x14ac:dyDescent="0.2">
      <c r="C1036" s="14"/>
      <c r="D1036" s="14"/>
    </row>
    <row r="1037" spans="3:4" x14ac:dyDescent="0.2">
      <c r="C1037" s="14"/>
      <c r="D1037" s="14"/>
    </row>
    <row r="1038" spans="3:4" x14ac:dyDescent="0.2">
      <c r="C1038" s="14"/>
      <c r="D1038" s="14"/>
    </row>
    <row r="1039" spans="3:4" x14ac:dyDescent="0.2">
      <c r="C1039" s="14"/>
      <c r="D1039" s="14"/>
    </row>
    <row r="1040" spans="3:4" x14ac:dyDescent="0.2">
      <c r="C1040" s="14"/>
      <c r="D1040" s="14"/>
    </row>
    <row r="1041" spans="3:4" x14ac:dyDescent="0.2">
      <c r="C1041" s="14"/>
      <c r="D1041" s="14"/>
    </row>
    <row r="1042" spans="3:4" x14ac:dyDescent="0.2">
      <c r="C1042" s="14"/>
      <c r="D1042" s="14"/>
    </row>
    <row r="1043" spans="3:4" x14ac:dyDescent="0.2">
      <c r="C1043" s="14"/>
      <c r="D1043" s="14"/>
    </row>
    <row r="1044" spans="3:4" x14ac:dyDescent="0.2">
      <c r="C1044" s="14"/>
      <c r="D1044" s="14"/>
    </row>
    <row r="1045" spans="3:4" x14ac:dyDescent="0.2">
      <c r="C1045" s="14"/>
      <c r="D1045" s="14"/>
    </row>
    <row r="1046" spans="3:4" x14ac:dyDescent="0.2">
      <c r="C1046" s="14"/>
      <c r="D1046" s="14"/>
    </row>
    <row r="1047" spans="3:4" x14ac:dyDescent="0.2">
      <c r="C1047" s="14"/>
      <c r="D1047" s="14"/>
    </row>
    <row r="1048" spans="3:4" x14ac:dyDescent="0.2">
      <c r="C1048" s="14"/>
      <c r="D1048" s="14"/>
    </row>
    <row r="1049" spans="3:4" x14ac:dyDescent="0.2">
      <c r="C1049" s="14"/>
      <c r="D1049" s="14"/>
    </row>
    <row r="1050" spans="3:4" x14ac:dyDescent="0.2">
      <c r="C1050" s="14"/>
      <c r="D1050" s="14"/>
    </row>
    <row r="1051" spans="3:4" x14ac:dyDescent="0.2">
      <c r="C1051" s="14"/>
      <c r="D1051" s="14"/>
    </row>
    <row r="1052" spans="3:4" x14ac:dyDescent="0.2">
      <c r="C1052" s="14"/>
      <c r="D1052" s="14"/>
    </row>
    <row r="1053" spans="3:4" x14ac:dyDescent="0.2">
      <c r="C1053" s="14"/>
      <c r="D1053" s="14"/>
    </row>
    <row r="1054" spans="3:4" x14ac:dyDescent="0.2">
      <c r="C1054" s="14"/>
      <c r="D1054" s="14"/>
    </row>
    <row r="1055" spans="3:4" x14ac:dyDescent="0.2">
      <c r="C1055" s="14"/>
      <c r="D1055" s="14"/>
    </row>
    <row r="1056" spans="3:4" x14ac:dyDescent="0.2">
      <c r="C1056" s="14"/>
      <c r="D1056" s="14"/>
    </row>
    <row r="1057" spans="3:4" x14ac:dyDescent="0.2">
      <c r="C1057" s="14"/>
      <c r="D1057" s="14"/>
    </row>
    <row r="1058" spans="3:4" x14ac:dyDescent="0.2">
      <c r="C1058" s="14"/>
      <c r="D1058" s="14"/>
    </row>
    <row r="1059" spans="3:4" x14ac:dyDescent="0.2">
      <c r="C1059" s="14"/>
      <c r="D1059" s="14"/>
    </row>
    <row r="1060" spans="3:4" x14ac:dyDescent="0.2">
      <c r="C1060" s="14"/>
      <c r="D1060" s="14"/>
    </row>
    <row r="1061" spans="3:4" x14ac:dyDescent="0.2">
      <c r="C1061" s="14"/>
      <c r="D1061" s="14"/>
    </row>
    <row r="1062" spans="3:4" x14ac:dyDescent="0.2">
      <c r="C1062" s="14"/>
      <c r="D1062" s="14"/>
    </row>
    <row r="1063" spans="3:4" x14ac:dyDescent="0.2">
      <c r="C1063" s="14"/>
      <c r="D1063" s="14"/>
    </row>
    <row r="1064" spans="3:4" x14ac:dyDescent="0.2">
      <c r="C1064" s="14"/>
      <c r="D1064" s="14"/>
    </row>
    <row r="1065" spans="3:4" x14ac:dyDescent="0.2">
      <c r="C1065" s="14"/>
      <c r="D1065" s="14"/>
    </row>
    <row r="1066" spans="3:4" x14ac:dyDescent="0.2">
      <c r="C1066" s="14"/>
      <c r="D1066" s="14"/>
    </row>
    <row r="1067" spans="3:4" x14ac:dyDescent="0.2">
      <c r="C1067" s="14"/>
      <c r="D1067" s="14"/>
    </row>
    <row r="1068" spans="3:4" x14ac:dyDescent="0.2">
      <c r="C1068" s="14"/>
      <c r="D1068" s="14"/>
    </row>
    <row r="1069" spans="3:4" x14ac:dyDescent="0.2">
      <c r="C1069" s="14"/>
      <c r="D1069" s="14"/>
    </row>
    <row r="1070" spans="3:4" x14ac:dyDescent="0.2">
      <c r="C1070" s="14"/>
      <c r="D1070" s="14"/>
    </row>
    <row r="1071" spans="3:4" x14ac:dyDescent="0.2">
      <c r="C1071" s="14"/>
      <c r="D1071" s="14"/>
    </row>
    <row r="1072" spans="3:4" x14ac:dyDescent="0.2">
      <c r="C1072" s="14"/>
      <c r="D1072" s="14"/>
    </row>
    <row r="1073" spans="3:4" x14ac:dyDescent="0.2">
      <c r="C1073" s="14"/>
      <c r="D1073" s="14"/>
    </row>
    <row r="1074" spans="3:4" x14ac:dyDescent="0.2">
      <c r="C1074" s="14"/>
      <c r="D1074" s="14"/>
    </row>
    <row r="1075" spans="3:4" x14ac:dyDescent="0.2">
      <c r="C1075" s="14"/>
      <c r="D1075" s="14"/>
    </row>
    <row r="1076" spans="3:4" x14ac:dyDescent="0.2">
      <c r="C1076" s="14"/>
      <c r="D1076" s="14"/>
    </row>
    <row r="1077" spans="3:4" x14ac:dyDescent="0.2">
      <c r="C1077" s="14"/>
      <c r="D1077" s="14"/>
    </row>
    <row r="1078" spans="3:4" x14ac:dyDescent="0.2">
      <c r="C1078" s="14"/>
      <c r="D1078" s="14"/>
    </row>
    <row r="1079" spans="3:4" x14ac:dyDescent="0.2">
      <c r="C1079" s="14"/>
      <c r="D1079" s="14"/>
    </row>
    <row r="1080" spans="3:4" x14ac:dyDescent="0.2">
      <c r="C1080" s="14"/>
      <c r="D1080" s="14"/>
    </row>
    <row r="1081" spans="3:4" x14ac:dyDescent="0.2">
      <c r="C1081" s="14"/>
      <c r="D1081" s="14"/>
    </row>
    <row r="1082" spans="3:4" x14ac:dyDescent="0.2">
      <c r="C1082" s="14"/>
      <c r="D1082" s="14"/>
    </row>
    <row r="1083" spans="3:4" x14ac:dyDescent="0.2">
      <c r="C1083" s="14"/>
      <c r="D1083" s="14"/>
    </row>
    <row r="1084" spans="3:4" x14ac:dyDescent="0.2">
      <c r="C1084" s="14"/>
      <c r="D1084" s="14"/>
    </row>
    <row r="1085" spans="3:4" x14ac:dyDescent="0.2">
      <c r="C1085" s="14"/>
      <c r="D1085" s="14"/>
    </row>
    <row r="1086" spans="3:4" x14ac:dyDescent="0.2">
      <c r="C1086" s="14"/>
      <c r="D1086" s="14"/>
    </row>
    <row r="1087" spans="3:4" x14ac:dyDescent="0.2">
      <c r="C1087" s="14"/>
      <c r="D1087" s="14"/>
    </row>
    <row r="1088" spans="3:4" x14ac:dyDescent="0.2">
      <c r="C1088" s="14"/>
      <c r="D1088" s="14"/>
    </row>
    <row r="1089" spans="3:4" x14ac:dyDescent="0.2">
      <c r="C1089" s="14"/>
      <c r="D1089" s="14"/>
    </row>
    <row r="1090" spans="3:4" x14ac:dyDescent="0.2">
      <c r="C1090" s="14"/>
      <c r="D1090" s="14"/>
    </row>
    <row r="1091" spans="3:4" x14ac:dyDescent="0.2">
      <c r="C1091" s="14"/>
      <c r="D1091" s="14"/>
    </row>
    <row r="1092" spans="3:4" x14ac:dyDescent="0.2">
      <c r="C1092" s="14"/>
      <c r="D1092" s="14"/>
    </row>
    <row r="1093" spans="3:4" x14ac:dyDescent="0.2">
      <c r="C1093" s="14"/>
      <c r="D1093" s="14"/>
    </row>
    <row r="1094" spans="3:4" x14ac:dyDescent="0.2">
      <c r="C1094" s="14"/>
      <c r="D1094" s="14"/>
    </row>
    <row r="1095" spans="3:4" x14ac:dyDescent="0.2">
      <c r="C1095" s="14"/>
      <c r="D1095" s="14"/>
    </row>
    <row r="1096" spans="3:4" x14ac:dyDescent="0.2">
      <c r="C1096" s="14"/>
      <c r="D1096" s="14"/>
    </row>
    <row r="1097" spans="3:4" x14ac:dyDescent="0.2">
      <c r="C1097" s="14"/>
      <c r="D1097" s="14"/>
    </row>
    <row r="1098" spans="3:4" x14ac:dyDescent="0.2">
      <c r="C1098" s="14"/>
      <c r="D1098" s="14"/>
    </row>
    <row r="1099" spans="3:4" x14ac:dyDescent="0.2">
      <c r="C1099" s="14"/>
      <c r="D1099" s="14"/>
    </row>
    <row r="1100" spans="3:4" x14ac:dyDescent="0.2">
      <c r="C1100" s="14"/>
      <c r="D1100" s="14"/>
    </row>
    <row r="1101" spans="3:4" x14ac:dyDescent="0.2">
      <c r="C1101" s="14"/>
      <c r="D1101" s="14"/>
    </row>
    <row r="1102" spans="3:4" x14ac:dyDescent="0.2">
      <c r="C1102" s="14"/>
      <c r="D1102" s="14"/>
    </row>
    <row r="1103" spans="3:4" x14ac:dyDescent="0.2">
      <c r="C1103" s="14"/>
      <c r="D1103" s="14"/>
    </row>
    <row r="1104" spans="3:4" x14ac:dyDescent="0.2">
      <c r="C1104" s="14"/>
      <c r="D1104" s="14"/>
    </row>
    <row r="1105" spans="3:4" x14ac:dyDescent="0.2">
      <c r="C1105" s="14"/>
      <c r="D1105" s="14"/>
    </row>
    <row r="1106" spans="3:4" x14ac:dyDescent="0.2">
      <c r="C1106" s="14"/>
      <c r="D1106" s="14"/>
    </row>
    <row r="1107" spans="3:4" x14ac:dyDescent="0.2">
      <c r="C1107" s="14"/>
      <c r="D1107" s="14"/>
    </row>
    <row r="1108" spans="3:4" x14ac:dyDescent="0.2">
      <c r="C1108" s="14"/>
      <c r="D1108" s="14"/>
    </row>
    <row r="1109" spans="3:4" x14ac:dyDescent="0.2">
      <c r="C1109" s="14"/>
      <c r="D1109" s="14"/>
    </row>
    <row r="1110" spans="3:4" x14ac:dyDescent="0.2">
      <c r="C1110" s="14"/>
      <c r="D1110" s="14"/>
    </row>
    <row r="1111" spans="3:4" x14ac:dyDescent="0.2">
      <c r="C1111" s="14"/>
      <c r="D1111" s="14"/>
    </row>
    <row r="1112" spans="3:4" x14ac:dyDescent="0.2">
      <c r="C1112" s="14"/>
      <c r="D1112" s="14"/>
    </row>
    <row r="1113" spans="3:4" x14ac:dyDescent="0.2">
      <c r="C1113" s="14"/>
      <c r="D1113" s="14"/>
    </row>
    <row r="1114" spans="3:4" x14ac:dyDescent="0.2">
      <c r="C1114" s="14"/>
      <c r="D1114" s="14"/>
    </row>
    <row r="1115" spans="3:4" x14ac:dyDescent="0.2">
      <c r="C1115" s="14"/>
      <c r="D1115" s="14"/>
    </row>
    <row r="1116" spans="3:4" x14ac:dyDescent="0.2">
      <c r="C1116" s="14"/>
      <c r="D1116" s="14"/>
    </row>
    <row r="1117" spans="3:4" x14ac:dyDescent="0.2">
      <c r="C1117" s="14"/>
      <c r="D1117" s="14"/>
    </row>
    <row r="1118" spans="3:4" x14ac:dyDescent="0.2">
      <c r="C1118" s="14"/>
      <c r="D1118" s="14"/>
    </row>
    <row r="1119" spans="3:4" x14ac:dyDescent="0.2">
      <c r="C1119" s="14"/>
      <c r="D1119" s="14"/>
    </row>
    <row r="1120" spans="3:4" x14ac:dyDescent="0.2">
      <c r="C1120" s="14"/>
      <c r="D1120" s="14"/>
    </row>
    <row r="1121" spans="3:4" x14ac:dyDescent="0.2">
      <c r="C1121" s="14"/>
      <c r="D1121" s="14"/>
    </row>
    <row r="1122" spans="3:4" x14ac:dyDescent="0.2">
      <c r="C1122" s="14"/>
      <c r="D1122" s="14"/>
    </row>
    <row r="1123" spans="3:4" x14ac:dyDescent="0.2">
      <c r="C1123" s="14"/>
      <c r="D1123" s="14"/>
    </row>
    <row r="1124" spans="3:4" x14ac:dyDescent="0.2">
      <c r="C1124" s="14"/>
      <c r="D1124" s="14"/>
    </row>
    <row r="1125" spans="3:4" x14ac:dyDescent="0.2">
      <c r="C1125" s="14"/>
      <c r="D1125" s="14"/>
    </row>
    <row r="1126" spans="3:4" x14ac:dyDescent="0.2">
      <c r="C1126" s="14"/>
      <c r="D1126" s="14"/>
    </row>
    <row r="1127" spans="3:4" x14ac:dyDescent="0.2">
      <c r="C1127" s="14"/>
      <c r="D1127" s="14"/>
    </row>
    <row r="1128" spans="3:4" x14ac:dyDescent="0.2">
      <c r="C1128" s="14"/>
      <c r="D1128" s="14"/>
    </row>
    <row r="1129" spans="3:4" x14ac:dyDescent="0.2">
      <c r="C1129" s="14"/>
      <c r="D1129" s="14"/>
    </row>
    <row r="1130" spans="3:4" x14ac:dyDescent="0.2">
      <c r="C1130" s="14"/>
      <c r="D1130" s="14"/>
    </row>
    <row r="1131" spans="3:4" x14ac:dyDescent="0.2">
      <c r="C1131" s="14"/>
      <c r="D1131" s="14"/>
    </row>
    <row r="1132" spans="3:4" x14ac:dyDescent="0.2">
      <c r="C1132" s="14"/>
      <c r="D1132" s="14"/>
    </row>
    <row r="1133" spans="3:4" x14ac:dyDescent="0.2">
      <c r="C1133" s="14"/>
      <c r="D1133" s="14"/>
    </row>
    <row r="1134" spans="3:4" x14ac:dyDescent="0.2">
      <c r="C1134" s="14"/>
      <c r="D1134" s="14"/>
    </row>
    <row r="1135" spans="3:4" x14ac:dyDescent="0.2">
      <c r="C1135" s="14"/>
      <c r="D1135" s="14"/>
    </row>
    <row r="1136" spans="3:4" x14ac:dyDescent="0.2">
      <c r="C1136" s="14"/>
      <c r="D1136" s="14"/>
    </row>
    <row r="1137" spans="3:4" x14ac:dyDescent="0.2">
      <c r="C1137" s="14"/>
      <c r="D1137" s="14"/>
    </row>
    <row r="1138" spans="3:4" x14ac:dyDescent="0.2">
      <c r="C1138" s="14"/>
      <c r="D1138" s="14"/>
    </row>
    <row r="1139" spans="3:4" x14ac:dyDescent="0.2">
      <c r="C1139" s="14"/>
      <c r="D1139" s="14"/>
    </row>
    <row r="1140" spans="3:4" x14ac:dyDescent="0.2">
      <c r="C1140" s="14"/>
      <c r="D1140" s="14"/>
    </row>
    <row r="1141" spans="3:4" x14ac:dyDescent="0.2">
      <c r="C1141" s="14"/>
      <c r="D1141" s="14"/>
    </row>
    <row r="1142" spans="3:4" x14ac:dyDescent="0.2">
      <c r="C1142" s="14"/>
      <c r="D1142" s="14"/>
    </row>
    <row r="1143" spans="3:4" x14ac:dyDescent="0.2">
      <c r="C1143" s="14"/>
      <c r="D1143" s="14"/>
    </row>
    <row r="1144" spans="3:4" x14ac:dyDescent="0.2">
      <c r="C1144" s="14"/>
      <c r="D1144" s="14"/>
    </row>
    <row r="1145" spans="3:4" x14ac:dyDescent="0.2">
      <c r="C1145" s="14"/>
      <c r="D1145" s="14"/>
    </row>
    <row r="1146" spans="3:4" x14ac:dyDescent="0.2">
      <c r="C1146" s="14"/>
      <c r="D1146" s="14"/>
    </row>
    <row r="1147" spans="3:4" x14ac:dyDescent="0.2">
      <c r="C1147" s="14"/>
      <c r="D1147" s="14"/>
    </row>
    <row r="1148" spans="3:4" x14ac:dyDescent="0.2">
      <c r="C1148" s="14"/>
      <c r="D1148" s="14"/>
    </row>
    <row r="1149" spans="3:4" x14ac:dyDescent="0.2">
      <c r="C1149" s="14"/>
      <c r="D1149" s="14"/>
    </row>
    <row r="1150" spans="3:4" x14ac:dyDescent="0.2">
      <c r="C1150" s="14"/>
      <c r="D1150" s="14"/>
    </row>
    <row r="1151" spans="3:4" x14ac:dyDescent="0.2">
      <c r="C1151" s="14"/>
      <c r="D1151" s="14"/>
    </row>
    <row r="1152" spans="3:4" x14ac:dyDescent="0.2">
      <c r="C1152" s="14"/>
      <c r="D1152" s="14"/>
    </row>
    <row r="1153" spans="3:4" x14ac:dyDescent="0.2">
      <c r="C1153" s="14"/>
      <c r="D1153" s="14"/>
    </row>
    <row r="1154" spans="3:4" x14ac:dyDescent="0.2">
      <c r="C1154" s="14"/>
      <c r="D1154" s="14"/>
    </row>
    <row r="1155" spans="3:4" x14ac:dyDescent="0.2">
      <c r="C1155" s="14"/>
      <c r="D1155" s="14"/>
    </row>
    <row r="1156" spans="3:4" x14ac:dyDescent="0.2">
      <c r="C1156" s="14"/>
      <c r="D1156" s="14"/>
    </row>
    <row r="1157" spans="3:4" x14ac:dyDescent="0.2">
      <c r="C1157" s="14"/>
      <c r="D1157" s="14"/>
    </row>
    <row r="1158" spans="3:4" x14ac:dyDescent="0.2">
      <c r="C1158" s="14"/>
      <c r="D1158" s="14"/>
    </row>
    <row r="1159" spans="3:4" x14ac:dyDescent="0.2">
      <c r="C1159" s="14"/>
      <c r="D1159" s="14"/>
    </row>
    <row r="1160" spans="3:4" x14ac:dyDescent="0.2">
      <c r="C1160" s="14"/>
      <c r="D1160" s="14"/>
    </row>
    <row r="1161" spans="3:4" x14ac:dyDescent="0.2">
      <c r="C1161" s="14"/>
      <c r="D1161" s="14"/>
    </row>
    <row r="1162" spans="3:4" x14ac:dyDescent="0.2">
      <c r="C1162" s="14"/>
      <c r="D1162" s="14"/>
    </row>
    <row r="1163" spans="3:4" x14ac:dyDescent="0.2">
      <c r="C1163" s="14"/>
      <c r="D1163" s="14"/>
    </row>
    <row r="1164" spans="3:4" x14ac:dyDescent="0.2">
      <c r="C1164" s="14"/>
      <c r="D1164" s="14"/>
    </row>
    <row r="1165" spans="3:4" x14ac:dyDescent="0.2">
      <c r="C1165" s="14"/>
      <c r="D1165" s="14"/>
    </row>
    <row r="1166" spans="3:4" x14ac:dyDescent="0.2">
      <c r="C1166" s="14"/>
      <c r="D1166" s="14"/>
    </row>
    <row r="1167" spans="3:4" x14ac:dyDescent="0.2">
      <c r="C1167" s="14"/>
      <c r="D1167" s="14"/>
    </row>
    <row r="1168" spans="3:4" x14ac:dyDescent="0.2">
      <c r="C1168" s="14"/>
      <c r="D1168" s="14"/>
    </row>
    <row r="1169" spans="3:4" x14ac:dyDescent="0.2">
      <c r="C1169" s="14"/>
      <c r="D1169" s="14"/>
    </row>
    <row r="1170" spans="3:4" x14ac:dyDescent="0.2">
      <c r="C1170" s="14"/>
      <c r="D1170" s="14"/>
    </row>
    <row r="1171" spans="3:4" x14ac:dyDescent="0.2">
      <c r="C1171" s="14"/>
      <c r="D1171" s="14"/>
    </row>
    <row r="1172" spans="3:4" x14ac:dyDescent="0.2">
      <c r="C1172" s="14"/>
      <c r="D1172" s="14"/>
    </row>
    <row r="1173" spans="3:4" x14ac:dyDescent="0.2">
      <c r="C1173" s="14"/>
      <c r="D1173" s="14"/>
    </row>
    <row r="1174" spans="3:4" x14ac:dyDescent="0.2">
      <c r="C1174" s="14"/>
      <c r="D1174" s="14"/>
    </row>
    <row r="1175" spans="3:4" x14ac:dyDescent="0.2">
      <c r="C1175" s="14"/>
      <c r="D1175" s="14"/>
    </row>
    <row r="1176" spans="3:4" x14ac:dyDescent="0.2">
      <c r="C1176" s="14"/>
      <c r="D1176" s="14"/>
    </row>
    <row r="1177" spans="3:4" x14ac:dyDescent="0.2">
      <c r="C1177" s="14"/>
      <c r="D1177" s="14"/>
    </row>
    <row r="1178" spans="3:4" x14ac:dyDescent="0.2">
      <c r="C1178" s="14"/>
      <c r="D1178" s="14"/>
    </row>
    <row r="1179" spans="3:4" x14ac:dyDescent="0.2">
      <c r="C1179" s="14"/>
      <c r="D1179" s="14"/>
    </row>
    <row r="1180" spans="3:4" x14ac:dyDescent="0.2">
      <c r="C1180" s="14"/>
      <c r="D1180" s="14"/>
    </row>
    <row r="1181" spans="3:4" x14ac:dyDescent="0.2">
      <c r="C1181" s="14"/>
      <c r="D1181" s="14"/>
    </row>
    <row r="1182" spans="3:4" x14ac:dyDescent="0.2">
      <c r="C1182" s="14"/>
      <c r="D1182" s="14"/>
    </row>
    <row r="1183" spans="3:4" x14ac:dyDescent="0.2">
      <c r="C1183" s="14"/>
      <c r="D1183" s="14"/>
    </row>
    <row r="1184" spans="3:4" x14ac:dyDescent="0.2">
      <c r="C1184" s="14"/>
      <c r="D1184" s="14"/>
    </row>
    <row r="1185" spans="3:4" x14ac:dyDescent="0.2">
      <c r="C1185" s="14"/>
      <c r="D1185" s="14"/>
    </row>
    <row r="1186" spans="3:4" x14ac:dyDescent="0.2">
      <c r="C1186" s="14"/>
      <c r="D1186" s="14"/>
    </row>
    <row r="1187" spans="3:4" x14ac:dyDescent="0.2">
      <c r="C1187" s="14"/>
      <c r="D1187" s="14"/>
    </row>
    <row r="1188" spans="3:4" x14ac:dyDescent="0.2">
      <c r="C1188" s="14"/>
      <c r="D1188" s="14"/>
    </row>
    <row r="1189" spans="3:4" x14ac:dyDescent="0.2">
      <c r="C1189" s="14"/>
      <c r="D1189" s="14"/>
    </row>
    <row r="1190" spans="3:4" x14ac:dyDescent="0.2">
      <c r="C1190" s="14"/>
      <c r="D1190" s="14"/>
    </row>
    <row r="1191" spans="3:4" x14ac:dyDescent="0.2">
      <c r="C1191" s="14"/>
      <c r="D1191" s="14"/>
    </row>
    <row r="1192" spans="3:4" x14ac:dyDescent="0.2">
      <c r="C1192" s="14"/>
      <c r="D1192" s="14"/>
    </row>
    <row r="1193" spans="3:4" x14ac:dyDescent="0.2">
      <c r="C1193" s="14"/>
      <c r="D1193" s="14"/>
    </row>
    <row r="1194" spans="3:4" x14ac:dyDescent="0.2">
      <c r="C1194" s="14"/>
      <c r="D1194" s="14"/>
    </row>
    <row r="1195" spans="3:4" x14ac:dyDescent="0.2">
      <c r="C1195" s="14"/>
      <c r="D1195" s="14"/>
    </row>
    <row r="1196" spans="3:4" x14ac:dyDescent="0.2">
      <c r="C1196" s="14"/>
      <c r="D1196" s="14"/>
    </row>
    <row r="1197" spans="3:4" x14ac:dyDescent="0.2">
      <c r="C1197" s="14"/>
      <c r="D1197" s="14"/>
    </row>
    <row r="1198" spans="3:4" x14ac:dyDescent="0.2">
      <c r="C1198" s="14"/>
      <c r="D1198" s="14"/>
    </row>
    <row r="1199" spans="3:4" x14ac:dyDescent="0.2">
      <c r="C1199" s="14"/>
      <c r="D1199" s="14"/>
    </row>
    <row r="1200" spans="3:4" x14ac:dyDescent="0.2">
      <c r="C1200" s="14"/>
      <c r="D1200" s="14"/>
    </row>
    <row r="1201" spans="3:4" x14ac:dyDescent="0.2">
      <c r="C1201" s="14"/>
      <c r="D1201" s="14"/>
    </row>
    <row r="1202" spans="3:4" x14ac:dyDescent="0.2">
      <c r="C1202" s="14"/>
      <c r="D1202" s="14"/>
    </row>
    <row r="1203" spans="3:4" x14ac:dyDescent="0.2">
      <c r="C1203" s="14"/>
      <c r="D1203" s="14"/>
    </row>
    <row r="1204" spans="3:4" x14ac:dyDescent="0.2">
      <c r="C1204" s="14"/>
      <c r="D1204" s="14"/>
    </row>
    <row r="1205" spans="3:4" x14ac:dyDescent="0.2">
      <c r="C1205" s="14"/>
      <c r="D1205" s="14"/>
    </row>
    <row r="1206" spans="3:4" x14ac:dyDescent="0.2">
      <c r="C1206" s="14"/>
      <c r="D1206" s="14"/>
    </row>
    <row r="1207" spans="3:4" x14ac:dyDescent="0.2">
      <c r="C1207" s="14"/>
      <c r="D1207" s="14"/>
    </row>
    <row r="1208" spans="3:4" x14ac:dyDescent="0.2">
      <c r="C1208" s="14"/>
      <c r="D1208" s="14"/>
    </row>
    <row r="1209" spans="3:4" x14ac:dyDescent="0.2">
      <c r="C1209" s="14"/>
      <c r="D1209" s="14"/>
    </row>
    <row r="1210" spans="3:4" x14ac:dyDescent="0.2">
      <c r="C1210" s="14"/>
      <c r="D1210" s="14"/>
    </row>
    <row r="1211" spans="3:4" x14ac:dyDescent="0.2">
      <c r="C1211" s="14"/>
      <c r="D1211" s="14"/>
    </row>
    <row r="1212" spans="3:4" x14ac:dyDescent="0.2">
      <c r="C1212" s="14"/>
      <c r="D1212" s="14"/>
    </row>
    <row r="1213" spans="3:4" x14ac:dyDescent="0.2">
      <c r="C1213" s="14"/>
      <c r="D1213" s="14"/>
    </row>
    <row r="1214" spans="3:4" x14ac:dyDescent="0.2">
      <c r="C1214" s="14"/>
      <c r="D1214" s="14"/>
    </row>
    <row r="1215" spans="3:4" x14ac:dyDescent="0.2">
      <c r="C1215" s="14"/>
      <c r="D1215" s="14"/>
    </row>
    <row r="1216" spans="3:4" x14ac:dyDescent="0.2">
      <c r="C1216" s="14"/>
      <c r="D1216" s="14"/>
    </row>
    <row r="1217" spans="3:4" x14ac:dyDescent="0.2">
      <c r="C1217" s="14"/>
      <c r="D1217" s="14"/>
    </row>
    <row r="1218" spans="3:4" x14ac:dyDescent="0.2">
      <c r="C1218" s="14"/>
      <c r="D1218" s="14"/>
    </row>
    <row r="1219" spans="3:4" x14ac:dyDescent="0.2">
      <c r="C1219" s="14"/>
      <c r="D1219" s="14"/>
    </row>
    <row r="1220" spans="3:4" x14ac:dyDescent="0.2">
      <c r="C1220" s="14"/>
      <c r="D1220" s="14"/>
    </row>
    <row r="1221" spans="3:4" x14ac:dyDescent="0.2">
      <c r="C1221" s="14"/>
      <c r="D1221" s="14"/>
    </row>
    <row r="1222" spans="3:4" x14ac:dyDescent="0.2">
      <c r="C1222" s="14"/>
      <c r="D1222" s="14"/>
    </row>
    <row r="1223" spans="3:4" x14ac:dyDescent="0.2">
      <c r="C1223" s="14"/>
      <c r="D1223" s="14"/>
    </row>
    <row r="1224" spans="3:4" x14ac:dyDescent="0.2">
      <c r="C1224" s="14"/>
      <c r="D1224" s="14"/>
    </row>
    <row r="1225" spans="3:4" x14ac:dyDescent="0.2">
      <c r="C1225" s="14"/>
      <c r="D1225" s="14"/>
    </row>
    <row r="1226" spans="3:4" x14ac:dyDescent="0.2">
      <c r="C1226" s="14"/>
      <c r="D1226" s="14"/>
    </row>
    <row r="1227" spans="3:4" x14ac:dyDescent="0.2">
      <c r="C1227" s="14"/>
      <c r="D1227" s="14"/>
    </row>
    <row r="1228" spans="3:4" x14ac:dyDescent="0.2">
      <c r="C1228" s="14"/>
      <c r="D1228" s="14"/>
    </row>
    <row r="1229" spans="3:4" x14ac:dyDescent="0.2">
      <c r="C1229" s="14"/>
      <c r="D1229" s="14"/>
    </row>
    <row r="1230" spans="3:4" x14ac:dyDescent="0.2">
      <c r="C1230" s="14"/>
      <c r="D1230" s="14"/>
    </row>
    <row r="1231" spans="3:4" x14ac:dyDescent="0.2">
      <c r="C1231" s="14"/>
      <c r="D1231" s="14"/>
    </row>
    <row r="1232" spans="3:4" x14ac:dyDescent="0.2">
      <c r="C1232" s="14"/>
      <c r="D1232" s="14"/>
    </row>
    <row r="1233" spans="3:4" x14ac:dyDescent="0.2">
      <c r="C1233" s="14"/>
      <c r="D1233" s="14"/>
    </row>
    <row r="1234" spans="3:4" x14ac:dyDescent="0.2">
      <c r="C1234" s="14"/>
      <c r="D1234" s="14"/>
    </row>
    <row r="1235" spans="3:4" x14ac:dyDescent="0.2">
      <c r="C1235" s="14"/>
      <c r="D1235" s="14"/>
    </row>
    <row r="1236" spans="3:4" x14ac:dyDescent="0.2">
      <c r="C1236" s="14"/>
      <c r="D1236" s="14"/>
    </row>
    <row r="1237" spans="3:4" x14ac:dyDescent="0.2">
      <c r="C1237" s="14"/>
      <c r="D1237" s="14"/>
    </row>
    <row r="1238" spans="3:4" x14ac:dyDescent="0.2">
      <c r="C1238" s="14"/>
      <c r="D1238" s="14"/>
    </row>
    <row r="1239" spans="3:4" x14ac:dyDescent="0.2">
      <c r="C1239" s="14"/>
      <c r="D1239" s="14"/>
    </row>
    <row r="1240" spans="3:4" x14ac:dyDescent="0.2">
      <c r="C1240" s="14"/>
      <c r="D1240" s="14"/>
    </row>
    <row r="1241" spans="3:4" x14ac:dyDescent="0.2">
      <c r="C1241" s="14"/>
      <c r="D1241" s="14"/>
    </row>
    <row r="1242" spans="3:4" x14ac:dyDescent="0.2">
      <c r="C1242" s="14"/>
      <c r="D1242" s="14"/>
    </row>
    <row r="1243" spans="3:4" x14ac:dyDescent="0.2">
      <c r="C1243" s="14"/>
      <c r="D1243" s="14"/>
    </row>
    <row r="1244" spans="3:4" x14ac:dyDescent="0.2">
      <c r="C1244" s="14"/>
      <c r="D1244" s="14"/>
    </row>
    <row r="1245" spans="3:4" x14ac:dyDescent="0.2">
      <c r="C1245" s="14"/>
      <c r="D1245" s="14"/>
    </row>
    <row r="1246" spans="3:4" x14ac:dyDescent="0.2">
      <c r="C1246" s="14"/>
      <c r="D1246" s="14"/>
    </row>
    <row r="1247" spans="3:4" x14ac:dyDescent="0.2">
      <c r="C1247" s="14"/>
      <c r="D1247" s="14"/>
    </row>
    <row r="1248" spans="3:4" x14ac:dyDescent="0.2">
      <c r="C1248" s="14"/>
      <c r="D1248" s="14"/>
    </row>
    <row r="1249" spans="3:4" x14ac:dyDescent="0.2">
      <c r="C1249" s="14"/>
      <c r="D1249" s="14"/>
    </row>
    <row r="1250" spans="3:4" x14ac:dyDescent="0.2">
      <c r="C1250" s="14"/>
      <c r="D1250" s="14"/>
    </row>
    <row r="1251" spans="3:4" x14ac:dyDescent="0.2">
      <c r="C1251" s="14"/>
      <c r="D1251" s="14"/>
    </row>
    <row r="1252" spans="3:4" x14ac:dyDescent="0.2">
      <c r="C1252" s="14"/>
      <c r="D1252" s="14"/>
    </row>
    <row r="1253" spans="3:4" x14ac:dyDescent="0.2">
      <c r="C1253" s="14"/>
      <c r="D1253" s="14"/>
    </row>
    <row r="1254" spans="3:4" x14ac:dyDescent="0.2">
      <c r="C1254" s="14"/>
      <c r="D1254" s="14"/>
    </row>
    <row r="1255" spans="3:4" x14ac:dyDescent="0.2">
      <c r="C1255" s="14"/>
      <c r="D1255" s="14"/>
    </row>
    <row r="1256" spans="3:4" x14ac:dyDescent="0.2">
      <c r="C1256" s="14"/>
      <c r="D1256" s="14"/>
    </row>
    <row r="1257" spans="3:4" x14ac:dyDescent="0.2">
      <c r="C1257" s="14"/>
      <c r="D1257" s="14"/>
    </row>
    <row r="1258" spans="3:4" x14ac:dyDescent="0.2">
      <c r="C1258" s="14"/>
      <c r="D1258" s="14"/>
    </row>
    <row r="1259" spans="3:4" x14ac:dyDescent="0.2">
      <c r="C1259" s="14"/>
      <c r="D1259" s="14"/>
    </row>
    <row r="1260" spans="3:4" x14ac:dyDescent="0.2">
      <c r="C1260" s="14"/>
      <c r="D1260" s="14"/>
    </row>
    <row r="1261" spans="3:4" x14ac:dyDescent="0.2">
      <c r="C1261" s="14"/>
      <c r="D1261" s="14"/>
    </row>
    <row r="1262" spans="3:4" x14ac:dyDescent="0.2">
      <c r="C1262" s="14"/>
      <c r="D1262" s="14"/>
    </row>
    <row r="1263" spans="3:4" x14ac:dyDescent="0.2">
      <c r="C1263" s="14"/>
      <c r="D1263" s="14"/>
    </row>
    <row r="1264" spans="3:4" x14ac:dyDescent="0.2">
      <c r="C1264" s="14"/>
      <c r="D1264" s="14"/>
    </row>
    <row r="1265" spans="3:4" x14ac:dyDescent="0.2">
      <c r="C1265" s="14"/>
      <c r="D1265" s="14"/>
    </row>
    <row r="1266" spans="3:4" x14ac:dyDescent="0.2">
      <c r="C1266" s="14"/>
      <c r="D1266" s="14"/>
    </row>
    <row r="1267" spans="3:4" x14ac:dyDescent="0.2">
      <c r="C1267" s="14"/>
      <c r="D1267" s="14"/>
    </row>
    <row r="1268" spans="3:4" x14ac:dyDescent="0.2">
      <c r="C1268" s="14"/>
      <c r="D1268" s="14"/>
    </row>
    <row r="1269" spans="3:4" x14ac:dyDescent="0.2">
      <c r="C1269" s="14"/>
      <c r="D1269" s="14"/>
    </row>
    <row r="1270" spans="3:4" x14ac:dyDescent="0.2">
      <c r="C1270" s="14"/>
      <c r="D1270" s="14"/>
    </row>
    <row r="1271" spans="3:4" x14ac:dyDescent="0.2">
      <c r="C1271" s="14"/>
      <c r="D1271" s="14"/>
    </row>
    <row r="1272" spans="3:4" x14ac:dyDescent="0.2">
      <c r="C1272" s="14"/>
      <c r="D1272" s="14"/>
    </row>
    <row r="1273" spans="3:4" x14ac:dyDescent="0.2">
      <c r="C1273" s="14"/>
      <c r="D1273" s="14"/>
    </row>
    <row r="1274" spans="3:4" x14ac:dyDescent="0.2">
      <c r="C1274" s="14"/>
      <c r="D1274" s="14"/>
    </row>
    <row r="1275" spans="3:4" x14ac:dyDescent="0.2">
      <c r="C1275" s="14"/>
      <c r="D1275" s="14"/>
    </row>
    <row r="1276" spans="3:4" x14ac:dyDescent="0.2">
      <c r="C1276" s="14"/>
      <c r="D1276" s="14"/>
    </row>
    <row r="1277" spans="3:4" x14ac:dyDescent="0.2">
      <c r="C1277" s="14"/>
      <c r="D1277" s="14"/>
    </row>
    <row r="1278" spans="3:4" x14ac:dyDescent="0.2">
      <c r="C1278" s="14"/>
      <c r="D1278" s="14"/>
    </row>
    <row r="1279" spans="3:4" x14ac:dyDescent="0.2">
      <c r="C1279" s="14"/>
      <c r="D1279" s="14"/>
    </row>
    <row r="1280" spans="3:4" x14ac:dyDescent="0.2">
      <c r="C1280" s="14"/>
      <c r="D1280" s="14"/>
    </row>
    <row r="1281" spans="3:4" x14ac:dyDescent="0.2">
      <c r="C1281" s="14"/>
      <c r="D1281" s="14"/>
    </row>
    <row r="1282" spans="3:4" x14ac:dyDescent="0.2">
      <c r="C1282" s="14"/>
      <c r="D1282" s="14"/>
    </row>
    <row r="1283" spans="3:4" x14ac:dyDescent="0.2">
      <c r="C1283" s="14"/>
      <c r="D1283" s="14"/>
    </row>
    <row r="1284" spans="3:4" x14ac:dyDescent="0.2">
      <c r="C1284" s="14"/>
      <c r="D1284" s="14"/>
    </row>
    <row r="1285" spans="3:4" x14ac:dyDescent="0.2">
      <c r="C1285" s="14"/>
      <c r="D1285" s="14"/>
    </row>
    <row r="1286" spans="3:4" x14ac:dyDescent="0.2">
      <c r="C1286" s="14"/>
      <c r="D1286" s="14"/>
    </row>
    <row r="1287" spans="3:4" x14ac:dyDescent="0.2">
      <c r="C1287" s="14"/>
      <c r="D1287" s="14"/>
    </row>
    <row r="1288" spans="3:4" x14ac:dyDescent="0.2">
      <c r="C1288" s="14"/>
      <c r="D1288" s="14"/>
    </row>
    <row r="1289" spans="3:4" x14ac:dyDescent="0.2">
      <c r="C1289" s="14"/>
      <c r="D1289" s="14"/>
    </row>
    <row r="1290" spans="3:4" x14ac:dyDescent="0.2">
      <c r="C1290" s="14"/>
      <c r="D1290" s="14"/>
    </row>
    <row r="1291" spans="3:4" x14ac:dyDescent="0.2">
      <c r="C1291" s="14"/>
      <c r="D1291" s="14"/>
    </row>
    <row r="1292" spans="3:4" x14ac:dyDescent="0.2">
      <c r="C1292" s="14"/>
      <c r="D1292" s="14"/>
    </row>
    <row r="1293" spans="3:4" x14ac:dyDescent="0.2">
      <c r="C1293" s="14"/>
      <c r="D1293" s="14"/>
    </row>
    <row r="1294" spans="3:4" x14ac:dyDescent="0.2">
      <c r="C1294" s="14"/>
      <c r="D1294" s="14"/>
    </row>
    <row r="1295" spans="3:4" x14ac:dyDescent="0.2">
      <c r="C1295" s="14"/>
      <c r="D1295" s="14"/>
    </row>
    <row r="1296" spans="3:4" x14ac:dyDescent="0.2">
      <c r="C1296" s="14"/>
      <c r="D1296" s="14"/>
    </row>
    <row r="1297" spans="3:4" x14ac:dyDescent="0.2">
      <c r="C1297" s="14"/>
      <c r="D1297" s="14"/>
    </row>
    <row r="1298" spans="3:4" x14ac:dyDescent="0.2">
      <c r="C1298" s="14"/>
      <c r="D1298" s="14"/>
    </row>
    <row r="1299" spans="3:4" x14ac:dyDescent="0.2">
      <c r="C1299" s="14"/>
      <c r="D1299" s="14"/>
    </row>
    <row r="1300" spans="3:4" x14ac:dyDescent="0.2">
      <c r="C1300" s="14"/>
      <c r="D1300" s="14"/>
    </row>
    <row r="1301" spans="3:4" x14ac:dyDescent="0.2">
      <c r="C1301" s="14"/>
      <c r="D1301" s="14"/>
    </row>
    <row r="1302" spans="3:4" x14ac:dyDescent="0.2">
      <c r="C1302" s="14"/>
      <c r="D1302" s="14"/>
    </row>
    <row r="1303" spans="3:4" x14ac:dyDescent="0.2">
      <c r="C1303" s="14"/>
      <c r="D1303" s="14"/>
    </row>
    <row r="1304" spans="3:4" x14ac:dyDescent="0.2">
      <c r="C1304" s="14"/>
      <c r="D1304" s="14"/>
    </row>
    <row r="1305" spans="3:4" x14ac:dyDescent="0.2">
      <c r="C1305" s="14"/>
      <c r="D1305" s="14"/>
    </row>
    <row r="1306" spans="3:4" x14ac:dyDescent="0.2">
      <c r="C1306" s="14"/>
      <c r="D1306" s="14"/>
    </row>
    <row r="1307" spans="3:4" x14ac:dyDescent="0.2">
      <c r="C1307" s="14"/>
      <c r="D1307" s="14"/>
    </row>
    <row r="1308" spans="3:4" x14ac:dyDescent="0.2">
      <c r="C1308" s="14"/>
      <c r="D1308" s="14"/>
    </row>
    <row r="1309" spans="3:4" x14ac:dyDescent="0.2">
      <c r="C1309" s="14"/>
      <c r="D1309" s="14"/>
    </row>
    <row r="1310" spans="3:4" x14ac:dyDescent="0.2">
      <c r="C1310" s="14"/>
      <c r="D1310" s="14"/>
    </row>
    <row r="1311" spans="3:4" x14ac:dyDescent="0.2">
      <c r="C1311" s="14"/>
      <c r="D1311" s="14"/>
    </row>
    <row r="1312" spans="3:4" x14ac:dyDescent="0.2">
      <c r="C1312" s="14"/>
      <c r="D1312" s="14"/>
    </row>
    <row r="1313" spans="3:4" x14ac:dyDescent="0.2">
      <c r="C1313" s="14"/>
      <c r="D1313" s="14"/>
    </row>
    <row r="1314" spans="3:4" x14ac:dyDescent="0.2">
      <c r="C1314" s="14"/>
      <c r="D1314" s="14"/>
    </row>
    <row r="1315" spans="3:4" x14ac:dyDescent="0.2">
      <c r="C1315" s="14"/>
      <c r="D1315" s="14"/>
    </row>
    <row r="1316" spans="3:4" x14ac:dyDescent="0.2">
      <c r="C1316" s="14"/>
      <c r="D1316" s="14"/>
    </row>
    <row r="1317" spans="3:4" x14ac:dyDescent="0.2">
      <c r="C1317" s="14"/>
      <c r="D1317" s="14"/>
    </row>
    <row r="1318" spans="3:4" x14ac:dyDescent="0.2">
      <c r="C1318" s="14"/>
      <c r="D1318" s="14"/>
    </row>
    <row r="1319" spans="3:4" x14ac:dyDescent="0.2">
      <c r="C1319" s="14"/>
      <c r="D1319" s="14"/>
    </row>
    <row r="1320" spans="3:4" x14ac:dyDescent="0.2">
      <c r="C1320" s="14"/>
      <c r="D1320" s="14"/>
    </row>
    <row r="1321" spans="3:4" x14ac:dyDescent="0.2">
      <c r="C1321" s="14"/>
      <c r="D1321" s="14"/>
    </row>
    <row r="1322" spans="3:4" x14ac:dyDescent="0.2">
      <c r="C1322" s="14"/>
      <c r="D1322" s="14"/>
    </row>
    <row r="1323" spans="3:4" x14ac:dyDescent="0.2">
      <c r="C1323" s="14"/>
      <c r="D1323" s="14"/>
    </row>
    <row r="1324" spans="3:4" x14ac:dyDescent="0.2">
      <c r="C1324" s="14"/>
      <c r="D1324" s="14"/>
    </row>
    <row r="1325" spans="3:4" x14ac:dyDescent="0.2">
      <c r="C1325" s="14"/>
      <c r="D1325" s="14"/>
    </row>
    <row r="1326" spans="3:4" x14ac:dyDescent="0.2">
      <c r="C1326" s="14"/>
      <c r="D1326" s="14"/>
    </row>
    <row r="1327" spans="3:4" x14ac:dyDescent="0.2">
      <c r="C1327" s="14"/>
      <c r="D1327" s="14"/>
    </row>
    <row r="1328" spans="3:4" x14ac:dyDescent="0.2">
      <c r="C1328" s="14"/>
      <c r="D1328" s="14"/>
    </row>
    <row r="1329" spans="3:4" x14ac:dyDescent="0.2">
      <c r="C1329" s="14"/>
      <c r="D1329" s="14"/>
    </row>
    <row r="1330" spans="3:4" x14ac:dyDescent="0.2">
      <c r="C1330" s="14"/>
      <c r="D1330" s="14"/>
    </row>
    <row r="1331" spans="3:4" x14ac:dyDescent="0.2">
      <c r="C1331" s="14"/>
      <c r="D1331" s="14"/>
    </row>
    <row r="1332" spans="3:4" x14ac:dyDescent="0.2">
      <c r="C1332" s="14"/>
      <c r="D1332" s="14"/>
    </row>
    <row r="1333" spans="3:4" x14ac:dyDescent="0.2">
      <c r="C1333" s="14"/>
      <c r="D1333" s="14"/>
    </row>
    <row r="1334" spans="3:4" x14ac:dyDescent="0.2">
      <c r="C1334" s="14"/>
      <c r="D1334" s="14"/>
    </row>
    <row r="1335" spans="3:4" x14ac:dyDescent="0.2">
      <c r="C1335" s="14"/>
      <c r="D1335" s="14"/>
    </row>
    <row r="1336" spans="3:4" x14ac:dyDescent="0.2">
      <c r="C1336" s="14"/>
      <c r="D1336" s="14"/>
    </row>
    <row r="1337" spans="3:4" x14ac:dyDescent="0.2">
      <c r="C1337" s="14"/>
      <c r="D1337" s="14"/>
    </row>
    <row r="1338" spans="3:4" x14ac:dyDescent="0.2">
      <c r="C1338" s="14"/>
      <c r="D1338" s="14"/>
    </row>
    <row r="1339" spans="3:4" x14ac:dyDescent="0.2">
      <c r="C1339" s="14"/>
      <c r="D1339" s="14"/>
    </row>
    <row r="1340" spans="3:4" x14ac:dyDescent="0.2">
      <c r="C1340" s="14"/>
      <c r="D1340" s="14"/>
    </row>
    <row r="1341" spans="3:4" x14ac:dyDescent="0.2">
      <c r="C1341" s="14"/>
      <c r="D1341" s="14"/>
    </row>
    <row r="1342" spans="3:4" x14ac:dyDescent="0.2">
      <c r="C1342" s="14"/>
      <c r="D1342" s="14"/>
    </row>
    <row r="1343" spans="3:4" x14ac:dyDescent="0.2">
      <c r="C1343" s="14"/>
      <c r="D1343" s="14"/>
    </row>
    <row r="1344" spans="3:4" x14ac:dyDescent="0.2">
      <c r="C1344" s="14"/>
      <c r="D1344" s="14"/>
    </row>
    <row r="1345" spans="3:4" x14ac:dyDescent="0.2">
      <c r="C1345" s="14"/>
      <c r="D1345" s="14"/>
    </row>
    <row r="1346" spans="3:4" x14ac:dyDescent="0.2">
      <c r="C1346" s="14"/>
      <c r="D1346" s="14"/>
    </row>
    <row r="1347" spans="3:4" x14ac:dyDescent="0.2">
      <c r="C1347" s="14"/>
      <c r="D1347" s="14"/>
    </row>
    <row r="1348" spans="3:4" x14ac:dyDescent="0.2">
      <c r="C1348" s="14"/>
      <c r="D1348" s="14"/>
    </row>
    <row r="1349" spans="3:4" x14ac:dyDescent="0.2">
      <c r="C1349" s="14"/>
      <c r="D1349" s="14"/>
    </row>
    <row r="1350" spans="3:4" x14ac:dyDescent="0.2">
      <c r="C1350" s="14"/>
      <c r="D1350" s="14"/>
    </row>
    <row r="1351" spans="3:4" x14ac:dyDescent="0.2">
      <c r="C1351" s="14"/>
      <c r="D1351" s="14"/>
    </row>
    <row r="1352" spans="3:4" x14ac:dyDescent="0.2">
      <c r="C1352" s="14"/>
      <c r="D1352" s="14"/>
    </row>
    <row r="1353" spans="3:4" x14ac:dyDescent="0.2">
      <c r="C1353" s="14"/>
      <c r="D1353" s="14"/>
    </row>
    <row r="1354" spans="3:4" x14ac:dyDescent="0.2">
      <c r="C1354" s="14"/>
      <c r="D1354" s="14"/>
    </row>
    <row r="1355" spans="3:4" x14ac:dyDescent="0.2">
      <c r="C1355" s="14"/>
      <c r="D1355" s="14"/>
    </row>
    <row r="1356" spans="3:4" x14ac:dyDescent="0.2">
      <c r="C1356" s="14"/>
      <c r="D1356" s="14"/>
    </row>
    <row r="1357" spans="3:4" x14ac:dyDescent="0.2">
      <c r="C1357" s="14"/>
      <c r="D1357" s="14"/>
    </row>
    <row r="1358" spans="3:4" x14ac:dyDescent="0.2">
      <c r="C1358" s="14"/>
      <c r="D1358" s="14"/>
    </row>
    <row r="1359" spans="3:4" x14ac:dyDescent="0.2">
      <c r="C1359" s="14"/>
      <c r="D1359" s="14"/>
    </row>
    <row r="1360" spans="3:4" x14ac:dyDescent="0.2">
      <c r="C1360" s="14"/>
      <c r="D1360" s="14"/>
    </row>
    <row r="1361" spans="3:4" x14ac:dyDescent="0.2">
      <c r="C1361" s="14"/>
      <c r="D1361" s="14"/>
    </row>
    <row r="1362" spans="3:4" x14ac:dyDescent="0.2">
      <c r="C1362" s="14"/>
      <c r="D1362" s="14"/>
    </row>
    <row r="1363" spans="3:4" x14ac:dyDescent="0.2">
      <c r="C1363" s="14"/>
      <c r="D1363" s="14"/>
    </row>
    <row r="1364" spans="3:4" x14ac:dyDescent="0.2">
      <c r="C1364" s="14"/>
      <c r="D1364" s="14"/>
    </row>
    <row r="1365" spans="3:4" x14ac:dyDescent="0.2">
      <c r="C1365" s="14"/>
      <c r="D1365" s="14"/>
    </row>
    <row r="1366" spans="3:4" x14ac:dyDescent="0.2">
      <c r="C1366" s="14"/>
      <c r="D1366" s="14"/>
    </row>
    <row r="1367" spans="3:4" x14ac:dyDescent="0.2">
      <c r="C1367" s="14"/>
      <c r="D1367" s="14"/>
    </row>
    <row r="1368" spans="3:4" x14ac:dyDescent="0.2">
      <c r="C1368" s="14"/>
      <c r="D1368" s="14"/>
    </row>
    <row r="1369" spans="3:4" x14ac:dyDescent="0.2">
      <c r="C1369" s="14"/>
      <c r="D1369" s="14"/>
    </row>
    <row r="1370" spans="3:4" x14ac:dyDescent="0.2">
      <c r="C1370" s="14"/>
      <c r="D1370" s="14"/>
    </row>
    <row r="1371" spans="3:4" x14ac:dyDescent="0.2">
      <c r="C1371" s="14"/>
      <c r="D1371" s="14"/>
    </row>
    <row r="1372" spans="3:4" x14ac:dyDescent="0.2">
      <c r="C1372" s="14"/>
      <c r="D1372" s="14"/>
    </row>
    <row r="1373" spans="3:4" x14ac:dyDescent="0.2">
      <c r="C1373" s="14"/>
      <c r="D1373" s="14"/>
    </row>
    <row r="1374" spans="3:4" x14ac:dyDescent="0.2">
      <c r="C1374" s="14"/>
      <c r="D1374" s="14"/>
    </row>
    <row r="1375" spans="3:4" x14ac:dyDescent="0.2">
      <c r="C1375" s="14"/>
      <c r="D1375" s="14"/>
    </row>
    <row r="1376" spans="3:4" x14ac:dyDescent="0.2">
      <c r="C1376" s="14"/>
      <c r="D1376" s="14"/>
    </row>
    <row r="1377" spans="3:4" x14ac:dyDescent="0.2">
      <c r="C1377" s="14"/>
      <c r="D1377" s="14"/>
    </row>
    <row r="1378" spans="3:4" x14ac:dyDescent="0.2">
      <c r="C1378" s="14"/>
      <c r="D1378" s="14"/>
    </row>
    <row r="1379" spans="3:4" x14ac:dyDescent="0.2">
      <c r="C1379" s="14"/>
      <c r="D1379" s="14"/>
    </row>
    <row r="1380" spans="3:4" x14ac:dyDescent="0.2">
      <c r="C1380" s="14"/>
      <c r="D1380" s="14"/>
    </row>
    <row r="1381" spans="3:4" x14ac:dyDescent="0.2">
      <c r="C1381" s="14"/>
      <c r="D1381" s="14"/>
    </row>
    <row r="1382" spans="3:4" x14ac:dyDescent="0.2">
      <c r="C1382" s="14"/>
      <c r="D1382" s="14"/>
    </row>
    <row r="1383" spans="3:4" x14ac:dyDescent="0.2">
      <c r="C1383" s="14"/>
      <c r="D1383" s="14"/>
    </row>
    <row r="1384" spans="3:4" x14ac:dyDescent="0.2">
      <c r="C1384" s="14"/>
      <c r="D1384" s="14"/>
    </row>
    <row r="1385" spans="3:4" x14ac:dyDescent="0.2">
      <c r="C1385" s="14"/>
      <c r="D1385" s="14"/>
    </row>
    <row r="1386" spans="3:4" x14ac:dyDescent="0.2">
      <c r="C1386" s="14"/>
      <c r="D1386" s="14"/>
    </row>
    <row r="1387" spans="3:4" x14ac:dyDescent="0.2">
      <c r="C1387" s="14"/>
      <c r="D1387" s="14"/>
    </row>
    <row r="1388" spans="3:4" x14ac:dyDescent="0.2">
      <c r="C1388" s="14"/>
      <c r="D1388" s="14"/>
    </row>
    <row r="1389" spans="3:4" x14ac:dyDescent="0.2">
      <c r="C1389" s="14"/>
      <c r="D1389" s="14"/>
    </row>
    <row r="1390" spans="3:4" x14ac:dyDescent="0.2">
      <c r="C1390" s="14"/>
      <c r="D1390" s="14"/>
    </row>
    <row r="1391" spans="3:4" x14ac:dyDescent="0.2">
      <c r="C1391" s="14"/>
      <c r="D1391" s="14"/>
    </row>
    <row r="1392" spans="3:4" x14ac:dyDescent="0.2">
      <c r="C1392" s="14"/>
      <c r="D1392" s="14"/>
    </row>
    <row r="1393" spans="3:4" x14ac:dyDescent="0.2">
      <c r="C1393" s="14"/>
      <c r="D1393" s="14"/>
    </row>
    <row r="1394" spans="3:4" x14ac:dyDescent="0.2">
      <c r="C1394" s="14"/>
      <c r="D1394" s="14"/>
    </row>
    <row r="1395" spans="3:4" x14ac:dyDescent="0.2">
      <c r="C1395" s="14"/>
      <c r="D1395" s="14"/>
    </row>
    <row r="1396" spans="3:4" x14ac:dyDescent="0.2">
      <c r="C1396" s="14"/>
      <c r="D1396" s="14"/>
    </row>
    <row r="1397" spans="3:4" x14ac:dyDescent="0.2">
      <c r="C1397" s="14"/>
      <c r="D1397" s="14"/>
    </row>
    <row r="1398" spans="3:4" x14ac:dyDescent="0.2">
      <c r="C1398" s="14"/>
      <c r="D1398" s="14"/>
    </row>
    <row r="1399" spans="3:4" x14ac:dyDescent="0.2">
      <c r="C1399" s="14"/>
      <c r="D1399" s="14"/>
    </row>
    <row r="1400" spans="3:4" x14ac:dyDescent="0.2">
      <c r="C1400" s="14"/>
      <c r="D1400" s="14"/>
    </row>
    <row r="1401" spans="3:4" x14ac:dyDescent="0.2">
      <c r="C1401" s="14"/>
      <c r="D1401" s="14"/>
    </row>
    <row r="1402" spans="3:4" x14ac:dyDescent="0.2">
      <c r="C1402" s="14"/>
      <c r="D1402" s="14"/>
    </row>
    <row r="1403" spans="3:4" x14ac:dyDescent="0.2">
      <c r="C1403" s="14"/>
      <c r="D1403" s="14"/>
    </row>
    <row r="1404" spans="3:4" x14ac:dyDescent="0.2">
      <c r="C1404" s="14"/>
      <c r="D1404" s="14"/>
    </row>
    <row r="1405" spans="3:4" x14ac:dyDescent="0.2">
      <c r="C1405" s="14"/>
      <c r="D1405" s="14"/>
    </row>
    <row r="1406" spans="3:4" x14ac:dyDescent="0.2">
      <c r="C1406" s="14"/>
      <c r="D1406" s="14"/>
    </row>
    <row r="1407" spans="3:4" x14ac:dyDescent="0.2">
      <c r="C1407" s="14"/>
      <c r="D1407" s="14"/>
    </row>
    <row r="1408" spans="3:4" x14ac:dyDescent="0.2">
      <c r="C1408" s="14"/>
      <c r="D1408" s="14"/>
    </row>
    <row r="1409" spans="3:4" x14ac:dyDescent="0.2">
      <c r="C1409" s="14"/>
      <c r="D1409" s="14"/>
    </row>
    <row r="1410" spans="3:4" x14ac:dyDescent="0.2">
      <c r="C1410" s="14"/>
      <c r="D1410" s="14"/>
    </row>
    <row r="1411" spans="3:4" x14ac:dyDescent="0.2">
      <c r="C1411" s="14"/>
      <c r="D1411" s="14"/>
    </row>
    <row r="1412" spans="3:4" x14ac:dyDescent="0.2">
      <c r="C1412" s="14"/>
      <c r="D1412" s="14"/>
    </row>
    <row r="1413" spans="3:4" x14ac:dyDescent="0.2">
      <c r="C1413" s="14"/>
      <c r="D1413" s="14"/>
    </row>
    <row r="1414" spans="3:4" x14ac:dyDescent="0.2">
      <c r="C1414" s="14"/>
      <c r="D1414" s="14"/>
    </row>
    <row r="1415" spans="3:4" x14ac:dyDescent="0.2">
      <c r="C1415" s="14"/>
      <c r="D1415" s="14"/>
    </row>
    <row r="1416" spans="3:4" x14ac:dyDescent="0.2">
      <c r="C1416" s="14"/>
      <c r="D1416" s="14"/>
    </row>
    <row r="1417" spans="3:4" x14ac:dyDescent="0.2">
      <c r="C1417" s="14"/>
      <c r="D1417" s="14"/>
    </row>
    <row r="1418" spans="3:4" x14ac:dyDescent="0.2">
      <c r="C1418" s="14"/>
      <c r="D1418" s="14"/>
    </row>
    <row r="1419" spans="3:4" x14ac:dyDescent="0.2">
      <c r="C1419" s="14"/>
      <c r="D1419" s="14"/>
    </row>
    <row r="1420" spans="3:4" x14ac:dyDescent="0.2">
      <c r="C1420" s="14"/>
      <c r="D1420" s="14"/>
    </row>
    <row r="1421" spans="3:4" x14ac:dyDescent="0.2">
      <c r="C1421" s="14"/>
      <c r="D1421" s="14"/>
    </row>
    <row r="1422" spans="3:4" x14ac:dyDescent="0.2">
      <c r="C1422" s="14"/>
      <c r="D1422" s="14"/>
    </row>
    <row r="1423" spans="3:4" x14ac:dyDescent="0.2">
      <c r="C1423" s="14"/>
      <c r="D1423" s="14"/>
    </row>
    <row r="1424" spans="3:4" x14ac:dyDescent="0.2">
      <c r="C1424" s="14"/>
      <c r="D1424" s="14"/>
    </row>
    <row r="1425" spans="3:4" x14ac:dyDescent="0.2">
      <c r="C1425" s="14"/>
      <c r="D1425" s="14"/>
    </row>
    <row r="1426" spans="3:4" x14ac:dyDescent="0.2">
      <c r="C1426" s="14"/>
      <c r="D1426" s="14"/>
    </row>
    <row r="1427" spans="3:4" x14ac:dyDescent="0.2">
      <c r="C1427" s="14"/>
      <c r="D1427" s="14"/>
    </row>
    <row r="1428" spans="3:4" x14ac:dyDescent="0.2">
      <c r="C1428" s="14"/>
      <c r="D1428" s="14"/>
    </row>
    <row r="1429" spans="3:4" x14ac:dyDescent="0.2">
      <c r="C1429" s="14"/>
      <c r="D1429" s="14"/>
    </row>
    <row r="1430" spans="3:4" x14ac:dyDescent="0.2">
      <c r="C1430" s="14"/>
      <c r="D1430" s="14"/>
    </row>
    <row r="1431" spans="3:4" x14ac:dyDescent="0.2">
      <c r="C1431" s="14"/>
      <c r="D1431" s="14"/>
    </row>
    <row r="1432" spans="3:4" x14ac:dyDescent="0.2">
      <c r="C1432" s="14"/>
      <c r="D1432" s="14"/>
    </row>
    <row r="1433" spans="3:4" x14ac:dyDescent="0.2">
      <c r="C1433" s="14"/>
      <c r="D1433" s="14"/>
    </row>
    <row r="1434" spans="3:4" x14ac:dyDescent="0.2">
      <c r="C1434" s="14"/>
      <c r="D1434" s="14"/>
    </row>
    <row r="1435" spans="3:4" x14ac:dyDescent="0.2">
      <c r="C1435" s="14"/>
      <c r="D1435" s="14"/>
    </row>
    <row r="1436" spans="3:4" x14ac:dyDescent="0.2">
      <c r="C1436" s="14"/>
      <c r="D1436" s="14"/>
    </row>
    <row r="1437" spans="3:4" x14ac:dyDescent="0.2">
      <c r="C1437" s="14"/>
      <c r="D1437" s="14"/>
    </row>
    <row r="1438" spans="3:4" x14ac:dyDescent="0.2">
      <c r="C1438" s="14"/>
      <c r="D1438" s="14"/>
    </row>
    <row r="1439" spans="3:4" x14ac:dyDescent="0.2">
      <c r="C1439" s="14"/>
      <c r="D1439" s="14"/>
    </row>
    <row r="1440" spans="3:4" x14ac:dyDescent="0.2">
      <c r="C1440" s="14"/>
      <c r="D1440" s="14"/>
    </row>
    <row r="1441" spans="3:4" x14ac:dyDescent="0.2">
      <c r="C1441" s="14"/>
      <c r="D1441" s="14"/>
    </row>
    <row r="1442" spans="3:4" x14ac:dyDescent="0.2">
      <c r="C1442" s="14"/>
      <c r="D1442" s="14"/>
    </row>
    <row r="1443" spans="3:4" x14ac:dyDescent="0.2">
      <c r="C1443" s="14"/>
      <c r="D1443" s="14"/>
    </row>
    <row r="1444" spans="3:4" x14ac:dyDescent="0.2">
      <c r="C1444" s="14"/>
      <c r="D1444" s="14"/>
    </row>
    <row r="1445" spans="3:4" x14ac:dyDescent="0.2">
      <c r="C1445" s="14"/>
      <c r="D1445" s="14"/>
    </row>
    <row r="1446" spans="3:4" x14ac:dyDescent="0.2">
      <c r="C1446" s="14"/>
      <c r="D1446" s="14"/>
    </row>
    <row r="1447" spans="3:4" x14ac:dyDescent="0.2">
      <c r="C1447" s="14"/>
      <c r="D1447" s="14"/>
    </row>
    <row r="1448" spans="3:4" x14ac:dyDescent="0.2">
      <c r="C1448" s="14"/>
      <c r="D1448" s="14"/>
    </row>
    <row r="1449" spans="3:4" x14ac:dyDescent="0.2">
      <c r="C1449" s="14"/>
      <c r="D1449" s="14"/>
    </row>
    <row r="1450" spans="3:4" x14ac:dyDescent="0.2">
      <c r="C1450" s="14"/>
      <c r="D1450" s="14"/>
    </row>
    <row r="1451" spans="3:4" x14ac:dyDescent="0.2">
      <c r="C1451" s="14"/>
      <c r="D1451" s="14"/>
    </row>
    <row r="1452" spans="3:4" x14ac:dyDescent="0.2">
      <c r="C1452" s="14"/>
      <c r="D1452" s="14"/>
    </row>
    <row r="1453" spans="3:4" x14ac:dyDescent="0.2">
      <c r="C1453" s="14"/>
      <c r="D1453" s="14"/>
    </row>
    <row r="1454" spans="3:4" x14ac:dyDescent="0.2">
      <c r="C1454" s="14"/>
      <c r="D1454" s="14"/>
    </row>
    <row r="1455" spans="3:4" x14ac:dyDescent="0.2">
      <c r="C1455" s="14"/>
      <c r="D1455" s="14"/>
    </row>
    <row r="1456" spans="3:4" x14ac:dyDescent="0.2">
      <c r="C1456" s="14"/>
      <c r="D1456" s="14"/>
    </row>
    <row r="1457" spans="3:4" x14ac:dyDescent="0.2">
      <c r="C1457" s="14"/>
      <c r="D1457" s="14"/>
    </row>
    <row r="1458" spans="3:4" x14ac:dyDescent="0.2">
      <c r="C1458" s="14"/>
      <c r="D1458" s="14"/>
    </row>
    <row r="1459" spans="3:4" x14ac:dyDescent="0.2">
      <c r="C1459" s="14"/>
      <c r="D1459" s="14"/>
    </row>
    <row r="1460" spans="3:4" x14ac:dyDescent="0.2">
      <c r="C1460" s="14"/>
      <c r="D1460" s="14"/>
    </row>
    <row r="1461" spans="3:4" x14ac:dyDescent="0.2">
      <c r="C1461" s="14"/>
      <c r="D1461" s="14"/>
    </row>
    <row r="1462" spans="3:4" x14ac:dyDescent="0.2">
      <c r="C1462" s="14"/>
      <c r="D1462" s="14"/>
    </row>
    <row r="1463" spans="3:4" x14ac:dyDescent="0.2">
      <c r="C1463" s="14"/>
      <c r="D1463" s="14"/>
    </row>
    <row r="1464" spans="3:4" x14ac:dyDescent="0.2">
      <c r="C1464" s="14"/>
      <c r="D1464" s="14"/>
    </row>
    <row r="1465" spans="3:4" x14ac:dyDescent="0.2">
      <c r="C1465" s="14"/>
      <c r="D1465" s="14"/>
    </row>
    <row r="1466" spans="3:4" x14ac:dyDescent="0.2">
      <c r="C1466" s="14"/>
      <c r="D1466" s="14"/>
    </row>
    <row r="1467" spans="3:4" x14ac:dyDescent="0.2">
      <c r="C1467" s="14"/>
      <c r="D1467" s="14"/>
    </row>
    <row r="1468" spans="3:4" x14ac:dyDescent="0.2">
      <c r="C1468" s="14"/>
      <c r="D1468" s="14"/>
    </row>
    <row r="1469" spans="3:4" x14ac:dyDescent="0.2">
      <c r="C1469" s="14"/>
      <c r="D1469" s="14"/>
    </row>
    <row r="1470" spans="3:4" x14ac:dyDescent="0.2">
      <c r="C1470" s="14"/>
      <c r="D1470" s="14"/>
    </row>
    <row r="1471" spans="3:4" x14ac:dyDescent="0.2">
      <c r="C1471" s="14"/>
      <c r="D1471" s="14"/>
    </row>
    <row r="1472" spans="3:4" x14ac:dyDescent="0.2">
      <c r="C1472" s="14"/>
      <c r="D1472" s="14"/>
    </row>
    <row r="1473" spans="3:4" x14ac:dyDescent="0.2">
      <c r="C1473" s="14"/>
      <c r="D1473" s="14"/>
    </row>
    <row r="1474" spans="3:4" x14ac:dyDescent="0.2">
      <c r="C1474" s="14"/>
      <c r="D1474" s="14"/>
    </row>
    <row r="1475" spans="3:4" x14ac:dyDescent="0.2">
      <c r="C1475" s="14"/>
      <c r="D1475" s="14"/>
    </row>
    <row r="1476" spans="3:4" x14ac:dyDescent="0.2">
      <c r="C1476" s="14"/>
      <c r="D1476" s="14"/>
    </row>
    <row r="1477" spans="3:4" x14ac:dyDescent="0.2">
      <c r="C1477" s="14"/>
      <c r="D1477" s="14"/>
    </row>
    <row r="1478" spans="3:4" x14ac:dyDescent="0.2">
      <c r="C1478" s="14"/>
      <c r="D1478" s="14"/>
    </row>
    <row r="1479" spans="3:4" x14ac:dyDescent="0.2">
      <c r="C1479" s="14"/>
      <c r="D1479" s="14"/>
    </row>
    <row r="1480" spans="3:4" x14ac:dyDescent="0.2">
      <c r="C1480" s="14"/>
      <c r="D1480" s="14"/>
    </row>
    <row r="1481" spans="3:4" x14ac:dyDescent="0.2">
      <c r="C1481" s="14"/>
      <c r="D1481" s="14"/>
    </row>
    <row r="1482" spans="3:4" x14ac:dyDescent="0.2">
      <c r="C1482" s="14"/>
      <c r="D1482" s="14"/>
    </row>
    <row r="1483" spans="3:4" x14ac:dyDescent="0.2">
      <c r="C1483" s="14"/>
      <c r="D1483" s="14"/>
    </row>
    <row r="1484" spans="3:4" x14ac:dyDescent="0.2">
      <c r="C1484" s="14"/>
      <c r="D1484" s="14"/>
    </row>
    <row r="1485" spans="3:4" x14ac:dyDescent="0.2">
      <c r="C1485" s="14"/>
      <c r="D1485" s="14"/>
    </row>
    <row r="1486" spans="3:4" x14ac:dyDescent="0.2">
      <c r="C1486" s="14"/>
      <c r="D1486" s="14"/>
    </row>
    <row r="1487" spans="3:4" x14ac:dyDescent="0.2">
      <c r="C1487" s="14"/>
      <c r="D1487" s="14"/>
    </row>
    <row r="1488" spans="3:4" x14ac:dyDescent="0.2">
      <c r="C1488" s="14"/>
      <c r="D1488" s="14"/>
    </row>
    <row r="1489" spans="3:4" x14ac:dyDescent="0.2">
      <c r="C1489" s="14"/>
      <c r="D1489" s="14"/>
    </row>
    <row r="1490" spans="3:4" x14ac:dyDescent="0.2">
      <c r="C1490" s="14"/>
      <c r="D1490" s="14"/>
    </row>
    <row r="1491" spans="3:4" x14ac:dyDescent="0.2">
      <c r="C1491" s="14"/>
      <c r="D1491" s="14"/>
    </row>
    <row r="1492" spans="3:4" x14ac:dyDescent="0.2">
      <c r="C1492" s="14"/>
      <c r="D1492" s="14"/>
    </row>
    <row r="1493" spans="3:4" x14ac:dyDescent="0.2">
      <c r="C1493" s="14"/>
      <c r="D1493" s="14"/>
    </row>
    <row r="1494" spans="3:4" x14ac:dyDescent="0.2">
      <c r="C1494" s="14"/>
      <c r="D1494" s="14"/>
    </row>
    <row r="1495" spans="3:4" x14ac:dyDescent="0.2">
      <c r="C1495" s="14"/>
      <c r="D1495" s="14"/>
    </row>
    <row r="1496" spans="3:4" x14ac:dyDescent="0.2">
      <c r="C1496" s="14"/>
      <c r="D1496" s="14"/>
    </row>
    <row r="1497" spans="3:4" x14ac:dyDescent="0.2">
      <c r="C1497" s="14"/>
      <c r="D1497" s="14"/>
    </row>
    <row r="1498" spans="3:4" x14ac:dyDescent="0.2">
      <c r="C1498" s="14"/>
      <c r="D1498" s="14"/>
    </row>
    <row r="1499" spans="3:4" x14ac:dyDescent="0.2">
      <c r="C1499" s="14"/>
      <c r="D1499" s="14"/>
    </row>
    <row r="1500" spans="3:4" x14ac:dyDescent="0.2">
      <c r="C1500" s="14"/>
      <c r="D1500" s="14"/>
    </row>
    <row r="1501" spans="3:4" x14ac:dyDescent="0.2">
      <c r="C1501" s="14"/>
      <c r="D1501" s="14"/>
    </row>
    <row r="1502" spans="3:4" x14ac:dyDescent="0.2">
      <c r="C1502" s="14"/>
      <c r="D1502" s="14"/>
    </row>
    <row r="1503" spans="3:4" x14ac:dyDescent="0.2">
      <c r="C1503" s="14"/>
      <c r="D1503" s="14"/>
    </row>
    <row r="1504" spans="3:4" x14ac:dyDescent="0.2">
      <c r="C1504" s="14"/>
      <c r="D1504" s="14"/>
    </row>
    <row r="1505" spans="3:4" x14ac:dyDescent="0.2">
      <c r="C1505" s="14"/>
      <c r="D1505" s="14"/>
    </row>
    <row r="1506" spans="3:4" x14ac:dyDescent="0.2">
      <c r="C1506" s="14"/>
      <c r="D1506" s="14"/>
    </row>
    <row r="1507" spans="3:4" x14ac:dyDescent="0.2">
      <c r="C1507" s="14"/>
      <c r="D1507" s="14"/>
    </row>
    <row r="1508" spans="3:4" x14ac:dyDescent="0.2">
      <c r="C1508" s="14"/>
      <c r="D1508" s="14"/>
    </row>
    <row r="1509" spans="3:4" x14ac:dyDescent="0.2">
      <c r="C1509" s="14"/>
      <c r="D1509" s="14"/>
    </row>
    <row r="1510" spans="3:4" x14ac:dyDescent="0.2">
      <c r="C1510" s="14"/>
      <c r="D1510" s="14"/>
    </row>
    <row r="1511" spans="3:4" x14ac:dyDescent="0.2">
      <c r="C1511" s="14"/>
      <c r="D1511" s="14"/>
    </row>
    <row r="1512" spans="3:4" x14ac:dyDescent="0.2">
      <c r="C1512" s="14"/>
      <c r="D1512" s="14"/>
    </row>
    <row r="1513" spans="3:4" x14ac:dyDescent="0.2">
      <c r="C1513" s="14"/>
      <c r="D1513" s="14"/>
    </row>
    <row r="1514" spans="3:4" x14ac:dyDescent="0.2">
      <c r="C1514" s="14"/>
      <c r="D1514" s="14"/>
    </row>
    <row r="1515" spans="3:4" x14ac:dyDescent="0.2">
      <c r="C1515" s="14"/>
      <c r="D1515" s="14"/>
    </row>
    <row r="1516" spans="3:4" x14ac:dyDescent="0.2">
      <c r="C1516" s="14"/>
      <c r="D1516" s="14"/>
    </row>
    <row r="1517" spans="3:4" x14ac:dyDescent="0.2">
      <c r="C1517" s="14"/>
      <c r="D1517" s="14"/>
    </row>
    <row r="1518" spans="3:4" x14ac:dyDescent="0.2">
      <c r="C1518" s="14"/>
      <c r="D1518" s="14"/>
    </row>
    <row r="1519" spans="3:4" x14ac:dyDescent="0.2">
      <c r="C1519" s="14"/>
      <c r="D1519" s="14"/>
    </row>
    <row r="1520" spans="3:4" x14ac:dyDescent="0.2">
      <c r="C1520" s="14"/>
      <c r="D1520" s="14"/>
    </row>
    <row r="1521" spans="3:4" x14ac:dyDescent="0.2">
      <c r="C1521" s="14"/>
      <c r="D1521" s="14"/>
    </row>
    <row r="1522" spans="3:4" x14ac:dyDescent="0.2">
      <c r="C1522" s="14"/>
      <c r="D1522" s="14"/>
    </row>
    <row r="1523" spans="3:4" x14ac:dyDescent="0.2">
      <c r="C1523" s="14"/>
      <c r="D1523" s="14"/>
    </row>
    <row r="1524" spans="3:4" x14ac:dyDescent="0.2">
      <c r="C1524" s="14"/>
      <c r="D1524" s="14"/>
    </row>
    <row r="1525" spans="3:4" x14ac:dyDescent="0.2">
      <c r="C1525" s="14"/>
      <c r="D1525" s="14"/>
    </row>
    <row r="1526" spans="3:4" x14ac:dyDescent="0.2">
      <c r="C1526" s="14"/>
      <c r="D1526" s="14"/>
    </row>
    <row r="1527" spans="3:4" x14ac:dyDescent="0.2">
      <c r="C1527" s="14"/>
      <c r="D1527" s="14"/>
    </row>
    <row r="1528" spans="3:4" x14ac:dyDescent="0.2">
      <c r="C1528" s="14"/>
      <c r="D1528" s="14"/>
    </row>
    <row r="1529" spans="3:4" x14ac:dyDescent="0.2">
      <c r="C1529" s="14"/>
      <c r="D1529" s="14"/>
    </row>
    <row r="1530" spans="3:4" x14ac:dyDescent="0.2">
      <c r="C1530" s="14"/>
      <c r="D1530" s="14"/>
    </row>
    <row r="1531" spans="3:4" x14ac:dyDescent="0.2">
      <c r="C1531" s="14"/>
      <c r="D1531" s="14"/>
    </row>
    <row r="1532" spans="3:4" x14ac:dyDescent="0.2">
      <c r="C1532" s="14"/>
      <c r="D1532" s="14"/>
    </row>
    <row r="1533" spans="3:4" x14ac:dyDescent="0.2">
      <c r="C1533" s="14"/>
      <c r="D1533" s="14"/>
    </row>
    <row r="1534" spans="3:4" x14ac:dyDescent="0.2">
      <c r="C1534" s="14"/>
      <c r="D1534" s="14"/>
    </row>
    <row r="1535" spans="3:4" x14ac:dyDescent="0.2">
      <c r="C1535" s="14"/>
      <c r="D1535" s="14"/>
    </row>
    <row r="1536" spans="3:4" x14ac:dyDescent="0.2">
      <c r="C1536" s="14"/>
      <c r="D1536" s="14"/>
    </row>
    <row r="1537" spans="3:4" x14ac:dyDescent="0.2">
      <c r="C1537" s="14"/>
      <c r="D1537" s="14"/>
    </row>
    <row r="1538" spans="3:4" x14ac:dyDescent="0.2">
      <c r="C1538" s="14"/>
      <c r="D1538" s="14"/>
    </row>
    <row r="1539" spans="3:4" x14ac:dyDescent="0.2">
      <c r="C1539" s="14"/>
      <c r="D1539" s="14"/>
    </row>
    <row r="1540" spans="3:4" x14ac:dyDescent="0.2">
      <c r="C1540" s="14"/>
      <c r="D1540" s="14"/>
    </row>
    <row r="1541" spans="3:4" x14ac:dyDescent="0.2">
      <c r="C1541" s="14"/>
      <c r="D1541" s="14"/>
    </row>
    <row r="1542" spans="3:4" x14ac:dyDescent="0.2">
      <c r="C1542" s="14"/>
      <c r="D1542" s="14"/>
    </row>
    <row r="1543" spans="3:4" x14ac:dyDescent="0.2">
      <c r="C1543" s="14"/>
      <c r="D1543" s="14"/>
    </row>
    <row r="1544" spans="3:4" x14ac:dyDescent="0.2">
      <c r="C1544" s="14"/>
      <c r="D1544" s="14"/>
    </row>
    <row r="1545" spans="3:4" x14ac:dyDescent="0.2">
      <c r="C1545" s="14"/>
      <c r="D1545" s="14"/>
    </row>
    <row r="1546" spans="3:4" x14ac:dyDescent="0.2">
      <c r="C1546" s="14"/>
      <c r="D1546" s="14"/>
    </row>
    <row r="1547" spans="3:4" x14ac:dyDescent="0.2">
      <c r="C1547" s="14"/>
      <c r="D1547" s="14"/>
    </row>
    <row r="1548" spans="3:4" x14ac:dyDescent="0.2">
      <c r="C1548" s="14"/>
      <c r="D1548" s="14"/>
    </row>
    <row r="1549" spans="3:4" x14ac:dyDescent="0.2">
      <c r="C1549" s="14"/>
      <c r="D1549" s="14"/>
    </row>
    <row r="1550" spans="3:4" x14ac:dyDescent="0.2">
      <c r="C1550" s="14"/>
      <c r="D1550" s="14"/>
    </row>
    <row r="1551" spans="3:4" x14ac:dyDescent="0.2">
      <c r="C1551" s="14"/>
      <c r="D1551" s="14"/>
    </row>
    <row r="1552" spans="3:4" x14ac:dyDescent="0.2">
      <c r="C1552" s="14"/>
      <c r="D1552" s="14"/>
    </row>
    <row r="1553" spans="3:4" x14ac:dyDescent="0.2">
      <c r="C1553" s="14"/>
      <c r="D1553" s="14"/>
    </row>
    <row r="1554" spans="3:4" x14ac:dyDescent="0.2">
      <c r="C1554" s="14"/>
      <c r="D1554" s="14"/>
    </row>
    <row r="1555" spans="3:4" x14ac:dyDescent="0.2">
      <c r="C1555" s="14"/>
      <c r="D1555" s="14"/>
    </row>
    <row r="1556" spans="3:4" x14ac:dyDescent="0.2">
      <c r="C1556" s="14"/>
      <c r="D1556" s="14"/>
    </row>
    <row r="1557" spans="3:4" x14ac:dyDescent="0.2">
      <c r="C1557" s="14"/>
      <c r="D1557" s="14"/>
    </row>
    <row r="1558" spans="3:4" x14ac:dyDescent="0.2">
      <c r="C1558" s="14"/>
      <c r="D1558" s="14"/>
    </row>
    <row r="1559" spans="3:4" x14ac:dyDescent="0.2">
      <c r="C1559" s="14"/>
      <c r="D1559" s="14"/>
    </row>
    <row r="1560" spans="3:4" x14ac:dyDescent="0.2">
      <c r="C1560" s="14"/>
      <c r="D1560" s="14"/>
    </row>
    <row r="1561" spans="3:4" x14ac:dyDescent="0.2">
      <c r="C1561" s="14"/>
      <c r="D1561" s="14"/>
    </row>
    <row r="1562" spans="3:4" x14ac:dyDescent="0.2">
      <c r="C1562" s="14"/>
      <c r="D1562" s="14"/>
    </row>
    <row r="1563" spans="3:4" x14ac:dyDescent="0.2">
      <c r="C1563" s="14"/>
      <c r="D1563" s="14"/>
    </row>
    <row r="1564" spans="3:4" x14ac:dyDescent="0.2">
      <c r="C1564" s="14"/>
      <c r="D1564" s="14"/>
    </row>
    <row r="1565" spans="3:4" x14ac:dyDescent="0.2">
      <c r="C1565" s="14"/>
      <c r="D1565" s="14"/>
    </row>
    <row r="1566" spans="3:4" x14ac:dyDescent="0.2">
      <c r="C1566" s="14"/>
      <c r="D1566" s="14"/>
    </row>
    <row r="1567" spans="3:4" x14ac:dyDescent="0.2">
      <c r="C1567" s="14"/>
      <c r="D1567" s="14"/>
    </row>
    <row r="1568" spans="3:4" x14ac:dyDescent="0.2">
      <c r="C1568" s="14"/>
      <c r="D1568" s="14"/>
    </row>
    <row r="1569" spans="3:4" x14ac:dyDescent="0.2">
      <c r="C1569" s="14"/>
      <c r="D1569" s="14"/>
    </row>
    <row r="1570" spans="3:4" x14ac:dyDescent="0.2">
      <c r="C1570" s="14"/>
      <c r="D1570" s="14"/>
    </row>
    <row r="1571" spans="3:4" x14ac:dyDescent="0.2">
      <c r="C1571" s="14"/>
      <c r="D1571" s="14"/>
    </row>
    <row r="1572" spans="3:4" x14ac:dyDescent="0.2">
      <c r="C1572" s="14"/>
      <c r="D1572" s="14"/>
    </row>
    <row r="1573" spans="3:4" x14ac:dyDescent="0.2">
      <c r="C1573" s="14"/>
      <c r="D1573" s="14"/>
    </row>
    <row r="1574" spans="3:4" x14ac:dyDescent="0.2">
      <c r="C1574" s="14"/>
      <c r="D1574" s="14"/>
    </row>
    <row r="1575" spans="3:4" x14ac:dyDescent="0.2">
      <c r="C1575" s="14"/>
      <c r="D1575" s="14"/>
    </row>
    <row r="1576" spans="3:4" x14ac:dyDescent="0.2">
      <c r="C1576" s="14"/>
      <c r="D1576" s="14"/>
    </row>
    <row r="1577" spans="3:4" x14ac:dyDescent="0.2">
      <c r="C1577" s="14"/>
      <c r="D1577" s="14"/>
    </row>
    <row r="1578" spans="3:4" x14ac:dyDescent="0.2">
      <c r="C1578" s="14"/>
      <c r="D1578" s="14"/>
    </row>
    <row r="1579" spans="3:4" x14ac:dyDescent="0.2">
      <c r="C1579" s="14"/>
      <c r="D1579" s="14"/>
    </row>
    <row r="1580" spans="3:4" x14ac:dyDescent="0.2">
      <c r="C1580" s="14"/>
      <c r="D1580" s="14"/>
    </row>
    <row r="1581" spans="3:4" x14ac:dyDescent="0.2">
      <c r="C1581" s="14"/>
      <c r="D1581" s="14"/>
    </row>
    <row r="1582" spans="3:4" x14ac:dyDescent="0.2">
      <c r="C1582" s="14"/>
      <c r="D1582" s="14"/>
    </row>
    <row r="1583" spans="3:4" x14ac:dyDescent="0.2">
      <c r="C1583" s="14"/>
      <c r="D1583" s="14"/>
    </row>
    <row r="1584" spans="3:4" x14ac:dyDescent="0.2">
      <c r="C1584" s="14"/>
      <c r="D1584" s="14"/>
    </row>
    <row r="1585" spans="3:4" x14ac:dyDescent="0.2">
      <c r="C1585" s="14"/>
      <c r="D1585" s="14"/>
    </row>
    <row r="1586" spans="3:4" x14ac:dyDescent="0.2">
      <c r="C1586" s="14"/>
      <c r="D1586" s="14"/>
    </row>
    <row r="1587" spans="3:4" x14ac:dyDescent="0.2">
      <c r="C1587" s="14"/>
      <c r="D1587" s="14"/>
    </row>
    <row r="1588" spans="3:4" x14ac:dyDescent="0.2">
      <c r="C1588" s="14"/>
      <c r="D1588" s="14"/>
    </row>
    <row r="1589" spans="3:4" x14ac:dyDescent="0.2">
      <c r="C1589" s="14"/>
      <c r="D1589" s="14"/>
    </row>
    <row r="1590" spans="3:4" x14ac:dyDescent="0.2">
      <c r="C1590" s="14"/>
      <c r="D1590" s="14"/>
    </row>
    <row r="1591" spans="3:4" x14ac:dyDescent="0.2">
      <c r="C1591" s="14"/>
      <c r="D1591" s="14"/>
    </row>
    <row r="1592" spans="3:4" x14ac:dyDescent="0.2">
      <c r="C1592" s="14"/>
      <c r="D1592" s="14"/>
    </row>
    <row r="1593" spans="3:4" x14ac:dyDescent="0.2">
      <c r="C1593" s="14"/>
      <c r="D1593" s="14"/>
    </row>
    <row r="1594" spans="3:4" x14ac:dyDescent="0.2">
      <c r="C1594" s="14"/>
      <c r="D1594" s="14"/>
    </row>
    <row r="1595" spans="3:4" x14ac:dyDescent="0.2">
      <c r="C1595" s="14"/>
      <c r="D1595" s="14"/>
    </row>
    <row r="1596" spans="3:4" x14ac:dyDescent="0.2">
      <c r="C1596" s="14"/>
      <c r="D1596" s="14"/>
    </row>
    <row r="1597" spans="3:4" x14ac:dyDescent="0.2">
      <c r="C1597" s="14"/>
      <c r="D1597" s="14"/>
    </row>
    <row r="1598" spans="3:4" x14ac:dyDescent="0.2">
      <c r="C1598" s="14"/>
      <c r="D1598" s="14"/>
    </row>
    <row r="1599" spans="3:4" x14ac:dyDescent="0.2">
      <c r="C1599" s="14"/>
      <c r="D1599" s="14"/>
    </row>
    <row r="1600" spans="3:4" x14ac:dyDescent="0.2">
      <c r="C1600" s="14"/>
      <c r="D1600" s="14"/>
    </row>
    <row r="1601" spans="3:4" x14ac:dyDescent="0.2">
      <c r="C1601" s="14"/>
      <c r="D1601" s="14"/>
    </row>
    <row r="1602" spans="3:4" x14ac:dyDescent="0.2">
      <c r="C1602" s="14"/>
      <c r="D1602" s="14"/>
    </row>
    <row r="1603" spans="3:4" x14ac:dyDescent="0.2">
      <c r="C1603" s="14"/>
      <c r="D1603" s="14"/>
    </row>
    <row r="1604" spans="3:4" x14ac:dyDescent="0.2">
      <c r="C1604" s="14"/>
      <c r="D1604" s="14"/>
    </row>
    <row r="1605" spans="3:4" x14ac:dyDescent="0.2">
      <c r="C1605" s="14"/>
      <c r="D1605" s="14"/>
    </row>
    <row r="1606" spans="3:4" x14ac:dyDescent="0.2">
      <c r="C1606" s="14"/>
      <c r="D1606" s="14"/>
    </row>
    <row r="1607" spans="3:4" x14ac:dyDescent="0.2">
      <c r="C1607" s="14"/>
      <c r="D1607" s="14"/>
    </row>
    <row r="1608" spans="3:4" x14ac:dyDescent="0.2">
      <c r="C1608" s="14"/>
      <c r="D1608" s="14"/>
    </row>
    <row r="1609" spans="3:4" x14ac:dyDescent="0.2">
      <c r="C1609" s="14"/>
      <c r="D1609" s="14"/>
    </row>
    <row r="1610" spans="3:4" x14ac:dyDescent="0.2">
      <c r="C1610" s="14"/>
      <c r="D1610" s="14"/>
    </row>
    <row r="1611" spans="3:4" x14ac:dyDescent="0.2">
      <c r="C1611" s="14"/>
      <c r="D1611" s="14"/>
    </row>
    <row r="1612" spans="3:4" x14ac:dyDescent="0.2">
      <c r="C1612" s="14"/>
      <c r="D1612" s="14"/>
    </row>
    <row r="1613" spans="3:4" x14ac:dyDescent="0.2">
      <c r="C1613" s="14"/>
      <c r="D1613" s="14"/>
    </row>
    <row r="1614" spans="3:4" x14ac:dyDescent="0.2">
      <c r="C1614" s="14"/>
      <c r="D1614" s="14"/>
    </row>
    <row r="1615" spans="3:4" x14ac:dyDescent="0.2">
      <c r="C1615" s="14"/>
      <c r="D1615" s="14"/>
    </row>
    <row r="1616" spans="3:4" x14ac:dyDescent="0.2">
      <c r="C1616" s="14"/>
      <c r="D1616" s="14"/>
    </row>
    <row r="1617" spans="3:4" x14ac:dyDescent="0.2">
      <c r="C1617" s="14"/>
      <c r="D1617" s="14"/>
    </row>
    <row r="1618" spans="3:4" x14ac:dyDescent="0.2">
      <c r="C1618" s="14"/>
      <c r="D1618" s="14"/>
    </row>
    <row r="1619" spans="3:4" x14ac:dyDescent="0.2">
      <c r="C1619" s="14"/>
      <c r="D1619" s="14"/>
    </row>
    <row r="1620" spans="3:4" x14ac:dyDescent="0.2">
      <c r="C1620" s="14"/>
      <c r="D1620" s="14"/>
    </row>
    <row r="1621" spans="3:4" x14ac:dyDescent="0.2">
      <c r="C1621" s="14"/>
      <c r="D1621" s="14"/>
    </row>
    <row r="1622" spans="3:4" x14ac:dyDescent="0.2">
      <c r="C1622" s="14"/>
      <c r="D1622" s="14"/>
    </row>
    <row r="1623" spans="3:4" x14ac:dyDescent="0.2">
      <c r="C1623" s="14"/>
      <c r="D1623" s="14"/>
    </row>
    <row r="1624" spans="3:4" x14ac:dyDescent="0.2">
      <c r="C1624" s="14"/>
      <c r="D1624" s="14"/>
    </row>
    <row r="1625" spans="3:4" x14ac:dyDescent="0.2">
      <c r="C1625" s="14"/>
      <c r="D1625" s="14"/>
    </row>
    <row r="1626" spans="3:4" x14ac:dyDescent="0.2">
      <c r="C1626" s="14"/>
      <c r="D1626" s="14"/>
    </row>
    <row r="1627" spans="3:4" x14ac:dyDescent="0.2">
      <c r="C1627" s="14"/>
      <c r="D1627" s="14"/>
    </row>
    <row r="1628" spans="3:4" x14ac:dyDescent="0.2">
      <c r="C1628" s="14"/>
      <c r="D1628" s="14"/>
    </row>
    <row r="1629" spans="3:4" x14ac:dyDescent="0.2">
      <c r="C1629" s="14"/>
      <c r="D1629" s="14"/>
    </row>
    <row r="1630" spans="3:4" x14ac:dyDescent="0.2">
      <c r="C1630" s="14"/>
      <c r="D1630" s="14"/>
    </row>
    <row r="1631" spans="3:4" x14ac:dyDescent="0.2">
      <c r="C1631" s="14"/>
      <c r="D1631" s="14"/>
    </row>
    <row r="1632" spans="3:4" x14ac:dyDescent="0.2">
      <c r="C1632" s="14"/>
      <c r="D1632" s="14"/>
    </row>
    <row r="1633" spans="3:4" x14ac:dyDescent="0.2">
      <c r="C1633" s="14"/>
      <c r="D1633" s="14"/>
    </row>
    <row r="1634" spans="3:4" x14ac:dyDescent="0.2">
      <c r="C1634" s="14"/>
      <c r="D1634" s="14"/>
    </row>
    <row r="1635" spans="3:4" x14ac:dyDescent="0.2">
      <c r="C1635" s="14"/>
      <c r="D1635" s="14"/>
    </row>
    <row r="1636" spans="3:4" x14ac:dyDescent="0.2">
      <c r="C1636" s="14"/>
      <c r="D1636" s="14"/>
    </row>
    <row r="1637" spans="3:4" x14ac:dyDescent="0.2">
      <c r="C1637" s="14"/>
      <c r="D1637" s="14"/>
    </row>
    <row r="1638" spans="3:4" x14ac:dyDescent="0.2">
      <c r="C1638" s="14"/>
      <c r="D1638" s="14"/>
    </row>
    <row r="1639" spans="3:4" x14ac:dyDescent="0.2">
      <c r="C1639" s="14"/>
      <c r="D1639" s="14"/>
    </row>
    <row r="1640" spans="3:4" x14ac:dyDescent="0.2">
      <c r="C1640" s="14"/>
      <c r="D1640" s="14"/>
    </row>
    <row r="1641" spans="3:4" x14ac:dyDescent="0.2">
      <c r="C1641" s="14"/>
      <c r="D1641" s="14"/>
    </row>
    <row r="1642" spans="3:4" x14ac:dyDescent="0.2">
      <c r="C1642" s="14"/>
      <c r="D1642" s="14"/>
    </row>
    <row r="1643" spans="3:4" x14ac:dyDescent="0.2">
      <c r="C1643" s="14"/>
      <c r="D1643" s="14"/>
    </row>
    <row r="1644" spans="3:4" x14ac:dyDescent="0.2">
      <c r="C1644" s="14"/>
      <c r="D1644" s="14"/>
    </row>
    <row r="1645" spans="3:4" x14ac:dyDescent="0.2">
      <c r="C1645" s="14"/>
      <c r="D1645" s="14"/>
    </row>
    <row r="1646" spans="3:4" x14ac:dyDescent="0.2">
      <c r="C1646" s="14"/>
      <c r="D1646" s="14"/>
    </row>
    <row r="1647" spans="3:4" x14ac:dyDescent="0.2">
      <c r="C1647" s="14"/>
      <c r="D1647" s="14"/>
    </row>
    <row r="1648" spans="3:4" x14ac:dyDescent="0.2">
      <c r="C1648" s="14"/>
      <c r="D1648" s="14"/>
    </row>
    <row r="1649" spans="3:4" x14ac:dyDescent="0.2">
      <c r="C1649" s="14"/>
      <c r="D1649" s="14"/>
    </row>
    <row r="1650" spans="3:4" x14ac:dyDescent="0.2">
      <c r="C1650" s="14"/>
      <c r="D1650" s="14"/>
    </row>
    <row r="1651" spans="3:4" x14ac:dyDescent="0.2">
      <c r="C1651" s="14"/>
      <c r="D1651" s="14"/>
    </row>
    <row r="1652" spans="3:4" x14ac:dyDescent="0.2">
      <c r="C1652" s="14"/>
      <c r="D1652" s="14"/>
    </row>
    <row r="1653" spans="3:4" x14ac:dyDescent="0.2">
      <c r="C1653" s="14"/>
      <c r="D1653" s="14"/>
    </row>
    <row r="1654" spans="3:4" x14ac:dyDescent="0.2">
      <c r="C1654" s="14"/>
      <c r="D1654" s="14"/>
    </row>
    <row r="1655" spans="3:4" x14ac:dyDescent="0.2">
      <c r="C1655" s="14"/>
      <c r="D1655" s="14"/>
    </row>
    <row r="1656" spans="3:4" x14ac:dyDescent="0.2">
      <c r="C1656" s="14"/>
      <c r="D1656" s="14"/>
    </row>
    <row r="1657" spans="3:4" x14ac:dyDescent="0.2">
      <c r="C1657" s="14"/>
      <c r="D1657" s="14"/>
    </row>
    <row r="1658" spans="3:4" x14ac:dyDescent="0.2">
      <c r="C1658" s="14"/>
      <c r="D1658" s="14"/>
    </row>
    <row r="1659" spans="3:4" x14ac:dyDescent="0.2">
      <c r="C1659" s="14"/>
      <c r="D1659" s="14"/>
    </row>
    <row r="1660" spans="3:4" x14ac:dyDescent="0.2">
      <c r="C1660" s="14"/>
      <c r="D1660" s="14"/>
    </row>
    <row r="1661" spans="3:4" x14ac:dyDescent="0.2">
      <c r="C1661" s="14"/>
      <c r="D1661" s="14"/>
    </row>
    <row r="1662" spans="3:4" x14ac:dyDescent="0.2">
      <c r="C1662" s="14"/>
      <c r="D1662" s="14"/>
    </row>
    <row r="1663" spans="3:4" x14ac:dyDescent="0.2">
      <c r="C1663" s="14"/>
      <c r="D1663" s="14"/>
    </row>
    <row r="1664" spans="3:4" x14ac:dyDescent="0.2">
      <c r="C1664" s="14"/>
      <c r="D1664" s="14"/>
    </row>
    <row r="1665" spans="3:4" x14ac:dyDescent="0.2">
      <c r="C1665" s="14"/>
      <c r="D1665" s="14"/>
    </row>
    <row r="1666" spans="3:4" x14ac:dyDescent="0.2">
      <c r="C1666" s="14"/>
      <c r="D1666" s="14"/>
    </row>
    <row r="1667" spans="3:4" x14ac:dyDescent="0.2">
      <c r="C1667" s="14"/>
      <c r="D1667" s="14"/>
    </row>
    <row r="1668" spans="3:4" x14ac:dyDescent="0.2">
      <c r="C1668" s="14"/>
      <c r="D1668" s="14"/>
    </row>
    <row r="1669" spans="3:4" x14ac:dyDescent="0.2">
      <c r="C1669" s="14"/>
      <c r="D1669" s="14"/>
    </row>
    <row r="1670" spans="3:4" x14ac:dyDescent="0.2">
      <c r="C1670" s="14"/>
      <c r="D1670" s="14"/>
    </row>
    <row r="1671" spans="3:4" x14ac:dyDescent="0.2">
      <c r="C1671" s="14"/>
      <c r="D1671" s="14"/>
    </row>
    <row r="1672" spans="3:4" x14ac:dyDescent="0.2">
      <c r="C1672" s="14"/>
      <c r="D1672" s="14"/>
    </row>
    <row r="1673" spans="3:4" x14ac:dyDescent="0.2">
      <c r="C1673" s="14"/>
      <c r="D1673" s="14"/>
    </row>
    <row r="1674" spans="3:4" x14ac:dyDescent="0.2">
      <c r="C1674" s="14"/>
      <c r="D1674" s="14"/>
    </row>
    <row r="1675" spans="3:4" x14ac:dyDescent="0.2">
      <c r="C1675" s="14"/>
      <c r="D1675" s="14"/>
    </row>
    <row r="1676" spans="3:4" x14ac:dyDescent="0.2">
      <c r="C1676" s="14"/>
      <c r="D1676" s="14"/>
    </row>
    <row r="1677" spans="3:4" x14ac:dyDescent="0.2">
      <c r="C1677" s="14"/>
      <c r="D1677" s="14"/>
    </row>
    <row r="1678" spans="3:4" x14ac:dyDescent="0.2">
      <c r="C1678" s="14"/>
      <c r="D1678" s="14"/>
    </row>
    <row r="1679" spans="3:4" x14ac:dyDescent="0.2">
      <c r="C1679" s="14"/>
      <c r="D1679" s="14"/>
    </row>
    <row r="1680" spans="3:4" x14ac:dyDescent="0.2">
      <c r="C1680" s="14"/>
      <c r="D1680" s="14"/>
    </row>
    <row r="1681" spans="3:4" x14ac:dyDescent="0.2">
      <c r="C1681" s="14"/>
      <c r="D1681" s="14"/>
    </row>
    <row r="1682" spans="3:4" x14ac:dyDescent="0.2">
      <c r="C1682" s="14"/>
      <c r="D1682" s="14"/>
    </row>
    <row r="1683" spans="3:4" x14ac:dyDescent="0.2">
      <c r="C1683" s="14"/>
      <c r="D1683" s="14"/>
    </row>
    <row r="1684" spans="3:4" x14ac:dyDescent="0.2">
      <c r="C1684" s="14"/>
      <c r="D1684" s="14"/>
    </row>
    <row r="1685" spans="3:4" x14ac:dyDescent="0.2">
      <c r="C1685" s="14"/>
      <c r="D1685" s="14"/>
    </row>
    <row r="1686" spans="3:4" x14ac:dyDescent="0.2">
      <c r="C1686" s="14"/>
      <c r="D1686" s="14"/>
    </row>
    <row r="1687" spans="3:4" x14ac:dyDescent="0.2">
      <c r="C1687" s="14"/>
      <c r="D1687" s="14"/>
    </row>
    <row r="1688" spans="3:4" x14ac:dyDescent="0.2">
      <c r="C1688" s="14"/>
      <c r="D1688" s="14"/>
    </row>
    <row r="1689" spans="3:4" x14ac:dyDescent="0.2">
      <c r="C1689" s="14"/>
      <c r="D1689" s="14"/>
    </row>
    <row r="1690" spans="3:4" x14ac:dyDescent="0.2">
      <c r="C1690" s="14"/>
      <c r="D1690" s="14"/>
    </row>
    <row r="1691" spans="3:4" x14ac:dyDescent="0.2">
      <c r="C1691" s="14"/>
      <c r="D1691" s="14"/>
    </row>
    <row r="1692" spans="3:4" x14ac:dyDescent="0.2">
      <c r="C1692" s="14"/>
      <c r="D1692" s="14"/>
    </row>
    <row r="1693" spans="3:4" x14ac:dyDescent="0.2">
      <c r="C1693" s="14"/>
      <c r="D1693" s="14"/>
    </row>
    <row r="1694" spans="3:4" x14ac:dyDescent="0.2">
      <c r="C1694" s="14"/>
      <c r="D1694" s="14"/>
    </row>
    <row r="1695" spans="3:4" x14ac:dyDescent="0.2">
      <c r="C1695" s="14"/>
      <c r="D1695" s="14"/>
    </row>
    <row r="1696" spans="3:4" x14ac:dyDescent="0.2">
      <c r="C1696" s="14"/>
      <c r="D1696" s="14"/>
    </row>
    <row r="1697" spans="3:4" x14ac:dyDescent="0.2">
      <c r="C1697" s="14"/>
      <c r="D1697" s="14"/>
    </row>
    <row r="1698" spans="3:4" x14ac:dyDescent="0.2">
      <c r="C1698" s="14"/>
      <c r="D1698" s="14"/>
    </row>
    <row r="1699" spans="3:4" x14ac:dyDescent="0.2">
      <c r="C1699" s="14"/>
      <c r="D1699" s="14"/>
    </row>
    <row r="1700" spans="3:4" x14ac:dyDescent="0.2">
      <c r="C1700" s="14"/>
      <c r="D1700" s="14"/>
    </row>
    <row r="1701" spans="3:4" x14ac:dyDescent="0.2">
      <c r="C1701" s="14"/>
      <c r="D1701" s="14"/>
    </row>
    <row r="1702" spans="3:4" x14ac:dyDescent="0.2">
      <c r="C1702" s="14"/>
      <c r="D1702" s="14"/>
    </row>
    <row r="1703" spans="3:4" x14ac:dyDescent="0.2">
      <c r="C1703" s="14"/>
      <c r="D1703" s="14"/>
    </row>
    <row r="1704" spans="3:4" x14ac:dyDescent="0.2">
      <c r="C1704" s="14"/>
      <c r="D1704" s="14"/>
    </row>
    <row r="1705" spans="3:4" x14ac:dyDescent="0.2">
      <c r="C1705" s="14"/>
      <c r="D1705" s="14"/>
    </row>
    <row r="1706" spans="3:4" x14ac:dyDescent="0.2">
      <c r="C1706" s="14"/>
      <c r="D1706" s="14"/>
    </row>
    <row r="1707" spans="3:4" x14ac:dyDescent="0.2">
      <c r="C1707" s="14"/>
      <c r="D1707" s="14"/>
    </row>
    <row r="1708" spans="3:4" x14ac:dyDescent="0.2">
      <c r="C1708" s="14"/>
      <c r="D1708" s="14"/>
    </row>
    <row r="1709" spans="3:4" x14ac:dyDescent="0.2">
      <c r="C1709" s="14"/>
      <c r="D1709" s="14"/>
    </row>
    <row r="1710" spans="3:4" x14ac:dyDescent="0.2">
      <c r="C1710" s="14"/>
      <c r="D1710" s="14"/>
    </row>
    <row r="1711" spans="3:4" x14ac:dyDescent="0.2">
      <c r="C1711" s="14"/>
      <c r="D1711" s="14"/>
    </row>
    <row r="1712" spans="3:4" x14ac:dyDescent="0.2">
      <c r="C1712" s="14"/>
      <c r="D1712" s="14"/>
    </row>
    <row r="1713" spans="3:4" x14ac:dyDescent="0.2">
      <c r="C1713" s="14"/>
      <c r="D1713" s="14"/>
    </row>
    <row r="1714" spans="3:4" x14ac:dyDescent="0.2">
      <c r="C1714" s="14"/>
      <c r="D1714" s="14"/>
    </row>
    <row r="1715" spans="3:4" x14ac:dyDescent="0.2">
      <c r="C1715" s="14"/>
      <c r="D1715" s="14"/>
    </row>
    <row r="1716" spans="3:4" x14ac:dyDescent="0.2">
      <c r="C1716" s="14"/>
      <c r="D1716" s="14"/>
    </row>
    <row r="1717" spans="3:4" x14ac:dyDescent="0.2">
      <c r="C1717" s="14"/>
      <c r="D1717" s="14"/>
    </row>
    <row r="1718" spans="3:4" x14ac:dyDescent="0.2">
      <c r="C1718" s="14"/>
      <c r="D1718" s="14"/>
    </row>
    <row r="1719" spans="3:4" x14ac:dyDescent="0.2">
      <c r="C1719" s="14"/>
      <c r="D1719" s="14"/>
    </row>
    <row r="1720" spans="3:4" x14ac:dyDescent="0.2">
      <c r="C1720" s="14"/>
      <c r="D1720" s="14"/>
    </row>
    <row r="1721" spans="3:4" x14ac:dyDescent="0.2">
      <c r="C1721" s="14"/>
      <c r="D1721" s="14"/>
    </row>
    <row r="1722" spans="3:4" x14ac:dyDescent="0.2">
      <c r="C1722" s="14"/>
      <c r="D1722" s="14"/>
    </row>
    <row r="1723" spans="3:4" x14ac:dyDescent="0.2">
      <c r="C1723" s="14"/>
      <c r="D1723" s="14"/>
    </row>
    <row r="1724" spans="3:4" x14ac:dyDescent="0.2">
      <c r="C1724" s="14"/>
      <c r="D1724" s="14"/>
    </row>
    <row r="1725" spans="3:4" x14ac:dyDescent="0.2">
      <c r="C1725" s="14"/>
      <c r="D1725" s="14"/>
    </row>
    <row r="1726" spans="3:4" x14ac:dyDescent="0.2">
      <c r="C1726" s="14"/>
      <c r="D1726" s="14"/>
    </row>
    <row r="1727" spans="3:4" x14ac:dyDescent="0.2">
      <c r="C1727" s="14"/>
      <c r="D1727" s="14"/>
    </row>
    <row r="1728" spans="3:4" x14ac:dyDescent="0.2">
      <c r="C1728" s="14"/>
      <c r="D1728" s="14"/>
    </row>
    <row r="1729" spans="3:4" x14ac:dyDescent="0.2">
      <c r="C1729" s="14"/>
      <c r="D1729" s="14"/>
    </row>
    <row r="1730" spans="3:4" x14ac:dyDescent="0.2">
      <c r="C1730" s="14"/>
      <c r="D1730" s="14"/>
    </row>
    <row r="1731" spans="3:4" x14ac:dyDescent="0.2">
      <c r="C1731" s="14"/>
      <c r="D1731" s="14"/>
    </row>
    <row r="1732" spans="3:4" x14ac:dyDescent="0.2">
      <c r="C1732" s="14"/>
      <c r="D1732" s="14"/>
    </row>
    <row r="1733" spans="3:4" x14ac:dyDescent="0.2">
      <c r="C1733" s="14"/>
      <c r="D1733" s="14"/>
    </row>
    <row r="1734" spans="3:4" x14ac:dyDescent="0.2">
      <c r="C1734" s="14"/>
      <c r="D1734" s="14"/>
    </row>
    <row r="1735" spans="3:4" x14ac:dyDescent="0.2">
      <c r="C1735" s="14"/>
      <c r="D1735" s="14"/>
    </row>
    <row r="1736" spans="3:4" x14ac:dyDescent="0.2">
      <c r="C1736" s="14"/>
      <c r="D1736" s="14"/>
    </row>
    <row r="1737" spans="3:4" x14ac:dyDescent="0.2">
      <c r="C1737" s="14"/>
      <c r="D1737" s="14"/>
    </row>
    <row r="1738" spans="3:4" x14ac:dyDescent="0.2">
      <c r="C1738" s="14"/>
      <c r="D1738" s="14"/>
    </row>
    <row r="1739" spans="3:4" x14ac:dyDescent="0.2">
      <c r="C1739" s="14"/>
      <c r="D1739" s="14"/>
    </row>
    <row r="1740" spans="3:4" x14ac:dyDescent="0.2">
      <c r="C1740" s="14"/>
      <c r="D1740" s="14"/>
    </row>
    <row r="1741" spans="3:4" x14ac:dyDescent="0.2">
      <c r="C1741" s="14"/>
      <c r="D1741" s="14"/>
    </row>
    <row r="1742" spans="3:4" x14ac:dyDescent="0.2">
      <c r="C1742" s="14"/>
      <c r="D1742" s="14"/>
    </row>
    <row r="1743" spans="3:4" x14ac:dyDescent="0.2">
      <c r="C1743" s="14"/>
      <c r="D1743" s="14"/>
    </row>
    <row r="1744" spans="3:4" x14ac:dyDescent="0.2">
      <c r="C1744" s="14"/>
      <c r="D1744" s="14"/>
    </row>
    <row r="1745" spans="3:4" x14ac:dyDescent="0.2">
      <c r="C1745" s="14"/>
      <c r="D1745" s="14"/>
    </row>
    <row r="1746" spans="3:4" x14ac:dyDescent="0.2">
      <c r="C1746" s="14"/>
      <c r="D1746" s="14"/>
    </row>
    <row r="1747" spans="3:4" x14ac:dyDescent="0.2">
      <c r="C1747" s="14"/>
      <c r="D1747" s="14"/>
    </row>
    <row r="1748" spans="3:4" x14ac:dyDescent="0.2">
      <c r="C1748" s="14"/>
      <c r="D1748" s="14"/>
    </row>
    <row r="1749" spans="3:4" x14ac:dyDescent="0.2">
      <c r="C1749" s="14"/>
      <c r="D1749" s="14"/>
    </row>
    <row r="1750" spans="3:4" x14ac:dyDescent="0.2">
      <c r="C1750" s="14"/>
      <c r="D1750" s="14"/>
    </row>
    <row r="1751" spans="3:4" x14ac:dyDescent="0.2">
      <c r="C1751" s="14"/>
      <c r="D1751" s="14"/>
    </row>
    <row r="1752" spans="3:4" x14ac:dyDescent="0.2">
      <c r="C1752" s="14"/>
      <c r="D1752" s="14"/>
    </row>
    <row r="1753" spans="3:4" x14ac:dyDescent="0.2">
      <c r="C1753" s="14"/>
      <c r="D1753" s="14"/>
    </row>
    <row r="1754" spans="3:4" x14ac:dyDescent="0.2">
      <c r="C1754" s="14"/>
      <c r="D1754" s="14"/>
    </row>
    <row r="1755" spans="3:4" x14ac:dyDescent="0.2">
      <c r="C1755" s="14"/>
      <c r="D1755" s="14"/>
    </row>
    <row r="1756" spans="3:4" x14ac:dyDescent="0.2">
      <c r="C1756" s="14"/>
      <c r="D1756" s="14"/>
    </row>
    <row r="1757" spans="3:4" x14ac:dyDescent="0.2">
      <c r="C1757" s="14"/>
      <c r="D1757" s="14"/>
    </row>
    <row r="1758" spans="3:4" x14ac:dyDescent="0.2">
      <c r="C1758" s="14"/>
      <c r="D1758" s="14"/>
    </row>
    <row r="1759" spans="3:4" x14ac:dyDescent="0.2">
      <c r="C1759" s="14"/>
      <c r="D1759" s="14"/>
    </row>
    <row r="1760" spans="3:4" x14ac:dyDescent="0.2">
      <c r="C1760" s="14"/>
      <c r="D1760" s="14"/>
    </row>
    <row r="1761" spans="3:4" x14ac:dyDescent="0.2">
      <c r="C1761" s="14"/>
      <c r="D1761" s="14"/>
    </row>
    <row r="1762" spans="3:4" x14ac:dyDescent="0.2">
      <c r="C1762" s="14"/>
      <c r="D1762" s="14"/>
    </row>
    <row r="1763" spans="3:4" x14ac:dyDescent="0.2">
      <c r="C1763" s="14"/>
      <c r="D1763" s="14"/>
    </row>
    <row r="1764" spans="3:4" x14ac:dyDescent="0.2">
      <c r="C1764" s="14"/>
      <c r="D1764" s="14"/>
    </row>
    <row r="1765" spans="3:4" x14ac:dyDescent="0.2">
      <c r="C1765" s="14"/>
      <c r="D1765" s="14"/>
    </row>
    <row r="1766" spans="3:4" x14ac:dyDescent="0.2">
      <c r="C1766" s="14"/>
      <c r="D1766" s="14"/>
    </row>
    <row r="1767" spans="3:4" x14ac:dyDescent="0.2">
      <c r="C1767" s="14"/>
      <c r="D1767" s="14"/>
    </row>
    <row r="1768" spans="3:4" x14ac:dyDescent="0.2">
      <c r="C1768" s="14"/>
      <c r="D1768" s="14"/>
    </row>
    <row r="1769" spans="3:4" x14ac:dyDescent="0.2">
      <c r="C1769" s="14"/>
      <c r="D1769" s="14"/>
    </row>
    <row r="1770" spans="3:4" x14ac:dyDescent="0.2">
      <c r="C1770" s="14"/>
      <c r="D1770" s="14"/>
    </row>
    <row r="1771" spans="3:4" x14ac:dyDescent="0.2">
      <c r="C1771" s="14"/>
      <c r="D1771" s="14"/>
    </row>
    <row r="1772" spans="3:4" x14ac:dyDescent="0.2">
      <c r="C1772" s="14"/>
      <c r="D1772" s="14"/>
    </row>
    <row r="1773" spans="3:4" x14ac:dyDescent="0.2">
      <c r="C1773" s="14"/>
      <c r="D1773" s="14"/>
    </row>
    <row r="1774" spans="3:4" x14ac:dyDescent="0.2">
      <c r="C1774" s="14"/>
      <c r="D1774" s="14"/>
    </row>
    <row r="1775" spans="3:4" x14ac:dyDescent="0.2">
      <c r="C1775" s="14"/>
      <c r="D1775" s="14"/>
    </row>
    <row r="1776" spans="3:4" x14ac:dyDescent="0.2">
      <c r="C1776" s="14"/>
      <c r="D1776" s="14"/>
    </row>
    <row r="1777" spans="3:4" x14ac:dyDescent="0.2">
      <c r="C1777" s="14"/>
      <c r="D1777" s="14"/>
    </row>
    <row r="1778" spans="3:4" x14ac:dyDescent="0.2">
      <c r="C1778" s="14"/>
      <c r="D1778" s="14"/>
    </row>
  </sheetData>
  <sheetProtection sheet="1"/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indexed="17"/>
  </sheetPr>
  <dimension ref="A1:AI941"/>
  <sheetViews>
    <sheetView workbookViewId="0">
      <selection activeCell="A161" sqref="A161"/>
    </sheetView>
  </sheetViews>
  <sheetFormatPr defaultRowHeight="12.75" x14ac:dyDescent="0.2"/>
  <cols>
    <col min="2" max="2" width="10.7109375" customWidth="1"/>
    <col min="5" max="5" width="10.7109375" customWidth="1"/>
  </cols>
  <sheetData>
    <row r="1" spans="1:35" ht="18.75" thickBot="1" x14ac:dyDescent="0.25">
      <c r="A1" s="72" t="s">
        <v>110</v>
      </c>
      <c r="B1" s="10"/>
      <c r="C1" s="10"/>
      <c r="D1" s="73" t="s">
        <v>111</v>
      </c>
      <c r="E1" s="10"/>
      <c r="F1" s="10"/>
      <c r="G1" s="10"/>
      <c r="H1" s="10"/>
      <c r="I1" s="10"/>
      <c r="J1" s="10"/>
      <c r="K1" s="10"/>
      <c r="L1" s="10"/>
      <c r="M1" s="74" t="s">
        <v>112</v>
      </c>
      <c r="N1" s="10" t="s">
        <v>113</v>
      </c>
      <c r="O1" s="10">
        <f ca="1">H18*J18-I18*I18</f>
        <v>925865.09231678396</v>
      </c>
      <c r="P1" s="10" t="s">
        <v>223</v>
      </c>
      <c r="Q1" s="10"/>
      <c r="R1" s="10"/>
      <c r="S1" s="10"/>
      <c r="T1" s="10"/>
      <c r="U1" s="8" t="s">
        <v>168</v>
      </c>
      <c r="V1" s="99" t="s">
        <v>175</v>
      </c>
      <c r="W1" s="10"/>
      <c r="X1" s="10"/>
      <c r="Y1" s="10"/>
      <c r="Z1" s="10"/>
      <c r="AA1" s="10">
        <v>1</v>
      </c>
      <c r="AB1" s="10" t="s">
        <v>114</v>
      </c>
      <c r="AC1" s="10"/>
      <c r="AD1" s="10"/>
      <c r="AE1" s="10"/>
      <c r="AF1" s="10"/>
      <c r="AG1" s="10"/>
      <c r="AH1" s="10"/>
      <c r="AI1" s="10"/>
    </row>
    <row r="2" spans="1:35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74" t="s">
        <v>115</v>
      </c>
      <c r="N2" s="10" t="s">
        <v>116</v>
      </c>
      <c r="O2" s="10">
        <f ca="1">+F18*J18-H18*I18</f>
        <v>229247.36754795257</v>
      </c>
      <c r="P2" s="10" t="s">
        <v>224</v>
      </c>
      <c r="Q2" s="10"/>
      <c r="R2" s="10"/>
      <c r="S2" s="10"/>
      <c r="T2" s="10"/>
      <c r="U2" s="10">
        <v>0.5</v>
      </c>
      <c r="V2" s="10">
        <f t="shared" ref="V2:V27" ca="1" si="0">+E$4+E$5*U2+E$6*U2^2</f>
        <v>-6.5537808571180328E-2</v>
      </c>
      <c r="W2" s="10"/>
      <c r="X2" s="10"/>
      <c r="Y2" s="10"/>
      <c r="Z2" s="10"/>
      <c r="AA2" s="10">
        <v>2</v>
      </c>
      <c r="AB2" s="10" t="s">
        <v>40</v>
      </c>
      <c r="AC2" s="10"/>
      <c r="AD2" s="10"/>
      <c r="AE2" s="10"/>
      <c r="AF2" s="10"/>
      <c r="AG2" s="10"/>
      <c r="AH2" s="10"/>
      <c r="AI2" s="10"/>
    </row>
    <row r="3" spans="1:35" ht="13.5" thickBot="1" x14ac:dyDescent="0.25">
      <c r="A3" s="10" t="s">
        <v>117</v>
      </c>
      <c r="B3" s="10" t="s">
        <v>118</v>
      </c>
      <c r="C3" s="10"/>
      <c r="D3" s="10"/>
      <c r="E3" s="75" t="s">
        <v>119</v>
      </c>
      <c r="F3" s="75" t="s">
        <v>120</v>
      </c>
      <c r="G3" s="75" t="s">
        <v>121</v>
      </c>
      <c r="H3" s="75" t="s">
        <v>122</v>
      </c>
      <c r="I3" s="10"/>
      <c r="J3" s="10"/>
      <c r="K3" s="10"/>
      <c r="L3" s="10"/>
      <c r="M3" s="74" t="s">
        <v>123</v>
      </c>
      <c r="N3" s="10" t="s">
        <v>124</v>
      </c>
      <c r="O3" s="10">
        <f ca="1">+F18*I18-H18*H18</f>
        <v>-8261.0838598215487</v>
      </c>
      <c r="P3" s="10" t="s">
        <v>225</v>
      </c>
      <c r="Q3" s="10"/>
      <c r="R3" s="10"/>
      <c r="S3" s="10"/>
      <c r="T3" s="10"/>
      <c r="U3" s="10">
        <v>0.6</v>
      </c>
      <c r="V3" s="10">
        <f t="shared" ca="1" si="0"/>
        <v>-7.7751979529318407E-2</v>
      </c>
      <c r="W3" s="10"/>
      <c r="X3" s="10"/>
      <c r="Y3" s="10"/>
      <c r="Z3" s="10"/>
      <c r="AA3" s="10">
        <v>3</v>
      </c>
      <c r="AB3" s="10" t="s">
        <v>125</v>
      </c>
      <c r="AC3" s="10"/>
      <c r="AD3" s="10"/>
      <c r="AE3" s="10"/>
      <c r="AF3" s="10"/>
      <c r="AG3" s="10"/>
      <c r="AH3" s="10"/>
      <c r="AI3" s="10"/>
    </row>
    <row r="4" spans="1:35" x14ac:dyDescent="0.2">
      <c r="A4" s="10" t="s">
        <v>126</v>
      </c>
      <c r="B4" s="10" t="s">
        <v>127</v>
      </c>
      <c r="C4" s="10"/>
      <c r="D4" s="76" t="s">
        <v>128</v>
      </c>
      <c r="E4" s="77">
        <f ca="1">(G18*O1-K18*O2+L18*O3)/O7</f>
        <v>4.8011122413859379E-3</v>
      </c>
      <c r="F4" s="78">
        <f ca="1">+E7/O7*O18</f>
        <v>1.3536689552084977E-3</v>
      </c>
      <c r="G4" s="79">
        <f>+B18</f>
        <v>1</v>
      </c>
      <c r="H4" s="80">
        <f ca="1">ABS(F4/E4)</f>
        <v>0.28194903329686244</v>
      </c>
      <c r="I4" s="10"/>
      <c r="J4" s="10"/>
      <c r="K4" s="10"/>
      <c r="L4" s="10"/>
      <c r="M4" s="74" t="s">
        <v>129</v>
      </c>
      <c r="N4" s="10" t="s">
        <v>130</v>
      </c>
      <c r="O4" s="10">
        <f ca="1">+C18*J18-H18*H18</f>
        <v>416219.8371276611</v>
      </c>
      <c r="P4" s="10" t="s">
        <v>226</v>
      </c>
      <c r="Q4" s="10"/>
      <c r="R4" s="10"/>
      <c r="S4" s="10"/>
      <c r="T4" s="10"/>
      <c r="U4" s="10">
        <v>0.7</v>
      </c>
      <c r="V4" s="10">
        <f t="shared" ca="1" si="0"/>
        <v>-8.9348279419331447E-2</v>
      </c>
      <c r="W4" s="10"/>
      <c r="X4" s="10"/>
      <c r="Y4" s="10"/>
      <c r="Z4" s="10"/>
      <c r="AA4" s="10">
        <v>4</v>
      </c>
      <c r="AB4" s="10" t="s">
        <v>131</v>
      </c>
      <c r="AC4" s="10"/>
      <c r="AD4" s="10"/>
      <c r="AE4" s="10"/>
      <c r="AF4" s="10"/>
      <c r="AG4" s="10"/>
      <c r="AH4" s="10"/>
      <c r="AI4" s="10"/>
    </row>
    <row r="5" spans="1:35" x14ac:dyDescent="0.2">
      <c r="A5" s="10" t="s">
        <v>132</v>
      </c>
      <c r="B5" s="81">
        <v>40323</v>
      </c>
      <c r="C5" s="10"/>
      <c r="D5" s="82" t="s">
        <v>133</v>
      </c>
      <c r="E5" s="83">
        <f ca="1">+(-G18*O2+K18*O4-L18*O5)/O7</f>
        <v>-0.15612461832825894</v>
      </c>
      <c r="F5" s="84">
        <f ca="1">P18*E7/O7</f>
        <v>7.3110876716758224E-4</v>
      </c>
      <c r="G5" s="85">
        <f>+B18/A18</f>
        <v>1E-4</v>
      </c>
      <c r="H5" s="80">
        <f ca="1">ABS(F5/E5)</f>
        <v>4.6828538317409598E-3</v>
      </c>
      <c r="I5" s="10"/>
      <c r="J5" s="10"/>
      <c r="K5" s="10"/>
      <c r="L5" s="10"/>
      <c r="M5" s="74" t="s">
        <v>134</v>
      </c>
      <c r="N5" s="10" t="s">
        <v>135</v>
      </c>
      <c r="O5" s="10">
        <f ca="1">+C18*I18-F18*H18</f>
        <v>93880.123787450779</v>
      </c>
      <c r="P5" s="10" t="s">
        <v>227</v>
      </c>
      <c r="Q5" s="10"/>
      <c r="R5" s="10"/>
      <c r="S5" s="10"/>
      <c r="T5" s="10"/>
      <c r="U5" s="10">
        <v>0.8</v>
      </c>
      <c r="V5" s="10">
        <f t="shared" ca="1" si="0"/>
        <v>-0.10032670824121942</v>
      </c>
      <c r="W5" s="10"/>
      <c r="X5" s="10"/>
      <c r="Y5" s="10"/>
      <c r="Z5" s="10"/>
      <c r="AA5" s="10">
        <v>5</v>
      </c>
      <c r="AB5" s="10" t="s">
        <v>136</v>
      </c>
      <c r="AC5" s="10"/>
      <c r="AD5" s="10"/>
      <c r="AE5" s="10"/>
      <c r="AF5" s="10"/>
      <c r="AG5" s="10"/>
      <c r="AH5" s="10"/>
      <c r="AI5" s="10"/>
    </row>
    <row r="6" spans="1:35" ht="13.5" thickBot="1" x14ac:dyDescent="0.25">
      <c r="A6" s="10"/>
      <c r="B6" s="10"/>
      <c r="C6" s="10"/>
      <c r="D6" s="86" t="s">
        <v>137</v>
      </c>
      <c r="E6" s="87">
        <f ca="1">+(G18*O3-K18*O5+L18*O6)/O7</f>
        <v>3.0893553406252817E-2</v>
      </c>
      <c r="F6" s="88">
        <f ca="1">Q18*E7/O7</f>
        <v>2.0881034304947712E-4</v>
      </c>
      <c r="G6" s="89">
        <f>+B18/A18^2</f>
        <v>1E-8</v>
      </c>
      <c r="H6" s="80">
        <f ca="1">ABS(F6/E6)</f>
        <v>6.7590263995728692E-3</v>
      </c>
      <c r="I6" s="10"/>
      <c r="J6" s="10"/>
      <c r="K6" s="10"/>
      <c r="L6" s="10"/>
      <c r="M6" s="90" t="s">
        <v>138</v>
      </c>
      <c r="N6" s="91" t="s">
        <v>139</v>
      </c>
      <c r="O6" s="91">
        <f ca="1">+C18*H18-F18*F18</f>
        <v>27032.495269794119</v>
      </c>
      <c r="P6" s="10" t="s">
        <v>228</v>
      </c>
      <c r="Q6" s="10"/>
      <c r="R6" s="10"/>
      <c r="S6" s="10"/>
      <c r="T6" s="10"/>
      <c r="U6" s="10">
        <v>0.9</v>
      </c>
      <c r="V6" s="10">
        <f t="shared" ca="1" si="0"/>
        <v>-0.11068726599498234</v>
      </c>
      <c r="W6" s="10"/>
      <c r="X6" s="10"/>
      <c r="Y6" s="10"/>
      <c r="Z6" s="10"/>
      <c r="AA6" s="10">
        <v>6</v>
      </c>
      <c r="AB6" s="10" t="s">
        <v>140</v>
      </c>
      <c r="AC6" s="10"/>
      <c r="AD6" s="10"/>
      <c r="AE6" s="10"/>
      <c r="AF6" s="10"/>
      <c r="AG6" s="10"/>
      <c r="AH6" s="10"/>
      <c r="AI6" s="10"/>
    </row>
    <row r="7" spans="1:35" x14ac:dyDescent="0.2">
      <c r="A7" s="10"/>
      <c r="B7" s="10"/>
      <c r="C7" s="10"/>
      <c r="D7" s="73" t="s">
        <v>141</v>
      </c>
      <c r="E7" s="92">
        <f ca="1">SQRT(N18/(B15-3))</f>
        <v>7.0682193707657121E-3</v>
      </c>
      <c r="F7" s="10"/>
      <c r="G7" s="93">
        <f>+B22</f>
        <v>0.54607588221188053</v>
      </c>
      <c r="H7" s="10"/>
      <c r="I7" s="10"/>
      <c r="J7" s="10"/>
      <c r="K7" s="10"/>
      <c r="L7" s="10"/>
      <c r="M7" s="74" t="s">
        <v>142</v>
      </c>
      <c r="N7" s="10" t="s">
        <v>143</v>
      </c>
      <c r="O7" s="10">
        <f ca="1">+C18*O1-F18*O2+H18*O3</f>
        <v>21273849.354283743</v>
      </c>
      <c r="P7" s="10"/>
      <c r="Q7" s="10"/>
      <c r="R7" s="10"/>
      <c r="S7" s="10"/>
      <c r="T7" s="10"/>
      <c r="U7" s="10">
        <v>1</v>
      </c>
      <c r="V7" s="10">
        <f t="shared" ca="1" si="0"/>
        <v>-0.12042995268062019</v>
      </c>
      <c r="W7" s="10"/>
      <c r="X7" s="10"/>
      <c r="Y7" s="10"/>
      <c r="Z7" s="10"/>
      <c r="AA7" s="10">
        <v>7</v>
      </c>
      <c r="AB7" s="10" t="s">
        <v>144</v>
      </c>
      <c r="AC7" s="10"/>
      <c r="AD7" s="10"/>
      <c r="AE7" s="10"/>
      <c r="AF7" s="10"/>
      <c r="AG7" s="10"/>
      <c r="AH7" s="10"/>
      <c r="AI7" s="10"/>
    </row>
    <row r="8" spans="1:35" x14ac:dyDescent="0.2">
      <c r="A8" s="94">
        <v>21</v>
      </c>
      <c r="B8" s="10" t="s">
        <v>148</v>
      </c>
      <c r="C8" s="126">
        <v>21</v>
      </c>
      <c r="D8" s="73" t="s">
        <v>186</v>
      </c>
      <c r="E8" s="10"/>
      <c r="F8" s="103">
        <f ca="1">CORREL(INDIRECT(E12):INDIRECT(E13),INDIRECT(M12):INDIRECT(M13))</f>
        <v>0.99914061776440399</v>
      </c>
      <c r="G8" s="92"/>
      <c r="H8" s="10"/>
      <c r="I8" s="10"/>
      <c r="J8" s="10"/>
      <c r="K8" s="93"/>
      <c r="L8" s="10"/>
      <c r="M8" s="10"/>
      <c r="N8" s="10"/>
      <c r="O8" s="10"/>
      <c r="P8" s="10"/>
      <c r="Q8" s="10"/>
      <c r="R8" s="10"/>
      <c r="S8" s="10"/>
      <c r="T8" s="10"/>
      <c r="U8" s="10">
        <v>1.1000000000000001</v>
      </c>
      <c r="V8" s="10">
        <f t="shared" ca="1" si="0"/>
        <v>-0.12955476829813301</v>
      </c>
      <c r="W8" s="10"/>
      <c r="X8" s="10"/>
      <c r="Y8" s="10"/>
      <c r="Z8" s="10"/>
      <c r="AA8" s="10">
        <v>8</v>
      </c>
      <c r="AB8" s="10" t="s">
        <v>145</v>
      </c>
      <c r="AC8" s="10"/>
      <c r="AD8" s="10"/>
      <c r="AE8" s="10"/>
      <c r="AF8" s="10"/>
      <c r="AG8" s="10"/>
      <c r="AH8" s="10"/>
      <c r="AI8" s="10"/>
    </row>
    <row r="9" spans="1:35" x14ac:dyDescent="0.2">
      <c r="A9" s="94">
        <f>20+COUNT(A21:A1436)</f>
        <v>161</v>
      </c>
      <c r="B9" s="10" t="s">
        <v>150</v>
      </c>
      <c r="C9" s="126">
        <f>A9</f>
        <v>161</v>
      </c>
      <c r="D9" s="10"/>
      <c r="E9" s="31">
        <f ca="1">E6*G6</f>
        <v>3.0893553406252817E-10</v>
      </c>
      <c r="F9" s="104">
        <f ca="1">H6</f>
        <v>6.7590263995728692E-3</v>
      </c>
      <c r="G9" s="105">
        <f ca="1">F8</f>
        <v>0.99914061776440399</v>
      </c>
      <c r="H9" s="10"/>
      <c r="I9" s="10"/>
      <c r="J9" s="10"/>
      <c r="K9" s="93"/>
      <c r="L9" s="10"/>
      <c r="M9" s="10"/>
      <c r="N9" s="10"/>
      <c r="O9" s="10"/>
      <c r="P9" s="10"/>
      <c r="Q9" s="10"/>
      <c r="R9" s="10"/>
      <c r="S9" s="10"/>
      <c r="T9" s="10"/>
      <c r="U9" s="10">
        <v>1.2</v>
      </c>
      <c r="V9" s="10">
        <f t="shared" ca="1" si="0"/>
        <v>-0.13806171284752072</v>
      </c>
      <c r="W9" s="10"/>
      <c r="X9" s="10"/>
      <c r="Y9" s="10"/>
      <c r="Z9" s="10"/>
      <c r="AA9" s="10">
        <v>9</v>
      </c>
      <c r="AB9" s="10" t="s">
        <v>71</v>
      </c>
      <c r="AC9" s="10"/>
      <c r="AD9" s="10"/>
      <c r="AE9" s="10"/>
      <c r="AF9" s="10"/>
      <c r="AG9" s="10"/>
      <c r="AH9" s="10"/>
      <c r="AI9" s="10"/>
    </row>
    <row r="10" spans="1:35" x14ac:dyDescent="0.2">
      <c r="A10" s="71" t="s">
        <v>13</v>
      </c>
      <c r="B10" s="66">
        <v>0.37056755267624558</v>
      </c>
      <c r="C10" s="10"/>
      <c r="D10" s="10" t="s">
        <v>219</v>
      </c>
      <c r="E10" s="10">
        <f ca="1">2*E9*365.2422/B10</f>
        <v>6.0899176576182651E-7</v>
      </c>
      <c r="F10" s="10" t="s">
        <v>189</v>
      </c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>
        <v>1.3</v>
      </c>
      <c r="V10" s="10">
        <f t="shared" ca="1" si="0"/>
        <v>-0.14595078632878342</v>
      </c>
      <c r="W10" s="10"/>
      <c r="X10" s="10"/>
      <c r="Y10" s="10"/>
      <c r="Z10" s="10"/>
      <c r="AA10" s="10">
        <v>10</v>
      </c>
      <c r="AB10" s="10" t="s">
        <v>146</v>
      </c>
      <c r="AC10" s="10"/>
      <c r="AD10" s="10"/>
      <c r="AE10" s="10"/>
      <c r="AF10" s="10"/>
      <c r="AG10" s="10"/>
      <c r="AH10" s="10"/>
      <c r="AI10" s="10"/>
    </row>
    <row r="11" spans="1:35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>
        <v>1.4</v>
      </c>
      <c r="V11" s="10">
        <f t="shared" ca="1" si="0"/>
        <v>-0.15322198874192106</v>
      </c>
      <c r="W11" s="10"/>
      <c r="X11" s="10"/>
      <c r="Y11" s="10"/>
      <c r="Z11" s="10"/>
      <c r="AA11" s="10">
        <v>11</v>
      </c>
      <c r="AB11" s="10" t="s">
        <v>147</v>
      </c>
      <c r="AC11" s="10"/>
      <c r="AD11" s="10"/>
      <c r="AE11" s="10"/>
      <c r="AF11" s="10"/>
      <c r="AG11" s="10"/>
      <c r="AH11" s="10"/>
      <c r="AI11" s="10"/>
    </row>
    <row r="12" spans="1:35" x14ac:dyDescent="0.2">
      <c r="A12" s="10"/>
      <c r="B12" s="10"/>
      <c r="C12" s="5" t="str">
        <f t="shared" ref="C12:Q13" si="1">C$15&amp;$C8</f>
        <v>C21</v>
      </c>
      <c r="D12" s="5" t="str">
        <f t="shared" si="1"/>
        <v>D21</v>
      </c>
      <c r="E12" s="5" t="str">
        <f t="shared" si="1"/>
        <v>E21</v>
      </c>
      <c r="F12" s="5" t="str">
        <f t="shared" si="1"/>
        <v>F21</v>
      </c>
      <c r="G12" s="5" t="str">
        <f t="shared" ref="G12:Q12" si="2">G15&amp;$C8</f>
        <v>G21</v>
      </c>
      <c r="H12" s="5" t="str">
        <f t="shared" si="2"/>
        <v>H21</v>
      </c>
      <c r="I12" s="5" t="str">
        <f t="shared" si="2"/>
        <v>I21</v>
      </c>
      <c r="J12" s="5" t="str">
        <f t="shared" si="2"/>
        <v>J21</v>
      </c>
      <c r="K12" s="5" t="str">
        <f t="shared" si="2"/>
        <v>K21</v>
      </c>
      <c r="L12" s="5" t="str">
        <f t="shared" si="2"/>
        <v>L21</v>
      </c>
      <c r="M12" s="5" t="str">
        <f t="shared" si="2"/>
        <v>M21</v>
      </c>
      <c r="N12" s="5" t="str">
        <f t="shared" si="2"/>
        <v>N21</v>
      </c>
      <c r="O12" s="5" t="str">
        <f t="shared" si="2"/>
        <v>O21</v>
      </c>
      <c r="P12" s="5" t="str">
        <f t="shared" si="2"/>
        <v>P21</v>
      </c>
      <c r="Q12" s="5" t="str">
        <f t="shared" si="2"/>
        <v>Q21</v>
      </c>
      <c r="R12" s="10"/>
      <c r="S12" s="10"/>
      <c r="T12" s="10"/>
      <c r="U12" s="10">
        <v>1.5</v>
      </c>
      <c r="V12" s="10">
        <f t="shared" ca="1" si="0"/>
        <v>-0.15987532008693361</v>
      </c>
      <c r="W12" s="10"/>
      <c r="X12" s="10"/>
      <c r="Y12" s="10"/>
      <c r="Z12" s="10"/>
      <c r="AA12" s="10">
        <v>12</v>
      </c>
      <c r="AB12" s="10" t="s">
        <v>149</v>
      </c>
      <c r="AC12" s="10"/>
      <c r="AD12" s="10"/>
      <c r="AE12" s="10"/>
      <c r="AF12" s="10"/>
      <c r="AG12" s="10"/>
      <c r="AH12" s="10"/>
      <c r="AI12" s="10"/>
    </row>
    <row r="13" spans="1:35" x14ac:dyDescent="0.2">
      <c r="A13" s="10"/>
      <c r="B13" s="10"/>
      <c r="C13" s="5" t="str">
        <f t="shared" si="1"/>
        <v>C161</v>
      </c>
      <c r="D13" s="5" t="str">
        <f t="shared" si="1"/>
        <v>D161</v>
      </c>
      <c r="E13" s="5" t="str">
        <f t="shared" si="1"/>
        <v>E161</v>
      </c>
      <c r="F13" s="5" t="str">
        <f t="shared" si="1"/>
        <v>F161</v>
      </c>
      <c r="G13" s="5" t="str">
        <f t="shared" si="1"/>
        <v>G161</v>
      </c>
      <c r="H13" s="5" t="str">
        <f t="shared" si="1"/>
        <v>H161</v>
      </c>
      <c r="I13" s="5" t="str">
        <f t="shared" si="1"/>
        <v>I161</v>
      </c>
      <c r="J13" s="5" t="str">
        <f t="shared" si="1"/>
        <v>J161</v>
      </c>
      <c r="K13" s="5" t="str">
        <f t="shared" si="1"/>
        <v>K161</v>
      </c>
      <c r="L13" s="5" t="str">
        <f t="shared" si="1"/>
        <v>L161</v>
      </c>
      <c r="M13" s="5" t="str">
        <f t="shared" si="1"/>
        <v>M161</v>
      </c>
      <c r="N13" s="5" t="str">
        <f t="shared" si="1"/>
        <v>N161</v>
      </c>
      <c r="O13" s="5" t="str">
        <f t="shared" si="1"/>
        <v>O161</v>
      </c>
      <c r="P13" s="5" t="str">
        <f t="shared" si="1"/>
        <v>P161</v>
      </c>
      <c r="Q13" s="5" t="str">
        <f t="shared" si="1"/>
        <v>Q161</v>
      </c>
      <c r="R13" s="10"/>
      <c r="S13" s="10"/>
      <c r="T13" s="10"/>
      <c r="U13" s="10">
        <v>1.6</v>
      </c>
      <c r="V13" s="10">
        <f t="shared" ca="1" si="0"/>
        <v>-0.16591078036382115</v>
      </c>
      <c r="W13" s="10"/>
      <c r="X13" s="10"/>
      <c r="Y13" s="10"/>
      <c r="Z13" s="10"/>
      <c r="AA13" s="10">
        <v>13</v>
      </c>
      <c r="AB13" s="10" t="s">
        <v>151</v>
      </c>
      <c r="AC13" s="10"/>
      <c r="AD13" s="10"/>
      <c r="AE13" s="10"/>
      <c r="AF13" s="10"/>
      <c r="AG13" s="10"/>
      <c r="AH13" s="10"/>
      <c r="AI13" s="10"/>
    </row>
    <row r="14" spans="1:35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>
        <v>1.7</v>
      </c>
      <c r="V14" s="10">
        <f t="shared" ca="1" si="0"/>
        <v>-0.17132836957258357</v>
      </c>
      <c r="W14" s="10"/>
      <c r="X14" s="10"/>
      <c r="Y14" s="10"/>
      <c r="Z14" s="10"/>
      <c r="AA14" s="10">
        <v>14</v>
      </c>
      <c r="AB14" s="10" t="s">
        <v>152</v>
      </c>
      <c r="AC14" s="10"/>
      <c r="AD14" s="10"/>
      <c r="AE14" s="10"/>
      <c r="AF14" s="10"/>
      <c r="AG14" s="10"/>
      <c r="AH14" s="10"/>
      <c r="AI14" s="10"/>
    </row>
    <row r="15" spans="1:35" x14ac:dyDescent="0.2">
      <c r="A15" s="73" t="s">
        <v>156</v>
      </c>
      <c r="B15" s="73">
        <f>C9-C8+1</f>
        <v>141</v>
      </c>
      <c r="C15" s="5" t="str">
        <f t="shared" ref="C15:Q15" si="3">VLOOKUP(C16,$AA1:$AB26,2,FALSE)</f>
        <v>C</v>
      </c>
      <c r="D15" s="5" t="str">
        <f t="shared" si="3"/>
        <v>D</v>
      </c>
      <c r="E15" s="5" t="str">
        <f t="shared" si="3"/>
        <v>E</v>
      </c>
      <c r="F15" s="5" t="str">
        <f t="shared" si="3"/>
        <v>F</v>
      </c>
      <c r="G15" s="5" t="str">
        <f t="shared" si="3"/>
        <v>G</v>
      </c>
      <c r="H15" s="5" t="str">
        <f t="shared" si="3"/>
        <v>H</v>
      </c>
      <c r="I15" s="5" t="str">
        <f t="shared" si="3"/>
        <v>I</v>
      </c>
      <c r="J15" s="5" t="str">
        <f t="shared" si="3"/>
        <v>J</v>
      </c>
      <c r="K15" s="5" t="str">
        <f t="shared" si="3"/>
        <v>K</v>
      </c>
      <c r="L15" s="5" t="str">
        <f t="shared" si="3"/>
        <v>L</v>
      </c>
      <c r="M15" s="5" t="str">
        <f t="shared" si="3"/>
        <v>M</v>
      </c>
      <c r="N15" s="5" t="str">
        <f t="shared" si="3"/>
        <v>N</v>
      </c>
      <c r="O15" s="5" t="str">
        <f t="shared" si="3"/>
        <v>O</v>
      </c>
      <c r="P15" s="5" t="str">
        <f t="shared" si="3"/>
        <v>P</v>
      </c>
      <c r="Q15" s="5" t="str">
        <f t="shared" si="3"/>
        <v>Q</v>
      </c>
      <c r="R15" s="10"/>
      <c r="S15" s="10"/>
      <c r="T15" s="10"/>
      <c r="U15" s="10">
        <v>1.8</v>
      </c>
      <c r="V15" s="10">
        <f t="shared" ca="1" si="0"/>
        <v>-0.17612808771322103</v>
      </c>
      <c r="W15" s="10"/>
      <c r="X15" s="10"/>
      <c r="Y15" s="10"/>
      <c r="Z15" s="10"/>
      <c r="AA15" s="10">
        <v>15</v>
      </c>
      <c r="AB15" s="10" t="s">
        <v>153</v>
      </c>
      <c r="AC15" s="10"/>
      <c r="AD15" s="10"/>
      <c r="AE15" s="10"/>
      <c r="AF15" s="10"/>
      <c r="AG15" s="10"/>
      <c r="AH15" s="10"/>
      <c r="AI15" s="10"/>
    </row>
    <row r="16" spans="1:35" x14ac:dyDescent="0.2">
      <c r="A16" s="5"/>
      <c r="B16" s="10"/>
      <c r="C16" s="5">
        <f>COLUMN()</f>
        <v>3</v>
      </c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5">
        <f>COLUMN()</f>
        <v>16</v>
      </c>
      <c r="Q16" s="5">
        <f>COLUMN()</f>
        <v>17</v>
      </c>
      <c r="R16" s="10"/>
      <c r="S16" s="10"/>
      <c r="T16" s="10"/>
      <c r="U16" s="10">
        <v>1.9</v>
      </c>
      <c r="V16" s="10">
        <f t="shared" ca="1" si="0"/>
        <v>-0.18030993478573337</v>
      </c>
      <c r="W16" s="10"/>
      <c r="X16" s="10"/>
      <c r="Y16" s="10"/>
      <c r="Z16" s="10"/>
      <c r="AA16" s="10">
        <v>16</v>
      </c>
      <c r="AB16" s="10" t="s">
        <v>154</v>
      </c>
      <c r="AC16" s="10"/>
      <c r="AD16" s="10"/>
      <c r="AE16" s="10"/>
      <c r="AF16" s="10"/>
      <c r="AG16" s="10"/>
      <c r="AH16" s="10"/>
      <c r="AI16" s="10"/>
    </row>
    <row r="17" spans="1:35" x14ac:dyDescent="0.2">
      <c r="A17" s="73" t="s">
        <v>155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>
        <v>2</v>
      </c>
      <c r="V17" s="10">
        <f t="shared" ca="1" si="0"/>
        <v>-0.18387391079012066</v>
      </c>
      <c r="W17" s="10"/>
      <c r="X17" s="10"/>
      <c r="Y17" s="10"/>
      <c r="Z17" s="10"/>
      <c r="AA17" s="10">
        <v>17</v>
      </c>
      <c r="AB17" s="10" t="s">
        <v>157</v>
      </c>
      <c r="AC17" s="10"/>
      <c r="AD17" s="10"/>
      <c r="AE17" s="10"/>
      <c r="AF17" s="10"/>
      <c r="AG17" s="10"/>
      <c r="AH17" s="10"/>
      <c r="AI17" s="10"/>
    </row>
    <row r="18" spans="1:35" x14ac:dyDescent="0.2">
      <c r="A18" s="96">
        <v>10000</v>
      </c>
      <c r="B18" s="96">
        <v>1</v>
      </c>
      <c r="C18" s="10">
        <f ca="1">SUM(INDIRECT(C12):INDIRECT(C13))</f>
        <v>114.60000000000004</v>
      </c>
      <c r="D18" s="127">
        <f ca="1">SUM(INDIRECT(D12):INDIRECT(D13))</f>
        <v>327.9854000000002</v>
      </c>
      <c r="E18" s="127">
        <f ca="1">SUM(INDIRECT(E12):INDIRECT(E13))</f>
        <v>-9.2017353945266223</v>
      </c>
      <c r="F18" s="73">
        <f ca="1">SUM(INDIRECT(F12):INDIRECT(F13))</f>
        <v>327.75826500000016</v>
      </c>
      <c r="G18" s="73">
        <f ca="1">SUM(INDIRECT(G12):INDIRECT(G13))</f>
        <v>-14.37411462340242</v>
      </c>
      <c r="H18" s="73">
        <f ca="1">SUM(INDIRECT(H12):INDIRECT(H13))</f>
        <v>1173.2807639232497</v>
      </c>
      <c r="I18" s="73">
        <f ca="1">SUM(INDIRECT(I12):INDIRECT(I13))</f>
        <v>4174.8044618569784</v>
      </c>
      <c r="J18" s="73">
        <f ca="1">SUM(INDIRECT(J12):INDIRECT(J13))</f>
        <v>15644.045271553096</v>
      </c>
      <c r="K18" s="73">
        <f ca="1">SUM(INDIRECT(K12):INDIRECT(K13))</f>
        <v>-52.629862638057112</v>
      </c>
      <c r="L18" s="73">
        <f ca="1">SUM(INDIRECT(L12):INDIRECT(L13))</f>
        <v>-162.85655247771487</v>
      </c>
      <c r="M18" s="10"/>
      <c r="N18" s="10">
        <f ca="1">SUM(INDIRECT(N12):INDIRECT(N13))</f>
        <v>6.8944420601109333E-3</v>
      </c>
      <c r="O18" s="10">
        <f ca="1">SQRT(SUM(INDIRECT(O12):INDIRECT(O13)))</f>
        <v>4074258.0157860238</v>
      </c>
      <c r="P18" s="10">
        <f ca="1">SQRT(SUM(INDIRECT(P12):INDIRECT(P13)))</f>
        <v>2200483.1710018525</v>
      </c>
      <c r="Q18" s="10">
        <f ca="1">SQRT(SUM(INDIRECT(Q12):INDIRECT(Q13)))</f>
        <v>628475.08667089581</v>
      </c>
      <c r="R18" s="10"/>
      <c r="S18" s="10"/>
      <c r="T18" s="10"/>
      <c r="U18" s="10">
        <v>2.1</v>
      </c>
      <c r="V18" s="10">
        <f t="shared" ca="1" si="0"/>
        <v>-0.18682001572638288</v>
      </c>
      <c r="W18" s="10"/>
      <c r="X18" s="10"/>
      <c r="Y18" s="10"/>
      <c r="Z18" s="10"/>
      <c r="AA18" s="10">
        <v>18</v>
      </c>
      <c r="AB18" s="10" t="s">
        <v>159</v>
      </c>
      <c r="AC18" s="10"/>
      <c r="AD18" s="10"/>
      <c r="AE18" s="10"/>
      <c r="AF18" s="10"/>
      <c r="AG18" s="10"/>
      <c r="AH18" s="10"/>
      <c r="AI18" s="10"/>
    </row>
    <row r="19" spans="1:35" x14ac:dyDescent="0.2">
      <c r="A19" s="97" t="s">
        <v>160</v>
      </c>
      <c r="B19" s="10"/>
      <c r="C19" s="10"/>
      <c r="D19" s="10"/>
      <c r="E19" s="10"/>
      <c r="F19" s="98" t="s">
        <v>161</v>
      </c>
      <c r="G19" s="98" t="s">
        <v>162</v>
      </c>
      <c r="H19" s="98" t="s">
        <v>163</v>
      </c>
      <c r="I19" s="98" t="s">
        <v>164</v>
      </c>
      <c r="J19" s="98" t="s">
        <v>165</v>
      </c>
      <c r="K19" s="98" t="s">
        <v>166</v>
      </c>
      <c r="L19" s="98" t="s">
        <v>167</v>
      </c>
      <c r="M19" s="32"/>
      <c r="N19" s="32"/>
      <c r="O19" s="32"/>
      <c r="P19" s="32"/>
      <c r="Q19" s="32"/>
      <c r="R19" s="10"/>
      <c r="S19" s="10"/>
      <c r="T19" s="10"/>
      <c r="U19" s="10">
        <v>2.2000000000000002</v>
      </c>
      <c r="V19" s="10">
        <f t="shared" ca="1" si="0"/>
        <v>-0.18914824959452009</v>
      </c>
      <c r="W19" s="10"/>
      <c r="X19" s="10"/>
      <c r="Y19" s="10"/>
      <c r="Z19" s="10"/>
      <c r="AA19" s="10">
        <v>19</v>
      </c>
      <c r="AB19" s="10" t="s">
        <v>37</v>
      </c>
      <c r="AC19" s="10"/>
      <c r="AD19" s="10"/>
      <c r="AE19" s="10"/>
      <c r="AF19" s="10"/>
      <c r="AG19" s="10"/>
      <c r="AH19" s="10"/>
      <c r="AI19" s="10"/>
    </row>
    <row r="20" spans="1:35" ht="15" thickBot="1" x14ac:dyDescent="0.25">
      <c r="A20" s="8" t="s">
        <v>168</v>
      </c>
      <c r="B20" s="8" t="s">
        <v>169</v>
      </c>
      <c r="C20" s="8" t="s">
        <v>217</v>
      </c>
      <c r="D20" s="8" t="s">
        <v>168</v>
      </c>
      <c r="E20" s="8" t="s">
        <v>169</v>
      </c>
      <c r="F20" s="8" t="s">
        <v>220</v>
      </c>
      <c r="G20" s="8" t="s">
        <v>221</v>
      </c>
      <c r="H20" s="8" t="s">
        <v>229</v>
      </c>
      <c r="I20" s="8" t="s">
        <v>230</v>
      </c>
      <c r="J20" s="8" t="s">
        <v>231</v>
      </c>
      <c r="K20" s="8" t="s">
        <v>222</v>
      </c>
      <c r="L20" s="8" t="s">
        <v>232</v>
      </c>
      <c r="M20" s="99" t="s">
        <v>175</v>
      </c>
      <c r="N20" s="8" t="s">
        <v>176</v>
      </c>
      <c r="O20" s="8" t="s">
        <v>177</v>
      </c>
      <c r="P20" s="8" t="s">
        <v>178</v>
      </c>
      <c r="Q20" s="8" t="s">
        <v>179</v>
      </c>
      <c r="R20" s="75" t="s">
        <v>180</v>
      </c>
      <c r="S20" s="10"/>
      <c r="T20" s="10"/>
      <c r="U20" s="10">
        <v>2.2999999999999998</v>
      </c>
      <c r="V20" s="10">
        <f t="shared" ca="1" si="0"/>
        <v>-0.1908586123945322</v>
      </c>
      <c r="W20" s="10"/>
      <c r="X20" s="10"/>
      <c r="Y20" s="10"/>
      <c r="Z20" s="10"/>
      <c r="AA20" s="10">
        <v>20</v>
      </c>
      <c r="AB20" s="10" t="s">
        <v>181</v>
      </c>
      <c r="AC20" s="10"/>
      <c r="AD20" s="10"/>
      <c r="AE20" s="10"/>
      <c r="AF20" s="10"/>
      <c r="AG20" s="10"/>
      <c r="AH20" s="10"/>
      <c r="AI20" s="10"/>
    </row>
    <row r="21" spans="1:35" x14ac:dyDescent="0.2">
      <c r="A21" s="100">
        <v>-23583</v>
      </c>
      <c r="B21" s="100">
        <v>0.51849476389907068</v>
      </c>
      <c r="C21" s="128">
        <v>0.1</v>
      </c>
      <c r="D21" s="101">
        <f>A21/A$18</f>
        <v>-2.3582999999999998</v>
      </c>
      <c r="E21" s="101">
        <f>B21/B$18</f>
        <v>0.51849476389907068</v>
      </c>
      <c r="F21" s="94">
        <f>$C21*D21</f>
        <v>-0.23582999999999998</v>
      </c>
      <c r="G21" s="94">
        <f>$C21*E21</f>
        <v>5.184947638990707E-2</v>
      </c>
      <c r="H21" s="94">
        <f>C21*D21*D21</f>
        <v>0.55615788899999996</v>
      </c>
      <c r="I21" s="94">
        <f>C21*D21*D21*D21</f>
        <v>-1.3115871496286997</v>
      </c>
      <c r="J21" s="94">
        <f>C21*D21*D21*D21*D21</f>
        <v>3.0931159749693622</v>
      </c>
      <c r="K21" s="94">
        <f>C21*E21*D21</f>
        <v>-0.12227662017031783</v>
      </c>
      <c r="L21" s="94">
        <f>C21*E21*D21*D21</f>
        <v>0.28836495334766055</v>
      </c>
      <c r="M21" s="94">
        <f t="shared" ref="M21:M76" ca="1" si="4">+E$4+E$5*D21+E$6*D21^2</f>
        <v>0.54480673410622227</v>
      </c>
      <c r="N21" s="94">
        <f ca="1">C21*(M21-E21)^2</f>
        <v>6.9231977618203298E-5</v>
      </c>
      <c r="O21" s="129">
        <f ca="1">(C21*O$1-O$2*F21+O$3*H21)^2</f>
        <v>20179750579.278797</v>
      </c>
      <c r="P21" s="94">
        <f ca="1">(-C21*O$2+O$4*F21-O$5*H21)^2</f>
        <v>30030821668.675129</v>
      </c>
      <c r="Q21" s="94">
        <f ca="1">+(C21*O$3-F21*O$5+H21*O$6)^2</f>
        <v>1321175410.9443998</v>
      </c>
      <c r="R21" s="10">
        <f t="shared" ref="R21:R76" ca="1" si="5">+E21-M21</f>
        <v>-2.6311970207151592E-2</v>
      </c>
      <c r="S21" s="10"/>
      <c r="T21" s="10"/>
      <c r="U21" s="10">
        <v>2.4</v>
      </c>
      <c r="V21" s="10">
        <f t="shared" ca="1" si="0"/>
        <v>-0.19195110412641925</v>
      </c>
      <c r="W21" s="10"/>
      <c r="X21" s="10"/>
      <c r="Y21" s="10"/>
      <c r="Z21" s="10"/>
      <c r="AA21" s="10">
        <v>21</v>
      </c>
      <c r="AB21" s="10" t="s">
        <v>182</v>
      </c>
      <c r="AC21" s="10"/>
      <c r="AD21" s="10"/>
      <c r="AE21" s="10"/>
      <c r="AF21" s="10"/>
      <c r="AG21" s="10"/>
      <c r="AH21" s="10"/>
      <c r="AI21" s="10"/>
    </row>
    <row r="22" spans="1:35" x14ac:dyDescent="0.2">
      <c r="A22" s="100">
        <v>-23580.5</v>
      </c>
      <c r="B22" s="100">
        <v>0.54607588221188053</v>
      </c>
      <c r="C22" s="100">
        <v>0.1</v>
      </c>
      <c r="D22" s="101">
        <f t="shared" ref="D22:E77" si="6">A22/A$18</f>
        <v>-2.35805</v>
      </c>
      <c r="E22" s="101">
        <f t="shared" si="6"/>
        <v>0.54607588221188053</v>
      </c>
      <c r="F22" s="94">
        <f t="shared" ref="F22:G77" si="7">$C22*D22</f>
        <v>-0.23580500000000001</v>
      </c>
      <c r="G22" s="94">
        <f t="shared" si="7"/>
        <v>5.4607588221188053E-2</v>
      </c>
      <c r="H22" s="94">
        <f t="shared" ref="H22:H77" si="8">C22*D22*D22</f>
        <v>0.55603998025000001</v>
      </c>
      <c r="I22" s="94">
        <f t="shared" ref="I22:I77" si="9">C22*D22*D22*D22</f>
        <v>-1.3111700754285125</v>
      </c>
      <c r="J22" s="94">
        <f t="shared" ref="J22:J77" si="10">C22*D22*D22*D22*D22</f>
        <v>3.091804596364204</v>
      </c>
      <c r="K22" s="94">
        <f t="shared" ref="K22:K77" si="11">C22*E22*D22</f>
        <v>-0.12876742340497249</v>
      </c>
      <c r="L22" s="94">
        <f t="shared" ref="L22:L77" si="12">C22*E22*D22*D22</f>
        <v>0.30364002276009538</v>
      </c>
      <c r="M22" s="94">
        <f t="shared" ca="1" si="4"/>
        <v>0.54473127674898836</v>
      </c>
      <c r="N22" s="94">
        <f t="shared" ref="N22:N77" ca="1" si="13">C22*(M22-E22)^2</f>
        <v>1.8079638508394609E-7</v>
      </c>
      <c r="O22" s="129">
        <f t="shared" ref="O22:O77" ca="1" si="14">(C22*O$1-O$2*F22+O$3*H22)^2</f>
        <v>20178399049.399982</v>
      </c>
      <c r="P22" s="94">
        <f t="shared" ref="P22:P77" ca="1" si="15">(-C22*O$2+O$4*F22-O$5*H22)^2</f>
        <v>30023379226.021599</v>
      </c>
      <c r="Q22" s="94">
        <f t="shared" ref="Q22:Q77" ca="1" si="16">+(C22*O$3-F22*O$5+H22*O$6)^2</f>
        <v>1320773115.2102196</v>
      </c>
      <c r="R22" s="10">
        <f t="shared" ca="1" si="5"/>
        <v>1.3446054628921678E-3</v>
      </c>
      <c r="S22" s="10"/>
      <c r="T22" s="10"/>
      <c r="U22" s="10">
        <v>2.5</v>
      </c>
      <c r="V22" s="10">
        <f t="shared" ca="1" si="0"/>
        <v>-0.1924257247901813</v>
      </c>
      <c r="W22" s="10"/>
      <c r="X22" s="10"/>
      <c r="Y22" s="10"/>
      <c r="Z22" s="10"/>
      <c r="AA22" s="10">
        <v>22</v>
      </c>
      <c r="AB22" s="10" t="s">
        <v>183</v>
      </c>
      <c r="AC22" s="10"/>
      <c r="AD22" s="10"/>
      <c r="AE22" s="10"/>
      <c r="AF22" s="10"/>
      <c r="AG22" s="10"/>
      <c r="AH22" s="10"/>
      <c r="AI22" s="10"/>
    </row>
    <row r="23" spans="1:35" x14ac:dyDescent="0.2">
      <c r="A23" s="100">
        <v>-23572.5</v>
      </c>
      <c r="B23" s="100">
        <v>0.50153546080036904</v>
      </c>
      <c r="C23" s="100">
        <v>0.1</v>
      </c>
      <c r="D23" s="101">
        <f t="shared" si="6"/>
        <v>-2.3572500000000001</v>
      </c>
      <c r="E23" s="101">
        <f t="shared" si="6"/>
        <v>0.50153546080036904</v>
      </c>
      <c r="F23" s="94">
        <f t="shared" si="7"/>
        <v>-0.23572500000000002</v>
      </c>
      <c r="G23" s="94">
        <f t="shared" si="7"/>
        <v>5.0153546080036908E-2</v>
      </c>
      <c r="H23" s="94">
        <f t="shared" si="8"/>
        <v>0.55566275625000006</v>
      </c>
      <c r="I23" s="94">
        <f t="shared" si="9"/>
        <v>-1.3098360321703126</v>
      </c>
      <c r="J23" s="94">
        <f t="shared" si="10"/>
        <v>3.0876109868334694</v>
      </c>
      <c r="K23" s="94">
        <f t="shared" si="11"/>
        <v>-0.118224446497167</v>
      </c>
      <c r="L23" s="94">
        <f t="shared" si="12"/>
        <v>0.27868457650544692</v>
      </c>
      <c r="M23" s="94">
        <f t="shared" ca="1" si="4"/>
        <v>0.54448983915642457</v>
      </c>
      <c r="N23" s="94">
        <f t="shared" ca="1" si="13"/>
        <v>1.8450786199551722E-4</v>
      </c>
      <c r="O23" s="129">
        <f t="shared" ca="1" si="14"/>
        <v>20174074260.813183</v>
      </c>
      <c r="P23" s="94">
        <f t="shared" ca="1" si="15"/>
        <v>29999572339.352882</v>
      </c>
      <c r="Q23" s="94">
        <f t="shared" ca="1" si="16"/>
        <v>1319486345.485395</v>
      </c>
      <c r="R23" s="10">
        <f t="shared" ca="1" si="5"/>
        <v>-4.2954378356055534E-2</v>
      </c>
      <c r="S23" s="10"/>
      <c r="T23" s="10"/>
      <c r="U23" s="10">
        <v>2.6</v>
      </c>
      <c r="V23" s="10">
        <f t="shared" ca="1" si="0"/>
        <v>-0.19228247438581822</v>
      </c>
      <c r="W23" s="10"/>
      <c r="X23" s="10"/>
      <c r="Y23" s="10"/>
      <c r="Z23" s="10"/>
      <c r="AA23" s="10">
        <v>23</v>
      </c>
      <c r="AB23" s="10" t="s">
        <v>184</v>
      </c>
      <c r="AC23" s="10"/>
      <c r="AD23" s="10"/>
      <c r="AE23" s="10"/>
      <c r="AF23" s="10"/>
      <c r="AG23" s="10"/>
      <c r="AH23" s="10"/>
      <c r="AI23" s="10"/>
    </row>
    <row r="24" spans="1:35" x14ac:dyDescent="0.2">
      <c r="A24" s="100">
        <v>-23567</v>
      </c>
      <c r="B24" s="100">
        <v>0.53341392108268337</v>
      </c>
      <c r="C24" s="100">
        <v>0.1</v>
      </c>
      <c r="D24" s="101">
        <f t="shared" si="6"/>
        <v>-2.3567</v>
      </c>
      <c r="E24" s="101">
        <f t="shared" si="6"/>
        <v>0.53341392108268337</v>
      </c>
      <c r="F24" s="94">
        <f t="shared" si="7"/>
        <v>-0.23567000000000002</v>
      </c>
      <c r="G24" s="94">
        <f t="shared" si="7"/>
        <v>5.334139210826834E-2</v>
      </c>
      <c r="H24" s="94">
        <f t="shared" si="8"/>
        <v>0.55540348900000003</v>
      </c>
      <c r="I24" s="94">
        <f t="shared" si="9"/>
        <v>-1.3089194025263</v>
      </c>
      <c r="J24" s="94">
        <f t="shared" si="10"/>
        <v>3.0847303559337313</v>
      </c>
      <c r="K24" s="94">
        <f t="shared" si="11"/>
        <v>-0.12570965878155599</v>
      </c>
      <c r="L24" s="94">
        <f t="shared" si="12"/>
        <v>0.296259952850493</v>
      </c>
      <c r="M24" s="94">
        <f t="shared" ca="1" si="4"/>
        <v>0.54432387375000024</v>
      </c>
      <c r="N24" s="94">
        <f t="shared" ca="1" si="13"/>
        <v>1.1902706720309446E-5</v>
      </c>
      <c r="O24" s="129">
        <f t="shared" ca="1" si="14"/>
        <v>20171101063.299923</v>
      </c>
      <c r="P24" s="94">
        <f t="shared" ca="1" si="15"/>
        <v>29983212996.177654</v>
      </c>
      <c r="Q24" s="94">
        <f t="shared" ca="1" si="16"/>
        <v>1318602200.8523307</v>
      </c>
      <c r="R24" s="10">
        <f t="shared" ca="1" si="5"/>
        <v>-1.0909952667316869E-2</v>
      </c>
      <c r="S24" s="10"/>
      <c r="T24" s="10"/>
      <c r="U24" s="10">
        <v>2.7</v>
      </c>
      <c r="V24" s="10">
        <f t="shared" ca="1" si="0"/>
        <v>-0.19152135291333017</v>
      </c>
      <c r="W24" s="10"/>
      <c r="X24" s="10"/>
      <c r="Y24" s="10"/>
      <c r="Z24" s="10"/>
      <c r="AA24" s="10">
        <v>24</v>
      </c>
      <c r="AB24" s="10" t="s">
        <v>168</v>
      </c>
      <c r="AC24" s="10"/>
      <c r="AD24" s="10"/>
      <c r="AE24" s="10"/>
      <c r="AF24" s="10"/>
      <c r="AG24" s="10"/>
      <c r="AH24" s="10"/>
      <c r="AI24" s="10"/>
    </row>
    <row r="25" spans="1:35" x14ac:dyDescent="0.2">
      <c r="A25" s="100">
        <v>-23556</v>
      </c>
      <c r="B25" s="100">
        <v>0.52717084164760308</v>
      </c>
      <c r="C25" s="100">
        <v>0.1</v>
      </c>
      <c r="D25" s="101">
        <f t="shared" si="6"/>
        <v>-2.3555999999999999</v>
      </c>
      <c r="E25" s="101">
        <f t="shared" si="6"/>
        <v>0.52717084164760308</v>
      </c>
      <c r="F25" s="94">
        <f t="shared" si="7"/>
        <v>-0.23555999999999999</v>
      </c>
      <c r="G25" s="94">
        <f t="shared" si="7"/>
        <v>5.2717084164760314E-2</v>
      </c>
      <c r="H25" s="94">
        <f t="shared" si="8"/>
        <v>0.554885136</v>
      </c>
      <c r="I25" s="94">
        <f t="shared" si="9"/>
        <v>-1.3070874263615999</v>
      </c>
      <c r="J25" s="94">
        <f t="shared" si="10"/>
        <v>3.0789751415373847</v>
      </c>
      <c r="K25" s="94">
        <f t="shared" si="11"/>
        <v>-0.12418036345850939</v>
      </c>
      <c r="L25" s="94">
        <f t="shared" si="12"/>
        <v>0.29251926416286472</v>
      </c>
      <c r="M25" s="94">
        <f t="shared" ca="1" si="4"/>
        <v>0.54399199900895123</v>
      </c>
      <c r="N25" s="94">
        <f t="shared" ca="1" si="13"/>
        <v>2.8295133497523704E-5</v>
      </c>
      <c r="O25" s="129">
        <f t="shared" ca="1" si="14"/>
        <v>20165154899.755878</v>
      </c>
      <c r="P25" s="94">
        <f t="shared" ca="1" si="15"/>
        <v>29950513592.769421</v>
      </c>
      <c r="Q25" s="94">
        <f t="shared" ca="1" si="16"/>
        <v>1316835156.6275482</v>
      </c>
      <c r="R25" s="10">
        <f t="shared" ca="1" si="5"/>
        <v>-1.6821157361348149E-2</v>
      </c>
      <c r="S25" s="10"/>
      <c r="T25" s="10"/>
      <c r="U25" s="10">
        <v>2.8</v>
      </c>
      <c r="V25" s="10">
        <f t="shared" ca="1" si="0"/>
        <v>-0.19014236037271701</v>
      </c>
      <c r="W25" s="10"/>
      <c r="X25" s="10"/>
      <c r="Y25" s="10"/>
      <c r="Z25" s="10"/>
      <c r="AA25" s="10">
        <v>25</v>
      </c>
      <c r="AB25" s="10" t="s">
        <v>169</v>
      </c>
      <c r="AC25" s="10"/>
      <c r="AD25" s="10"/>
      <c r="AE25" s="10"/>
      <c r="AF25" s="10"/>
      <c r="AG25" s="10"/>
      <c r="AH25" s="10"/>
      <c r="AI25" s="10"/>
    </row>
    <row r="26" spans="1:35" x14ac:dyDescent="0.2">
      <c r="A26" s="100">
        <v>-23513</v>
      </c>
      <c r="B26" s="100">
        <v>0.52276607656676788</v>
      </c>
      <c r="C26" s="100">
        <v>0.1</v>
      </c>
      <c r="D26" s="101">
        <f t="shared" si="6"/>
        <v>-2.3513000000000002</v>
      </c>
      <c r="E26" s="101">
        <f t="shared" si="6"/>
        <v>0.52276607656676788</v>
      </c>
      <c r="F26" s="94">
        <f t="shared" si="7"/>
        <v>-0.23513000000000003</v>
      </c>
      <c r="G26" s="94">
        <f t="shared" si="7"/>
        <v>5.2276607656676792E-2</v>
      </c>
      <c r="H26" s="94">
        <f t="shared" si="8"/>
        <v>0.55286116900000015</v>
      </c>
      <c r="I26" s="94">
        <f t="shared" si="9"/>
        <v>-1.2999424666697004</v>
      </c>
      <c r="J26" s="94">
        <f t="shared" si="10"/>
        <v>3.0565547218804667</v>
      </c>
      <c r="K26" s="94">
        <f t="shared" si="11"/>
        <v>-0.12291798758314415</v>
      </c>
      <c r="L26" s="94">
        <f t="shared" si="12"/>
        <v>0.28901706420424689</v>
      </c>
      <c r="M26" s="94">
        <f t="shared" ca="1" si="4"/>
        <v>0.5426953878240699</v>
      </c>
      <c r="N26" s="94">
        <f t="shared" ca="1" si="13"/>
        <v>3.9717744719042496E-5</v>
      </c>
      <c r="O26" s="129">
        <f t="shared" ca="1" si="14"/>
        <v>20141913771.691696</v>
      </c>
      <c r="P26" s="94">
        <f t="shared" ca="1" si="15"/>
        <v>29822935123.659065</v>
      </c>
      <c r="Q26" s="94">
        <f t="shared" ca="1" si="16"/>
        <v>1309943531.8862665</v>
      </c>
      <c r="R26" s="10">
        <f t="shared" ca="1" si="5"/>
        <v>-1.9929311257302018E-2</v>
      </c>
      <c r="S26" s="10"/>
      <c r="T26" s="10"/>
      <c r="U26" s="10">
        <v>2.9</v>
      </c>
      <c r="V26" s="10">
        <f t="shared" ca="1" si="0"/>
        <v>-0.18814549676397874</v>
      </c>
      <c r="W26" s="10"/>
      <c r="X26" s="10"/>
      <c r="Y26" s="10"/>
      <c r="Z26" s="10"/>
      <c r="AA26" s="10">
        <v>26</v>
      </c>
      <c r="AB26" s="10" t="s">
        <v>185</v>
      </c>
      <c r="AC26" s="10"/>
      <c r="AD26" s="10"/>
      <c r="AE26" s="10"/>
      <c r="AF26" s="10"/>
      <c r="AG26" s="10"/>
      <c r="AH26" s="10"/>
      <c r="AI26" s="10"/>
    </row>
    <row r="27" spans="1:35" x14ac:dyDescent="0.2">
      <c r="A27" s="100">
        <v>-23505</v>
      </c>
      <c r="B27" s="100">
        <v>0.53822565515656606</v>
      </c>
      <c r="C27" s="100">
        <v>0.1</v>
      </c>
      <c r="D27" s="101">
        <f t="shared" si="6"/>
        <v>-2.3504999999999998</v>
      </c>
      <c r="E27" s="101">
        <f t="shared" si="6"/>
        <v>0.53822565515656606</v>
      </c>
      <c r="F27" s="94">
        <f t="shared" si="7"/>
        <v>-0.23504999999999998</v>
      </c>
      <c r="G27" s="94">
        <f t="shared" si="7"/>
        <v>5.382256551565661E-2</v>
      </c>
      <c r="H27" s="94">
        <f t="shared" si="8"/>
        <v>0.55248502499999996</v>
      </c>
      <c r="I27" s="94">
        <f t="shared" si="9"/>
        <v>-1.2986160512624998</v>
      </c>
      <c r="J27" s="94">
        <f t="shared" si="10"/>
        <v>3.0523970284925057</v>
      </c>
      <c r="K27" s="94">
        <f t="shared" si="11"/>
        <v>-0.12650994024455084</v>
      </c>
      <c r="L27" s="94">
        <f t="shared" si="12"/>
        <v>0.29736161454481674</v>
      </c>
      <c r="M27" s="94">
        <f t="shared" ca="1" si="4"/>
        <v>0.54245428388188277</v>
      </c>
      <c r="N27" s="94">
        <f t="shared" ca="1" si="13"/>
        <v>1.7881300896573605E-6</v>
      </c>
      <c r="O27" s="129">
        <f t="shared" ca="1" si="14"/>
        <v>20137590362.805355</v>
      </c>
      <c r="P27" s="94">
        <f t="shared" ca="1" si="15"/>
        <v>29799242861.416386</v>
      </c>
      <c r="Q27" s="94">
        <f t="shared" ca="1" si="16"/>
        <v>1308664161.9867826</v>
      </c>
      <c r="R27" s="10">
        <f t="shared" ca="1" si="5"/>
        <v>-4.2286287253167076E-3</v>
      </c>
      <c r="S27" s="10"/>
      <c r="T27" s="10"/>
      <c r="U27" s="10">
        <v>3</v>
      </c>
      <c r="V27" s="10">
        <f t="shared" ca="1" si="0"/>
        <v>-0.1855307620871155</v>
      </c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</row>
    <row r="28" spans="1:35" x14ac:dyDescent="0.2">
      <c r="A28" s="100">
        <v>-23497</v>
      </c>
      <c r="B28" s="100">
        <v>0.54368523374432698</v>
      </c>
      <c r="C28" s="100">
        <v>0.1</v>
      </c>
      <c r="D28" s="101">
        <f t="shared" si="6"/>
        <v>-2.3496999999999999</v>
      </c>
      <c r="E28" s="101">
        <f t="shared" si="6"/>
        <v>0.54368523374432698</v>
      </c>
      <c r="F28" s="94">
        <f t="shared" si="7"/>
        <v>-0.23497000000000001</v>
      </c>
      <c r="G28" s="94">
        <f t="shared" si="7"/>
        <v>5.4368523374432702E-2</v>
      </c>
      <c r="H28" s="94">
        <f t="shared" si="8"/>
        <v>0.55210900900000004</v>
      </c>
      <c r="I28" s="94">
        <f t="shared" si="9"/>
        <v>-1.2972905384473001</v>
      </c>
      <c r="J28" s="94">
        <f t="shared" si="10"/>
        <v>3.0482435781896209</v>
      </c>
      <c r="K28" s="94">
        <f t="shared" si="11"/>
        <v>-0.12774971937290452</v>
      </c>
      <c r="L28" s="94">
        <f t="shared" si="12"/>
        <v>0.30017351561051375</v>
      </c>
      <c r="M28" s="94">
        <f t="shared" ca="1" si="4"/>
        <v>0.54221321948344414</v>
      </c>
      <c r="N28" s="94">
        <f t="shared" ca="1" si="13"/>
        <v>2.1668259842424445E-7</v>
      </c>
      <c r="O28" s="129">
        <f t="shared" ca="1" si="14"/>
        <v>20133267117.89502</v>
      </c>
      <c r="P28" s="94">
        <f t="shared" ca="1" si="15"/>
        <v>29775564160.938133</v>
      </c>
      <c r="Q28" s="94">
        <f t="shared" ca="1" si="16"/>
        <v>1307385667.3709064</v>
      </c>
      <c r="R28" s="10">
        <f t="shared" ca="1" si="5"/>
        <v>1.4720142608828368E-3</v>
      </c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</row>
    <row r="29" spans="1:35" x14ac:dyDescent="0.2">
      <c r="A29" s="100">
        <v>-23494</v>
      </c>
      <c r="B29" s="100">
        <v>0.53198257571784779</v>
      </c>
      <c r="C29" s="100">
        <v>0.1</v>
      </c>
      <c r="D29" s="101">
        <f t="shared" si="6"/>
        <v>-2.3494000000000002</v>
      </c>
      <c r="E29" s="101">
        <f t="shared" si="6"/>
        <v>0.53198257571784779</v>
      </c>
      <c r="F29" s="94">
        <f t="shared" si="7"/>
        <v>-0.23494000000000004</v>
      </c>
      <c r="G29" s="94">
        <f t="shared" si="7"/>
        <v>5.3198257571784785E-2</v>
      </c>
      <c r="H29" s="94">
        <f t="shared" si="8"/>
        <v>0.55196803600000011</v>
      </c>
      <c r="I29" s="94">
        <f t="shared" si="9"/>
        <v>-1.2967937037784003</v>
      </c>
      <c r="J29" s="94">
        <f t="shared" si="10"/>
        <v>3.0466871276569738</v>
      </c>
      <c r="K29" s="94">
        <f t="shared" si="11"/>
        <v>-0.12498398633915118</v>
      </c>
      <c r="L29" s="94">
        <f t="shared" si="12"/>
        <v>0.2936373775052018</v>
      </c>
      <c r="M29" s="94">
        <f t="shared" ca="1" si="4"/>
        <v>0.54212283052890231</v>
      </c>
      <c r="N29" s="94">
        <f t="shared" ca="1" si="13"/>
        <v>1.0282476763311428E-5</v>
      </c>
      <c r="O29" s="129">
        <f t="shared" ca="1" si="14"/>
        <v>20131645943.348434</v>
      </c>
      <c r="P29" s="94">
        <f t="shared" ca="1" si="15"/>
        <v>29766688143.641682</v>
      </c>
      <c r="Q29" s="94">
        <f t="shared" ca="1" si="16"/>
        <v>1306906457.4741104</v>
      </c>
      <c r="R29" s="10">
        <f t="shared" ca="1" si="5"/>
        <v>-1.0140254811054517E-2</v>
      </c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</row>
    <row r="30" spans="1:35" x14ac:dyDescent="0.2">
      <c r="A30" s="100">
        <v>-23470</v>
      </c>
      <c r="B30" s="100">
        <v>0.56836131148884306</v>
      </c>
      <c r="C30" s="100">
        <v>0.1</v>
      </c>
      <c r="D30" s="101">
        <f t="shared" si="6"/>
        <v>-2.347</v>
      </c>
      <c r="E30" s="101">
        <f t="shared" si="6"/>
        <v>0.56836131148884306</v>
      </c>
      <c r="F30" s="94">
        <f t="shared" si="7"/>
        <v>-0.23470000000000002</v>
      </c>
      <c r="G30" s="94">
        <f t="shared" si="7"/>
        <v>5.6836131148884306E-2</v>
      </c>
      <c r="H30" s="94">
        <f t="shared" si="8"/>
        <v>0.55084090000000008</v>
      </c>
      <c r="I30" s="94">
        <f t="shared" si="9"/>
        <v>-1.2928235923000002</v>
      </c>
      <c r="J30" s="94">
        <f t="shared" si="10"/>
        <v>3.0342569711281007</v>
      </c>
      <c r="K30" s="94">
        <f t="shared" si="11"/>
        <v>-0.13339439980643147</v>
      </c>
      <c r="L30" s="94">
        <f t="shared" si="12"/>
        <v>0.31307665634569465</v>
      </c>
      <c r="M30" s="94">
        <f t="shared" ca="1" si="4"/>
        <v>0.54139991908279339</v>
      </c>
      <c r="N30" s="94">
        <f t="shared" ca="1" si="13"/>
        <v>7.2691668047299268E-5</v>
      </c>
      <c r="O30" s="129">
        <f t="shared" ca="1" si="14"/>
        <v>20118677378.20525</v>
      </c>
      <c r="P30" s="94">
        <f t="shared" ca="1" si="15"/>
        <v>29695748605.372429</v>
      </c>
      <c r="Q30" s="94">
        <f t="shared" ca="1" si="16"/>
        <v>1303077205.2437787</v>
      </c>
      <c r="R30" s="10">
        <f t="shared" ca="1" si="5"/>
        <v>2.6961392406049667E-2</v>
      </c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</row>
    <row r="31" spans="1:35" x14ac:dyDescent="0.2">
      <c r="A31" s="100">
        <v>-23437.5</v>
      </c>
      <c r="B31" s="100">
        <v>0.53491584950825199</v>
      </c>
      <c r="C31" s="100">
        <v>0.1</v>
      </c>
      <c r="D31" s="101">
        <f t="shared" si="6"/>
        <v>-2.34375</v>
      </c>
      <c r="E31" s="101">
        <f t="shared" si="6"/>
        <v>0.53491584950825199</v>
      </c>
      <c r="F31" s="94">
        <f t="shared" si="7"/>
        <v>-0.234375</v>
      </c>
      <c r="G31" s="94">
        <f t="shared" si="7"/>
        <v>5.3491584950825205E-2</v>
      </c>
      <c r="H31" s="94">
        <f t="shared" si="8"/>
        <v>0.54931640625</v>
      </c>
      <c r="I31" s="94">
        <f t="shared" si="9"/>
        <v>-1.2874603271484375</v>
      </c>
      <c r="J31" s="94">
        <f t="shared" si="10"/>
        <v>3.0174851417541504</v>
      </c>
      <c r="K31" s="94">
        <f t="shared" si="11"/>
        <v>-0.12537090222849656</v>
      </c>
      <c r="L31" s="94">
        <f t="shared" si="12"/>
        <v>0.29383805209803882</v>
      </c>
      <c r="M31" s="94">
        <f t="shared" ca="1" si="4"/>
        <v>0.54042154378239526</v>
      </c>
      <c r="N31" s="94">
        <f t="shared" ca="1" si="13"/>
        <v>3.0312669440333981E-6</v>
      </c>
      <c r="O31" s="129">
        <f t="shared" ca="1" si="14"/>
        <v>20101118138.482903</v>
      </c>
      <c r="P31" s="94">
        <f t="shared" ca="1" si="15"/>
        <v>29599878864.920528</v>
      </c>
      <c r="Q31" s="94">
        <f t="shared" ca="1" si="16"/>
        <v>1297904291.188906</v>
      </c>
      <c r="R31" s="10">
        <f t="shared" ca="1" si="5"/>
        <v>-5.5056942741432691E-3</v>
      </c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</row>
    <row r="32" spans="1:35" x14ac:dyDescent="0.2">
      <c r="A32" s="100">
        <v>-23429.5</v>
      </c>
      <c r="B32" s="100">
        <v>0.54037542809965089</v>
      </c>
      <c r="C32" s="100">
        <v>0.1</v>
      </c>
      <c r="D32" s="101">
        <f t="shared" si="6"/>
        <v>-2.3429500000000001</v>
      </c>
      <c r="E32" s="101">
        <f t="shared" si="6"/>
        <v>0.54037542809965089</v>
      </c>
      <c r="F32" s="94">
        <f t="shared" si="7"/>
        <v>-0.23429500000000003</v>
      </c>
      <c r="G32" s="94">
        <f t="shared" si="7"/>
        <v>5.4037542809965089E-2</v>
      </c>
      <c r="H32" s="94">
        <f t="shared" si="8"/>
        <v>0.54894147025000006</v>
      </c>
      <c r="I32" s="94">
        <f t="shared" si="9"/>
        <v>-1.2861424177222376</v>
      </c>
      <c r="J32" s="94">
        <f t="shared" si="10"/>
        <v>3.0133673776023167</v>
      </c>
      <c r="K32" s="94">
        <f t="shared" si="11"/>
        <v>-0.12660726092660771</v>
      </c>
      <c r="L32" s="94">
        <f t="shared" si="12"/>
        <v>0.29663448198799552</v>
      </c>
      <c r="M32" s="94">
        <f t="shared" ca="1" si="4"/>
        <v>0.54018081303433352</v>
      </c>
      <c r="N32" s="94">
        <f t="shared" ca="1" si="13"/>
        <v>3.7875023648484867E-9</v>
      </c>
      <c r="O32" s="129">
        <f t="shared" ca="1" si="14"/>
        <v>20096796280.968819</v>
      </c>
      <c r="P32" s="94">
        <f t="shared" ca="1" si="15"/>
        <v>29576314394.99625</v>
      </c>
      <c r="Q32" s="94">
        <f t="shared" ca="1" si="16"/>
        <v>1296633167.1755915</v>
      </c>
      <c r="R32" s="10">
        <f t="shared" ca="1" si="5"/>
        <v>1.9461506531737172E-4</v>
      </c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</row>
    <row r="33" spans="1:35" x14ac:dyDescent="0.2">
      <c r="A33" s="100">
        <v>-23424</v>
      </c>
      <c r="B33" s="100">
        <v>0.51225388837701757</v>
      </c>
      <c r="C33" s="100">
        <v>0.1</v>
      </c>
      <c r="D33" s="101">
        <f t="shared" si="6"/>
        <v>-2.3424</v>
      </c>
      <c r="E33" s="101">
        <f t="shared" si="6"/>
        <v>0.51225388837701757</v>
      </c>
      <c r="F33" s="94">
        <f t="shared" si="7"/>
        <v>-0.23424</v>
      </c>
      <c r="G33" s="94">
        <f t="shared" si="7"/>
        <v>5.1225388837701759E-2</v>
      </c>
      <c r="H33" s="94">
        <f t="shared" si="8"/>
        <v>0.54868377600000007</v>
      </c>
      <c r="I33" s="94">
        <f t="shared" si="9"/>
        <v>-1.2852368769024001</v>
      </c>
      <c r="J33" s="94">
        <f t="shared" si="10"/>
        <v>3.0105388604561818</v>
      </c>
      <c r="K33" s="94">
        <f t="shared" si="11"/>
        <v>-0.11999035081343261</v>
      </c>
      <c r="L33" s="94">
        <f t="shared" si="12"/>
        <v>0.28106539774538453</v>
      </c>
      <c r="M33" s="94">
        <f t="shared" ca="1" si="4"/>
        <v>0.54001533358350429</v>
      </c>
      <c r="N33" s="94">
        <f t="shared" ca="1" si="13"/>
        <v>7.7069783995276404E-5</v>
      </c>
      <c r="O33" s="129">
        <f t="shared" ca="1" si="14"/>
        <v>20093825099.570202</v>
      </c>
      <c r="P33" s="94">
        <f t="shared" ca="1" si="15"/>
        <v>29560121662.048218</v>
      </c>
      <c r="Q33" s="94">
        <f t="shared" ca="1" si="16"/>
        <v>1295759775.1642332</v>
      </c>
      <c r="R33" s="10">
        <f t="shared" ca="1" si="5"/>
        <v>-2.7761445206486712E-2</v>
      </c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</row>
    <row r="34" spans="1:35" x14ac:dyDescent="0.2">
      <c r="A34" s="100">
        <v>-23421.5</v>
      </c>
      <c r="B34" s="100">
        <v>0.53583500668901252</v>
      </c>
      <c r="C34" s="100">
        <v>0.1</v>
      </c>
      <c r="D34" s="101">
        <f t="shared" si="6"/>
        <v>-2.3421500000000002</v>
      </c>
      <c r="E34" s="101">
        <f t="shared" si="6"/>
        <v>0.53583500668901252</v>
      </c>
      <c r="F34" s="94">
        <f t="shared" si="7"/>
        <v>-0.23421500000000003</v>
      </c>
      <c r="G34" s="94">
        <f t="shared" si="7"/>
        <v>5.3583500668901253E-2</v>
      </c>
      <c r="H34" s="94">
        <f t="shared" si="8"/>
        <v>0.54856666225000017</v>
      </c>
      <c r="I34" s="94">
        <f t="shared" si="9"/>
        <v>-1.2848254079888379</v>
      </c>
      <c r="J34" s="94">
        <f t="shared" si="10"/>
        <v>3.0092538293210569</v>
      </c>
      <c r="K34" s="94">
        <f t="shared" si="11"/>
        <v>-0.12550059609166708</v>
      </c>
      <c r="L34" s="94">
        <f t="shared" si="12"/>
        <v>0.29394122113609805</v>
      </c>
      <c r="M34" s="94">
        <f t="shared" ca="1" si="4"/>
        <v>0.53994012183001994</v>
      </c>
      <c r="N34" s="94">
        <f t="shared" ca="1" si="13"/>
        <v>1.6851970320928376E-6</v>
      </c>
      <c r="O34" s="129">
        <f t="shared" ca="1" si="14"/>
        <v>20092474588.343143</v>
      </c>
      <c r="P34" s="94">
        <f t="shared" ca="1" si="15"/>
        <v>29552763440.19381</v>
      </c>
      <c r="Q34" s="94">
        <f t="shared" ca="1" si="16"/>
        <v>1295362914.9856417</v>
      </c>
      <c r="R34" s="10">
        <f t="shared" ca="1" si="5"/>
        <v>-4.1051151410074205E-3</v>
      </c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</row>
    <row r="35" spans="1:35" x14ac:dyDescent="0.2">
      <c r="A35" s="100">
        <v>-12639</v>
      </c>
      <c r="B35" s="100">
        <v>0.26409827507450245</v>
      </c>
      <c r="C35" s="100">
        <v>0.1</v>
      </c>
      <c r="D35" s="101">
        <f t="shared" si="6"/>
        <v>-1.2639</v>
      </c>
      <c r="E35" s="101">
        <f t="shared" si="6"/>
        <v>0.26409827507450245</v>
      </c>
      <c r="F35" s="94">
        <f t="shared" si="7"/>
        <v>-0.12639</v>
      </c>
      <c r="G35" s="94">
        <f t="shared" si="7"/>
        <v>2.6409827507450245E-2</v>
      </c>
      <c r="H35" s="94">
        <f t="shared" si="8"/>
        <v>0.15974432099999999</v>
      </c>
      <c r="I35" s="94">
        <f t="shared" si="9"/>
        <v>-0.2019008473119</v>
      </c>
      <c r="J35" s="94">
        <f t="shared" si="10"/>
        <v>0.25518248091751039</v>
      </c>
      <c r="K35" s="94">
        <f t="shared" si="11"/>
        <v>-3.3379380986666367E-2</v>
      </c>
      <c r="L35" s="94">
        <f t="shared" si="12"/>
        <v>4.2188199629047622E-2</v>
      </c>
      <c r="M35" s="94">
        <f t="shared" ca="1" si="4"/>
        <v>0.25147771446806333</v>
      </c>
      <c r="N35" s="94">
        <f t="shared" ca="1" si="13"/>
        <v>1.5927855002080307E-5</v>
      </c>
      <c r="O35" s="129">
        <f t="shared" ca="1" si="14"/>
        <v>14457999753.157398</v>
      </c>
      <c r="P35" s="94">
        <f t="shared" ca="1" si="15"/>
        <v>8195242487.031188</v>
      </c>
      <c r="Q35" s="94">
        <f t="shared" ca="1" si="16"/>
        <v>235858582.58889449</v>
      </c>
      <c r="R35" s="10">
        <f t="shared" ca="1" si="5"/>
        <v>1.2620560606439124E-2</v>
      </c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</row>
    <row r="36" spans="1:35" x14ac:dyDescent="0.2">
      <c r="A36" s="100">
        <v>-12620.5</v>
      </c>
      <c r="B36" s="100">
        <v>0.26699855056358501</v>
      </c>
      <c r="C36" s="100">
        <v>0.1</v>
      </c>
      <c r="D36" s="101">
        <f t="shared" si="6"/>
        <v>-1.2620499999999999</v>
      </c>
      <c r="E36" s="101">
        <f t="shared" si="6"/>
        <v>0.26699855056358501</v>
      </c>
      <c r="F36" s="94">
        <f t="shared" si="7"/>
        <v>-0.12620499999999998</v>
      </c>
      <c r="G36" s="94">
        <f t="shared" si="7"/>
        <v>2.6699855056358503E-2</v>
      </c>
      <c r="H36" s="94">
        <f t="shared" si="8"/>
        <v>0.15927702024999996</v>
      </c>
      <c r="I36" s="94">
        <f t="shared" si="9"/>
        <v>-0.20101556340651242</v>
      </c>
      <c r="J36" s="94">
        <f t="shared" si="10"/>
        <v>0.25369169179718898</v>
      </c>
      <c r="K36" s="94">
        <f t="shared" si="11"/>
        <v>-3.3696552073877242E-2</v>
      </c>
      <c r="L36" s="94">
        <f t="shared" si="12"/>
        <v>4.252673354483677E-2</v>
      </c>
      <c r="M36" s="94">
        <f t="shared" ca="1" si="4"/>
        <v>0.25104451811738698</v>
      </c>
      <c r="N36" s="94">
        <f t="shared" ca="1" si="13"/>
        <v>2.5453115129433949E-5</v>
      </c>
      <c r="O36" s="129">
        <f t="shared" ca="1" si="14"/>
        <v>14448730540.865202</v>
      </c>
      <c r="P36" s="94">
        <f t="shared" ca="1" si="15"/>
        <v>8173372793.0050211</v>
      </c>
      <c r="Q36" s="94">
        <f t="shared" ca="1" si="16"/>
        <v>234938017.37474748</v>
      </c>
      <c r="R36" s="10">
        <f t="shared" ca="1" si="5"/>
        <v>1.595403244619803E-2</v>
      </c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</row>
    <row r="37" spans="1:35" x14ac:dyDescent="0.2">
      <c r="A37" s="100">
        <v>-11689.5</v>
      </c>
      <c r="B37" s="100">
        <v>0.24510700897371862</v>
      </c>
      <c r="C37" s="100">
        <v>1</v>
      </c>
      <c r="D37" s="101">
        <f t="shared" si="6"/>
        <v>-1.1689499999999999</v>
      </c>
      <c r="E37" s="101">
        <f t="shared" si="6"/>
        <v>0.24510700897371862</v>
      </c>
      <c r="F37" s="94">
        <f t="shared" si="7"/>
        <v>-1.1689499999999999</v>
      </c>
      <c r="G37" s="94">
        <f t="shared" si="7"/>
        <v>0.24510700897371862</v>
      </c>
      <c r="H37" s="94">
        <f t="shared" si="8"/>
        <v>1.3664441024999998</v>
      </c>
      <c r="I37" s="94">
        <f t="shared" si="9"/>
        <v>-1.5973048336173747</v>
      </c>
      <c r="J37" s="94">
        <f t="shared" si="10"/>
        <v>1.8671694852570302</v>
      </c>
      <c r="K37" s="94">
        <f t="shared" si="11"/>
        <v>-0.28651783813982834</v>
      </c>
      <c r="L37" s="94">
        <f t="shared" si="12"/>
        <v>0.3349250268935523</v>
      </c>
      <c r="M37" s="94">
        <f t="shared" ca="1" si="4"/>
        <v>0.22951729869344717</v>
      </c>
      <c r="N37" s="94">
        <f t="shared" ca="1" si="13"/>
        <v>2.4303906662280139E-4</v>
      </c>
      <c r="O37" s="129">
        <f t="shared" ca="1" si="14"/>
        <v>1398437494713.7896</v>
      </c>
      <c r="P37" s="94">
        <f t="shared" ca="1" si="15"/>
        <v>712453299981.16614</v>
      </c>
      <c r="Q37" s="94">
        <f t="shared" ca="1" si="16"/>
        <v>19159675765.74041</v>
      </c>
      <c r="R37" s="10">
        <f t="shared" ca="1" si="5"/>
        <v>1.5589710280271452E-2</v>
      </c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</row>
    <row r="38" spans="1:35" x14ac:dyDescent="0.2">
      <c r="A38" s="100">
        <v>-11684</v>
      </c>
      <c r="B38" s="100">
        <v>0.24488546925567789</v>
      </c>
      <c r="C38" s="100">
        <v>1</v>
      </c>
      <c r="D38" s="101">
        <f t="shared" si="6"/>
        <v>-1.1684000000000001</v>
      </c>
      <c r="E38" s="101">
        <f t="shared" si="6"/>
        <v>0.24488546925567789</v>
      </c>
      <c r="F38" s="94">
        <f t="shared" si="7"/>
        <v>-1.1684000000000001</v>
      </c>
      <c r="G38" s="94">
        <f t="shared" si="7"/>
        <v>0.24488546925567789</v>
      </c>
      <c r="H38" s="94">
        <f t="shared" si="8"/>
        <v>1.3651585600000002</v>
      </c>
      <c r="I38" s="94">
        <f t="shared" si="9"/>
        <v>-1.5950512615040005</v>
      </c>
      <c r="J38" s="94">
        <f t="shared" si="10"/>
        <v>1.8636578939412742</v>
      </c>
      <c r="K38" s="94">
        <f t="shared" si="11"/>
        <v>-0.28612418227833408</v>
      </c>
      <c r="L38" s="94">
        <f t="shared" si="12"/>
        <v>0.33430749457400555</v>
      </c>
      <c r="M38" s="94">
        <f t="shared" ca="1" si="4"/>
        <v>0.22939171517748691</v>
      </c>
      <c r="N38" s="94">
        <f t="shared" ca="1" si="13"/>
        <v>2.4005641543545963E-4</v>
      </c>
      <c r="O38" s="129">
        <f t="shared" ca="1" si="14"/>
        <v>1398164417957.1321</v>
      </c>
      <c r="P38" s="94">
        <f t="shared" ca="1" si="15"/>
        <v>711863235654.45251</v>
      </c>
      <c r="Q38" s="94">
        <f t="shared" ca="1" si="16"/>
        <v>19135768531.754993</v>
      </c>
      <c r="R38" s="10">
        <f t="shared" ca="1" si="5"/>
        <v>1.549375407819098E-2</v>
      </c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</row>
    <row r="39" spans="1:35" x14ac:dyDescent="0.2">
      <c r="A39" s="100">
        <v>-11676</v>
      </c>
      <c r="B39" s="100">
        <v>0.24424504784838064</v>
      </c>
      <c r="C39" s="100">
        <v>1</v>
      </c>
      <c r="D39" s="101">
        <f t="shared" si="6"/>
        <v>-1.1676</v>
      </c>
      <c r="E39" s="101">
        <f t="shared" si="6"/>
        <v>0.24424504784838064</v>
      </c>
      <c r="F39" s="94">
        <f t="shared" si="7"/>
        <v>-1.1676</v>
      </c>
      <c r="G39" s="94">
        <f t="shared" si="7"/>
        <v>0.24424504784838064</v>
      </c>
      <c r="H39" s="94">
        <f t="shared" si="8"/>
        <v>1.36328976</v>
      </c>
      <c r="I39" s="94">
        <f t="shared" si="9"/>
        <v>-1.5917771237759999</v>
      </c>
      <c r="J39" s="94">
        <f t="shared" si="10"/>
        <v>1.8585589697208573</v>
      </c>
      <c r="K39" s="94">
        <f t="shared" si="11"/>
        <v>-0.28518051786776921</v>
      </c>
      <c r="L39" s="94">
        <f t="shared" si="12"/>
        <v>0.33297677266240733</v>
      </c>
      <c r="M39" s="94">
        <f t="shared" ca="1" si="4"/>
        <v>0.22920908161021866</v>
      </c>
      <c r="N39" s="94">
        <f t="shared" ca="1" si="13"/>
        <v>2.2608028071514674E-4</v>
      </c>
      <c r="O39" s="129">
        <f t="shared" ca="1" si="14"/>
        <v>1397767241905.6284</v>
      </c>
      <c r="P39" s="94">
        <f t="shared" ca="1" si="15"/>
        <v>711005567633.19507</v>
      </c>
      <c r="Q39" s="94">
        <f t="shared" ca="1" si="16"/>
        <v>19101029085.938816</v>
      </c>
      <c r="R39" s="10">
        <f t="shared" ca="1" si="5"/>
        <v>1.5035966238161974E-2</v>
      </c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</row>
    <row r="40" spans="1:35" x14ac:dyDescent="0.2">
      <c r="A40" s="100">
        <v>-8.5</v>
      </c>
      <c r="B40" s="100">
        <v>-1.7580224812263623E-4</v>
      </c>
      <c r="C40" s="100">
        <v>1</v>
      </c>
      <c r="D40" s="101">
        <f t="shared" si="6"/>
        <v>-8.4999999999999995E-4</v>
      </c>
      <c r="E40" s="101">
        <f t="shared" si="6"/>
        <v>-1.7580224812263623E-4</v>
      </c>
      <c r="F40" s="94">
        <f t="shared" si="7"/>
        <v>-8.4999999999999995E-4</v>
      </c>
      <c r="G40" s="94">
        <f t="shared" si="7"/>
        <v>-1.7580224812263623E-4</v>
      </c>
      <c r="H40" s="94">
        <f t="shared" si="8"/>
        <v>7.2249999999999996E-7</v>
      </c>
      <c r="I40" s="94">
        <f t="shared" si="9"/>
        <v>-6.1412499999999999E-10</v>
      </c>
      <c r="J40" s="94">
        <f t="shared" si="10"/>
        <v>5.2200624999999997E-13</v>
      </c>
      <c r="K40" s="94">
        <f t="shared" si="11"/>
        <v>1.4943191090424079E-7</v>
      </c>
      <c r="L40" s="94">
        <f t="shared" si="12"/>
        <v>-1.2701712426860466E-10</v>
      </c>
      <c r="M40" s="94">
        <f t="shared" ca="1" si="4"/>
        <v>4.9338404875572941E-3</v>
      </c>
      <c r="N40" s="94">
        <f t="shared" ca="1" si="13"/>
        <v>2.6108448886286684E-5</v>
      </c>
      <c r="O40" s="129">
        <f t="shared" ca="1" si="14"/>
        <v>857587024716.36548</v>
      </c>
      <c r="P40" s="94">
        <f t="shared" ca="1" si="15"/>
        <v>52716721253.137779</v>
      </c>
      <c r="Q40" s="94">
        <f t="shared" ca="1" si="16"/>
        <v>66933117.021817163</v>
      </c>
      <c r="R40" s="10">
        <f t="shared" ca="1" si="5"/>
        <v>-5.1096427356799303E-3</v>
      </c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</row>
    <row r="41" spans="1:35" x14ac:dyDescent="0.2">
      <c r="A41" s="100">
        <v>-5.5</v>
      </c>
      <c r="B41" s="100">
        <v>3.2153972279047593E-4</v>
      </c>
      <c r="C41" s="100">
        <v>1</v>
      </c>
      <c r="D41" s="101">
        <f t="shared" si="6"/>
        <v>-5.5000000000000003E-4</v>
      </c>
      <c r="E41" s="101">
        <f t="shared" si="6"/>
        <v>3.2153972279047593E-4</v>
      </c>
      <c r="F41" s="94">
        <f t="shared" si="7"/>
        <v>-5.5000000000000003E-4</v>
      </c>
      <c r="G41" s="94">
        <f t="shared" si="7"/>
        <v>3.2153972279047593E-4</v>
      </c>
      <c r="H41" s="94">
        <f t="shared" si="8"/>
        <v>3.0250000000000002E-7</v>
      </c>
      <c r="I41" s="94">
        <f t="shared" si="9"/>
        <v>-1.6637500000000001E-10</v>
      </c>
      <c r="J41" s="94">
        <f t="shared" si="10"/>
        <v>9.1506250000000012E-14</v>
      </c>
      <c r="K41" s="94">
        <f t="shared" si="11"/>
        <v>-1.7684684753476178E-7</v>
      </c>
      <c r="L41" s="94">
        <f t="shared" si="12"/>
        <v>9.7265766144118983E-11</v>
      </c>
      <c r="M41" s="94">
        <f t="shared" ca="1" si="4"/>
        <v>4.8869901267663855E-3</v>
      </c>
      <c r="N41" s="94">
        <f t="shared" ca="1" si="13"/>
        <v>2.0843337391163795E-5</v>
      </c>
      <c r="O41" s="129">
        <f t="shared" ca="1" si="14"/>
        <v>857459657789.02661</v>
      </c>
      <c r="P41" s="94">
        <f t="shared" ca="1" si="15"/>
        <v>52659379998.304855</v>
      </c>
      <c r="Q41" s="94">
        <f t="shared" ca="1" si="16"/>
        <v>67394931.620384201</v>
      </c>
      <c r="R41" s="10">
        <f t="shared" ca="1" si="5"/>
        <v>-4.5654504039759096E-3</v>
      </c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</row>
    <row r="42" spans="1:35" x14ac:dyDescent="0.2">
      <c r="A42" s="100">
        <v>-0.5</v>
      </c>
      <c r="B42" s="100">
        <v>-5.1622366299852729E-4</v>
      </c>
      <c r="C42" s="100">
        <v>1</v>
      </c>
      <c r="D42" s="101">
        <f t="shared" si="6"/>
        <v>-5.0000000000000002E-5</v>
      </c>
      <c r="E42" s="101">
        <f t="shared" si="6"/>
        <v>-5.1622366299852729E-4</v>
      </c>
      <c r="F42" s="94">
        <f t="shared" si="7"/>
        <v>-5.0000000000000002E-5</v>
      </c>
      <c r="G42" s="94">
        <f t="shared" si="7"/>
        <v>-5.1622366299852729E-4</v>
      </c>
      <c r="H42" s="94">
        <f t="shared" si="8"/>
        <v>2.5000000000000001E-9</v>
      </c>
      <c r="I42" s="94">
        <f t="shared" si="9"/>
        <v>-1.25E-13</v>
      </c>
      <c r="J42" s="94">
        <f t="shared" si="10"/>
        <v>6.2499999999999999E-18</v>
      </c>
      <c r="K42" s="94">
        <f t="shared" si="11"/>
        <v>2.5811183149926364E-8</v>
      </c>
      <c r="L42" s="94">
        <f t="shared" si="12"/>
        <v>-1.2905591574963183E-12</v>
      </c>
      <c r="M42" s="94">
        <f t="shared" ca="1" si="4"/>
        <v>4.8089185495362339E-3</v>
      </c>
      <c r="N42" s="94">
        <f t="shared" ca="1" si="13"/>
        <v>2.8357139583719613E-5</v>
      </c>
      <c r="O42" s="129">
        <f t="shared" ca="1" si="14"/>
        <v>857247394477.4209</v>
      </c>
      <c r="P42" s="94">
        <f t="shared" ca="1" si="15"/>
        <v>52563897798.580338</v>
      </c>
      <c r="Q42" s="94">
        <f t="shared" ca="1" si="16"/>
        <v>68167972.299206242</v>
      </c>
      <c r="R42" s="10">
        <f t="shared" ca="1" si="5"/>
        <v>-5.3251422125347612E-3</v>
      </c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</row>
    <row r="43" spans="1:35" x14ac:dyDescent="0.2">
      <c r="A43" s="100">
        <v>0</v>
      </c>
      <c r="B43" s="100">
        <v>0</v>
      </c>
      <c r="C43" s="100">
        <v>0.2</v>
      </c>
      <c r="D43" s="101">
        <f t="shared" si="6"/>
        <v>0</v>
      </c>
      <c r="E43" s="101">
        <f t="shared" si="6"/>
        <v>0</v>
      </c>
      <c r="F43" s="94">
        <f t="shared" si="7"/>
        <v>0</v>
      </c>
      <c r="G43" s="94">
        <f t="shared" si="7"/>
        <v>0</v>
      </c>
      <c r="H43" s="94">
        <f t="shared" si="8"/>
        <v>0</v>
      </c>
      <c r="I43" s="94">
        <f t="shared" si="9"/>
        <v>0</v>
      </c>
      <c r="J43" s="94">
        <f t="shared" si="10"/>
        <v>0</v>
      </c>
      <c r="K43" s="94">
        <f t="shared" si="11"/>
        <v>0</v>
      </c>
      <c r="L43" s="94">
        <f t="shared" si="12"/>
        <v>0</v>
      </c>
      <c r="M43" s="94">
        <f t="shared" ca="1" si="4"/>
        <v>4.8011122413859379E-3</v>
      </c>
      <c r="N43" s="94">
        <f t="shared" ca="1" si="13"/>
        <v>4.6101357508771818E-6</v>
      </c>
      <c r="O43" s="129">
        <f t="shared" ca="1" si="14"/>
        <v>34289046766.830677</v>
      </c>
      <c r="P43" s="94">
        <f t="shared" ca="1" si="15"/>
        <v>2102174221.1066427</v>
      </c>
      <c r="Q43" s="94">
        <f t="shared" ca="1" si="16"/>
        <v>2729820.2615601644</v>
      </c>
      <c r="R43" s="10">
        <f t="shared" ca="1" si="5"/>
        <v>-4.8011122413859379E-3</v>
      </c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</row>
    <row r="44" spans="1:35" x14ac:dyDescent="0.2">
      <c r="A44" s="100">
        <v>0</v>
      </c>
      <c r="B44" s="100">
        <v>5.0000000192085281E-4</v>
      </c>
      <c r="C44" s="100">
        <v>1</v>
      </c>
      <c r="D44" s="101">
        <f t="shared" si="6"/>
        <v>0</v>
      </c>
      <c r="E44" s="101">
        <f t="shared" si="6"/>
        <v>5.0000000192085281E-4</v>
      </c>
      <c r="F44" s="94">
        <f t="shared" si="7"/>
        <v>0</v>
      </c>
      <c r="G44" s="94">
        <f t="shared" si="7"/>
        <v>5.0000000192085281E-4</v>
      </c>
      <c r="H44" s="94">
        <f t="shared" si="8"/>
        <v>0</v>
      </c>
      <c r="I44" s="94">
        <f t="shared" si="9"/>
        <v>0</v>
      </c>
      <c r="J44" s="94">
        <f t="shared" si="10"/>
        <v>0</v>
      </c>
      <c r="K44" s="94">
        <f t="shared" si="11"/>
        <v>0</v>
      </c>
      <c r="L44" s="94">
        <f t="shared" si="12"/>
        <v>0</v>
      </c>
      <c r="M44" s="94">
        <f t="shared" ca="1" si="4"/>
        <v>4.8011122413859379E-3</v>
      </c>
      <c r="N44" s="94">
        <f t="shared" ca="1" si="13"/>
        <v>1.849956649647636E-5</v>
      </c>
      <c r="O44" s="129">
        <f t="shared" ca="1" si="14"/>
        <v>857226169170.76685</v>
      </c>
      <c r="P44" s="94">
        <f t="shared" ca="1" si="15"/>
        <v>52554355527.666054</v>
      </c>
      <c r="Q44" s="94">
        <f t="shared" ca="1" si="16"/>
        <v>68245506.539004102</v>
      </c>
      <c r="R44" s="10">
        <f t="shared" ca="1" si="5"/>
        <v>-4.3011122394650851E-3</v>
      </c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</row>
    <row r="45" spans="1:35" x14ac:dyDescent="0.2">
      <c r="A45" s="100">
        <v>931</v>
      </c>
      <c r="B45" s="100">
        <v>-1.3491541583789513E-2</v>
      </c>
      <c r="C45" s="100">
        <v>1</v>
      </c>
      <c r="D45" s="101">
        <f t="shared" si="6"/>
        <v>9.3100000000000002E-2</v>
      </c>
      <c r="E45" s="101">
        <f t="shared" si="6"/>
        <v>-1.3491541583789513E-2</v>
      </c>
      <c r="F45" s="94">
        <f t="shared" si="7"/>
        <v>9.3100000000000002E-2</v>
      </c>
      <c r="G45" s="94">
        <f t="shared" si="7"/>
        <v>-1.3491541583789513E-2</v>
      </c>
      <c r="H45" s="94">
        <f t="shared" si="8"/>
        <v>8.6676100000000009E-3</v>
      </c>
      <c r="I45" s="94">
        <f t="shared" si="9"/>
        <v>8.0695449100000012E-4</v>
      </c>
      <c r="J45" s="94">
        <f t="shared" si="10"/>
        <v>7.5127463112100007E-5</v>
      </c>
      <c r="K45" s="94">
        <f t="shared" si="11"/>
        <v>-1.2560625214508036E-3</v>
      </c>
      <c r="L45" s="94">
        <f t="shared" si="12"/>
        <v>-1.1693942074706982E-4</v>
      </c>
      <c r="M45" s="94">
        <f t="shared" ca="1" si="4"/>
        <v>-9.4663164525353987E-3</v>
      </c>
      <c r="N45" s="94">
        <f t="shared" ca="1" si="13"/>
        <v>1.6202437357279697E-5</v>
      </c>
      <c r="O45" s="129">
        <f t="shared" ca="1" si="14"/>
        <v>818030812852.35413</v>
      </c>
      <c r="P45" s="94">
        <f t="shared" ca="1" si="15"/>
        <v>36599905229.824722</v>
      </c>
      <c r="Q45" s="94">
        <f t="shared" ca="1" si="16"/>
        <v>281132834.19965118</v>
      </c>
      <c r="R45" s="10">
        <f t="shared" ca="1" si="5"/>
        <v>-4.0252251312541138E-3</v>
      </c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</row>
    <row r="46" spans="1:35" x14ac:dyDescent="0.2">
      <c r="A46" s="100">
        <v>1176</v>
      </c>
      <c r="B46" s="100">
        <v>-1.7641947262745816E-2</v>
      </c>
      <c r="C46" s="100">
        <v>1</v>
      </c>
      <c r="D46" s="101">
        <f t="shared" si="6"/>
        <v>0.1176</v>
      </c>
      <c r="E46" s="101">
        <f t="shared" si="6"/>
        <v>-1.7641947262745816E-2</v>
      </c>
      <c r="F46" s="94">
        <f t="shared" si="7"/>
        <v>0.1176</v>
      </c>
      <c r="G46" s="94">
        <f t="shared" si="7"/>
        <v>-1.7641947262745816E-2</v>
      </c>
      <c r="H46" s="94">
        <f t="shared" si="8"/>
        <v>1.382976E-2</v>
      </c>
      <c r="I46" s="94">
        <f t="shared" si="9"/>
        <v>1.626379776E-3</v>
      </c>
      <c r="J46" s="94">
        <f t="shared" si="10"/>
        <v>1.9126226165760001E-4</v>
      </c>
      <c r="K46" s="94">
        <f t="shared" si="11"/>
        <v>-2.0746929980989077E-3</v>
      </c>
      <c r="L46" s="94">
        <f t="shared" si="12"/>
        <v>-2.4398389657643153E-4</v>
      </c>
      <c r="M46" s="94">
        <f t="shared" ca="1" si="4"/>
        <v>-1.3131892444861654E-2</v>
      </c>
      <c r="N46" s="94">
        <f t="shared" ca="1" si="13"/>
        <v>2.0340594460320147E-5</v>
      </c>
      <c r="O46" s="129">
        <f t="shared" ca="1" si="14"/>
        <v>807825896382.20508</v>
      </c>
      <c r="P46" s="94">
        <f t="shared" ca="1" si="15"/>
        <v>32977925958.448025</v>
      </c>
      <c r="Q46" s="94">
        <f t="shared" ca="1" si="16"/>
        <v>358251524.22113073</v>
      </c>
      <c r="R46" s="10">
        <f t="shared" ca="1" si="5"/>
        <v>-4.5100548178841626E-3</v>
      </c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</row>
    <row r="47" spans="1:35" x14ac:dyDescent="0.2">
      <c r="A47" s="100">
        <v>6016.5</v>
      </c>
      <c r="B47" s="100">
        <v>-8.1780676628113724E-2</v>
      </c>
      <c r="C47" s="100">
        <v>1</v>
      </c>
      <c r="D47" s="101">
        <f t="shared" si="6"/>
        <v>0.60165000000000002</v>
      </c>
      <c r="E47" s="101">
        <f t="shared" si="6"/>
        <v>-8.1780676628113724E-2</v>
      </c>
      <c r="F47" s="94">
        <f t="shared" si="7"/>
        <v>0.60165000000000002</v>
      </c>
      <c r="G47" s="94">
        <f t="shared" si="7"/>
        <v>-8.1780676628113724E-2</v>
      </c>
      <c r="H47" s="94">
        <f t="shared" si="8"/>
        <v>0.36198272250000002</v>
      </c>
      <c r="I47" s="94">
        <f t="shared" si="9"/>
        <v>0.21778690499212502</v>
      </c>
      <c r="J47" s="94">
        <f t="shared" si="10"/>
        <v>0.13103149138851203</v>
      </c>
      <c r="K47" s="94">
        <f t="shared" si="11"/>
        <v>-4.9203344093304624E-2</v>
      </c>
      <c r="L47" s="94">
        <f t="shared" si="12"/>
        <v>-2.9603191973736728E-2</v>
      </c>
      <c r="M47" s="94">
        <f t="shared" ca="1" si="4"/>
        <v>-7.7948331806116516E-2</v>
      </c>
      <c r="N47" s="94">
        <f t="shared" ca="1" si="13"/>
        <v>1.4686866834688811E-5</v>
      </c>
      <c r="O47" s="129">
        <f t="shared" ca="1" si="14"/>
        <v>616143431787.55688</v>
      </c>
      <c r="P47" s="94">
        <f t="shared" ca="1" si="15"/>
        <v>164139281.1823388</v>
      </c>
      <c r="Q47" s="94">
        <f t="shared" ca="1" si="16"/>
        <v>3020465751.708632</v>
      </c>
      <c r="R47" s="10">
        <f t="shared" ca="1" si="5"/>
        <v>-3.8323448219972078E-3</v>
      </c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</row>
    <row r="48" spans="1:35" x14ac:dyDescent="0.2">
      <c r="A48" s="100">
        <v>7059</v>
      </c>
      <c r="B48" s="100">
        <v>-8.9354341616854072E-2</v>
      </c>
      <c r="C48" s="100">
        <v>1</v>
      </c>
      <c r="D48" s="101">
        <f t="shared" si="6"/>
        <v>0.70589999999999997</v>
      </c>
      <c r="E48" s="101">
        <f t="shared" si="6"/>
        <v>-8.9354341616854072E-2</v>
      </c>
      <c r="F48" s="94">
        <f t="shared" si="7"/>
        <v>0.70589999999999997</v>
      </c>
      <c r="G48" s="94">
        <f t="shared" si="7"/>
        <v>-8.9354341616854072E-2</v>
      </c>
      <c r="H48" s="94">
        <f t="shared" si="8"/>
        <v>0.49829480999999998</v>
      </c>
      <c r="I48" s="94">
        <f t="shared" si="9"/>
        <v>0.35174630637899995</v>
      </c>
      <c r="J48" s="94">
        <f t="shared" si="10"/>
        <v>0.24829771767293607</v>
      </c>
      <c r="K48" s="94">
        <f t="shared" si="11"/>
        <v>-6.3075229747337286E-2</v>
      </c>
      <c r="L48" s="94">
        <f t="shared" si="12"/>
        <v>-4.4524804678645391E-2</v>
      </c>
      <c r="M48" s="94">
        <f t="shared" ca="1" si="4"/>
        <v>-9.0013158511738439E-2</v>
      </c>
      <c r="N48" s="94">
        <f t="shared" ca="1" si="13"/>
        <v>4.3403970098507985E-7</v>
      </c>
      <c r="O48" s="129">
        <f t="shared" ca="1" si="14"/>
        <v>577482844876.85999</v>
      </c>
      <c r="P48" s="94">
        <f t="shared" ca="1" si="15"/>
        <v>316207953.96960634</v>
      </c>
      <c r="Q48" s="94">
        <f t="shared" ca="1" si="16"/>
        <v>3728434870.113441</v>
      </c>
      <c r="R48" s="10">
        <f t="shared" ca="1" si="5"/>
        <v>6.5881689488436757E-4</v>
      </c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</row>
    <row r="49" spans="1:35" x14ac:dyDescent="0.2">
      <c r="A49" s="100">
        <v>7080.5</v>
      </c>
      <c r="B49" s="100">
        <v>-9.115672414918663E-2</v>
      </c>
      <c r="C49" s="100">
        <v>1</v>
      </c>
      <c r="D49" s="101">
        <f t="shared" si="6"/>
        <v>0.70804999999999996</v>
      </c>
      <c r="E49" s="101">
        <f t="shared" si="6"/>
        <v>-9.115672414918663E-2</v>
      </c>
      <c r="F49" s="94">
        <f t="shared" si="7"/>
        <v>0.70804999999999996</v>
      </c>
      <c r="G49" s="94">
        <f t="shared" si="7"/>
        <v>-9.115672414918663E-2</v>
      </c>
      <c r="H49" s="94">
        <f t="shared" si="8"/>
        <v>0.50133480249999995</v>
      </c>
      <c r="I49" s="94">
        <f t="shared" si="9"/>
        <v>0.35497010691012493</v>
      </c>
      <c r="J49" s="94">
        <f t="shared" si="10"/>
        <v>0.25133658419771393</v>
      </c>
      <c r="K49" s="94">
        <f t="shared" si="11"/>
        <v>-6.4543518533831584E-2</v>
      </c>
      <c r="L49" s="94">
        <f t="shared" si="12"/>
        <v>-4.5700038297879449E-2</v>
      </c>
      <c r="M49" s="94">
        <f t="shared" ca="1" si="4"/>
        <v>-9.0254910270490846E-2</v>
      </c>
      <c r="N49" s="94">
        <f t="shared" ca="1" si="13"/>
        <v>8.1326827180833445E-7</v>
      </c>
      <c r="O49" s="129">
        <f t="shared" ca="1" si="14"/>
        <v>576695839930.71753</v>
      </c>
      <c r="P49" s="94">
        <f t="shared" ca="1" si="15"/>
        <v>338255173.74913734</v>
      </c>
      <c r="Q49" s="94">
        <f t="shared" ca="1" si="16"/>
        <v>3743062736.5734816</v>
      </c>
      <c r="R49" s="10">
        <f t="shared" ca="1" si="5"/>
        <v>-9.0181387869578411E-4</v>
      </c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</row>
    <row r="50" spans="1:35" x14ac:dyDescent="0.2">
      <c r="A50" s="100">
        <v>7094</v>
      </c>
      <c r="B50" s="100">
        <v>-9.1418685282405932E-2</v>
      </c>
      <c r="C50" s="100">
        <v>1</v>
      </c>
      <c r="D50" s="101">
        <f t="shared" si="6"/>
        <v>0.70940000000000003</v>
      </c>
      <c r="E50" s="101">
        <f t="shared" si="6"/>
        <v>-9.1418685282405932E-2</v>
      </c>
      <c r="F50" s="94">
        <f t="shared" si="7"/>
        <v>0.70940000000000003</v>
      </c>
      <c r="G50" s="94">
        <f t="shared" si="7"/>
        <v>-9.1418685282405932E-2</v>
      </c>
      <c r="H50" s="94">
        <f t="shared" si="8"/>
        <v>0.50324836000000006</v>
      </c>
      <c r="I50" s="94">
        <f t="shared" si="9"/>
        <v>0.35700438658400008</v>
      </c>
      <c r="J50" s="94">
        <f t="shared" si="10"/>
        <v>0.25325891184268967</v>
      </c>
      <c r="K50" s="94">
        <f t="shared" si="11"/>
        <v>-6.4852415339338776E-2</v>
      </c>
      <c r="L50" s="94">
        <f t="shared" si="12"/>
        <v>-4.6006303441726931E-2</v>
      </c>
      <c r="M50" s="94">
        <f t="shared" ca="1" si="4"/>
        <v>-9.0406561914411807E-2</v>
      </c>
      <c r="N50" s="94">
        <f t="shared" ca="1" si="13"/>
        <v>1.0243937120397709E-6</v>
      </c>
      <c r="O50" s="129">
        <f t="shared" ca="1" si="14"/>
        <v>576201889044.1095</v>
      </c>
      <c r="P50" s="94">
        <f t="shared" ca="1" si="15"/>
        <v>352461821.06354982</v>
      </c>
      <c r="Q50" s="94">
        <f t="shared" ca="1" si="16"/>
        <v>3752246664.7069998</v>
      </c>
      <c r="R50" s="10">
        <f t="shared" ca="1" si="5"/>
        <v>-1.0121233679941249E-3</v>
      </c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</row>
    <row r="51" spans="1:35" x14ac:dyDescent="0.2">
      <c r="A51" s="100">
        <v>13972</v>
      </c>
      <c r="B51" s="100">
        <v>-0.15264599250076571</v>
      </c>
      <c r="C51" s="100">
        <v>1</v>
      </c>
      <c r="D51" s="101">
        <f t="shared" si="6"/>
        <v>1.3972</v>
      </c>
      <c r="E51" s="101">
        <f t="shared" si="6"/>
        <v>-0.15264599250076571</v>
      </c>
      <c r="F51" s="94">
        <f t="shared" si="7"/>
        <v>1.3972</v>
      </c>
      <c r="G51" s="94">
        <f t="shared" si="7"/>
        <v>-0.15264599250076571</v>
      </c>
      <c r="H51" s="94">
        <f t="shared" si="8"/>
        <v>1.95216784</v>
      </c>
      <c r="I51" s="94">
        <f t="shared" si="9"/>
        <v>2.727568906048</v>
      </c>
      <c r="J51" s="94">
        <f t="shared" si="10"/>
        <v>3.8109592755302657</v>
      </c>
      <c r="K51" s="94">
        <f t="shared" si="11"/>
        <v>-0.21327698072206985</v>
      </c>
      <c r="L51" s="94">
        <f t="shared" si="12"/>
        <v>-0.29799059746487599</v>
      </c>
      <c r="M51" s="94">
        <f t="shared" ca="1" si="4"/>
        <v>-0.15302680306384825</v>
      </c>
      <c r="N51" s="94">
        <f t="shared" ca="1" si="13"/>
        <v>1.450166849552368E-7</v>
      </c>
      <c r="O51" s="129">
        <f t="shared" ca="1" si="14"/>
        <v>347432025564.46033</v>
      </c>
      <c r="P51" s="94">
        <f t="shared" ca="1" si="15"/>
        <v>28569528516.416237</v>
      </c>
      <c r="Q51" s="94">
        <f t="shared" ca="1" si="16"/>
        <v>7509682608.7493095</v>
      </c>
      <c r="R51" s="10">
        <f t="shared" ca="1" si="5"/>
        <v>3.8081056308253425E-4</v>
      </c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</row>
    <row r="52" spans="1:35" x14ac:dyDescent="0.2">
      <c r="A52" s="100">
        <v>13974.5</v>
      </c>
      <c r="B52" s="100">
        <v>-0.15276487419032492</v>
      </c>
      <c r="C52" s="100">
        <v>1</v>
      </c>
      <c r="D52" s="101">
        <f t="shared" si="6"/>
        <v>1.3974500000000001</v>
      </c>
      <c r="E52" s="101">
        <f t="shared" si="6"/>
        <v>-0.15276487419032492</v>
      </c>
      <c r="F52" s="94">
        <f t="shared" si="7"/>
        <v>1.3974500000000001</v>
      </c>
      <c r="G52" s="94">
        <f t="shared" si="7"/>
        <v>-0.15276487419032492</v>
      </c>
      <c r="H52" s="94">
        <f t="shared" si="8"/>
        <v>1.9528665025000003</v>
      </c>
      <c r="I52" s="94">
        <f t="shared" si="9"/>
        <v>2.7290332939186257</v>
      </c>
      <c r="J52" s="94">
        <f t="shared" si="10"/>
        <v>3.8136875765865836</v>
      </c>
      <c r="K52" s="94">
        <f t="shared" si="11"/>
        <v>-0.21348127343726958</v>
      </c>
      <c r="L52" s="94">
        <f t="shared" si="12"/>
        <v>-0.29832940556491239</v>
      </c>
      <c r="M52" s="94">
        <f t="shared" ca="1" si="4"/>
        <v>-0.15304425005117361</v>
      </c>
      <c r="N52" s="94">
        <f t="shared" ca="1" si="13"/>
        <v>7.8050871624950091E-8</v>
      </c>
      <c r="O52" s="129">
        <f t="shared" ca="1" si="14"/>
        <v>347357662408.32837</v>
      </c>
      <c r="P52" s="94">
        <f t="shared" ca="1" si="15"/>
        <v>28582532916.682644</v>
      </c>
      <c r="Q52" s="94">
        <f t="shared" ca="1" si="16"/>
        <v>7510477017.1776266</v>
      </c>
      <c r="R52" s="10">
        <f t="shared" ca="1" si="5"/>
        <v>2.7937586084869626E-4</v>
      </c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</row>
    <row r="53" spans="1:35" x14ac:dyDescent="0.2">
      <c r="A53" s="100">
        <v>18754</v>
      </c>
      <c r="B53" s="100">
        <v>-0.17448289030289743</v>
      </c>
      <c r="C53" s="100">
        <v>1</v>
      </c>
      <c r="D53" s="101">
        <f t="shared" si="6"/>
        <v>1.8754</v>
      </c>
      <c r="E53" s="101">
        <f t="shared" si="6"/>
        <v>-0.17448289030289743</v>
      </c>
      <c r="F53" s="94">
        <f t="shared" si="7"/>
        <v>1.8754</v>
      </c>
      <c r="G53" s="94">
        <f t="shared" si="7"/>
        <v>-0.17448289030289743</v>
      </c>
      <c r="H53" s="94">
        <f t="shared" si="8"/>
        <v>3.51712516</v>
      </c>
      <c r="I53" s="94">
        <f t="shared" si="9"/>
        <v>6.5960165250639999</v>
      </c>
      <c r="J53" s="94">
        <f t="shared" si="10"/>
        <v>12.370169391105025</v>
      </c>
      <c r="K53" s="94">
        <f t="shared" si="11"/>
        <v>-0.32722521247405384</v>
      </c>
      <c r="L53" s="94">
        <f t="shared" si="12"/>
        <v>-0.61367816347384052</v>
      </c>
      <c r="M53" s="94">
        <f t="shared" ca="1" si="4"/>
        <v>-0.17933850300449533</v>
      </c>
      <c r="N53" s="94">
        <f t="shared" ca="1" si="13"/>
        <v>2.3576974707918858E-5</v>
      </c>
      <c r="O53" s="129">
        <f t="shared" ca="1" si="14"/>
        <v>217976293210.922</v>
      </c>
      <c r="P53" s="94">
        <f t="shared" ca="1" si="15"/>
        <v>48904301462.727043</v>
      </c>
      <c r="Q53" s="94">
        <f t="shared" ca="1" si="16"/>
        <v>7965062486.4771109</v>
      </c>
      <c r="R53" s="10">
        <f t="shared" ca="1" si="5"/>
        <v>4.8556127015979E-3</v>
      </c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</row>
    <row r="54" spans="1:35" x14ac:dyDescent="0.2">
      <c r="A54" s="100">
        <v>19793</v>
      </c>
      <c r="B54" s="100">
        <v>-0.18047012092574732</v>
      </c>
      <c r="C54" s="100">
        <v>1</v>
      </c>
      <c r="D54" s="101">
        <f t="shared" si="6"/>
        <v>1.9793000000000001</v>
      </c>
      <c r="E54" s="101">
        <f t="shared" si="6"/>
        <v>-0.18047012092574732</v>
      </c>
      <c r="F54" s="94">
        <f t="shared" si="7"/>
        <v>1.9793000000000001</v>
      </c>
      <c r="G54" s="94">
        <f t="shared" si="7"/>
        <v>-0.18047012092574732</v>
      </c>
      <c r="H54" s="94">
        <f t="shared" si="8"/>
        <v>3.9176284900000002</v>
      </c>
      <c r="I54" s="94">
        <f t="shared" si="9"/>
        <v>7.7541620702570011</v>
      </c>
      <c r="J54" s="94">
        <f t="shared" si="10"/>
        <v>15.347812985659683</v>
      </c>
      <c r="K54" s="94">
        <f t="shared" si="11"/>
        <v>-0.35720451034833167</v>
      </c>
      <c r="L54" s="94">
        <f t="shared" si="12"/>
        <v>-0.70701488733245288</v>
      </c>
      <c r="M54" s="94">
        <f t="shared" ca="1" si="4"/>
        <v>-0.18318687983406437</v>
      </c>
      <c r="N54" s="94">
        <f t="shared" ca="1" si="13"/>
        <v>7.3807789659200289E-6</v>
      </c>
      <c r="O54" s="129">
        <f t="shared" ca="1" si="14"/>
        <v>193381751356.17926</v>
      </c>
      <c r="P54" s="94">
        <f t="shared" ca="1" si="15"/>
        <v>51433299727.141335</v>
      </c>
      <c r="Q54" s="94">
        <f t="shared" ca="1" si="16"/>
        <v>7774784641.3799925</v>
      </c>
      <c r="R54" s="10">
        <f t="shared" ca="1" si="5"/>
        <v>2.7167589083170463E-3</v>
      </c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</row>
    <row r="55" spans="1:35" x14ac:dyDescent="0.2">
      <c r="A55" s="100">
        <v>22070</v>
      </c>
      <c r="B55" s="100">
        <v>-0.18438756473915419</v>
      </c>
      <c r="C55" s="100">
        <v>1</v>
      </c>
      <c r="D55" s="101">
        <f t="shared" si="6"/>
        <v>2.2069999999999999</v>
      </c>
      <c r="E55" s="101">
        <f t="shared" si="6"/>
        <v>-0.18438756473915419</v>
      </c>
      <c r="F55" s="94">
        <f t="shared" si="7"/>
        <v>2.2069999999999999</v>
      </c>
      <c r="G55" s="94">
        <f t="shared" si="7"/>
        <v>-0.18438756473915419</v>
      </c>
      <c r="H55" s="94">
        <f t="shared" si="8"/>
        <v>4.8708489999999998</v>
      </c>
      <c r="I55" s="94">
        <f t="shared" si="9"/>
        <v>10.749963742999999</v>
      </c>
      <c r="J55" s="94">
        <f t="shared" si="10"/>
        <v>23.725169980800995</v>
      </c>
      <c r="K55" s="94">
        <f t="shared" si="11"/>
        <v>-0.40694335537931325</v>
      </c>
      <c r="L55" s="94">
        <f t="shared" si="12"/>
        <v>-0.89812398532214432</v>
      </c>
      <c r="M55" s="94">
        <f t="shared" ca="1" si="4"/>
        <v>-0.18928808669378838</v>
      </c>
      <c r="N55" s="94">
        <f t="shared" ca="1" si="13"/>
        <v>2.4015115427851762E-5</v>
      </c>
      <c r="O55" s="129">
        <f t="shared" ca="1" si="14"/>
        <v>144155125564.52625</v>
      </c>
      <c r="P55" s="94">
        <f t="shared" ca="1" si="15"/>
        <v>53858297810.271385</v>
      </c>
      <c r="Q55" s="94">
        <f t="shared" ca="1" si="16"/>
        <v>7019643789.6689529</v>
      </c>
      <c r="R55" s="10">
        <f t="shared" ca="1" si="5"/>
        <v>4.900521954634196E-3</v>
      </c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</row>
    <row r="56" spans="1:35" x14ac:dyDescent="0.2">
      <c r="A56" s="100">
        <v>22070.5</v>
      </c>
      <c r="B56" s="100">
        <v>-0.17917134107847232</v>
      </c>
      <c r="C56" s="100">
        <v>1</v>
      </c>
      <c r="D56" s="101">
        <f t="shared" si="6"/>
        <v>2.2070500000000002</v>
      </c>
      <c r="E56" s="101">
        <f t="shared" si="6"/>
        <v>-0.17917134107847232</v>
      </c>
      <c r="F56" s="94">
        <f t="shared" si="7"/>
        <v>2.2070500000000002</v>
      </c>
      <c r="G56" s="94">
        <f t="shared" si="7"/>
        <v>-0.17917134107847232</v>
      </c>
      <c r="H56" s="94">
        <f t="shared" si="8"/>
        <v>4.8710697025000007</v>
      </c>
      <c r="I56" s="94">
        <f t="shared" si="9"/>
        <v>10.750694386902627</v>
      </c>
      <c r="J56" s="94">
        <f t="shared" si="10"/>
        <v>23.727320046613443</v>
      </c>
      <c r="K56" s="94">
        <f t="shared" si="11"/>
        <v>-0.39544010832724236</v>
      </c>
      <c r="L56" s="94">
        <f t="shared" si="12"/>
        <v>-0.87275609108364027</v>
      </c>
      <c r="M56" s="94">
        <f t="shared" ca="1" si="4"/>
        <v>-0.18928907464023415</v>
      </c>
      <c r="N56" s="94">
        <f t="shared" ca="1" si="13"/>
        <v>1.0236853242680155E-4</v>
      </c>
      <c r="O56" s="129">
        <f t="shared" ca="1" si="14"/>
        <v>144145037242.21783</v>
      </c>
      <c r="P56" s="94">
        <f t="shared" ca="1" si="15"/>
        <v>53858340239.811852</v>
      </c>
      <c r="Q56" s="94">
        <f t="shared" ca="1" si="16"/>
        <v>7019430624.2324009</v>
      </c>
      <c r="R56" s="10">
        <f t="shared" ca="1" si="5"/>
        <v>1.0117733561761821E-2</v>
      </c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</row>
    <row r="57" spans="1:35" x14ac:dyDescent="0.2">
      <c r="A57" s="100">
        <v>22615.5</v>
      </c>
      <c r="B57" s="100">
        <v>-0.20068754962994717</v>
      </c>
      <c r="C57" s="100">
        <v>1</v>
      </c>
      <c r="D57" s="101">
        <f t="shared" si="6"/>
        <v>2.2615500000000002</v>
      </c>
      <c r="E57" s="101">
        <f t="shared" si="6"/>
        <v>-0.20068754962994717</v>
      </c>
      <c r="F57" s="94">
        <f t="shared" si="7"/>
        <v>2.2615500000000002</v>
      </c>
      <c r="G57" s="94">
        <f t="shared" si="7"/>
        <v>-0.20068754962994717</v>
      </c>
      <c r="H57" s="94">
        <f t="shared" si="8"/>
        <v>5.1146084025000009</v>
      </c>
      <c r="I57" s="94">
        <f t="shared" si="9"/>
        <v>11.566942632673879</v>
      </c>
      <c r="J57" s="94">
        <f t="shared" si="10"/>
        <v>26.159219110923612</v>
      </c>
      <c r="K57" s="94">
        <f t="shared" si="11"/>
        <v>-0.45386492786560706</v>
      </c>
      <c r="L57" s="94">
        <f t="shared" si="12"/>
        <v>-1.0264382276144637</v>
      </c>
      <c r="M57" s="94">
        <f t="shared" ca="1" si="4"/>
        <v>-0.1902740905041849</v>
      </c>
      <c r="N57" s="94">
        <f t="shared" ca="1" si="13"/>
        <v>1.0844013096392162E-4</v>
      </c>
      <c r="O57" s="129">
        <f t="shared" ca="1" si="14"/>
        <v>133340729622.35632</v>
      </c>
      <c r="P57" s="94">
        <f t="shared" ca="1" si="15"/>
        <v>53775075435.715179</v>
      </c>
      <c r="Q57" s="94">
        <f t="shared" ca="1" si="16"/>
        <v>6775767516.4114504</v>
      </c>
      <c r="R57" s="10">
        <f t="shared" ca="1" si="5"/>
        <v>-1.0413459125762276E-2</v>
      </c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</row>
    <row r="58" spans="1:35" x14ac:dyDescent="0.2">
      <c r="A58" s="100">
        <v>22615.5</v>
      </c>
      <c r="B58" s="100">
        <v>-0.20058754962519743</v>
      </c>
      <c r="C58" s="100">
        <v>1</v>
      </c>
      <c r="D58" s="101">
        <f t="shared" si="6"/>
        <v>2.2615500000000002</v>
      </c>
      <c r="E58" s="101">
        <f t="shared" si="6"/>
        <v>-0.20058754962519743</v>
      </c>
      <c r="F58" s="94">
        <f t="shared" si="7"/>
        <v>2.2615500000000002</v>
      </c>
      <c r="G58" s="94">
        <f t="shared" si="7"/>
        <v>-0.20058754962519743</v>
      </c>
      <c r="H58" s="94">
        <f t="shared" si="8"/>
        <v>5.1146084025000009</v>
      </c>
      <c r="I58" s="94">
        <f t="shared" si="9"/>
        <v>11.566942632673879</v>
      </c>
      <c r="J58" s="94">
        <f t="shared" si="10"/>
        <v>26.159219110923612</v>
      </c>
      <c r="K58" s="94">
        <f t="shared" si="11"/>
        <v>-0.45363877285486526</v>
      </c>
      <c r="L58" s="94">
        <f t="shared" si="12"/>
        <v>-1.0259267667499206</v>
      </c>
      <c r="M58" s="94">
        <f t="shared" ca="1" si="4"/>
        <v>-0.1902740905041849</v>
      </c>
      <c r="N58" s="94">
        <f t="shared" ca="1" si="13"/>
        <v>1.0636743904079655E-4</v>
      </c>
      <c r="O58" s="129">
        <f t="shared" ca="1" si="14"/>
        <v>133340729622.35632</v>
      </c>
      <c r="P58" s="94">
        <f t="shared" ca="1" si="15"/>
        <v>53775075435.715179</v>
      </c>
      <c r="Q58" s="94">
        <f t="shared" ca="1" si="16"/>
        <v>6775767516.4114504</v>
      </c>
      <c r="R58" s="10">
        <f t="shared" ca="1" si="5"/>
        <v>-1.031345912101253E-2</v>
      </c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</row>
    <row r="59" spans="1:35" x14ac:dyDescent="0.2">
      <c r="A59" s="100">
        <v>22618</v>
      </c>
      <c r="B59" s="100">
        <v>-0.19670643132121768</v>
      </c>
      <c r="C59" s="100">
        <v>1</v>
      </c>
      <c r="D59" s="101">
        <f t="shared" si="6"/>
        <v>2.2618</v>
      </c>
      <c r="E59" s="101">
        <f t="shared" si="6"/>
        <v>-0.19670643132121768</v>
      </c>
      <c r="F59" s="94">
        <f t="shared" si="7"/>
        <v>2.2618</v>
      </c>
      <c r="G59" s="94">
        <f t="shared" si="7"/>
        <v>-0.19670643132121768</v>
      </c>
      <c r="H59" s="94">
        <f t="shared" si="8"/>
        <v>5.1157392399999999</v>
      </c>
      <c r="I59" s="94">
        <f t="shared" si="9"/>
        <v>11.570779013032</v>
      </c>
      <c r="J59" s="94">
        <f t="shared" si="10"/>
        <v>26.170787971675779</v>
      </c>
      <c r="K59" s="94">
        <f t="shared" si="11"/>
        <v>-0.44491060636233015</v>
      </c>
      <c r="L59" s="94">
        <f t="shared" si="12"/>
        <v>-1.0062988094703182</v>
      </c>
      <c r="M59" s="94">
        <f t="shared" ca="1" si="4"/>
        <v>-0.19027818607006691</v>
      </c>
      <c r="N59" s="94">
        <f t="shared" ca="1" si="13"/>
        <v>4.1322337008942374E-5</v>
      </c>
      <c r="O59" s="129">
        <f t="shared" ca="1" si="14"/>
        <v>133292055672.65115</v>
      </c>
      <c r="P59" s="94">
        <f t="shared" ca="1" si="15"/>
        <v>53774097677.629295</v>
      </c>
      <c r="Q59" s="94">
        <f t="shared" ca="1" si="16"/>
        <v>6774598803.6585732</v>
      </c>
      <c r="R59" s="10">
        <f t="shared" ca="1" si="5"/>
        <v>-6.4282452511507659E-3</v>
      </c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</row>
    <row r="60" spans="1:35" x14ac:dyDescent="0.2">
      <c r="A60" s="100">
        <v>22618</v>
      </c>
      <c r="B60" s="100">
        <v>-0.19670643132121768</v>
      </c>
      <c r="C60" s="100">
        <v>1</v>
      </c>
      <c r="D60" s="101">
        <f t="shared" si="6"/>
        <v>2.2618</v>
      </c>
      <c r="E60" s="101">
        <f t="shared" si="6"/>
        <v>-0.19670643132121768</v>
      </c>
      <c r="F60" s="94">
        <f t="shared" si="7"/>
        <v>2.2618</v>
      </c>
      <c r="G60" s="94">
        <f t="shared" si="7"/>
        <v>-0.19670643132121768</v>
      </c>
      <c r="H60" s="94">
        <f t="shared" si="8"/>
        <v>5.1157392399999999</v>
      </c>
      <c r="I60" s="94">
        <f t="shared" si="9"/>
        <v>11.570779013032</v>
      </c>
      <c r="J60" s="94">
        <f t="shared" si="10"/>
        <v>26.170787971675779</v>
      </c>
      <c r="K60" s="94">
        <f t="shared" si="11"/>
        <v>-0.44491060636233015</v>
      </c>
      <c r="L60" s="94">
        <f t="shared" si="12"/>
        <v>-1.0062988094703182</v>
      </c>
      <c r="M60" s="94">
        <f t="shared" ca="1" si="4"/>
        <v>-0.19027818607006691</v>
      </c>
      <c r="N60" s="94">
        <f t="shared" ca="1" si="13"/>
        <v>4.1322337008942374E-5</v>
      </c>
      <c r="O60" s="129">
        <f t="shared" ca="1" si="14"/>
        <v>133292055672.65115</v>
      </c>
      <c r="P60" s="94">
        <f t="shared" ca="1" si="15"/>
        <v>53774097677.629295</v>
      </c>
      <c r="Q60" s="94">
        <f t="shared" ca="1" si="16"/>
        <v>6774598803.6585732</v>
      </c>
      <c r="R60" s="10">
        <f t="shared" ca="1" si="5"/>
        <v>-6.4282452511507659E-3</v>
      </c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</row>
    <row r="61" spans="1:35" x14ac:dyDescent="0.2">
      <c r="A61" s="100">
        <v>22618</v>
      </c>
      <c r="B61" s="100">
        <v>-0.19660643132374389</v>
      </c>
      <c r="C61" s="100">
        <v>1</v>
      </c>
      <c r="D61" s="101">
        <f t="shared" si="6"/>
        <v>2.2618</v>
      </c>
      <c r="E61" s="101">
        <f t="shared" si="6"/>
        <v>-0.19660643132374389</v>
      </c>
      <c r="F61" s="94">
        <f t="shared" si="7"/>
        <v>2.2618</v>
      </c>
      <c r="G61" s="94">
        <f t="shared" si="7"/>
        <v>-0.19660643132374389</v>
      </c>
      <c r="H61" s="94">
        <f t="shared" si="8"/>
        <v>5.1157392399999999</v>
      </c>
      <c r="I61" s="94">
        <f t="shared" si="9"/>
        <v>11.570779013032</v>
      </c>
      <c r="J61" s="94">
        <f t="shared" si="10"/>
        <v>26.170787971675779</v>
      </c>
      <c r="K61" s="94">
        <f t="shared" si="11"/>
        <v>-0.44468442636804395</v>
      </c>
      <c r="L61" s="94">
        <f t="shared" si="12"/>
        <v>-1.0057872355592419</v>
      </c>
      <c r="M61" s="94">
        <f t="shared" ca="1" si="4"/>
        <v>-0.19027818607006691</v>
      </c>
      <c r="N61" s="94">
        <f t="shared" ca="1" si="13"/>
        <v>4.0046687990685204E-5</v>
      </c>
      <c r="O61" s="129">
        <f t="shared" ca="1" si="14"/>
        <v>133292055672.65115</v>
      </c>
      <c r="P61" s="94">
        <f t="shared" ca="1" si="15"/>
        <v>53774097677.629295</v>
      </c>
      <c r="Q61" s="94">
        <f t="shared" ca="1" si="16"/>
        <v>6774598803.6585732</v>
      </c>
      <c r="R61" s="10">
        <f t="shared" ca="1" si="5"/>
        <v>-6.3282452536769784E-3</v>
      </c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</row>
    <row r="62" spans="1:35" x14ac:dyDescent="0.2">
      <c r="A62" s="100">
        <v>22621</v>
      </c>
      <c r="B62" s="100">
        <v>-0.20050908935081679</v>
      </c>
      <c r="C62" s="100">
        <v>1</v>
      </c>
      <c r="D62" s="101">
        <f t="shared" si="6"/>
        <v>2.2621000000000002</v>
      </c>
      <c r="E62" s="101">
        <f t="shared" si="6"/>
        <v>-0.20050908935081679</v>
      </c>
      <c r="F62" s="94">
        <f t="shared" si="7"/>
        <v>2.2621000000000002</v>
      </c>
      <c r="G62" s="94">
        <f t="shared" si="7"/>
        <v>-0.20050908935081679</v>
      </c>
      <c r="H62" s="94">
        <f t="shared" si="8"/>
        <v>5.1170964100000011</v>
      </c>
      <c r="I62" s="94">
        <f t="shared" si="9"/>
        <v>11.575383789061004</v>
      </c>
      <c r="J62" s="94">
        <f t="shared" si="10"/>
        <v>26.184675669234899</v>
      </c>
      <c r="K62" s="94">
        <f t="shared" si="11"/>
        <v>-0.45357161102048271</v>
      </c>
      <c r="L62" s="94">
        <f t="shared" si="12"/>
        <v>-1.0260243412894341</v>
      </c>
      <c r="M62" s="94">
        <f t="shared" ca="1" si="4"/>
        <v>-0.19028309565168899</v>
      </c>
      <c r="N62" s="94">
        <f t="shared" ca="1" si="13"/>
        <v>1.0457094713460147E-4</v>
      </c>
      <c r="O62" s="129">
        <f t="shared" ca="1" si="14"/>
        <v>133233657666.72447</v>
      </c>
      <c r="P62" s="94">
        <f t="shared" ca="1" si="15"/>
        <v>53772917195.608665</v>
      </c>
      <c r="Q62" s="94">
        <f t="shared" ca="1" si="16"/>
        <v>6773195747.241889</v>
      </c>
      <c r="R62" s="10">
        <f t="shared" ca="1" si="5"/>
        <v>-1.02259936991278E-2</v>
      </c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</row>
    <row r="63" spans="1:35" x14ac:dyDescent="0.2">
      <c r="A63" s="100">
        <v>22693.5</v>
      </c>
      <c r="B63" s="100">
        <v>-0.20085665837541455</v>
      </c>
      <c r="C63" s="100">
        <v>1</v>
      </c>
      <c r="D63" s="101">
        <f t="shared" si="6"/>
        <v>2.2693500000000002</v>
      </c>
      <c r="E63" s="101">
        <f t="shared" si="6"/>
        <v>-0.20085665837541455</v>
      </c>
      <c r="F63" s="94">
        <f t="shared" si="7"/>
        <v>2.2693500000000002</v>
      </c>
      <c r="G63" s="94">
        <f t="shared" si="7"/>
        <v>-0.20085665837541455</v>
      </c>
      <c r="H63" s="94">
        <f t="shared" si="8"/>
        <v>5.1499494225000007</v>
      </c>
      <c r="I63" s="94">
        <f t="shared" si="9"/>
        <v>11.687037721950377</v>
      </c>
      <c r="J63" s="94">
        <f t="shared" si="10"/>
        <v>26.52197905430809</v>
      </c>
      <c r="K63" s="94">
        <f t="shared" si="11"/>
        <v>-0.45581405768424704</v>
      </c>
      <c r="L63" s="94">
        <f t="shared" si="12"/>
        <v>-1.0344016318057461</v>
      </c>
      <c r="M63" s="94">
        <f t="shared" ca="1" si="4"/>
        <v>-0.19040005283834385</v>
      </c>
      <c r="N63" s="94">
        <f t="shared" ca="1" si="13"/>
        <v>1.0934059935789764E-4</v>
      </c>
      <c r="O63" s="129">
        <f t="shared" ca="1" si="14"/>
        <v>131825935234.66298</v>
      </c>
      <c r="P63" s="94">
        <f t="shared" ca="1" si="15"/>
        <v>53742010224.629601</v>
      </c>
      <c r="Q63" s="94">
        <f t="shared" ca="1" si="16"/>
        <v>6739089793.7742624</v>
      </c>
      <c r="R63" s="10">
        <f t="shared" ca="1" si="5"/>
        <v>-1.0456605537070701E-2</v>
      </c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</row>
    <row r="64" spans="1:35" x14ac:dyDescent="0.2">
      <c r="A64" s="100">
        <v>22693.5</v>
      </c>
      <c r="B64" s="100">
        <v>-0.20065665837319102</v>
      </c>
      <c r="C64" s="100">
        <v>1</v>
      </c>
      <c r="D64" s="101">
        <f t="shared" si="6"/>
        <v>2.2693500000000002</v>
      </c>
      <c r="E64" s="101">
        <f t="shared" si="6"/>
        <v>-0.20065665837319102</v>
      </c>
      <c r="F64" s="94">
        <f t="shared" si="7"/>
        <v>2.2693500000000002</v>
      </c>
      <c r="G64" s="94">
        <f t="shared" si="7"/>
        <v>-0.20065665837319102</v>
      </c>
      <c r="H64" s="94">
        <f t="shared" si="8"/>
        <v>5.1499494225000007</v>
      </c>
      <c r="I64" s="94">
        <f t="shared" si="9"/>
        <v>11.687037721950377</v>
      </c>
      <c r="J64" s="94">
        <f t="shared" si="10"/>
        <v>26.52197905430809</v>
      </c>
      <c r="K64" s="94">
        <f t="shared" si="11"/>
        <v>-0.45536018767920111</v>
      </c>
      <c r="L64" s="94">
        <f t="shared" si="12"/>
        <v>-1.0333716419097951</v>
      </c>
      <c r="M64" s="94">
        <f t="shared" ca="1" si="4"/>
        <v>-0.19040005283834385</v>
      </c>
      <c r="N64" s="94">
        <f t="shared" ca="1" si="13"/>
        <v>1.0519795709745758E-4</v>
      </c>
      <c r="O64" s="129">
        <f t="shared" ca="1" si="14"/>
        <v>131825935234.66298</v>
      </c>
      <c r="P64" s="94">
        <f t="shared" ca="1" si="15"/>
        <v>53742010224.629601</v>
      </c>
      <c r="Q64" s="94">
        <f t="shared" ca="1" si="16"/>
        <v>6739089793.7742624</v>
      </c>
      <c r="R64" s="10">
        <f t="shared" ca="1" si="5"/>
        <v>-1.0256605534847169E-2</v>
      </c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</row>
    <row r="65" spans="1:35" x14ac:dyDescent="0.2">
      <c r="A65" s="100">
        <v>22693.5</v>
      </c>
      <c r="B65" s="100">
        <v>-0.2003566583734937</v>
      </c>
      <c r="C65" s="100">
        <v>1</v>
      </c>
      <c r="D65" s="101">
        <f t="shared" si="6"/>
        <v>2.2693500000000002</v>
      </c>
      <c r="E65" s="101">
        <f t="shared" si="6"/>
        <v>-0.2003566583734937</v>
      </c>
      <c r="F65" s="94">
        <f t="shared" si="7"/>
        <v>2.2693500000000002</v>
      </c>
      <c r="G65" s="94">
        <f t="shared" si="7"/>
        <v>-0.2003566583734937</v>
      </c>
      <c r="H65" s="94">
        <f t="shared" si="8"/>
        <v>5.1499494225000007</v>
      </c>
      <c r="I65" s="94">
        <f t="shared" si="9"/>
        <v>11.687037721950377</v>
      </c>
      <c r="J65" s="94">
        <f t="shared" si="10"/>
        <v>26.52197905430809</v>
      </c>
      <c r="K65" s="94">
        <f t="shared" si="11"/>
        <v>-0.45467938267988794</v>
      </c>
      <c r="L65" s="94">
        <f t="shared" si="12"/>
        <v>-1.0318266570846037</v>
      </c>
      <c r="M65" s="94">
        <f t="shared" ca="1" si="4"/>
        <v>-0.19040005283834385</v>
      </c>
      <c r="N65" s="94">
        <f t="shared" ca="1" si="13"/>
        <v>9.9133993782576604E-5</v>
      </c>
      <c r="O65" s="129">
        <f t="shared" ca="1" si="14"/>
        <v>131825935234.66298</v>
      </c>
      <c r="P65" s="94">
        <f t="shared" ca="1" si="15"/>
        <v>53742010224.629601</v>
      </c>
      <c r="Q65" s="94">
        <f t="shared" ca="1" si="16"/>
        <v>6739089793.7742624</v>
      </c>
      <c r="R65" s="10">
        <f t="shared" ca="1" si="5"/>
        <v>-9.9566055351498484E-3</v>
      </c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</row>
    <row r="66" spans="1:35" x14ac:dyDescent="0.2">
      <c r="A66" s="100">
        <v>22693.5</v>
      </c>
      <c r="B66" s="100">
        <v>-0.2003566583734937</v>
      </c>
      <c r="C66" s="100">
        <v>1</v>
      </c>
      <c r="D66" s="101">
        <f t="shared" si="6"/>
        <v>2.2693500000000002</v>
      </c>
      <c r="E66" s="101">
        <f t="shared" si="6"/>
        <v>-0.2003566583734937</v>
      </c>
      <c r="F66" s="94">
        <f t="shared" si="7"/>
        <v>2.2693500000000002</v>
      </c>
      <c r="G66" s="94">
        <f t="shared" si="7"/>
        <v>-0.2003566583734937</v>
      </c>
      <c r="H66" s="94">
        <f t="shared" si="8"/>
        <v>5.1499494225000007</v>
      </c>
      <c r="I66" s="94">
        <f t="shared" si="9"/>
        <v>11.687037721950377</v>
      </c>
      <c r="J66" s="94">
        <f t="shared" si="10"/>
        <v>26.52197905430809</v>
      </c>
      <c r="K66" s="94">
        <f t="shared" si="11"/>
        <v>-0.45467938267988794</v>
      </c>
      <c r="L66" s="94">
        <f t="shared" si="12"/>
        <v>-1.0318266570846037</v>
      </c>
      <c r="M66" s="94">
        <f t="shared" ca="1" si="4"/>
        <v>-0.19040005283834385</v>
      </c>
      <c r="N66" s="94">
        <f t="shared" ca="1" si="13"/>
        <v>9.9133993782576604E-5</v>
      </c>
      <c r="O66" s="129">
        <f t="shared" ca="1" si="14"/>
        <v>131825935234.66298</v>
      </c>
      <c r="P66" s="94">
        <f t="shared" ca="1" si="15"/>
        <v>53742010224.629601</v>
      </c>
      <c r="Q66" s="94">
        <f t="shared" ca="1" si="16"/>
        <v>6739089793.7742624</v>
      </c>
      <c r="R66" s="10">
        <f t="shared" ca="1" si="5"/>
        <v>-9.9566055351498484E-3</v>
      </c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</row>
    <row r="67" spans="1:35" x14ac:dyDescent="0.2">
      <c r="A67" s="100">
        <v>22696</v>
      </c>
      <c r="B67" s="100">
        <v>-0.19777554006577702</v>
      </c>
      <c r="C67" s="100">
        <v>1</v>
      </c>
      <c r="D67" s="101">
        <f t="shared" si="6"/>
        <v>2.2696000000000001</v>
      </c>
      <c r="E67" s="101">
        <f t="shared" si="6"/>
        <v>-0.19777554006577702</v>
      </c>
      <c r="F67" s="94">
        <f t="shared" si="7"/>
        <v>2.2696000000000001</v>
      </c>
      <c r="G67" s="94">
        <f t="shared" si="7"/>
        <v>-0.19777554006577702</v>
      </c>
      <c r="H67" s="94">
        <f t="shared" si="8"/>
        <v>5.1510841599999999</v>
      </c>
      <c r="I67" s="94">
        <f t="shared" si="9"/>
        <v>11.690900609536</v>
      </c>
      <c r="J67" s="94">
        <f t="shared" si="10"/>
        <v>26.533668023402907</v>
      </c>
      <c r="K67" s="94">
        <f t="shared" si="11"/>
        <v>-0.44887136573328756</v>
      </c>
      <c r="L67" s="94">
        <f t="shared" si="12"/>
        <v>-1.0187584516682695</v>
      </c>
      <c r="M67" s="94">
        <f t="shared" ca="1" si="4"/>
        <v>-0.19040402791936759</v>
      </c>
      <c r="N67" s="94">
        <f t="shared" ca="1" si="13"/>
        <v>5.4339191324661866E-5</v>
      </c>
      <c r="O67" s="129">
        <f t="shared" ca="1" si="14"/>
        <v>131777515184.7924</v>
      </c>
      <c r="P67" s="94">
        <f t="shared" ca="1" si="15"/>
        <v>53740863012.841019</v>
      </c>
      <c r="Q67" s="94">
        <f t="shared" ca="1" si="16"/>
        <v>6737906940.7479057</v>
      </c>
      <c r="R67" s="10">
        <f t="shared" ca="1" si="5"/>
        <v>-7.3715121464094369E-3</v>
      </c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</row>
    <row r="68" spans="1:35" x14ac:dyDescent="0.2">
      <c r="A68" s="100">
        <v>22696</v>
      </c>
      <c r="B68" s="100">
        <v>-0.19777554006577702</v>
      </c>
      <c r="C68" s="100">
        <v>1</v>
      </c>
      <c r="D68" s="101">
        <f t="shared" si="6"/>
        <v>2.2696000000000001</v>
      </c>
      <c r="E68" s="101">
        <f t="shared" si="6"/>
        <v>-0.19777554006577702</v>
      </c>
      <c r="F68" s="94">
        <f t="shared" si="7"/>
        <v>2.2696000000000001</v>
      </c>
      <c r="G68" s="94">
        <f t="shared" si="7"/>
        <v>-0.19777554006577702</v>
      </c>
      <c r="H68" s="94">
        <f t="shared" si="8"/>
        <v>5.1510841599999999</v>
      </c>
      <c r="I68" s="94">
        <f t="shared" si="9"/>
        <v>11.690900609536</v>
      </c>
      <c r="J68" s="94">
        <f t="shared" si="10"/>
        <v>26.533668023402907</v>
      </c>
      <c r="K68" s="94">
        <f t="shared" si="11"/>
        <v>-0.44887136573328756</v>
      </c>
      <c r="L68" s="94">
        <f t="shared" si="12"/>
        <v>-1.0187584516682695</v>
      </c>
      <c r="M68" s="94">
        <f t="shared" ca="1" si="4"/>
        <v>-0.19040402791936759</v>
      </c>
      <c r="N68" s="94">
        <f t="shared" ca="1" si="13"/>
        <v>5.4339191324661866E-5</v>
      </c>
      <c r="O68" s="129">
        <f t="shared" ca="1" si="14"/>
        <v>131777515184.7924</v>
      </c>
      <c r="P68" s="94">
        <f t="shared" ca="1" si="15"/>
        <v>53740863012.841019</v>
      </c>
      <c r="Q68" s="94">
        <f t="shared" ca="1" si="16"/>
        <v>6737906940.7479057</v>
      </c>
      <c r="R68" s="10">
        <f t="shared" ca="1" si="5"/>
        <v>-7.3715121464094369E-3</v>
      </c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</row>
    <row r="69" spans="1:35" x14ac:dyDescent="0.2">
      <c r="A69" s="100">
        <v>22696</v>
      </c>
      <c r="B69" s="100">
        <v>-0.19757554007082945</v>
      </c>
      <c r="C69" s="100">
        <v>1</v>
      </c>
      <c r="D69" s="101">
        <f t="shared" si="6"/>
        <v>2.2696000000000001</v>
      </c>
      <c r="E69" s="101">
        <f t="shared" si="6"/>
        <v>-0.19757554007082945</v>
      </c>
      <c r="F69" s="94">
        <f t="shared" si="7"/>
        <v>2.2696000000000001</v>
      </c>
      <c r="G69" s="94">
        <f t="shared" si="7"/>
        <v>-0.19757554007082945</v>
      </c>
      <c r="H69" s="94">
        <f t="shared" si="8"/>
        <v>5.1510841599999999</v>
      </c>
      <c r="I69" s="94">
        <f t="shared" si="9"/>
        <v>11.690900609536</v>
      </c>
      <c r="J69" s="94">
        <f t="shared" si="10"/>
        <v>26.533668023402907</v>
      </c>
      <c r="K69" s="94">
        <f t="shared" si="11"/>
        <v>-0.44841744574475451</v>
      </c>
      <c r="L69" s="94">
        <f t="shared" si="12"/>
        <v>-1.0177282348622949</v>
      </c>
      <c r="M69" s="94">
        <f t="shared" ca="1" si="4"/>
        <v>-0.19040402791936759</v>
      </c>
      <c r="N69" s="94">
        <f t="shared" ca="1" si="13"/>
        <v>5.1430586538565141E-5</v>
      </c>
      <c r="O69" s="129">
        <f t="shared" ca="1" si="14"/>
        <v>131777515184.7924</v>
      </c>
      <c r="P69" s="94">
        <f t="shared" ca="1" si="15"/>
        <v>53740863012.841019</v>
      </c>
      <c r="Q69" s="94">
        <f t="shared" ca="1" si="16"/>
        <v>6737906940.7479057</v>
      </c>
      <c r="R69" s="10">
        <f t="shared" ca="1" si="5"/>
        <v>-7.1715121514618618E-3</v>
      </c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</row>
    <row r="70" spans="1:35" x14ac:dyDescent="0.2">
      <c r="A70" s="100">
        <v>22696</v>
      </c>
      <c r="B70" s="100">
        <v>-0.19727554007113213</v>
      </c>
      <c r="C70" s="100">
        <v>1</v>
      </c>
      <c r="D70" s="101">
        <f t="shared" si="6"/>
        <v>2.2696000000000001</v>
      </c>
      <c r="E70" s="101">
        <f t="shared" si="6"/>
        <v>-0.19727554007113213</v>
      </c>
      <c r="F70" s="94">
        <f t="shared" si="7"/>
        <v>2.2696000000000001</v>
      </c>
      <c r="G70" s="94">
        <f t="shared" si="7"/>
        <v>-0.19727554007113213</v>
      </c>
      <c r="H70" s="94">
        <f t="shared" si="8"/>
        <v>5.1510841599999999</v>
      </c>
      <c r="I70" s="94">
        <f t="shared" si="9"/>
        <v>11.690900609536</v>
      </c>
      <c r="J70" s="94">
        <f t="shared" si="10"/>
        <v>26.533668023402907</v>
      </c>
      <c r="K70" s="94">
        <f t="shared" si="11"/>
        <v>-0.44773656574544146</v>
      </c>
      <c r="L70" s="94">
        <f t="shared" si="12"/>
        <v>-1.0161829096158539</v>
      </c>
      <c r="M70" s="94">
        <f t="shared" ca="1" si="4"/>
        <v>-0.19040402791936759</v>
      </c>
      <c r="N70" s="94">
        <f t="shared" ca="1" si="13"/>
        <v>4.721767925184776E-5</v>
      </c>
      <c r="O70" s="129">
        <f t="shared" ca="1" si="14"/>
        <v>131777515184.7924</v>
      </c>
      <c r="P70" s="94">
        <f t="shared" ca="1" si="15"/>
        <v>53740863012.841019</v>
      </c>
      <c r="Q70" s="94">
        <f t="shared" ca="1" si="16"/>
        <v>6737906940.7479057</v>
      </c>
      <c r="R70" s="10">
        <f t="shared" ca="1" si="5"/>
        <v>-6.8715121517645417E-3</v>
      </c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</row>
    <row r="71" spans="1:35" x14ac:dyDescent="0.2">
      <c r="A71" s="100">
        <v>23063</v>
      </c>
      <c r="B71" s="100">
        <v>-0.18856737224996323</v>
      </c>
      <c r="C71" s="100">
        <v>1</v>
      </c>
      <c r="D71" s="101">
        <f t="shared" si="6"/>
        <v>2.3062999999999998</v>
      </c>
      <c r="E71" s="101">
        <f t="shared" si="6"/>
        <v>-0.18856737224996323</v>
      </c>
      <c r="F71" s="94">
        <f t="shared" si="7"/>
        <v>2.3062999999999998</v>
      </c>
      <c r="G71" s="94">
        <f t="shared" si="7"/>
        <v>-0.18856737224996323</v>
      </c>
      <c r="H71" s="94">
        <f t="shared" si="8"/>
        <v>5.3190196899999993</v>
      </c>
      <c r="I71" s="94">
        <f t="shared" si="9"/>
        <v>12.267255111046998</v>
      </c>
      <c r="J71" s="94">
        <f t="shared" si="10"/>
        <v>28.29197046260769</v>
      </c>
      <c r="K71" s="94">
        <f t="shared" si="11"/>
        <v>-0.43489293062009016</v>
      </c>
      <c r="L71" s="94">
        <f t="shared" si="12"/>
        <v>-1.0029935658891138</v>
      </c>
      <c r="M71" s="94">
        <f t="shared" ca="1" si="4"/>
        <v>-0.19094567614715233</v>
      </c>
      <c r="N71" s="94">
        <f t="shared" ca="1" si="13"/>
        <v>5.6563294273848567E-6</v>
      </c>
      <c r="O71" s="129">
        <f t="shared" ca="1" si="14"/>
        <v>124758025235.6357</v>
      </c>
      <c r="P71" s="94">
        <f t="shared" ca="1" si="15"/>
        <v>53513668785.788666</v>
      </c>
      <c r="Q71" s="94">
        <f t="shared" ca="1" si="16"/>
        <v>6559451167.4519787</v>
      </c>
      <c r="R71" s="10">
        <f t="shared" ca="1" si="5"/>
        <v>2.3783038971890991E-3</v>
      </c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</row>
    <row r="72" spans="1:35" x14ac:dyDescent="0.2">
      <c r="A72" s="100">
        <v>23803</v>
      </c>
      <c r="B72" s="100">
        <v>-0.19035635267209727</v>
      </c>
      <c r="C72" s="100">
        <v>1</v>
      </c>
      <c r="D72" s="101">
        <f t="shared" si="6"/>
        <v>2.3803000000000001</v>
      </c>
      <c r="E72" s="101">
        <f t="shared" si="6"/>
        <v>-0.19035635267209727</v>
      </c>
      <c r="F72" s="94">
        <f t="shared" si="7"/>
        <v>2.3803000000000001</v>
      </c>
      <c r="G72" s="94">
        <f t="shared" si="7"/>
        <v>-0.19035635267209727</v>
      </c>
      <c r="H72" s="94">
        <f t="shared" si="8"/>
        <v>5.6658280900000006</v>
      </c>
      <c r="I72" s="94">
        <f t="shared" si="9"/>
        <v>13.486370602627002</v>
      </c>
      <c r="J72" s="94">
        <f t="shared" si="10"/>
        <v>32.101607945433052</v>
      </c>
      <c r="K72" s="94">
        <f t="shared" si="11"/>
        <v>-0.45310522626539318</v>
      </c>
      <c r="L72" s="94">
        <f t="shared" si="12"/>
        <v>-1.0785263700795154</v>
      </c>
      <c r="M72" s="94">
        <f t="shared" ca="1" si="4"/>
        <v>-0.19178475407630641</v>
      </c>
      <c r="N72" s="94">
        <f t="shared" ca="1" si="13"/>
        <v>2.0403305715466266E-6</v>
      </c>
      <c r="O72" s="129">
        <f t="shared" ca="1" si="14"/>
        <v>111143359465.49782</v>
      </c>
      <c r="P72" s="94">
        <f t="shared" ca="1" si="15"/>
        <v>52703334552.448792</v>
      </c>
      <c r="Q72" s="94">
        <f t="shared" ca="1" si="16"/>
        <v>6172061923.2701426</v>
      </c>
      <c r="R72" s="10">
        <f t="shared" ca="1" si="5"/>
        <v>1.4284014042091342E-3</v>
      </c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</row>
    <row r="73" spans="1:35" x14ac:dyDescent="0.2">
      <c r="A73" s="100">
        <v>23803.5</v>
      </c>
      <c r="B73" s="100">
        <v>-0.18614012900798116</v>
      </c>
      <c r="C73" s="100">
        <v>1</v>
      </c>
      <c r="D73" s="101">
        <f t="shared" si="6"/>
        <v>2.38035</v>
      </c>
      <c r="E73" s="101">
        <f t="shared" si="6"/>
        <v>-0.18614012900798116</v>
      </c>
      <c r="F73" s="94">
        <f t="shared" si="7"/>
        <v>2.38035</v>
      </c>
      <c r="G73" s="94">
        <f t="shared" si="7"/>
        <v>-0.18614012900798116</v>
      </c>
      <c r="H73" s="94">
        <f t="shared" si="8"/>
        <v>5.6660661225000002</v>
      </c>
      <c r="I73" s="94">
        <f t="shared" si="9"/>
        <v>13.487220494692876</v>
      </c>
      <c r="J73" s="94">
        <f t="shared" si="10"/>
        <v>32.104305304542187</v>
      </c>
      <c r="K73" s="94">
        <f t="shared" si="11"/>
        <v>-0.44307865608414793</v>
      </c>
      <c r="L73" s="94">
        <f t="shared" si="12"/>
        <v>-1.0546822790099015</v>
      </c>
      <c r="M73" s="94">
        <f t="shared" ca="1" si="4"/>
        <v>-0.19178520663747164</v>
      </c>
      <c r="N73" s="94">
        <f t="shared" ca="1" si="13"/>
        <v>3.1866901442973926E-5</v>
      </c>
      <c r="O73" s="129">
        <f t="shared" ca="1" si="14"/>
        <v>111134405830.20891</v>
      </c>
      <c r="P73" s="94">
        <f t="shared" ca="1" si="15"/>
        <v>52702629525.803177</v>
      </c>
      <c r="Q73" s="94">
        <f t="shared" ca="1" si="16"/>
        <v>6171788433.6435709</v>
      </c>
      <c r="R73" s="10">
        <f t="shared" ca="1" si="5"/>
        <v>5.6450776294904859E-3</v>
      </c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</row>
    <row r="74" spans="1:35" x14ac:dyDescent="0.2">
      <c r="A74" s="100">
        <v>24764</v>
      </c>
      <c r="B74" s="100">
        <v>-0.18917447454441572</v>
      </c>
      <c r="C74" s="100">
        <v>0.2</v>
      </c>
      <c r="D74" s="101">
        <f t="shared" si="6"/>
        <v>2.4763999999999999</v>
      </c>
      <c r="E74" s="101">
        <f t="shared" si="6"/>
        <v>-0.18917447454441572</v>
      </c>
      <c r="F74" s="94">
        <f t="shared" si="7"/>
        <v>0.49528</v>
      </c>
      <c r="G74" s="94">
        <f t="shared" si="7"/>
        <v>-3.7834894908883143E-2</v>
      </c>
      <c r="H74" s="94">
        <f t="shared" si="8"/>
        <v>1.2265113919999999</v>
      </c>
      <c r="I74" s="94">
        <f t="shared" si="9"/>
        <v>3.0373328111487998</v>
      </c>
      <c r="J74" s="94">
        <f t="shared" si="10"/>
        <v>7.5216509735288879</v>
      </c>
      <c r="K74" s="94">
        <f t="shared" si="11"/>
        <v>-9.3694333752358208E-2</v>
      </c>
      <c r="L74" s="94">
        <f t="shared" si="12"/>
        <v>-0.23202464810433987</v>
      </c>
      <c r="M74" s="94">
        <f t="shared" ca="1" si="4"/>
        <v>-0.19236941662606705</v>
      </c>
      <c r="N74" s="94">
        <f t="shared" ca="1" si="13"/>
        <v>2.0415309810213079E-6</v>
      </c>
      <c r="O74" s="129">
        <f t="shared" ca="1" si="14"/>
        <v>3782135463.250946</v>
      </c>
      <c r="P74" s="94">
        <f t="shared" ca="1" si="15"/>
        <v>2038598904.929209</v>
      </c>
      <c r="Q74" s="94">
        <f t="shared" ca="1" si="16"/>
        <v>224805074.60070637</v>
      </c>
      <c r="R74" s="10">
        <f t="shared" ca="1" si="5"/>
        <v>3.1949420816513308E-3</v>
      </c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</row>
    <row r="75" spans="1:35" x14ac:dyDescent="0.2">
      <c r="A75" s="100">
        <v>24764</v>
      </c>
      <c r="B75" s="100">
        <v>-0.18917447454441572</v>
      </c>
      <c r="C75" s="100">
        <v>0.2</v>
      </c>
      <c r="D75" s="101">
        <f t="shared" si="6"/>
        <v>2.4763999999999999</v>
      </c>
      <c r="E75" s="101">
        <f t="shared" si="6"/>
        <v>-0.18917447454441572</v>
      </c>
      <c r="F75" s="94">
        <f t="shared" si="7"/>
        <v>0.49528</v>
      </c>
      <c r="G75" s="94">
        <f t="shared" si="7"/>
        <v>-3.7834894908883143E-2</v>
      </c>
      <c r="H75" s="94">
        <f t="shared" si="8"/>
        <v>1.2265113919999999</v>
      </c>
      <c r="I75" s="94">
        <f t="shared" si="9"/>
        <v>3.0373328111487998</v>
      </c>
      <c r="J75" s="94">
        <f t="shared" si="10"/>
        <v>7.5216509735288879</v>
      </c>
      <c r="K75" s="94">
        <f t="shared" si="11"/>
        <v>-9.3694333752358208E-2</v>
      </c>
      <c r="L75" s="94">
        <f t="shared" si="12"/>
        <v>-0.23202464810433987</v>
      </c>
      <c r="M75" s="94">
        <f t="shared" ca="1" si="4"/>
        <v>-0.19236941662606705</v>
      </c>
      <c r="N75" s="94">
        <f t="shared" ca="1" si="13"/>
        <v>2.0415309810213079E-6</v>
      </c>
      <c r="O75" s="129">
        <f t="shared" ca="1" si="14"/>
        <v>3782135463.250946</v>
      </c>
      <c r="P75" s="94">
        <f t="shared" ca="1" si="15"/>
        <v>2038598904.929209</v>
      </c>
      <c r="Q75" s="94">
        <f t="shared" ca="1" si="16"/>
        <v>224805074.60070637</v>
      </c>
      <c r="R75" s="10">
        <f t="shared" ca="1" si="5"/>
        <v>3.1949420816513308E-3</v>
      </c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</row>
    <row r="76" spans="1:35" x14ac:dyDescent="0.2">
      <c r="A76" s="100">
        <v>24828.5</v>
      </c>
      <c r="B76" s="100">
        <v>-0.1926816221603076</v>
      </c>
      <c r="C76" s="100">
        <v>0.2</v>
      </c>
      <c r="D76" s="101">
        <f t="shared" si="6"/>
        <v>2.48285</v>
      </c>
      <c r="E76" s="101">
        <f t="shared" si="6"/>
        <v>-0.1926816221603076</v>
      </c>
      <c r="F76" s="94">
        <f t="shared" si="7"/>
        <v>0.49657000000000001</v>
      </c>
      <c r="G76" s="94">
        <f t="shared" si="7"/>
        <v>-3.8536324432061522E-2</v>
      </c>
      <c r="H76" s="94">
        <f t="shared" si="8"/>
        <v>1.2329088244999999</v>
      </c>
      <c r="I76" s="94">
        <f t="shared" si="9"/>
        <v>3.0611276749098248</v>
      </c>
      <c r="J76" s="94">
        <f t="shared" si="10"/>
        <v>7.6003208476498587</v>
      </c>
      <c r="K76" s="94">
        <f t="shared" si="11"/>
        <v>-9.5679913116143947E-2</v>
      </c>
      <c r="L76" s="94">
        <f t="shared" si="12"/>
        <v>-0.237558872280418</v>
      </c>
      <c r="M76" s="94">
        <f t="shared" ca="1" si="4"/>
        <v>-0.19238822330127608</v>
      </c>
      <c r="N76" s="94">
        <f t="shared" ca="1" si="13"/>
        <v>1.7216578096198712E-8</v>
      </c>
      <c r="O76" s="129">
        <f t="shared" ca="1" si="14"/>
        <v>3739382423.4929781</v>
      </c>
      <c r="P76" s="94">
        <f t="shared" ca="1" si="15"/>
        <v>2032853615.5122569</v>
      </c>
      <c r="Q76" s="94">
        <f t="shared" ca="1" si="16"/>
        <v>223253438.87829223</v>
      </c>
      <c r="R76" s="10">
        <f t="shared" ca="1" si="5"/>
        <v>-2.9339885903151286E-4</v>
      </c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</row>
    <row r="77" spans="1:35" x14ac:dyDescent="0.2">
      <c r="A77" s="100">
        <v>24828.5</v>
      </c>
      <c r="B77" s="100">
        <v>-0.18948162216111086</v>
      </c>
      <c r="C77" s="100">
        <v>0.2</v>
      </c>
      <c r="D77" s="101">
        <f t="shared" si="6"/>
        <v>2.48285</v>
      </c>
      <c r="E77" s="101">
        <f t="shared" si="6"/>
        <v>-0.18948162216111086</v>
      </c>
      <c r="F77" s="94">
        <f t="shared" si="7"/>
        <v>0.49657000000000001</v>
      </c>
      <c r="G77" s="94">
        <f t="shared" si="7"/>
        <v>-3.7896324432222177E-2</v>
      </c>
      <c r="H77" s="94">
        <f t="shared" si="8"/>
        <v>1.2329088244999999</v>
      </c>
      <c r="I77" s="94">
        <f t="shared" si="9"/>
        <v>3.0611276749098248</v>
      </c>
      <c r="J77" s="94">
        <f t="shared" si="10"/>
        <v>7.6003208476498587</v>
      </c>
      <c r="K77" s="94">
        <f t="shared" si="11"/>
        <v>-9.4090889116542828E-2</v>
      </c>
      <c r="L77" s="94">
        <f t="shared" si="12"/>
        <v>-0.23361356404300837</v>
      </c>
      <c r="M77" s="94">
        <f t="shared" ref="M77:M140" ca="1" si="17">+E$4+E$5*D77+E$6*D77^2</f>
        <v>-0.19238822330127608</v>
      </c>
      <c r="N77" s="94">
        <f t="shared" ca="1" si="13"/>
        <v>1.6896660376019529E-6</v>
      </c>
      <c r="O77" s="129">
        <f t="shared" ca="1" si="14"/>
        <v>3739382423.4929781</v>
      </c>
      <c r="P77" s="94">
        <f t="shared" ca="1" si="15"/>
        <v>2032853615.5122569</v>
      </c>
      <c r="Q77" s="94">
        <f t="shared" ca="1" si="16"/>
        <v>223253438.87829223</v>
      </c>
      <c r="R77" s="10">
        <f t="shared" ref="R77:R140" ca="1" si="18">+E77-M77</f>
        <v>2.9066011401652214E-3</v>
      </c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</row>
    <row r="78" spans="1:35" x14ac:dyDescent="0.2">
      <c r="A78" s="100">
        <v>24861</v>
      </c>
      <c r="B78" s="100">
        <v>-0.19392708413943183</v>
      </c>
      <c r="C78" s="100">
        <v>0.2</v>
      </c>
      <c r="D78" s="101">
        <f t="shared" ref="D78:E136" si="19">A78/A$18</f>
        <v>2.4861</v>
      </c>
      <c r="E78" s="101">
        <f t="shared" si="19"/>
        <v>-0.19392708413943183</v>
      </c>
      <c r="F78" s="94">
        <f t="shared" ref="F78:G136" si="20">$C78*D78</f>
        <v>0.49722</v>
      </c>
      <c r="G78" s="94">
        <f t="shared" si="20"/>
        <v>-3.8785416827886367E-2</v>
      </c>
      <c r="H78" s="94">
        <f t="shared" ref="H78:H141" si="21">C78*D78*D78</f>
        <v>1.236138642</v>
      </c>
      <c r="I78" s="94">
        <f t="shared" ref="I78:I141" si="22">C78*D78*D78*D78</f>
        <v>3.0731642778762001</v>
      </c>
      <c r="J78" s="94">
        <f t="shared" ref="J78:J141" si="23">C78*D78*D78*D78*D78</f>
        <v>7.6401937112280205</v>
      </c>
      <c r="K78" s="94">
        <f t="shared" ref="K78:K141" si="24">C78*E78*D78</f>
        <v>-9.6424424775808301E-2</v>
      </c>
      <c r="L78" s="94">
        <f t="shared" ref="L78:L141" si="25">C78*E78*D78*D78</f>
        <v>-0.23972076243513701</v>
      </c>
      <c r="M78" s="94">
        <f t="shared" ca="1" si="17"/>
        <v>-0.19239672561369944</v>
      </c>
      <c r="N78" s="94">
        <f t="shared" ref="N78:N141" ca="1" si="26">C78*(M78-E78)^2</f>
        <v>4.6839944345635899E-7</v>
      </c>
      <c r="O78" s="129">
        <f t="shared" ref="O78:O141" ca="1" si="27">(C78*O$1-O$2*F78+O$3*H78)^2</f>
        <v>3717925916.4144692</v>
      </c>
      <c r="P78" s="94">
        <f t="shared" ref="P78:P141" ca="1" si="28">(-C78*O$2+O$4*F78-O$5*H78)^2</f>
        <v>2029908436.7996311</v>
      </c>
      <c r="Q78" s="94">
        <f t="shared" ref="Q78:Q141" ca="1" si="29">+(C78*O$3-F78*O$5+H78*O$6)^2</f>
        <v>222468558.4230113</v>
      </c>
      <c r="R78" s="10">
        <f t="shared" ca="1" si="18"/>
        <v>-1.5303585257323837E-3</v>
      </c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</row>
    <row r="79" spans="1:35" x14ac:dyDescent="0.2">
      <c r="A79" s="100">
        <v>24861</v>
      </c>
      <c r="B79" s="100">
        <v>-0.19212708414124791</v>
      </c>
      <c r="C79" s="100">
        <v>0.2</v>
      </c>
      <c r="D79" s="101">
        <f t="shared" si="19"/>
        <v>2.4861</v>
      </c>
      <c r="E79" s="101">
        <f t="shared" si="19"/>
        <v>-0.19212708414124791</v>
      </c>
      <c r="F79" s="94">
        <f t="shared" si="20"/>
        <v>0.49722</v>
      </c>
      <c r="G79" s="94">
        <f t="shared" si="20"/>
        <v>-3.8425416828249584E-2</v>
      </c>
      <c r="H79" s="94">
        <f t="shared" si="21"/>
        <v>1.236138642</v>
      </c>
      <c r="I79" s="94">
        <f t="shared" si="22"/>
        <v>3.0731642778762001</v>
      </c>
      <c r="J79" s="94">
        <f t="shared" si="23"/>
        <v>7.6401937112280205</v>
      </c>
      <c r="K79" s="94">
        <f t="shared" si="24"/>
        <v>-9.5529428776711292E-2</v>
      </c>
      <c r="L79" s="94">
        <f t="shared" si="25"/>
        <v>-0.23749571288178195</v>
      </c>
      <c r="M79" s="94">
        <f t="shared" ca="1" si="17"/>
        <v>-0.19239672561369944</v>
      </c>
      <c r="N79" s="94">
        <f t="shared" ca="1" si="26"/>
        <v>1.4541304733166626E-8</v>
      </c>
      <c r="O79" s="129">
        <f t="shared" ca="1" si="27"/>
        <v>3717925916.4144692</v>
      </c>
      <c r="P79" s="94">
        <f t="shared" ca="1" si="28"/>
        <v>2029908436.7996311</v>
      </c>
      <c r="Q79" s="94">
        <f t="shared" ca="1" si="29"/>
        <v>222468558.4230113</v>
      </c>
      <c r="R79" s="10">
        <f t="shared" ca="1" si="18"/>
        <v>2.6964147245153725E-4</v>
      </c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</row>
    <row r="80" spans="1:35" x14ac:dyDescent="0.2">
      <c r="A80" s="100">
        <v>25773</v>
      </c>
      <c r="B80" s="100">
        <v>-0.19143512487789849</v>
      </c>
      <c r="C80" s="100">
        <v>0.2</v>
      </c>
      <c r="D80" s="101">
        <f t="shared" si="19"/>
        <v>2.5773000000000001</v>
      </c>
      <c r="E80" s="101">
        <f t="shared" si="19"/>
        <v>-0.19143512487789849</v>
      </c>
      <c r="F80" s="94">
        <f t="shared" si="20"/>
        <v>0.51546000000000003</v>
      </c>
      <c r="G80" s="94">
        <f t="shared" si="20"/>
        <v>-3.8287024975579703E-2</v>
      </c>
      <c r="H80" s="94">
        <f t="shared" si="21"/>
        <v>1.3284950580000001</v>
      </c>
      <c r="I80" s="94">
        <f t="shared" si="22"/>
        <v>3.4239303129834004</v>
      </c>
      <c r="J80" s="94">
        <f t="shared" si="23"/>
        <v>8.8244955956521185</v>
      </c>
      <c r="K80" s="94">
        <f t="shared" si="24"/>
        <v>-9.8677149469561576E-2</v>
      </c>
      <c r="L80" s="94">
        <f t="shared" si="25"/>
        <v>-0.25432061732790107</v>
      </c>
      <c r="M80" s="94">
        <f t="shared" ca="1" si="17"/>
        <v>-0.1923692014547061</v>
      </c>
      <c r="N80" s="94">
        <f t="shared" ca="1" si="26"/>
        <v>1.7449981026812371E-7</v>
      </c>
      <c r="O80" s="129">
        <f t="shared" ca="1" si="27"/>
        <v>3139401388.0352564</v>
      </c>
      <c r="P80" s="94">
        <f t="shared" ca="1" si="28"/>
        <v>1933881824.8259447</v>
      </c>
      <c r="Q80" s="94">
        <f t="shared" ca="1" si="29"/>
        <v>199688807.04395613</v>
      </c>
      <c r="R80" s="10">
        <f t="shared" ca="1" si="18"/>
        <v>9.3407657680760758E-4</v>
      </c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</row>
    <row r="81" spans="1:35" x14ac:dyDescent="0.2">
      <c r="A81" s="100">
        <v>25773</v>
      </c>
      <c r="B81" s="100">
        <v>-0.19003512487688567</v>
      </c>
      <c r="C81" s="100">
        <v>0.2</v>
      </c>
      <c r="D81" s="101">
        <f t="shared" si="19"/>
        <v>2.5773000000000001</v>
      </c>
      <c r="E81" s="101">
        <f t="shared" si="19"/>
        <v>-0.19003512487688567</v>
      </c>
      <c r="F81" s="94">
        <f t="shared" si="20"/>
        <v>0.51546000000000003</v>
      </c>
      <c r="G81" s="94">
        <f t="shared" si="20"/>
        <v>-3.8007024975377141E-2</v>
      </c>
      <c r="H81" s="94">
        <f t="shared" si="21"/>
        <v>1.3284950580000001</v>
      </c>
      <c r="I81" s="94">
        <f t="shared" si="22"/>
        <v>3.4239303129834004</v>
      </c>
      <c r="J81" s="94">
        <f t="shared" si="23"/>
        <v>8.8244955956521185</v>
      </c>
      <c r="K81" s="94">
        <f t="shared" si="24"/>
        <v>-9.7955505469039514E-2</v>
      </c>
      <c r="L81" s="94">
        <f t="shared" si="25"/>
        <v>-0.25246072424535554</v>
      </c>
      <c r="M81" s="94">
        <f t="shared" ca="1" si="17"/>
        <v>-0.1923692014547061</v>
      </c>
      <c r="N81" s="94">
        <f t="shared" ca="1" si="26"/>
        <v>1.0895826942259776E-6</v>
      </c>
      <c r="O81" s="129">
        <f t="shared" ca="1" si="27"/>
        <v>3139401388.0352564</v>
      </c>
      <c r="P81" s="94">
        <f t="shared" ca="1" si="28"/>
        <v>1933881824.8259447</v>
      </c>
      <c r="Q81" s="94">
        <f t="shared" ca="1" si="29"/>
        <v>199688807.04395613</v>
      </c>
      <c r="R81" s="10">
        <f t="shared" ca="1" si="18"/>
        <v>2.3340765778204209E-3</v>
      </c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</row>
    <row r="82" spans="1:35" x14ac:dyDescent="0.2">
      <c r="A82" s="100">
        <v>25792</v>
      </c>
      <c r="B82" s="100">
        <v>-0.19071862572309328</v>
      </c>
      <c r="C82" s="100">
        <v>0.5</v>
      </c>
      <c r="D82" s="101">
        <f t="shared" si="19"/>
        <v>2.5792000000000002</v>
      </c>
      <c r="E82" s="101">
        <f t="shared" si="19"/>
        <v>-0.19071862572309328</v>
      </c>
      <c r="F82" s="94">
        <f t="shared" si="20"/>
        <v>1.2896000000000001</v>
      </c>
      <c r="G82" s="94">
        <f t="shared" si="20"/>
        <v>-9.5359312861546641E-2</v>
      </c>
      <c r="H82" s="94">
        <f t="shared" si="21"/>
        <v>3.3261363200000003</v>
      </c>
      <c r="I82" s="94">
        <f t="shared" si="22"/>
        <v>8.578770796544001</v>
      </c>
      <c r="J82" s="94">
        <f t="shared" si="23"/>
        <v>22.126365638446288</v>
      </c>
      <c r="K82" s="94">
        <f t="shared" si="24"/>
        <v>-0.24595073973250112</v>
      </c>
      <c r="L82" s="94">
        <f t="shared" si="25"/>
        <v>-0.63435614791806694</v>
      </c>
      <c r="M82" s="94">
        <f t="shared" ca="1" si="17"/>
        <v>-0.19236316327406508</v>
      </c>
      <c r="N82" s="94">
        <f t="shared" ca="1" si="26"/>
        <v>1.3522518782781587E-6</v>
      </c>
      <c r="O82" s="129">
        <f t="shared" ca="1" si="27"/>
        <v>19548975223.512569</v>
      </c>
      <c r="P82" s="94">
        <f t="shared" ca="1" si="28"/>
        <v>12072587863.595762</v>
      </c>
      <c r="Q82" s="94">
        <f t="shared" ca="1" si="29"/>
        <v>1245001954.7908134</v>
      </c>
      <c r="R82" s="10">
        <f t="shared" ca="1" si="18"/>
        <v>1.6445375509717974E-3</v>
      </c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</row>
    <row r="83" spans="1:35" x14ac:dyDescent="0.2">
      <c r="A83" s="100">
        <v>26690.5</v>
      </c>
      <c r="B83" s="100">
        <v>-0.19576470533502288</v>
      </c>
      <c r="C83" s="100">
        <v>0.5</v>
      </c>
      <c r="D83" s="101">
        <f t="shared" si="19"/>
        <v>2.6690499999999999</v>
      </c>
      <c r="E83" s="101">
        <f t="shared" si="19"/>
        <v>-0.19576470533502288</v>
      </c>
      <c r="F83" s="94">
        <f t="shared" si="20"/>
        <v>1.334525</v>
      </c>
      <c r="G83" s="94">
        <f t="shared" si="20"/>
        <v>-9.7882352667511441E-2</v>
      </c>
      <c r="H83" s="94">
        <f t="shared" si="21"/>
        <v>3.5619139512499998</v>
      </c>
      <c r="I83" s="94">
        <f t="shared" si="22"/>
        <v>9.5069264315838122</v>
      </c>
      <c r="J83" s="94">
        <f t="shared" si="23"/>
        <v>25.374461992218773</v>
      </c>
      <c r="K83" s="94">
        <f t="shared" si="24"/>
        <v>-0.26125289338722141</v>
      </c>
      <c r="L83" s="94">
        <f t="shared" si="25"/>
        <v>-0.69729703509516328</v>
      </c>
      <c r="M83" s="94">
        <f t="shared" ca="1" si="17"/>
        <v>-0.19182294254481583</v>
      </c>
      <c r="N83" s="94">
        <f t="shared" ca="1" si="26"/>
        <v>7.768746947130449E-6</v>
      </c>
      <c r="O83" s="129">
        <f t="shared" ca="1" si="27"/>
        <v>16274342979.331337</v>
      </c>
      <c r="P83" s="94">
        <f t="shared" ca="1" si="28"/>
        <v>11329297273.292826</v>
      </c>
      <c r="Q83" s="94">
        <f t="shared" ca="1" si="29"/>
        <v>1097496988.0763078</v>
      </c>
      <c r="R83" s="10">
        <f t="shared" ca="1" si="18"/>
        <v>-3.941762790207054E-3</v>
      </c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</row>
    <row r="84" spans="1:35" x14ac:dyDescent="0.2">
      <c r="A84" s="100">
        <v>26731</v>
      </c>
      <c r="B84" s="100">
        <v>-0.19325058871618239</v>
      </c>
      <c r="C84" s="100">
        <v>1</v>
      </c>
      <c r="D84" s="101">
        <f t="shared" si="19"/>
        <v>2.6730999999999998</v>
      </c>
      <c r="E84" s="101">
        <f t="shared" si="19"/>
        <v>-0.19325058871618239</v>
      </c>
      <c r="F84" s="94">
        <f t="shared" si="20"/>
        <v>2.6730999999999998</v>
      </c>
      <c r="G84" s="94">
        <f t="shared" si="20"/>
        <v>-0.19325058871618239</v>
      </c>
      <c r="H84" s="94">
        <f t="shared" si="21"/>
        <v>7.1454636099999993</v>
      </c>
      <c r="I84" s="94">
        <f t="shared" si="22"/>
        <v>19.100538775890996</v>
      </c>
      <c r="J84" s="94">
        <f t="shared" si="23"/>
        <v>51.057650201834221</v>
      </c>
      <c r="K84" s="94">
        <f t="shared" si="24"/>
        <v>-0.51657814869722707</v>
      </c>
      <c r="L84" s="94">
        <f t="shared" si="25"/>
        <v>-1.3808650492825576</v>
      </c>
      <c r="M84" s="94">
        <f t="shared" ca="1" si="17"/>
        <v>-0.19178684336391194</v>
      </c>
      <c r="N84" s="94">
        <f t="shared" ca="1" si="26"/>
        <v>2.1425504562933477E-6</v>
      </c>
      <c r="O84" s="129">
        <f t="shared" ca="1" si="27"/>
        <v>64533618655.322205</v>
      </c>
      <c r="P84" s="94">
        <f t="shared" ca="1" si="28"/>
        <v>45170221192.794151</v>
      </c>
      <c r="Q84" s="94">
        <f t="shared" ca="1" si="29"/>
        <v>4362910498.996171</v>
      </c>
      <c r="R84" s="10">
        <f t="shared" ca="1" si="18"/>
        <v>-1.4637453522704513E-3</v>
      </c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</row>
    <row r="85" spans="1:35" x14ac:dyDescent="0.2">
      <c r="A85" s="100">
        <v>28587.5</v>
      </c>
      <c r="B85" s="100">
        <v>-0.19411213217244949</v>
      </c>
      <c r="C85" s="100">
        <v>1</v>
      </c>
      <c r="D85" s="101">
        <f t="shared" si="19"/>
        <v>2.8587500000000001</v>
      </c>
      <c r="E85" s="101">
        <f t="shared" si="19"/>
        <v>-0.19411213217244949</v>
      </c>
      <c r="F85" s="94">
        <f t="shared" si="20"/>
        <v>2.8587500000000001</v>
      </c>
      <c r="G85" s="94">
        <f t="shared" si="20"/>
        <v>-0.19411213217244949</v>
      </c>
      <c r="H85" s="94">
        <f t="shared" si="21"/>
        <v>8.1724515625000009</v>
      </c>
      <c r="I85" s="94">
        <f t="shared" si="22"/>
        <v>23.362995904296877</v>
      </c>
      <c r="J85" s="94">
        <f t="shared" si="23"/>
        <v>66.788964541408703</v>
      </c>
      <c r="K85" s="94">
        <f t="shared" si="24"/>
        <v>-0.55491805784798998</v>
      </c>
      <c r="L85" s="94">
        <f t="shared" si="25"/>
        <v>-1.5863719978729414</v>
      </c>
      <c r="M85" s="94">
        <f t="shared" ca="1" si="17"/>
        <v>-0.18904407159841624</v>
      </c>
      <c r="N85" s="94">
        <f t="shared" ca="1" si="26"/>
        <v>2.5685237982070244E-5</v>
      </c>
      <c r="O85" s="129">
        <f t="shared" ca="1" si="27"/>
        <v>41205294375.527252</v>
      </c>
      <c r="P85" s="94">
        <f t="shared" ca="1" si="28"/>
        <v>37399818772.995171</v>
      </c>
      <c r="Q85" s="94">
        <f t="shared" ca="1" si="29"/>
        <v>3104621395.7250791</v>
      </c>
      <c r="R85" s="10">
        <f t="shared" ca="1" si="18"/>
        <v>-5.0680605740332507E-3</v>
      </c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</row>
    <row r="86" spans="1:35" x14ac:dyDescent="0.2">
      <c r="A86" s="100">
        <v>28588</v>
      </c>
      <c r="B86" s="100">
        <v>-0.19409590850409586</v>
      </c>
      <c r="C86" s="100">
        <v>1</v>
      </c>
      <c r="D86" s="101">
        <f t="shared" si="19"/>
        <v>2.8588</v>
      </c>
      <c r="E86" s="101">
        <f t="shared" si="19"/>
        <v>-0.19409590850409586</v>
      </c>
      <c r="F86" s="94">
        <f t="shared" si="20"/>
        <v>2.8588</v>
      </c>
      <c r="G86" s="94">
        <f t="shared" si="20"/>
        <v>-0.19409590850409586</v>
      </c>
      <c r="H86" s="94">
        <f t="shared" si="21"/>
        <v>8.1727374400000006</v>
      </c>
      <c r="I86" s="94">
        <f t="shared" si="22"/>
        <v>23.364221793472002</v>
      </c>
      <c r="J86" s="94">
        <f t="shared" si="23"/>
        <v>66.793637263177757</v>
      </c>
      <c r="K86" s="94">
        <f t="shared" si="24"/>
        <v>-0.55488138323150926</v>
      </c>
      <c r="L86" s="94">
        <f t="shared" si="25"/>
        <v>-1.5862948983822387</v>
      </c>
      <c r="M86" s="94">
        <f t="shared" ca="1" si="17"/>
        <v>-0.18904304605751876</v>
      </c>
      <c r="N86" s="94">
        <f t="shared" ca="1" si="26"/>
        <v>2.5531418904029117E-5</v>
      </c>
      <c r="O86" s="129">
        <f t="shared" ca="1" si="27"/>
        <v>41199682264.274994</v>
      </c>
      <c r="P86" s="94">
        <f t="shared" ca="1" si="28"/>
        <v>37397487595.973114</v>
      </c>
      <c r="Q86" s="94">
        <f t="shared" ca="1" si="29"/>
        <v>3104283303.9291601</v>
      </c>
      <c r="R86" s="10">
        <f t="shared" ca="1" si="18"/>
        <v>-5.0528624465770999E-3</v>
      </c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</row>
    <row r="87" spans="1:35" x14ac:dyDescent="0.2">
      <c r="A87" s="100">
        <v>29653.5</v>
      </c>
      <c r="B87" s="100">
        <v>-0.18782328504312318</v>
      </c>
      <c r="C87" s="100">
        <v>1</v>
      </c>
      <c r="D87" s="101">
        <f t="shared" si="19"/>
        <v>2.9653499999999999</v>
      </c>
      <c r="E87" s="101">
        <f t="shared" si="19"/>
        <v>-0.18782328504312318</v>
      </c>
      <c r="F87" s="94">
        <f t="shared" si="20"/>
        <v>2.9653499999999999</v>
      </c>
      <c r="G87" s="94">
        <f t="shared" si="20"/>
        <v>-0.18782328504312318</v>
      </c>
      <c r="H87" s="94">
        <f t="shared" si="21"/>
        <v>8.7933006225000003</v>
      </c>
      <c r="I87" s="94">
        <f t="shared" si="22"/>
        <v>26.075214000930377</v>
      </c>
      <c r="J87" s="94">
        <f t="shared" si="23"/>
        <v>77.322135837658891</v>
      </c>
      <c r="K87" s="94">
        <f t="shared" si="24"/>
        <v>-0.55696177830262528</v>
      </c>
      <c r="L87" s="94">
        <f t="shared" si="25"/>
        <v>-1.6515866092896898</v>
      </c>
      <c r="M87" s="94">
        <f t="shared" ca="1" si="17"/>
        <v>-0.18650672231987675</v>
      </c>
      <c r="N87" s="94">
        <f t="shared" ca="1" si="26"/>
        <v>1.7333374042420515E-6</v>
      </c>
      <c r="O87" s="129">
        <f t="shared" ca="1" si="27"/>
        <v>30075959080.691368</v>
      </c>
      <c r="P87" s="94">
        <f t="shared" ca="1" si="28"/>
        <v>32210907895.410736</v>
      </c>
      <c r="Q87" s="94">
        <f t="shared" ca="1" si="29"/>
        <v>2395481017.1934776</v>
      </c>
      <c r="R87" s="10">
        <f t="shared" ca="1" si="18"/>
        <v>-1.3165627232464283E-3</v>
      </c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</row>
    <row r="88" spans="1:35" x14ac:dyDescent="0.2">
      <c r="A88" s="100">
        <v>31621</v>
      </c>
      <c r="B88" s="100">
        <v>-0.18548317556269467</v>
      </c>
      <c r="C88" s="100">
        <v>1</v>
      </c>
      <c r="D88" s="101">
        <f t="shared" si="19"/>
        <v>3.1621000000000001</v>
      </c>
      <c r="E88" s="101">
        <f t="shared" si="19"/>
        <v>-0.18548317556269467</v>
      </c>
      <c r="F88" s="94">
        <f t="shared" si="20"/>
        <v>3.1621000000000001</v>
      </c>
      <c r="G88" s="94">
        <f t="shared" si="20"/>
        <v>-0.18548317556269467</v>
      </c>
      <c r="H88" s="94">
        <f t="shared" si="21"/>
        <v>9.9988764100000012</v>
      </c>
      <c r="I88" s="94">
        <f t="shared" si="22"/>
        <v>31.617447096061007</v>
      </c>
      <c r="J88" s="94">
        <f t="shared" si="23"/>
        <v>99.977529462454513</v>
      </c>
      <c r="K88" s="94">
        <f t="shared" si="24"/>
        <v>-0.58651634944679687</v>
      </c>
      <c r="L88" s="94">
        <f t="shared" si="25"/>
        <v>-1.8546233485857164</v>
      </c>
      <c r="M88" s="94">
        <f t="shared" ca="1" si="17"/>
        <v>-0.17997972099954518</v>
      </c>
      <c r="N88" s="94">
        <f t="shared" ca="1" si="26"/>
        <v>3.0288012128650947E-5</v>
      </c>
      <c r="O88" s="129">
        <f t="shared" ca="1" si="27"/>
        <v>14009192541.763723</v>
      </c>
      <c r="P88" s="94">
        <f t="shared" ca="1" si="28"/>
        <v>21958979257.242981</v>
      </c>
      <c r="Q88" s="94">
        <f t="shared" ca="1" si="29"/>
        <v>1212769761.8209925</v>
      </c>
      <c r="R88" s="10">
        <f t="shared" ca="1" si="18"/>
        <v>-5.5034545631494902E-3</v>
      </c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</row>
    <row r="89" spans="1:35" x14ac:dyDescent="0.2">
      <c r="A89" s="100">
        <v>32627.5</v>
      </c>
      <c r="B89" s="100">
        <v>-0.17412494420568692</v>
      </c>
      <c r="C89" s="100">
        <v>1</v>
      </c>
      <c r="D89" s="101">
        <f t="shared" si="19"/>
        <v>3.26275</v>
      </c>
      <c r="E89" s="101">
        <f t="shared" si="19"/>
        <v>-0.17412494420568692</v>
      </c>
      <c r="F89" s="94">
        <f t="shared" si="20"/>
        <v>3.26275</v>
      </c>
      <c r="G89" s="94">
        <f t="shared" si="20"/>
        <v>-0.17412494420568692</v>
      </c>
      <c r="H89" s="94">
        <f t="shared" si="21"/>
        <v>10.645537562499999</v>
      </c>
      <c r="I89" s="94">
        <f t="shared" si="22"/>
        <v>34.733727682046876</v>
      </c>
      <c r="J89" s="94">
        <f t="shared" si="23"/>
        <v>113.32746999459845</v>
      </c>
      <c r="K89" s="94">
        <f t="shared" si="24"/>
        <v>-0.56812616170710495</v>
      </c>
      <c r="L89" s="94">
        <f t="shared" si="25"/>
        <v>-1.8536536341098566</v>
      </c>
      <c r="M89" s="94">
        <f t="shared" ca="1" si="17"/>
        <v>-0.17571600298377676</v>
      </c>
      <c r="N89" s="94">
        <f t="shared" ca="1" si="26"/>
        <v>2.531468035336763E-6</v>
      </c>
      <c r="O89" s="129">
        <f t="shared" ca="1" si="27"/>
        <v>8090024829.3461304</v>
      </c>
      <c r="P89" s="94">
        <f t="shared" ca="1" si="28"/>
        <v>16736473193.753952</v>
      </c>
      <c r="Q89" s="94">
        <f t="shared" ca="1" si="29"/>
        <v>717865596.23712444</v>
      </c>
      <c r="R89" s="10">
        <f t="shared" ca="1" si="18"/>
        <v>1.5910587780898489E-3</v>
      </c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</row>
    <row r="90" spans="1:35" x14ac:dyDescent="0.2">
      <c r="A90" s="100">
        <v>32633</v>
      </c>
      <c r="B90" s="100">
        <v>-0.17464648391614901</v>
      </c>
      <c r="C90" s="100">
        <v>1</v>
      </c>
      <c r="D90" s="101">
        <f t="shared" si="19"/>
        <v>3.2633000000000001</v>
      </c>
      <c r="E90" s="101">
        <f t="shared" si="19"/>
        <v>-0.17464648391614901</v>
      </c>
      <c r="F90" s="94">
        <f t="shared" si="20"/>
        <v>3.2633000000000001</v>
      </c>
      <c r="G90" s="94">
        <f t="shared" si="20"/>
        <v>-0.17464648391614901</v>
      </c>
      <c r="H90" s="94">
        <f t="shared" si="21"/>
        <v>10.64912689</v>
      </c>
      <c r="I90" s="94">
        <f t="shared" si="22"/>
        <v>34.751295780136999</v>
      </c>
      <c r="J90" s="94">
        <f t="shared" si="23"/>
        <v>113.40390351932108</v>
      </c>
      <c r="K90" s="94">
        <f t="shared" si="24"/>
        <v>-0.56992387096356911</v>
      </c>
      <c r="L90" s="94">
        <f t="shared" si="25"/>
        <v>-1.8598325681154151</v>
      </c>
      <c r="M90" s="94">
        <f t="shared" ca="1" si="17"/>
        <v>-0.17569098444304349</v>
      </c>
      <c r="N90" s="94">
        <f t="shared" ca="1" si="26"/>
        <v>1.0909813506828385E-6</v>
      </c>
      <c r="O90" s="129">
        <f t="shared" ca="1" si="27"/>
        <v>8062033548.3823786</v>
      </c>
      <c r="P90" s="94">
        <f t="shared" ca="1" si="28"/>
        <v>16708529252.482378</v>
      </c>
      <c r="Q90" s="94">
        <f t="shared" ca="1" si="29"/>
        <v>715435150.73814976</v>
      </c>
      <c r="R90" s="10">
        <f t="shared" ca="1" si="18"/>
        <v>1.0445005268944763E-3</v>
      </c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</row>
    <row r="91" spans="1:35" x14ac:dyDescent="0.2">
      <c r="A91" s="100">
        <v>32641</v>
      </c>
      <c r="B91" s="100">
        <v>-0.17778690532577457</v>
      </c>
      <c r="C91" s="100">
        <v>0.5</v>
      </c>
      <c r="D91" s="101">
        <f t="shared" si="19"/>
        <v>3.2641</v>
      </c>
      <c r="E91" s="101">
        <f t="shared" si="19"/>
        <v>-0.17778690532577457</v>
      </c>
      <c r="F91" s="94">
        <f t="shared" si="20"/>
        <v>1.63205</v>
      </c>
      <c r="G91" s="94">
        <f t="shared" si="20"/>
        <v>-8.8893452662887285E-2</v>
      </c>
      <c r="H91" s="94">
        <f t="shared" si="21"/>
        <v>5.3271744050000001</v>
      </c>
      <c r="I91" s="94">
        <f t="shared" si="22"/>
        <v>17.388429975360499</v>
      </c>
      <c r="J91" s="94">
        <f t="shared" si="23"/>
        <v>56.757574282574204</v>
      </c>
      <c r="K91" s="94">
        <f t="shared" si="24"/>
        <v>-0.29015711883693041</v>
      </c>
      <c r="L91" s="94">
        <f t="shared" si="25"/>
        <v>-0.94710185159562454</v>
      </c>
      <c r="M91" s="94">
        <f t="shared" ca="1" si="17"/>
        <v>-0.17565456047330297</v>
      </c>
      <c r="N91" s="94">
        <f t="shared" ca="1" si="26"/>
        <v>2.2734472849310681E-6</v>
      </c>
      <c r="O91" s="129">
        <f t="shared" ca="1" si="27"/>
        <v>2005350988.3654027</v>
      </c>
      <c r="P91" s="94">
        <f t="shared" ca="1" si="28"/>
        <v>4166974754.5916929</v>
      </c>
      <c r="Q91" s="94">
        <f t="shared" ca="1" si="29"/>
        <v>177976439.09578609</v>
      </c>
      <c r="R91" s="10">
        <f t="shared" ca="1" si="18"/>
        <v>-2.1323448524716015E-3</v>
      </c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</row>
    <row r="92" spans="1:35" x14ac:dyDescent="0.2">
      <c r="A92" s="100">
        <v>32643.5</v>
      </c>
      <c r="B92" s="100">
        <v>-0.174705787023413</v>
      </c>
      <c r="C92" s="100">
        <v>1</v>
      </c>
      <c r="D92" s="101">
        <f t="shared" si="19"/>
        <v>3.2643499999999999</v>
      </c>
      <c r="E92" s="101">
        <f t="shared" si="19"/>
        <v>-0.174705787023413</v>
      </c>
      <c r="F92" s="94">
        <f t="shared" si="20"/>
        <v>3.2643499999999999</v>
      </c>
      <c r="G92" s="94">
        <f t="shared" si="20"/>
        <v>-0.174705787023413</v>
      </c>
      <c r="H92" s="94">
        <f t="shared" si="21"/>
        <v>10.6559809225</v>
      </c>
      <c r="I92" s="94">
        <f t="shared" si="22"/>
        <v>34.784851324362869</v>
      </c>
      <c r="J92" s="94">
        <f t="shared" si="23"/>
        <v>113.54992942068392</v>
      </c>
      <c r="K92" s="94">
        <f t="shared" si="24"/>
        <v>-0.57030083586987823</v>
      </c>
      <c r="L92" s="94">
        <f t="shared" si="25"/>
        <v>-1.8616615335718369</v>
      </c>
      <c r="M92" s="94">
        <f t="shared" ca="1" si="17"/>
        <v>-0.17564316987320128</v>
      </c>
      <c r="N92" s="94">
        <f t="shared" ca="1" si="26"/>
        <v>8.7868660707720066E-7</v>
      </c>
      <c r="O92" s="129">
        <f t="shared" ca="1" si="27"/>
        <v>8008727865.6598406</v>
      </c>
      <c r="P92" s="94">
        <f t="shared" ca="1" si="28"/>
        <v>16655205852.737524</v>
      </c>
      <c r="Q92" s="94">
        <f t="shared" ca="1" si="29"/>
        <v>710804232.02509522</v>
      </c>
      <c r="R92" s="10">
        <f t="shared" ca="1" si="18"/>
        <v>9.373828497882819E-4</v>
      </c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</row>
    <row r="93" spans="1:35" x14ac:dyDescent="0.2">
      <c r="A93" s="100">
        <v>32646.5</v>
      </c>
      <c r="B93" s="100">
        <v>-0.17370844505057903</v>
      </c>
      <c r="C93" s="100">
        <v>0.2</v>
      </c>
      <c r="D93" s="101">
        <f t="shared" si="19"/>
        <v>3.2646500000000001</v>
      </c>
      <c r="E93" s="101">
        <f t="shared" si="19"/>
        <v>-0.17370844505057903</v>
      </c>
      <c r="F93" s="94">
        <f t="shared" si="20"/>
        <v>0.65293000000000001</v>
      </c>
      <c r="G93" s="94">
        <f t="shared" si="20"/>
        <v>-3.474168901011581E-2</v>
      </c>
      <c r="H93" s="94">
        <f t="shared" si="21"/>
        <v>2.1315879245000002</v>
      </c>
      <c r="I93" s="94">
        <f t="shared" si="22"/>
        <v>6.9588885177189255</v>
      </c>
      <c r="J93" s="94">
        <f t="shared" si="23"/>
        <v>22.718335399371089</v>
      </c>
      <c r="K93" s="94">
        <f t="shared" si="24"/>
        <v>-0.11341945502687459</v>
      </c>
      <c r="L93" s="94">
        <f t="shared" si="25"/>
        <v>-0.37027482385348615</v>
      </c>
      <c r="M93" s="94">
        <f t="shared" ca="1" si="17"/>
        <v>-0.17562949605564288</v>
      </c>
      <c r="N93" s="94">
        <f t="shared" ca="1" si="26"/>
        <v>7.3808739281136204E-7</v>
      </c>
      <c r="O93" s="129">
        <f t="shared" ca="1" si="27"/>
        <v>319741181.92038518</v>
      </c>
      <c r="P93" s="94">
        <f t="shared" ca="1" si="28"/>
        <v>665599057.59193575</v>
      </c>
      <c r="Q93" s="94">
        <f t="shared" ca="1" si="29"/>
        <v>28379331.637676667</v>
      </c>
      <c r="R93" s="10">
        <f t="shared" ca="1" si="18"/>
        <v>1.9210510050638452E-3</v>
      </c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</row>
    <row r="94" spans="1:35" x14ac:dyDescent="0.2">
      <c r="A94" s="100">
        <v>32657</v>
      </c>
      <c r="B94" s="100">
        <v>-0.17726774814946111</v>
      </c>
      <c r="C94" s="100">
        <v>1</v>
      </c>
      <c r="D94" s="101">
        <f t="shared" si="19"/>
        <v>3.2656999999999998</v>
      </c>
      <c r="E94" s="101">
        <f t="shared" si="19"/>
        <v>-0.17726774814946111</v>
      </c>
      <c r="F94" s="94">
        <f t="shared" si="20"/>
        <v>3.2656999999999998</v>
      </c>
      <c r="G94" s="94">
        <f t="shared" si="20"/>
        <v>-0.17726774814946111</v>
      </c>
      <c r="H94" s="94">
        <f t="shared" si="21"/>
        <v>10.664796489999999</v>
      </c>
      <c r="I94" s="94">
        <f t="shared" si="22"/>
        <v>34.828025897392997</v>
      </c>
      <c r="J94" s="94">
        <f t="shared" si="23"/>
        <v>113.7378841731163</v>
      </c>
      <c r="K94" s="94">
        <f t="shared" si="24"/>
        <v>-0.57890328513169509</v>
      </c>
      <c r="L94" s="94">
        <f t="shared" si="25"/>
        <v>-1.8905244582545766</v>
      </c>
      <c r="M94" s="94">
        <f t="shared" ca="1" si="17"/>
        <v>-0.17558159390257672</v>
      </c>
      <c r="N94" s="94">
        <f t="shared" ca="1" si="26"/>
        <v>2.8431161442862883E-6</v>
      </c>
      <c r="O94" s="129">
        <f t="shared" ca="1" si="27"/>
        <v>7940447023.0980768</v>
      </c>
      <c r="P94" s="94">
        <f t="shared" ca="1" si="28"/>
        <v>16586694074.628633</v>
      </c>
      <c r="Q94" s="94">
        <f t="shared" ca="1" si="29"/>
        <v>704867637.26804936</v>
      </c>
      <c r="R94" s="10">
        <f t="shared" ca="1" si="18"/>
        <v>-1.6861542468843971E-3</v>
      </c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</row>
    <row r="95" spans="1:35" x14ac:dyDescent="0.2">
      <c r="A95" s="100">
        <v>33278</v>
      </c>
      <c r="B95" s="100">
        <v>-0.17011796010046965</v>
      </c>
      <c r="C95" s="100">
        <v>0.1</v>
      </c>
      <c r="D95" s="101">
        <f t="shared" si="19"/>
        <v>3.3277999999999999</v>
      </c>
      <c r="E95" s="101">
        <f t="shared" si="19"/>
        <v>-0.17011796010046965</v>
      </c>
      <c r="F95" s="94">
        <f t="shared" si="20"/>
        <v>0.33278000000000002</v>
      </c>
      <c r="G95" s="94">
        <f t="shared" si="20"/>
        <v>-1.7011796010046966E-2</v>
      </c>
      <c r="H95" s="94">
        <f t="shared" si="21"/>
        <v>1.1074252840000001</v>
      </c>
      <c r="I95" s="94">
        <f t="shared" si="22"/>
        <v>3.6852898600952</v>
      </c>
      <c r="J95" s="94">
        <f t="shared" si="23"/>
        <v>12.263907596424806</v>
      </c>
      <c r="K95" s="94">
        <f t="shared" si="24"/>
        <v>-5.6611854762234293E-2</v>
      </c>
      <c r="L95" s="94">
        <f t="shared" si="25"/>
        <v>-0.18839293027776327</v>
      </c>
      <c r="M95" s="94">
        <f t="shared" ca="1" si="17"/>
        <v>-0.17262737108450732</v>
      </c>
      <c r="N95" s="94">
        <f t="shared" ca="1" si="26"/>
        <v>6.2971434868089298E-7</v>
      </c>
      <c r="O95" s="129">
        <f t="shared" ca="1" si="27"/>
        <v>51108731.735417522</v>
      </c>
      <c r="P95" s="94">
        <f t="shared" ca="1" si="28"/>
        <v>135016914.43642056</v>
      </c>
      <c r="Q95" s="94">
        <f t="shared" ca="1" si="29"/>
        <v>4541447.5327686351</v>
      </c>
      <c r="R95" s="10">
        <f t="shared" ca="1" si="18"/>
        <v>2.5094109840376744E-3</v>
      </c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</row>
    <row r="96" spans="1:35" x14ac:dyDescent="0.2">
      <c r="A96" s="100">
        <v>33308</v>
      </c>
      <c r="B96" s="100">
        <v>-0.17024454038619297</v>
      </c>
      <c r="C96" s="100">
        <v>1</v>
      </c>
      <c r="D96" s="101">
        <f t="shared" si="19"/>
        <v>3.3308</v>
      </c>
      <c r="E96" s="101">
        <f t="shared" si="19"/>
        <v>-0.17024454038619297</v>
      </c>
      <c r="F96" s="94">
        <f t="shared" si="20"/>
        <v>3.3308</v>
      </c>
      <c r="G96" s="94">
        <f t="shared" si="20"/>
        <v>-0.17024454038619297</v>
      </c>
      <c r="H96" s="94">
        <f t="shared" si="21"/>
        <v>11.094228640000001</v>
      </c>
      <c r="I96" s="94">
        <f t="shared" si="22"/>
        <v>36.952656754111999</v>
      </c>
      <c r="J96" s="94">
        <f t="shared" si="23"/>
        <v>123.08190911659625</v>
      </c>
      <c r="K96" s="94">
        <f t="shared" si="24"/>
        <v>-0.56705051511833149</v>
      </c>
      <c r="L96" s="94">
        <f t="shared" si="25"/>
        <v>-1.8887318557561386</v>
      </c>
      <c r="M96" s="94">
        <f t="shared" ca="1" si="17"/>
        <v>-0.17247862149535942</v>
      </c>
      <c r="N96" s="94">
        <f t="shared" ca="1" si="26"/>
        <v>4.9911184023344069E-6</v>
      </c>
      <c r="O96" s="129">
        <f t="shared" ca="1" si="27"/>
        <v>4989671569.7296181</v>
      </c>
      <c r="P96" s="94">
        <f t="shared" ca="1" si="28"/>
        <v>13356449841.723291</v>
      </c>
      <c r="Q96" s="94">
        <f t="shared" ca="1" si="29"/>
        <v>443200048.46844846</v>
      </c>
      <c r="R96" s="10">
        <f t="shared" ca="1" si="18"/>
        <v>2.2340811091664525E-3</v>
      </c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</row>
    <row r="97" spans="1:35" x14ac:dyDescent="0.2">
      <c r="A97" s="100">
        <v>33574.5</v>
      </c>
      <c r="B97" s="100">
        <v>-0.16819732870499138</v>
      </c>
      <c r="C97" s="100">
        <v>1</v>
      </c>
      <c r="D97" s="101">
        <f t="shared" si="19"/>
        <v>3.35745</v>
      </c>
      <c r="E97" s="101">
        <f t="shared" si="19"/>
        <v>-0.16819732870499138</v>
      </c>
      <c r="F97" s="94">
        <f t="shared" si="20"/>
        <v>3.35745</v>
      </c>
      <c r="G97" s="94">
        <f t="shared" si="20"/>
        <v>-0.16819732870499138</v>
      </c>
      <c r="H97" s="94">
        <f t="shared" si="21"/>
        <v>11.272470502500001</v>
      </c>
      <c r="I97" s="94">
        <f t="shared" si="22"/>
        <v>37.846756088618626</v>
      </c>
      <c r="J97" s="94">
        <f t="shared" si="23"/>
        <v>127.0685912297326</v>
      </c>
      <c r="K97" s="94">
        <f t="shared" si="24"/>
        <v>-0.5647141212605733</v>
      </c>
      <c r="L97" s="94">
        <f t="shared" si="25"/>
        <v>-1.8959994264263118</v>
      </c>
      <c r="M97" s="94">
        <f t="shared" ca="1" si="17"/>
        <v>-0.17113281807543379</v>
      </c>
      <c r="N97" s="94">
        <f t="shared" ca="1" si="26"/>
        <v>8.6170978439803906E-6</v>
      </c>
      <c r="O97" s="129">
        <f t="shared" ca="1" si="27"/>
        <v>3976020547.6367955</v>
      </c>
      <c r="P97" s="94">
        <f t="shared" ca="1" si="28"/>
        <v>12084384700.48958</v>
      </c>
      <c r="Q97" s="94">
        <f t="shared" ca="1" si="29"/>
        <v>351033946.27215481</v>
      </c>
      <c r="R97" s="10">
        <f t="shared" ca="1" si="18"/>
        <v>2.9354893704424123E-3</v>
      </c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</row>
    <row r="98" spans="1:35" x14ac:dyDescent="0.2">
      <c r="A98" s="100">
        <v>33634</v>
      </c>
      <c r="B98" s="100">
        <v>-0.16906671284232289</v>
      </c>
      <c r="C98" s="100">
        <v>1</v>
      </c>
      <c r="D98" s="101">
        <f t="shared" si="19"/>
        <v>3.3633999999999999</v>
      </c>
      <c r="E98" s="101">
        <f t="shared" si="19"/>
        <v>-0.16906671284232289</v>
      </c>
      <c r="F98" s="94">
        <f t="shared" si="20"/>
        <v>3.3633999999999999</v>
      </c>
      <c r="G98" s="94">
        <f t="shared" si="20"/>
        <v>-0.16906671284232289</v>
      </c>
      <c r="H98" s="94">
        <f t="shared" si="21"/>
        <v>11.312459559999999</v>
      </c>
      <c r="I98" s="94">
        <f t="shared" si="22"/>
        <v>38.048326484103995</v>
      </c>
      <c r="J98" s="94">
        <f t="shared" si="23"/>
        <v>127.97174129663537</v>
      </c>
      <c r="K98" s="94">
        <f t="shared" si="24"/>
        <v>-0.56863898197386875</v>
      </c>
      <c r="L98" s="94">
        <f t="shared" si="25"/>
        <v>-1.9125603519709102</v>
      </c>
      <c r="M98" s="94">
        <f t="shared" ca="1" si="17"/>
        <v>-0.17082635547094499</v>
      </c>
      <c r="N98" s="94">
        <f t="shared" ca="1" si="26"/>
        <v>3.0963421804641097E-6</v>
      </c>
      <c r="O98" s="129">
        <f t="shared" ca="1" si="27"/>
        <v>3765211496.4187794</v>
      </c>
      <c r="P98" s="94">
        <f t="shared" ca="1" si="28"/>
        <v>11805111253.024446</v>
      </c>
      <c r="Q98" s="94">
        <f t="shared" ca="1" si="29"/>
        <v>331730950.64605421</v>
      </c>
      <c r="R98" s="10">
        <f t="shared" ca="1" si="18"/>
        <v>1.7596426286221045E-3</v>
      </c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</row>
    <row r="99" spans="1:35" x14ac:dyDescent="0.2">
      <c r="A99" s="100">
        <v>34355.5</v>
      </c>
      <c r="B99" s="100">
        <v>-0.15935596875351621</v>
      </c>
      <c r="C99" s="100">
        <v>1</v>
      </c>
      <c r="D99" s="101">
        <f t="shared" si="19"/>
        <v>3.4355500000000001</v>
      </c>
      <c r="E99" s="101">
        <f t="shared" si="19"/>
        <v>-0.15935596875351621</v>
      </c>
      <c r="F99" s="94">
        <f t="shared" si="20"/>
        <v>3.4355500000000001</v>
      </c>
      <c r="G99" s="94">
        <f t="shared" si="20"/>
        <v>-0.15935596875351621</v>
      </c>
      <c r="H99" s="94">
        <f t="shared" si="21"/>
        <v>11.803003802500001</v>
      </c>
      <c r="I99" s="94">
        <f t="shared" si="22"/>
        <v>40.549809713678883</v>
      </c>
      <c r="J99" s="94">
        <f t="shared" si="23"/>
        <v>139.31089876182949</v>
      </c>
      <c r="K99" s="94">
        <f t="shared" si="24"/>
        <v>-0.54747539845114268</v>
      </c>
      <c r="L99" s="94">
        <f t="shared" si="25"/>
        <v>-1.8808791051488234</v>
      </c>
      <c r="M99" s="94">
        <f t="shared" ca="1" si="17"/>
        <v>-0.16693609192952519</v>
      </c>
      <c r="N99" s="94">
        <f t="shared" ca="1" si="26"/>
        <v>5.7458267363468453E-5</v>
      </c>
      <c r="O99" s="129">
        <f t="shared" ca="1" si="27"/>
        <v>1662086453.4497292</v>
      </c>
      <c r="P99" s="94">
        <f t="shared" ca="1" si="28"/>
        <v>8580175334.809103</v>
      </c>
      <c r="Q99" s="94">
        <f t="shared" ca="1" si="29"/>
        <v>137506080.67053336</v>
      </c>
      <c r="R99" s="10">
        <f t="shared" ca="1" si="18"/>
        <v>7.5801231760089793E-3</v>
      </c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</row>
    <row r="100" spans="1:35" x14ac:dyDescent="0.2">
      <c r="A100" s="100">
        <v>34357.5</v>
      </c>
      <c r="B100" s="100">
        <v>-0.16279107410082361</v>
      </c>
      <c r="C100" s="100">
        <v>1</v>
      </c>
      <c r="D100" s="101">
        <f t="shared" si="19"/>
        <v>3.4357500000000001</v>
      </c>
      <c r="E100" s="101">
        <f t="shared" si="19"/>
        <v>-0.16279107410082361</v>
      </c>
      <c r="F100" s="94">
        <f t="shared" si="20"/>
        <v>3.4357500000000001</v>
      </c>
      <c r="G100" s="94">
        <f t="shared" si="20"/>
        <v>-0.16279107410082361</v>
      </c>
      <c r="H100" s="94">
        <f t="shared" si="21"/>
        <v>11.804378062500001</v>
      </c>
      <c r="I100" s="94">
        <f t="shared" si="22"/>
        <v>40.556891928234378</v>
      </c>
      <c r="J100" s="94">
        <f t="shared" si="23"/>
        <v>139.34334144243127</v>
      </c>
      <c r="K100" s="94">
        <f t="shared" si="24"/>
        <v>-0.55930943284190471</v>
      </c>
      <c r="L100" s="94">
        <f t="shared" si="25"/>
        <v>-1.9216473838865742</v>
      </c>
      <c r="M100" s="94">
        <f t="shared" ca="1" si="17"/>
        <v>-0.16692486107848681</v>
      </c>
      <c r="N100" s="94">
        <f t="shared" ca="1" si="26"/>
        <v>1.7088194776697859E-5</v>
      </c>
      <c r="O100" s="129">
        <f t="shared" ca="1" si="27"/>
        <v>1657425595.2417436</v>
      </c>
      <c r="P100" s="94">
        <f t="shared" ca="1" si="28"/>
        <v>8571697828.8371477</v>
      </c>
      <c r="Q100" s="94">
        <f t="shared" ca="1" si="29"/>
        <v>137075508.39483359</v>
      </c>
      <c r="R100" s="10">
        <f t="shared" ca="1" si="18"/>
        <v>4.1337869776632008E-3</v>
      </c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</row>
    <row r="101" spans="1:35" x14ac:dyDescent="0.2">
      <c r="A101" s="100">
        <v>34365.5</v>
      </c>
      <c r="B101" s="100">
        <v>-0.16293149551347597</v>
      </c>
      <c r="C101" s="100">
        <v>1</v>
      </c>
      <c r="D101" s="101">
        <f t="shared" si="19"/>
        <v>3.43655</v>
      </c>
      <c r="E101" s="101">
        <f t="shared" si="19"/>
        <v>-0.16293149551347597</v>
      </c>
      <c r="F101" s="94">
        <f t="shared" si="20"/>
        <v>3.43655</v>
      </c>
      <c r="G101" s="94">
        <f t="shared" si="20"/>
        <v>-0.16293149551347597</v>
      </c>
      <c r="H101" s="94">
        <f t="shared" si="21"/>
        <v>11.8098759025</v>
      </c>
      <c r="I101" s="94">
        <f t="shared" si="22"/>
        <v>40.585229032736372</v>
      </c>
      <c r="J101" s="94">
        <f t="shared" si="23"/>
        <v>139.47316883245017</v>
      </c>
      <c r="K101" s="94">
        <f t="shared" si="24"/>
        <v>-0.55992223090683579</v>
      </c>
      <c r="L101" s="94">
        <f t="shared" si="25"/>
        <v>-1.9242007426228867</v>
      </c>
      <c r="M101" s="94">
        <f t="shared" ca="1" si="17"/>
        <v>-0.1668799129594904</v>
      </c>
      <c r="N101" s="94">
        <f t="shared" ca="1" si="26"/>
        <v>1.5590000327991111E-5</v>
      </c>
      <c r="O101" s="129">
        <f t="shared" ca="1" si="27"/>
        <v>1638847069.498826</v>
      </c>
      <c r="P101" s="94">
        <f t="shared" ca="1" si="28"/>
        <v>8537815826.6890135</v>
      </c>
      <c r="Q101" s="94">
        <f t="shared" ca="1" si="29"/>
        <v>135359467.90210608</v>
      </c>
      <c r="R101" s="10">
        <f t="shared" ca="1" si="18"/>
        <v>3.9484174460144295E-3</v>
      </c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</row>
    <row r="102" spans="1:35" x14ac:dyDescent="0.2">
      <c r="A102" s="100">
        <v>34443.5</v>
      </c>
      <c r="B102" s="100">
        <v>-0.16350060426339041</v>
      </c>
      <c r="C102" s="100">
        <v>1</v>
      </c>
      <c r="D102" s="101">
        <f t="shared" si="19"/>
        <v>3.44435</v>
      </c>
      <c r="E102" s="101">
        <f t="shared" si="19"/>
        <v>-0.16350060426339041</v>
      </c>
      <c r="F102" s="94">
        <f t="shared" si="20"/>
        <v>3.44435</v>
      </c>
      <c r="G102" s="94">
        <f t="shared" si="20"/>
        <v>-0.16350060426339041</v>
      </c>
      <c r="H102" s="94">
        <f t="shared" si="21"/>
        <v>11.863546922499999</v>
      </c>
      <c r="I102" s="94">
        <f t="shared" si="22"/>
        <v>40.862207842512873</v>
      </c>
      <c r="J102" s="94">
        <f t="shared" si="23"/>
        <v>140.74374558235922</v>
      </c>
      <c r="K102" s="94">
        <f t="shared" si="24"/>
        <v>-0.5631533062946088</v>
      </c>
      <c r="L102" s="94">
        <f t="shared" si="25"/>
        <v>-1.9396970905358359</v>
      </c>
      <c r="M102" s="94">
        <f t="shared" ca="1" si="17"/>
        <v>-0.16643959645971279</v>
      </c>
      <c r="N102" s="94">
        <f t="shared" ca="1" si="26"/>
        <v>8.6376751300438252E-6</v>
      </c>
      <c r="O102" s="129">
        <f t="shared" ca="1" si="27"/>
        <v>1463151692.8082573</v>
      </c>
      <c r="P102" s="94">
        <f t="shared" ca="1" si="28"/>
        <v>8209841344.2436352</v>
      </c>
      <c r="Q102" s="94">
        <f t="shared" ca="1" si="29"/>
        <v>119154955.14877136</v>
      </c>
      <c r="R102" s="10">
        <f t="shared" ca="1" si="18"/>
        <v>2.9389921963223764E-3</v>
      </c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</row>
    <row r="103" spans="1:35" x14ac:dyDescent="0.2">
      <c r="A103" s="100">
        <v>34443.5</v>
      </c>
      <c r="B103" s="100">
        <v>-0.16170060426520649</v>
      </c>
      <c r="C103" s="100">
        <v>1</v>
      </c>
      <c r="D103" s="101">
        <f t="shared" si="19"/>
        <v>3.44435</v>
      </c>
      <c r="E103" s="101">
        <f t="shared" si="19"/>
        <v>-0.16170060426520649</v>
      </c>
      <c r="F103" s="94">
        <f t="shared" si="20"/>
        <v>3.44435</v>
      </c>
      <c r="G103" s="94">
        <f t="shared" si="20"/>
        <v>-0.16170060426520649</v>
      </c>
      <c r="H103" s="94">
        <f t="shared" si="21"/>
        <v>11.863546922499999</v>
      </c>
      <c r="I103" s="94">
        <f t="shared" si="22"/>
        <v>40.862207842512873</v>
      </c>
      <c r="J103" s="94">
        <f t="shared" si="23"/>
        <v>140.74374558235922</v>
      </c>
      <c r="K103" s="94">
        <f t="shared" si="24"/>
        <v>-0.556953476300864</v>
      </c>
      <c r="L103" s="94">
        <f t="shared" si="25"/>
        <v>-1.918342706096881</v>
      </c>
      <c r="M103" s="94">
        <f t="shared" ca="1" si="17"/>
        <v>-0.16643959645971279</v>
      </c>
      <c r="N103" s="94">
        <f t="shared" ca="1" si="26"/>
        <v>2.2458047019591614E-5</v>
      </c>
      <c r="O103" s="129">
        <f t="shared" ca="1" si="27"/>
        <v>1463151692.8082573</v>
      </c>
      <c r="P103" s="94">
        <f t="shared" ca="1" si="28"/>
        <v>8209841344.2436352</v>
      </c>
      <c r="Q103" s="94">
        <f t="shared" ca="1" si="29"/>
        <v>119154955.14877136</v>
      </c>
      <c r="R103" s="10">
        <f t="shared" ca="1" si="18"/>
        <v>4.7389921945062974E-3</v>
      </c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</row>
    <row r="104" spans="1:35" x14ac:dyDescent="0.2">
      <c r="A104" s="100">
        <v>34452</v>
      </c>
      <c r="B104" s="100">
        <v>-0.16242480200889986</v>
      </c>
      <c r="C104" s="100">
        <v>0.2</v>
      </c>
      <c r="D104" s="101">
        <f t="shared" si="19"/>
        <v>3.4451999999999998</v>
      </c>
      <c r="E104" s="101">
        <f t="shared" si="19"/>
        <v>-0.16242480200889986</v>
      </c>
      <c r="F104" s="94">
        <f t="shared" si="20"/>
        <v>0.68903999999999999</v>
      </c>
      <c r="G104" s="94">
        <f t="shared" si="20"/>
        <v>-3.2484960401779971E-2</v>
      </c>
      <c r="H104" s="94">
        <f t="shared" si="21"/>
        <v>2.3738806079999999</v>
      </c>
      <c r="I104" s="94">
        <f t="shared" si="22"/>
        <v>8.1784934706815999</v>
      </c>
      <c r="J104" s="94">
        <f t="shared" si="23"/>
        <v>28.176545705192247</v>
      </c>
      <c r="K104" s="94">
        <f t="shared" si="24"/>
        <v>-0.11191718557621234</v>
      </c>
      <c r="L104" s="94">
        <f t="shared" si="25"/>
        <v>-0.38557708774716676</v>
      </c>
      <c r="M104" s="94">
        <f t="shared" ca="1" si="17"/>
        <v>-0.16639138610655235</v>
      </c>
      <c r="N104" s="94">
        <f t="shared" ca="1" si="26"/>
        <v>3.1467578807499276E-6</v>
      </c>
      <c r="O104" s="129">
        <f t="shared" ca="1" si="27"/>
        <v>57784102.907771721</v>
      </c>
      <c r="P104" s="94">
        <f t="shared" ca="1" si="28"/>
        <v>326974554.22982305</v>
      </c>
      <c r="Q104" s="94">
        <f t="shared" ca="1" si="29"/>
        <v>4697887.0116216969</v>
      </c>
      <c r="R104" s="10">
        <f t="shared" ca="1" si="18"/>
        <v>3.9665840976524924E-3</v>
      </c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</row>
    <row r="105" spans="1:35" x14ac:dyDescent="0.2">
      <c r="A105" s="100">
        <v>34459.5</v>
      </c>
      <c r="B105" s="100">
        <v>-0.1614814470813144</v>
      </c>
      <c r="C105" s="100">
        <v>1</v>
      </c>
      <c r="D105" s="101">
        <f t="shared" si="19"/>
        <v>3.4459499999999998</v>
      </c>
      <c r="E105" s="101">
        <f t="shared" si="19"/>
        <v>-0.1614814470813144</v>
      </c>
      <c r="F105" s="94">
        <f t="shared" si="20"/>
        <v>3.4459499999999998</v>
      </c>
      <c r="G105" s="94">
        <f t="shared" si="20"/>
        <v>-0.1614814470813144</v>
      </c>
      <c r="H105" s="94">
        <f t="shared" si="21"/>
        <v>11.874571402499999</v>
      </c>
      <c r="I105" s="94">
        <f t="shared" si="22"/>
        <v>40.919179324444869</v>
      </c>
      <c r="J105" s="94">
        <f t="shared" si="23"/>
        <v>141.00544599307079</v>
      </c>
      <c r="K105" s="94">
        <f t="shared" si="24"/>
        <v>-0.55645699256985537</v>
      </c>
      <c r="L105" s="94">
        <f t="shared" si="25"/>
        <v>-1.917522973546093</v>
      </c>
      <c r="M105" s="94">
        <f t="shared" ca="1" si="17"/>
        <v>-0.16634881048738176</v>
      </c>
      <c r="N105" s="94">
        <f t="shared" ca="1" si="26"/>
        <v>2.3691226526723649E-5</v>
      </c>
      <c r="O105" s="129">
        <f t="shared" ca="1" si="27"/>
        <v>1428333219.4767351</v>
      </c>
      <c r="P105" s="94">
        <f t="shared" ca="1" si="28"/>
        <v>8143103653.541461</v>
      </c>
      <c r="Q105" s="94">
        <f t="shared" ca="1" si="29"/>
        <v>115949848.90151437</v>
      </c>
      <c r="R105" s="10">
        <f t="shared" ca="1" si="18"/>
        <v>4.8673634060673598E-3</v>
      </c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</row>
    <row r="106" spans="1:35" x14ac:dyDescent="0.2">
      <c r="A106" s="100">
        <v>34533.5</v>
      </c>
      <c r="B106" s="100">
        <v>-0.16218034511985024</v>
      </c>
      <c r="C106" s="100">
        <v>1</v>
      </c>
      <c r="D106" s="101">
        <f t="shared" si="19"/>
        <v>3.4533499999999999</v>
      </c>
      <c r="E106" s="101">
        <f t="shared" si="19"/>
        <v>-0.16218034511985024</v>
      </c>
      <c r="F106" s="94">
        <f t="shared" si="20"/>
        <v>3.4533499999999999</v>
      </c>
      <c r="G106" s="94">
        <f t="shared" si="20"/>
        <v>-0.16218034511985024</v>
      </c>
      <c r="H106" s="94">
        <f t="shared" si="21"/>
        <v>11.9256262225</v>
      </c>
      <c r="I106" s="94">
        <f t="shared" si="22"/>
        <v>41.183361315470371</v>
      </c>
      <c r="J106" s="94">
        <f t="shared" si="23"/>
        <v>142.22056079877962</v>
      </c>
      <c r="K106" s="94">
        <f t="shared" si="24"/>
        <v>-0.56006549481963486</v>
      </c>
      <c r="L106" s="94">
        <f t="shared" si="25"/>
        <v>-1.9341021765353861</v>
      </c>
      <c r="M106" s="94">
        <f t="shared" ca="1" si="17"/>
        <v>-0.16592686785469435</v>
      </c>
      <c r="N106" s="94">
        <f t="shared" ca="1" si="26"/>
        <v>1.4036432602703747E-5</v>
      </c>
      <c r="O106" s="129">
        <f t="shared" ca="1" si="27"/>
        <v>1272712566.6582866</v>
      </c>
      <c r="P106" s="94">
        <f t="shared" ca="1" si="28"/>
        <v>7836877637.8176956</v>
      </c>
      <c r="Q106" s="94">
        <f t="shared" ca="1" si="29"/>
        <v>101658316.45582777</v>
      </c>
      <c r="R106" s="10">
        <f t="shared" ca="1" si="18"/>
        <v>3.7465227348441044E-3</v>
      </c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</row>
    <row r="107" spans="1:35" x14ac:dyDescent="0.2">
      <c r="A107" s="100">
        <v>34541</v>
      </c>
      <c r="B107" s="100">
        <v>-0.15883699019468622</v>
      </c>
      <c r="C107" s="100">
        <v>1</v>
      </c>
      <c r="D107" s="101">
        <f t="shared" si="19"/>
        <v>3.4540999999999999</v>
      </c>
      <c r="E107" s="101">
        <f t="shared" si="19"/>
        <v>-0.15883699019468622</v>
      </c>
      <c r="F107" s="94">
        <f t="shared" si="20"/>
        <v>3.4540999999999999</v>
      </c>
      <c r="G107" s="94">
        <f t="shared" si="20"/>
        <v>-0.15883699019468622</v>
      </c>
      <c r="H107" s="94">
        <f t="shared" si="21"/>
        <v>11.93080681</v>
      </c>
      <c r="I107" s="94">
        <f t="shared" si="22"/>
        <v>41.210199802421002</v>
      </c>
      <c r="J107" s="94">
        <f t="shared" si="23"/>
        <v>142.34415113754238</v>
      </c>
      <c r="K107" s="94">
        <f t="shared" si="24"/>
        <v>-0.54863884783146566</v>
      </c>
      <c r="L107" s="94">
        <f t="shared" si="25"/>
        <v>-1.8950534442946656</v>
      </c>
      <c r="M107" s="94">
        <f t="shared" ca="1" si="17"/>
        <v>-0.16588391456183355</v>
      </c>
      <c r="N107" s="94">
        <f t="shared" ca="1" si="26"/>
        <v>4.9659143036294689E-5</v>
      </c>
      <c r="O107" s="129">
        <f t="shared" ca="1" si="27"/>
        <v>1257437450.2360549</v>
      </c>
      <c r="P107" s="94">
        <f t="shared" ca="1" si="28"/>
        <v>7806067363.4988308</v>
      </c>
      <c r="Q107" s="94">
        <f t="shared" ca="1" si="29"/>
        <v>100258983.02178955</v>
      </c>
      <c r="R107" s="10">
        <f t="shared" ca="1" si="18"/>
        <v>7.0469243671473225E-3</v>
      </c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</row>
    <row r="108" spans="1:35" x14ac:dyDescent="0.2">
      <c r="A108" s="100">
        <v>34541.5</v>
      </c>
      <c r="B108" s="100">
        <v>-0.16312076653412078</v>
      </c>
      <c r="C108" s="100">
        <v>1</v>
      </c>
      <c r="D108" s="101">
        <f t="shared" si="19"/>
        <v>3.4541499999999998</v>
      </c>
      <c r="E108" s="101">
        <f t="shared" si="19"/>
        <v>-0.16312076653412078</v>
      </c>
      <c r="F108" s="94">
        <f t="shared" si="20"/>
        <v>3.4541499999999998</v>
      </c>
      <c r="G108" s="94">
        <f t="shared" si="20"/>
        <v>-0.16312076653412078</v>
      </c>
      <c r="H108" s="94">
        <f t="shared" si="21"/>
        <v>11.931152222499998</v>
      </c>
      <c r="I108" s="94">
        <f t="shared" si="22"/>
        <v>41.211989449348366</v>
      </c>
      <c r="J108" s="94">
        <f t="shared" si="23"/>
        <v>142.35239335646665</v>
      </c>
      <c r="K108" s="94">
        <f t="shared" si="24"/>
        <v>-0.56344359572383329</v>
      </c>
      <c r="L108" s="94">
        <f t="shared" si="25"/>
        <v>-1.9462186961694787</v>
      </c>
      <c r="M108" s="94">
        <f t="shared" ca="1" si="17"/>
        <v>-0.16588104977323398</v>
      </c>
      <c r="N108" s="94">
        <f t="shared" ca="1" si="26"/>
        <v>7.6191635601292799E-6</v>
      </c>
      <c r="O108" s="129">
        <f t="shared" ca="1" si="27"/>
        <v>1256422364.661026</v>
      </c>
      <c r="P108" s="94">
        <f t="shared" ca="1" si="28"/>
        <v>7804014839.3862925</v>
      </c>
      <c r="Q108" s="94">
        <f t="shared" ca="1" si="29"/>
        <v>100166017.29361366</v>
      </c>
      <c r="R108" s="10">
        <f t="shared" ca="1" si="18"/>
        <v>2.7602832391132037E-3</v>
      </c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</row>
    <row r="109" spans="1:35" x14ac:dyDescent="0.2">
      <c r="A109" s="100">
        <v>34542</v>
      </c>
      <c r="B109" s="100">
        <v>-0.15870454286778113</v>
      </c>
      <c r="C109" s="100">
        <v>1</v>
      </c>
      <c r="D109" s="101">
        <f t="shared" si="19"/>
        <v>3.4542000000000002</v>
      </c>
      <c r="E109" s="101">
        <f t="shared" si="19"/>
        <v>-0.15870454286778113</v>
      </c>
      <c r="F109" s="94">
        <f t="shared" si="20"/>
        <v>3.4542000000000002</v>
      </c>
      <c r="G109" s="94">
        <f t="shared" si="20"/>
        <v>-0.15870454286778113</v>
      </c>
      <c r="H109" s="94">
        <f t="shared" si="21"/>
        <v>11.931497640000002</v>
      </c>
      <c r="I109" s="94">
        <f t="shared" si="22"/>
        <v>41.213779148088008</v>
      </c>
      <c r="J109" s="94">
        <f t="shared" si="23"/>
        <v>142.3606359333256</v>
      </c>
      <c r="K109" s="94">
        <f t="shared" si="24"/>
        <v>-0.54819723197388959</v>
      </c>
      <c r="L109" s="94">
        <f t="shared" si="25"/>
        <v>-1.8935828786842095</v>
      </c>
      <c r="M109" s="94">
        <f t="shared" ca="1" si="17"/>
        <v>-0.16587818483016664</v>
      </c>
      <c r="N109" s="94">
        <f t="shared" ca="1" si="26"/>
        <v>5.1461139004498275E-5</v>
      </c>
      <c r="O109" s="129">
        <f t="shared" ca="1" si="27"/>
        <v>1255407686.0460632</v>
      </c>
      <c r="P109" s="94">
        <f t="shared" ca="1" si="28"/>
        <v>7801962502.2310152</v>
      </c>
      <c r="Q109" s="94">
        <f t="shared" ca="1" si="29"/>
        <v>100073091.98270223</v>
      </c>
      <c r="R109" s="10">
        <f t="shared" ca="1" si="18"/>
        <v>7.173641962385513E-3</v>
      </c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</row>
    <row r="110" spans="1:35" x14ac:dyDescent="0.2">
      <c r="A110" s="100">
        <v>34542.5</v>
      </c>
      <c r="B110" s="100">
        <v>-0.16098831921408419</v>
      </c>
      <c r="C110" s="100">
        <v>1</v>
      </c>
      <c r="D110" s="101">
        <f t="shared" si="19"/>
        <v>3.45425</v>
      </c>
      <c r="E110" s="101">
        <f t="shared" si="19"/>
        <v>-0.16098831921408419</v>
      </c>
      <c r="F110" s="94">
        <f t="shared" si="20"/>
        <v>3.45425</v>
      </c>
      <c r="G110" s="94">
        <f t="shared" si="20"/>
        <v>-0.16098831921408419</v>
      </c>
      <c r="H110" s="94">
        <f t="shared" si="21"/>
        <v>11.9318430625</v>
      </c>
      <c r="I110" s="94">
        <f t="shared" si="22"/>
        <v>41.215568898640626</v>
      </c>
      <c r="J110" s="94">
        <f t="shared" si="23"/>
        <v>142.36887886812937</v>
      </c>
      <c r="K110" s="94">
        <f t="shared" si="24"/>
        <v>-0.5560939016452503</v>
      </c>
      <c r="L110" s="94">
        <f t="shared" si="25"/>
        <v>-1.9208873597581058</v>
      </c>
      <c r="M110" s="94">
        <f t="shared" ca="1" si="17"/>
        <v>-0.16587531973263164</v>
      </c>
      <c r="N110" s="94">
        <f t="shared" ca="1" si="26"/>
        <v>2.3882774068283117E-5</v>
      </c>
      <c r="O110" s="129">
        <f t="shared" ca="1" si="27"/>
        <v>1254393414.394737</v>
      </c>
      <c r="P110" s="94">
        <f t="shared" ca="1" si="28"/>
        <v>7799910352.0658007</v>
      </c>
      <c r="Q110" s="94">
        <f t="shared" ca="1" si="29"/>
        <v>99980207.092822164</v>
      </c>
      <c r="R110" s="10">
        <f t="shared" ca="1" si="18"/>
        <v>4.8870005185474574E-3</v>
      </c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</row>
    <row r="111" spans="1:35" x14ac:dyDescent="0.2">
      <c r="A111" s="100">
        <v>34598</v>
      </c>
      <c r="B111" s="100">
        <v>-0.15948749273957219</v>
      </c>
      <c r="C111" s="100">
        <v>1</v>
      </c>
      <c r="D111" s="101">
        <f t="shared" si="19"/>
        <v>3.4598</v>
      </c>
      <c r="E111" s="101">
        <f t="shared" si="19"/>
        <v>-0.15948749273957219</v>
      </c>
      <c r="F111" s="94">
        <f t="shared" si="20"/>
        <v>3.4598</v>
      </c>
      <c r="G111" s="94">
        <f t="shared" si="20"/>
        <v>-0.15948749273957219</v>
      </c>
      <c r="H111" s="94">
        <f t="shared" si="21"/>
        <v>11.97021604</v>
      </c>
      <c r="I111" s="94">
        <f t="shared" si="22"/>
        <v>41.414553455191999</v>
      </c>
      <c r="J111" s="94">
        <f t="shared" si="23"/>
        <v>143.28607204427328</v>
      </c>
      <c r="K111" s="94">
        <f t="shared" si="24"/>
        <v>-0.55179482738037189</v>
      </c>
      <c r="L111" s="94">
        <f t="shared" si="25"/>
        <v>-1.9090997437706108</v>
      </c>
      <c r="M111" s="94">
        <f t="shared" ca="1" si="17"/>
        <v>-0.16555633373460027</v>
      </c>
      <c r="N111" s="94">
        <f t="shared" ca="1" si="26"/>
        <v>3.6830831022933415E-5</v>
      </c>
      <c r="O111" s="129">
        <f t="shared" ca="1" si="27"/>
        <v>1144339777.7634056</v>
      </c>
      <c r="P111" s="94">
        <f t="shared" ca="1" si="28"/>
        <v>7573291682.8385448</v>
      </c>
      <c r="Q111" s="94">
        <f t="shared" ca="1" si="29"/>
        <v>89922123.872402772</v>
      </c>
      <c r="R111" s="10">
        <f t="shared" ca="1" si="18"/>
        <v>6.0688409950280797E-3</v>
      </c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</row>
    <row r="112" spans="1:35" x14ac:dyDescent="0.2">
      <c r="A112" s="100">
        <v>34598.5</v>
      </c>
      <c r="B112" s="100">
        <v>-0.15727126908313949</v>
      </c>
      <c r="C112" s="100">
        <v>1</v>
      </c>
      <c r="D112" s="101">
        <f t="shared" si="19"/>
        <v>3.4598499999999999</v>
      </c>
      <c r="E112" s="101">
        <f t="shared" si="19"/>
        <v>-0.15727126908313949</v>
      </c>
      <c r="F112" s="94">
        <f t="shared" si="20"/>
        <v>3.4598499999999999</v>
      </c>
      <c r="G112" s="94">
        <f t="shared" si="20"/>
        <v>-0.15727126908313949</v>
      </c>
      <c r="H112" s="94">
        <f t="shared" si="21"/>
        <v>11.970562022499999</v>
      </c>
      <c r="I112" s="94">
        <f t="shared" si="22"/>
        <v>41.416349013546622</v>
      </c>
      <c r="J112" s="94">
        <f t="shared" si="23"/>
        <v>143.29435513451926</v>
      </c>
      <c r="K112" s="94">
        <f t="shared" si="24"/>
        <v>-0.54413500033730011</v>
      </c>
      <c r="L112" s="94">
        <f t="shared" si="25"/>
        <v>-1.8826254809170078</v>
      </c>
      <c r="M112" s="94">
        <f t="shared" ca="1" si="17"/>
        <v>-0.16555345133667526</v>
      </c>
      <c r="N112" s="94">
        <f t="shared" ca="1" si="26"/>
        <v>6.8594542880782918E-5</v>
      </c>
      <c r="O112" s="129">
        <f t="shared" ca="1" si="27"/>
        <v>1143371108.4919913</v>
      </c>
      <c r="P112" s="94">
        <f t="shared" ca="1" si="28"/>
        <v>7571260682.9100389</v>
      </c>
      <c r="Q112" s="94">
        <f t="shared" ca="1" si="29"/>
        <v>89833789.99400112</v>
      </c>
      <c r="R112" s="10">
        <f t="shared" ca="1" si="18"/>
        <v>8.2821822535357748E-3</v>
      </c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</row>
    <row r="113" spans="1:35" x14ac:dyDescent="0.2">
      <c r="A113" s="100">
        <v>34605.5</v>
      </c>
      <c r="B113" s="100">
        <v>-0.1608441378120915</v>
      </c>
      <c r="C113" s="100">
        <v>1</v>
      </c>
      <c r="D113" s="101">
        <f t="shared" si="19"/>
        <v>3.46055</v>
      </c>
      <c r="E113" s="101">
        <f t="shared" si="19"/>
        <v>-0.1608441378120915</v>
      </c>
      <c r="F113" s="94">
        <f t="shared" si="20"/>
        <v>3.46055</v>
      </c>
      <c r="G113" s="94">
        <f t="shared" si="20"/>
        <v>-0.1608441378120915</v>
      </c>
      <c r="H113" s="94">
        <f t="shared" si="21"/>
        <v>11.9754063025</v>
      </c>
      <c r="I113" s="94">
        <f t="shared" si="22"/>
        <v>41.441492280116371</v>
      </c>
      <c r="J113" s="94">
        <f t="shared" si="23"/>
        <v>143.41035610995672</v>
      </c>
      <c r="K113" s="94">
        <f t="shared" si="24"/>
        <v>-0.55660918110563329</v>
      </c>
      <c r="L113" s="94">
        <f t="shared" si="25"/>
        <v>-1.9261739016750994</v>
      </c>
      <c r="M113" s="94">
        <f t="shared" ca="1" si="17"/>
        <v>-0.16551308154661032</v>
      </c>
      <c r="N113" s="94">
        <f t="shared" ca="1" si="26"/>
        <v>2.1799035596102504E-5</v>
      </c>
      <c r="O113" s="129">
        <f t="shared" ca="1" si="27"/>
        <v>1129852513.59097</v>
      </c>
      <c r="P113" s="94">
        <f t="shared" ca="1" si="28"/>
        <v>7542846721.9076929</v>
      </c>
      <c r="Q113" s="94">
        <f t="shared" ca="1" si="29"/>
        <v>88601406.378645688</v>
      </c>
      <c r="R113" s="10">
        <f t="shared" ca="1" si="18"/>
        <v>4.6689437345188156E-3</v>
      </c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</row>
    <row r="114" spans="1:35" x14ac:dyDescent="0.2">
      <c r="A114" s="100">
        <v>35490</v>
      </c>
      <c r="B114" s="100">
        <v>-0.15264447995286901</v>
      </c>
      <c r="C114" s="100">
        <v>1</v>
      </c>
      <c r="D114" s="101">
        <f t="shared" si="19"/>
        <v>3.5489999999999999</v>
      </c>
      <c r="E114" s="101">
        <f t="shared" si="19"/>
        <v>-0.15264447995286901</v>
      </c>
      <c r="F114" s="94">
        <f t="shared" si="20"/>
        <v>3.5489999999999999</v>
      </c>
      <c r="G114" s="94">
        <f t="shared" si="20"/>
        <v>-0.15264447995286901</v>
      </c>
      <c r="H114" s="94">
        <f t="shared" si="21"/>
        <v>12.595400999999999</v>
      </c>
      <c r="I114" s="94">
        <f t="shared" si="22"/>
        <v>44.701078148999997</v>
      </c>
      <c r="J114" s="94">
        <f t="shared" si="23"/>
        <v>158.64412635080097</v>
      </c>
      <c r="K114" s="94">
        <f t="shared" si="24"/>
        <v>-0.54173525935273203</v>
      </c>
      <c r="L114" s="94">
        <f t="shared" si="25"/>
        <v>-1.9226184354428459</v>
      </c>
      <c r="M114" s="94">
        <f t="shared" ca="1" si="17"/>
        <v>-0.16016846473893498</v>
      </c>
      <c r="N114" s="94">
        <f t="shared" ca="1" si="26"/>
        <v>5.6610347060952238E-5</v>
      </c>
      <c r="O114" s="129">
        <f t="shared" ca="1" si="27"/>
        <v>67478354.931189865</v>
      </c>
      <c r="P114" s="94">
        <f t="shared" ca="1" si="28"/>
        <v>4284884528.0963712</v>
      </c>
      <c r="Q114" s="94">
        <f t="shared" ca="1" si="29"/>
        <v>914940.51146429882</v>
      </c>
      <c r="R114" s="10">
        <f t="shared" ca="1" si="18"/>
        <v>7.5239847860659737E-3</v>
      </c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</row>
    <row r="115" spans="1:35" x14ac:dyDescent="0.2">
      <c r="A115" s="100">
        <v>35493.5</v>
      </c>
      <c r="B115" s="100">
        <v>-0.15373091431683861</v>
      </c>
      <c r="C115" s="100">
        <v>1</v>
      </c>
      <c r="D115" s="101">
        <f t="shared" si="19"/>
        <v>3.54935</v>
      </c>
      <c r="E115" s="101">
        <f t="shared" si="19"/>
        <v>-0.15373091431683861</v>
      </c>
      <c r="F115" s="94">
        <f t="shared" si="20"/>
        <v>3.54935</v>
      </c>
      <c r="G115" s="94">
        <f t="shared" si="20"/>
        <v>-0.15373091431683861</v>
      </c>
      <c r="H115" s="94">
        <f t="shared" si="21"/>
        <v>12.597885422499999</v>
      </c>
      <c r="I115" s="94">
        <f t="shared" si="22"/>
        <v>44.714304624350369</v>
      </c>
      <c r="J115" s="94">
        <f t="shared" si="23"/>
        <v>158.70671711843798</v>
      </c>
      <c r="K115" s="94">
        <f t="shared" si="24"/>
        <v>-0.54564482073047116</v>
      </c>
      <c r="L115" s="94">
        <f t="shared" si="25"/>
        <v>-1.9366844444596978</v>
      </c>
      <c r="M115" s="94">
        <f t="shared" ca="1" si="17"/>
        <v>-0.16014635571616237</v>
      </c>
      <c r="N115" s="94">
        <f t="shared" ca="1" si="26"/>
        <v>4.1157888348157235E-5</v>
      </c>
      <c r="O115" s="129">
        <f t="shared" ca="1" si="27"/>
        <v>65833107.483978748</v>
      </c>
      <c r="P115" s="94">
        <f t="shared" ca="1" si="28"/>
        <v>4273428885.5691328</v>
      </c>
      <c r="Q115" s="94">
        <f t="shared" ca="1" si="29"/>
        <v>850495.50458803726</v>
      </c>
      <c r="R115" s="10">
        <f t="shared" ca="1" si="18"/>
        <v>6.4154413993237625E-3</v>
      </c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</row>
    <row r="116" spans="1:35" x14ac:dyDescent="0.2">
      <c r="A116" s="100">
        <v>35523</v>
      </c>
      <c r="B116" s="100">
        <v>-0.15587371826404706</v>
      </c>
      <c r="C116" s="100">
        <v>1</v>
      </c>
      <c r="D116" s="101">
        <f t="shared" si="19"/>
        <v>3.5522999999999998</v>
      </c>
      <c r="E116" s="101">
        <f t="shared" si="19"/>
        <v>-0.15587371826404706</v>
      </c>
      <c r="F116" s="94">
        <f t="shared" si="20"/>
        <v>3.5522999999999998</v>
      </c>
      <c r="G116" s="94">
        <f t="shared" si="20"/>
        <v>-0.15587371826404706</v>
      </c>
      <c r="H116" s="94">
        <f t="shared" si="21"/>
        <v>12.618835289999998</v>
      </c>
      <c r="I116" s="94">
        <f t="shared" si="22"/>
        <v>44.825888600666993</v>
      </c>
      <c r="J116" s="94">
        <f t="shared" si="23"/>
        <v>159.23500407614935</v>
      </c>
      <c r="K116" s="94">
        <f t="shared" si="24"/>
        <v>-0.55371020938937432</v>
      </c>
      <c r="L116" s="94">
        <f t="shared" si="25"/>
        <v>-1.9669447768138744</v>
      </c>
      <c r="M116" s="94">
        <f t="shared" ca="1" si="17"/>
        <v>-0.15995970748976568</v>
      </c>
      <c r="N116" s="94">
        <f t="shared" ca="1" si="26"/>
        <v>1.6695307952688668E-5</v>
      </c>
      <c r="O116" s="129">
        <f t="shared" ca="1" si="27"/>
        <v>52771682.173957899</v>
      </c>
      <c r="P116" s="94">
        <f t="shared" ca="1" si="28"/>
        <v>4177365330.5203404</v>
      </c>
      <c r="Q116" s="94">
        <f t="shared" ca="1" si="29"/>
        <v>400489.38014599419</v>
      </c>
      <c r="R116" s="10">
        <f t="shared" ca="1" si="18"/>
        <v>4.0859892257186226E-3</v>
      </c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</row>
    <row r="117" spans="1:35" x14ac:dyDescent="0.2">
      <c r="A117" s="100">
        <v>36370.5</v>
      </c>
      <c r="B117" s="100">
        <v>-0.14415461138560204</v>
      </c>
      <c r="C117" s="100">
        <v>1</v>
      </c>
      <c r="D117" s="101">
        <f t="shared" si="19"/>
        <v>3.6370499999999999</v>
      </c>
      <c r="E117" s="101">
        <f t="shared" si="19"/>
        <v>-0.14415461138560204</v>
      </c>
      <c r="F117" s="94">
        <f t="shared" si="20"/>
        <v>3.6370499999999999</v>
      </c>
      <c r="G117" s="94">
        <f t="shared" si="20"/>
        <v>-0.14415461138560204</v>
      </c>
      <c r="H117" s="94">
        <f t="shared" si="21"/>
        <v>13.2281327025</v>
      </c>
      <c r="I117" s="94">
        <f t="shared" si="22"/>
        <v>48.111380045627627</v>
      </c>
      <c r="J117" s="94">
        <f t="shared" si="23"/>
        <v>174.98349479494996</v>
      </c>
      <c r="K117" s="94">
        <f t="shared" si="24"/>
        <v>-0.52429752934000384</v>
      </c>
      <c r="L117" s="94">
        <f t="shared" si="25"/>
        <v>-1.906896329086061</v>
      </c>
      <c r="M117" s="94">
        <f t="shared" ca="1" si="17"/>
        <v>-0.15436790673972511</v>
      </c>
      <c r="N117" s="94">
        <f t="shared" ca="1" si="26"/>
        <v>1.04311401990552E-4</v>
      </c>
      <c r="O117" s="129">
        <f t="shared" ca="1" si="27"/>
        <v>295762927.95712852</v>
      </c>
      <c r="P117" s="94">
        <f t="shared" ca="1" si="28"/>
        <v>1823824257.9499412</v>
      </c>
      <c r="Q117" s="94">
        <f t="shared" ca="1" si="29"/>
        <v>62120353.561897144</v>
      </c>
      <c r="R117" s="10">
        <f t="shared" ca="1" si="18"/>
        <v>1.0213295354123075E-2</v>
      </c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</row>
    <row r="118" spans="1:35" x14ac:dyDescent="0.2">
      <c r="A118" s="100">
        <v>36509.5</v>
      </c>
      <c r="B118" s="100">
        <v>-0.14496443338430254</v>
      </c>
      <c r="C118" s="100">
        <v>1</v>
      </c>
      <c r="D118" s="101">
        <f t="shared" si="19"/>
        <v>3.6509499999999999</v>
      </c>
      <c r="E118" s="101">
        <f t="shared" si="19"/>
        <v>-0.14496443338430254</v>
      </c>
      <c r="F118" s="94">
        <f t="shared" si="20"/>
        <v>3.6509499999999999</v>
      </c>
      <c r="G118" s="94">
        <f t="shared" si="20"/>
        <v>-0.14496443338430254</v>
      </c>
      <c r="H118" s="94">
        <f t="shared" si="21"/>
        <v>13.3294359025</v>
      </c>
      <c r="I118" s="94">
        <f t="shared" si="22"/>
        <v>48.665104008232376</v>
      </c>
      <c r="J118" s="94">
        <f t="shared" si="23"/>
        <v>177.673861478856</v>
      </c>
      <c r="K118" s="94">
        <f t="shared" si="24"/>
        <v>-0.52925789806441936</v>
      </c>
      <c r="L118" s="94">
        <f t="shared" si="25"/>
        <v>-1.9322941229382917</v>
      </c>
      <c r="M118" s="94">
        <f t="shared" ca="1" si="17"/>
        <v>-0.15340842311506364</v>
      </c>
      <c r="N118" s="94">
        <f t="shared" ca="1" si="26"/>
        <v>7.1300962573198976E-5</v>
      </c>
      <c r="O118" s="129">
        <f t="shared" ca="1" si="27"/>
        <v>450338142.20301038</v>
      </c>
      <c r="P118" s="94">
        <f t="shared" ca="1" si="28"/>
        <v>1519545980.699142</v>
      </c>
      <c r="Q118" s="94">
        <f t="shared" ca="1" si="29"/>
        <v>86772786.752370372</v>
      </c>
      <c r="R118" s="10">
        <f t="shared" ca="1" si="18"/>
        <v>8.4439897307611034E-3</v>
      </c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</row>
    <row r="119" spans="1:35" x14ac:dyDescent="0.2">
      <c r="A119" s="100">
        <v>36509.5</v>
      </c>
      <c r="B119" s="100">
        <v>-0.14496443338430254</v>
      </c>
      <c r="C119" s="100">
        <v>1</v>
      </c>
      <c r="D119" s="101">
        <f t="shared" si="19"/>
        <v>3.6509499999999999</v>
      </c>
      <c r="E119" s="101">
        <f t="shared" si="19"/>
        <v>-0.14496443338430254</v>
      </c>
      <c r="F119" s="94">
        <f t="shared" si="20"/>
        <v>3.6509499999999999</v>
      </c>
      <c r="G119" s="94">
        <f t="shared" si="20"/>
        <v>-0.14496443338430254</v>
      </c>
      <c r="H119" s="94">
        <f t="shared" si="21"/>
        <v>13.3294359025</v>
      </c>
      <c r="I119" s="94">
        <f t="shared" si="22"/>
        <v>48.665104008232376</v>
      </c>
      <c r="J119" s="94">
        <f t="shared" si="23"/>
        <v>177.673861478856</v>
      </c>
      <c r="K119" s="94">
        <f t="shared" si="24"/>
        <v>-0.52925789806441936</v>
      </c>
      <c r="L119" s="94">
        <f t="shared" si="25"/>
        <v>-1.9322941229382917</v>
      </c>
      <c r="M119" s="94">
        <f t="shared" ca="1" si="17"/>
        <v>-0.15340842311506364</v>
      </c>
      <c r="N119" s="94">
        <f t="shared" ca="1" si="26"/>
        <v>7.1300962573198976E-5</v>
      </c>
      <c r="O119" s="129">
        <f t="shared" ca="1" si="27"/>
        <v>450338142.20301038</v>
      </c>
      <c r="P119" s="94">
        <f t="shared" ca="1" si="28"/>
        <v>1519545980.699142</v>
      </c>
      <c r="Q119" s="94">
        <f t="shared" ca="1" si="29"/>
        <v>86772786.752370372</v>
      </c>
      <c r="R119" s="10">
        <f t="shared" ca="1" si="18"/>
        <v>8.4439897307611034E-3</v>
      </c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</row>
    <row r="120" spans="1:35" x14ac:dyDescent="0.2">
      <c r="A120" s="100">
        <v>36511</v>
      </c>
      <c r="B120" s="100">
        <v>-0.1471157624037005</v>
      </c>
      <c r="C120" s="100">
        <v>1</v>
      </c>
      <c r="D120" s="101">
        <f t="shared" si="19"/>
        <v>3.6511</v>
      </c>
      <c r="E120" s="101">
        <f t="shared" si="19"/>
        <v>-0.1471157624037005</v>
      </c>
      <c r="F120" s="94">
        <f t="shared" si="20"/>
        <v>3.6511</v>
      </c>
      <c r="G120" s="94">
        <f t="shared" si="20"/>
        <v>-0.1471157624037005</v>
      </c>
      <c r="H120" s="94">
        <f t="shared" si="21"/>
        <v>13.33053121</v>
      </c>
      <c r="I120" s="94">
        <f t="shared" si="22"/>
        <v>48.671102500830997</v>
      </c>
      <c r="J120" s="94">
        <f t="shared" si="23"/>
        <v>177.70306234078404</v>
      </c>
      <c r="K120" s="94">
        <f t="shared" si="24"/>
        <v>-0.53713436011215088</v>
      </c>
      <c r="L120" s="94">
        <f t="shared" si="25"/>
        <v>-1.9611312622054742</v>
      </c>
      <c r="M120" s="94">
        <f t="shared" ca="1" si="17"/>
        <v>-0.15339800386706537</v>
      </c>
      <c r="N120" s="94">
        <f t="shared" ca="1" si="26"/>
        <v>3.9466557804020758E-5</v>
      </c>
      <c r="O120" s="129">
        <f t="shared" ca="1" si="27"/>
        <v>452183534.65206289</v>
      </c>
      <c r="P120" s="94">
        <f t="shared" ca="1" si="28"/>
        <v>1516398337.8067636</v>
      </c>
      <c r="Q120" s="94">
        <f t="shared" ca="1" si="29"/>
        <v>87062299.477603212</v>
      </c>
      <c r="R120" s="10">
        <f t="shared" ca="1" si="18"/>
        <v>6.2822414633648682E-3</v>
      </c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</row>
    <row r="121" spans="1:35" x14ac:dyDescent="0.2">
      <c r="A121" s="100">
        <v>36597</v>
      </c>
      <c r="B121" s="100">
        <v>-0.14542529255413683</v>
      </c>
      <c r="C121" s="100">
        <v>1</v>
      </c>
      <c r="D121" s="101">
        <f t="shared" si="19"/>
        <v>3.6597</v>
      </c>
      <c r="E121" s="101">
        <f t="shared" si="19"/>
        <v>-0.14542529255413683</v>
      </c>
      <c r="F121" s="94">
        <f t="shared" si="20"/>
        <v>3.6597</v>
      </c>
      <c r="G121" s="94">
        <f t="shared" si="20"/>
        <v>-0.14542529255413683</v>
      </c>
      <c r="H121" s="94">
        <f t="shared" si="21"/>
        <v>13.393404089999999</v>
      </c>
      <c r="I121" s="94">
        <f t="shared" si="22"/>
        <v>49.015840948172993</v>
      </c>
      <c r="J121" s="94">
        <f t="shared" si="23"/>
        <v>179.38327311802871</v>
      </c>
      <c r="K121" s="94">
        <f t="shared" si="24"/>
        <v>-0.5322129431603746</v>
      </c>
      <c r="L121" s="94">
        <f t="shared" si="25"/>
        <v>-1.9477397080840229</v>
      </c>
      <c r="M121" s="94">
        <f t="shared" ca="1" si="17"/>
        <v>-0.15279830890860352</v>
      </c>
      <c r="N121" s="94">
        <f t="shared" ca="1" si="26"/>
        <v>5.4361370163233253E-5</v>
      </c>
      <c r="O121" s="129">
        <f t="shared" ca="1" si="27"/>
        <v>564325350.69987822</v>
      </c>
      <c r="P121" s="94">
        <f t="shared" ca="1" si="28"/>
        <v>1340873272.3169258</v>
      </c>
      <c r="Q121" s="94">
        <f t="shared" ca="1" si="29"/>
        <v>104508907.57560989</v>
      </c>
      <c r="R121" s="10">
        <f t="shared" ca="1" si="18"/>
        <v>7.3730163544666882E-3</v>
      </c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</row>
    <row r="122" spans="1:35" x14ac:dyDescent="0.2">
      <c r="A122" s="100">
        <v>37258.5</v>
      </c>
      <c r="B122" s="100">
        <v>-0.13925138789636549</v>
      </c>
      <c r="C122" s="100">
        <v>1</v>
      </c>
      <c r="D122" s="101">
        <f t="shared" si="19"/>
        <v>3.7258499999999999</v>
      </c>
      <c r="E122" s="101">
        <f t="shared" si="19"/>
        <v>-0.13925138789636549</v>
      </c>
      <c r="F122" s="94">
        <f t="shared" si="20"/>
        <v>3.7258499999999999</v>
      </c>
      <c r="G122" s="94">
        <f t="shared" si="20"/>
        <v>-0.13925138789636549</v>
      </c>
      <c r="H122" s="94">
        <f t="shared" si="21"/>
        <v>13.8819582225</v>
      </c>
      <c r="I122" s="94">
        <f t="shared" si="22"/>
        <v>51.722094043301624</v>
      </c>
      <c r="J122" s="94">
        <f t="shared" si="23"/>
        <v>192.70876409123534</v>
      </c>
      <c r="K122" s="94">
        <f t="shared" si="24"/>
        <v>-0.51882978359367338</v>
      </c>
      <c r="L122" s="94">
        <f t="shared" si="25"/>
        <v>-1.933081949202488</v>
      </c>
      <c r="M122" s="94">
        <f t="shared" ca="1" si="17"/>
        <v>-0.14803277922678354</v>
      </c>
      <c r="N122" s="94">
        <f t="shared" ca="1" si="26"/>
        <v>7.7112833697941347E-5</v>
      </c>
      <c r="O122" s="129">
        <f t="shared" ca="1" si="27"/>
        <v>1845237960.1111591</v>
      </c>
      <c r="P122" s="94">
        <f t="shared" ca="1" si="28"/>
        <v>334354254.05333924</v>
      </c>
      <c r="Q122" s="94">
        <f t="shared" ca="1" si="29"/>
        <v>296515550.98557419</v>
      </c>
      <c r="R122" s="10">
        <f t="shared" ca="1" si="18"/>
        <v>8.7813913304180535E-3</v>
      </c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</row>
    <row r="123" spans="1:35" x14ac:dyDescent="0.2">
      <c r="A123" s="100">
        <v>37350</v>
      </c>
      <c r="B123" s="100">
        <v>-0.13821245777216973</v>
      </c>
      <c r="C123" s="100">
        <v>1</v>
      </c>
      <c r="D123" s="101">
        <f t="shared" si="19"/>
        <v>3.7349999999999999</v>
      </c>
      <c r="E123" s="101">
        <f t="shared" si="19"/>
        <v>-0.13821245777216973</v>
      </c>
      <c r="F123" s="94">
        <f t="shared" si="20"/>
        <v>3.7349999999999999</v>
      </c>
      <c r="G123" s="94">
        <f t="shared" si="20"/>
        <v>-0.13821245777216973</v>
      </c>
      <c r="H123" s="94">
        <f t="shared" si="21"/>
        <v>13.950225</v>
      </c>
      <c r="I123" s="94">
        <f t="shared" si="22"/>
        <v>52.104090374999998</v>
      </c>
      <c r="J123" s="94">
        <f t="shared" si="23"/>
        <v>194.60877755062498</v>
      </c>
      <c r="K123" s="94">
        <f t="shared" si="24"/>
        <v>-0.51622352977905395</v>
      </c>
      <c r="L123" s="94">
        <f t="shared" si="25"/>
        <v>-1.9280948837247665</v>
      </c>
      <c r="M123" s="94">
        <f t="shared" ca="1" si="17"/>
        <v>-0.14735231614791805</v>
      </c>
      <c r="N123" s="94">
        <f t="shared" ca="1" si="26"/>
        <v>8.353701112873675E-5</v>
      </c>
      <c r="O123" s="129">
        <f t="shared" ca="1" si="27"/>
        <v>2080984047.5483131</v>
      </c>
      <c r="P123" s="94">
        <f t="shared" ca="1" si="28"/>
        <v>246015280.58561406</v>
      </c>
      <c r="Q123" s="94">
        <f t="shared" ca="1" si="29"/>
        <v>331460078.87919515</v>
      </c>
      <c r="R123" s="10">
        <f t="shared" ca="1" si="18"/>
        <v>9.1398583757483221E-3</v>
      </c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</row>
    <row r="124" spans="1:35" x14ac:dyDescent="0.2">
      <c r="A124" s="100">
        <v>37401</v>
      </c>
      <c r="B124" s="100">
        <v>-0.13993764426413691</v>
      </c>
      <c r="C124" s="100">
        <v>1</v>
      </c>
      <c r="D124" s="101">
        <f t="shared" si="19"/>
        <v>3.7401</v>
      </c>
      <c r="E124" s="101">
        <f t="shared" si="19"/>
        <v>-0.13993764426413691</v>
      </c>
      <c r="F124" s="94">
        <f t="shared" si="20"/>
        <v>3.7401</v>
      </c>
      <c r="G124" s="94">
        <f t="shared" si="20"/>
        <v>-0.13993764426413691</v>
      </c>
      <c r="H124" s="94">
        <f t="shared" si="21"/>
        <v>13.988348009999999</v>
      </c>
      <c r="I124" s="94">
        <f t="shared" si="22"/>
        <v>52.317820392201</v>
      </c>
      <c r="J124" s="94">
        <f t="shared" si="23"/>
        <v>195.67388004887096</v>
      </c>
      <c r="K124" s="94">
        <f t="shared" si="24"/>
        <v>-0.52338078331229843</v>
      </c>
      <c r="L124" s="94">
        <f t="shared" si="25"/>
        <v>-1.9574964676663273</v>
      </c>
      <c r="M124" s="94">
        <f t="shared" ca="1" si="17"/>
        <v>-0.14697079645595007</v>
      </c>
      <c r="N124" s="94">
        <f t="shared" ca="1" si="26"/>
        <v>4.9465229753206303E-5</v>
      </c>
      <c r="O124" s="129">
        <f t="shared" ca="1" si="27"/>
        <v>2218589268.1329331</v>
      </c>
      <c r="P124" s="94">
        <f t="shared" ca="1" si="28"/>
        <v>202453130.0270685</v>
      </c>
      <c r="Q124" s="94">
        <f t="shared" ca="1" si="29"/>
        <v>351855682.67232668</v>
      </c>
      <c r="R124" s="10">
        <f t="shared" ca="1" si="18"/>
        <v>7.0331521918131634E-3</v>
      </c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</row>
    <row r="125" spans="1:35" x14ac:dyDescent="0.2">
      <c r="A125" s="100">
        <v>37487.5</v>
      </c>
      <c r="B125" s="100">
        <v>-0.13608095075323945</v>
      </c>
      <c r="C125" s="100">
        <v>1</v>
      </c>
      <c r="D125" s="101">
        <f t="shared" si="19"/>
        <v>3.7487499999999998</v>
      </c>
      <c r="E125" s="101">
        <f t="shared" si="19"/>
        <v>-0.13608095075323945</v>
      </c>
      <c r="F125" s="94">
        <f t="shared" si="20"/>
        <v>3.7487499999999998</v>
      </c>
      <c r="G125" s="94">
        <f t="shared" si="20"/>
        <v>-0.13608095075323945</v>
      </c>
      <c r="H125" s="94">
        <f t="shared" si="21"/>
        <v>14.053126562499999</v>
      </c>
      <c r="I125" s="94">
        <f t="shared" si="22"/>
        <v>52.681658201171871</v>
      </c>
      <c r="J125" s="94">
        <f t="shared" si="23"/>
        <v>197.49036618164305</v>
      </c>
      <c r="K125" s="94">
        <f t="shared" si="24"/>
        <v>-0.5101334641362063</v>
      </c>
      <c r="L125" s="94">
        <f t="shared" si="25"/>
        <v>-1.9123628236806034</v>
      </c>
      <c r="M125" s="94">
        <f t="shared" ca="1" si="17"/>
        <v>-0.146320034733251</v>
      </c>
      <c r="N125" s="94">
        <f t="shared" ca="1" si="26"/>
        <v>1.0483884074972925E-4</v>
      </c>
      <c r="O125" s="129">
        <f t="shared" ca="1" si="27"/>
        <v>2462147754.7201648</v>
      </c>
      <c r="P125" s="94">
        <f t="shared" ca="1" si="28"/>
        <v>138003417.83185396</v>
      </c>
      <c r="Q125" s="94">
        <f t="shared" ca="1" si="29"/>
        <v>387967058.82975394</v>
      </c>
      <c r="R125" s="10">
        <f t="shared" ca="1" si="18"/>
        <v>1.0239083980011554E-2</v>
      </c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</row>
    <row r="126" spans="1:35" x14ac:dyDescent="0.2">
      <c r="A126" s="100">
        <v>37521</v>
      </c>
      <c r="B126" s="100">
        <v>-0.13754396540753078</v>
      </c>
      <c r="C126" s="100">
        <v>1</v>
      </c>
      <c r="D126" s="101">
        <f t="shared" si="19"/>
        <v>3.7521</v>
      </c>
      <c r="E126" s="101">
        <f t="shared" si="19"/>
        <v>-0.13754396540753078</v>
      </c>
      <c r="F126" s="94">
        <f t="shared" si="20"/>
        <v>3.7521</v>
      </c>
      <c r="G126" s="94">
        <f t="shared" si="20"/>
        <v>-0.13754396540753078</v>
      </c>
      <c r="H126" s="94">
        <f t="shared" si="21"/>
        <v>14.07825441</v>
      </c>
      <c r="I126" s="94">
        <f t="shared" si="22"/>
        <v>52.823018371760995</v>
      </c>
      <c r="J126" s="94">
        <f t="shared" si="23"/>
        <v>198.19724723268442</v>
      </c>
      <c r="K126" s="94">
        <f t="shared" si="24"/>
        <v>-0.51607871260559623</v>
      </c>
      <c r="L126" s="94">
        <f t="shared" si="25"/>
        <v>-1.9363789375674576</v>
      </c>
      <c r="M126" s="94">
        <f t="shared" ca="1" si="17"/>
        <v>-0.1460667637059252</v>
      </c>
      <c r="N126" s="94">
        <f t="shared" ca="1" si="26"/>
        <v>7.2638090835114798E-5</v>
      </c>
      <c r="O126" s="129">
        <f t="shared" ca="1" si="27"/>
        <v>2559914308.3666058</v>
      </c>
      <c r="P126" s="94">
        <f t="shared" ca="1" si="28"/>
        <v>116269134.1898091</v>
      </c>
      <c r="Q126" s="94">
        <f t="shared" ca="1" si="29"/>
        <v>402469777.55400574</v>
      </c>
      <c r="R126" s="10">
        <f t="shared" ca="1" si="18"/>
        <v>8.5227982983944184E-3</v>
      </c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</row>
    <row r="127" spans="1:35" x14ac:dyDescent="0.2">
      <c r="A127" s="100">
        <v>38378</v>
      </c>
      <c r="B127" s="100">
        <v>-0.13064660895179259</v>
      </c>
      <c r="C127" s="100">
        <v>1</v>
      </c>
      <c r="D127" s="101">
        <f t="shared" si="19"/>
        <v>3.8378000000000001</v>
      </c>
      <c r="E127" s="101">
        <f t="shared" si="19"/>
        <v>-0.13064660895179259</v>
      </c>
      <c r="F127" s="94">
        <f t="shared" si="20"/>
        <v>3.8378000000000001</v>
      </c>
      <c r="G127" s="94">
        <f t="shared" si="20"/>
        <v>-0.13064660895179259</v>
      </c>
      <c r="H127" s="94">
        <f t="shared" si="21"/>
        <v>14.728708840000001</v>
      </c>
      <c r="I127" s="94">
        <f t="shared" si="22"/>
        <v>56.525838786152008</v>
      </c>
      <c r="J127" s="94">
        <f t="shared" si="23"/>
        <v>216.93486409349418</v>
      </c>
      <c r="K127" s="94">
        <f t="shared" si="24"/>
        <v>-0.50139555583518958</v>
      </c>
      <c r="L127" s="94">
        <f t="shared" si="25"/>
        <v>-1.9242558641842906</v>
      </c>
      <c r="M127" s="94">
        <f t="shared" ca="1" si="17"/>
        <v>-0.13935179482511828</v>
      </c>
      <c r="N127" s="94">
        <f t="shared" ca="1" si="26"/>
        <v>7.5780261089149225E-5</v>
      </c>
      <c r="O127" s="129">
        <f t="shared" ca="1" si="27"/>
        <v>5717711966.3305836</v>
      </c>
      <c r="P127" s="94">
        <f t="shared" ca="1" si="28"/>
        <v>213507205.11071739</v>
      </c>
      <c r="Q127" s="94">
        <f t="shared" ca="1" si="29"/>
        <v>876132123.8992722</v>
      </c>
      <c r="R127" s="10">
        <f t="shared" ca="1" si="18"/>
        <v>8.7051858733256937E-3</v>
      </c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</row>
    <row r="128" spans="1:35" x14ac:dyDescent="0.2">
      <c r="A128" s="100">
        <v>38378</v>
      </c>
      <c r="B128" s="100">
        <v>-0.13034660895209527</v>
      </c>
      <c r="C128" s="100">
        <v>1</v>
      </c>
      <c r="D128" s="101">
        <f t="shared" si="19"/>
        <v>3.8378000000000001</v>
      </c>
      <c r="E128" s="101">
        <f t="shared" si="19"/>
        <v>-0.13034660895209527</v>
      </c>
      <c r="F128" s="94">
        <f t="shared" si="20"/>
        <v>3.8378000000000001</v>
      </c>
      <c r="G128" s="94">
        <f t="shared" si="20"/>
        <v>-0.13034660895209527</v>
      </c>
      <c r="H128" s="94">
        <f t="shared" si="21"/>
        <v>14.728708840000001</v>
      </c>
      <c r="I128" s="94">
        <f t="shared" si="22"/>
        <v>56.525838786152008</v>
      </c>
      <c r="J128" s="94">
        <f t="shared" si="23"/>
        <v>216.93486409349418</v>
      </c>
      <c r="K128" s="94">
        <f t="shared" si="24"/>
        <v>-0.50024421583635126</v>
      </c>
      <c r="L128" s="94">
        <f t="shared" si="25"/>
        <v>-1.919837251536749</v>
      </c>
      <c r="M128" s="94">
        <f t="shared" ca="1" si="17"/>
        <v>-0.13935179482511828</v>
      </c>
      <c r="N128" s="94">
        <f t="shared" ca="1" si="26"/>
        <v>8.1093372607693266E-5</v>
      </c>
      <c r="O128" s="129">
        <f t="shared" ca="1" si="27"/>
        <v>5717711966.3305836</v>
      </c>
      <c r="P128" s="94">
        <f t="shared" ca="1" si="28"/>
        <v>213507205.11071739</v>
      </c>
      <c r="Q128" s="94">
        <f t="shared" ca="1" si="29"/>
        <v>876132123.8992722</v>
      </c>
      <c r="R128" s="10">
        <f t="shared" ca="1" si="18"/>
        <v>9.0051858730230139E-3</v>
      </c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</row>
    <row r="129" spans="1:35" x14ac:dyDescent="0.2">
      <c r="A129" s="100">
        <v>38378</v>
      </c>
      <c r="B129" s="100">
        <v>-0.13034660895209527</v>
      </c>
      <c r="C129" s="100">
        <v>1</v>
      </c>
      <c r="D129" s="101">
        <f t="shared" si="19"/>
        <v>3.8378000000000001</v>
      </c>
      <c r="E129" s="101">
        <f t="shared" si="19"/>
        <v>-0.13034660895209527</v>
      </c>
      <c r="F129" s="94">
        <f t="shared" si="20"/>
        <v>3.8378000000000001</v>
      </c>
      <c r="G129" s="94">
        <f t="shared" si="20"/>
        <v>-0.13034660895209527</v>
      </c>
      <c r="H129" s="94">
        <f t="shared" si="21"/>
        <v>14.728708840000001</v>
      </c>
      <c r="I129" s="94">
        <f t="shared" si="22"/>
        <v>56.525838786152008</v>
      </c>
      <c r="J129" s="94">
        <f t="shared" si="23"/>
        <v>216.93486409349418</v>
      </c>
      <c r="K129" s="94">
        <f t="shared" si="24"/>
        <v>-0.50024421583635126</v>
      </c>
      <c r="L129" s="94">
        <f t="shared" si="25"/>
        <v>-1.919837251536749</v>
      </c>
      <c r="M129" s="94">
        <f t="shared" ca="1" si="17"/>
        <v>-0.13935179482511828</v>
      </c>
      <c r="N129" s="94">
        <f t="shared" ca="1" si="26"/>
        <v>8.1093372607693266E-5</v>
      </c>
      <c r="O129" s="129">
        <f t="shared" ca="1" si="27"/>
        <v>5717711966.3305836</v>
      </c>
      <c r="P129" s="94">
        <f t="shared" ca="1" si="28"/>
        <v>213507205.11071739</v>
      </c>
      <c r="Q129" s="94">
        <f t="shared" ca="1" si="29"/>
        <v>876132123.8992722</v>
      </c>
      <c r="R129" s="10">
        <f t="shared" ca="1" si="18"/>
        <v>9.0051858730230139E-3</v>
      </c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</row>
    <row r="130" spans="1:35" x14ac:dyDescent="0.2">
      <c r="A130" s="100">
        <v>38472.5</v>
      </c>
      <c r="B130" s="100">
        <v>-0.13034033685835311</v>
      </c>
      <c r="C130" s="100">
        <v>1</v>
      </c>
      <c r="D130" s="101">
        <f t="shared" si="19"/>
        <v>3.8472499999999998</v>
      </c>
      <c r="E130" s="101">
        <f t="shared" si="19"/>
        <v>-0.13034033685835311</v>
      </c>
      <c r="F130" s="94">
        <f t="shared" si="20"/>
        <v>3.8472499999999998</v>
      </c>
      <c r="G130" s="94">
        <f t="shared" si="20"/>
        <v>-0.13034033685835311</v>
      </c>
      <c r="H130" s="94">
        <f t="shared" si="21"/>
        <v>14.801332562499999</v>
      </c>
      <c r="I130" s="94">
        <f t="shared" si="22"/>
        <v>56.944426701078122</v>
      </c>
      <c r="J130" s="94">
        <f t="shared" si="23"/>
        <v>219.0794456257228</v>
      </c>
      <c r="K130" s="94">
        <f t="shared" si="24"/>
        <v>-0.50145186097829897</v>
      </c>
      <c r="L130" s="94">
        <f t="shared" si="25"/>
        <v>-1.9292106721487605</v>
      </c>
      <c r="M130" s="94">
        <f t="shared" ca="1" si="17"/>
        <v>-0.13858356761870572</v>
      </c>
      <c r="N130" s="94">
        <f t="shared" ca="1" si="26"/>
        <v>6.7950853368423382E-5</v>
      </c>
      <c r="O130" s="129">
        <f t="shared" ca="1" si="27"/>
        <v>6143720996.3208418</v>
      </c>
      <c r="P130" s="94">
        <f t="shared" ca="1" si="28"/>
        <v>306128644.10958588</v>
      </c>
      <c r="Q130" s="94">
        <f t="shared" ca="1" si="29"/>
        <v>940990127.41144347</v>
      </c>
      <c r="R130" s="10">
        <f t="shared" ca="1" si="18"/>
        <v>8.2432307603526045E-3</v>
      </c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</row>
    <row r="131" spans="1:35" x14ac:dyDescent="0.2">
      <c r="A131" s="100">
        <v>38472.5</v>
      </c>
      <c r="B131" s="100">
        <v>-0.13014033685612958</v>
      </c>
      <c r="C131" s="100">
        <v>1</v>
      </c>
      <c r="D131" s="101">
        <f t="shared" si="19"/>
        <v>3.8472499999999998</v>
      </c>
      <c r="E131" s="101">
        <f t="shared" si="19"/>
        <v>-0.13014033685612958</v>
      </c>
      <c r="F131" s="94">
        <f t="shared" si="20"/>
        <v>3.8472499999999998</v>
      </c>
      <c r="G131" s="94">
        <f t="shared" si="20"/>
        <v>-0.13014033685612958</v>
      </c>
      <c r="H131" s="94">
        <f t="shared" si="21"/>
        <v>14.801332562499999</v>
      </c>
      <c r="I131" s="94">
        <f t="shared" si="22"/>
        <v>56.944426701078122</v>
      </c>
      <c r="J131" s="94">
        <f t="shared" si="23"/>
        <v>219.0794456257228</v>
      </c>
      <c r="K131" s="94">
        <f t="shared" si="24"/>
        <v>-0.50068241096974453</v>
      </c>
      <c r="L131" s="94">
        <f t="shared" si="25"/>
        <v>-1.9262504056033496</v>
      </c>
      <c r="M131" s="94">
        <f t="shared" ca="1" si="17"/>
        <v>-0.13858356761870572</v>
      </c>
      <c r="N131" s="94">
        <f t="shared" ca="1" si="26"/>
        <v>7.1288145710112012E-5</v>
      </c>
      <c r="O131" s="129">
        <f t="shared" ca="1" si="27"/>
        <v>6143720996.3208418</v>
      </c>
      <c r="P131" s="94">
        <f t="shared" ca="1" si="28"/>
        <v>306128644.10958588</v>
      </c>
      <c r="Q131" s="94">
        <f t="shared" ca="1" si="29"/>
        <v>940990127.41144347</v>
      </c>
      <c r="R131" s="10">
        <f t="shared" ca="1" si="18"/>
        <v>8.4432307625761371E-3</v>
      </c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</row>
    <row r="132" spans="1:35" x14ac:dyDescent="0.2">
      <c r="A132" s="100">
        <v>38472.5</v>
      </c>
      <c r="B132" s="100">
        <v>-0.12924033685703762</v>
      </c>
      <c r="C132" s="100">
        <v>1</v>
      </c>
      <c r="D132" s="101">
        <f t="shared" si="19"/>
        <v>3.8472499999999998</v>
      </c>
      <c r="E132" s="101">
        <f t="shared" si="19"/>
        <v>-0.12924033685703762</v>
      </c>
      <c r="F132" s="94">
        <f t="shared" si="20"/>
        <v>3.8472499999999998</v>
      </c>
      <c r="G132" s="94">
        <f t="shared" si="20"/>
        <v>-0.12924033685703762</v>
      </c>
      <c r="H132" s="94">
        <f t="shared" si="21"/>
        <v>14.801332562499999</v>
      </c>
      <c r="I132" s="94">
        <f t="shared" si="22"/>
        <v>56.944426701078122</v>
      </c>
      <c r="J132" s="94">
        <f t="shared" si="23"/>
        <v>219.0794456257228</v>
      </c>
      <c r="K132" s="94">
        <f t="shared" si="24"/>
        <v>-0.49721988597323796</v>
      </c>
      <c r="L132" s="94">
        <f t="shared" si="25"/>
        <v>-1.9129292063105396</v>
      </c>
      <c r="M132" s="94">
        <f t="shared" ca="1" si="17"/>
        <v>-0.13858356761870572</v>
      </c>
      <c r="N132" s="94">
        <f t="shared" ca="1" si="26"/>
        <v>8.7295961065781018E-5</v>
      </c>
      <c r="O132" s="129">
        <f t="shared" ca="1" si="27"/>
        <v>6143720996.3208418</v>
      </c>
      <c r="P132" s="94">
        <f t="shared" ca="1" si="28"/>
        <v>306128644.10958588</v>
      </c>
      <c r="Q132" s="94">
        <f t="shared" ca="1" si="29"/>
        <v>940990127.41144347</v>
      </c>
      <c r="R132" s="10">
        <f t="shared" ca="1" si="18"/>
        <v>9.3432307616680976E-3</v>
      </c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</row>
    <row r="133" spans="1:35" x14ac:dyDescent="0.2">
      <c r="A133" s="100">
        <v>38550.5</v>
      </c>
      <c r="B133" s="100">
        <v>-0.13083944559912197</v>
      </c>
      <c r="C133" s="100">
        <v>1</v>
      </c>
      <c r="D133" s="101">
        <f t="shared" si="19"/>
        <v>3.8550499999999999</v>
      </c>
      <c r="E133" s="101">
        <f t="shared" si="19"/>
        <v>-0.13083944559912197</v>
      </c>
      <c r="F133" s="94">
        <f t="shared" si="20"/>
        <v>3.8550499999999999</v>
      </c>
      <c r="G133" s="94">
        <f t="shared" si="20"/>
        <v>-0.13083944559912197</v>
      </c>
      <c r="H133" s="94">
        <f t="shared" si="21"/>
        <v>14.861410502499998</v>
      </c>
      <c r="I133" s="94">
        <f t="shared" si="22"/>
        <v>57.291480557662616</v>
      </c>
      <c r="J133" s="94">
        <f t="shared" si="23"/>
        <v>220.86152212381725</v>
      </c>
      <c r="K133" s="94">
        <f t="shared" si="24"/>
        <v>-0.50439260475689518</v>
      </c>
      <c r="L133" s="94">
        <f t="shared" si="25"/>
        <v>-1.9444587109680687</v>
      </c>
      <c r="M133" s="94">
        <f t="shared" ca="1" si="17"/>
        <v>-0.13794531859373849</v>
      </c>
      <c r="N133" s="94">
        <f t="shared" ca="1" si="26"/>
        <v>5.0493431015620255E-5</v>
      </c>
      <c r="O133" s="129">
        <f t="shared" ca="1" si="27"/>
        <v>6507056857.8361397</v>
      </c>
      <c r="P133" s="94">
        <f t="shared" ca="1" si="28"/>
        <v>395617751.15837592</v>
      </c>
      <c r="Q133" s="94">
        <f t="shared" ca="1" si="29"/>
        <v>996497841.38130128</v>
      </c>
      <c r="R133" s="10">
        <f t="shared" ca="1" si="18"/>
        <v>7.1058729946165133E-3</v>
      </c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</row>
    <row r="134" spans="1:35" x14ac:dyDescent="0.2">
      <c r="A134" s="100">
        <v>39279.5</v>
      </c>
      <c r="B134" s="100">
        <v>-0.1286853465862805</v>
      </c>
      <c r="C134" s="100">
        <v>1</v>
      </c>
      <c r="D134" s="101">
        <f t="shared" si="19"/>
        <v>3.9279500000000001</v>
      </c>
      <c r="E134" s="101">
        <f t="shared" si="19"/>
        <v>-0.1286853465862805</v>
      </c>
      <c r="F134" s="94">
        <f t="shared" si="20"/>
        <v>3.9279500000000001</v>
      </c>
      <c r="G134" s="94">
        <f t="shared" si="20"/>
        <v>-0.1286853465862805</v>
      </c>
      <c r="H134" s="94">
        <f t="shared" si="21"/>
        <v>15.428791202500001</v>
      </c>
      <c r="I134" s="94">
        <f t="shared" si="22"/>
        <v>60.603520403859882</v>
      </c>
      <c r="J134" s="94">
        <f t="shared" si="23"/>
        <v>238.04759797034143</v>
      </c>
      <c r="K134" s="94">
        <f t="shared" si="24"/>
        <v>-0.50546960712358047</v>
      </c>
      <c r="L134" s="94">
        <f t="shared" si="25"/>
        <v>-1.9854593433010679</v>
      </c>
      <c r="M134" s="94">
        <f t="shared" ca="1" si="17"/>
        <v>-0.13179839731274134</v>
      </c>
      <c r="N134" s="94">
        <f t="shared" ca="1" si="26"/>
        <v>9.6910848255183754E-6</v>
      </c>
      <c r="O134" s="129">
        <f t="shared" ca="1" si="27"/>
        <v>10417395485.642498</v>
      </c>
      <c r="P134" s="94">
        <f t="shared" ca="1" si="28"/>
        <v>1832994607.7720826</v>
      </c>
      <c r="Q134" s="94">
        <f t="shared" ca="1" si="29"/>
        <v>1604900475.3137701</v>
      </c>
      <c r="R134" s="10">
        <f t="shared" ca="1" si="18"/>
        <v>3.113050726460842E-3</v>
      </c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</row>
    <row r="135" spans="1:35" x14ac:dyDescent="0.2">
      <c r="A135" s="100">
        <v>39375</v>
      </c>
      <c r="B135" s="100">
        <v>-0.12748662717058323</v>
      </c>
      <c r="C135" s="100">
        <v>1</v>
      </c>
      <c r="D135" s="101">
        <f t="shared" si="19"/>
        <v>3.9375</v>
      </c>
      <c r="E135" s="101">
        <f t="shared" si="19"/>
        <v>-0.12748662717058323</v>
      </c>
      <c r="F135" s="94">
        <f t="shared" si="20"/>
        <v>3.9375</v>
      </c>
      <c r="G135" s="94">
        <f t="shared" si="20"/>
        <v>-0.12748662717058323</v>
      </c>
      <c r="H135" s="94">
        <f t="shared" si="21"/>
        <v>15.50390625</v>
      </c>
      <c r="I135" s="94">
        <f t="shared" si="22"/>
        <v>61.046630859375</v>
      </c>
      <c r="J135" s="94">
        <f t="shared" si="23"/>
        <v>240.37110900878906</v>
      </c>
      <c r="K135" s="94">
        <f t="shared" si="24"/>
        <v>-0.50197859448417148</v>
      </c>
      <c r="L135" s="94">
        <f t="shared" si="25"/>
        <v>-1.9765407157814252</v>
      </c>
      <c r="M135" s="94">
        <f t="shared" ca="1" si="17"/>
        <v>-0.1309688166862219</v>
      </c>
      <c r="N135" s="94">
        <f t="shared" ca="1" si="26"/>
        <v>1.2125643822823857E-5</v>
      </c>
      <c r="O135" s="129">
        <f t="shared" ca="1" si="27"/>
        <v>10998867792.22648</v>
      </c>
      <c r="P135" s="94">
        <f t="shared" ca="1" si="28"/>
        <v>2105928518.1694579</v>
      </c>
      <c r="Q135" s="94">
        <f t="shared" ca="1" si="29"/>
        <v>1697044593.1378133</v>
      </c>
      <c r="R135" s="10">
        <f t="shared" ca="1" si="18"/>
        <v>3.4821895156386673E-3</v>
      </c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</row>
    <row r="136" spans="1:35" x14ac:dyDescent="0.2">
      <c r="A136" s="100">
        <v>39403.5</v>
      </c>
      <c r="B136" s="100">
        <v>-0.12586187844135566</v>
      </c>
      <c r="C136" s="100">
        <v>1</v>
      </c>
      <c r="D136" s="101">
        <f t="shared" si="19"/>
        <v>3.94035</v>
      </c>
      <c r="E136" s="101">
        <f t="shared" si="19"/>
        <v>-0.12586187844135566</v>
      </c>
      <c r="F136" s="94">
        <f t="shared" si="20"/>
        <v>3.94035</v>
      </c>
      <c r="G136" s="94">
        <f t="shared" si="20"/>
        <v>-0.12586187844135566</v>
      </c>
      <c r="H136" s="94">
        <f t="shared" si="21"/>
        <v>15.5263581225</v>
      </c>
      <c r="I136" s="94">
        <f t="shared" si="22"/>
        <v>61.179285227992871</v>
      </c>
      <c r="J136" s="94">
        <f t="shared" si="23"/>
        <v>241.06779654812172</v>
      </c>
      <c r="K136" s="94">
        <f t="shared" si="24"/>
        <v>-0.49593985271639579</v>
      </c>
      <c r="L136" s="94">
        <f t="shared" si="25"/>
        <v>-1.9541765986510502</v>
      </c>
      <c r="M136" s="94">
        <f t="shared" ca="1" si="17"/>
        <v>-0.1307201537263083</v>
      </c>
      <c r="N136" s="94">
        <f t="shared" ca="1" si="26"/>
        <v>2.3602838744381656E-5</v>
      </c>
      <c r="O136" s="129">
        <f t="shared" ca="1" si="27"/>
        <v>11175517218.035131</v>
      </c>
      <c r="P136" s="94">
        <f t="shared" ca="1" si="28"/>
        <v>2191359115.0588603</v>
      </c>
      <c r="Q136" s="94">
        <f t="shared" ca="1" si="29"/>
        <v>1725120744.150213</v>
      </c>
      <c r="R136" s="10">
        <f t="shared" ca="1" si="18"/>
        <v>4.85827528495264E-3</v>
      </c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</row>
    <row r="137" spans="1:35" x14ac:dyDescent="0.2">
      <c r="A137" s="100">
        <v>39444</v>
      </c>
      <c r="B137" s="100">
        <v>-0.12923776183015434</v>
      </c>
      <c r="C137" s="100">
        <v>1</v>
      </c>
      <c r="D137" s="101">
        <f t="shared" ref="D137:E200" si="30">A137/A$18</f>
        <v>3.9443999999999999</v>
      </c>
      <c r="E137" s="101">
        <f t="shared" si="30"/>
        <v>-0.12923776183015434</v>
      </c>
      <c r="F137" s="94">
        <f t="shared" ref="F137:G200" si="31">$C137*D137</f>
        <v>3.9443999999999999</v>
      </c>
      <c r="G137" s="94">
        <f t="shared" si="31"/>
        <v>-0.12923776183015434</v>
      </c>
      <c r="H137" s="94">
        <f t="shared" si="21"/>
        <v>15.55829136</v>
      </c>
      <c r="I137" s="94">
        <f t="shared" si="22"/>
        <v>61.368124440384001</v>
      </c>
      <c r="J137" s="94">
        <f t="shared" si="23"/>
        <v>242.06043004265064</v>
      </c>
      <c r="K137" s="94">
        <f t="shared" si="24"/>
        <v>-0.50976542776286082</v>
      </c>
      <c r="L137" s="94">
        <f t="shared" si="25"/>
        <v>-2.0107187532678283</v>
      </c>
      <c r="M137" s="94">
        <f t="shared" ca="1" si="17"/>
        <v>-0.13036592725239687</v>
      </c>
      <c r="N137" s="94">
        <f t="shared" ca="1" si="26"/>
        <v>1.2727572199436729E-6</v>
      </c>
      <c r="O137" s="129">
        <f t="shared" ca="1" si="27"/>
        <v>11429015538.729349</v>
      </c>
      <c r="P137" s="94">
        <f t="shared" ca="1" si="28"/>
        <v>2315934850.7438641</v>
      </c>
      <c r="Q137" s="94">
        <f t="shared" ca="1" si="29"/>
        <v>1765478160.8619761</v>
      </c>
      <c r="R137" s="10">
        <f t="shared" ca="1" si="18"/>
        <v>1.128165422242533E-3</v>
      </c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</row>
    <row r="138" spans="1:35" x14ac:dyDescent="0.2">
      <c r="A138" s="100">
        <v>39444</v>
      </c>
      <c r="B138" s="100">
        <v>-0.12893776183045702</v>
      </c>
      <c r="C138" s="100">
        <v>1</v>
      </c>
      <c r="D138" s="101">
        <f t="shared" si="30"/>
        <v>3.9443999999999999</v>
      </c>
      <c r="E138" s="101">
        <f t="shared" si="30"/>
        <v>-0.12893776183045702</v>
      </c>
      <c r="F138" s="94">
        <f t="shared" si="31"/>
        <v>3.9443999999999999</v>
      </c>
      <c r="G138" s="94">
        <f t="shared" si="31"/>
        <v>-0.12893776183045702</v>
      </c>
      <c r="H138" s="94">
        <f t="shared" si="21"/>
        <v>15.55829136</v>
      </c>
      <c r="I138" s="94">
        <f t="shared" si="22"/>
        <v>61.368124440384001</v>
      </c>
      <c r="J138" s="94">
        <f t="shared" si="23"/>
        <v>242.06043004265064</v>
      </c>
      <c r="K138" s="94">
        <f t="shared" si="24"/>
        <v>-0.50858210776405466</v>
      </c>
      <c r="L138" s="94">
        <f t="shared" si="25"/>
        <v>-2.0060512658645373</v>
      </c>
      <c r="M138" s="94">
        <f t="shared" ca="1" si="17"/>
        <v>-0.13036592725239687</v>
      </c>
      <c r="N138" s="94">
        <f t="shared" ca="1" si="26"/>
        <v>2.039656472424639E-6</v>
      </c>
      <c r="O138" s="129">
        <f t="shared" ca="1" si="27"/>
        <v>11429015538.729349</v>
      </c>
      <c r="P138" s="94">
        <f t="shared" ca="1" si="28"/>
        <v>2315934850.7438641</v>
      </c>
      <c r="Q138" s="94">
        <f t="shared" ca="1" si="29"/>
        <v>1765478160.8619761</v>
      </c>
      <c r="R138" s="10">
        <f t="shared" ca="1" si="18"/>
        <v>1.4281654219398532E-3</v>
      </c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</row>
    <row r="139" spans="1:35" x14ac:dyDescent="0.2">
      <c r="A139" s="100">
        <v>39444</v>
      </c>
      <c r="B139" s="100">
        <v>-0.12823776182631264</v>
      </c>
      <c r="C139" s="100">
        <v>1</v>
      </c>
      <c r="D139" s="101">
        <f t="shared" si="30"/>
        <v>3.9443999999999999</v>
      </c>
      <c r="E139" s="101">
        <f t="shared" si="30"/>
        <v>-0.12823776182631264</v>
      </c>
      <c r="F139" s="94">
        <f t="shared" si="31"/>
        <v>3.9443999999999999</v>
      </c>
      <c r="G139" s="94">
        <f t="shared" si="31"/>
        <v>-0.12823776182631264</v>
      </c>
      <c r="H139" s="94">
        <f t="shared" si="21"/>
        <v>15.55829136</v>
      </c>
      <c r="I139" s="94">
        <f t="shared" si="22"/>
        <v>61.368124440384001</v>
      </c>
      <c r="J139" s="94">
        <f t="shared" si="23"/>
        <v>242.06043004265064</v>
      </c>
      <c r="K139" s="94">
        <f t="shared" si="24"/>
        <v>-0.50582102774770754</v>
      </c>
      <c r="L139" s="94">
        <f t="shared" si="25"/>
        <v>-1.9951604618480576</v>
      </c>
      <c r="M139" s="94">
        <f t="shared" ca="1" si="17"/>
        <v>-0.13036592725239687</v>
      </c>
      <c r="N139" s="94">
        <f t="shared" ca="1" si="26"/>
        <v>4.5290880807803091E-6</v>
      </c>
      <c r="O139" s="129">
        <f t="shared" ca="1" si="27"/>
        <v>11429015538.729349</v>
      </c>
      <c r="P139" s="94">
        <f t="shared" ca="1" si="28"/>
        <v>2315934850.7438641</v>
      </c>
      <c r="Q139" s="94">
        <f t="shared" ca="1" si="29"/>
        <v>1765478160.8619761</v>
      </c>
      <c r="R139" s="10">
        <f t="shared" ca="1" si="18"/>
        <v>2.1281654260842386E-3</v>
      </c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</row>
    <row r="140" spans="1:35" x14ac:dyDescent="0.2">
      <c r="A140" s="100">
        <v>39519.5</v>
      </c>
      <c r="B140" s="100">
        <v>-0.12629798888519872</v>
      </c>
      <c r="C140" s="100">
        <v>1</v>
      </c>
      <c r="D140" s="101">
        <f t="shared" si="30"/>
        <v>3.9519500000000001</v>
      </c>
      <c r="E140" s="101">
        <f t="shared" si="30"/>
        <v>-0.12629798888519872</v>
      </c>
      <c r="F140" s="94">
        <f t="shared" si="31"/>
        <v>3.9519500000000001</v>
      </c>
      <c r="G140" s="94">
        <f t="shared" si="31"/>
        <v>-0.12629798888519872</v>
      </c>
      <c r="H140" s="94">
        <f t="shared" si="21"/>
        <v>15.617908802500001</v>
      </c>
      <c r="I140" s="94">
        <f t="shared" si="22"/>
        <v>61.72119469203988</v>
      </c>
      <c r="J140" s="94">
        <f t="shared" si="23"/>
        <v>243.91907536320701</v>
      </c>
      <c r="K140" s="94">
        <f t="shared" si="24"/>
        <v>-0.49912333717486107</v>
      </c>
      <c r="L140" s="94">
        <f t="shared" si="25"/>
        <v>-1.9725104723481923</v>
      </c>
      <c r="M140" s="94">
        <f t="shared" ca="1" si="17"/>
        <v>-0.1297028734769573</v>
      </c>
      <c r="N140" s="94">
        <f t="shared" ca="1" si="26"/>
        <v>1.1593239083195016E-5</v>
      </c>
      <c r="O140" s="129">
        <f t="shared" ca="1" si="27"/>
        <v>11909334243.934128</v>
      </c>
      <c r="P140" s="94">
        <f t="shared" ca="1" si="28"/>
        <v>2558194160.0017629</v>
      </c>
      <c r="Q140" s="94">
        <f t="shared" ca="1" si="29"/>
        <v>1842161316.9605749</v>
      </c>
      <c r="R140" s="10">
        <f t="shared" ca="1" si="18"/>
        <v>3.4048845917585835E-3</v>
      </c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</row>
    <row r="141" spans="1:35" x14ac:dyDescent="0.2">
      <c r="A141" s="100">
        <v>40260</v>
      </c>
      <c r="B141" s="100">
        <v>-0.12447074564261129</v>
      </c>
      <c r="C141" s="100">
        <v>1</v>
      </c>
      <c r="D141" s="101">
        <f t="shared" si="30"/>
        <v>4.0259999999999998</v>
      </c>
      <c r="E141" s="101">
        <f t="shared" si="30"/>
        <v>-0.12447074564261129</v>
      </c>
      <c r="F141" s="94">
        <f t="shared" si="31"/>
        <v>4.0259999999999998</v>
      </c>
      <c r="G141" s="94">
        <f t="shared" si="31"/>
        <v>-0.12447074564261129</v>
      </c>
      <c r="H141" s="94">
        <f t="shared" si="21"/>
        <v>16.208675999999997</v>
      </c>
      <c r="I141" s="94">
        <f t="shared" si="22"/>
        <v>65.256129575999978</v>
      </c>
      <c r="J141" s="94">
        <f t="shared" si="23"/>
        <v>262.7211776729759</v>
      </c>
      <c r="K141" s="94">
        <f t="shared" si="24"/>
        <v>-0.50111922195715308</v>
      </c>
      <c r="L141" s="94">
        <f t="shared" si="25"/>
        <v>-2.0175059875994981</v>
      </c>
      <c r="M141" s="94">
        <f t="shared" ref="M141:M204" ca="1" si="32">+E$4+E$5*D141+E$6*D141^2</f>
        <v>-0.1230130034975363</v>
      </c>
      <c r="N141" s="94">
        <f t="shared" ca="1" si="26"/>
        <v>2.1250121615278383E-6</v>
      </c>
      <c r="O141" s="129">
        <f t="shared" ca="1" si="27"/>
        <v>17157342969.325092</v>
      </c>
      <c r="P141" s="94">
        <f t="shared" ca="1" si="28"/>
        <v>5657869766.3470469</v>
      </c>
      <c r="Q141" s="94">
        <f t="shared" ca="1" si="29"/>
        <v>2697607270.2950368</v>
      </c>
      <c r="R141" s="10">
        <f t="shared" ref="R141:R204" ca="1" si="33">+E141-M141</f>
        <v>-1.4577421450749917E-3</v>
      </c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</row>
    <row r="142" spans="1:35" x14ac:dyDescent="0.2">
      <c r="A142" s="100">
        <v>40260</v>
      </c>
      <c r="B142" s="100">
        <v>-0.1243707456451375</v>
      </c>
      <c r="C142" s="100">
        <v>1</v>
      </c>
      <c r="D142" s="101">
        <f t="shared" si="30"/>
        <v>4.0259999999999998</v>
      </c>
      <c r="E142" s="101">
        <f t="shared" si="30"/>
        <v>-0.1243707456451375</v>
      </c>
      <c r="F142" s="94">
        <f t="shared" si="31"/>
        <v>4.0259999999999998</v>
      </c>
      <c r="G142" s="94">
        <f t="shared" si="31"/>
        <v>-0.1243707456451375</v>
      </c>
      <c r="H142" s="94">
        <f t="shared" ref="H142:H205" si="34">C142*D142*D142</f>
        <v>16.208675999999997</v>
      </c>
      <c r="I142" s="94">
        <f t="shared" ref="I142:I205" si="35">C142*D142*D142*D142</f>
        <v>65.256129575999978</v>
      </c>
      <c r="J142" s="94">
        <f t="shared" ref="J142:J205" si="36">C142*D142*D142*D142*D142</f>
        <v>262.7211776729759</v>
      </c>
      <c r="K142" s="94">
        <f t="shared" ref="K142:K205" si="37">C142*E142*D142</f>
        <v>-0.50071662196732358</v>
      </c>
      <c r="L142" s="94">
        <f t="shared" ref="L142:L205" si="38">C142*E142*D142*D142</f>
        <v>-2.0158851200404446</v>
      </c>
      <c r="M142" s="94">
        <f t="shared" ca="1" si="32"/>
        <v>-0.1230130034975363</v>
      </c>
      <c r="N142" s="94">
        <f t="shared" ref="N142:N205" ca="1" si="39">C142*(M142-E142)^2</f>
        <v>1.8434637393727299E-6</v>
      </c>
      <c r="O142" s="129">
        <f t="shared" ref="O142:O205" ca="1" si="40">(C142*O$1-O$2*F142+O$3*H142)^2</f>
        <v>17157342969.325092</v>
      </c>
      <c r="P142" s="94">
        <f t="shared" ref="P142:P205" ca="1" si="41">(-C142*O$2+O$4*F142-O$5*H142)^2</f>
        <v>5657869766.3470469</v>
      </c>
      <c r="Q142" s="94">
        <f t="shared" ref="Q142:Q205" ca="1" si="42">+(C142*O$3-F142*O$5+H142*O$6)^2</f>
        <v>2697607270.2950368</v>
      </c>
      <c r="R142" s="10">
        <f t="shared" ca="1" si="33"/>
        <v>-1.3577421476012042E-3</v>
      </c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</row>
    <row r="143" spans="1:35" x14ac:dyDescent="0.2">
      <c r="A143" s="100">
        <v>40461</v>
      </c>
      <c r="B143" s="100">
        <v>-0.12235883357061539</v>
      </c>
      <c r="C143" s="100">
        <v>1</v>
      </c>
      <c r="D143" s="101">
        <f t="shared" si="30"/>
        <v>4.0461</v>
      </c>
      <c r="E143" s="101">
        <f t="shared" si="30"/>
        <v>-0.12235883357061539</v>
      </c>
      <c r="F143" s="94">
        <f t="shared" si="31"/>
        <v>4.0461</v>
      </c>
      <c r="G143" s="94">
        <f t="shared" si="31"/>
        <v>-0.12235883357061539</v>
      </c>
      <c r="H143" s="94">
        <f t="shared" si="34"/>
        <v>16.370925209999999</v>
      </c>
      <c r="I143" s="94">
        <f t="shared" si="35"/>
        <v>66.238400492181</v>
      </c>
      <c r="J143" s="94">
        <f t="shared" si="36"/>
        <v>268.00719223141357</v>
      </c>
      <c r="K143" s="94">
        <f t="shared" si="37"/>
        <v>-0.49507607651006691</v>
      </c>
      <c r="L143" s="94">
        <f t="shared" si="38"/>
        <v>-2.0031273131673819</v>
      </c>
      <c r="M143" s="94">
        <f t="shared" ca="1" si="32"/>
        <v>-0.12113865369167698</v>
      </c>
      <c r="N143" s="94">
        <f t="shared" ca="1" si="39"/>
        <v>1.4888389369661527E-6</v>
      </c>
      <c r="O143" s="129">
        <f t="shared" ca="1" si="40"/>
        <v>18750993627.171913</v>
      </c>
      <c r="P143" s="94">
        <f t="shared" ca="1" si="41"/>
        <v>6737909429.1167622</v>
      </c>
      <c r="Q143" s="94">
        <f t="shared" ca="1" si="42"/>
        <v>2963442014.344357</v>
      </c>
      <c r="R143" s="10">
        <f t="shared" ca="1" si="33"/>
        <v>-1.22017987893841E-3</v>
      </c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</row>
    <row r="144" spans="1:35" x14ac:dyDescent="0.2">
      <c r="A144" s="100">
        <v>40461</v>
      </c>
      <c r="B144" s="100">
        <v>-0.12105883356707636</v>
      </c>
      <c r="C144" s="100">
        <v>1</v>
      </c>
      <c r="D144" s="101">
        <f t="shared" si="30"/>
        <v>4.0461</v>
      </c>
      <c r="E144" s="101">
        <f t="shared" si="30"/>
        <v>-0.12105883356707636</v>
      </c>
      <c r="F144" s="94">
        <f t="shared" si="31"/>
        <v>4.0461</v>
      </c>
      <c r="G144" s="94">
        <f t="shared" si="31"/>
        <v>-0.12105883356707636</v>
      </c>
      <c r="H144" s="94">
        <f t="shared" si="34"/>
        <v>16.370925209999999</v>
      </c>
      <c r="I144" s="94">
        <f t="shared" si="35"/>
        <v>66.238400492181</v>
      </c>
      <c r="J144" s="94">
        <f t="shared" si="36"/>
        <v>268.00719223141357</v>
      </c>
      <c r="K144" s="94">
        <f t="shared" si="37"/>
        <v>-0.48981614649574767</v>
      </c>
      <c r="L144" s="94">
        <f t="shared" si="38"/>
        <v>-1.9818451103364447</v>
      </c>
      <c r="M144" s="94">
        <f t="shared" ca="1" si="32"/>
        <v>-0.12113865369167698</v>
      </c>
      <c r="N144" s="94">
        <f t="shared" ca="1" si="39"/>
        <v>6.3712522912578356E-9</v>
      </c>
      <c r="O144" s="129">
        <f t="shared" ca="1" si="40"/>
        <v>18750993627.171913</v>
      </c>
      <c r="P144" s="94">
        <f t="shared" ca="1" si="41"/>
        <v>6737909429.1167622</v>
      </c>
      <c r="Q144" s="94">
        <f t="shared" ca="1" si="42"/>
        <v>2963442014.344357</v>
      </c>
      <c r="R144" s="10">
        <f t="shared" ca="1" si="33"/>
        <v>7.9820124600615827E-5</v>
      </c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</row>
    <row r="145" spans="1:35" x14ac:dyDescent="0.2">
      <c r="A145" s="100">
        <v>40461</v>
      </c>
      <c r="B145" s="100">
        <v>-0.12005883357051061</v>
      </c>
      <c r="C145" s="100">
        <v>1</v>
      </c>
      <c r="D145" s="101">
        <f t="shared" si="30"/>
        <v>4.0461</v>
      </c>
      <c r="E145" s="101">
        <f t="shared" si="30"/>
        <v>-0.12005883357051061</v>
      </c>
      <c r="F145" s="94">
        <f t="shared" si="31"/>
        <v>4.0461</v>
      </c>
      <c r="G145" s="94">
        <f t="shared" si="31"/>
        <v>-0.12005883357051061</v>
      </c>
      <c r="H145" s="94">
        <f t="shared" si="34"/>
        <v>16.370925209999999</v>
      </c>
      <c r="I145" s="94">
        <f t="shared" si="35"/>
        <v>66.238400492181</v>
      </c>
      <c r="J145" s="94">
        <f t="shared" si="36"/>
        <v>268.00719223141357</v>
      </c>
      <c r="K145" s="94">
        <f t="shared" si="37"/>
        <v>-0.48577004650964301</v>
      </c>
      <c r="L145" s="94">
        <f t="shared" si="38"/>
        <v>-1.9654741851826665</v>
      </c>
      <c r="M145" s="94">
        <f t="shared" ca="1" si="32"/>
        <v>-0.12113865369167698</v>
      </c>
      <c r="N145" s="94">
        <f t="shared" ca="1" si="39"/>
        <v>1.1660114940757407E-6</v>
      </c>
      <c r="O145" s="129">
        <f t="shared" ca="1" si="40"/>
        <v>18750993627.171913</v>
      </c>
      <c r="P145" s="94">
        <f t="shared" ca="1" si="41"/>
        <v>6737909429.1167622</v>
      </c>
      <c r="Q145" s="94">
        <f t="shared" ca="1" si="42"/>
        <v>2963442014.344357</v>
      </c>
      <c r="R145" s="10">
        <f t="shared" ca="1" si="33"/>
        <v>1.0798201211663638E-3</v>
      </c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</row>
    <row r="146" spans="1:35" x14ac:dyDescent="0.2">
      <c r="A146" s="100">
        <v>40507</v>
      </c>
      <c r="B146" s="100">
        <v>-0.12635625667462591</v>
      </c>
      <c r="C146" s="100">
        <v>1</v>
      </c>
      <c r="D146" s="101">
        <f t="shared" si="30"/>
        <v>4.0507</v>
      </c>
      <c r="E146" s="101">
        <f t="shared" si="30"/>
        <v>-0.12635625667462591</v>
      </c>
      <c r="F146" s="94">
        <f t="shared" si="31"/>
        <v>4.0507</v>
      </c>
      <c r="G146" s="94">
        <f t="shared" si="31"/>
        <v>-0.12635625667462591</v>
      </c>
      <c r="H146" s="94">
        <f t="shared" si="34"/>
        <v>16.40817049</v>
      </c>
      <c r="I146" s="94">
        <f t="shared" si="35"/>
        <v>66.464576203842995</v>
      </c>
      <c r="J146" s="94">
        <f t="shared" si="36"/>
        <v>269.2280588289068</v>
      </c>
      <c r="K146" s="94">
        <f t="shared" si="37"/>
        <v>-0.51183128891190721</v>
      </c>
      <c r="L146" s="94">
        <f t="shared" si="38"/>
        <v>-2.0732750019954627</v>
      </c>
      <c r="M146" s="94">
        <f t="shared" ca="1" si="32"/>
        <v>-0.1207061878891762</v>
      </c>
      <c r="N146" s="94">
        <f t="shared" ca="1" si="39"/>
        <v>3.1923277280313198E-5</v>
      </c>
      <c r="O146" s="129">
        <f t="shared" ca="1" si="40"/>
        <v>19125919648.017365</v>
      </c>
      <c r="P146" s="94">
        <f t="shared" ca="1" si="41"/>
        <v>7000125059.1990995</v>
      </c>
      <c r="Q146" s="94">
        <f t="shared" ca="1" si="42"/>
        <v>3026374041.8346081</v>
      </c>
      <c r="R146" s="10">
        <f t="shared" ca="1" si="33"/>
        <v>-5.6500687854497134E-3</v>
      </c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</row>
    <row r="147" spans="1:35" x14ac:dyDescent="0.2">
      <c r="A147" s="100">
        <v>41342.5</v>
      </c>
      <c r="B147" s="100">
        <v>-0.11834651768003823</v>
      </c>
      <c r="C147" s="100">
        <v>1</v>
      </c>
      <c r="D147" s="101">
        <f t="shared" si="30"/>
        <v>4.1342499999999998</v>
      </c>
      <c r="E147" s="101">
        <f t="shared" si="30"/>
        <v>-0.11834651768003823</v>
      </c>
      <c r="F147" s="94">
        <f t="shared" si="31"/>
        <v>4.1342499999999998</v>
      </c>
      <c r="G147" s="94">
        <f t="shared" si="31"/>
        <v>-0.11834651768003823</v>
      </c>
      <c r="H147" s="94">
        <f t="shared" si="34"/>
        <v>17.092023062499997</v>
      </c>
      <c r="I147" s="94">
        <f t="shared" si="35"/>
        <v>70.662696346140606</v>
      </c>
      <c r="J147" s="94">
        <f t="shared" si="36"/>
        <v>292.13725236903178</v>
      </c>
      <c r="K147" s="94">
        <f t="shared" si="37"/>
        <v>-0.48927409071869804</v>
      </c>
      <c r="L147" s="94">
        <f t="shared" si="38"/>
        <v>-2.0227814095537773</v>
      </c>
      <c r="M147" s="94">
        <f t="shared" ca="1" si="32"/>
        <v>-0.11262376377997008</v>
      </c>
      <c r="N147" s="94">
        <f t="shared" ca="1" si="39"/>
        <v>3.2749912200745293E-5</v>
      </c>
      <c r="O147" s="129">
        <f t="shared" ca="1" si="40"/>
        <v>26601438034.701885</v>
      </c>
      <c r="P147" s="94">
        <f t="shared" ca="1" si="41"/>
        <v>12789743191.647736</v>
      </c>
      <c r="Q147" s="94">
        <f t="shared" ca="1" si="42"/>
        <v>4310585191.3399305</v>
      </c>
      <c r="R147" s="10">
        <f t="shared" ca="1" si="33"/>
        <v>-5.722753900068156E-3</v>
      </c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</row>
    <row r="148" spans="1:35" x14ac:dyDescent="0.2">
      <c r="A148" s="100">
        <v>41397.5</v>
      </c>
      <c r="B148" s="100">
        <v>-0.11776191487297183</v>
      </c>
      <c r="C148" s="100">
        <v>1</v>
      </c>
      <c r="D148" s="101">
        <f t="shared" si="30"/>
        <v>4.1397500000000003</v>
      </c>
      <c r="E148" s="101">
        <f t="shared" si="30"/>
        <v>-0.11776191487297183</v>
      </c>
      <c r="F148" s="94">
        <f t="shared" si="31"/>
        <v>4.1397500000000003</v>
      </c>
      <c r="G148" s="94">
        <f t="shared" si="31"/>
        <v>-0.11776191487297183</v>
      </c>
      <c r="H148" s="94">
        <f t="shared" si="34"/>
        <v>17.137530062500002</v>
      </c>
      <c r="I148" s="94">
        <f t="shared" si="35"/>
        <v>70.945090076234379</v>
      </c>
      <c r="J148" s="94">
        <f t="shared" si="36"/>
        <v>293.6949366430913</v>
      </c>
      <c r="K148" s="94">
        <f t="shared" si="37"/>
        <v>-0.48750488709538514</v>
      </c>
      <c r="L148" s="94">
        <f t="shared" si="38"/>
        <v>-2.0181483563531208</v>
      </c>
      <c r="M148" s="94">
        <f t="shared" ca="1" si="32"/>
        <v>-0.11207657624591705</v>
      </c>
      <c r="N148" s="94">
        <f t="shared" ca="1" si="39"/>
        <v>3.2323075304281144E-5</v>
      </c>
      <c r="O148" s="129">
        <f t="shared" ca="1" si="40"/>
        <v>27138038813.761131</v>
      </c>
      <c r="P148" s="94">
        <f t="shared" ca="1" si="41"/>
        <v>13242195895.935581</v>
      </c>
      <c r="Q148" s="94">
        <f t="shared" ca="1" si="42"/>
        <v>4404827441.545104</v>
      </c>
      <c r="R148" s="10">
        <f t="shared" ca="1" si="33"/>
        <v>-5.6853386270547812E-3</v>
      </c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</row>
    <row r="149" spans="1:35" x14ac:dyDescent="0.2">
      <c r="A149" s="100">
        <v>41398</v>
      </c>
      <c r="B149" s="100">
        <v>-0.11794569121411769</v>
      </c>
      <c r="C149" s="100">
        <v>1</v>
      </c>
      <c r="D149" s="101">
        <f t="shared" si="30"/>
        <v>4.1398000000000001</v>
      </c>
      <c r="E149" s="101">
        <f t="shared" si="30"/>
        <v>-0.11794569121411769</v>
      </c>
      <c r="F149" s="94">
        <f t="shared" si="31"/>
        <v>4.1398000000000001</v>
      </c>
      <c r="G149" s="94">
        <f t="shared" si="31"/>
        <v>-0.11794569121411769</v>
      </c>
      <c r="H149" s="94">
        <f t="shared" si="34"/>
        <v>17.137944040000001</v>
      </c>
      <c r="I149" s="94">
        <f t="shared" si="35"/>
        <v>70.947660736792002</v>
      </c>
      <c r="J149" s="94">
        <f t="shared" si="36"/>
        <v>293.70912591817154</v>
      </c>
      <c r="K149" s="94">
        <f t="shared" si="37"/>
        <v>-0.48827157248820441</v>
      </c>
      <c r="L149" s="94">
        <f t="shared" si="38"/>
        <v>-2.0213466557866688</v>
      </c>
      <c r="M149" s="94">
        <f t="shared" ca="1" si="32"/>
        <v>-0.11207159324082827</v>
      </c>
      <c r="N149" s="94">
        <f t="shared" ca="1" si="39"/>
        <v>3.4505026999802827E-5</v>
      </c>
      <c r="O149" s="129">
        <f t="shared" ca="1" si="40"/>
        <v>27142942334.957745</v>
      </c>
      <c r="P149" s="94">
        <f t="shared" ca="1" si="41"/>
        <v>13246351171.906094</v>
      </c>
      <c r="Q149" s="94">
        <f t="shared" ca="1" si="42"/>
        <v>4405689859.4822483</v>
      </c>
      <c r="R149" s="10">
        <f t="shared" ca="1" si="33"/>
        <v>-5.8740979732894161E-3</v>
      </c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</row>
    <row r="150" spans="1:35" x14ac:dyDescent="0.2">
      <c r="A150" s="100">
        <v>41441</v>
      </c>
      <c r="B150" s="100">
        <v>-0.11595045629655942</v>
      </c>
      <c r="C150" s="100">
        <v>1</v>
      </c>
      <c r="D150" s="101">
        <f t="shared" si="30"/>
        <v>4.1440999999999999</v>
      </c>
      <c r="E150" s="101">
        <f t="shared" si="30"/>
        <v>-0.11595045629655942</v>
      </c>
      <c r="F150" s="94">
        <f t="shared" si="31"/>
        <v>4.1440999999999999</v>
      </c>
      <c r="G150" s="94">
        <f t="shared" si="31"/>
        <v>-0.11595045629655942</v>
      </c>
      <c r="H150" s="94">
        <f t="shared" si="34"/>
        <v>17.173564809999998</v>
      </c>
      <c r="I150" s="94">
        <f t="shared" si="35"/>
        <v>71.168969929120991</v>
      </c>
      <c r="J150" s="94">
        <f t="shared" si="36"/>
        <v>294.93132828327026</v>
      </c>
      <c r="K150" s="94">
        <f t="shared" si="37"/>
        <v>-0.48051028593857187</v>
      </c>
      <c r="L150" s="94">
        <f t="shared" si="38"/>
        <v>-1.9912826759580355</v>
      </c>
      <c r="M150" s="94">
        <f t="shared" ca="1" si="32"/>
        <v>-0.11164247693927298</v>
      </c>
      <c r="N150" s="94">
        <f t="shared" ca="1" si="39"/>
        <v>1.855868614280609E-5</v>
      </c>
      <c r="O150" s="129">
        <f t="shared" ca="1" si="40"/>
        <v>27566353597.605545</v>
      </c>
      <c r="P150" s="94">
        <f t="shared" ca="1" si="41"/>
        <v>13606553110.299404</v>
      </c>
      <c r="Q150" s="94">
        <f t="shared" ca="1" si="42"/>
        <v>4480241298.9063349</v>
      </c>
      <c r="R150" s="10">
        <f t="shared" ca="1" si="33"/>
        <v>-4.30797935728644E-3</v>
      </c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</row>
    <row r="151" spans="1:35" x14ac:dyDescent="0.2">
      <c r="A151" s="100">
        <v>41527</v>
      </c>
      <c r="B151" s="100">
        <v>-0.12033998644619714</v>
      </c>
      <c r="C151" s="100">
        <v>1</v>
      </c>
      <c r="D151" s="101">
        <f t="shared" si="30"/>
        <v>4.1527000000000003</v>
      </c>
      <c r="E151" s="101">
        <f t="shared" si="30"/>
        <v>-0.12033998644619714</v>
      </c>
      <c r="F151" s="94">
        <f t="shared" si="31"/>
        <v>4.1527000000000003</v>
      </c>
      <c r="G151" s="94">
        <f t="shared" si="31"/>
        <v>-0.12033998644619714</v>
      </c>
      <c r="H151" s="94">
        <f t="shared" si="34"/>
        <v>17.244917290000004</v>
      </c>
      <c r="I151" s="94">
        <f t="shared" si="35"/>
        <v>71.612968030183026</v>
      </c>
      <c r="J151" s="94">
        <f t="shared" si="36"/>
        <v>297.38717233894107</v>
      </c>
      <c r="K151" s="94">
        <f t="shared" si="37"/>
        <v>-0.49973586171512291</v>
      </c>
      <c r="L151" s="94">
        <f t="shared" si="38"/>
        <v>-2.0752531129443912</v>
      </c>
      <c r="M151" s="94">
        <f t="shared" ca="1" si="32"/>
        <v>-0.11078081700534737</v>
      </c>
      <c r="N151" s="94">
        <f t="shared" ca="1" si="39"/>
        <v>9.1377720398876284E-5</v>
      </c>
      <c r="O151" s="129">
        <f t="shared" ca="1" si="40"/>
        <v>28423316004.789894</v>
      </c>
      <c r="P151" s="94">
        <f t="shared" ca="1" si="41"/>
        <v>14343947404.574646</v>
      </c>
      <c r="Q151" s="94">
        <f t="shared" ca="1" si="42"/>
        <v>4631628821.4556103</v>
      </c>
      <c r="R151" s="10">
        <f t="shared" ca="1" si="33"/>
        <v>-9.5591694408497796E-3</v>
      </c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</row>
    <row r="152" spans="1:35" x14ac:dyDescent="0.2">
      <c r="A152" s="100">
        <v>41555</v>
      </c>
      <c r="B152" s="100">
        <v>-0.1157514613805688</v>
      </c>
      <c r="C152" s="100">
        <v>1</v>
      </c>
      <c r="D152" s="101">
        <f t="shared" si="30"/>
        <v>4.1555</v>
      </c>
      <c r="E152" s="101">
        <f t="shared" si="30"/>
        <v>-0.1157514613805688</v>
      </c>
      <c r="F152" s="94">
        <f t="shared" si="31"/>
        <v>4.1555</v>
      </c>
      <c r="G152" s="94">
        <f t="shared" si="31"/>
        <v>-0.1157514613805688</v>
      </c>
      <c r="H152" s="94">
        <f t="shared" si="34"/>
        <v>17.26818025</v>
      </c>
      <c r="I152" s="94">
        <f t="shared" si="35"/>
        <v>71.757923028874998</v>
      </c>
      <c r="J152" s="94">
        <f t="shared" si="36"/>
        <v>298.19004914649003</v>
      </c>
      <c r="K152" s="94">
        <f t="shared" si="37"/>
        <v>-0.48100519776695366</v>
      </c>
      <c r="L152" s="94">
        <f t="shared" si="38"/>
        <v>-1.9988170993205758</v>
      </c>
      <c r="M152" s="94">
        <f t="shared" ca="1" si="32"/>
        <v>-0.110499290439519</v>
      </c>
      <c r="N152" s="94">
        <f t="shared" ca="1" si="39"/>
        <v>2.7585299594007881E-5</v>
      </c>
      <c r="O152" s="129">
        <f t="shared" ca="1" si="40"/>
        <v>28705246964.896107</v>
      </c>
      <c r="P152" s="94">
        <f t="shared" ca="1" si="41"/>
        <v>14588951923.477789</v>
      </c>
      <c r="Q152" s="94">
        <f t="shared" ca="1" si="42"/>
        <v>4681578659.6758461</v>
      </c>
      <c r="R152" s="10">
        <f t="shared" ca="1" si="33"/>
        <v>-5.2521709410497941E-3</v>
      </c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</row>
    <row r="153" spans="1:35" x14ac:dyDescent="0.2">
      <c r="A153" s="100">
        <v>41643</v>
      </c>
      <c r="B153" s="100">
        <v>-0.11911609688831959</v>
      </c>
      <c r="C153" s="100">
        <v>1</v>
      </c>
      <c r="D153" s="101">
        <f t="shared" si="30"/>
        <v>4.1642999999999999</v>
      </c>
      <c r="E153" s="101">
        <f t="shared" si="30"/>
        <v>-0.11911609688831959</v>
      </c>
      <c r="F153" s="94">
        <f t="shared" si="31"/>
        <v>4.1642999999999999</v>
      </c>
      <c r="G153" s="94">
        <f t="shared" si="31"/>
        <v>-0.11911609688831959</v>
      </c>
      <c r="H153" s="94">
        <f t="shared" si="34"/>
        <v>17.341394489999999</v>
      </c>
      <c r="I153" s="94">
        <f t="shared" si="35"/>
        <v>72.214769074706993</v>
      </c>
      <c r="J153" s="94">
        <f t="shared" si="36"/>
        <v>300.72396285780235</v>
      </c>
      <c r="K153" s="94">
        <f t="shared" si="37"/>
        <v>-0.49603516227202926</v>
      </c>
      <c r="L153" s="94">
        <f t="shared" si="38"/>
        <v>-2.0656392262494112</v>
      </c>
      <c r="M153" s="94">
        <f t="shared" ca="1" si="32"/>
        <v>-0.1096113390472695</v>
      </c>
      <c r="N153" s="94">
        <f t="shared" ca="1" si="39"/>
        <v>9.0340421617003225E-5</v>
      </c>
      <c r="O153" s="129">
        <f t="shared" ca="1" si="40"/>
        <v>29600663810.904472</v>
      </c>
      <c r="P153" s="94">
        <f t="shared" ca="1" si="41"/>
        <v>15374849590.550432</v>
      </c>
      <c r="Q153" s="94">
        <f t="shared" ca="1" si="42"/>
        <v>4840691920.4599628</v>
      </c>
      <c r="R153" s="10">
        <f t="shared" ca="1" si="33"/>
        <v>-9.5047578410500932E-3</v>
      </c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</row>
    <row r="154" spans="1:35" x14ac:dyDescent="0.2">
      <c r="A154" s="100">
        <v>41643</v>
      </c>
      <c r="B154" s="100">
        <v>-0.11811609689175384</v>
      </c>
      <c r="C154" s="100">
        <v>1</v>
      </c>
      <c r="D154" s="101">
        <f t="shared" si="30"/>
        <v>4.1642999999999999</v>
      </c>
      <c r="E154" s="101">
        <f t="shared" si="30"/>
        <v>-0.11811609689175384</v>
      </c>
      <c r="F154" s="94">
        <f t="shared" si="31"/>
        <v>4.1642999999999999</v>
      </c>
      <c r="G154" s="94">
        <f t="shared" si="31"/>
        <v>-0.11811609689175384</v>
      </c>
      <c r="H154" s="94">
        <f t="shared" si="34"/>
        <v>17.341394489999999</v>
      </c>
      <c r="I154" s="94">
        <f t="shared" si="35"/>
        <v>72.214769074706993</v>
      </c>
      <c r="J154" s="94">
        <f t="shared" si="36"/>
        <v>300.72396285780235</v>
      </c>
      <c r="K154" s="94">
        <f t="shared" si="37"/>
        <v>-0.49187086228633053</v>
      </c>
      <c r="L154" s="94">
        <f t="shared" si="38"/>
        <v>-2.0482978318189664</v>
      </c>
      <c r="M154" s="94">
        <f t="shared" ca="1" si="32"/>
        <v>-0.1096113390472695</v>
      </c>
      <c r="N154" s="94">
        <f t="shared" ca="1" si="39"/>
        <v>7.2330905993318E-5</v>
      </c>
      <c r="O154" s="129">
        <f t="shared" ca="1" si="40"/>
        <v>29600663810.904472</v>
      </c>
      <c r="P154" s="94">
        <f t="shared" ca="1" si="41"/>
        <v>15374849590.550432</v>
      </c>
      <c r="Q154" s="94">
        <f t="shared" ca="1" si="42"/>
        <v>4840691920.4599628</v>
      </c>
      <c r="R154" s="10">
        <f t="shared" ca="1" si="33"/>
        <v>-8.5047578444843452E-3</v>
      </c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</row>
    <row r="155" spans="1:35" x14ac:dyDescent="0.2">
      <c r="A155" s="100">
        <v>41643</v>
      </c>
      <c r="B155" s="100">
        <v>-0.1175160968923592</v>
      </c>
      <c r="C155" s="100">
        <v>1</v>
      </c>
      <c r="D155" s="101">
        <f t="shared" si="30"/>
        <v>4.1642999999999999</v>
      </c>
      <c r="E155" s="101">
        <f t="shared" si="30"/>
        <v>-0.1175160968923592</v>
      </c>
      <c r="F155" s="94">
        <f t="shared" si="31"/>
        <v>4.1642999999999999</v>
      </c>
      <c r="G155" s="94">
        <f t="shared" si="31"/>
        <v>-0.1175160968923592</v>
      </c>
      <c r="H155" s="94">
        <f t="shared" si="34"/>
        <v>17.341394489999999</v>
      </c>
      <c r="I155" s="94">
        <f t="shared" si="35"/>
        <v>72.214769074706993</v>
      </c>
      <c r="J155" s="94">
        <f t="shared" si="36"/>
        <v>300.72396285780235</v>
      </c>
      <c r="K155" s="94">
        <f t="shared" si="37"/>
        <v>-0.48937228228885143</v>
      </c>
      <c r="L155" s="94">
        <f t="shared" si="38"/>
        <v>-2.0378929951354641</v>
      </c>
      <c r="M155" s="94">
        <f t="shared" ca="1" si="32"/>
        <v>-0.1096113390472695</v>
      </c>
      <c r="N155" s="94">
        <f t="shared" ca="1" si="39"/>
        <v>6.2485196589507242E-5</v>
      </c>
      <c r="O155" s="129">
        <f t="shared" ca="1" si="40"/>
        <v>29600663810.904472</v>
      </c>
      <c r="P155" s="94">
        <f t="shared" ca="1" si="41"/>
        <v>15374849590.550432</v>
      </c>
      <c r="Q155" s="94">
        <f t="shared" ca="1" si="42"/>
        <v>4840691920.4599628</v>
      </c>
      <c r="R155" s="10">
        <f t="shared" ca="1" si="33"/>
        <v>-7.9047578450897049E-3</v>
      </c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</row>
    <row r="156" spans="1:35" x14ac:dyDescent="0.2">
      <c r="A156" s="100">
        <v>42311</v>
      </c>
      <c r="B156" s="100">
        <v>-0.11282128463062691</v>
      </c>
      <c r="C156" s="100">
        <v>1</v>
      </c>
      <c r="D156" s="101">
        <f t="shared" si="30"/>
        <v>4.2310999999999996</v>
      </c>
      <c r="E156" s="101">
        <f t="shared" si="30"/>
        <v>-0.11282128463062691</v>
      </c>
      <c r="F156" s="94">
        <f t="shared" si="31"/>
        <v>4.2310999999999996</v>
      </c>
      <c r="G156" s="94">
        <f t="shared" si="31"/>
        <v>-0.11282128463062691</v>
      </c>
      <c r="H156" s="94">
        <f t="shared" si="34"/>
        <v>17.902207209999997</v>
      </c>
      <c r="I156" s="94">
        <f t="shared" si="35"/>
        <v>75.746028926230977</v>
      </c>
      <c r="J156" s="94">
        <f t="shared" si="36"/>
        <v>320.48902298977583</v>
      </c>
      <c r="K156" s="94">
        <f t="shared" si="37"/>
        <v>-0.47735813740064548</v>
      </c>
      <c r="L156" s="94">
        <f t="shared" si="38"/>
        <v>-2.0197500151558709</v>
      </c>
      <c r="M156" s="94">
        <f t="shared" ca="1" si="32"/>
        <v>-0.10271496583537121</v>
      </c>
      <c r="N156" s="94">
        <f t="shared" ca="1" si="39"/>
        <v>1.0213767959133858E-4</v>
      </c>
      <c r="O156" s="129">
        <f t="shared" ca="1" si="40"/>
        <v>36862110572.589684</v>
      </c>
      <c r="P156" s="94">
        <f t="shared" ca="1" si="41"/>
        <v>22153656266.039379</v>
      </c>
      <c r="Q156" s="94">
        <f t="shared" ca="1" si="42"/>
        <v>6156608100.6517506</v>
      </c>
      <c r="R156" s="10">
        <f t="shared" ca="1" si="33"/>
        <v>-1.0106318795255698E-2</v>
      </c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</row>
    <row r="157" spans="1:35" x14ac:dyDescent="0.2">
      <c r="A157" s="100">
        <v>42459</v>
      </c>
      <c r="B157" s="100">
        <v>-0.11411908071022481</v>
      </c>
      <c r="C157" s="100">
        <v>1</v>
      </c>
      <c r="D157" s="101">
        <f t="shared" si="30"/>
        <v>4.2458999999999998</v>
      </c>
      <c r="E157" s="101">
        <f t="shared" si="30"/>
        <v>-0.11411908071022481</v>
      </c>
      <c r="F157" s="94">
        <f t="shared" si="31"/>
        <v>4.2458999999999998</v>
      </c>
      <c r="G157" s="94">
        <f t="shared" si="31"/>
        <v>-0.11411908071022481</v>
      </c>
      <c r="H157" s="94">
        <f t="shared" si="34"/>
        <v>18.027666809999999</v>
      </c>
      <c r="I157" s="94">
        <f t="shared" si="35"/>
        <v>76.543670508578998</v>
      </c>
      <c r="J157" s="94">
        <f t="shared" si="36"/>
        <v>324.99677061237554</v>
      </c>
      <c r="K157" s="94">
        <f t="shared" si="37"/>
        <v>-0.4845382047875435</v>
      </c>
      <c r="L157" s="94">
        <f t="shared" si="38"/>
        <v>-2.0573007637074308</v>
      </c>
      <c r="M157" s="94">
        <f t="shared" ca="1" si="32"/>
        <v>-0.10114971733370237</v>
      </c>
      <c r="N157" s="94">
        <f t="shared" ca="1" si="39"/>
        <v>1.6820438639228143E-4</v>
      </c>
      <c r="O157" s="129">
        <f t="shared" ca="1" si="40"/>
        <v>38582534257.136871</v>
      </c>
      <c r="P157" s="94">
        <f t="shared" ca="1" si="41"/>
        <v>23857629886.577332</v>
      </c>
      <c r="Q157" s="94">
        <f t="shared" ca="1" si="42"/>
        <v>6474795875.2682133</v>
      </c>
      <c r="R157" s="10">
        <f t="shared" ca="1" si="33"/>
        <v>-1.2969363376522436E-2</v>
      </c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</row>
    <row r="158" spans="1:35" x14ac:dyDescent="0.2">
      <c r="A158" s="100">
        <v>43246.5</v>
      </c>
      <c r="B158" s="100">
        <v>-0.1107668132535764</v>
      </c>
      <c r="C158" s="100">
        <v>0.2</v>
      </c>
      <c r="D158" s="101">
        <f t="shared" si="30"/>
        <v>4.3246500000000001</v>
      </c>
      <c r="E158" s="101">
        <f t="shared" si="30"/>
        <v>-0.1107668132535764</v>
      </c>
      <c r="F158" s="94">
        <f t="shared" si="31"/>
        <v>0.86493000000000009</v>
      </c>
      <c r="G158" s="94">
        <f t="shared" si="31"/>
        <v>-2.2153362650715283E-2</v>
      </c>
      <c r="H158" s="94">
        <f t="shared" si="34"/>
        <v>3.7405195245000007</v>
      </c>
      <c r="I158" s="94">
        <f t="shared" si="35"/>
        <v>16.176437761628929</v>
      </c>
      <c r="J158" s="94">
        <f t="shared" si="36"/>
        <v>69.957431565828543</v>
      </c>
      <c r="K158" s="94">
        <f t="shared" si="37"/>
        <v>-9.580553978741585E-2</v>
      </c>
      <c r="L158" s="94">
        <f t="shared" si="38"/>
        <v>-0.41432542764164798</v>
      </c>
      <c r="M158" s="94">
        <f t="shared" ca="1" si="32"/>
        <v>-9.2593519925558421E-2</v>
      </c>
      <c r="N158" s="94">
        <f t="shared" ca="1" si="39"/>
        <v>6.6053718077236574E-5</v>
      </c>
      <c r="O158" s="129">
        <f t="shared" ca="1" si="40"/>
        <v>1936937544.1340952</v>
      </c>
      <c r="P158" s="94">
        <f t="shared" ca="1" si="41"/>
        <v>1369657626.0996838</v>
      </c>
      <c r="Q158" s="94">
        <f t="shared" ca="1" si="42"/>
        <v>333559965.74733615</v>
      </c>
      <c r="R158" s="10">
        <f t="shared" ca="1" si="33"/>
        <v>-1.8173293328017981E-2</v>
      </c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</row>
    <row r="159" spans="1:35" x14ac:dyDescent="0.2">
      <c r="A159" s="100">
        <v>43298.5</v>
      </c>
      <c r="B159" s="100">
        <v>-0.10967955242085736</v>
      </c>
      <c r="C159" s="100">
        <v>1</v>
      </c>
      <c r="D159" s="101">
        <f t="shared" si="30"/>
        <v>4.3298500000000004</v>
      </c>
      <c r="E159" s="101">
        <f t="shared" si="30"/>
        <v>-0.10967955242085736</v>
      </c>
      <c r="F159" s="94">
        <f t="shared" si="31"/>
        <v>4.3298500000000004</v>
      </c>
      <c r="G159" s="94">
        <f t="shared" si="31"/>
        <v>-0.10967955242085736</v>
      </c>
      <c r="H159" s="94">
        <f t="shared" si="34"/>
        <v>18.747601022500003</v>
      </c>
      <c r="I159" s="94">
        <f t="shared" si="35"/>
        <v>81.174300287271649</v>
      </c>
      <c r="J159" s="94">
        <f t="shared" si="36"/>
        <v>351.47254409884317</v>
      </c>
      <c r="K159" s="94">
        <f t="shared" si="37"/>
        <v>-0.47489601004944931</v>
      </c>
      <c r="L159" s="94">
        <f t="shared" si="38"/>
        <v>-2.0562284891126081</v>
      </c>
      <c r="M159" s="94">
        <f t="shared" ca="1" si="32"/>
        <v>-9.2015052999502411E-2</v>
      </c>
      <c r="N159" s="94">
        <f t="shared" ca="1" si="39"/>
        <v>3.1203453980704942E-4</v>
      </c>
      <c r="O159" s="129">
        <f t="shared" ca="1" si="40"/>
        <v>49114150659.74884</v>
      </c>
      <c r="P159" s="94">
        <f t="shared" ca="1" si="41"/>
        <v>35008284943.273682</v>
      </c>
      <c r="Q159" s="94">
        <f t="shared" ca="1" si="42"/>
        <v>8472557816.1189671</v>
      </c>
      <c r="R159" s="10">
        <f t="shared" ca="1" si="33"/>
        <v>-1.7664499421354951E-2</v>
      </c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</row>
    <row r="160" spans="1:35" x14ac:dyDescent="0.2">
      <c r="A160" s="100">
        <v>43441</v>
      </c>
      <c r="B160" s="100">
        <v>-0.10765580878069159</v>
      </c>
      <c r="C160" s="100">
        <v>1</v>
      </c>
      <c r="D160" s="101">
        <f t="shared" si="30"/>
        <v>4.3441000000000001</v>
      </c>
      <c r="E160" s="101">
        <f t="shared" si="30"/>
        <v>-0.10765580878069159</v>
      </c>
      <c r="F160" s="94">
        <f t="shared" si="31"/>
        <v>4.3441000000000001</v>
      </c>
      <c r="G160" s="94">
        <f t="shared" si="31"/>
        <v>-0.10765580878069159</v>
      </c>
      <c r="H160" s="94">
        <f t="shared" si="34"/>
        <v>18.871204810000002</v>
      </c>
      <c r="I160" s="94">
        <f t="shared" si="35"/>
        <v>81.978400815121006</v>
      </c>
      <c r="J160" s="94">
        <f t="shared" si="36"/>
        <v>356.12237098096716</v>
      </c>
      <c r="K160" s="94">
        <f t="shared" si="37"/>
        <v>-0.46766759892420234</v>
      </c>
      <c r="L160" s="94">
        <f t="shared" si="38"/>
        <v>-2.0315948164866273</v>
      </c>
      <c r="M160" s="94">
        <f t="shared" ca="1" si="32"/>
        <v>-9.0421268600333726E-2</v>
      </c>
      <c r="N160" s="94">
        <f t="shared" ca="1" si="39"/>
        <v>2.9702937522836957E-4</v>
      </c>
      <c r="O160" s="129">
        <f t="shared" ca="1" si="40"/>
        <v>51033070163.359985</v>
      </c>
      <c r="P160" s="94">
        <f t="shared" ca="1" si="41"/>
        <v>37163286597.282608</v>
      </c>
      <c r="Q160" s="94">
        <f t="shared" ca="1" si="42"/>
        <v>8845407231.9861717</v>
      </c>
      <c r="R160" s="10">
        <f t="shared" ca="1" si="33"/>
        <v>-1.723454018035786E-2</v>
      </c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</row>
    <row r="161" spans="1:35" x14ac:dyDescent="0.2">
      <c r="A161" s="100">
        <v>44375</v>
      </c>
      <c r="B161" s="100">
        <v>-0.10815000838920241</v>
      </c>
      <c r="C161" s="100">
        <v>1</v>
      </c>
      <c r="D161" s="101">
        <f t="shared" si="30"/>
        <v>4.4375</v>
      </c>
      <c r="E161" s="101">
        <f t="shared" si="30"/>
        <v>-0.10815000838920241</v>
      </c>
      <c r="F161" s="94">
        <f t="shared" si="31"/>
        <v>4.4375</v>
      </c>
      <c r="G161" s="94">
        <f t="shared" si="31"/>
        <v>-0.10815000838920241</v>
      </c>
      <c r="H161" s="94">
        <f t="shared" si="34"/>
        <v>19.69140625</v>
      </c>
      <c r="I161" s="94">
        <f t="shared" si="35"/>
        <v>87.380615234375</v>
      </c>
      <c r="J161" s="94">
        <f t="shared" si="36"/>
        <v>387.75148010253906</v>
      </c>
      <c r="K161" s="94">
        <f t="shared" si="37"/>
        <v>-0.4799156622270857</v>
      </c>
      <c r="L161" s="94">
        <f t="shared" si="38"/>
        <v>-2.1296257511326928</v>
      </c>
      <c r="M161" s="94">
        <f t="shared" ca="1" si="32"/>
        <v>-7.9664370961667563E-2</v>
      </c>
      <c r="N161" s="94">
        <f t="shared" ca="1" si="39"/>
        <v>8.1143153965297415E-4</v>
      </c>
      <c r="O161" s="129">
        <f t="shared" ca="1" si="40"/>
        <v>64562977988.13446</v>
      </c>
      <c r="P161" s="94">
        <f t="shared" ca="1" si="41"/>
        <v>53316424738.845131</v>
      </c>
      <c r="Q161" s="94">
        <f t="shared" ca="1" si="42"/>
        <v>11546300468.021492</v>
      </c>
      <c r="R161" s="10">
        <f t="shared" ca="1" si="33"/>
        <v>-2.8485637427534849E-2</v>
      </c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</row>
    <row r="162" spans="1:35" x14ac:dyDescent="0.2">
      <c r="A162" s="100"/>
      <c r="B162" s="100"/>
      <c r="C162" s="100"/>
      <c r="D162" s="101">
        <f t="shared" si="30"/>
        <v>0</v>
      </c>
      <c r="E162" s="101">
        <f t="shared" si="30"/>
        <v>0</v>
      </c>
      <c r="F162" s="94">
        <f t="shared" si="31"/>
        <v>0</v>
      </c>
      <c r="G162" s="94">
        <f t="shared" si="31"/>
        <v>0</v>
      </c>
      <c r="H162" s="94">
        <f t="shared" si="34"/>
        <v>0</v>
      </c>
      <c r="I162" s="94">
        <f t="shared" si="35"/>
        <v>0</v>
      </c>
      <c r="J162" s="94">
        <f t="shared" si="36"/>
        <v>0</v>
      </c>
      <c r="K162" s="94">
        <f t="shared" si="37"/>
        <v>0</v>
      </c>
      <c r="L162" s="94">
        <f t="shared" si="38"/>
        <v>0</v>
      </c>
      <c r="M162" s="94">
        <f t="shared" ca="1" si="32"/>
        <v>4.8011122413859379E-3</v>
      </c>
      <c r="N162" s="94">
        <f t="shared" ca="1" si="39"/>
        <v>0</v>
      </c>
      <c r="O162" s="129">
        <f t="shared" ca="1" si="40"/>
        <v>0</v>
      </c>
      <c r="P162" s="94">
        <f t="shared" ca="1" si="41"/>
        <v>0</v>
      </c>
      <c r="Q162" s="94">
        <f t="shared" ca="1" si="42"/>
        <v>0</v>
      </c>
      <c r="R162" s="10">
        <f t="shared" ca="1" si="33"/>
        <v>-4.8011122413859379E-3</v>
      </c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</row>
    <row r="163" spans="1:35" x14ac:dyDescent="0.2">
      <c r="A163" s="100"/>
      <c r="B163" s="100"/>
      <c r="C163" s="100"/>
      <c r="D163" s="101">
        <f t="shared" si="30"/>
        <v>0</v>
      </c>
      <c r="E163" s="101">
        <f t="shared" si="30"/>
        <v>0</v>
      </c>
      <c r="F163" s="94">
        <f t="shared" si="31"/>
        <v>0</v>
      </c>
      <c r="G163" s="94">
        <f t="shared" si="31"/>
        <v>0</v>
      </c>
      <c r="H163" s="94">
        <f t="shared" si="34"/>
        <v>0</v>
      </c>
      <c r="I163" s="94">
        <f t="shared" si="35"/>
        <v>0</v>
      </c>
      <c r="J163" s="94">
        <f t="shared" si="36"/>
        <v>0</v>
      </c>
      <c r="K163" s="94">
        <f t="shared" si="37"/>
        <v>0</v>
      </c>
      <c r="L163" s="94">
        <f t="shared" si="38"/>
        <v>0</v>
      </c>
      <c r="M163" s="94">
        <f t="shared" ca="1" si="32"/>
        <v>4.8011122413859379E-3</v>
      </c>
      <c r="N163" s="94">
        <f t="shared" ca="1" si="39"/>
        <v>0</v>
      </c>
      <c r="O163" s="129">
        <f t="shared" ca="1" si="40"/>
        <v>0</v>
      </c>
      <c r="P163" s="94">
        <f t="shared" ca="1" si="41"/>
        <v>0</v>
      </c>
      <c r="Q163" s="94">
        <f t="shared" ca="1" si="42"/>
        <v>0</v>
      </c>
      <c r="R163" s="10">
        <f t="shared" ca="1" si="33"/>
        <v>-4.8011122413859379E-3</v>
      </c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</row>
    <row r="164" spans="1:35" x14ac:dyDescent="0.2">
      <c r="A164" s="100"/>
      <c r="B164" s="100"/>
      <c r="C164" s="100"/>
      <c r="D164" s="101">
        <f t="shared" si="30"/>
        <v>0</v>
      </c>
      <c r="E164" s="101">
        <f t="shared" si="30"/>
        <v>0</v>
      </c>
      <c r="F164" s="94">
        <f t="shared" si="31"/>
        <v>0</v>
      </c>
      <c r="G164" s="94">
        <f t="shared" si="31"/>
        <v>0</v>
      </c>
      <c r="H164" s="94">
        <f t="shared" si="34"/>
        <v>0</v>
      </c>
      <c r="I164" s="94">
        <f t="shared" si="35"/>
        <v>0</v>
      </c>
      <c r="J164" s="94">
        <f t="shared" si="36"/>
        <v>0</v>
      </c>
      <c r="K164" s="94">
        <f t="shared" si="37"/>
        <v>0</v>
      </c>
      <c r="L164" s="94">
        <f t="shared" si="38"/>
        <v>0</v>
      </c>
      <c r="M164" s="94">
        <f t="shared" ca="1" si="32"/>
        <v>4.8011122413859379E-3</v>
      </c>
      <c r="N164" s="94">
        <f t="shared" ca="1" si="39"/>
        <v>0</v>
      </c>
      <c r="O164" s="129">
        <f t="shared" ca="1" si="40"/>
        <v>0</v>
      </c>
      <c r="P164" s="94">
        <f t="shared" ca="1" si="41"/>
        <v>0</v>
      </c>
      <c r="Q164" s="94">
        <f t="shared" ca="1" si="42"/>
        <v>0</v>
      </c>
      <c r="R164" s="10">
        <f t="shared" ca="1" si="33"/>
        <v>-4.8011122413859379E-3</v>
      </c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</row>
    <row r="165" spans="1:35" x14ac:dyDescent="0.2">
      <c r="A165" s="100"/>
      <c r="B165" s="100"/>
      <c r="C165" s="100"/>
      <c r="D165" s="101">
        <f t="shared" si="30"/>
        <v>0</v>
      </c>
      <c r="E165" s="101">
        <f t="shared" si="30"/>
        <v>0</v>
      </c>
      <c r="F165" s="94">
        <f t="shared" si="31"/>
        <v>0</v>
      </c>
      <c r="G165" s="94">
        <f t="shared" si="31"/>
        <v>0</v>
      </c>
      <c r="H165" s="94">
        <f t="shared" si="34"/>
        <v>0</v>
      </c>
      <c r="I165" s="94">
        <f t="shared" si="35"/>
        <v>0</v>
      </c>
      <c r="J165" s="94">
        <f t="shared" si="36"/>
        <v>0</v>
      </c>
      <c r="K165" s="94">
        <f t="shared" si="37"/>
        <v>0</v>
      </c>
      <c r="L165" s="94">
        <f t="shared" si="38"/>
        <v>0</v>
      </c>
      <c r="M165" s="94">
        <f t="shared" ca="1" si="32"/>
        <v>4.8011122413859379E-3</v>
      </c>
      <c r="N165" s="94">
        <f t="shared" ca="1" si="39"/>
        <v>0</v>
      </c>
      <c r="O165" s="129">
        <f t="shared" ca="1" si="40"/>
        <v>0</v>
      </c>
      <c r="P165" s="94">
        <f t="shared" ca="1" si="41"/>
        <v>0</v>
      </c>
      <c r="Q165" s="94">
        <f t="shared" ca="1" si="42"/>
        <v>0</v>
      </c>
      <c r="R165" s="10">
        <f t="shared" ca="1" si="33"/>
        <v>-4.8011122413859379E-3</v>
      </c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</row>
    <row r="166" spans="1:35" x14ac:dyDescent="0.2">
      <c r="A166" s="100"/>
      <c r="B166" s="100"/>
      <c r="C166" s="100"/>
      <c r="D166" s="101">
        <f t="shared" si="30"/>
        <v>0</v>
      </c>
      <c r="E166" s="101">
        <f t="shared" si="30"/>
        <v>0</v>
      </c>
      <c r="F166" s="94">
        <f t="shared" si="31"/>
        <v>0</v>
      </c>
      <c r="G166" s="94">
        <f t="shared" si="31"/>
        <v>0</v>
      </c>
      <c r="H166" s="94">
        <f t="shared" si="34"/>
        <v>0</v>
      </c>
      <c r="I166" s="94">
        <f t="shared" si="35"/>
        <v>0</v>
      </c>
      <c r="J166" s="94">
        <f t="shared" si="36"/>
        <v>0</v>
      </c>
      <c r="K166" s="94">
        <f t="shared" si="37"/>
        <v>0</v>
      </c>
      <c r="L166" s="94">
        <f t="shared" si="38"/>
        <v>0</v>
      </c>
      <c r="M166" s="94">
        <f t="shared" ca="1" si="32"/>
        <v>4.8011122413859379E-3</v>
      </c>
      <c r="N166" s="94">
        <f t="shared" ca="1" si="39"/>
        <v>0</v>
      </c>
      <c r="O166" s="129">
        <f t="shared" ca="1" si="40"/>
        <v>0</v>
      </c>
      <c r="P166" s="94">
        <f t="shared" ca="1" si="41"/>
        <v>0</v>
      </c>
      <c r="Q166" s="94">
        <f t="shared" ca="1" si="42"/>
        <v>0</v>
      </c>
      <c r="R166" s="10">
        <f t="shared" ca="1" si="33"/>
        <v>-4.8011122413859379E-3</v>
      </c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</row>
    <row r="167" spans="1:35" x14ac:dyDescent="0.2">
      <c r="A167" s="100"/>
      <c r="B167" s="100"/>
      <c r="C167" s="100"/>
      <c r="D167" s="101">
        <f t="shared" si="30"/>
        <v>0</v>
      </c>
      <c r="E167" s="101">
        <f t="shared" si="30"/>
        <v>0</v>
      </c>
      <c r="F167" s="94">
        <f t="shared" si="31"/>
        <v>0</v>
      </c>
      <c r="G167" s="94">
        <f t="shared" si="31"/>
        <v>0</v>
      </c>
      <c r="H167" s="94">
        <f t="shared" si="34"/>
        <v>0</v>
      </c>
      <c r="I167" s="94">
        <f t="shared" si="35"/>
        <v>0</v>
      </c>
      <c r="J167" s="94">
        <f t="shared" si="36"/>
        <v>0</v>
      </c>
      <c r="K167" s="94">
        <f t="shared" si="37"/>
        <v>0</v>
      </c>
      <c r="L167" s="94">
        <f t="shared" si="38"/>
        <v>0</v>
      </c>
      <c r="M167" s="94">
        <f t="shared" ca="1" si="32"/>
        <v>4.8011122413859379E-3</v>
      </c>
      <c r="N167" s="94">
        <f t="shared" ca="1" si="39"/>
        <v>0</v>
      </c>
      <c r="O167" s="129">
        <f t="shared" ca="1" si="40"/>
        <v>0</v>
      </c>
      <c r="P167" s="94">
        <f t="shared" ca="1" si="41"/>
        <v>0</v>
      </c>
      <c r="Q167" s="94">
        <f t="shared" ca="1" si="42"/>
        <v>0</v>
      </c>
      <c r="R167" s="10">
        <f t="shared" ca="1" si="33"/>
        <v>-4.8011122413859379E-3</v>
      </c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</row>
    <row r="168" spans="1:35" x14ac:dyDescent="0.2">
      <c r="A168" s="100"/>
      <c r="B168" s="100"/>
      <c r="C168" s="100"/>
      <c r="D168" s="101">
        <f t="shared" si="30"/>
        <v>0</v>
      </c>
      <c r="E168" s="101">
        <f t="shared" si="30"/>
        <v>0</v>
      </c>
      <c r="F168" s="94">
        <f t="shared" si="31"/>
        <v>0</v>
      </c>
      <c r="G168" s="94">
        <f t="shared" si="31"/>
        <v>0</v>
      </c>
      <c r="H168" s="94">
        <f t="shared" si="34"/>
        <v>0</v>
      </c>
      <c r="I168" s="94">
        <f t="shared" si="35"/>
        <v>0</v>
      </c>
      <c r="J168" s="94">
        <f t="shared" si="36"/>
        <v>0</v>
      </c>
      <c r="K168" s="94">
        <f t="shared" si="37"/>
        <v>0</v>
      </c>
      <c r="L168" s="94">
        <f t="shared" si="38"/>
        <v>0</v>
      </c>
      <c r="M168" s="94">
        <f t="shared" ca="1" si="32"/>
        <v>4.8011122413859379E-3</v>
      </c>
      <c r="N168" s="94">
        <f t="shared" ca="1" si="39"/>
        <v>0</v>
      </c>
      <c r="O168" s="129">
        <f t="shared" ca="1" si="40"/>
        <v>0</v>
      </c>
      <c r="P168" s="94">
        <f t="shared" ca="1" si="41"/>
        <v>0</v>
      </c>
      <c r="Q168" s="94">
        <f t="shared" ca="1" si="42"/>
        <v>0</v>
      </c>
      <c r="R168" s="10">
        <f t="shared" ca="1" si="33"/>
        <v>-4.8011122413859379E-3</v>
      </c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</row>
    <row r="169" spans="1:35" x14ac:dyDescent="0.2">
      <c r="A169" s="100"/>
      <c r="B169" s="100"/>
      <c r="C169" s="100"/>
      <c r="D169" s="101">
        <f t="shared" si="30"/>
        <v>0</v>
      </c>
      <c r="E169" s="101">
        <f t="shared" si="30"/>
        <v>0</v>
      </c>
      <c r="F169" s="94">
        <f t="shared" si="31"/>
        <v>0</v>
      </c>
      <c r="G169" s="94">
        <f t="shared" si="31"/>
        <v>0</v>
      </c>
      <c r="H169" s="94">
        <f t="shared" si="34"/>
        <v>0</v>
      </c>
      <c r="I169" s="94">
        <f t="shared" si="35"/>
        <v>0</v>
      </c>
      <c r="J169" s="94">
        <f t="shared" si="36"/>
        <v>0</v>
      </c>
      <c r="K169" s="94">
        <f t="shared" si="37"/>
        <v>0</v>
      </c>
      <c r="L169" s="94">
        <f t="shared" si="38"/>
        <v>0</v>
      </c>
      <c r="M169" s="94">
        <f t="shared" ca="1" si="32"/>
        <v>4.8011122413859379E-3</v>
      </c>
      <c r="N169" s="94">
        <f t="shared" ca="1" si="39"/>
        <v>0</v>
      </c>
      <c r="O169" s="129">
        <f t="shared" ca="1" si="40"/>
        <v>0</v>
      </c>
      <c r="P169" s="94">
        <f t="shared" ca="1" si="41"/>
        <v>0</v>
      </c>
      <c r="Q169" s="94">
        <f t="shared" ca="1" si="42"/>
        <v>0</v>
      </c>
      <c r="R169" s="10">
        <f t="shared" ca="1" si="33"/>
        <v>-4.8011122413859379E-3</v>
      </c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</row>
    <row r="170" spans="1:35" x14ac:dyDescent="0.2">
      <c r="A170" s="100"/>
      <c r="B170" s="100"/>
      <c r="C170" s="100"/>
      <c r="D170" s="101">
        <f t="shared" si="30"/>
        <v>0</v>
      </c>
      <c r="E170" s="101">
        <f t="shared" si="30"/>
        <v>0</v>
      </c>
      <c r="F170" s="94">
        <f t="shared" si="31"/>
        <v>0</v>
      </c>
      <c r="G170" s="94">
        <f t="shared" si="31"/>
        <v>0</v>
      </c>
      <c r="H170" s="94">
        <f t="shared" si="34"/>
        <v>0</v>
      </c>
      <c r="I170" s="94">
        <f t="shared" si="35"/>
        <v>0</v>
      </c>
      <c r="J170" s="94">
        <f t="shared" si="36"/>
        <v>0</v>
      </c>
      <c r="K170" s="94">
        <f t="shared" si="37"/>
        <v>0</v>
      </c>
      <c r="L170" s="94">
        <f t="shared" si="38"/>
        <v>0</v>
      </c>
      <c r="M170" s="94">
        <f t="shared" ca="1" si="32"/>
        <v>4.8011122413859379E-3</v>
      </c>
      <c r="N170" s="94">
        <f t="shared" ca="1" si="39"/>
        <v>0</v>
      </c>
      <c r="O170" s="129">
        <f t="shared" ca="1" si="40"/>
        <v>0</v>
      </c>
      <c r="P170" s="94">
        <f t="shared" ca="1" si="41"/>
        <v>0</v>
      </c>
      <c r="Q170" s="94">
        <f t="shared" ca="1" si="42"/>
        <v>0</v>
      </c>
      <c r="R170" s="10">
        <f t="shared" ca="1" si="33"/>
        <v>-4.8011122413859379E-3</v>
      </c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</row>
    <row r="171" spans="1:35" x14ac:dyDescent="0.2">
      <c r="A171" s="100"/>
      <c r="B171" s="100"/>
      <c r="C171" s="100"/>
      <c r="D171" s="101">
        <f t="shared" si="30"/>
        <v>0</v>
      </c>
      <c r="E171" s="101">
        <f t="shared" si="30"/>
        <v>0</v>
      </c>
      <c r="F171" s="94">
        <f t="shared" si="31"/>
        <v>0</v>
      </c>
      <c r="G171" s="94">
        <f t="shared" si="31"/>
        <v>0</v>
      </c>
      <c r="H171" s="94">
        <f t="shared" si="34"/>
        <v>0</v>
      </c>
      <c r="I171" s="94">
        <f t="shared" si="35"/>
        <v>0</v>
      </c>
      <c r="J171" s="94">
        <f t="shared" si="36"/>
        <v>0</v>
      </c>
      <c r="K171" s="94">
        <f t="shared" si="37"/>
        <v>0</v>
      </c>
      <c r="L171" s="94">
        <f t="shared" si="38"/>
        <v>0</v>
      </c>
      <c r="M171" s="94">
        <f t="shared" ca="1" si="32"/>
        <v>4.8011122413859379E-3</v>
      </c>
      <c r="N171" s="94">
        <f t="shared" ca="1" si="39"/>
        <v>0</v>
      </c>
      <c r="O171" s="129">
        <f t="shared" ca="1" si="40"/>
        <v>0</v>
      </c>
      <c r="P171" s="94">
        <f t="shared" ca="1" si="41"/>
        <v>0</v>
      </c>
      <c r="Q171" s="94">
        <f t="shared" ca="1" si="42"/>
        <v>0</v>
      </c>
      <c r="R171" s="10">
        <f t="shared" ca="1" si="33"/>
        <v>-4.8011122413859379E-3</v>
      </c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</row>
    <row r="172" spans="1:35" x14ac:dyDescent="0.2">
      <c r="A172" s="100"/>
      <c r="B172" s="100"/>
      <c r="C172" s="100"/>
      <c r="D172" s="101">
        <f t="shared" si="30"/>
        <v>0</v>
      </c>
      <c r="E172" s="101">
        <f t="shared" si="30"/>
        <v>0</v>
      </c>
      <c r="F172" s="94">
        <f t="shared" si="31"/>
        <v>0</v>
      </c>
      <c r="G172" s="94">
        <f t="shared" si="31"/>
        <v>0</v>
      </c>
      <c r="H172" s="94">
        <f t="shared" si="34"/>
        <v>0</v>
      </c>
      <c r="I172" s="94">
        <f t="shared" si="35"/>
        <v>0</v>
      </c>
      <c r="J172" s="94">
        <f t="shared" si="36"/>
        <v>0</v>
      </c>
      <c r="K172" s="94">
        <f t="shared" si="37"/>
        <v>0</v>
      </c>
      <c r="L172" s="94">
        <f t="shared" si="38"/>
        <v>0</v>
      </c>
      <c r="M172" s="94">
        <f t="shared" ca="1" si="32"/>
        <v>4.8011122413859379E-3</v>
      </c>
      <c r="N172" s="94">
        <f t="shared" ca="1" si="39"/>
        <v>0</v>
      </c>
      <c r="O172" s="129">
        <f t="shared" ca="1" si="40"/>
        <v>0</v>
      </c>
      <c r="P172" s="94">
        <f t="shared" ca="1" si="41"/>
        <v>0</v>
      </c>
      <c r="Q172" s="94">
        <f t="shared" ca="1" si="42"/>
        <v>0</v>
      </c>
      <c r="R172" s="10">
        <f t="shared" ca="1" si="33"/>
        <v>-4.8011122413859379E-3</v>
      </c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</row>
    <row r="173" spans="1:35" x14ac:dyDescent="0.2">
      <c r="A173" s="100"/>
      <c r="B173" s="100"/>
      <c r="C173" s="100"/>
      <c r="D173" s="101">
        <f t="shared" si="30"/>
        <v>0</v>
      </c>
      <c r="E173" s="101">
        <f t="shared" si="30"/>
        <v>0</v>
      </c>
      <c r="F173" s="94">
        <f t="shared" si="31"/>
        <v>0</v>
      </c>
      <c r="G173" s="94">
        <f t="shared" si="31"/>
        <v>0</v>
      </c>
      <c r="H173" s="94">
        <f t="shared" si="34"/>
        <v>0</v>
      </c>
      <c r="I173" s="94">
        <f t="shared" si="35"/>
        <v>0</v>
      </c>
      <c r="J173" s="94">
        <f t="shared" si="36"/>
        <v>0</v>
      </c>
      <c r="K173" s="94">
        <f t="shared" si="37"/>
        <v>0</v>
      </c>
      <c r="L173" s="94">
        <f t="shared" si="38"/>
        <v>0</v>
      </c>
      <c r="M173" s="94">
        <f t="shared" ca="1" si="32"/>
        <v>4.8011122413859379E-3</v>
      </c>
      <c r="N173" s="94">
        <f t="shared" ca="1" si="39"/>
        <v>0</v>
      </c>
      <c r="O173" s="129">
        <f t="shared" ca="1" si="40"/>
        <v>0</v>
      </c>
      <c r="P173" s="94">
        <f t="shared" ca="1" si="41"/>
        <v>0</v>
      </c>
      <c r="Q173" s="94">
        <f t="shared" ca="1" si="42"/>
        <v>0</v>
      </c>
      <c r="R173" s="10">
        <f t="shared" ca="1" si="33"/>
        <v>-4.8011122413859379E-3</v>
      </c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</row>
    <row r="174" spans="1:35" x14ac:dyDescent="0.2">
      <c r="A174" s="100"/>
      <c r="B174" s="100"/>
      <c r="C174" s="100"/>
      <c r="D174" s="101">
        <f t="shared" si="30"/>
        <v>0</v>
      </c>
      <c r="E174" s="101">
        <f t="shared" si="30"/>
        <v>0</v>
      </c>
      <c r="F174" s="94">
        <f t="shared" si="31"/>
        <v>0</v>
      </c>
      <c r="G174" s="94">
        <f t="shared" si="31"/>
        <v>0</v>
      </c>
      <c r="H174" s="94">
        <f t="shared" si="34"/>
        <v>0</v>
      </c>
      <c r="I174" s="94">
        <f t="shared" si="35"/>
        <v>0</v>
      </c>
      <c r="J174" s="94">
        <f t="shared" si="36"/>
        <v>0</v>
      </c>
      <c r="K174" s="94">
        <f t="shared" si="37"/>
        <v>0</v>
      </c>
      <c r="L174" s="94">
        <f t="shared" si="38"/>
        <v>0</v>
      </c>
      <c r="M174" s="94">
        <f t="shared" ca="1" si="32"/>
        <v>4.8011122413859379E-3</v>
      </c>
      <c r="N174" s="94">
        <f t="shared" ca="1" si="39"/>
        <v>0</v>
      </c>
      <c r="O174" s="129">
        <f t="shared" ca="1" si="40"/>
        <v>0</v>
      </c>
      <c r="P174" s="94">
        <f t="shared" ca="1" si="41"/>
        <v>0</v>
      </c>
      <c r="Q174" s="94">
        <f t="shared" ca="1" si="42"/>
        <v>0</v>
      </c>
      <c r="R174" s="10">
        <f t="shared" ca="1" si="33"/>
        <v>-4.8011122413859379E-3</v>
      </c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</row>
    <row r="175" spans="1:35" x14ac:dyDescent="0.2">
      <c r="A175" s="100"/>
      <c r="B175" s="100"/>
      <c r="C175" s="100"/>
      <c r="D175" s="101">
        <f t="shared" si="30"/>
        <v>0</v>
      </c>
      <c r="E175" s="101">
        <f t="shared" si="30"/>
        <v>0</v>
      </c>
      <c r="F175" s="94">
        <f t="shared" si="31"/>
        <v>0</v>
      </c>
      <c r="G175" s="94">
        <f t="shared" si="31"/>
        <v>0</v>
      </c>
      <c r="H175" s="94">
        <f t="shared" si="34"/>
        <v>0</v>
      </c>
      <c r="I175" s="94">
        <f t="shared" si="35"/>
        <v>0</v>
      </c>
      <c r="J175" s="94">
        <f t="shared" si="36"/>
        <v>0</v>
      </c>
      <c r="K175" s="94">
        <f t="shared" si="37"/>
        <v>0</v>
      </c>
      <c r="L175" s="94">
        <f t="shared" si="38"/>
        <v>0</v>
      </c>
      <c r="M175" s="94">
        <f t="shared" ca="1" si="32"/>
        <v>4.8011122413859379E-3</v>
      </c>
      <c r="N175" s="94">
        <f t="shared" ca="1" si="39"/>
        <v>0</v>
      </c>
      <c r="O175" s="129">
        <f t="shared" ca="1" si="40"/>
        <v>0</v>
      </c>
      <c r="P175" s="94">
        <f t="shared" ca="1" si="41"/>
        <v>0</v>
      </c>
      <c r="Q175" s="94">
        <f t="shared" ca="1" si="42"/>
        <v>0</v>
      </c>
      <c r="R175" s="10">
        <f t="shared" ca="1" si="33"/>
        <v>-4.8011122413859379E-3</v>
      </c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</row>
    <row r="176" spans="1:35" x14ac:dyDescent="0.2">
      <c r="A176" s="100"/>
      <c r="B176" s="100"/>
      <c r="C176" s="100"/>
      <c r="D176" s="101">
        <f t="shared" si="30"/>
        <v>0</v>
      </c>
      <c r="E176" s="101">
        <f t="shared" si="30"/>
        <v>0</v>
      </c>
      <c r="F176" s="94">
        <f t="shared" si="31"/>
        <v>0</v>
      </c>
      <c r="G176" s="94">
        <f t="shared" si="31"/>
        <v>0</v>
      </c>
      <c r="H176" s="94">
        <f t="shared" si="34"/>
        <v>0</v>
      </c>
      <c r="I176" s="94">
        <f t="shared" si="35"/>
        <v>0</v>
      </c>
      <c r="J176" s="94">
        <f t="shared" si="36"/>
        <v>0</v>
      </c>
      <c r="K176" s="94">
        <f t="shared" si="37"/>
        <v>0</v>
      </c>
      <c r="L176" s="94">
        <f t="shared" si="38"/>
        <v>0</v>
      </c>
      <c r="M176" s="94">
        <f t="shared" ca="1" si="32"/>
        <v>4.8011122413859379E-3</v>
      </c>
      <c r="N176" s="94">
        <f t="shared" ca="1" si="39"/>
        <v>0</v>
      </c>
      <c r="O176" s="129">
        <f t="shared" ca="1" si="40"/>
        <v>0</v>
      </c>
      <c r="P176" s="94">
        <f t="shared" ca="1" si="41"/>
        <v>0</v>
      </c>
      <c r="Q176" s="94">
        <f t="shared" ca="1" si="42"/>
        <v>0</v>
      </c>
      <c r="R176" s="10">
        <f t="shared" ca="1" si="33"/>
        <v>-4.8011122413859379E-3</v>
      </c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</row>
    <row r="177" spans="1:35" x14ac:dyDescent="0.2">
      <c r="A177" s="100"/>
      <c r="B177" s="100"/>
      <c r="C177" s="100"/>
      <c r="D177" s="101">
        <f t="shared" si="30"/>
        <v>0</v>
      </c>
      <c r="E177" s="101">
        <f t="shared" si="30"/>
        <v>0</v>
      </c>
      <c r="F177" s="94">
        <f t="shared" si="31"/>
        <v>0</v>
      </c>
      <c r="G177" s="94">
        <f t="shared" si="31"/>
        <v>0</v>
      </c>
      <c r="H177" s="94">
        <f t="shared" si="34"/>
        <v>0</v>
      </c>
      <c r="I177" s="94">
        <f t="shared" si="35"/>
        <v>0</v>
      </c>
      <c r="J177" s="94">
        <f t="shared" si="36"/>
        <v>0</v>
      </c>
      <c r="K177" s="94">
        <f t="shared" si="37"/>
        <v>0</v>
      </c>
      <c r="L177" s="94">
        <f t="shared" si="38"/>
        <v>0</v>
      </c>
      <c r="M177" s="94">
        <f t="shared" ca="1" si="32"/>
        <v>4.8011122413859379E-3</v>
      </c>
      <c r="N177" s="94">
        <f t="shared" ca="1" si="39"/>
        <v>0</v>
      </c>
      <c r="O177" s="129">
        <f t="shared" ca="1" si="40"/>
        <v>0</v>
      </c>
      <c r="P177" s="94">
        <f t="shared" ca="1" si="41"/>
        <v>0</v>
      </c>
      <c r="Q177" s="94">
        <f t="shared" ca="1" si="42"/>
        <v>0</v>
      </c>
      <c r="R177" s="10">
        <f t="shared" ca="1" si="33"/>
        <v>-4.8011122413859379E-3</v>
      </c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</row>
    <row r="178" spans="1:35" x14ac:dyDescent="0.2">
      <c r="A178" s="100"/>
      <c r="B178" s="100"/>
      <c r="C178" s="100"/>
      <c r="D178" s="101">
        <f t="shared" si="30"/>
        <v>0</v>
      </c>
      <c r="E178" s="101">
        <f t="shared" si="30"/>
        <v>0</v>
      </c>
      <c r="F178" s="94">
        <f t="shared" si="31"/>
        <v>0</v>
      </c>
      <c r="G178" s="94">
        <f t="shared" si="31"/>
        <v>0</v>
      </c>
      <c r="H178" s="94">
        <f t="shared" si="34"/>
        <v>0</v>
      </c>
      <c r="I178" s="94">
        <f t="shared" si="35"/>
        <v>0</v>
      </c>
      <c r="J178" s="94">
        <f t="shared" si="36"/>
        <v>0</v>
      </c>
      <c r="K178" s="94">
        <f t="shared" si="37"/>
        <v>0</v>
      </c>
      <c r="L178" s="94">
        <f t="shared" si="38"/>
        <v>0</v>
      </c>
      <c r="M178" s="94">
        <f t="shared" ca="1" si="32"/>
        <v>4.8011122413859379E-3</v>
      </c>
      <c r="N178" s="94">
        <f t="shared" ca="1" si="39"/>
        <v>0</v>
      </c>
      <c r="O178" s="129">
        <f t="shared" ca="1" si="40"/>
        <v>0</v>
      </c>
      <c r="P178" s="94">
        <f t="shared" ca="1" si="41"/>
        <v>0</v>
      </c>
      <c r="Q178" s="94">
        <f t="shared" ca="1" si="42"/>
        <v>0</v>
      </c>
      <c r="R178" s="10">
        <f t="shared" ca="1" si="33"/>
        <v>-4.8011122413859379E-3</v>
      </c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</row>
    <row r="179" spans="1:35" x14ac:dyDescent="0.2">
      <c r="A179" s="100"/>
      <c r="B179" s="100"/>
      <c r="C179" s="100"/>
      <c r="D179" s="101">
        <f t="shared" si="30"/>
        <v>0</v>
      </c>
      <c r="E179" s="101">
        <f t="shared" si="30"/>
        <v>0</v>
      </c>
      <c r="F179" s="94">
        <f t="shared" si="31"/>
        <v>0</v>
      </c>
      <c r="G179" s="94">
        <f t="shared" si="31"/>
        <v>0</v>
      </c>
      <c r="H179" s="94">
        <f t="shared" si="34"/>
        <v>0</v>
      </c>
      <c r="I179" s="94">
        <f t="shared" si="35"/>
        <v>0</v>
      </c>
      <c r="J179" s="94">
        <f t="shared" si="36"/>
        <v>0</v>
      </c>
      <c r="K179" s="94">
        <f t="shared" si="37"/>
        <v>0</v>
      </c>
      <c r="L179" s="94">
        <f t="shared" si="38"/>
        <v>0</v>
      </c>
      <c r="M179" s="94">
        <f t="shared" ca="1" si="32"/>
        <v>4.8011122413859379E-3</v>
      </c>
      <c r="N179" s="94">
        <f t="shared" ca="1" si="39"/>
        <v>0</v>
      </c>
      <c r="O179" s="129">
        <f t="shared" ca="1" si="40"/>
        <v>0</v>
      </c>
      <c r="P179" s="94">
        <f t="shared" ca="1" si="41"/>
        <v>0</v>
      </c>
      <c r="Q179" s="94">
        <f t="shared" ca="1" si="42"/>
        <v>0</v>
      </c>
      <c r="R179" s="10">
        <f t="shared" ca="1" si="33"/>
        <v>-4.8011122413859379E-3</v>
      </c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</row>
    <row r="180" spans="1:35" x14ac:dyDescent="0.2">
      <c r="A180" s="100"/>
      <c r="B180" s="100"/>
      <c r="C180" s="100"/>
      <c r="D180" s="101">
        <f t="shared" si="30"/>
        <v>0</v>
      </c>
      <c r="E180" s="101">
        <f t="shared" si="30"/>
        <v>0</v>
      </c>
      <c r="F180" s="94">
        <f t="shared" si="31"/>
        <v>0</v>
      </c>
      <c r="G180" s="94">
        <f t="shared" si="31"/>
        <v>0</v>
      </c>
      <c r="H180" s="94">
        <f t="shared" si="34"/>
        <v>0</v>
      </c>
      <c r="I180" s="94">
        <f t="shared" si="35"/>
        <v>0</v>
      </c>
      <c r="J180" s="94">
        <f t="shared" si="36"/>
        <v>0</v>
      </c>
      <c r="K180" s="94">
        <f t="shared" si="37"/>
        <v>0</v>
      </c>
      <c r="L180" s="94">
        <f t="shared" si="38"/>
        <v>0</v>
      </c>
      <c r="M180" s="94">
        <f t="shared" ca="1" si="32"/>
        <v>4.8011122413859379E-3</v>
      </c>
      <c r="N180" s="94">
        <f t="shared" ca="1" si="39"/>
        <v>0</v>
      </c>
      <c r="O180" s="129">
        <f t="shared" ca="1" si="40"/>
        <v>0</v>
      </c>
      <c r="P180" s="94">
        <f t="shared" ca="1" si="41"/>
        <v>0</v>
      </c>
      <c r="Q180" s="94">
        <f t="shared" ca="1" si="42"/>
        <v>0</v>
      </c>
      <c r="R180" s="10">
        <f t="shared" ca="1" si="33"/>
        <v>-4.8011122413859379E-3</v>
      </c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</row>
    <row r="181" spans="1:35" x14ac:dyDescent="0.2">
      <c r="A181" s="100"/>
      <c r="B181" s="100"/>
      <c r="C181" s="100"/>
      <c r="D181" s="101">
        <f t="shared" si="30"/>
        <v>0</v>
      </c>
      <c r="E181" s="101">
        <f t="shared" si="30"/>
        <v>0</v>
      </c>
      <c r="F181" s="94">
        <f t="shared" si="31"/>
        <v>0</v>
      </c>
      <c r="G181" s="94">
        <f t="shared" si="31"/>
        <v>0</v>
      </c>
      <c r="H181" s="94">
        <f t="shared" si="34"/>
        <v>0</v>
      </c>
      <c r="I181" s="94">
        <f t="shared" si="35"/>
        <v>0</v>
      </c>
      <c r="J181" s="94">
        <f t="shared" si="36"/>
        <v>0</v>
      </c>
      <c r="K181" s="94">
        <f t="shared" si="37"/>
        <v>0</v>
      </c>
      <c r="L181" s="94">
        <f t="shared" si="38"/>
        <v>0</v>
      </c>
      <c r="M181" s="94">
        <f t="shared" ca="1" si="32"/>
        <v>4.8011122413859379E-3</v>
      </c>
      <c r="N181" s="94">
        <f t="shared" ca="1" si="39"/>
        <v>0</v>
      </c>
      <c r="O181" s="129">
        <f t="shared" ca="1" si="40"/>
        <v>0</v>
      </c>
      <c r="P181" s="94">
        <f t="shared" ca="1" si="41"/>
        <v>0</v>
      </c>
      <c r="Q181" s="94">
        <f t="shared" ca="1" si="42"/>
        <v>0</v>
      </c>
      <c r="R181" s="10">
        <f t="shared" ca="1" si="33"/>
        <v>-4.8011122413859379E-3</v>
      </c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</row>
    <row r="182" spans="1:35" x14ac:dyDescent="0.2">
      <c r="A182" s="100"/>
      <c r="B182" s="100"/>
      <c r="C182" s="100"/>
      <c r="D182" s="101">
        <f t="shared" si="30"/>
        <v>0</v>
      </c>
      <c r="E182" s="101">
        <f t="shared" si="30"/>
        <v>0</v>
      </c>
      <c r="F182" s="94">
        <f t="shared" si="31"/>
        <v>0</v>
      </c>
      <c r="G182" s="94">
        <f t="shared" si="31"/>
        <v>0</v>
      </c>
      <c r="H182" s="94">
        <f t="shared" si="34"/>
        <v>0</v>
      </c>
      <c r="I182" s="94">
        <f t="shared" si="35"/>
        <v>0</v>
      </c>
      <c r="J182" s="94">
        <f t="shared" si="36"/>
        <v>0</v>
      </c>
      <c r="K182" s="94">
        <f t="shared" si="37"/>
        <v>0</v>
      </c>
      <c r="L182" s="94">
        <f t="shared" si="38"/>
        <v>0</v>
      </c>
      <c r="M182" s="94">
        <f t="shared" ca="1" si="32"/>
        <v>4.8011122413859379E-3</v>
      </c>
      <c r="N182" s="94">
        <f t="shared" ca="1" si="39"/>
        <v>0</v>
      </c>
      <c r="O182" s="129">
        <f t="shared" ca="1" si="40"/>
        <v>0</v>
      </c>
      <c r="P182" s="94">
        <f t="shared" ca="1" si="41"/>
        <v>0</v>
      </c>
      <c r="Q182" s="94">
        <f t="shared" ca="1" si="42"/>
        <v>0</v>
      </c>
      <c r="R182" s="10">
        <f t="shared" ca="1" si="33"/>
        <v>-4.8011122413859379E-3</v>
      </c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</row>
    <row r="183" spans="1:35" x14ac:dyDescent="0.2">
      <c r="A183" s="100"/>
      <c r="B183" s="100"/>
      <c r="C183" s="100"/>
      <c r="D183" s="101">
        <f t="shared" si="30"/>
        <v>0</v>
      </c>
      <c r="E183" s="101">
        <f t="shared" si="30"/>
        <v>0</v>
      </c>
      <c r="F183" s="94">
        <f t="shared" si="31"/>
        <v>0</v>
      </c>
      <c r="G183" s="94">
        <f t="shared" si="31"/>
        <v>0</v>
      </c>
      <c r="H183" s="94">
        <f t="shared" si="34"/>
        <v>0</v>
      </c>
      <c r="I183" s="94">
        <f t="shared" si="35"/>
        <v>0</v>
      </c>
      <c r="J183" s="94">
        <f t="shared" si="36"/>
        <v>0</v>
      </c>
      <c r="K183" s="94">
        <f t="shared" si="37"/>
        <v>0</v>
      </c>
      <c r="L183" s="94">
        <f t="shared" si="38"/>
        <v>0</v>
      </c>
      <c r="M183" s="94">
        <f t="shared" ca="1" si="32"/>
        <v>4.8011122413859379E-3</v>
      </c>
      <c r="N183" s="94">
        <f t="shared" ca="1" si="39"/>
        <v>0</v>
      </c>
      <c r="O183" s="129">
        <f t="shared" ca="1" si="40"/>
        <v>0</v>
      </c>
      <c r="P183" s="94">
        <f t="shared" ca="1" si="41"/>
        <v>0</v>
      </c>
      <c r="Q183" s="94">
        <f t="shared" ca="1" si="42"/>
        <v>0</v>
      </c>
      <c r="R183" s="10">
        <f t="shared" ca="1" si="33"/>
        <v>-4.8011122413859379E-3</v>
      </c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</row>
    <row r="184" spans="1:35" x14ac:dyDescent="0.2">
      <c r="A184" s="100"/>
      <c r="B184" s="100"/>
      <c r="C184" s="100"/>
      <c r="D184" s="101">
        <f t="shared" si="30"/>
        <v>0</v>
      </c>
      <c r="E184" s="101">
        <f t="shared" si="30"/>
        <v>0</v>
      </c>
      <c r="F184" s="94">
        <f t="shared" si="31"/>
        <v>0</v>
      </c>
      <c r="G184" s="94">
        <f t="shared" si="31"/>
        <v>0</v>
      </c>
      <c r="H184" s="94">
        <f t="shared" si="34"/>
        <v>0</v>
      </c>
      <c r="I184" s="94">
        <f t="shared" si="35"/>
        <v>0</v>
      </c>
      <c r="J184" s="94">
        <f t="shared" si="36"/>
        <v>0</v>
      </c>
      <c r="K184" s="94">
        <f t="shared" si="37"/>
        <v>0</v>
      </c>
      <c r="L184" s="94">
        <f t="shared" si="38"/>
        <v>0</v>
      </c>
      <c r="M184" s="94">
        <f t="shared" ca="1" si="32"/>
        <v>4.8011122413859379E-3</v>
      </c>
      <c r="N184" s="94">
        <f t="shared" ca="1" si="39"/>
        <v>0</v>
      </c>
      <c r="O184" s="129">
        <f t="shared" ca="1" si="40"/>
        <v>0</v>
      </c>
      <c r="P184" s="94">
        <f t="shared" ca="1" si="41"/>
        <v>0</v>
      </c>
      <c r="Q184" s="94">
        <f t="shared" ca="1" si="42"/>
        <v>0</v>
      </c>
      <c r="R184" s="10">
        <f t="shared" ca="1" si="33"/>
        <v>-4.8011122413859379E-3</v>
      </c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</row>
    <row r="185" spans="1:35" x14ac:dyDescent="0.2">
      <c r="A185" s="100"/>
      <c r="B185" s="100"/>
      <c r="C185" s="100"/>
      <c r="D185" s="101">
        <f t="shared" si="30"/>
        <v>0</v>
      </c>
      <c r="E185" s="101">
        <f t="shared" si="30"/>
        <v>0</v>
      </c>
      <c r="F185" s="94">
        <f t="shared" si="31"/>
        <v>0</v>
      </c>
      <c r="G185" s="94">
        <f t="shared" si="31"/>
        <v>0</v>
      </c>
      <c r="H185" s="94">
        <f t="shared" si="34"/>
        <v>0</v>
      </c>
      <c r="I185" s="94">
        <f t="shared" si="35"/>
        <v>0</v>
      </c>
      <c r="J185" s="94">
        <f t="shared" si="36"/>
        <v>0</v>
      </c>
      <c r="K185" s="94">
        <f t="shared" si="37"/>
        <v>0</v>
      </c>
      <c r="L185" s="94">
        <f t="shared" si="38"/>
        <v>0</v>
      </c>
      <c r="M185" s="94">
        <f t="shared" ca="1" si="32"/>
        <v>4.8011122413859379E-3</v>
      </c>
      <c r="N185" s="94">
        <f t="shared" ca="1" si="39"/>
        <v>0</v>
      </c>
      <c r="O185" s="129">
        <f t="shared" ca="1" si="40"/>
        <v>0</v>
      </c>
      <c r="P185" s="94">
        <f t="shared" ca="1" si="41"/>
        <v>0</v>
      </c>
      <c r="Q185" s="94">
        <f t="shared" ca="1" si="42"/>
        <v>0</v>
      </c>
      <c r="R185" s="10">
        <f t="shared" ca="1" si="33"/>
        <v>-4.8011122413859379E-3</v>
      </c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</row>
    <row r="186" spans="1:35" x14ac:dyDescent="0.2">
      <c r="A186" s="100"/>
      <c r="B186" s="100"/>
      <c r="C186" s="100"/>
      <c r="D186" s="101">
        <f t="shared" si="30"/>
        <v>0</v>
      </c>
      <c r="E186" s="101">
        <f t="shared" si="30"/>
        <v>0</v>
      </c>
      <c r="F186" s="94">
        <f t="shared" si="31"/>
        <v>0</v>
      </c>
      <c r="G186" s="94">
        <f t="shared" si="31"/>
        <v>0</v>
      </c>
      <c r="H186" s="94">
        <f t="shared" si="34"/>
        <v>0</v>
      </c>
      <c r="I186" s="94">
        <f t="shared" si="35"/>
        <v>0</v>
      </c>
      <c r="J186" s="94">
        <f t="shared" si="36"/>
        <v>0</v>
      </c>
      <c r="K186" s="94">
        <f t="shared" si="37"/>
        <v>0</v>
      </c>
      <c r="L186" s="94">
        <f t="shared" si="38"/>
        <v>0</v>
      </c>
      <c r="M186" s="94">
        <f t="shared" ca="1" si="32"/>
        <v>4.8011122413859379E-3</v>
      </c>
      <c r="N186" s="94">
        <f t="shared" ca="1" si="39"/>
        <v>0</v>
      </c>
      <c r="O186" s="129">
        <f t="shared" ca="1" si="40"/>
        <v>0</v>
      </c>
      <c r="P186" s="94">
        <f t="shared" ca="1" si="41"/>
        <v>0</v>
      </c>
      <c r="Q186" s="94">
        <f t="shared" ca="1" si="42"/>
        <v>0</v>
      </c>
      <c r="R186" s="10">
        <f t="shared" ca="1" si="33"/>
        <v>-4.8011122413859379E-3</v>
      </c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</row>
    <row r="187" spans="1:35" x14ac:dyDescent="0.2">
      <c r="A187" s="100"/>
      <c r="B187" s="100"/>
      <c r="C187" s="100"/>
      <c r="D187" s="101">
        <f t="shared" si="30"/>
        <v>0</v>
      </c>
      <c r="E187" s="101">
        <f t="shared" si="30"/>
        <v>0</v>
      </c>
      <c r="F187" s="94">
        <f t="shared" si="31"/>
        <v>0</v>
      </c>
      <c r="G187" s="94">
        <f t="shared" si="31"/>
        <v>0</v>
      </c>
      <c r="H187" s="94">
        <f t="shared" si="34"/>
        <v>0</v>
      </c>
      <c r="I187" s="94">
        <f t="shared" si="35"/>
        <v>0</v>
      </c>
      <c r="J187" s="94">
        <f t="shared" si="36"/>
        <v>0</v>
      </c>
      <c r="K187" s="94">
        <f t="shared" si="37"/>
        <v>0</v>
      </c>
      <c r="L187" s="94">
        <f t="shared" si="38"/>
        <v>0</v>
      </c>
      <c r="M187" s="94">
        <f t="shared" ca="1" si="32"/>
        <v>4.8011122413859379E-3</v>
      </c>
      <c r="N187" s="94">
        <f t="shared" ca="1" si="39"/>
        <v>0</v>
      </c>
      <c r="O187" s="129">
        <f t="shared" ca="1" si="40"/>
        <v>0</v>
      </c>
      <c r="P187" s="94">
        <f t="shared" ca="1" si="41"/>
        <v>0</v>
      </c>
      <c r="Q187" s="94">
        <f t="shared" ca="1" si="42"/>
        <v>0</v>
      </c>
      <c r="R187" s="10">
        <f t="shared" ca="1" si="33"/>
        <v>-4.8011122413859379E-3</v>
      </c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</row>
    <row r="188" spans="1:35" x14ac:dyDescent="0.2">
      <c r="A188" s="100"/>
      <c r="B188" s="100"/>
      <c r="C188" s="100"/>
      <c r="D188" s="101">
        <f t="shared" si="30"/>
        <v>0</v>
      </c>
      <c r="E188" s="101">
        <f t="shared" si="30"/>
        <v>0</v>
      </c>
      <c r="F188" s="94">
        <f t="shared" si="31"/>
        <v>0</v>
      </c>
      <c r="G188" s="94">
        <f t="shared" si="31"/>
        <v>0</v>
      </c>
      <c r="H188" s="94">
        <f t="shared" si="34"/>
        <v>0</v>
      </c>
      <c r="I188" s="94">
        <f t="shared" si="35"/>
        <v>0</v>
      </c>
      <c r="J188" s="94">
        <f t="shared" si="36"/>
        <v>0</v>
      </c>
      <c r="K188" s="94">
        <f t="shared" si="37"/>
        <v>0</v>
      </c>
      <c r="L188" s="94">
        <f t="shared" si="38"/>
        <v>0</v>
      </c>
      <c r="M188" s="94">
        <f t="shared" ca="1" si="32"/>
        <v>4.8011122413859379E-3</v>
      </c>
      <c r="N188" s="94">
        <f t="shared" ca="1" si="39"/>
        <v>0</v>
      </c>
      <c r="O188" s="129">
        <f t="shared" ca="1" si="40"/>
        <v>0</v>
      </c>
      <c r="P188" s="94">
        <f t="shared" ca="1" si="41"/>
        <v>0</v>
      </c>
      <c r="Q188" s="94">
        <f t="shared" ca="1" si="42"/>
        <v>0</v>
      </c>
      <c r="R188" s="10">
        <f t="shared" ca="1" si="33"/>
        <v>-4.8011122413859379E-3</v>
      </c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</row>
    <row r="189" spans="1:35" x14ac:dyDescent="0.2">
      <c r="A189" s="100"/>
      <c r="B189" s="100"/>
      <c r="C189" s="100"/>
      <c r="D189" s="101">
        <f t="shared" si="30"/>
        <v>0</v>
      </c>
      <c r="E189" s="101">
        <f t="shared" si="30"/>
        <v>0</v>
      </c>
      <c r="F189" s="94">
        <f t="shared" si="31"/>
        <v>0</v>
      </c>
      <c r="G189" s="94">
        <f t="shared" si="31"/>
        <v>0</v>
      </c>
      <c r="H189" s="94">
        <f t="shared" si="34"/>
        <v>0</v>
      </c>
      <c r="I189" s="94">
        <f t="shared" si="35"/>
        <v>0</v>
      </c>
      <c r="J189" s="94">
        <f t="shared" si="36"/>
        <v>0</v>
      </c>
      <c r="K189" s="94">
        <f t="shared" si="37"/>
        <v>0</v>
      </c>
      <c r="L189" s="94">
        <f t="shared" si="38"/>
        <v>0</v>
      </c>
      <c r="M189" s="94">
        <f t="shared" ca="1" si="32"/>
        <v>4.8011122413859379E-3</v>
      </c>
      <c r="N189" s="94">
        <f t="shared" ca="1" si="39"/>
        <v>0</v>
      </c>
      <c r="O189" s="129">
        <f t="shared" ca="1" si="40"/>
        <v>0</v>
      </c>
      <c r="P189" s="94">
        <f t="shared" ca="1" si="41"/>
        <v>0</v>
      </c>
      <c r="Q189" s="94">
        <f t="shared" ca="1" si="42"/>
        <v>0</v>
      </c>
      <c r="R189" s="10">
        <f t="shared" ca="1" si="33"/>
        <v>-4.8011122413859379E-3</v>
      </c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</row>
    <row r="190" spans="1:35" x14ac:dyDescent="0.2">
      <c r="A190" s="100"/>
      <c r="B190" s="100"/>
      <c r="C190" s="100"/>
      <c r="D190" s="101">
        <f t="shared" si="30"/>
        <v>0</v>
      </c>
      <c r="E190" s="101">
        <f t="shared" si="30"/>
        <v>0</v>
      </c>
      <c r="F190" s="94">
        <f t="shared" si="31"/>
        <v>0</v>
      </c>
      <c r="G190" s="94">
        <f t="shared" si="31"/>
        <v>0</v>
      </c>
      <c r="H190" s="94">
        <f t="shared" si="34"/>
        <v>0</v>
      </c>
      <c r="I190" s="94">
        <f t="shared" si="35"/>
        <v>0</v>
      </c>
      <c r="J190" s="94">
        <f t="shared" si="36"/>
        <v>0</v>
      </c>
      <c r="K190" s="94">
        <f t="shared" si="37"/>
        <v>0</v>
      </c>
      <c r="L190" s="94">
        <f t="shared" si="38"/>
        <v>0</v>
      </c>
      <c r="M190" s="94">
        <f t="shared" ca="1" si="32"/>
        <v>4.8011122413859379E-3</v>
      </c>
      <c r="N190" s="94">
        <f t="shared" ca="1" si="39"/>
        <v>0</v>
      </c>
      <c r="O190" s="129">
        <f t="shared" ca="1" si="40"/>
        <v>0</v>
      </c>
      <c r="P190" s="94">
        <f t="shared" ca="1" si="41"/>
        <v>0</v>
      </c>
      <c r="Q190" s="94">
        <f t="shared" ca="1" si="42"/>
        <v>0</v>
      </c>
      <c r="R190" s="10">
        <f t="shared" ca="1" si="33"/>
        <v>-4.8011122413859379E-3</v>
      </c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</row>
    <row r="191" spans="1:35" x14ac:dyDescent="0.2">
      <c r="A191" s="100"/>
      <c r="B191" s="100"/>
      <c r="C191" s="100"/>
      <c r="D191" s="101">
        <f t="shared" si="30"/>
        <v>0</v>
      </c>
      <c r="E191" s="101">
        <f t="shared" si="30"/>
        <v>0</v>
      </c>
      <c r="F191" s="94">
        <f t="shared" si="31"/>
        <v>0</v>
      </c>
      <c r="G191" s="94">
        <f t="shared" si="31"/>
        <v>0</v>
      </c>
      <c r="H191" s="94">
        <f t="shared" si="34"/>
        <v>0</v>
      </c>
      <c r="I191" s="94">
        <f t="shared" si="35"/>
        <v>0</v>
      </c>
      <c r="J191" s="94">
        <f t="shared" si="36"/>
        <v>0</v>
      </c>
      <c r="K191" s="94">
        <f t="shared" si="37"/>
        <v>0</v>
      </c>
      <c r="L191" s="94">
        <f t="shared" si="38"/>
        <v>0</v>
      </c>
      <c r="M191" s="94">
        <f t="shared" ca="1" si="32"/>
        <v>4.8011122413859379E-3</v>
      </c>
      <c r="N191" s="94">
        <f t="shared" ca="1" si="39"/>
        <v>0</v>
      </c>
      <c r="O191" s="129">
        <f t="shared" ca="1" si="40"/>
        <v>0</v>
      </c>
      <c r="P191" s="94">
        <f t="shared" ca="1" si="41"/>
        <v>0</v>
      </c>
      <c r="Q191" s="94">
        <f t="shared" ca="1" si="42"/>
        <v>0</v>
      </c>
      <c r="R191" s="10">
        <f t="shared" ca="1" si="33"/>
        <v>-4.8011122413859379E-3</v>
      </c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</row>
    <row r="192" spans="1:35" x14ac:dyDescent="0.2">
      <c r="A192" s="100"/>
      <c r="B192" s="100"/>
      <c r="C192" s="100"/>
      <c r="D192" s="101">
        <f t="shared" si="30"/>
        <v>0</v>
      </c>
      <c r="E192" s="101">
        <f t="shared" si="30"/>
        <v>0</v>
      </c>
      <c r="F192" s="94">
        <f t="shared" si="31"/>
        <v>0</v>
      </c>
      <c r="G192" s="94">
        <f t="shared" si="31"/>
        <v>0</v>
      </c>
      <c r="H192" s="94">
        <f t="shared" si="34"/>
        <v>0</v>
      </c>
      <c r="I192" s="94">
        <f t="shared" si="35"/>
        <v>0</v>
      </c>
      <c r="J192" s="94">
        <f t="shared" si="36"/>
        <v>0</v>
      </c>
      <c r="K192" s="94">
        <f t="shared" si="37"/>
        <v>0</v>
      </c>
      <c r="L192" s="94">
        <f t="shared" si="38"/>
        <v>0</v>
      </c>
      <c r="M192" s="94">
        <f t="shared" ca="1" si="32"/>
        <v>4.8011122413859379E-3</v>
      </c>
      <c r="N192" s="94">
        <f t="shared" ca="1" si="39"/>
        <v>0</v>
      </c>
      <c r="O192" s="129">
        <f t="shared" ca="1" si="40"/>
        <v>0</v>
      </c>
      <c r="P192" s="94">
        <f t="shared" ca="1" si="41"/>
        <v>0</v>
      </c>
      <c r="Q192" s="94">
        <f t="shared" ca="1" si="42"/>
        <v>0</v>
      </c>
      <c r="R192" s="10">
        <f t="shared" ca="1" si="33"/>
        <v>-4.8011122413859379E-3</v>
      </c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</row>
    <row r="193" spans="1:35" x14ac:dyDescent="0.2">
      <c r="A193" s="100"/>
      <c r="B193" s="100"/>
      <c r="C193" s="100"/>
      <c r="D193" s="101">
        <f t="shared" si="30"/>
        <v>0</v>
      </c>
      <c r="E193" s="101">
        <f t="shared" si="30"/>
        <v>0</v>
      </c>
      <c r="F193" s="94">
        <f t="shared" si="31"/>
        <v>0</v>
      </c>
      <c r="G193" s="94">
        <f t="shared" si="31"/>
        <v>0</v>
      </c>
      <c r="H193" s="94">
        <f t="shared" si="34"/>
        <v>0</v>
      </c>
      <c r="I193" s="94">
        <f t="shared" si="35"/>
        <v>0</v>
      </c>
      <c r="J193" s="94">
        <f t="shared" si="36"/>
        <v>0</v>
      </c>
      <c r="K193" s="94">
        <f t="shared" si="37"/>
        <v>0</v>
      </c>
      <c r="L193" s="94">
        <f t="shared" si="38"/>
        <v>0</v>
      </c>
      <c r="M193" s="94">
        <f t="shared" ca="1" si="32"/>
        <v>4.8011122413859379E-3</v>
      </c>
      <c r="N193" s="94">
        <f t="shared" ca="1" si="39"/>
        <v>0</v>
      </c>
      <c r="O193" s="129">
        <f t="shared" ca="1" si="40"/>
        <v>0</v>
      </c>
      <c r="P193" s="94">
        <f t="shared" ca="1" si="41"/>
        <v>0</v>
      </c>
      <c r="Q193" s="94">
        <f t="shared" ca="1" si="42"/>
        <v>0</v>
      </c>
      <c r="R193" s="10">
        <f t="shared" ca="1" si="33"/>
        <v>-4.8011122413859379E-3</v>
      </c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</row>
    <row r="194" spans="1:35" x14ac:dyDescent="0.2">
      <c r="A194" s="100"/>
      <c r="B194" s="100"/>
      <c r="C194" s="100"/>
      <c r="D194" s="101">
        <f t="shared" si="30"/>
        <v>0</v>
      </c>
      <c r="E194" s="101">
        <f t="shared" si="30"/>
        <v>0</v>
      </c>
      <c r="F194" s="94">
        <f t="shared" si="31"/>
        <v>0</v>
      </c>
      <c r="G194" s="94">
        <f t="shared" si="31"/>
        <v>0</v>
      </c>
      <c r="H194" s="94">
        <f t="shared" si="34"/>
        <v>0</v>
      </c>
      <c r="I194" s="94">
        <f t="shared" si="35"/>
        <v>0</v>
      </c>
      <c r="J194" s="94">
        <f t="shared" si="36"/>
        <v>0</v>
      </c>
      <c r="K194" s="94">
        <f t="shared" si="37"/>
        <v>0</v>
      </c>
      <c r="L194" s="94">
        <f t="shared" si="38"/>
        <v>0</v>
      </c>
      <c r="M194" s="94">
        <f t="shared" ca="1" si="32"/>
        <v>4.8011122413859379E-3</v>
      </c>
      <c r="N194" s="94">
        <f t="shared" ca="1" si="39"/>
        <v>0</v>
      </c>
      <c r="O194" s="129">
        <f t="shared" ca="1" si="40"/>
        <v>0</v>
      </c>
      <c r="P194" s="94">
        <f t="shared" ca="1" si="41"/>
        <v>0</v>
      </c>
      <c r="Q194" s="94">
        <f t="shared" ca="1" si="42"/>
        <v>0</v>
      </c>
      <c r="R194" s="10">
        <f t="shared" ca="1" si="33"/>
        <v>-4.8011122413859379E-3</v>
      </c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</row>
    <row r="195" spans="1:35" x14ac:dyDescent="0.2">
      <c r="A195" s="100"/>
      <c r="B195" s="100"/>
      <c r="C195" s="100"/>
      <c r="D195" s="101">
        <f t="shared" si="30"/>
        <v>0</v>
      </c>
      <c r="E195" s="101">
        <f t="shared" si="30"/>
        <v>0</v>
      </c>
      <c r="F195" s="94">
        <f t="shared" si="31"/>
        <v>0</v>
      </c>
      <c r="G195" s="94">
        <f t="shared" si="31"/>
        <v>0</v>
      </c>
      <c r="H195" s="94">
        <f t="shared" si="34"/>
        <v>0</v>
      </c>
      <c r="I195" s="94">
        <f t="shared" si="35"/>
        <v>0</v>
      </c>
      <c r="J195" s="94">
        <f t="shared" si="36"/>
        <v>0</v>
      </c>
      <c r="K195" s="94">
        <f t="shared" si="37"/>
        <v>0</v>
      </c>
      <c r="L195" s="94">
        <f t="shared" si="38"/>
        <v>0</v>
      </c>
      <c r="M195" s="94">
        <f t="shared" ca="1" si="32"/>
        <v>4.8011122413859379E-3</v>
      </c>
      <c r="N195" s="94">
        <f t="shared" ca="1" si="39"/>
        <v>0</v>
      </c>
      <c r="O195" s="129">
        <f t="shared" ca="1" si="40"/>
        <v>0</v>
      </c>
      <c r="P195" s="94">
        <f t="shared" ca="1" si="41"/>
        <v>0</v>
      </c>
      <c r="Q195" s="94">
        <f t="shared" ca="1" si="42"/>
        <v>0</v>
      </c>
      <c r="R195" s="10">
        <f t="shared" ca="1" si="33"/>
        <v>-4.8011122413859379E-3</v>
      </c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</row>
    <row r="196" spans="1:35" x14ac:dyDescent="0.2">
      <c r="A196" s="100"/>
      <c r="B196" s="100"/>
      <c r="C196" s="100"/>
      <c r="D196" s="101">
        <f t="shared" si="30"/>
        <v>0</v>
      </c>
      <c r="E196" s="101">
        <f t="shared" si="30"/>
        <v>0</v>
      </c>
      <c r="F196" s="94">
        <f t="shared" si="31"/>
        <v>0</v>
      </c>
      <c r="G196" s="94">
        <f t="shared" si="31"/>
        <v>0</v>
      </c>
      <c r="H196" s="94">
        <f t="shared" si="34"/>
        <v>0</v>
      </c>
      <c r="I196" s="94">
        <f t="shared" si="35"/>
        <v>0</v>
      </c>
      <c r="J196" s="94">
        <f t="shared" si="36"/>
        <v>0</v>
      </c>
      <c r="K196" s="94">
        <f t="shared" si="37"/>
        <v>0</v>
      </c>
      <c r="L196" s="94">
        <f t="shared" si="38"/>
        <v>0</v>
      </c>
      <c r="M196" s="94">
        <f t="shared" ca="1" si="32"/>
        <v>4.8011122413859379E-3</v>
      </c>
      <c r="N196" s="94">
        <f t="shared" ca="1" si="39"/>
        <v>0</v>
      </c>
      <c r="O196" s="129">
        <f t="shared" ca="1" si="40"/>
        <v>0</v>
      </c>
      <c r="P196" s="94">
        <f t="shared" ca="1" si="41"/>
        <v>0</v>
      </c>
      <c r="Q196" s="94">
        <f t="shared" ca="1" si="42"/>
        <v>0</v>
      </c>
      <c r="R196" s="10">
        <f t="shared" ca="1" si="33"/>
        <v>-4.8011122413859379E-3</v>
      </c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</row>
    <row r="197" spans="1:35" x14ac:dyDescent="0.2">
      <c r="A197" s="100"/>
      <c r="B197" s="100"/>
      <c r="C197" s="100"/>
      <c r="D197" s="101">
        <f t="shared" si="30"/>
        <v>0</v>
      </c>
      <c r="E197" s="101">
        <f t="shared" si="30"/>
        <v>0</v>
      </c>
      <c r="F197" s="94">
        <f t="shared" si="31"/>
        <v>0</v>
      </c>
      <c r="G197" s="94">
        <f t="shared" si="31"/>
        <v>0</v>
      </c>
      <c r="H197" s="94">
        <f t="shared" si="34"/>
        <v>0</v>
      </c>
      <c r="I197" s="94">
        <f t="shared" si="35"/>
        <v>0</v>
      </c>
      <c r="J197" s="94">
        <f t="shared" si="36"/>
        <v>0</v>
      </c>
      <c r="K197" s="94">
        <f t="shared" si="37"/>
        <v>0</v>
      </c>
      <c r="L197" s="94">
        <f t="shared" si="38"/>
        <v>0</v>
      </c>
      <c r="M197" s="94">
        <f t="shared" ca="1" si="32"/>
        <v>4.8011122413859379E-3</v>
      </c>
      <c r="N197" s="94">
        <f t="shared" ca="1" si="39"/>
        <v>0</v>
      </c>
      <c r="O197" s="129">
        <f t="shared" ca="1" si="40"/>
        <v>0</v>
      </c>
      <c r="P197" s="94">
        <f t="shared" ca="1" si="41"/>
        <v>0</v>
      </c>
      <c r="Q197" s="94">
        <f t="shared" ca="1" si="42"/>
        <v>0</v>
      </c>
      <c r="R197" s="10">
        <f t="shared" ca="1" si="33"/>
        <v>-4.8011122413859379E-3</v>
      </c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</row>
    <row r="198" spans="1:35" x14ac:dyDescent="0.2">
      <c r="A198" s="100"/>
      <c r="B198" s="100"/>
      <c r="C198" s="100"/>
      <c r="D198" s="101">
        <f t="shared" si="30"/>
        <v>0</v>
      </c>
      <c r="E198" s="101">
        <f t="shared" si="30"/>
        <v>0</v>
      </c>
      <c r="F198" s="94">
        <f t="shared" si="31"/>
        <v>0</v>
      </c>
      <c r="G198" s="94">
        <f t="shared" si="31"/>
        <v>0</v>
      </c>
      <c r="H198" s="94">
        <f t="shared" si="34"/>
        <v>0</v>
      </c>
      <c r="I198" s="94">
        <f t="shared" si="35"/>
        <v>0</v>
      </c>
      <c r="J198" s="94">
        <f t="shared" si="36"/>
        <v>0</v>
      </c>
      <c r="K198" s="94">
        <f t="shared" si="37"/>
        <v>0</v>
      </c>
      <c r="L198" s="94">
        <f t="shared" si="38"/>
        <v>0</v>
      </c>
      <c r="M198" s="94">
        <f t="shared" ca="1" si="32"/>
        <v>4.8011122413859379E-3</v>
      </c>
      <c r="N198" s="94">
        <f t="shared" ca="1" si="39"/>
        <v>0</v>
      </c>
      <c r="O198" s="129">
        <f t="shared" ca="1" si="40"/>
        <v>0</v>
      </c>
      <c r="P198" s="94">
        <f t="shared" ca="1" si="41"/>
        <v>0</v>
      </c>
      <c r="Q198" s="94">
        <f t="shared" ca="1" si="42"/>
        <v>0</v>
      </c>
      <c r="R198" s="10">
        <f t="shared" ca="1" si="33"/>
        <v>-4.8011122413859379E-3</v>
      </c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</row>
    <row r="199" spans="1:35" x14ac:dyDescent="0.2">
      <c r="A199" s="100"/>
      <c r="B199" s="100"/>
      <c r="C199" s="100"/>
      <c r="D199" s="101">
        <f t="shared" si="30"/>
        <v>0</v>
      </c>
      <c r="E199" s="101">
        <f t="shared" si="30"/>
        <v>0</v>
      </c>
      <c r="F199" s="94">
        <f t="shared" si="31"/>
        <v>0</v>
      </c>
      <c r="G199" s="94">
        <f t="shared" si="31"/>
        <v>0</v>
      </c>
      <c r="H199" s="94">
        <f t="shared" si="34"/>
        <v>0</v>
      </c>
      <c r="I199" s="94">
        <f t="shared" si="35"/>
        <v>0</v>
      </c>
      <c r="J199" s="94">
        <f t="shared" si="36"/>
        <v>0</v>
      </c>
      <c r="K199" s="94">
        <f t="shared" si="37"/>
        <v>0</v>
      </c>
      <c r="L199" s="94">
        <f t="shared" si="38"/>
        <v>0</v>
      </c>
      <c r="M199" s="94">
        <f t="shared" ca="1" si="32"/>
        <v>4.8011122413859379E-3</v>
      </c>
      <c r="N199" s="94">
        <f t="shared" ca="1" si="39"/>
        <v>0</v>
      </c>
      <c r="O199" s="129">
        <f t="shared" ca="1" si="40"/>
        <v>0</v>
      </c>
      <c r="P199" s="94">
        <f t="shared" ca="1" si="41"/>
        <v>0</v>
      </c>
      <c r="Q199" s="94">
        <f t="shared" ca="1" si="42"/>
        <v>0</v>
      </c>
      <c r="R199" s="10">
        <f t="shared" ca="1" si="33"/>
        <v>-4.8011122413859379E-3</v>
      </c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</row>
    <row r="200" spans="1:35" x14ac:dyDescent="0.2">
      <c r="A200" s="100"/>
      <c r="B200" s="100"/>
      <c r="C200" s="100"/>
      <c r="D200" s="101">
        <f t="shared" si="30"/>
        <v>0</v>
      </c>
      <c r="E200" s="101">
        <f t="shared" si="30"/>
        <v>0</v>
      </c>
      <c r="F200" s="94">
        <f t="shared" si="31"/>
        <v>0</v>
      </c>
      <c r="G200" s="94">
        <f t="shared" si="31"/>
        <v>0</v>
      </c>
      <c r="H200" s="94">
        <f t="shared" si="34"/>
        <v>0</v>
      </c>
      <c r="I200" s="94">
        <f t="shared" si="35"/>
        <v>0</v>
      </c>
      <c r="J200" s="94">
        <f t="shared" si="36"/>
        <v>0</v>
      </c>
      <c r="K200" s="94">
        <f t="shared" si="37"/>
        <v>0</v>
      </c>
      <c r="L200" s="94">
        <f t="shared" si="38"/>
        <v>0</v>
      </c>
      <c r="M200" s="94">
        <f t="shared" ca="1" si="32"/>
        <v>4.8011122413859379E-3</v>
      </c>
      <c r="N200" s="94">
        <f t="shared" ca="1" si="39"/>
        <v>0</v>
      </c>
      <c r="O200" s="129">
        <f t="shared" ca="1" si="40"/>
        <v>0</v>
      </c>
      <c r="P200" s="94">
        <f t="shared" ca="1" si="41"/>
        <v>0</v>
      </c>
      <c r="Q200" s="94">
        <f t="shared" ca="1" si="42"/>
        <v>0</v>
      </c>
      <c r="R200" s="10">
        <f t="shared" ca="1" si="33"/>
        <v>-4.8011122413859379E-3</v>
      </c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</row>
    <row r="201" spans="1:35" x14ac:dyDescent="0.2">
      <c r="A201" s="100"/>
      <c r="B201" s="100"/>
      <c r="C201" s="100"/>
      <c r="D201" s="101">
        <f t="shared" ref="D201:E264" si="43">A201/A$18</f>
        <v>0</v>
      </c>
      <c r="E201" s="101">
        <f t="shared" si="43"/>
        <v>0</v>
      </c>
      <c r="F201" s="94">
        <f t="shared" ref="F201:G264" si="44">$C201*D201</f>
        <v>0</v>
      </c>
      <c r="G201" s="94">
        <f t="shared" si="44"/>
        <v>0</v>
      </c>
      <c r="H201" s="94">
        <f t="shared" si="34"/>
        <v>0</v>
      </c>
      <c r="I201" s="94">
        <f t="shared" si="35"/>
        <v>0</v>
      </c>
      <c r="J201" s="94">
        <f t="shared" si="36"/>
        <v>0</v>
      </c>
      <c r="K201" s="94">
        <f t="shared" si="37"/>
        <v>0</v>
      </c>
      <c r="L201" s="94">
        <f t="shared" si="38"/>
        <v>0</v>
      </c>
      <c r="M201" s="94">
        <f t="shared" ca="1" si="32"/>
        <v>4.8011122413859379E-3</v>
      </c>
      <c r="N201" s="94">
        <f t="shared" ca="1" si="39"/>
        <v>0</v>
      </c>
      <c r="O201" s="129">
        <f t="shared" ca="1" si="40"/>
        <v>0</v>
      </c>
      <c r="P201" s="94">
        <f t="shared" ca="1" si="41"/>
        <v>0</v>
      </c>
      <c r="Q201" s="94">
        <f t="shared" ca="1" si="42"/>
        <v>0</v>
      </c>
      <c r="R201" s="10">
        <f t="shared" ca="1" si="33"/>
        <v>-4.8011122413859379E-3</v>
      </c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</row>
    <row r="202" spans="1:35" x14ac:dyDescent="0.2">
      <c r="A202" s="100"/>
      <c r="B202" s="100"/>
      <c r="C202" s="100"/>
      <c r="D202" s="101">
        <f t="shared" si="43"/>
        <v>0</v>
      </c>
      <c r="E202" s="101">
        <f t="shared" si="43"/>
        <v>0</v>
      </c>
      <c r="F202" s="94">
        <f t="shared" si="44"/>
        <v>0</v>
      </c>
      <c r="G202" s="94">
        <f t="shared" si="44"/>
        <v>0</v>
      </c>
      <c r="H202" s="94">
        <f t="shared" si="34"/>
        <v>0</v>
      </c>
      <c r="I202" s="94">
        <f t="shared" si="35"/>
        <v>0</v>
      </c>
      <c r="J202" s="94">
        <f t="shared" si="36"/>
        <v>0</v>
      </c>
      <c r="K202" s="94">
        <f t="shared" si="37"/>
        <v>0</v>
      </c>
      <c r="L202" s="94">
        <f t="shared" si="38"/>
        <v>0</v>
      </c>
      <c r="M202" s="94">
        <f t="shared" ca="1" si="32"/>
        <v>4.8011122413859379E-3</v>
      </c>
      <c r="N202" s="94">
        <f t="shared" ca="1" si="39"/>
        <v>0</v>
      </c>
      <c r="O202" s="129">
        <f t="shared" ca="1" si="40"/>
        <v>0</v>
      </c>
      <c r="P202" s="94">
        <f t="shared" ca="1" si="41"/>
        <v>0</v>
      </c>
      <c r="Q202" s="94">
        <f t="shared" ca="1" si="42"/>
        <v>0</v>
      </c>
      <c r="R202" s="10">
        <f t="shared" ca="1" si="33"/>
        <v>-4.8011122413859379E-3</v>
      </c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</row>
    <row r="203" spans="1:35" x14ac:dyDescent="0.2">
      <c r="A203" s="100"/>
      <c r="B203" s="100"/>
      <c r="C203" s="100"/>
      <c r="D203" s="101">
        <f t="shared" si="43"/>
        <v>0</v>
      </c>
      <c r="E203" s="101">
        <f t="shared" si="43"/>
        <v>0</v>
      </c>
      <c r="F203" s="94">
        <f t="shared" si="44"/>
        <v>0</v>
      </c>
      <c r="G203" s="94">
        <f t="shared" si="44"/>
        <v>0</v>
      </c>
      <c r="H203" s="94">
        <f t="shared" si="34"/>
        <v>0</v>
      </c>
      <c r="I203" s="94">
        <f t="shared" si="35"/>
        <v>0</v>
      </c>
      <c r="J203" s="94">
        <f t="shared" si="36"/>
        <v>0</v>
      </c>
      <c r="K203" s="94">
        <f t="shared" si="37"/>
        <v>0</v>
      </c>
      <c r="L203" s="94">
        <f t="shared" si="38"/>
        <v>0</v>
      </c>
      <c r="M203" s="94">
        <f t="shared" ca="1" si="32"/>
        <v>4.8011122413859379E-3</v>
      </c>
      <c r="N203" s="94">
        <f t="shared" ca="1" si="39"/>
        <v>0</v>
      </c>
      <c r="O203" s="129">
        <f t="shared" ca="1" si="40"/>
        <v>0</v>
      </c>
      <c r="P203" s="94">
        <f t="shared" ca="1" si="41"/>
        <v>0</v>
      </c>
      <c r="Q203" s="94">
        <f t="shared" ca="1" si="42"/>
        <v>0</v>
      </c>
      <c r="R203" s="10">
        <f t="shared" ca="1" si="33"/>
        <v>-4.8011122413859379E-3</v>
      </c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</row>
    <row r="204" spans="1:35" x14ac:dyDescent="0.2">
      <c r="A204" s="100"/>
      <c r="B204" s="100"/>
      <c r="C204" s="100"/>
      <c r="D204" s="101">
        <f t="shared" si="43"/>
        <v>0</v>
      </c>
      <c r="E204" s="101">
        <f t="shared" si="43"/>
        <v>0</v>
      </c>
      <c r="F204" s="94">
        <f t="shared" si="44"/>
        <v>0</v>
      </c>
      <c r="G204" s="94">
        <f t="shared" si="44"/>
        <v>0</v>
      </c>
      <c r="H204" s="94">
        <f t="shared" si="34"/>
        <v>0</v>
      </c>
      <c r="I204" s="94">
        <f t="shared" si="35"/>
        <v>0</v>
      </c>
      <c r="J204" s="94">
        <f t="shared" si="36"/>
        <v>0</v>
      </c>
      <c r="K204" s="94">
        <f t="shared" si="37"/>
        <v>0</v>
      </c>
      <c r="L204" s="94">
        <f t="shared" si="38"/>
        <v>0</v>
      </c>
      <c r="M204" s="94">
        <f t="shared" ca="1" si="32"/>
        <v>4.8011122413859379E-3</v>
      </c>
      <c r="N204" s="94">
        <f t="shared" ca="1" si="39"/>
        <v>0</v>
      </c>
      <c r="O204" s="129">
        <f t="shared" ca="1" si="40"/>
        <v>0</v>
      </c>
      <c r="P204" s="94">
        <f t="shared" ca="1" si="41"/>
        <v>0</v>
      </c>
      <c r="Q204" s="94">
        <f t="shared" ca="1" si="42"/>
        <v>0</v>
      </c>
      <c r="R204" s="10">
        <f t="shared" ca="1" si="33"/>
        <v>-4.8011122413859379E-3</v>
      </c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</row>
    <row r="205" spans="1:35" x14ac:dyDescent="0.2">
      <c r="A205" s="100"/>
      <c r="B205" s="100"/>
      <c r="C205" s="100"/>
      <c r="D205" s="101">
        <f t="shared" si="43"/>
        <v>0</v>
      </c>
      <c r="E205" s="101">
        <f t="shared" si="43"/>
        <v>0</v>
      </c>
      <c r="F205" s="94">
        <f t="shared" si="44"/>
        <v>0</v>
      </c>
      <c r="G205" s="94">
        <f t="shared" si="44"/>
        <v>0</v>
      </c>
      <c r="H205" s="94">
        <f t="shared" si="34"/>
        <v>0</v>
      </c>
      <c r="I205" s="94">
        <f t="shared" si="35"/>
        <v>0</v>
      </c>
      <c r="J205" s="94">
        <f t="shared" si="36"/>
        <v>0</v>
      </c>
      <c r="K205" s="94">
        <f t="shared" si="37"/>
        <v>0</v>
      </c>
      <c r="L205" s="94">
        <f t="shared" si="38"/>
        <v>0</v>
      </c>
      <c r="M205" s="94">
        <f t="shared" ref="M205:M268" ca="1" si="45">+E$4+E$5*D205+E$6*D205^2</f>
        <v>4.8011122413859379E-3</v>
      </c>
      <c r="N205" s="94">
        <f t="shared" ca="1" si="39"/>
        <v>0</v>
      </c>
      <c r="O205" s="129">
        <f t="shared" ca="1" si="40"/>
        <v>0</v>
      </c>
      <c r="P205" s="94">
        <f t="shared" ca="1" si="41"/>
        <v>0</v>
      </c>
      <c r="Q205" s="94">
        <f t="shared" ca="1" si="42"/>
        <v>0</v>
      </c>
      <c r="R205" s="10">
        <f t="shared" ref="R205:R268" ca="1" si="46">+E205-M205</f>
        <v>-4.8011122413859379E-3</v>
      </c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</row>
    <row r="206" spans="1:35" x14ac:dyDescent="0.2">
      <c r="A206" s="100"/>
      <c r="B206" s="100"/>
      <c r="C206" s="100"/>
      <c r="D206" s="101">
        <f t="shared" si="43"/>
        <v>0</v>
      </c>
      <c r="E206" s="101">
        <f t="shared" si="43"/>
        <v>0</v>
      </c>
      <c r="F206" s="94">
        <f t="shared" si="44"/>
        <v>0</v>
      </c>
      <c r="G206" s="94">
        <f t="shared" si="44"/>
        <v>0</v>
      </c>
      <c r="H206" s="94">
        <f t="shared" ref="H206:H269" si="47">C206*D206*D206</f>
        <v>0</v>
      </c>
      <c r="I206" s="94">
        <f t="shared" ref="I206:I269" si="48">C206*D206*D206*D206</f>
        <v>0</v>
      </c>
      <c r="J206" s="94">
        <f t="shared" ref="J206:J269" si="49">C206*D206*D206*D206*D206</f>
        <v>0</v>
      </c>
      <c r="K206" s="94">
        <f t="shared" ref="K206:K269" si="50">C206*E206*D206</f>
        <v>0</v>
      </c>
      <c r="L206" s="94">
        <f t="shared" ref="L206:L269" si="51">C206*E206*D206*D206</f>
        <v>0</v>
      </c>
      <c r="M206" s="94">
        <f t="shared" ca="1" si="45"/>
        <v>4.8011122413859379E-3</v>
      </c>
      <c r="N206" s="94">
        <f t="shared" ref="N206:N269" ca="1" si="52">C206*(M206-E206)^2</f>
        <v>0</v>
      </c>
      <c r="O206" s="129">
        <f t="shared" ref="O206:O269" ca="1" si="53">(C206*O$1-O$2*F206+O$3*H206)^2</f>
        <v>0</v>
      </c>
      <c r="P206" s="94">
        <f t="shared" ref="P206:P269" ca="1" si="54">(-C206*O$2+O$4*F206-O$5*H206)^2</f>
        <v>0</v>
      </c>
      <c r="Q206" s="94">
        <f t="shared" ref="Q206:Q269" ca="1" si="55">+(C206*O$3-F206*O$5+H206*O$6)^2</f>
        <v>0</v>
      </c>
      <c r="R206" s="10">
        <f t="shared" ca="1" si="46"/>
        <v>-4.8011122413859379E-3</v>
      </c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</row>
    <row r="207" spans="1:35" x14ac:dyDescent="0.2">
      <c r="A207" s="100"/>
      <c r="B207" s="100"/>
      <c r="C207" s="100"/>
      <c r="D207" s="101">
        <f t="shared" si="43"/>
        <v>0</v>
      </c>
      <c r="E207" s="101">
        <f t="shared" si="43"/>
        <v>0</v>
      </c>
      <c r="F207" s="94">
        <f t="shared" si="44"/>
        <v>0</v>
      </c>
      <c r="G207" s="94">
        <f t="shared" si="44"/>
        <v>0</v>
      </c>
      <c r="H207" s="94">
        <f t="shared" si="47"/>
        <v>0</v>
      </c>
      <c r="I207" s="94">
        <f t="shared" si="48"/>
        <v>0</v>
      </c>
      <c r="J207" s="94">
        <f t="shared" si="49"/>
        <v>0</v>
      </c>
      <c r="K207" s="94">
        <f t="shared" si="50"/>
        <v>0</v>
      </c>
      <c r="L207" s="94">
        <f t="shared" si="51"/>
        <v>0</v>
      </c>
      <c r="M207" s="94">
        <f t="shared" ca="1" si="45"/>
        <v>4.8011122413859379E-3</v>
      </c>
      <c r="N207" s="94">
        <f t="shared" ca="1" si="52"/>
        <v>0</v>
      </c>
      <c r="O207" s="129">
        <f t="shared" ca="1" si="53"/>
        <v>0</v>
      </c>
      <c r="P207" s="94">
        <f t="shared" ca="1" si="54"/>
        <v>0</v>
      </c>
      <c r="Q207" s="94">
        <f t="shared" ca="1" si="55"/>
        <v>0</v>
      </c>
      <c r="R207" s="10">
        <f t="shared" ca="1" si="46"/>
        <v>-4.8011122413859379E-3</v>
      </c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</row>
    <row r="208" spans="1:35" x14ac:dyDescent="0.2">
      <c r="A208" s="100"/>
      <c r="B208" s="100"/>
      <c r="C208" s="100"/>
      <c r="D208" s="101">
        <f t="shared" si="43"/>
        <v>0</v>
      </c>
      <c r="E208" s="101">
        <f t="shared" si="43"/>
        <v>0</v>
      </c>
      <c r="F208" s="94">
        <f t="shared" si="44"/>
        <v>0</v>
      </c>
      <c r="G208" s="94">
        <f t="shared" si="44"/>
        <v>0</v>
      </c>
      <c r="H208" s="94">
        <f t="shared" si="47"/>
        <v>0</v>
      </c>
      <c r="I208" s="94">
        <f t="shared" si="48"/>
        <v>0</v>
      </c>
      <c r="J208" s="94">
        <f t="shared" si="49"/>
        <v>0</v>
      </c>
      <c r="K208" s="94">
        <f t="shared" si="50"/>
        <v>0</v>
      </c>
      <c r="L208" s="94">
        <f t="shared" si="51"/>
        <v>0</v>
      </c>
      <c r="M208" s="94">
        <f t="shared" ca="1" si="45"/>
        <v>4.8011122413859379E-3</v>
      </c>
      <c r="N208" s="94">
        <f t="shared" ca="1" si="52"/>
        <v>0</v>
      </c>
      <c r="O208" s="129">
        <f t="shared" ca="1" si="53"/>
        <v>0</v>
      </c>
      <c r="P208" s="94">
        <f t="shared" ca="1" si="54"/>
        <v>0</v>
      </c>
      <c r="Q208" s="94">
        <f t="shared" ca="1" si="55"/>
        <v>0</v>
      </c>
      <c r="R208" s="10">
        <f t="shared" ca="1" si="46"/>
        <v>-4.8011122413859379E-3</v>
      </c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</row>
    <row r="209" spans="1:35" x14ac:dyDescent="0.2">
      <c r="A209" s="100"/>
      <c r="B209" s="100"/>
      <c r="C209" s="100"/>
      <c r="D209" s="101">
        <f t="shared" si="43"/>
        <v>0</v>
      </c>
      <c r="E209" s="101">
        <f t="shared" si="43"/>
        <v>0</v>
      </c>
      <c r="F209" s="94">
        <f t="shared" si="44"/>
        <v>0</v>
      </c>
      <c r="G209" s="94">
        <f t="shared" si="44"/>
        <v>0</v>
      </c>
      <c r="H209" s="94">
        <f t="shared" si="47"/>
        <v>0</v>
      </c>
      <c r="I209" s="94">
        <f t="shared" si="48"/>
        <v>0</v>
      </c>
      <c r="J209" s="94">
        <f t="shared" si="49"/>
        <v>0</v>
      </c>
      <c r="K209" s="94">
        <f t="shared" si="50"/>
        <v>0</v>
      </c>
      <c r="L209" s="94">
        <f t="shared" si="51"/>
        <v>0</v>
      </c>
      <c r="M209" s="94">
        <f t="shared" ca="1" si="45"/>
        <v>4.8011122413859379E-3</v>
      </c>
      <c r="N209" s="94">
        <f t="shared" ca="1" si="52"/>
        <v>0</v>
      </c>
      <c r="O209" s="129">
        <f t="shared" ca="1" si="53"/>
        <v>0</v>
      </c>
      <c r="P209" s="94">
        <f t="shared" ca="1" si="54"/>
        <v>0</v>
      </c>
      <c r="Q209" s="94">
        <f t="shared" ca="1" si="55"/>
        <v>0</v>
      </c>
      <c r="R209" s="10">
        <f t="shared" ca="1" si="46"/>
        <v>-4.8011122413859379E-3</v>
      </c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</row>
    <row r="210" spans="1:35" x14ac:dyDescent="0.2">
      <c r="A210" s="100"/>
      <c r="B210" s="100"/>
      <c r="C210" s="100"/>
      <c r="D210" s="101">
        <f t="shared" si="43"/>
        <v>0</v>
      </c>
      <c r="E210" s="101">
        <f t="shared" si="43"/>
        <v>0</v>
      </c>
      <c r="F210" s="94">
        <f t="shared" si="44"/>
        <v>0</v>
      </c>
      <c r="G210" s="94">
        <f t="shared" si="44"/>
        <v>0</v>
      </c>
      <c r="H210" s="94">
        <f t="shared" si="47"/>
        <v>0</v>
      </c>
      <c r="I210" s="94">
        <f t="shared" si="48"/>
        <v>0</v>
      </c>
      <c r="J210" s="94">
        <f t="shared" si="49"/>
        <v>0</v>
      </c>
      <c r="K210" s="94">
        <f t="shared" si="50"/>
        <v>0</v>
      </c>
      <c r="L210" s="94">
        <f t="shared" si="51"/>
        <v>0</v>
      </c>
      <c r="M210" s="94">
        <f t="shared" ca="1" si="45"/>
        <v>4.8011122413859379E-3</v>
      </c>
      <c r="N210" s="94">
        <f t="shared" ca="1" si="52"/>
        <v>0</v>
      </c>
      <c r="O210" s="129">
        <f t="shared" ca="1" si="53"/>
        <v>0</v>
      </c>
      <c r="P210" s="94">
        <f t="shared" ca="1" si="54"/>
        <v>0</v>
      </c>
      <c r="Q210" s="94">
        <f t="shared" ca="1" si="55"/>
        <v>0</v>
      </c>
      <c r="R210" s="10">
        <f t="shared" ca="1" si="46"/>
        <v>-4.8011122413859379E-3</v>
      </c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</row>
    <row r="211" spans="1:35" x14ac:dyDescent="0.2">
      <c r="A211" s="100"/>
      <c r="B211" s="100"/>
      <c r="C211" s="100"/>
      <c r="D211" s="101">
        <f t="shared" si="43"/>
        <v>0</v>
      </c>
      <c r="E211" s="101">
        <f t="shared" si="43"/>
        <v>0</v>
      </c>
      <c r="F211" s="94">
        <f t="shared" si="44"/>
        <v>0</v>
      </c>
      <c r="G211" s="94">
        <f t="shared" si="44"/>
        <v>0</v>
      </c>
      <c r="H211" s="94">
        <f t="shared" si="47"/>
        <v>0</v>
      </c>
      <c r="I211" s="94">
        <f t="shared" si="48"/>
        <v>0</v>
      </c>
      <c r="J211" s="94">
        <f t="shared" si="49"/>
        <v>0</v>
      </c>
      <c r="K211" s="94">
        <f t="shared" si="50"/>
        <v>0</v>
      </c>
      <c r="L211" s="94">
        <f t="shared" si="51"/>
        <v>0</v>
      </c>
      <c r="M211" s="94">
        <f t="shared" ca="1" si="45"/>
        <v>4.8011122413859379E-3</v>
      </c>
      <c r="N211" s="94">
        <f t="shared" ca="1" si="52"/>
        <v>0</v>
      </c>
      <c r="O211" s="129">
        <f t="shared" ca="1" si="53"/>
        <v>0</v>
      </c>
      <c r="P211" s="94">
        <f t="shared" ca="1" si="54"/>
        <v>0</v>
      </c>
      <c r="Q211" s="94">
        <f t="shared" ca="1" si="55"/>
        <v>0</v>
      </c>
      <c r="R211" s="10">
        <f t="shared" ca="1" si="46"/>
        <v>-4.8011122413859379E-3</v>
      </c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</row>
    <row r="212" spans="1:35" x14ac:dyDescent="0.2">
      <c r="A212" s="100"/>
      <c r="B212" s="100"/>
      <c r="C212" s="100"/>
      <c r="D212" s="101">
        <f t="shared" si="43"/>
        <v>0</v>
      </c>
      <c r="E212" s="101">
        <f t="shared" si="43"/>
        <v>0</v>
      </c>
      <c r="F212" s="94">
        <f t="shared" si="44"/>
        <v>0</v>
      </c>
      <c r="G212" s="94">
        <f t="shared" si="44"/>
        <v>0</v>
      </c>
      <c r="H212" s="94">
        <f t="shared" si="47"/>
        <v>0</v>
      </c>
      <c r="I212" s="94">
        <f t="shared" si="48"/>
        <v>0</v>
      </c>
      <c r="J212" s="94">
        <f t="shared" si="49"/>
        <v>0</v>
      </c>
      <c r="K212" s="94">
        <f t="shared" si="50"/>
        <v>0</v>
      </c>
      <c r="L212" s="94">
        <f t="shared" si="51"/>
        <v>0</v>
      </c>
      <c r="M212" s="94">
        <f t="shared" ca="1" si="45"/>
        <v>4.8011122413859379E-3</v>
      </c>
      <c r="N212" s="94">
        <f t="shared" ca="1" si="52"/>
        <v>0</v>
      </c>
      <c r="O212" s="129">
        <f t="shared" ca="1" si="53"/>
        <v>0</v>
      </c>
      <c r="P212" s="94">
        <f t="shared" ca="1" si="54"/>
        <v>0</v>
      </c>
      <c r="Q212" s="94">
        <f t="shared" ca="1" si="55"/>
        <v>0</v>
      </c>
      <c r="R212" s="10">
        <f t="shared" ca="1" si="46"/>
        <v>-4.8011122413859379E-3</v>
      </c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</row>
    <row r="213" spans="1:35" x14ac:dyDescent="0.2">
      <c r="A213" s="100"/>
      <c r="B213" s="100"/>
      <c r="C213" s="100"/>
      <c r="D213" s="101">
        <f t="shared" si="43"/>
        <v>0</v>
      </c>
      <c r="E213" s="101">
        <f t="shared" si="43"/>
        <v>0</v>
      </c>
      <c r="F213" s="94">
        <f t="shared" si="44"/>
        <v>0</v>
      </c>
      <c r="G213" s="94">
        <f t="shared" si="44"/>
        <v>0</v>
      </c>
      <c r="H213" s="94">
        <f t="shared" si="47"/>
        <v>0</v>
      </c>
      <c r="I213" s="94">
        <f t="shared" si="48"/>
        <v>0</v>
      </c>
      <c r="J213" s="94">
        <f t="shared" si="49"/>
        <v>0</v>
      </c>
      <c r="K213" s="94">
        <f t="shared" si="50"/>
        <v>0</v>
      </c>
      <c r="L213" s="94">
        <f t="shared" si="51"/>
        <v>0</v>
      </c>
      <c r="M213" s="94">
        <f t="shared" ca="1" si="45"/>
        <v>4.8011122413859379E-3</v>
      </c>
      <c r="N213" s="94">
        <f t="shared" ca="1" si="52"/>
        <v>0</v>
      </c>
      <c r="O213" s="129">
        <f t="shared" ca="1" si="53"/>
        <v>0</v>
      </c>
      <c r="P213" s="94">
        <f t="shared" ca="1" si="54"/>
        <v>0</v>
      </c>
      <c r="Q213" s="94">
        <f t="shared" ca="1" si="55"/>
        <v>0</v>
      </c>
      <c r="R213" s="10">
        <f t="shared" ca="1" si="46"/>
        <v>-4.8011122413859379E-3</v>
      </c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</row>
    <row r="214" spans="1:35" x14ac:dyDescent="0.2">
      <c r="A214" s="100"/>
      <c r="B214" s="100"/>
      <c r="C214" s="100"/>
      <c r="D214" s="101">
        <f t="shared" si="43"/>
        <v>0</v>
      </c>
      <c r="E214" s="101">
        <f t="shared" si="43"/>
        <v>0</v>
      </c>
      <c r="F214" s="94">
        <f t="shared" si="44"/>
        <v>0</v>
      </c>
      <c r="G214" s="94">
        <f t="shared" si="44"/>
        <v>0</v>
      </c>
      <c r="H214" s="94">
        <f t="shared" si="47"/>
        <v>0</v>
      </c>
      <c r="I214" s="94">
        <f t="shared" si="48"/>
        <v>0</v>
      </c>
      <c r="J214" s="94">
        <f t="shared" si="49"/>
        <v>0</v>
      </c>
      <c r="K214" s="94">
        <f t="shared" si="50"/>
        <v>0</v>
      </c>
      <c r="L214" s="94">
        <f t="shared" si="51"/>
        <v>0</v>
      </c>
      <c r="M214" s="94">
        <f t="shared" ca="1" si="45"/>
        <v>4.8011122413859379E-3</v>
      </c>
      <c r="N214" s="94">
        <f t="shared" ca="1" si="52"/>
        <v>0</v>
      </c>
      <c r="O214" s="129">
        <f t="shared" ca="1" si="53"/>
        <v>0</v>
      </c>
      <c r="P214" s="94">
        <f t="shared" ca="1" si="54"/>
        <v>0</v>
      </c>
      <c r="Q214" s="94">
        <f t="shared" ca="1" si="55"/>
        <v>0</v>
      </c>
      <c r="R214" s="10">
        <f t="shared" ca="1" si="46"/>
        <v>-4.8011122413859379E-3</v>
      </c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</row>
    <row r="215" spans="1:35" x14ac:dyDescent="0.2">
      <c r="A215" s="100"/>
      <c r="B215" s="100"/>
      <c r="C215" s="100"/>
      <c r="D215" s="101">
        <f t="shared" si="43"/>
        <v>0</v>
      </c>
      <c r="E215" s="101">
        <f t="shared" si="43"/>
        <v>0</v>
      </c>
      <c r="F215" s="94">
        <f t="shared" si="44"/>
        <v>0</v>
      </c>
      <c r="G215" s="94">
        <f t="shared" si="44"/>
        <v>0</v>
      </c>
      <c r="H215" s="94">
        <f t="shared" si="47"/>
        <v>0</v>
      </c>
      <c r="I215" s="94">
        <f t="shared" si="48"/>
        <v>0</v>
      </c>
      <c r="J215" s="94">
        <f t="shared" si="49"/>
        <v>0</v>
      </c>
      <c r="K215" s="94">
        <f t="shared" si="50"/>
        <v>0</v>
      </c>
      <c r="L215" s="94">
        <f t="shared" si="51"/>
        <v>0</v>
      </c>
      <c r="M215" s="94">
        <f t="shared" ca="1" si="45"/>
        <v>4.8011122413859379E-3</v>
      </c>
      <c r="N215" s="94">
        <f t="shared" ca="1" si="52"/>
        <v>0</v>
      </c>
      <c r="O215" s="129">
        <f t="shared" ca="1" si="53"/>
        <v>0</v>
      </c>
      <c r="P215" s="94">
        <f t="shared" ca="1" si="54"/>
        <v>0</v>
      </c>
      <c r="Q215" s="94">
        <f t="shared" ca="1" si="55"/>
        <v>0</v>
      </c>
      <c r="R215" s="10">
        <f t="shared" ca="1" si="46"/>
        <v>-4.8011122413859379E-3</v>
      </c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</row>
    <row r="216" spans="1:35" x14ac:dyDescent="0.2">
      <c r="A216" s="100"/>
      <c r="B216" s="100"/>
      <c r="C216" s="100"/>
      <c r="D216" s="101">
        <f t="shared" si="43"/>
        <v>0</v>
      </c>
      <c r="E216" s="101">
        <f t="shared" si="43"/>
        <v>0</v>
      </c>
      <c r="F216" s="94">
        <f t="shared" si="44"/>
        <v>0</v>
      </c>
      <c r="G216" s="94">
        <f t="shared" si="44"/>
        <v>0</v>
      </c>
      <c r="H216" s="94">
        <f t="shared" si="47"/>
        <v>0</v>
      </c>
      <c r="I216" s="94">
        <f t="shared" si="48"/>
        <v>0</v>
      </c>
      <c r="J216" s="94">
        <f t="shared" si="49"/>
        <v>0</v>
      </c>
      <c r="K216" s="94">
        <f t="shared" si="50"/>
        <v>0</v>
      </c>
      <c r="L216" s="94">
        <f t="shared" si="51"/>
        <v>0</v>
      </c>
      <c r="M216" s="94">
        <f t="shared" ca="1" si="45"/>
        <v>4.8011122413859379E-3</v>
      </c>
      <c r="N216" s="94">
        <f t="shared" ca="1" si="52"/>
        <v>0</v>
      </c>
      <c r="O216" s="129">
        <f t="shared" ca="1" si="53"/>
        <v>0</v>
      </c>
      <c r="P216" s="94">
        <f t="shared" ca="1" si="54"/>
        <v>0</v>
      </c>
      <c r="Q216" s="94">
        <f t="shared" ca="1" si="55"/>
        <v>0</v>
      </c>
      <c r="R216" s="10">
        <f t="shared" ca="1" si="46"/>
        <v>-4.8011122413859379E-3</v>
      </c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</row>
    <row r="217" spans="1:35" x14ac:dyDescent="0.2">
      <c r="A217" s="100"/>
      <c r="B217" s="100"/>
      <c r="C217" s="100"/>
      <c r="D217" s="101">
        <f t="shared" si="43"/>
        <v>0</v>
      </c>
      <c r="E217" s="101">
        <f t="shared" si="43"/>
        <v>0</v>
      </c>
      <c r="F217" s="94">
        <f t="shared" si="44"/>
        <v>0</v>
      </c>
      <c r="G217" s="94">
        <f t="shared" si="44"/>
        <v>0</v>
      </c>
      <c r="H217" s="94">
        <f t="shared" si="47"/>
        <v>0</v>
      </c>
      <c r="I217" s="94">
        <f t="shared" si="48"/>
        <v>0</v>
      </c>
      <c r="J217" s="94">
        <f t="shared" si="49"/>
        <v>0</v>
      </c>
      <c r="K217" s="94">
        <f t="shared" si="50"/>
        <v>0</v>
      </c>
      <c r="L217" s="94">
        <f t="shared" si="51"/>
        <v>0</v>
      </c>
      <c r="M217" s="94">
        <f t="shared" ca="1" si="45"/>
        <v>4.8011122413859379E-3</v>
      </c>
      <c r="N217" s="94">
        <f t="shared" ca="1" si="52"/>
        <v>0</v>
      </c>
      <c r="O217" s="129">
        <f t="shared" ca="1" si="53"/>
        <v>0</v>
      </c>
      <c r="P217" s="94">
        <f t="shared" ca="1" si="54"/>
        <v>0</v>
      </c>
      <c r="Q217" s="94">
        <f t="shared" ca="1" si="55"/>
        <v>0</v>
      </c>
      <c r="R217" s="10">
        <f t="shared" ca="1" si="46"/>
        <v>-4.8011122413859379E-3</v>
      </c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</row>
    <row r="218" spans="1:35" x14ac:dyDescent="0.2">
      <c r="A218" s="100"/>
      <c r="B218" s="100"/>
      <c r="C218" s="100"/>
      <c r="D218" s="101">
        <f t="shared" si="43"/>
        <v>0</v>
      </c>
      <c r="E218" s="101">
        <f t="shared" si="43"/>
        <v>0</v>
      </c>
      <c r="F218" s="94">
        <f t="shared" si="44"/>
        <v>0</v>
      </c>
      <c r="G218" s="94">
        <f t="shared" si="44"/>
        <v>0</v>
      </c>
      <c r="H218" s="94">
        <f t="shared" si="47"/>
        <v>0</v>
      </c>
      <c r="I218" s="94">
        <f t="shared" si="48"/>
        <v>0</v>
      </c>
      <c r="J218" s="94">
        <f t="shared" si="49"/>
        <v>0</v>
      </c>
      <c r="K218" s="94">
        <f t="shared" si="50"/>
        <v>0</v>
      </c>
      <c r="L218" s="94">
        <f t="shared" si="51"/>
        <v>0</v>
      </c>
      <c r="M218" s="94">
        <f t="shared" ca="1" si="45"/>
        <v>4.8011122413859379E-3</v>
      </c>
      <c r="N218" s="94">
        <f t="shared" ca="1" si="52"/>
        <v>0</v>
      </c>
      <c r="O218" s="129">
        <f t="shared" ca="1" si="53"/>
        <v>0</v>
      </c>
      <c r="P218" s="94">
        <f t="shared" ca="1" si="54"/>
        <v>0</v>
      </c>
      <c r="Q218" s="94">
        <f t="shared" ca="1" si="55"/>
        <v>0</v>
      </c>
      <c r="R218" s="10">
        <f t="shared" ca="1" si="46"/>
        <v>-4.8011122413859379E-3</v>
      </c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</row>
    <row r="219" spans="1:35" x14ac:dyDescent="0.2">
      <c r="A219" s="100"/>
      <c r="B219" s="100"/>
      <c r="C219" s="100"/>
      <c r="D219" s="101">
        <f t="shared" si="43"/>
        <v>0</v>
      </c>
      <c r="E219" s="101">
        <f t="shared" si="43"/>
        <v>0</v>
      </c>
      <c r="F219" s="94">
        <f t="shared" si="44"/>
        <v>0</v>
      </c>
      <c r="G219" s="94">
        <f t="shared" si="44"/>
        <v>0</v>
      </c>
      <c r="H219" s="94">
        <f t="shared" si="47"/>
        <v>0</v>
      </c>
      <c r="I219" s="94">
        <f t="shared" si="48"/>
        <v>0</v>
      </c>
      <c r="J219" s="94">
        <f t="shared" si="49"/>
        <v>0</v>
      </c>
      <c r="K219" s="94">
        <f t="shared" si="50"/>
        <v>0</v>
      </c>
      <c r="L219" s="94">
        <f t="shared" si="51"/>
        <v>0</v>
      </c>
      <c r="M219" s="94">
        <f t="shared" ca="1" si="45"/>
        <v>4.8011122413859379E-3</v>
      </c>
      <c r="N219" s="94">
        <f t="shared" ca="1" si="52"/>
        <v>0</v>
      </c>
      <c r="O219" s="129">
        <f t="shared" ca="1" si="53"/>
        <v>0</v>
      </c>
      <c r="P219" s="94">
        <f t="shared" ca="1" si="54"/>
        <v>0</v>
      </c>
      <c r="Q219" s="94">
        <f t="shared" ca="1" si="55"/>
        <v>0</v>
      </c>
      <c r="R219" s="10">
        <f t="shared" ca="1" si="46"/>
        <v>-4.8011122413859379E-3</v>
      </c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</row>
    <row r="220" spans="1:35" x14ac:dyDescent="0.2">
      <c r="A220" s="100"/>
      <c r="B220" s="100"/>
      <c r="C220" s="100"/>
      <c r="D220" s="101">
        <f t="shared" si="43"/>
        <v>0</v>
      </c>
      <c r="E220" s="101">
        <f t="shared" si="43"/>
        <v>0</v>
      </c>
      <c r="F220" s="94">
        <f t="shared" si="44"/>
        <v>0</v>
      </c>
      <c r="G220" s="94">
        <f t="shared" si="44"/>
        <v>0</v>
      </c>
      <c r="H220" s="94">
        <f t="shared" si="47"/>
        <v>0</v>
      </c>
      <c r="I220" s="94">
        <f t="shared" si="48"/>
        <v>0</v>
      </c>
      <c r="J220" s="94">
        <f t="shared" si="49"/>
        <v>0</v>
      </c>
      <c r="K220" s="94">
        <f t="shared" si="50"/>
        <v>0</v>
      </c>
      <c r="L220" s="94">
        <f t="shared" si="51"/>
        <v>0</v>
      </c>
      <c r="M220" s="94">
        <f t="shared" ca="1" si="45"/>
        <v>4.8011122413859379E-3</v>
      </c>
      <c r="N220" s="94">
        <f t="shared" ca="1" si="52"/>
        <v>0</v>
      </c>
      <c r="O220" s="129">
        <f t="shared" ca="1" si="53"/>
        <v>0</v>
      </c>
      <c r="P220" s="94">
        <f t="shared" ca="1" si="54"/>
        <v>0</v>
      </c>
      <c r="Q220" s="94">
        <f t="shared" ca="1" si="55"/>
        <v>0</v>
      </c>
      <c r="R220" s="10">
        <f t="shared" ca="1" si="46"/>
        <v>-4.8011122413859379E-3</v>
      </c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</row>
    <row r="221" spans="1:35" x14ac:dyDescent="0.2">
      <c r="A221" s="100"/>
      <c r="B221" s="100"/>
      <c r="C221" s="100"/>
      <c r="D221" s="101">
        <f t="shared" si="43"/>
        <v>0</v>
      </c>
      <c r="E221" s="101">
        <f t="shared" si="43"/>
        <v>0</v>
      </c>
      <c r="F221" s="94">
        <f t="shared" si="44"/>
        <v>0</v>
      </c>
      <c r="G221" s="94">
        <f t="shared" si="44"/>
        <v>0</v>
      </c>
      <c r="H221" s="94">
        <f t="shared" si="47"/>
        <v>0</v>
      </c>
      <c r="I221" s="94">
        <f t="shared" si="48"/>
        <v>0</v>
      </c>
      <c r="J221" s="94">
        <f t="shared" si="49"/>
        <v>0</v>
      </c>
      <c r="K221" s="94">
        <f t="shared" si="50"/>
        <v>0</v>
      </c>
      <c r="L221" s="94">
        <f t="shared" si="51"/>
        <v>0</v>
      </c>
      <c r="M221" s="94">
        <f t="shared" ca="1" si="45"/>
        <v>4.8011122413859379E-3</v>
      </c>
      <c r="N221" s="94">
        <f t="shared" ca="1" si="52"/>
        <v>0</v>
      </c>
      <c r="O221" s="129">
        <f t="shared" ca="1" si="53"/>
        <v>0</v>
      </c>
      <c r="P221" s="94">
        <f t="shared" ca="1" si="54"/>
        <v>0</v>
      </c>
      <c r="Q221" s="94">
        <f t="shared" ca="1" si="55"/>
        <v>0</v>
      </c>
      <c r="R221" s="10">
        <f t="shared" ca="1" si="46"/>
        <v>-4.8011122413859379E-3</v>
      </c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</row>
    <row r="222" spans="1:35" x14ac:dyDescent="0.2">
      <c r="A222" s="100"/>
      <c r="B222" s="100"/>
      <c r="C222" s="100"/>
      <c r="D222" s="101">
        <f t="shared" si="43"/>
        <v>0</v>
      </c>
      <c r="E222" s="101">
        <f t="shared" si="43"/>
        <v>0</v>
      </c>
      <c r="F222" s="94">
        <f t="shared" si="44"/>
        <v>0</v>
      </c>
      <c r="G222" s="94">
        <f t="shared" si="44"/>
        <v>0</v>
      </c>
      <c r="H222" s="94">
        <f t="shared" si="47"/>
        <v>0</v>
      </c>
      <c r="I222" s="94">
        <f t="shared" si="48"/>
        <v>0</v>
      </c>
      <c r="J222" s="94">
        <f t="shared" si="49"/>
        <v>0</v>
      </c>
      <c r="K222" s="94">
        <f t="shared" si="50"/>
        <v>0</v>
      </c>
      <c r="L222" s="94">
        <f t="shared" si="51"/>
        <v>0</v>
      </c>
      <c r="M222" s="94">
        <f t="shared" ca="1" si="45"/>
        <v>4.8011122413859379E-3</v>
      </c>
      <c r="N222" s="94">
        <f t="shared" ca="1" si="52"/>
        <v>0</v>
      </c>
      <c r="O222" s="129">
        <f t="shared" ca="1" si="53"/>
        <v>0</v>
      </c>
      <c r="P222" s="94">
        <f t="shared" ca="1" si="54"/>
        <v>0</v>
      </c>
      <c r="Q222" s="94">
        <f t="shared" ca="1" si="55"/>
        <v>0</v>
      </c>
      <c r="R222" s="10">
        <f t="shared" ca="1" si="46"/>
        <v>-4.8011122413859379E-3</v>
      </c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</row>
    <row r="223" spans="1:35" x14ac:dyDescent="0.2">
      <c r="A223" s="100"/>
      <c r="B223" s="100"/>
      <c r="C223" s="100"/>
      <c r="D223" s="101">
        <f t="shared" si="43"/>
        <v>0</v>
      </c>
      <c r="E223" s="101">
        <f t="shared" si="43"/>
        <v>0</v>
      </c>
      <c r="F223" s="94">
        <f t="shared" si="44"/>
        <v>0</v>
      </c>
      <c r="G223" s="94">
        <f t="shared" si="44"/>
        <v>0</v>
      </c>
      <c r="H223" s="94">
        <f t="shared" si="47"/>
        <v>0</v>
      </c>
      <c r="I223" s="94">
        <f t="shared" si="48"/>
        <v>0</v>
      </c>
      <c r="J223" s="94">
        <f t="shared" si="49"/>
        <v>0</v>
      </c>
      <c r="K223" s="94">
        <f t="shared" si="50"/>
        <v>0</v>
      </c>
      <c r="L223" s="94">
        <f t="shared" si="51"/>
        <v>0</v>
      </c>
      <c r="M223" s="94">
        <f t="shared" ca="1" si="45"/>
        <v>4.8011122413859379E-3</v>
      </c>
      <c r="N223" s="94">
        <f t="shared" ca="1" si="52"/>
        <v>0</v>
      </c>
      <c r="O223" s="129">
        <f t="shared" ca="1" si="53"/>
        <v>0</v>
      </c>
      <c r="P223" s="94">
        <f t="shared" ca="1" si="54"/>
        <v>0</v>
      </c>
      <c r="Q223" s="94">
        <f t="shared" ca="1" si="55"/>
        <v>0</v>
      </c>
      <c r="R223" s="10">
        <f t="shared" ca="1" si="46"/>
        <v>-4.8011122413859379E-3</v>
      </c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</row>
    <row r="224" spans="1:35" x14ac:dyDescent="0.2">
      <c r="A224" s="100"/>
      <c r="B224" s="100"/>
      <c r="C224" s="100"/>
      <c r="D224" s="101">
        <f t="shared" si="43"/>
        <v>0</v>
      </c>
      <c r="E224" s="101">
        <f t="shared" si="43"/>
        <v>0</v>
      </c>
      <c r="F224" s="94">
        <f t="shared" si="44"/>
        <v>0</v>
      </c>
      <c r="G224" s="94">
        <f t="shared" si="44"/>
        <v>0</v>
      </c>
      <c r="H224" s="94">
        <f t="shared" si="47"/>
        <v>0</v>
      </c>
      <c r="I224" s="94">
        <f t="shared" si="48"/>
        <v>0</v>
      </c>
      <c r="J224" s="94">
        <f t="shared" si="49"/>
        <v>0</v>
      </c>
      <c r="K224" s="94">
        <f t="shared" si="50"/>
        <v>0</v>
      </c>
      <c r="L224" s="94">
        <f t="shared" si="51"/>
        <v>0</v>
      </c>
      <c r="M224" s="94">
        <f t="shared" ca="1" si="45"/>
        <v>4.8011122413859379E-3</v>
      </c>
      <c r="N224" s="94">
        <f t="shared" ca="1" si="52"/>
        <v>0</v>
      </c>
      <c r="O224" s="129">
        <f t="shared" ca="1" si="53"/>
        <v>0</v>
      </c>
      <c r="P224" s="94">
        <f t="shared" ca="1" si="54"/>
        <v>0</v>
      </c>
      <c r="Q224" s="94">
        <f t="shared" ca="1" si="55"/>
        <v>0</v>
      </c>
      <c r="R224" s="10">
        <f t="shared" ca="1" si="46"/>
        <v>-4.8011122413859379E-3</v>
      </c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</row>
    <row r="225" spans="1:35" x14ac:dyDescent="0.2">
      <c r="A225" s="100"/>
      <c r="B225" s="100"/>
      <c r="C225" s="100"/>
      <c r="D225" s="101">
        <f t="shared" si="43"/>
        <v>0</v>
      </c>
      <c r="E225" s="101">
        <f t="shared" si="43"/>
        <v>0</v>
      </c>
      <c r="F225" s="94">
        <f t="shared" si="44"/>
        <v>0</v>
      </c>
      <c r="G225" s="94">
        <f t="shared" si="44"/>
        <v>0</v>
      </c>
      <c r="H225" s="94">
        <f t="shared" si="47"/>
        <v>0</v>
      </c>
      <c r="I225" s="94">
        <f t="shared" si="48"/>
        <v>0</v>
      </c>
      <c r="J225" s="94">
        <f t="shared" si="49"/>
        <v>0</v>
      </c>
      <c r="K225" s="94">
        <f t="shared" si="50"/>
        <v>0</v>
      </c>
      <c r="L225" s="94">
        <f t="shared" si="51"/>
        <v>0</v>
      </c>
      <c r="M225" s="94">
        <f t="shared" ca="1" si="45"/>
        <v>4.8011122413859379E-3</v>
      </c>
      <c r="N225" s="94">
        <f t="shared" ca="1" si="52"/>
        <v>0</v>
      </c>
      <c r="O225" s="129">
        <f t="shared" ca="1" si="53"/>
        <v>0</v>
      </c>
      <c r="P225" s="94">
        <f t="shared" ca="1" si="54"/>
        <v>0</v>
      </c>
      <c r="Q225" s="94">
        <f t="shared" ca="1" si="55"/>
        <v>0</v>
      </c>
      <c r="R225" s="10">
        <f t="shared" ca="1" si="46"/>
        <v>-4.8011122413859379E-3</v>
      </c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</row>
    <row r="226" spans="1:35" x14ac:dyDescent="0.2">
      <c r="A226" s="100"/>
      <c r="B226" s="100"/>
      <c r="C226" s="100"/>
      <c r="D226" s="101">
        <f t="shared" si="43"/>
        <v>0</v>
      </c>
      <c r="E226" s="101">
        <f t="shared" si="43"/>
        <v>0</v>
      </c>
      <c r="F226" s="94">
        <f t="shared" si="44"/>
        <v>0</v>
      </c>
      <c r="G226" s="94">
        <f t="shared" si="44"/>
        <v>0</v>
      </c>
      <c r="H226" s="94">
        <f t="shared" si="47"/>
        <v>0</v>
      </c>
      <c r="I226" s="94">
        <f t="shared" si="48"/>
        <v>0</v>
      </c>
      <c r="J226" s="94">
        <f t="shared" si="49"/>
        <v>0</v>
      </c>
      <c r="K226" s="94">
        <f t="shared" si="50"/>
        <v>0</v>
      </c>
      <c r="L226" s="94">
        <f t="shared" si="51"/>
        <v>0</v>
      </c>
      <c r="M226" s="94">
        <f t="shared" ca="1" si="45"/>
        <v>4.8011122413859379E-3</v>
      </c>
      <c r="N226" s="94">
        <f t="shared" ca="1" si="52"/>
        <v>0</v>
      </c>
      <c r="O226" s="129">
        <f t="shared" ca="1" si="53"/>
        <v>0</v>
      </c>
      <c r="P226" s="94">
        <f t="shared" ca="1" si="54"/>
        <v>0</v>
      </c>
      <c r="Q226" s="94">
        <f t="shared" ca="1" si="55"/>
        <v>0</v>
      </c>
      <c r="R226" s="10">
        <f t="shared" ca="1" si="46"/>
        <v>-4.8011122413859379E-3</v>
      </c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</row>
    <row r="227" spans="1:35" x14ac:dyDescent="0.2">
      <c r="A227" s="100"/>
      <c r="B227" s="100"/>
      <c r="C227" s="100"/>
      <c r="D227" s="101">
        <f t="shared" si="43"/>
        <v>0</v>
      </c>
      <c r="E227" s="101">
        <f t="shared" si="43"/>
        <v>0</v>
      </c>
      <c r="F227" s="94">
        <f t="shared" si="44"/>
        <v>0</v>
      </c>
      <c r="G227" s="94">
        <f t="shared" si="44"/>
        <v>0</v>
      </c>
      <c r="H227" s="94">
        <f t="shared" si="47"/>
        <v>0</v>
      </c>
      <c r="I227" s="94">
        <f t="shared" si="48"/>
        <v>0</v>
      </c>
      <c r="J227" s="94">
        <f t="shared" si="49"/>
        <v>0</v>
      </c>
      <c r="K227" s="94">
        <f t="shared" si="50"/>
        <v>0</v>
      </c>
      <c r="L227" s="94">
        <f t="shared" si="51"/>
        <v>0</v>
      </c>
      <c r="M227" s="94">
        <f t="shared" ca="1" si="45"/>
        <v>4.8011122413859379E-3</v>
      </c>
      <c r="N227" s="94">
        <f t="shared" ca="1" si="52"/>
        <v>0</v>
      </c>
      <c r="O227" s="129">
        <f t="shared" ca="1" si="53"/>
        <v>0</v>
      </c>
      <c r="P227" s="94">
        <f t="shared" ca="1" si="54"/>
        <v>0</v>
      </c>
      <c r="Q227" s="94">
        <f t="shared" ca="1" si="55"/>
        <v>0</v>
      </c>
      <c r="R227" s="10">
        <f t="shared" ca="1" si="46"/>
        <v>-4.8011122413859379E-3</v>
      </c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</row>
    <row r="228" spans="1:35" x14ac:dyDescent="0.2">
      <c r="A228" s="100"/>
      <c r="B228" s="100"/>
      <c r="C228" s="100"/>
      <c r="D228" s="101">
        <f t="shared" si="43"/>
        <v>0</v>
      </c>
      <c r="E228" s="101">
        <f t="shared" si="43"/>
        <v>0</v>
      </c>
      <c r="F228" s="94">
        <f t="shared" si="44"/>
        <v>0</v>
      </c>
      <c r="G228" s="94">
        <f t="shared" si="44"/>
        <v>0</v>
      </c>
      <c r="H228" s="94">
        <f t="shared" si="47"/>
        <v>0</v>
      </c>
      <c r="I228" s="94">
        <f t="shared" si="48"/>
        <v>0</v>
      </c>
      <c r="J228" s="94">
        <f t="shared" si="49"/>
        <v>0</v>
      </c>
      <c r="K228" s="94">
        <f t="shared" si="50"/>
        <v>0</v>
      </c>
      <c r="L228" s="94">
        <f t="shared" si="51"/>
        <v>0</v>
      </c>
      <c r="M228" s="94">
        <f t="shared" ca="1" si="45"/>
        <v>4.8011122413859379E-3</v>
      </c>
      <c r="N228" s="94">
        <f t="shared" ca="1" si="52"/>
        <v>0</v>
      </c>
      <c r="O228" s="129">
        <f t="shared" ca="1" si="53"/>
        <v>0</v>
      </c>
      <c r="P228" s="94">
        <f t="shared" ca="1" si="54"/>
        <v>0</v>
      </c>
      <c r="Q228" s="94">
        <f t="shared" ca="1" si="55"/>
        <v>0</v>
      </c>
      <c r="R228" s="10">
        <f t="shared" ca="1" si="46"/>
        <v>-4.8011122413859379E-3</v>
      </c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</row>
    <row r="229" spans="1:35" x14ac:dyDescent="0.2">
      <c r="A229" s="100"/>
      <c r="B229" s="100"/>
      <c r="C229" s="100"/>
      <c r="D229" s="101">
        <f t="shared" si="43"/>
        <v>0</v>
      </c>
      <c r="E229" s="101">
        <f t="shared" si="43"/>
        <v>0</v>
      </c>
      <c r="F229" s="94">
        <f t="shared" si="44"/>
        <v>0</v>
      </c>
      <c r="G229" s="94">
        <f t="shared" si="44"/>
        <v>0</v>
      </c>
      <c r="H229" s="94">
        <f t="shared" si="47"/>
        <v>0</v>
      </c>
      <c r="I229" s="94">
        <f t="shared" si="48"/>
        <v>0</v>
      </c>
      <c r="J229" s="94">
        <f t="shared" si="49"/>
        <v>0</v>
      </c>
      <c r="K229" s="94">
        <f t="shared" si="50"/>
        <v>0</v>
      </c>
      <c r="L229" s="94">
        <f t="shared" si="51"/>
        <v>0</v>
      </c>
      <c r="M229" s="94">
        <f t="shared" ca="1" si="45"/>
        <v>4.8011122413859379E-3</v>
      </c>
      <c r="N229" s="94">
        <f t="shared" ca="1" si="52"/>
        <v>0</v>
      </c>
      <c r="O229" s="129">
        <f t="shared" ca="1" si="53"/>
        <v>0</v>
      </c>
      <c r="P229" s="94">
        <f t="shared" ca="1" si="54"/>
        <v>0</v>
      </c>
      <c r="Q229" s="94">
        <f t="shared" ca="1" si="55"/>
        <v>0</v>
      </c>
      <c r="R229" s="10">
        <f t="shared" ca="1" si="46"/>
        <v>-4.8011122413859379E-3</v>
      </c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</row>
    <row r="230" spans="1:35" x14ac:dyDescent="0.2">
      <c r="A230" s="100"/>
      <c r="B230" s="100"/>
      <c r="C230" s="100"/>
      <c r="D230" s="101">
        <f t="shared" si="43"/>
        <v>0</v>
      </c>
      <c r="E230" s="101">
        <f t="shared" si="43"/>
        <v>0</v>
      </c>
      <c r="F230" s="94">
        <f t="shared" si="44"/>
        <v>0</v>
      </c>
      <c r="G230" s="94">
        <f t="shared" si="44"/>
        <v>0</v>
      </c>
      <c r="H230" s="94">
        <f t="shared" si="47"/>
        <v>0</v>
      </c>
      <c r="I230" s="94">
        <f t="shared" si="48"/>
        <v>0</v>
      </c>
      <c r="J230" s="94">
        <f t="shared" si="49"/>
        <v>0</v>
      </c>
      <c r="K230" s="94">
        <f t="shared" si="50"/>
        <v>0</v>
      </c>
      <c r="L230" s="94">
        <f t="shared" si="51"/>
        <v>0</v>
      </c>
      <c r="M230" s="94">
        <f t="shared" ca="1" si="45"/>
        <v>4.8011122413859379E-3</v>
      </c>
      <c r="N230" s="94">
        <f t="shared" ca="1" si="52"/>
        <v>0</v>
      </c>
      <c r="O230" s="129">
        <f t="shared" ca="1" si="53"/>
        <v>0</v>
      </c>
      <c r="P230" s="94">
        <f t="shared" ca="1" si="54"/>
        <v>0</v>
      </c>
      <c r="Q230" s="94">
        <f t="shared" ca="1" si="55"/>
        <v>0</v>
      </c>
      <c r="R230" s="10">
        <f t="shared" ca="1" si="46"/>
        <v>-4.8011122413859379E-3</v>
      </c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</row>
    <row r="231" spans="1:35" x14ac:dyDescent="0.2">
      <c r="A231" s="100"/>
      <c r="B231" s="100"/>
      <c r="C231" s="100"/>
      <c r="D231" s="101">
        <f t="shared" si="43"/>
        <v>0</v>
      </c>
      <c r="E231" s="101">
        <f t="shared" si="43"/>
        <v>0</v>
      </c>
      <c r="F231" s="94">
        <f t="shared" si="44"/>
        <v>0</v>
      </c>
      <c r="G231" s="94">
        <f t="shared" si="44"/>
        <v>0</v>
      </c>
      <c r="H231" s="94">
        <f t="shared" si="47"/>
        <v>0</v>
      </c>
      <c r="I231" s="94">
        <f t="shared" si="48"/>
        <v>0</v>
      </c>
      <c r="J231" s="94">
        <f t="shared" si="49"/>
        <v>0</v>
      </c>
      <c r="K231" s="94">
        <f t="shared" si="50"/>
        <v>0</v>
      </c>
      <c r="L231" s="94">
        <f t="shared" si="51"/>
        <v>0</v>
      </c>
      <c r="M231" s="94">
        <f t="shared" ca="1" si="45"/>
        <v>4.8011122413859379E-3</v>
      </c>
      <c r="N231" s="94">
        <f t="shared" ca="1" si="52"/>
        <v>0</v>
      </c>
      <c r="O231" s="129">
        <f t="shared" ca="1" si="53"/>
        <v>0</v>
      </c>
      <c r="P231" s="94">
        <f t="shared" ca="1" si="54"/>
        <v>0</v>
      </c>
      <c r="Q231" s="94">
        <f t="shared" ca="1" si="55"/>
        <v>0</v>
      </c>
      <c r="R231" s="10">
        <f t="shared" ca="1" si="46"/>
        <v>-4.8011122413859379E-3</v>
      </c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</row>
    <row r="232" spans="1:35" x14ac:dyDescent="0.2">
      <c r="A232" s="100"/>
      <c r="B232" s="100"/>
      <c r="C232" s="100"/>
      <c r="D232" s="101">
        <f t="shared" si="43"/>
        <v>0</v>
      </c>
      <c r="E232" s="101">
        <f t="shared" si="43"/>
        <v>0</v>
      </c>
      <c r="F232" s="94">
        <f t="shared" si="44"/>
        <v>0</v>
      </c>
      <c r="G232" s="94">
        <f t="shared" si="44"/>
        <v>0</v>
      </c>
      <c r="H232" s="94">
        <f t="shared" si="47"/>
        <v>0</v>
      </c>
      <c r="I232" s="94">
        <f t="shared" si="48"/>
        <v>0</v>
      </c>
      <c r="J232" s="94">
        <f t="shared" si="49"/>
        <v>0</v>
      </c>
      <c r="K232" s="94">
        <f t="shared" si="50"/>
        <v>0</v>
      </c>
      <c r="L232" s="94">
        <f t="shared" si="51"/>
        <v>0</v>
      </c>
      <c r="M232" s="94">
        <f t="shared" ca="1" si="45"/>
        <v>4.8011122413859379E-3</v>
      </c>
      <c r="N232" s="94">
        <f t="shared" ca="1" si="52"/>
        <v>0</v>
      </c>
      <c r="O232" s="129">
        <f t="shared" ca="1" si="53"/>
        <v>0</v>
      </c>
      <c r="P232" s="94">
        <f t="shared" ca="1" si="54"/>
        <v>0</v>
      </c>
      <c r="Q232" s="94">
        <f t="shared" ca="1" si="55"/>
        <v>0</v>
      </c>
      <c r="R232" s="10">
        <f t="shared" ca="1" si="46"/>
        <v>-4.8011122413859379E-3</v>
      </c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</row>
    <row r="233" spans="1:35" x14ac:dyDescent="0.2">
      <c r="A233" s="100"/>
      <c r="B233" s="100"/>
      <c r="C233" s="100"/>
      <c r="D233" s="101">
        <f t="shared" si="43"/>
        <v>0</v>
      </c>
      <c r="E233" s="101">
        <f t="shared" si="43"/>
        <v>0</v>
      </c>
      <c r="F233" s="94">
        <f t="shared" si="44"/>
        <v>0</v>
      </c>
      <c r="G233" s="94">
        <f t="shared" si="44"/>
        <v>0</v>
      </c>
      <c r="H233" s="94">
        <f t="shared" si="47"/>
        <v>0</v>
      </c>
      <c r="I233" s="94">
        <f t="shared" si="48"/>
        <v>0</v>
      </c>
      <c r="J233" s="94">
        <f t="shared" si="49"/>
        <v>0</v>
      </c>
      <c r="K233" s="94">
        <f t="shared" si="50"/>
        <v>0</v>
      </c>
      <c r="L233" s="94">
        <f t="shared" si="51"/>
        <v>0</v>
      </c>
      <c r="M233" s="94">
        <f t="shared" ca="1" si="45"/>
        <v>4.8011122413859379E-3</v>
      </c>
      <c r="N233" s="94">
        <f t="shared" ca="1" si="52"/>
        <v>0</v>
      </c>
      <c r="O233" s="129">
        <f t="shared" ca="1" si="53"/>
        <v>0</v>
      </c>
      <c r="P233" s="94">
        <f t="shared" ca="1" si="54"/>
        <v>0</v>
      </c>
      <c r="Q233" s="94">
        <f t="shared" ca="1" si="55"/>
        <v>0</v>
      </c>
      <c r="R233" s="10">
        <f t="shared" ca="1" si="46"/>
        <v>-4.8011122413859379E-3</v>
      </c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</row>
    <row r="234" spans="1:35" x14ac:dyDescent="0.2">
      <c r="A234" s="100"/>
      <c r="B234" s="100"/>
      <c r="C234" s="100"/>
      <c r="D234" s="101">
        <f t="shared" si="43"/>
        <v>0</v>
      </c>
      <c r="E234" s="101">
        <f t="shared" si="43"/>
        <v>0</v>
      </c>
      <c r="F234" s="94">
        <f t="shared" si="44"/>
        <v>0</v>
      </c>
      <c r="G234" s="94">
        <f t="shared" si="44"/>
        <v>0</v>
      </c>
      <c r="H234" s="94">
        <f t="shared" si="47"/>
        <v>0</v>
      </c>
      <c r="I234" s="94">
        <f t="shared" si="48"/>
        <v>0</v>
      </c>
      <c r="J234" s="94">
        <f t="shared" si="49"/>
        <v>0</v>
      </c>
      <c r="K234" s="94">
        <f t="shared" si="50"/>
        <v>0</v>
      </c>
      <c r="L234" s="94">
        <f t="shared" si="51"/>
        <v>0</v>
      </c>
      <c r="M234" s="94">
        <f t="shared" ca="1" si="45"/>
        <v>4.8011122413859379E-3</v>
      </c>
      <c r="N234" s="94">
        <f t="shared" ca="1" si="52"/>
        <v>0</v>
      </c>
      <c r="O234" s="129">
        <f t="shared" ca="1" si="53"/>
        <v>0</v>
      </c>
      <c r="P234" s="94">
        <f t="shared" ca="1" si="54"/>
        <v>0</v>
      </c>
      <c r="Q234" s="94">
        <f t="shared" ca="1" si="55"/>
        <v>0</v>
      </c>
      <c r="R234" s="10">
        <f t="shared" ca="1" si="46"/>
        <v>-4.8011122413859379E-3</v>
      </c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</row>
    <row r="235" spans="1:35" x14ac:dyDescent="0.2">
      <c r="A235" s="100"/>
      <c r="B235" s="100"/>
      <c r="C235" s="100"/>
      <c r="D235" s="101">
        <f t="shared" si="43"/>
        <v>0</v>
      </c>
      <c r="E235" s="101">
        <f t="shared" si="43"/>
        <v>0</v>
      </c>
      <c r="F235" s="94">
        <f t="shared" si="44"/>
        <v>0</v>
      </c>
      <c r="G235" s="94">
        <f t="shared" si="44"/>
        <v>0</v>
      </c>
      <c r="H235" s="94">
        <f t="shared" si="47"/>
        <v>0</v>
      </c>
      <c r="I235" s="94">
        <f t="shared" si="48"/>
        <v>0</v>
      </c>
      <c r="J235" s="94">
        <f t="shared" si="49"/>
        <v>0</v>
      </c>
      <c r="K235" s="94">
        <f t="shared" si="50"/>
        <v>0</v>
      </c>
      <c r="L235" s="94">
        <f t="shared" si="51"/>
        <v>0</v>
      </c>
      <c r="M235" s="94">
        <f t="shared" ca="1" si="45"/>
        <v>4.8011122413859379E-3</v>
      </c>
      <c r="N235" s="94">
        <f t="shared" ca="1" si="52"/>
        <v>0</v>
      </c>
      <c r="O235" s="129">
        <f t="shared" ca="1" si="53"/>
        <v>0</v>
      </c>
      <c r="P235" s="94">
        <f t="shared" ca="1" si="54"/>
        <v>0</v>
      </c>
      <c r="Q235" s="94">
        <f t="shared" ca="1" si="55"/>
        <v>0</v>
      </c>
      <c r="R235" s="10">
        <f t="shared" ca="1" si="46"/>
        <v>-4.8011122413859379E-3</v>
      </c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</row>
    <row r="236" spans="1:35" x14ac:dyDescent="0.2">
      <c r="A236" s="100"/>
      <c r="B236" s="100"/>
      <c r="C236" s="100"/>
      <c r="D236" s="101">
        <f t="shared" si="43"/>
        <v>0</v>
      </c>
      <c r="E236" s="101">
        <f t="shared" si="43"/>
        <v>0</v>
      </c>
      <c r="F236" s="94">
        <f t="shared" si="44"/>
        <v>0</v>
      </c>
      <c r="G236" s="94">
        <f t="shared" si="44"/>
        <v>0</v>
      </c>
      <c r="H236" s="94">
        <f t="shared" si="47"/>
        <v>0</v>
      </c>
      <c r="I236" s="94">
        <f t="shared" si="48"/>
        <v>0</v>
      </c>
      <c r="J236" s="94">
        <f t="shared" si="49"/>
        <v>0</v>
      </c>
      <c r="K236" s="94">
        <f t="shared" si="50"/>
        <v>0</v>
      </c>
      <c r="L236" s="94">
        <f t="shared" si="51"/>
        <v>0</v>
      </c>
      <c r="M236" s="94">
        <f t="shared" ca="1" si="45"/>
        <v>4.8011122413859379E-3</v>
      </c>
      <c r="N236" s="94">
        <f t="shared" ca="1" si="52"/>
        <v>0</v>
      </c>
      <c r="O236" s="129">
        <f t="shared" ca="1" si="53"/>
        <v>0</v>
      </c>
      <c r="P236" s="94">
        <f t="shared" ca="1" si="54"/>
        <v>0</v>
      </c>
      <c r="Q236" s="94">
        <f t="shared" ca="1" si="55"/>
        <v>0</v>
      </c>
      <c r="R236" s="10">
        <f t="shared" ca="1" si="46"/>
        <v>-4.8011122413859379E-3</v>
      </c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</row>
    <row r="237" spans="1:35" x14ac:dyDescent="0.2">
      <c r="A237" s="100"/>
      <c r="B237" s="100"/>
      <c r="C237" s="100"/>
      <c r="D237" s="101">
        <f t="shared" si="43"/>
        <v>0</v>
      </c>
      <c r="E237" s="101">
        <f t="shared" si="43"/>
        <v>0</v>
      </c>
      <c r="F237" s="94">
        <f t="shared" si="44"/>
        <v>0</v>
      </c>
      <c r="G237" s="94">
        <f t="shared" si="44"/>
        <v>0</v>
      </c>
      <c r="H237" s="94">
        <f t="shared" si="47"/>
        <v>0</v>
      </c>
      <c r="I237" s="94">
        <f t="shared" si="48"/>
        <v>0</v>
      </c>
      <c r="J237" s="94">
        <f t="shared" si="49"/>
        <v>0</v>
      </c>
      <c r="K237" s="94">
        <f t="shared" si="50"/>
        <v>0</v>
      </c>
      <c r="L237" s="94">
        <f t="shared" si="51"/>
        <v>0</v>
      </c>
      <c r="M237" s="94">
        <f t="shared" ca="1" si="45"/>
        <v>4.8011122413859379E-3</v>
      </c>
      <c r="N237" s="94">
        <f t="shared" ca="1" si="52"/>
        <v>0</v>
      </c>
      <c r="O237" s="129">
        <f t="shared" ca="1" si="53"/>
        <v>0</v>
      </c>
      <c r="P237" s="94">
        <f t="shared" ca="1" si="54"/>
        <v>0</v>
      </c>
      <c r="Q237" s="94">
        <f t="shared" ca="1" si="55"/>
        <v>0</v>
      </c>
      <c r="R237" s="10">
        <f t="shared" ca="1" si="46"/>
        <v>-4.8011122413859379E-3</v>
      </c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</row>
    <row r="238" spans="1:35" x14ac:dyDescent="0.2">
      <c r="A238" s="100"/>
      <c r="B238" s="100"/>
      <c r="C238" s="100"/>
      <c r="D238" s="101">
        <f t="shared" si="43"/>
        <v>0</v>
      </c>
      <c r="E238" s="101">
        <f t="shared" si="43"/>
        <v>0</v>
      </c>
      <c r="F238" s="94">
        <f t="shared" si="44"/>
        <v>0</v>
      </c>
      <c r="G238" s="94">
        <f t="shared" si="44"/>
        <v>0</v>
      </c>
      <c r="H238" s="94">
        <f t="shared" si="47"/>
        <v>0</v>
      </c>
      <c r="I238" s="94">
        <f t="shared" si="48"/>
        <v>0</v>
      </c>
      <c r="J238" s="94">
        <f t="shared" si="49"/>
        <v>0</v>
      </c>
      <c r="K238" s="94">
        <f t="shared" si="50"/>
        <v>0</v>
      </c>
      <c r="L238" s="94">
        <f t="shared" si="51"/>
        <v>0</v>
      </c>
      <c r="M238" s="94">
        <f t="shared" ca="1" si="45"/>
        <v>4.8011122413859379E-3</v>
      </c>
      <c r="N238" s="94">
        <f t="shared" ca="1" si="52"/>
        <v>0</v>
      </c>
      <c r="O238" s="129">
        <f t="shared" ca="1" si="53"/>
        <v>0</v>
      </c>
      <c r="P238" s="94">
        <f t="shared" ca="1" si="54"/>
        <v>0</v>
      </c>
      <c r="Q238" s="94">
        <f t="shared" ca="1" si="55"/>
        <v>0</v>
      </c>
      <c r="R238" s="10">
        <f t="shared" ca="1" si="46"/>
        <v>-4.8011122413859379E-3</v>
      </c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</row>
    <row r="239" spans="1:35" x14ac:dyDescent="0.2">
      <c r="A239" s="100"/>
      <c r="B239" s="100"/>
      <c r="C239" s="100"/>
      <c r="D239" s="101">
        <f t="shared" si="43"/>
        <v>0</v>
      </c>
      <c r="E239" s="101">
        <f t="shared" si="43"/>
        <v>0</v>
      </c>
      <c r="F239" s="94">
        <f t="shared" si="44"/>
        <v>0</v>
      </c>
      <c r="G239" s="94">
        <f t="shared" si="44"/>
        <v>0</v>
      </c>
      <c r="H239" s="94">
        <f t="shared" si="47"/>
        <v>0</v>
      </c>
      <c r="I239" s="94">
        <f t="shared" si="48"/>
        <v>0</v>
      </c>
      <c r="J239" s="94">
        <f t="shared" si="49"/>
        <v>0</v>
      </c>
      <c r="K239" s="94">
        <f t="shared" si="50"/>
        <v>0</v>
      </c>
      <c r="L239" s="94">
        <f t="shared" si="51"/>
        <v>0</v>
      </c>
      <c r="M239" s="94">
        <f t="shared" ca="1" si="45"/>
        <v>4.8011122413859379E-3</v>
      </c>
      <c r="N239" s="94">
        <f t="shared" ca="1" si="52"/>
        <v>0</v>
      </c>
      <c r="O239" s="129">
        <f t="shared" ca="1" si="53"/>
        <v>0</v>
      </c>
      <c r="P239" s="94">
        <f t="shared" ca="1" si="54"/>
        <v>0</v>
      </c>
      <c r="Q239" s="94">
        <f t="shared" ca="1" si="55"/>
        <v>0</v>
      </c>
      <c r="R239" s="10">
        <f t="shared" ca="1" si="46"/>
        <v>-4.8011122413859379E-3</v>
      </c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</row>
    <row r="240" spans="1:35" x14ac:dyDescent="0.2">
      <c r="A240" s="100"/>
      <c r="B240" s="100"/>
      <c r="C240" s="100"/>
      <c r="D240" s="101">
        <f t="shared" si="43"/>
        <v>0</v>
      </c>
      <c r="E240" s="101">
        <f t="shared" si="43"/>
        <v>0</v>
      </c>
      <c r="F240" s="94">
        <f t="shared" si="44"/>
        <v>0</v>
      </c>
      <c r="G240" s="94">
        <f t="shared" si="44"/>
        <v>0</v>
      </c>
      <c r="H240" s="94">
        <f t="shared" si="47"/>
        <v>0</v>
      </c>
      <c r="I240" s="94">
        <f t="shared" si="48"/>
        <v>0</v>
      </c>
      <c r="J240" s="94">
        <f t="shared" si="49"/>
        <v>0</v>
      </c>
      <c r="K240" s="94">
        <f t="shared" si="50"/>
        <v>0</v>
      </c>
      <c r="L240" s="94">
        <f t="shared" si="51"/>
        <v>0</v>
      </c>
      <c r="M240" s="94">
        <f t="shared" ca="1" si="45"/>
        <v>4.8011122413859379E-3</v>
      </c>
      <c r="N240" s="94">
        <f t="shared" ca="1" si="52"/>
        <v>0</v>
      </c>
      <c r="O240" s="129">
        <f t="shared" ca="1" si="53"/>
        <v>0</v>
      </c>
      <c r="P240" s="94">
        <f t="shared" ca="1" si="54"/>
        <v>0</v>
      </c>
      <c r="Q240" s="94">
        <f t="shared" ca="1" si="55"/>
        <v>0</v>
      </c>
      <c r="R240" s="10">
        <f t="shared" ca="1" si="46"/>
        <v>-4.8011122413859379E-3</v>
      </c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</row>
    <row r="241" spans="1:35" x14ac:dyDescent="0.2">
      <c r="A241" s="100"/>
      <c r="B241" s="100"/>
      <c r="C241" s="100"/>
      <c r="D241" s="101">
        <f t="shared" si="43"/>
        <v>0</v>
      </c>
      <c r="E241" s="101">
        <f t="shared" si="43"/>
        <v>0</v>
      </c>
      <c r="F241" s="94">
        <f t="shared" si="44"/>
        <v>0</v>
      </c>
      <c r="G241" s="94">
        <f t="shared" si="44"/>
        <v>0</v>
      </c>
      <c r="H241" s="94">
        <f t="shared" si="47"/>
        <v>0</v>
      </c>
      <c r="I241" s="94">
        <f t="shared" si="48"/>
        <v>0</v>
      </c>
      <c r="J241" s="94">
        <f t="shared" si="49"/>
        <v>0</v>
      </c>
      <c r="K241" s="94">
        <f t="shared" si="50"/>
        <v>0</v>
      </c>
      <c r="L241" s="94">
        <f t="shared" si="51"/>
        <v>0</v>
      </c>
      <c r="M241" s="94">
        <f t="shared" ca="1" si="45"/>
        <v>4.8011122413859379E-3</v>
      </c>
      <c r="N241" s="94">
        <f t="shared" ca="1" si="52"/>
        <v>0</v>
      </c>
      <c r="O241" s="129">
        <f t="shared" ca="1" si="53"/>
        <v>0</v>
      </c>
      <c r="P241" s="94">
        <f t="shared" ca="1" si="54"/>
        <v>0</v>
      </c>
      <c r="Q241" s="94">
        <f t="shared" ca="1" si="55"/>
        <v>0</v>
      </c>
      <c r="R241" s="10">
        <f t="shared" ca="1" si="46"/>
        <v>-4.8011122413859379E-3</v>
      </c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</row>
    <row r="242" spans="1:35" x14ac:dyDescent="0.2">
      <c r="A242" s="100"/>
      <c r="B242" s="100"/>
      <c r="C242" s="100"/>
      <c r="D242" s="101">
        <f t="shared" si="43"/>
        <v>0</v>
      </c>
      <c r="E242" s="101">
        <f t="shared" si="43"/>
        <v>0</v>
      </c>
      <c r="F242" s="94">
        <f t="shared" si="44"/>
        <v>0</v>
      </c>
      <c r="G242" s="94">
        <f t="shared" si="44"/>
        <v>0</v>
      </c>
      <c r="H242" s="94">
        <f t="shared" si="47"/>
        <v>0</v>
      </c>
      <c r="I242" s="94">
        <f t="shared" si="48"/>
        <v>0</v>
      </c>
      <c r="J242" s="94">
        <f t="shared" si="49"/>
        <v>0</v>
      </c>
      <c r="K242" s="94">
        <f t="shared" si="50"/>
        <v>0</v>
      </c>
      <c r="L242" s="94">
        <f t="shared" si="51"/>
        <v>0</v>
      </c>
      <c r="M242" s="94">
        <f t="shared" ca="1" si="45"/>
        <v>4.8011122413859379E-3</v>
      </c>
      <c r="N242" s="94">
        <f t="shared" ca="1" si="52"/>
        <v>0</v>
      </c>
      <c r="O242" s="129">
        <f t="shared" ca="1" si="53"/>
        <v>0</v>
      </c>
      <c r="P242" s="94">
        <f t="shared" ca="1" si="54"/>
        <v>0</v>
      </c>
      <c r="Q242" s="94">
        <f t="shared" ca="1" si="55"/>
        <v>0</v>
      </c>
      <c r="R242" s="10">
        <f t="shared" ca="1" si="46"/>
        <v>-4.8011122413859379E-3</v>
      </c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</row>
    <row r="243" spans="1:35" x14ac:dyDescent="0.2">
      <c r="A243" s="100"/>
      <c r="B243" s="100"/>
      <c r="C243" s="100"/>
      <c r="D243" s="101">
        <f t="shared" si="43"/>
        <v>0</v>
      </c>
      <c r="E243" s="101">
        <f t="shared" si="43"/>
        <v>0</v>
      </c>
      <c r="F243" s="94">
        <f t="shared" si="44"/>
        <v>0</v>
      </c>
      <c r="G243" s="94">
        <f t="shared" si="44"/>
        <v>0</v>
      </c>
      <c r="H243" s="94">
        <f t="shared" si="47"/>
        <v>0</v>
      </c>
      <c r="I243" s="94">
        <f t="shared" si="48"/>
        <v>0</v>
      </c>
      <c r="J243" s="94">
        <f t="shared" si="49"/>
        <v>0</v>
      </c>
      <c r="K243" s="94">
        <f t="shared" si="50"/>
        <v>0</v>
      </c>
      <c r="L243" s="94">
        <f t="shared" si="51"/>
        <v>0</v>
      </c>
      <c r="M243" s="94">
        <f t="shared" ca="1" si="45"/>
        <v>4.8011122413859379E-3</v>
      </c>
      <c r="N243" s="94">
        <f t="shared" ca="1" si="52"/>
        <v>0</v>
      </c>
      <c r="O243" s="129">
        <f t="shared" ca="1" si="53"/>
        <v>0</v>
      </c>
      <c r="P243" s="94">
        <f t="shared" ca="1" si="54"/>
        <v>0</v>
      </c>
      <c r="Q243" s="94">
        <f t="shared" ca="1" si="55"/>
        <v>0</v>
      </c>
      <c r="R243" s="10">
        <f t="shared" ca="1" si="46"/>
        <v>-4.8011122413859379E-3</v>
      </c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</row>
    <row r="244" spans="1:35" x14ac:dyDescent="0.2">
      <c r="A244" s="100"/>
      <c r="B244" s="100"/>
      <c r="C244" s="100"/>
      <c r="D244" s="101">
        <f t="shared" si="43"/>
        <v>0</v>
      </c>
      <c r="E244" s="101">
        <f t="shared" si="43"/>
        <v>0</v>
      </c>
      <c r="F244" s="94">
        <f t="shared" si="44"/>
        <v>0</v>
      </c>
      <c r="G244" s="94">
        <f t="shared" si="44"/>
        <v>0</v>
      </c>
      <c r="H244" s="94">
        <f t="shared" si="47"/>
        <v>0</v>
      </c>
      <c r="I244" s="94">
        <f t="shared" si="48"/>
        <v>0</v>
      </c>
      <c r="J244" s="94">
        <f t="shared" si="49"/>
        <v>0</v>
      </c>
      <c r="K244" s="94">
        <f t="shared" si="50"/>
        <v>0</v>
      </c>
      <c r="L244" s="94">
        <f t="shared" si="51"/>
        <v>0</v>
      </c>
      <c r="M244" s="94">
        <f t="shared" ca="1" si="45"/>
        <v>4.8011122413859379E-3</v>
      </c>
      <c r="N244" s="94">
        <f t="shared" ca="1" si="52"/>
        <v>0</v>
      </c>
      <c r="O244" s="129">
        <f t="shared" ca="1" si="53"/>
        <v>0</v>
      </c>
      <c r="P244" s="94">
        <f t="shared" ca="1" si="54"/>
        <v>0</v>
      </c>
      <c r="Q244" s="94">
        <f t="shared" ca="1" si="55"/>
        <v>0</v>
      </c>
      <c r="R244" s="10">
        <f t="shared" ca="1" si="46"/>
        <v>-4.8011122413859379E-3</v>
      </c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</row>
    <row r="245" spans="1:35" x14ac:dyDescent="0.2">
      <c r="A245" s="100"/>
      <c r="B245" s="100"/>
      <c r="C245" s="100"/>
      <c r="D245" s="101">
        <f t="shared" si="43"/>
        <v>0</v>
      </c>
      <c r="E245" s="101">
        <f t="shared" si="43"/>
        <v>0</v>
      </c>
      <c r="F245" s="94">
        <f t="shared" si="44"/>
        <v>0</v>
      </c>
      <c r="G245" s="94">
        <f t="shared" si="44"/>
        <v>0</v>
      </c>
      <c r="H245" s="94">
        <f t="shared" si="47"/>
        <v>0</v>
      </c>
      <c r="I245" s="94">
        <f t="shared" si="48"/>
        <v>0</v>
      </c>
      <c r="J245" s="94">
        <f t="shared" si="49"/>
        <v>0</v>
      </c>
      <c r="K245" s="94">
        <f t="shared" si="50"/>
        <v>0</v>
      </c>
      <c r="L245" s="94">
        <f t="shared" si="51"/>
        <v>0</v>
      </c>
      <c r="M245" s="94">
        <f t="shared" ca="1" si="45"/>
        <v>4.8011122413859379E-3</v>
      </c>
      <c r="N245" s="94">
        <f t="shared" ca="1" si="52"/>
        <v>0</v>
      </c>
      <c r="O245" s="129">
        <f t="shared" ca="1" si="53"/>
        <v>0</v>
      </c>
      <c r="P245" s="94">
        <f t="shared" ca="1" si="54"/>
        <v>0</v>
      </c>
      <c r="Q245" s="94">
        <f t="shared" ca="1" si="55"/>
        <v>0</v>
      </c>
      <c r="R245" s="10">
        <f t="shared" ca="1" si="46"/>
        <v>-4.8011122413859379E-3</v>
      </c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</row>
    <row r="246" spans="1:35" x14ac:dyDescent="0.2">
      <c r="A246" s="100"/>
      <c r="B246" s="100"/>
      <c r="C246" s="100"/>
      <c r="D246" s="101">
        <f t="shared" si="43"/>
        <v>0</v>
      </c>
      <c r="E246" s="101">
        <f t="shared" si="43"/>
        <v>0</v>
      </c>
      <c r="F246" s="94">
        <f t="shared" si="44"/>
        <v>0</v>
      </c>
      <c r="G246" s="94">
        <f t="shared" si="44"/>
        <v>0</v>
      </c>
      <c r="H246" s="94">
        <f t="shared" si="47"/>
        <v>0</v>
      </c>
      <c r="I246" s="94">
        <f t="shared" si="48"/>
        <v>0</v>
      </c>
      <c r="J246" s="94">
        <f t="shared" si="49"/>
        <v>0</v>
      </c>
      <c r="K246" s="94">
        <f t="shared" si="50"/>
        <v>0</v>
      </c>
      <c r="L246" s="94">
        <f t="shared" si="51"/>
        <v>0</v>
      </c>
      <c r="M246" s="94">
        <f t="shared" ca="1" si="45"/>
        <v>4.8011122413859379E-3</v>
      </c>
      <c r="N246" s="94">
        <f t="shared" ca="1" si="52"/>
        <v>0</v>
      </c>
      <c r="O246" s="129">
        <f t="shared" ca="1" si="53"/>
        <v>0</v>
      </c>
      <c r="P246" s="94">
        <f t="shared" ca="1" si="54"/>
        <v>0</v>
      </c>
      <c r="Q246" s="94">
        <f t="shared" ca="1" si="55"/>
        <v>0</v>
      </c>
      <c r="R246" s="10">
        <f t="shared" ca="1" si="46"/>
        <v>-4.8011122413859379E-3</v>
      </c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</row>
    <row r="247" spans="1:35" x14ac:dyDescent="0.2">
      <c r="A247" s="100"/>
      <c r="B247" s="100"/>
      <c r="C247" s="100"/>
      <c r="D247" s="101">
        <f t="shared" si="43"/>
        <v>0</v>
      </c>
      <c r="E247" s="101">
        <f t="shared" si="43"/>
        <v>0</v>
      </c>
      <c r="F247" s="94">
        <f t="shared" si="44"/>
        <v>0</v>
      </c>
      <c r="G247" s="94">
        <f t="shared" si="44"/>
        <v>0</v>
      </c>
      <c r="H247" s="94">
        <f t="shared" si="47"/>
        <v>0</v>
      </c>
      <c r="I247" s="94">
        <f t="shared" si="48"/>
        <v>0</v>
      </c>
      <c r="J247" s="94">
        <f t="shared" si="49"/>
        <v>0</v>
      </c>
      <c r="K247" s="94">
        <f t="shared" si="50"/>
        <v>0</v>
      </c>
      <c r="L247" s="94">
        <f t="shared" si="51"/>
        <v>0</v>
      </c>
      <c r="M247" s="94">
        <f t="shared" ca="1" si="45"/>
        <v>4.8011122413859379E-3</v>
      </c>
      <c r="N247" s="94">
        <f t="shared" ca="1" si="52"/>
        <v>0</v>
      </c>
      <c r="O247" s="129">
        <f t="shared" ca="1" si="53"/>
        <v>0</v>
      </c>
      <c r="P247" s="94">
        <f t="shared" ca="1" si="54"/>
        <v>0</v>
      </c>
      <c r="Q247" s="94">
        <f t="shared" ca="1" si="55"/>
        <v>0</v>
      </c>
      <c r="R247" s="10">
        <f t="shared" ca="1" si="46"/>
        <v>-4.8011122413859379E-3</v>
      </c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</row>
    <row r="248" spans="1:35" x14ac:dyDescent="0.2">
      <c r="A248" s="100"/>
      <c r="B248" s="100"/>
      <c r="C248" s="100"/>
      <c r="D248" s="101">
        <f t="shared" si="43"/>
        <v>0</v>
      </c>
      <c r="E248" s="101">
        <f t="shared" si="43"/>
        <v>0</v>
      </c>
      <c r="F248" s="94">
        <f t="shared" si="44"/>
        <v>0</v>
      </c>
      <c r="G248" s="94">
        <f t="shared" si="44"/>
        <v>0</v>
      </c>
      <c r="H248" s="94">
        <f t="shared" si="47"/>
        <v>0</v>
      </c>
      <c r="I248" s="94">
        <f t="shared" si="48"/>
        <v>0</v>
      </c>
      <c r="J248" s="94">
        <f t="shared" si="49"/>
        <v>0</v>
      </c>
      <c r="K248" s="94">
        <f t="shared" si="50"/>
        <v>0</v>
      </c>
      <c r="L248" s="94">
        <f t="shared" si="51"/>
        <v>0</v>
      </c>
      <c r="M248" s="94">
        <f t="shared" ca="1" si="45"/>
        <v>4.8011122413859379E-3</v>
      </c>
      <c r="N248" s="94">
        <f t="shared" ca="1" si="52"/>
        <v>0</v>
      </c>
      <c r="O248" s="129">
        <f t="shared" ca="1" si="53"/>
        <v>0</v>
      </c>
      <c r="P248" s="94">
        <f t="shared" ca="1" si="54"/>
        <v>0</v>
      </c>
      <c r="Q248" s="94">
        <f t="shared" ca="1" si="55"/>
        <v>0</v>
      </c>
      <c r="R248" s="10">
        <f t="shared" ca="1" si="46"/>
        <v>-4.8011122413859379E-3</v>
      </c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</row>
    <row r="249" spans="1:35" x14ac:dyDescent="0.2">
      <c r="A249" s="100"/>
      <c r="B249" s="100"/>
      <c r="C249" s="100"/>
      <c r="D249" s="101">
        <f t="shared" si="43"/>
        <v>0</v>
      </c>
      <c r="E249" s="101">
        <f t="shared" si="43"/>
        <v>0</v>
      </c>
      <c r="F249" s="94">
        <f t="shared" si="44"/>
        <v>0</v>
      </c>
      <c r="G249" s="94">
        <f t="shared" si="44"/>
        <v>0</v>
      </c>
      <c r="H249" s="94">
        <f t="shared" si="47"/>
        <v>0</v>
      </c>
      <c r="I249" s="94">
        <f t="shared" si="48"/>
        <v>0</v>
      </c>
      <c r="J249" s="94">
        <f t="shared" si="49"/>
        <v>0</v>
      </c>
      <c r="K249" s="94">
        <f t="shared" si="50"/>
        <v>0</v>
      </c>
      <c r="L249" s="94">
        <f t="shared" si="51"/>
        <v>0</v>
      </c>
      <c r="M249" s="94">
        <f t="shared" ca="1" si="45"/>
        <v>4.8011122413859379E-3</v>
      </c>
      <c r="N249" s="94">
        <f t="shared" ca="1" si="52"/>
        <v>0</v>
      </c>
      <c r="O249" s="129">
        <f t="shared" ca="1" si="53"/>
        <v>0</v>
      </c>
      <c r="P249" s="94">
        <f t="shared" ca="1" si="54"/>
        <v>0</v>
      </c>
      <c r="Q249" s="94">
        <f t="shared" ca="1" si="55"/>
        <v>0</v>
      </c>
      <c r="R249" s="10">
        <f t="shared" ca="1" si="46"/>
        <v>-4.8011122413859379E-3</v>
      </c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</row>
    <row r="250" spans="1:35" x14ac:dyDescent="0.2">
      <c r="A250" s="100"/>
      <c r="B250" s="100"/>
      <c r="C250" s="100"/>
      <c r="D250" s="101">
        <f t="shared" si="43"/>
        <v>0</v>
      </c>
      <c r="E250" s="101">
        <f t="shared" si="43"/>
        <v>0</v>
      </c>
      <c r="F250" s="94">
        <f t="shared" si="44"/>
        <v>0</v>
      </c>
      <c r="G250" s="94">
        <f t="shared" si="44"/>
        <v>0</v>
      </c>
      <c r="H250" s="94">
        <f t="shared" si="47"/>
        <v>0</v>
      </c>
      <c r="I250" s="94">
        <f t="shared" si="48"/>
        <v>0</v>
      </c>
      <c r="J250" s="94">
        <f t="shared" si="49"/>
        <v>0</v>
      </c>
      <c r="K250" s="94">
        <f t="shared" si="50"/>
        <v>0</v>
      </c>
      <c r="L250" s="94">
        <f t="shared" si="51"/>
        <v>0</v>
      </c>
      <c r="M250" s="94">
        <f t="shared" ca="1" si="45"/>
        <v>4.8011122413859379E-3</v>
      </c>
      <c r="N250" s="94">
        <f t="shared" ca="1" si="52"/>
        <v>0</v>
      </c>
      <c r="O250" s="129">
        <f t="shared" ca="1" si="53"/>
        <v>0</v>
      </c>
      <c r="P250" s="94">
        <f t="shared" ca="1" si="54"/>
        <v>0</v>
      </c>
      <c r="Q250" s="94">
        <f t="shared" ca="1" si="55"/>
        <v>0</v>
      </c>
      <c r="R250" s="10">
        <f t="shared" ca="1" si="46"/>
        <v>-4.8011122413859379E-3</v>
      </c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</row>
    <row r="251" spans="1:35" x14ac:dyDescent="0.2">
      <c r="A251" s="100"/>
      <c r="B251" s="100"/>
      <c r="C251" s="100"/>
      <c r="D251" s="101">
        <f t="shared" si="43"/>
        <v>0</v>
      </c>
      <c r="E251" s="101">
        <f t="shared" si="43"/>
        <v>0</v>
      </c>
      <c r="F251" s="94">
        <f t="shared" si="44"/>
        <v>0</v>
      </c>
      <c r="G251" s="94">
        <f t="shared" si="44"/>
        <v>0</v>
      </c>
      <c r="H251" s="94">
        <f t="shared" si="47"/>
        <v>0</v>
      </c>
      <c r="I251" s="94">
        <f t="shared" si="48"/>
        <v>0</v>
      </c>
      <c r="J251" s="94">
        <f t="shared" si="49"/>
        <v>0</v>
      </c>
      <c r="K251" s="94">
        <f t="shared" si="50"/>
        <v>0</v>
      </c>
      <c r="L251" s="94">
        <f t="shared" si="51"/>
        <v>0</v>
      </c>
      <c r="M251" s="94">
        <f t="shared" ca="1" si="45"/>
        <v>4.8011122413859379E-3</v>
      </c>
      <c r="N251" s="94">
        <f t="shared" ca="1" si="52"/>
        <v>0</v>
      </c>
      <c r="O251" s="129">
        <f t="shared" ca="1" si="53"/>
        <v>0</v>
      </c>
      <c r="P251" s="94">
        <f t="shared" ca="1" si="54"/>
        <v>0</v>
      </c>
      <c r="Q251" s="94">
        <f t="shared" ca="1" si="55"/>
        <v>0</v>
      </c>
      <c r="R251" s="10">
        <f t="shared" ca="1" si="46"/>
        <v>-4.8011122413859379E-3</v>
      </c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</row>
    <row r="252" spans="1:35" x14ac:dyDescent="0.2">
      <c r="A252" s="100"/>
      <c r="B252" s="100"/>
      <c r="C252" s="100"/>
      <c r="D252" s="101">
        <f t="shared" si="43"/>
        <v>0</v>
      </c>
      <c r="E252" s="101">
        <f t="shared" si="43"/>
        <v>0</v>
      </c>
      <c r="F252" s="94">
        <f t="shared" si="44"/>
        <v>0</v>
      </c>
      <c r="G252" s="94">
        <f t="shared" si="44"/>
        <v>0</v>
      </c>
      <c r="H252" s="94">
        <f t="shared" si="47"/>
        <v>0</v>
      </c>
      <c r="I252" s="94">
        <f t="shared" si="48"/>
        <v>0</v>
      </c>
      <c r="J252" s="94">
        <f t="shared" si="49"/>
        <v>0</v>
      </c>
      <c r="K252" s="94">
        <f t="shared" si="50"/>
        <v>0</v>
      </c>
      <c r="L252" s="94">
        <f t="shared" si="51"/>
        <v>0</v>
      </c>
      <c r="M252" s="94">
        <f t="shared" ca="1" si="45"/>
        <v>4.8011122413859379E-3</v>
      </c>
      <c r="N252" s="94">
        <f t="shared" ca="1" si="52"/>
        <v>0</v>
      </c>
      <c r="O252" s="129">
        <f t="shared" ca="1" si="53"/>
        <v>0</v>
      </c>
      <c r="P252" s="94">
        <f t="shared" ca="1" si="54"/>
        <v>0</v>
      </c>
      <c r="Q252" s="94">
        <f t="shared" ca="1" si="55"/>
        <v>0</v>
      </c>
      <c r="R252" s="10">
        <f t="shared" ca="1" si="46"/>
        <v>-4.8011122413859379E-3</v>
      </c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</row>
    <row r="253" spans="1:35" x14ac:dyDescent="0.2">
      <c r="A253" s="100"/>
      <c r="B253" s="100"/>
      <c r="C253" s="100"/>
      <c r="D253" s="101">
        <f t="shared" si="43"/>
        <v>0</v>
      </c>
      <c r="E253" s="101">
        <f t="shared" si="43"/>
        <v>0</v>
      </c>
      <c r="F253" s="94">
        <f t="shared" si="44"/>
        <v>0</v>
      </c>
      <c r="G253" s="94">
        <f t="shared" si="44"/>
        <v>0</v>
      </c>
      <c r="H253" s="94">
        <f t="shared" si="47"/>
        <v>0</v>
      </c>
      <c r="I253" s="94">
        <f t="shared" si="48"/>
        <v>0</v>
      </c>
      <c r="J253" s="94">
        <f t="shared" si="49"/>
        <v>0</v>
      </c>
      <c r="K253" s="94">
        <f t="shared" si="50"/>
        <v>0</v>
      </c>
      <c r="L253" s="94">
        <f t="shared" si="51"/>
        <v>0</v>
      </c>
      <c r="M253" s="94">
        <f t="shared" ca="1" si="45"/>
        <v>4.8011122413859379E-3</v>
      </c>
      <c r="N253" s="94">
        <f t="shared" ca="1" si="52"/>
        <v>0</v>
      </c>
      <c r="O253" s="129">
        <f t="shared" ca="1" si="53"/>
        <v>0</v>
      </c>
      <c r="P253" s="94">
        <f t="shared" ca="1" si="54"/>
        <v>0</v>
      </c>
      <c r="Q253" s="94">
        <f t="shared" ca="1" si="55"/>
        <v>0</v>
      </c>
      <c r="R253" s="10">
        <f t="shared" ca="1" si="46"/>
        <v>-4.8011122413859379E-3</v>
      </c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</row>
    <row r="254" spans="1:35" x14ac:dyDescent="0.2">
      <c r="A254" s="100"/>
      <c r="B254" s="100"/>
      <c r="C254" s="100"/>
      <c r="D254" s="101">
        <f t="shared" si="43"/>
        <v>0</v>
      </c>
      <c r="E254" s="101">
        <f t="shared" si="43"/>
        <v>0</v>
      </c>
      <c r="F254" s="94">
        <f t="shared" si="44"/>
        <v>0</v>
      </c>
      <c r="G254" s="94">
        <f t="shared" si="44"/>
        <v>0</v>
      </c>
      <c r="H254" s="94">
        <f t="shared" si="47"/>
        <v>0</v>
      </c>
      <c r="I254" s="94">
        <f t="shared" si="48"/>
        <v>0</v>
      </c>
      <c r="J254" s="94">
        <f t="shared" si="49"/>
        <v>0</v>
      </c>
      <c r="K254" s="94">
        <f t="shared" si="50"/>
        <v>0</v>
      </c>
      <c r="L254" s="94">
        <f t="shared" si="51"/>
        <v>0</v>
      </c>
      <c r="M254" s="94">
        <f t="shared" ca="1" si="45"/>
        <v>4.8011122413859379E-3</v>
      </c>
      <c r="N254" s="94">
        <f t="shared" ca="1" si="52"/>
        <v>0</v>
      </c>
      <c r="O254" s="129">
        <f t="shared" ca="1" si="53"/>
        <v>0</v>
      </c>
      <c r="P254" s="94">
        <f t="shared" ca="1" si="54"/>
        <v>0</v>
      </c>
      <c r="Q254" s="94">
        <f t="shared" ca="1" si="55"/>
        <v>0</v>
      </c>
      <c r="R254" s="10">
        <f t="shared" ca="1" si="46"/>
        <v>-4.8011122413859379E-3</v>
      </c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</row>
    <row r="255" spans="1:35" x14ac:dyDescent="0.2">
      <c r="A255" s="100"/>
      <c r="B255" s="100"/>
      <c r="C255" s="100"/>
      <c r="D255" s="101">
        <f t="shared" si="43"/>
        <v>0</v>
      </c>
      <c r="E255" s="101">
        <f t="shared" si="43"/>
        <v>0</v>
      </c>
      <c r="F255" s="94">
        <f t="shared" si="44"/>
        <v>0</v>
      </c>
      <c r="G255" s="94">
        <f t="shared" si="44"/>
        <v>0</v>
      </c>
      <c r="H255" s="94">
        <f t="shared" si="47"/>
        <v>0</v>
      </c>
      <c r="I255" s="94">
        <f t="shared" si="48"/>
        <v>0</v>
      </c>
      <c r="J255" s="94">
        <f t="shared" si="49"/>
        <v>0</v>
      </c>
      <c r="K255" s="94">
        <f t="shared" si="50"/>
        <v>0</v>
      </c>
      <c r="L255" s="94">
        <f t="shared" si="51"/>
        <v>0</v>
      </c>
      <c r="M255" s="94">
        <f t="shared" ca="1" si="45"/>
        <v>4.8011122413859379E-3</v>
      </c>
      <c r="N255" s="94">
        <f t="shared" ca="1" si="52"/>
        <v>0</v>
      </c>
      <c r="O255" s="129">
        <f t="shared" ca="1" si="53"/>
        <v>0</v>
      </c>
      <c r="P255" s="94">
        <f t="shared" ca="1" si="54"/>
        <v>0</v>
      </c>
      <c r="Q255" s="94">
        <f t="shared" ca="1" si="55"/>
        <v>0</v>
      </c>
      <c r="R255" s="10">
        <f t="shared" ca="1" si="46"/>
        <v>-4.8011122413859379E-3</v>
      </c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</row>
    <row r="256" spans="1:35" x14ac:dyDescent="0.2">
      <c r="A256" s="100"/>
      <c r="B256" s="100"/>
      <c r="C256" s="100"/>
      <c r="D256" s="101">
        <f t="shared" si="43"/>
        <v>0</v>
      </c>
      <c r="E256" s="101">
        <f t="shared" si="43"/>
        <v>0</v>
      </c>
      <c r="F256" s="94">
        <f t="shared" si="44"/>
        <v>0</v>
      </c>
      <c r="G256" s="94">
        <f t="shared" si="44"/>
        <v>0</v>
      </c>
      <c r="H256" s="94">
        <f t="shared" si="47"/>
        <v>0</v>
      </c>
      <c r="I256" s="94">
        <f t="shared" si="48"/>
        <v>0</v>
      </c>
      <c r="J256" s="94">
        <f t="shared" si="49"/>
        <v>0</v>
      </c>
      <c r="K256" s="94">
        <f t="shared" si="50"/>
        <v>0</v>
      </c>
      <c r="L256" s="94">
        <f t="shared" si="51"/>
        <v>0</v>
      </c>
      <c r="M256" s="94">
        <f t="shared" ca="1" si="45"/>
        <v>4.8011122413859379E-3</v>
      </c>
      <c r="N256" s="94">
        <f t="shared" ca="1" si="52"/>
        <v>0</v>
      </c>
      <c r="O256" s="129">
        <f t="shared" ca="1" si="53"/>
        <v>0</v>
      </c>
      <c r="P256" s="94">
        <f t="shared" ca="1" si="54"/>
        <v>0</v>
      </c>
      <c r="Q256" s="94">
        <f t="shared" ca="1" si="55"/>
        <v>0</v>
      </c>
      <c r="R256" s="10">
        <f t="shared" ca="1" si="46"/>
        <v>-4.8011122413859379E-3</v>
      </c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</row>
    <row r="257" spans="1:35" x14ac:dyDescent="0.2">
      <c r="A257" s="100"/>
      <c r="B257" s="100"/>
      <c r="C257" s="100"/>
      <c r="D257" s="101">
        <f t="shared" si="43"/>
        <v>0</v>
      </c>
      <c r="E257" s="101">
        <f t="shared" si="43"/>
        <v>0</v>
      </c>
      <c r="F257" s="94">
        <f t="shared" si="44"/>
        <v>0</v>
      </c>
      <c r="G257" s="94">
        <f t="shared" si="44"/>
        <v>0</v>
      </c>
      <c r="H257" s="94">
        <f t="shared" si="47"/>
        <v>0</v>
      </c>
      <c r="I257" s="94">
        <f t="shared" si="48"/>
        <v>0</v>
      </c>
      <c r="J257" s="94">
        <f t="shared" si="49"/>
        <v>0</v>
      </c>
      <c r="K257" s="94">
        <f t="shared" si="50"/>
        <v>0</v>
      </c>
      <c r="L257" s="94">
        <f t="shared" si="51"/>
        <v>0</v>
      </c>
      <c r="M257" s="94">
        <f t="shared" ca="1" si="45"/>
        <v>4.8011122413859379E-3</v>
      </c>
      <c r="N257" s="94">
        <f t="shared" ca="1" si="52"/>
        <v>0</v>
      </c>
      <c r="O257" s="129">
        <f t="shared" ca="1" si="53"/>
        <v>0</v>
      </c>
      <c r="P257" s="94">
        <f t="shared" ca="1" si="54"/>
        <v>0</v>
      </c>
      <c r="Q257" s="94">
        <f t="shared" ca="1" si="55"/>
        <v>0</v>
      </c>
      <c r="R257" s="10">
        <f t="shared" ca="1" si="46"/>
        <v>-4.8011122413859379E-3</v>
      </c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</row>
    <row r="258" spans="1:35" x14ac:dyDescent="0.2">
      <c r="A258" s="100"/>
      <c r="B258" s="100"/>
      <c r="C258" s="100"/>
      <c r="D258" s="101">
        <f t="shared" si="43"/>
        <v>0</v>
      </c>
      <c r="E258" s="101">
        <f t="shared" si="43"/>
        <v>0</v>
      </c>
      <c r="F258" s="94">
        <f t="shared" si="44"/>
        <v>0</v>
      </c>
      <c r="G258" s="94">
        <f t="shared" si="44"/>
        <v>0</v>
      </c>
      <c r="H258" s="94">
        <f t="shared" si="47"/>
        <v>0</v>
      </c>
      <c r="I258" s="94">
        <f t="shared" si="48"/>
        <v>0</v>
      </c>
      <c r="J258" s="94">
        <f t="shared" si="49"/>
        <v>0</v>
      </c>
      <c r="K258" s="94">
        <f t="shared" si="50"/>
        <v>0</v>
      </c>
      <c r="L258" s="94">
        <f t="shared" si="51"/>
        <v>0</v>
      </c>
      <c r="M258" s="94">
        <f t="shared" ca="1" si="45"/>
        <v>4.8011122413859379E-3</v>
      </c>
      <c r="N258" s="94">
        <f t="shared" ca="1" si="52"/>
        <v>0</v>
      </c>
      <c r="O258" s="129">
        <f t="shared" ca="1" si="53"/>
        <v>0</v>
      </c>
      <c r="P258" s="94">
        <f t="shared" ca="1" si="54"/>
        <v>0</v>
      </c>
      <c r="Q258" s="94">
        <f t="shared" ca="1" si="55"/>
        <v>0</v>
      </c>
      <c r="R258" s="10">
        <f t="shared" ca="1" si="46"/>
        <v>-4.8011122413859379E-3</v>
      </c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</row>
    <row r="259" spans="1:35" x14ac:dyDescent="0.2">
      <c r="A259" s="100"/>
      <c r="B259" s="100"/>
      <c r="C259" s="100"/>
      <c r="D259" s="101">
        <f t="shared" si="43"/>
        <v>0</v>
      </c>
      <c r="E259" s="101">
        <f t="shared" si="43"/>
        <v>0</v>
      </c>
      <c r="F259" s="94">
        <f t="shared" si="44"/>
        <v>0</v>
      </c>
      <c r="G259" s="94">
        <f t="shared" si="44"/>
        <v>0</v>
      </c>
      <c r="H259" s="94">
        <f t="shared" si="47"/>
        <v>0</v>
      </c>
      <c r="I259" s="94">
        <f t="shared" si="48"/>
        <v>0</v>
      </c>
      <c r="J259" s="94">
        <f t="shared" si="49"/>
        <v>0</v>
      </c>
      <c r="K259" s="94">
        <f t="shared" si="50"/>
        <v>0</v>
      </c>
      <c r="L259" s="94">
        <f t="shared" si="51"/>
        <v>0</v>
      </c>
      <c r="M259" s="94">
        <f t="shared" ca="1" si="45"/>
        <v>4.8011122413859379E-3</v>
      </c>
      <c r="N259" s="94">
        <f t="shared" ca="1" si="52"/>
        <v>0</v>
      </c>
      <c r="O259" s="129">
        <f t="shared" ca="1" si="53"/>
        <v>0</v>
      </c>
      <c r="P259" s="94">
        <f t="shared" ca="1" si="54"/>
        <v>0</v>
      </c>
      <c r="Q259" s="94">
        <f t="shared" ca="1" si="55"/>
        <v>0</v>
      </c>
      <c r="R259" s="10">
        <f t="shared" ca="1" si="46"/>
        <v>-4.8011122413859379E-3</v>
      </c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</row>
    <row r="260" spans="1:35" x14ac:dyDescent="0.2">
      <c r="A260" s="100"/>
      <c r="B260" s="100"/>
      <c r="C260" s="100"/>
      <c r="D260" s="101">
        <f t="shared" si="43"/>
        <v>0</v>
      </c>
      <c r="E260" s="101">
        <f t="shared" si="43"/>
        <v>0</v>
      </c>
      <c r="F260" s="94">
        <f t="shared" si="44"/>
        <v>0</v>
      </c>
      <c r="G260" s="94">
        <f t="shared" si="44"/>
        <v>0</v>
      </c>
      <c r="H260" s="94">
        <f t="shared" si="47"/>
        <v>0</v>
      </c>
      <c r="I260" s="94">
        <f t="shared" si="48"/>
        <v>0</v>
      </c>
      <c r="J260" s="94">
        <f t="shared" si="49"/>
        <v>0</v>
      </c>
      <c r="K260" s="94">
        <f t="shared" si="50"/>
        <v>0</v>
      </c>
      <c r="L260" s="94">
        <f t="shared" si="51"/>
        <v>0</v>
      </c>
      <c r="M260" s="94">
        <f t="shared" ca="1" si="45"/>
        <v>4.8011122413859379E-3</v>
      </c>
      <c r="N260" s="94">
        <f t="shared" ca="1" si="52"/>
        <v>0</v>
      </c>
      <c r="O260" s="129">
        <f t="shared" ca="1" si="53"/>
        <v>0</v>
      </c>
      <c r="P260" s="94">
        <f t="shared" ca="1" si="54"/>
        <v>0</v>
      </c>
      <c r="Q260" s="94">
        <f t="shared" ca="1" si="55"/>
        <v>0</v>
      </c>
      <c r="R260" s="10">
        <f t="shared" ca="1" si="46"/>
        <v>-4.8011122413859379E-3</v>
      </c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</row>
    <row r="261" spans="1:35" x14ac:dyDescent="0.2">
      <c r="A261" s="100"/>
      <c r="B261" s="100"/>
      <c r="C261" s="100"/>
      <c r="D261" s="101">
        <f t="shared" si="43"/>
        <v>0</v>
      </c>
      <c r="E261" s="101">
        <f t="shared" si="43"/>
        <v>0</v>
      </c>
      <c r="F261" s="94">
        <f t="shared" si="44"/>
        <v>0</v>
      </c>
      <c r="G261" s="94">
        <f t="shared" si="44"/>
        <v>0</v>
      </c>
      <c r="H261" s="94">
        <f t="shared" si="47"/>
        <v>0</v>
      </c>
      <c r="I261" s="94">
        <f t="shared" si="48"/>
        <v>0</v>
      </c>
      <c r="J261" s="94">
        <f t="shared" si="49"/>
        <v>0</v>
      </c>
      <c r="K261" s="94">
        <f t="shared" si="50"/>
        <v>0</v>
      </c>
      <c r="L261" s="94">
        <f t="shared" si="51"/>
        <v>0</v>
      </c>
      <c r="M261" s="94">
        <f t="shared" ca="1" si="45"/>
        <v>4.8011122413859379E-3</v>
      </c>
      <c r="N261" s="94">
        <f t="shared" ca="1" si="52"/>
        <v>0</v>
      </c>
      <c r="O261" s="129">
        <f t="shared" ca="1" si="53"/>
        <v>0</v>
      </c>
      <c r="P261" s="94">
        <f t="shared" ca="1" si="54"/>
        <v>0</v>
      </c>
      <c r="Q261" s="94">
        <f t="shared" ca="1" si="55"/>
        <v>0</v>
      </c>
      <c r="R261" s="10">
        <f t="shared" ca="1" si="46"/>
        <v>-4.8011122413859379E-3</v>
      </c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</row>
    <row r="262" spans="1:35" x14ac:dyDescent="0.2">
      <c r="A262" s="100"/>
      <c r="B262" s="100"/>
      <c r="C262" s="100"/>
      <c r="D262" s="101">
        <f t="shared" si="43"/>
        <v>0</v>
      </c>
      <c r="E262" s="101">
        <f t="shared" si="43"/>
        <v>0</v>
      </c>
      <c r="F262" s="94">
        <f t="shared" si="44"/>
        <v>0</v>
      </c>
      <c r="G262" s="94">
        <f t="shared" si="44"/>
        <v>0</v>
      </c>
      <c r="H262" s="94">
        <f t="shared" si="47"/>
        <v>0</v>
      </c>
      <c r="I262" s="94">
        <f t="shared" si="48"/>
        <v>0</v>
      </c>
      <c r="J262" s="94">
        <f t="shared" si="49"/>
        <v>0</v>
      </c>
      <c r="K262" s="94">
        <f t="shared" si="50"/>
        <v>0</v>
      </c>
      <c r="L262" s="94">
        <f t="shared" si="51"/>
        <v>0</v>
      </c>
      <c r="M262" s="94">
        <f t="shared" ca="1" si="45"/>
        <v>4.8011122413859379E-3</v>
      </c>
      <c r="N262" s="94">
        <f t="shared" ca="1" si="52"/>
        <v>0</v>
      </c>
      <c r="O262" s="129">
        <f t="shared" ca="1" si="53"/>
        <v>0</v>
      </c>
      <c r="P262" s="94">
        <f t="shared" ca="1" si="54"/>
        <v>0</v>
      </c>
      <c r="Q262" s="94">
        <f t="shared" ca="1" si="55"/>
        <v>0</v>
      </c>
      <c r="R262" s="10">
        <f t="shared" ca="1" si="46"/>
        <v>-4.8011122413859379E-3</v>
      </c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</row>
    <row r="263" spans="1:35" x14ac:dyDescent="0.2">
      <c r="A263" s="100"/>
      <c r="B263" s="100"/>
      <c r="C263" s="100"/>
      <c r="D263" s="101">
        <f t="shared" si="43"/>
        <v>0</v>
      </c>
      <c r="E263" s="101">
        <f t="shared" si="43"/>
        <v>0</v>
      </c>
      <c r="F263" s="94">
        <f t="shared" si="44"/>
        <v>0</v>
      </c>
      <c r="G263" s="94">
        <f t="shared" si="44"/>
        <v>0</v>
      </c>
      <c r="H263" s="94">
        <f t="shared" si="47"/>
        <v>0</v>
      </c>
      <c r="I263" s="94">
        <f t="shared" si="48"/>
        <v>0</v>
      </c>
      <c r="J263" s="94">
        <f t="shared" si="49"/>
        <v>0</v>
      </c>
      <c r="K263" s="94">
        <f t="shared" si="50"/>
        <v>0</v>
      </c>
      <c r="L263" s="94">
        <f t="shared" si="51"/>
        <v>0</v>
      </c>
      <c r="M263" s="94">
        <f t="shared" ca="1" si="45"/>
        <v>4.8011122413859379E-3</v>
      </c>
      <c r="N263" s="94">
        <f t="shared" ca="1" si="52"/>
        <v>0</v>
      </c>
      <c r="O263" s="129">
        <f t="shared" ca="1" si="53"/>
        <v>0</v>
      </c>
      <c r="P263" s="94">
        <f t="shared" ca="1" si="54"/>
        <v>0</v>
      </c>
      <c r="Q263" s="94">
        <f t="shared" ca="1" si="55"/>
        <v>0</v>
      </c>
      <c r="R263" s="10">
        <f t="shared" ca="1" si="46"/>
        <v>-4.8011122413859379E-3</v>
      </c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</row>
    <row r="264" spans="1:35" x14ac:dyDescent="0.2">
      <c r="A264" s="100"/>
      <c r="B264" s="100"/>
      <c r="C264" s="100"/>
      <c r="D264" s="101">
        <f t="shared" si="43"/>
        <v>0</v>
      </c>
      <c r="E264" s="101">
        <f t="shared" si="43"/>
        <v>0</v>
      </c>
      <c r="F264" s="94">
        <f t="shared" si="44"/>
        <v>0</v>
      </c>
      <c r="G264" s="94">
        <f t="shared" si="44"/>
        <v>0</v>
      </c>
      <c r="H264" s="94">
        <f t="shared" si="47"/>
        <v>0</v>
      </c>
      <c r="I264" s="94">
        <f t="shared" si="48"/>
        <v>0</v>
      </c>
      <c r="J264" s="94">
        <f t="shared" si="49"/>
        <v>0</v>
      </c>
      <c r="K264" s="94">
        <f t="shared" si="50"/>
        <v>0</v>
      </c>
      <c r="L264" s="94">
        <f t="shared" si="51"/>
        <v>0</v>
      </c>
      <c r="M264" s="94">
        <f t="shared" ca="1" si="45"/>
        <v>4.8011122413859379E-3</v>
      </c>
      <c r="N264" s="94">
        <f t="shared" ca="1" si="52"/>
        <v>0</v>
      </c>
      <c r="O264" s="129">
        <f t="shared" ca="1" si="53"/>
        <v>0</v>
      </c>
      <c r="P264" s="94">
        <f t="shared" ca="1" si="54"/>
        <v>0</v>
      </c>
      <c r="Q264" s="94">
        <f t="shared" ca="1" si="55"/>
        <v>0</v>
      </c>
      <c r="R264" s="10">
        <f t="shared" ca="1" si="46"/>
        <v>-4.8011122413859379E-3</v>
      </c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</row>
    <row r="265" spans="1:35" x14ac:dyDescent="0.2">
      <c r="A265" s="100"/>
      <c r="B265" s="100"/>
      <c r="C265" s="100"/>
      <c r="D265" s="101">
        <f t="shared" ref="D265:E328" si="56">A265/A$18</f>
        <v>0</v>
      </c>
      <c r="E265" s="101">
        <f t="shared" si="56"/>
        <v>0</v>
      </c>
      <c r="F265" s="94">
        <f t="shared" ref="F265:G328" si="57">$C265*D265</f>
        <v>0</v>
      </c>
      <c r="G265" s="94">
        <f t="shared" si="57"/>
        <v>0</v>
      </c>
      <c r="H265" s="94">
        <f t="shared" si="47"/>
        <v>0</v>
      </c>
      <c r="I265" s="94">
        <f t="shared" si="48"/>
        <v>0</v>
      </c>
      <c r="J265" s="94">
        <f t="shared" si="49"/>
        <v>0</v>
      </c>
      <c r="K265" s="94">
        <f t="shared" si="50"/>
        <v>0</v>
      </c>
      <c r="L265" s="94">
        <f t="shared" si="51"/>
        <v>0</v>
      </c>
      <c r="M265" s="94">
        <f t="shared" ca="1" si="45"/>
        <v>4.8011122413859379E-3</v>
      </c>
      <c r="N265" s="94">
        <f t="shared" ca="1" si="52"/>
        <v>0</v>
      </c>
      <c r="O265" s="129">
        <f t="shared" ca="1" si="53"/>
        <v>0</v>
      </c>
      <c r="P265" s="94">
        <f t="shared" ca="1" si="54"/>
        <v>0</v>
      </c>
      <c r="Q265" s="94">
        <f t="shared" ca="1" si="55"/>
        <v>0</v>
      </c>
      <c r="R265" s="10">
        <f t="shared" ca="1" si="46"/>
        <v>-4.8011122413859379E-3</v>
      </c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</row>
    <row r="266" spans="1:35" x14ac:dyDescent="0.2">
      <c r="A266" s="100"/>
      <c r="B266" s="100"/>
      <c r="C266" s="100"/>
      <c r="D266" s="101">
        <f t="shared" si="56"/>
        <v>0</v>
      </c>
      <c r="E266" s="101">
        <f t="shared" si="56"/>
        <v>0</v>
      </c>
      <c r="F266" s="94">
        <f t="shared" si="57"/>
        <v>0</v>
      </c>
      <c r="G266" s="94">
        <f t="shared" si="57"/>
        <v>0</v>
      </c>
      <c r="H266" s="94">
        <f t="shared" si="47"/>
        <v>0</v>
      </c>
      <c r="I266" s="94">
        <f t="shared" si="48"/>
        <v>0</v>
      </c>
      <c r="J266" s="94">
        <f t="shared" si="49"/>
        <v>0</v>
      </c>
      <c r="K266" s="94">
        <f t="shared" si="50"/>
        <v>0</v>
      </c>
      <c r="L266" s="94">
        <f t="shared" si="51"/>
        <v>0</v>
      </c>
      <c r="M266" s="94">
        <f t="shared" ca="1" si="45"/>
        <v>4.8011122413859379E-3</v>
      </c>
      <c r="N266" s="94">
        <f t="shared" ca="1" si="52"/>
        <v>0</v>
      </c>
      <c r="O266" s="129">
        <f t="shared" ca="1" si="53"/>
        <v>0</v>
      </c>
      <c r="P266" s="94">
        <f t="shared" ca="1" si="54"/>
        <v>0</v>
      </c>
      <c r="Q266" s="94">
        <f t="shared" ca="1" si="55"/>
        <v>0</v>
      </c>
      <c r="R266" s="10">
        <f t="shared" ca="1" si="46"/>
        <v>-4.8011122413859379E-3</v>
      </c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</row>
    <row r="267" spans="1:35" x14ac:dyDescent="0.2">
      <c r="A267" s="100"/>
      <c r="B267" s="100"/>
      <c r="C267" s="100"/>
      <c r="D267" s="101">
        <f t="shared" si="56"/>
        <v>0</v>
      </c>
      <c r="E267" s="101">
        <f t="shared" si="56"/>
        <v>0</v>
      </c>
      <c r="F267" s="94">
        <f t="shared" si="57"/>
        <v>0</v>
      </c>
      <c r="G267" s="94">
        <f t="shared" si="57"/>
        <v>0</v>
      </c>
      <c r="H267" s="94">
        <f t="shared" si="47"/>
        <v>0</v>
      </c>
      <c r="I267" s="94">
        <f t="shared" si="48"/>
        <v>0</v>
      </c>
      <c r="J267" s="94">
        <f t="shared" si="49"/>
        <v>0</v>
      </c>
      <c r="K267" s="94">
        <f t="shared" si="50"/>
        <v>0</v>
      </c>
      <c r="L267" s="94">
        <f t="shared" si="51"/>
        <v>0</v>
      </c>
      <c r="M267" s="94">
        <f t="shared" ca="1" si="45"/>
        <v>4.8011122413859379E-3</v>
      </c>
      <c r="N267" s="94">
        <f t="shared" ca="1" si="52"/>
        <v>0</v>
      </c>
      <c r="O267" s="129">
        <f t="shared" ca="1" si="53"/>
        <v>0</v>
      </c>
      <c r="P267" s="94">
        <f t="shared" ca="1" si="54"/>
        <v>0</v>
      </c>
      <c r="Q267" s="94">
        <f t="shared" ca="1" si="55"/>
        <v>0</v>
      </c>
      <c r="R267" s="10">
        <f t="shared" ca="1" si="46"/>
        <v>-4.8011122413859379E-3</v>
      </c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</row>
    <row r="268" spans="1:35" x14ac:dyDescent="0.2">
      <c r="A268" s="100"/>
      <c r="B268" s="100"/>
      <c r="C268" s="100"/>
      <c r="D268" s="101">
        <f t="shared" si="56"/>
        <v>0</v>
      </c>
      <c r="E268" s="101">
        <f t="shared" si="56"/>
        <v>0</v>
      </c>
      <c r="F268" s="94">
        <f t="shared" si="57"/>
        <v>0</v>
      </c>
      <c r="G268" s="94">
        <f t="shared" si="57"/>
        <v>0</v>
      </c>
      <c r="H268" s="94">
        <f t="shared" si="47"/>
        <v>0</v>
      </c>
      <c r="I268" s="94">
        <f t="shared" si="48"/>
        <v>0</v>
      </c>
      <c r="J268" s="94">
        <f t="shared" si="49"/>
        <v>0</v>
      </c>
      <c r="K268" s="94">
        <f t="shared" si="50"/>
        <v>0</v>
      </c>
      <c r="L268" s="94">
        <f t="shared" si="51"/>
        <v>0</v>
      </c>
      <c r="M268" s="94">
        <f t="shared" ca="1" si="45"/>
        <v>4.8011122413859379E-3</v>
      </c>
      <c r="N268" s="94">
        <f t="shared" ca="1" si="52"/>
        <v>0</v>
      </c>
      <c r="O268" s="129">
        <f t="shared" ca="1" si="53"/>
        <v>0</v>
      </c>
      <c r="P268" s="94">
        <f t="shared" ca="1" si="54"/>
        <v>0</v>
      </c>
      <c r="Q268" s="94">
        <f t="shared" ca="1" si="55"/>
        <v>0</v>
      </c>
      <c r="R268" s="10">
        <f t="shared" ca="1" si="46"/>
        <v>-4.8011122413859379E-3</v>
      </c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</row>
    <row r="269" spans="1:35" x14ac:dyDescent="0.2">
      <c r="A269" s="100"/>
      <c r="B269" s="100"/>
      <c r="C269" s="100"/>
      <c r="D269" s="101">
        <f t="shared" si="56"/>
        <v>0</v>
      </c>
      <c r="E269" s="101">
        <f t="shared" si="56"/>
        <v>0</v>
      </c>
      <c r="F269" s="94">
        <f t="shared" si="57"/>
        <v>0</v>
      </c>
      <c r="G269" s="94">
        <f t="shared" si="57"/>
        <v>0</v>
      </c>
      <c r="H269" s="94">
        <f t="shared" si="47"/>
        <v>0</v>
      </c>
      <c r="I269" s="94">
        <f t="shared" si="48"/>
        <v>0</v>
      </c>
      <c r="J269" s="94">
        <f t="shared" si="49"/>
        <v>0</v>
      </c>
      <c r="K269" s="94">
        <f t="shared" si="50"/>
        <v>0</v>
      </c>
      <c r="L269" s="94">
        <f t="shared" si="51"/>
        <v>0</v>
      </c>
      <c r="M269" s="94">
        <f t="shared" ref="M269:M329" ca="1" si="58">+E$4+E$5*D269+E$6*D269^2</f>
        <v>4.8011122413859379E-3</v>
      </c>
      <c r="N269" s="94">
        <f t="shared" ca="1" si="52"/>
        <v>0</v>
      </c>
      <c r="O269" s="129">
        <f t="shared" ca="1" si="53"/>
        <v>0</v>
      </c>
      <c r="P269" s="94">
        <f t="shared" ca="1" si="54"/>
        <v>0</v>
      </c>
      <c r="Q269" s="94">
        <f t="shared" ca="1" si="55"/>
        <v>0</v>
      </c>
      <c r="R269" s="10">
        <f t="shared" ref="R269:R329" ca="1" si="59">+E269-M269</f>
        <v>-4.8011122413859379E-3</v>
      </c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</row>
    <row r="270" spans="1:35" x14ac:dyDescent="0.2">
      <c r="A270" s="100"/>
      <c r="B270" s="100"/>
      <c r="C270" s="100"/>
      <c r="D270" s="101">
        <f t="shared" si="56"/>
        <v>0</v>
      </c>
      <c r="E270" s="101">
        <f t="shared" si="56"/>
        <v>0</v>
      </c>
      <c r="F270" s="94">
        <f t="shared" si="57"/>
        <v>0</v>
      </c>
      <c r="G270" s="94">
        <f t="shared" si="57"/>
        <v>0</v>
      </c>
      <c r="H270" s="94">
        <f t="shared" ref="H270:H328" si="60">C270*D270*D270</f>
        <v>0</v>
      </c>
      <c r="I270" s="94">
        <f t="shared" ref="I270:I328" si="61">C270*D270*D270*D270</f>
        <v>0</v>
      </c>
      <c r="J270" s="94">
        <f t="shared" ref="J270:J328" si="62">C270*D270*D270*D270*D270</f>
        <v>0</v>
      </c>
      <c r="K270" s="94">
        <f t="shared" ref="K270:K328" si="63">C270*E270*D270</f>
        <v>0</v>
      </c>
      <c r="L270" s="94">
        <f t="shared" ref="L270:L328" si="64">C270*E270*D270*D270</f>
        <v>0</v>
      </c>
      <c r="M270" s="94">
        <f t="shared" ca="1" si="58"/>
        <v>4.8011122413859379E-3</v>
      </c>
      <c r="N270" s="94">
        <f t="shared" ref="N270:N328" ca="1" si="65">C270*(M270-E270)^2</f>
        <v>0</v>
      </c>
      <c r="O270" s="129">
        <f t="shared" ref="O270:O328" ca="1" si="66">(C270*O$1-O$2*F270+O$3*H270)^2</f>
        <v>0</v>
      </c>
      <c r="P270" s="94">
        <f t="shared" ref="P270:P328" ca="1" si="67">(-C270*O$2+O$4*F270-O$5*H270)^2</f>
        <v>0</v>
      </c>
      <c r="Q270" s="94">
        <f t="shared" ref="Q270:Q328" ca="1" si="68">+(C270*O$3-F270*O$5+H270*O$6)^2</f>
        <v>0</v>
      </c>
      <c r="R270" s="10">
        <f t="shared" ca="1" si="59"/>
        <v>-4.8011122413859379E-3</v>
      </c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</row>
    <row r="271" spans="1:35" x14ac:dyDescent="0.2">
      <c r="A271" s="100"/>
      <c r="B271" s="100"/>
      <c r="C271" s="100"/>
      <c r="D271" s="101">
        <f t="shared" si="56"/>
        <v>0</v>
      </c>
      <c r="E271" s="101">
        <f t="shared" si="56"/>
        <v>0</v>
      </c>
      <c r="F271" s="94">
        <f t="shared" si="57"/>
        <v>0</v>
      </c>
      <c r="G271" s="94">
        <f t="shared" si="57"/>
        <v>0</v>
      </c>
      <c r="H271" s="94">
        <f t="shared" si="60"/>
        <v>0</v>
      </c>
      <c r="I271" s="94">
        <f t="shared" si="61"/>
        <v>0</v>
      </c>
      <c r="J271" s="94">
        <f t="shared" si="62"/>
        <v>0</v>
      </c>
      <c r="K271" s="94">
        <f t="shared" si="63"/>
        <v>0</v>
      </c>
      <c r="L271" s="94">
        <f t="shared" si="64"/>
        <v>0</v>
      </c>
      <c r="M271" s="94">
        <f t="shared" ca="1" si="58"/>
        <v>4.8011122413859379E-3</v>
      </c>
      <c r="N271" s="94">
        <f t="shared" ca="1" si="65"/>
        <v>0</v>
      </c>
      <c r="O271" s="129">
        <f t="shared" ca="1" si="66"/>
        <v>0</v>
      </c>
      <c r="P271" s="94">
        <f t="shared" ca="1" si="67"/>
        <v>0</v>
      </c>
      <c r="Q271" s="94">
        <f t="shared" ca="1" si="68"/>
        <v>0</v>
      </c>
      <c r="R271" s="10">
        <f t="shared" ca="1" si="59"/>
        <v>-4.8011122413859379E-3</v>
      </c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</row>
    <row r="272" spans="1:35" x14ac:dyDescent="0.2">
      <c r="A272" s="100"/>
      <c r="B272" s="100"/>
      <c r="C272" s="100"/>
      <c r="D272" s="101">
        <f t="shared" si="56"/>
        <v>0</v>
      </c>
      <c r="E272" s="101">
        <f t="shared" si="56"/>
        <v>0</v>
      </c>
      <c r="F272" s="94">
        <f t="shared" si="57"/>
        <v>0</v>
      </c>
      <c r="G272" s="94">
        <f t="shared" si="57"/>
        <v>0</v>
      </c>
      <c r="H272" s="94">
        <f t="shared" si="60"/>
        <v>0</v>
      </c>
      <c r="I272" s="94">
        <f t="shared" si="61"/>
        <v>0</v>
      </c>
      <c r="J272" s="94">
        <f t="shared" si="62"/>
        <v>0</v>
      </c>
      <c r="K272" s="94">
        <f t="shared" si="63"/>
        <v>0</v>
      </c>
      <c r="L272" s="94">
        <f t="shared" si="64"/>
        <v>0</v>
      </c>
      <c r="M272" s="94">
        <f t="shared" ca="1" si="58"/>
        <v>4.8011122413859379E-3</v>
      </c>
      <c r="N272" s="94">
        <f t="shared" ca="1" si="65"/>
        <v>0</v>
      </c>
      <c r="O272" s="129">
        <f t="shared" ca="1" si="66"/>
        <v>0</v>
      </c>
      <c r="P272" s="94">
        <f t="shared" ca="1" si="67"/>
        <v>0</v>
      </c>
      <c r="Q272" s="94">
        <f t="shared" ca="1" si="68"/>
        <v>0</v>
      </c>
      <c r="R272" s="10">
        <f t="shared" ca="1" si="59"/>
        <v>-4.8011122413859379E-3</v>
      </c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</row>
    <row r="273" spans="1:35" x14ac:dyDescent="0.2">
      <c r="A273" s="100"/>
      <c r="B273" s="100"/>
      <c r="C273" s="100"/>
      <c r="D273" s="101">
        <f t="shared" si="56"/>
        <v>0</v>
      </c>
      <c r="E273" s="101">
        <f t="shared" si="56"/>
        <v>0</v>
      </c>
      <c r="F273" s="94">
        <f t="shared" si="57"/>
        <v>0</v>
      </c>
      <c r="G273" s="94">
        <f t="shared" si="57"/>
        <v>0</v>
      </c>
      <c r="H273" s="94">
        <f t="shared" si="60"/>
        <v>0</v>
      </c>
      <c r="I273" s="94">
        <f t="shared" si="61"/>
        <v>0</v>
      </c>
      <c r="J273" s="94">
        <f t="shared" si="62"/>
        <v>0</v>
      </c>
      <c r="K273" s="94">
        <f t="shared" si="63"/>
        <v>0</v>
      </c>
      <c r="L273" s="94">
        <f t="shared" si="64"/>
        <v>0</v>
      </c>
      <c r="M273" s="94">
        <f t="shared" ca="1" si="58"/>
        <v>4.8011122413859379E-3</v>
      </c>
      <c r="N273" s="94">
        <f t="shared" ca="1" si="65"/>
        <v>0</v>
      </c>
      <c r="O273" s="129">
        <f t="shared" ca="1" si="66"/>
        <v>0</v>
      </c>
      <c r="P273" s="94">
        <f t="shared" ca="1" si="67"/>
        <v>0</v>
      </c>
      <c r="Q273" s="94">
        <f t="shared" ca="1" si="68"/>
        <v>0</v>
      </c>
      <c r="R273" s="10">
        <f t="shared" ca="1" si="59"/>
        <v>-4.8011122413859379E-3</v>
      </c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</row>
    <row r="274" spans="1:35" x14ac:dyDescent="0.2">
      <c r="A274" s="100"/>
      <c r="B274" s="100"/>
      <c r="C274" s="100"/>
      <c r="D274" s="101">
        <f t="shared" si="56"/>
        <v>0</v>
      </c>
      <c r="E274" s="101">
        <f t="shared" si="56"/>
        <v>0</v>
      </c>
      <c r="F274" s="94">
        <f t="shared" si="57"/>
        <v>0</v>
      </c>
      <c r="G274" s="94">
        <f t="shared" si="57"/>
        <v>0</v>
      </c>
      <c r="H274" s="94">
        <f t="shared" si="60"/>
        <v>0</v>
      </c>
      <c r="I274" s="94">
        <f t="shared" si="61"/>
        <v>0</v>
      </c>
      <c r="J274" s="94">
        <f t="shared" si="62"/>
        <v>0</v>
      </c>
      <c r="K274" s="94">
        <f t="shared" si="63"/>
        <v>0</v>
      </c>
      <c r="L274" s="94">
        <f t="shared" si="64"/>
        <v>0</v>
      </c>
      <c r="M274" s="94">
        <f t="shared" ca="1" si="58"/>
        <v>4.8011122413859379E-3</v>
      </c>
      <c r="N274" s="94">
        <f t="shared" ca="1" si="65"/>
        <v>0</v>
      </c>
      <c r="O274" s="129">
        <f t="shared" ca="1" si="66"/>
        <v>0</v>
      </c>
      <c r="P274" s="94">
        <f t="shared" ca="1" si="67"/>
        <v>0</v>
      </c>
      <c r="Q274" s="94">
        <f t="shared" ca="1" si="68"/>
        <v>0</v>
      </c>
      <c r="R274" s="10">
        <f t="shared" ca="1" si="59"/>
        <v>-4.8011122413859379E-3</v>
      </c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</row>
    <row r="275" spans="1:35" x14ac:dyDescent="0.2">
      <c r="A275" s="100"/>
      <c r="B275" s="100"/>
      <c r="C275" s="100"/>
      <c r="D275" s="101">
        <f t="shared" si="56"/>
        <v>0</v>
      </c>
      <c r="E275" s="101">
        <f t="shared" si="56"/>
        <v>0</v>
      </c>
      <c r="F275" s="94">
        <f t="shared" si="57"/>
        <v>0</v>
      </c>
      <c r="G275" s="94">
        <f t="shared" si="57"/>
        <v>0</v>
      </c>
      <c r="H275" s="94">
        <f t="shared" si="60"/>
        <v>0</v>
      </c>
      <c r="I275" s="94">
        <f t="shared" si="61"/>
        <v>0</v>
      </c>
      <c r="J275" s="94">
        <f t="shared" si="62"/>
        <v>0</v>
      </c>
      <c r="K275" s="94">
        <f t="shared" si="63"/>
        <v>0</v>
      </c>
      <c r="L275" s="94">
        <f t="shared" si="64"/>
        <v>0</v>
      </c>
      <c r="M275" s="94">
        <f t="shared" ca="1" si="58"/>
        <v>4.8011122413859379E-3</v>
      </c>
      <c r="N275" s="94">
        <f t="shared" ca="1" si="65"/>
        <v>0</v>
      </c>
      <c r="O275" s="129">
        <f t="shared" ca="1" si="66"/>
        <v>0</v>
      </c>
      <c r="P275" s="94">
        <f t="shared" ca="1" si="67"/>
        <v>0</v>
      </c>
      <c r="Q275" s="94">
        <f t="shared" ca="1" si="68"/>
        <v>0</v>
      </c>
      <c r="R275" s="10">
        <f t="shared" ca="1" si="59"/>
        <v>-4.8011122413859379E-3</v>
      </c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</row>
    <row r="276" spans="1:35" x14ac:dyDescent="0.2">
      <c r="A276" s="100"/>
      <c r="B276" s="100"/>
      <c r="C276" s="100"/>
      <c r="D276" s="101">
        <f t="shared" si="56"/>
        <v>0</v>
      </c>
      <c r="E276" s="101">
        <f t="shared" si="56"/>
        <v>0</v>
      </c>
      <c r="F276" s="94">
        <f t="shared" si="57"/>
        <v>0</v>
      </c>
      <c r="G276" s="94">
        <f t="shared" si="57"/>
        <v>0</v>
      </c>
      <c r="H276" s="94">
        <f t="shared" si="60"/>
        <v>0</v>
      </c>
      <c r="I276" s="94">
        <f t="shared" si="61"/>
        <v>0</v>
      </c>
      <c r="J276" s="94">
        <f t="shared" si="62"/>
        <v>0</v>
      </c>
      <c r="K276" s="94">
        <f t="shared" si="63"/>
        <v>0</v>
      </c>
      <c r="L276" s="94">
        <f t="shared" si="64"/>
        <v>0</v>
      </c>
      <c r="M276" s="94">
        <f t="shared" ca="1" si="58"/>
        <v>4.8011122413859379E-3</v>
      </c>
      <c r="N276" s="94">
        <f t="shared" ca="1" si="65"/>
        <v>0</v>
      </c>
      <c r="O276" s="129">
        <f t="shared" ca="1" si="66"/>
        <v>0</v>
      </c>
      <c r="P276" s="94">
        <f t="shared" ca="1" si="67"/>
        <v>0</v>
      </c>
      <c r="Q276" s="94">
        <f t="shared" ca="1" si="68"/>
        <v>0</v>
      </c>
      <c r="R276" s="10">
        <f t="shared" ca="1" si="59"/>
        <v>-4.8011122413859379E-3</v>
      </c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</row>
    <row r="277" spans="1:35" x14ac:dyDescent="0.2">
      <c r="A277" s="100"/>
      <c r="B277" s="100"/>
      <c r="C277" s="100"/>
      <c r="D277" s="101">
        <f t="shared" si="56"/>
        <v>0</v>
      </c>
      <c r="E277" s="101">
        <f t="shared" si="56"/>
        <v>0</v>
      </c>
      <c r="F277" s="94">
        <f t="shared" si="57"/>
        <v>0</v>
      </c>
      <c r="G277" s="94">
        <f t="shared" si="57"/>
        <v>0</v>
      </c>
      <c r="H277" s="94">
        <f t="shared" si="60"/>
        <v>0</v>
      </c>
      <c r="I277" s="94">
        <f t="shared" si="61"/>
        <v>0</v>
      </c>
      <c r="J277" s="94">
        <f t="shared" si="62"/>
        <v>0</v>
      </c>
      <c r="K277" s="94">
        <f t="shared" si="63"/>
        <v>0</v>
      </c>
      <c r="L277" s="94">
        <f t="shared" si="64"/>
        <v>0</v>
      </c>
      <c r="M277" s="94">
        <f t="shared" ca="1" si="58"/>
        <v>4.8011122413859379E-3</v>
      </c>
      <c r="N277" s="94">
        <f t="shared" ca="1" si="65"/>
        <v>0</v>
      </c>
      <c r="O277" s="129">
        <f t="shared" ca="1" si="66"/>
        <v>0</v>
      </c>
      <c r="P277" s="94">
        <f t="shared" ca="1" si="67"/>
        <v>0</v>
      </c>
      <c r="Q277" s="94">
        <f t="shared" ca="1" si="68"/>
        <v>0</v>
      </c>
      <c r="R277" s="10">
        <f t="shared" ca="1" si="59"/>
        <v>-4.8011122413859379E-3</v>
      </c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</row>
    <row r="278" spans="1:35" x14ac:dyDescent="0.2">
      <c r="A278" s="100"/>
      <c r="B278" s="100"/>
      <c r="C278" s="100"/>
      <c r="D278" s="101">
        <f t="shared" si="56"/>
        <v>0</v>
      </c>
      <c r="E278" s="101">
        <f t="shared" si="56"/>
        <v>0</v>
      </c>
      <c r="F278" s="94">
        <f t="shared" si="57"/>
        <v>0</v>
      </c>
      <c r="G278" s="94">
        <f t="shared" si="57"/>
        <v>0</v>
      </c>
      <c r="H278" s="94">
        <f t="shared" si="60"/>
        <v>0</v>
      </c>
      <c r="I278" s="94">
        <f t="shared" si="61"/>
        <v>0</v>
      </c>
      <c r="J278" s="94">
        <f t="shared" si="62"/>
        <v>0</v>
      </c>
      <c r="K278" s="94">
        <f t="shared" si="63"/>
        <v>0</v>
      </c>
      <c r="L278" s="94">
        <f t="shared" si="64"/>
        <v>0</v>
      </c>
      <c r="M278" s="94">
        <f t="shared" ca="1" si="58"/>
        <v>4.8011122413859379E-3</v>
      </c>
      <c r="N278" s="94">
        <f t="shared" ca="1" si="65"/>
        <v>0</v>
      </c>
      <c r="O278" s="129">
        <f t="shared" ca="1" si="66"/>
        <v>0</v>
      </c>
      <c r="P278" s="94">
        <f t="shared" ca="1" si="67"/>
        <v>0</v>
      </c>
      <c r="Q278" s="94">
        <f t="shared" ca="1" si="68"/>
        <v>0</v>
      </c>
      <c r="R278" s="10">
        <f t="shared" ca="1" si="59"/>
        <v>-4.8011122413859379E-3</v>
      </c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</row>
    <row r="279" spans="1:35" x14ac:dyDescent="0.2">
      <c r="A279" s="100"/>
      <c r="B279" s="100"/>
      <c r="C279" s="100"/>
      <c r="D279" s="101">
        <f t="shared" si="56"/>
        <v>0</v>
      </c>
      <c r="E279" s="101">
        <f t="shared" si="56"/>
        <v>0</v>
      </c>
      <c r="F279" s="94">
        <f t="shared" si="57"/>
        <v>0</v>
      </c>
      <c r="G279" s="94">
        <f t="shared" si="57"/>
        <v>0</v>
      </c>
      <c r="H279" s="94">
        <f t="shared" si="60"/>
        <v>0</v>
      </c>
      <c r="I279" s="94">
        <f t="shared" si="61"/>
        <v>0</v>
      </c>
      <c r="J279" s="94">
        <f t="shared" si="62"/>
        <v>0</v>
      </c>
      <c r="K279" s="94">
        <f t="shared" si="63"/>
        <v>0</v>
      </c>
      <c r="L279" s="94">
        <f t="shared" si="64"/>
        <v>0</v>
      </c>
      <c r="M279" s="94">
        <f t="shared" ca="1" si="58"/>
        <v>4.8011122413859379E-3</v>
      </c>
      <c r="N279" s="94">
        <f t="shared" ca="1" si="65"/>
        <v>0</v>
      </c>
      <c r="O279" s="129">
        <f t="shared" ca="1" si="66"/>
        <v>0</v>
      </c>
      <c r="P279" s="94">
        <f t="shared" ca="1" si="67"/>
        <v>0</v>
      </c>
      <c r="Q279" s="94">
        <f t="shared" ca="1" si="68"/>
        <v>0</v>
      </c>
      <c r="R279" s="10">
        <f t="shared" ca="1" si="59"/>
        <v>-4.8011122413859379E-3</v>
      </c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</row>
    <row r="280" spans="1:35" x14ac:dyDescent="0.2">
      <c r="A280" s="100"/>
      <c r="B280" s="100"/>
      <c r="C280" s="100"/>
      <c r="D280" s="101">
        <f t="shared" si="56"/>
        <v>0</v>
      </c>
      <c r="E280" s="101">
        <f t="shared" si="56"/>
        <v>0</v>
      </c>
      <c r="F280" s="94">
        <f t="shared" si="57"/>
        <v>0</v>
      </c>
      <c r="G280" s="94">
        <f t="shared" si="57"/>
        <v>0</v>
      </c>
      <c r="H280" s="94">
        <f t="shared" si="60"/>
        <v>0</v>
      </c>
      <c r="I280" s="94">
        <f t="shared" si="61"/>
        <v>0</v>
      </c>
      <c r="J280" s="94">
        <f t="shared" si="62"/>
        <v>0</v>
      </c>
      <c r="K280" s="94">
        <f t="shared" si="63"/>
        <v>0</v>
      </c>
      <c r="L280" s="94">
        <f t="shared" si="64"/>
        <v>0</v>
      </c>
      <c r="M280" s="94">
        <f t="shared" ca="1" si="58"/>
        <v>4.8011122413859379E-3</v>
      </c>
      <c r="N280" s="94">
        <f t="shared" ca="1" si="65"/>
        <v>0</v>
      </c>
      <c r="O280" s="129">
        <f t="shared" ca="1" si="66"/>
        <v>0</v>
      </c>
      <c r="P280" s="94">
        <f t="shared" ca="1" si="67"/>
        <v>0</v>
      </c>
      <c r="Q280" s="94">
        <f t="shared" ca="1" si="68"/>
        <v>0</v>
      </c>
      <c r="R280" s="10">
        <f t="shared" ca="1" si="59"/>
        <v>-4.8011122413859379E-3</v>
      </c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</row>
    <row r="281" spans="1:35" x14ac:dyDescent="0.2">
      <c r="A281" s="100"/>
      <c r="B281" s="100"/>
      <c r="C281" s="100"/>
      <c r="D281" s="101">
        <f t="shared" si="56"/>
        <v>0</v>
      </c>
      <c r="E281" s="101">
        <f t="shared" si="56"/>
        <v>0</v>
      </c>
      <c r="F281" s="94">
        <f t="shared" si="57"/>
        <v>0</v>
      </c>
      <c r="G281" s="94">
        <f t="shared" si="57"/>
        <v>0</v>
      </c>
      <c r="H281" s="94">
        <f t="shared" si="60"/>
        <v>0</v>
      </c>
      <c r="I281" s="94">
        <f t="shared" si="61"/>
        <v>0</v>
      </c>
      <c r="J281" s="94">
        <f t="shared" si="62"/>
        <v>0</v>
      </c>
      <c r="K281" s="94">
        <f t="shared" si="63"/>
        <v>0</v>
      </c>
      <c r="L281" s="94">
        <f t="shared" si="64"/>
        <v>0</v>
      </c>
      <c r="M281" s="94">
        <f t="shared" ca="1" si="58"/>
        <v>4.8011122413859379E-3</v>
      </c>
      <c r="N281" s="94">
        <f t="shared" ca="1" si="65"/>
        <v>0</v>
      </c>
      <c r="O281" s="129">
        <f t="shared" ca="1" si="66"/>
        <v>0</v>
      </c>
      <c r="P281" s="94">
        <f t="shared" ca="1" si="67"/>
        <v>0</v>
      </c>
      <c r="Q281" s="94">
        <f t="shared" ca="1" si="68"/>
        <v>0</v>
      </c>
      <c r="R281" s="10">
        <f t="shared" ca="1" si="59"/>
        <v>-4.8011122413859379E-3</v>
      </c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</row>
    <row r="282" spans="1:35" x14ac:dyDescent="0.2">
      <c r="A282" s="100"/>
      <c r="B282" s="100"/>
      <c r="C282" s="100"/>
      <c r="D282" s="101">
        <f t="shared" si="56"/>
        <v>0</v>
      </c>
      <c r="E282" s="101">
        <f t="shared" si="56"/>
        <v>0</v>
      </c>
      <c r="F282" s="94">
        <f t="shared" si="57"/>
        <v>0</v>
      </c>
      <c r="G282" s="94">
        <f t="shared" si="57"/>
        <v>0</v>
      </c>
      <c r="H282" s="94">
        <f t="shared" si="60"/>
        <v>0</v>
      </c>
      <c r="I282" s="94">
        <f t="shared" si="61"/>
        <v>0</v>
      </c>
      <c r="J282" s="94">
        <f t="shared" si="62"/>
        <v>0</v>
      </c>
      <c r="K282" s="94">
        <f t="shared" si="63"/>
        <v>0</v>
      </c>
      <c r="L282" s="94">
        <f t="shared" si="64"/>
        <v>0</v>
      </c>
      <c r="M282" s="94">
        <f t="shared" ca="1" si="58"/>
        <v>4.8011122413859379E-3</v>
      </c>
      <c r="N282" s="94">
        <f t="shared" ca="1" si="65"/>
        <v>0</v>
      </c>
      <c r="O282" s="129">
        <f t="shared" ca="1" si="66"/>
        <v>0</v>
      </c>
      <c r="P282" s="94">
        <f t="shared" ca="1" si="67"/>
        <v>0</v>
      </c>
      <c r="Q282" s="94">
        <f t="shared" ca="1" si="68"/>
        <v>0</v>
      </c>
      <c r="R282" s="10">
        <f t="shared" ca="1" si="59"/>
        <v>-4.8011122413859379E-3</v>
      </c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</row>
    <row r="283" spans="1:35" x14ac:dyDescent="0.2">
      <c r="A283" s="100"/>
      <c r="B283" s="100"/>
      <c r="C283" s="100"/>
      <c r="D283" s="101">
        <f t="shared" si="56"/>
        <v>0</v>
      </c>
      <c r="E283" s="101">
        <f t="shared" si="56"/>
        <v>0</v>
      </c>
      <c r="F283" s="94">
        <f t="shared" si="57"/>
        <v>0</v>
      </c>
      <c r="G283" s="94">
        <f t="shared" si="57"/>
        <v>0</v>
      </c>
      <c r="H283" s="94">
        <f t="shared" si="60"/>
        <v>0</v>
      </c>
      <c r="I283" s="94">
        <f t="shared" si="61"/>
        <v>0</v>
      </c>
      <c r="J283" s="94">
        <f t="shared" si="62"/>
        <v>0</v>
      </c>
      <c r="K283" s="94">
        <f t="shared" si="63"/>
        <v>0</v>
      </c>
      <c r="L283" s="94">
        <f t="shared" si="64"/>
        <v>0</v>
      </c>
      <c r="M283" s="94">
        <f t="shared" ca="1" si="58"/>
        <v>4.8011122413859379E-3</v>
      </c>
      <c r="N283" s="94">
        <f t="shared" ca="1" si="65"/>
        <v>0</v>
      </c>
      <c r="O283" s="129">
        <f t="shared" ca="1" si="66"/>
        <v>0</v>
      </c>
      <c r="P283" s="94">
        <f t="shared" ca="1" si="67"/>
        <v>0</v>
      </c>
      <c r="Q283" s="94">
        <f t="shared" ca="1" si="68"/>
        <v>0</v>
      </c>
      <c r="R283" s="10">
        <f t="shared" ca="1" si="59"/>
        <v>-4.8011122413859379E-3</v>
      </c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</row>
    <row r="284" spans="1:35" x14ac:dyDescent="0.2">
      <c r="A284" s="100"/>
      <c r="B284" s="100"/>
      <c r="C284" s="100"/>
      <c r="D284" s="101">
        <f t="shared" si="56"/>
        <v>0</v>
      </c>
      <c r="E284" s="101">
        <f t="shared" si="56"/>
        <v>0</v>
      </c>
      <c r="F284" s="94">
        <f t="shared" si="57"/>
        <v>0</v>
      </c>
      <c r="G284" s="94">
        <f t="shared" si="57"/>
        <v>0</v>
      </c>
      <c r="H284" s="94">
        <f t="shared" si="60"/>
        <v>0</v>
      </c>
      <c r="I284" s="94">
        <f t="shared" si="61"/>
        <v>0</v>
      </c>
      <c r="J284" s="94">
        <f t="shared" si="62"/>
        <v>0</v>
      </c>
      <c r="K284" s="94">
        <f t="shared" si="63"/>
        <v>0</v>
      </c>
      <c r="L284" s="94">
        <f t="shared" si="64"/>
        <v>0</v>
      </c>
      <c r="M284" s="94">
        <f t="shared" ca="1" si="58"/>
        <v>4.8011122413859379E-3</v>
      </c>
      <c r="N284" s="94">
        <f t="shared" ca="1" si="65"/>
        <v>0</v>
      </c>
      <c r="O284" s="129">
        <f t="shared" ca="1" si="66"/>
        <v>0</v>
      </c>
      <c r="P284" s="94">
        <f t="shared" ca="1" si="67"/>
        <v>0</v>
      </c>
      <c r="Q284" s="94">
        <f t="shared" ca="1" si="68"/>
        <v>0</v>
      </c>
      <c r="R284" s="10">
        <f t="shared" ca="1" si="59"/>
        <v>-4.8011122413859379E-3</v>
      </c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</row>
    <row r="285" spans="1:35" x14ac:dyDescent="0.2">
      <c r="A285" s="100"/>
      <c r="B285" s="100"/>
      <c r="C285" s="100"/>
      <c r="D285" s="101">
        <f t="shared" si="56"/>
        <v>0</v>
      </c>
      <c r="E285" s="101">
        <f t="shared" si="56"/>
        <v>0</v>
      </c>
      <c r="F285" s="94">
        <f t="shared" si="57"/>
        <v>0</v>
      </c>
      <c r="G285" s="94">
        <f t="shared" si="57"/>
        <v>0</v>
      </c>
      <c r="H285" s="94">
        <f t="shared" si="60"/>
        <v>0</v>
      </c>
      <c r="I285" s="94">
        <f t="shared" si="61"/>
        <v>0</v>
      </c>
      <c r="J285" s="94">
        <f t="shared" si="62"/>
        <v>0</v>
      </c>
      <c r="K285" s="94">
        <f t="shared" si="63"/>
        <v>0</v>
      </c>
      <c r="L285" s="94">
        <f t="shared" si="64"/>
        <v>0</v>
      </c>
      <c r="M285" s="94">
        <f t="shared" ca="1" si="58"/>
        <v>4.8011122413859379E-3</v>
      </c>
      <c r="N285" s="94">
        <f t="shared" ca="1" si="65"/>
        <v>0</v>
      </c>
      <c r="O285" s="129">
        <f t="shared" ca="1" si="66"/>
        <v>0</v>
      </c>
      <c r="P285" s="94">
        <f t="shared" ca="1" si="67"/>
        <v>0</v>
      </c>
      <c r="Q285" s="94">
        <f t="shared" ca="1" si="68"/>
        <v>0</v>
      </c>
      <c r="R285" s="10">
        <f t="shared" ca="1" si="59"/>
        <v>-4.8011122413859379E-3</v>
      </c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</row>
    <row r="286" spans="1:35" x14ac:dyDescent="0.2">
      <c r="A286" s="100"/>
      <c r="B286" s="100"/>
      <c r="C286" s="100"/>
      <c r="D286" s="101">
        <f t="shared" si="56"/>
        <v>0</v>
      </c>
      <c r="E286" s="101">
        <f t="shared" si="56"/>
        <v>0</v>
      </c>
      <c r="F286" s="94">
        <f t="shared" si="57"/>
        <v>0</v>
      </c>
      <c r="G286" s="94">
        <f t="shared" si="57"/>
        <v>0</v>
      </c>
      <c r="H286" s="94">
        <f t="shared" si="60"/>
        <v>0</v>
      </c>
      <c r="I286" s="94">
        <f t="shared" si="61"/>
        <v>0</v>
      </c>
      <c r="J286" s="94">
        <f t="shared" si="62"/>
        <v>0</v>
      </c>
      <c r="K286" s="94">
        <f t="shared" si="63"/>
        <v>0</v>
      </c>
      <c r="L286" s="94">
        <f t="shared" si="64"/>
        <v>0</v>
      </c>
      <c r="M286" s="94">
        <f t="shared" ca="1" si="58"/>
        <v>4.8011122413859379E-3</v>
      </c>
      <c r="N286" s="94">
        <f t="shared" ca="1" si="65"/>
        <v>0</v>
      </c>
      <c r="O286" s="129">
        <f t="shared" ca="1" si="66"/>
        <v>0</v>
      </c>
      <c r="P286" s="94">
        <f t="shared" ca="1" si="67"/>
        <v>0</v>
      </c>
      <c r="Q286" s="94">
        <f t="shared" ca="1" si="68"/>
        <v>0</v>
      </c>
      <c r="R286" s="10">
        <f t="shared" ca="1" si="59"/>
        <v>-4.8011122413859379E-3</v>
      </c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</row>
    <row r="287" spans="1:35" x14ac:dyDescent="0.2">
      <c r="A287" s="100"/>
      <c r="B287" s="100"/>
      <c r="C287" s="100"/>
      <c r="D287" s="101">
        <f t="shared" si="56"/>
        <v>0</v>
      </c>
      <c r="E287" s="101">
        <f t="shared" si="56"/>
        <v>0</v>
      </c>
      <c r="F287" s="94">
        <f t="shared" si="57"/>
        <v>0</v>
      </c>
      <c r="G287" s="94">
        <f t="shared" si="57"/>
        <v>0</v>
      </c>
      <c r="H287" s="94">
        <f t="shared" si="60"/>
        <v>0</v>
      </c>
      <c r="I287" s="94">
        <f t="shared" si="61"/>
        <v>0</v>
      </c>
      <c r="J287" s="94">
        <f t="shared" si="62"/>
        <v>0</v>
      </c>
      <c r="K287" s="94">
        <f t="shared" si="63"/>
        <v>0</v>
      </c>
      <c r="L287" s="94">
        <f t="shared" si="64"/>
        <v>0</v>
      </c>
      <c r="M287" s="94">
        <f t="shared" ca="1" si="58"/>
        <v>4.8011122413859379E-3</v>
      </c>
      <c r="N287" s="94">
        <f t="shared" ca="1" si="65"/>
        <v>0</v>
      </c>
      <c r="O287" s="129">
        <f t="shared" ca="1" si="66"/>
        <v>0</v>
      </c>
      <c r="P287" s="94">
        <f t="shared" ca="1" si="67"/>
        <v>0</v>
      </c>
      <c r="Q287" s="94">
        <f t="shared" ca="1" si="68"/>
        <v>0</v>
      </c>
      <c r="R287" s="10">
        <f t="shared" ca="1" si="59"/>
        <v>-4.8011122413859379E-3</v>
      </c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</row>
    <row r="288" spans="1:35" x14ac:dyDescent="0.2">
      <c r="A288" s="100"/>
      <c r="B288" s="100"/>
      <c r="C288" s="100"/>
      <c r="D288" s="101">
        <f t="shared" si="56"/>
        <v>0</v>
      </c>
      <c r="E288" s="101">
        <f t="shared" si="56"/>
        <v>0</v>
      </c>
      <c r="F288" s="94">
        <f t="shared" si="57"/>
        <v>0</v>
      </c>
      <c r="G288" s="94">
        <f t="shared" si="57"/>
        <v>0</v>
      </c>
      <c r="H288" s="94">
        <f t="shared" si="60"/>
        <v>0</v>
      </c>
      <c r="I288" s="94">
        <f t="shared" si="61"/>
        <v>0</v>
      </c>
      <c r="J288" s="94">
        <f t="shared" si="62"/>
        <v>0</v>
      </c>
      <c r="K288" s="94">
        <f t="shared" si="63"/>
        <v>0</v>
      </c>
      <c r="L288" s="94">
        <f t="shared" si="64"/>
        <v>0</v>
      </c>
      <c r="M288" s="94">
        <f t="shared" ca="1" si="58"/>
        <v>4.8011122413859379E-3</v>
      </c>
      <c r="N288" s="94">
        <f t="shared" ca="1" si="65"/>
        <v>0</v>
      </c>
      <c r="O288" s="129">
        <f t="shared" ca="1" si="66"/>
        <v>0</v>
      </c>
      <c r="P288" s="94">
        <f t="shared" ca="1" si="67"/>
        <v>0</v>
      </c>
      <c r="Q288" s="94">
        <f t="shared" ca="1" si="68"/>
        <v>0</v>
      </c>
      <c r="R288" s="10">
        <f t="shared" ca="1" si="59"/>
        <v>-4.8011122413859379E-3</v>
      </c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</row>
    <row r="289" spans="1:35" x14ac:dyDescent="0.2">
      <c r="A289" s="100"/>
      <c r="B289" s="100"/>
      <c r="C289" s="100"/>
      <c r="D289" s="101">
        <f t="shared" si="56"/>
        <v>0</v>
      </c>
      <c r="E289" s="101">
        <f t="shared" si="56"/>
        <v>0</v>
      </c>
      <c r="F289" s="94">
        <f t="shared" si="57"/>
        <v>0</v>
      </c>
      <c r="G289" s="94">
        <f t="shared" si="57"/>
        <v>0</v>
      </c>
      <c r="H289" s="94">
        <f t="shared" si="60"/>
        <v>0</v>
      </c>
      <c r="I289" s="94">
        <f t="shared" si="61"/>
        <v>0</v>
      </c>
      <c r="J289" s="94">
        <f t="shared" si="62"/>
        <v>0</v>
      </c>
      <c r="K289" s="94">
        <f t="shared" si="63"/>
        <v>0</v>
      </c>
      <c r="L289" s="94">
        <f t="shared" si="64"/>
        <v>0</v>
      </c>
      <c r="M289" s="94">
        <f t="shared" ca="1" si="58"/>
        <v>4.8011122413859379E-3</v>
      </c>
      <c r="N289" s="94">
        <f t="shared" ca="1" si="65"/>
        <v>0</v>
      </c>
      <c r="O289" s="129">
        <f t="shared" ca="1" si="66"/>
        <v>0</v>
      </c>
      <c r="P289" s="94">
        <f t="shared" ca="1" si="67"/>
        <v>0</v>
      </c>
      <c r="Q289" s="94">
        <f t="shared" ca="1" si="68"/>
        <v>0</v>
      </c>
      <c r="R289" s="10">
        <f t="shared" ca="1" si="59"/>
        <v>-4.8011122413859379E-3</v>
      </c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</row>
    <row r="290" spans="1:35" x14ac:dyDescent="0.2">
      <c r="A290" s="100"/>
      <c r="B290" s="100"/>
      <c r="C290" s="100"/>
      <c r="D290" s="101">
        <f t="shared" si="56"/>
        <v>0</v>
      </c>
      <c r="E290" s="101">
        <f t="shared" si="56"/>
        <v>0</v>
      </c>
      <c r="F290" s="94">
        <f t="shared" si="57"/>
        <v>0</v>
      </c>
      <c r="G290" s="94">
        <f t="shared" si="57"/>
        <v>0</v>
      </c>
      <c r="H290" s="94">
        <f t="shared" si="60"/>
        <v>0</v>
      </c>
      <c r="I290" s="94">
        <f t="shared" si="61"/>
        <v>0</v>
      </c>
      <c r="J290" s="94">
        <f t="shared" si="62"/>
        <v>0</v>
      </c>
      <c r="K290" s="94">
        <f t="shared" si="63"/>
        <v>0</v>
      </c>
      <c r="L290" s="94">
        <f t="shared" si="64"/>
        <v>0</v>
      </c>
      <c r="M290" s="94">
        <f t="shared" ca="1" si="58"/>
        <v>4.8011122413859379E-3</v>
      </c>
      <c r="N290" s="94">
        <f t="shared" ca="1" si="65"/>
        <v>0</v>
      </c>
      <c r="O290" s="129">
        <f t="shared" ca="1" si="66"/>
        <v>0</v>
      </c>
      <c r="P290" s="94">
        <f t="shared" ca="1" si="67"/>
        <v>0</v>
      </c>
      <c r="Q290" s="94">
        <f t="shared" ca="1" si="68"/>
        <v>0</v>
      </c>
      <c r="R290" s="10">
        <f t="shared" ca="1" si="59"/>
        <v>-4.8011122413859379E-3</v>
      </c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</row>
    <row r="291" spans="1:35" x14ac:dyDescent="0.2">
      <c r="A291" s="100"/>
      <c r="B291" s="100"/>
      <c r="C291" s="100"/>
      <c r="D291" s="101">
        <f t="shared" si="56"/>
        <v>0</v>
      </c>
      <c r="E291" s="101">
        <f t="shared" si="56"/>
        <v>0</v>
      </c>
      <c r="F291" s="94">
        <f t="shared" si="57"/>
        <v>0</v>
      </c>
      <c r="G291" s="94">
        <f t="shared" si="57"/>
        <v>0</v>
      </c>
      <c r="H291" s="94">
        <f t="shared" si="60"/>
        <v>0</v>
      </c>
      <c r="I291" s="94">
        <f t="shared" si="61"/>
        <v>0</v>
      </c>
      <c r="J291" s="94">
        <f t="shared" si="62"/>
        <v>0</v>
      </c>
      <c r="K291" s="94">
        <f t="shared" si="63"/>
        <v>0</v>
      </c>
      <c r="L291" s="94">
        <f t="shared" si="64"/>
        <v>0</v>
      </c>
      <c r="M291" s="94">
        <f t="shared" ca="1" si="58"/>
        <v>4.8011122413859379E-3</v>
      </c>
      <c r="N291" s="94">
        <f t="shared" ca="1" si="65"/>
        <v>0</v>
      </c>
      <c r="O291" s="129">
        <f t="shared" ca="1" si="66"/>
        <v>0</v>
      </c>
      <c r="P291" s="94">
        <f t="shared" ca="1" si="67"/>
        <v>0</v>
      </c>
      <c r="Q291" s="94">
        <f t="shared" ca="1" si="68"/>
        <v>0</v>
      </c>
      <c r="R291" s="10">
        <f t="shared" ca="1" si="59"/>
        <v>-4.8011122413859379E-3</v>
      </c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</row>
    <row r="292" spans="1:35" x14ac:dyDescent="0.2">
      <c r="A292" s="100"/>
      <c r="B292" s="100"/>
      <c r="C292" s="100"/>
      <c r="D292" s="101">
        <f t="shared" si="56"/>
        <v>0</v>
      </c>
      <c r="E292" s="101">
        <f t="shared" si="56"/>
        <v>0</v>
      </c>
      <c r="F292" s="94">
        <f t="shared" si="57"/>
        <v>0</v>
      </c>
      <c r="G292" s="94">
        <f t="shared" si="57"/>
        <v>0</v>
      </c>
      <c r="H292" s="94">
        <f t="shared" si="60"/>
        <v>0</v>
      </c>
      <c r="I292" s="94">
        <f t="shared" si="61"/>
        <v>0</v>
      </c>
      <c r="J292" s="94">
        <f t="shared" si="62"/>
        <v>0</v>
      </c>
      <c r="K292" s="94">
        <f t="shared" si="63"/>
        <v>0</v>
      </c>
      <c r="L292" s="94">
        <f t="shared" si="64"/>
        <v>0</v>
      </c>
      <c r="M292" s="94">
        <f t="shared" ca="1" si="58"/>
        <v>4.8011122413859379E-3</v>
      </c>
      <c r="N292" s="94">
        <f t="shared" ca="1" si="65"/>
        <v>0</v>
      </c>
      <c r="O292" s="129">
        <f t="shared" ca="1" si="66"/>
        <v>0</v>
      </c>
      <c r="P292" s="94">
        <f t="shared" ca="1" si="67"/>
        <v>0</v>
      </c>
      <c r="Q292" s="94">
        <f t="shared" ca="1" si="68"/>
        <v>0</v>
      </c>
      <c r="R292" s="10">
        <f t="shared" ca="1" si="59"/>
        <v>-4.8011122413859379E-3</v>
      </c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</row>
    <row r="293" spans="1:35" x14ac:dyDescent="0.2">
      <c r="A293" s="100"/>
      <c r="B293" s="100"/>
      <c r="C293" s="100"/>
      <c r="D293" s="101">
        <f t="shared" si="56"/>
        <v>0</v>
      </c>
      <c r="E293" s="101">
        <f t="shared" si="56"/>
        <v>0</v>
      </c>
      <c r="F293" s="94">
        <f t="shared" si="57"/>
        <v>0</v>
      </c>
      <c r="G293" s="94">
        <f t="shared" si="57"/>
        <v>0</v>
      </c>
      <c r="H293" s="94">
        <f t="shared" si="60"/>
        <v>0</v>
      </c>
      <c r="I293" s="94">
        <f t="shared" si="61"/>
        <v>0</v>
      </c>
      <c r="J293" s="94">
        <f t="shared" si="62"/>
        <v>0</v>
      </c>
      <c r="K293" s="94">
        <f t="shared" si="63"/>
        <v>0</v>
      </c>
      <c r="L293" s="94">
        <f t="shared" si="64"/>
        <v>0</v>
      </c>
      <c r="M293" s="94">
        <f t="shared" ca="1" si="58"/>
        <v>4.8011122413859379E-3</v>
      </c>
      <c r="N293" s="94">
        <f t="shared" ca="1" si="65"/>
        <v>0</v>
      </c>
      <c r="O293" s="129">
        <f t="shared" ca="1" si="66"/>
        <v>0</v>
      </c>
      <c r="P293" s="94">
        <f t="shared" ca="1" si="67"/>
        <v>0</v>
      </c>
      <c r="Q293" s="94">
        <f t="shared" ca="1" si="68"/>
        <v>0</v>
      </c>
      <c r="R293" s="10">
        <f t="shared" ca="1" si="59"/>
        <v>-4.8011122413859379E-3</v>
      </c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</row>
    <row r="294" spans="1:35" x14ac:dyDescent="0.2">
      <c r="A294" s="100"/>
      <c r="B294" s="100"/>
      <c r="C294" s="100"/>
      <c r="D294" s="101">
        <f t="shared" si="56"/>
        <v>0</v>
      </c>
      <c r="E294" s="101">
        <f t="shared" si="56"/>
        <v>0</v>
      </c>
      <c r="F294" s="94">
        <f t="shared" si="57"/>
        <v>0</v>
      </c>
      <c r="G294" s="94">
        <f t="shared" si="57"/>
        <v>0</v>
      </c>
      <c r="H294" s="94">
        <f t="shared" si="60"/>
        <v>0</v>
      </c>
      <c r="I294" s="94">
        <f t="shared" si="61"/>
        <v>0</v>
      </c>
      <c r="J294" s="94">
        <f t="shared" si="62"/>
        <v>0</v>
      </c>
      <c r="K294" s="94">
        <f t="shared" si="63"/>
        <v>0</v>
      </c>
      <c r="L294" s="94">
        <f t="shared" si="64"/>
        <v>0</v>
      </c>
      <c r="M294" s="94">
        <f t="shared" ca="1" si="58"/>
        <v>4.8011122413859379E-3</v>
      </c>
      <c r="N294" s="94">
        <f t="shared" ca="1" si="65"/>
        <v>0</v>
      </c>
      <c r="O294" s="129">
        <f t="shared" ca="1" si="66"/>
        <v>0</v>
      </c>
      <c r="P294" s="94">
        <f t="shared" ca="1" si="67"/>
        <v>0</v>
      </c>
      <c r="Q294" s="94">
        <f t="shared" ca="1" si="68"/>
        <v>0</v>
      </c>
      <c r="R294" s="10">
        <f t="shared" ca="1" si="59"/>
        <v>-4.8011122413859379E-3</v>
      </c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</row>
    <row r="295" spans="1:35" x14ac:dyDescent="0.2">
      <c r="A295" s="100"/>
      <c r="B295" s="100"/>
      <c r="C295" s="100"/>
      <c r="D295" s="101">
        <f t="shared" si="56"/>
        <v>0</v>
      </c>
      <c r="E295" s="101">
        <f t="shared" si="56"/>
        <v>0</v>
      </c>
      <c r="F295" s="94">
        <f t="shared" si="57"/>
        <v>0</v>
      </c>
      <c r="G295" s="94">
        <f t="shared" si="57"/>
        <v>0</v>
      </c>
      <c r="H295" s="94">
        <f t="shared" si="60"/>
        <v>0</v>
      </c>
      <c r="I295" s="94">
        <f t="shared" si="61"/>
        <v>0</v>
      </c>
      <c r="J295" s="94">
        <f t="shared" si="62"/>
        <v>0</v>
      </c>
      <c r="K295" s="94">
        <f t="shared" si="63"/>
        <v>0</v>
      </c>
      <c r="L295" s="94">
        <f t="shared" si="64"/>
        <v>0</v>
      </c>
      <c r="M295" s="94">
        <f t="shared" ca="1" si="58"/>
        <v>4.8011122413859379E-3</v>
      </c>
      <c r="N295" s="94">
        <f t="shared" ca="1" si="65"/>
        <v>0</v>
      </c>
      <c r="O295" s="129">
        <f t="shared" ca="1" si="66"/>
        <v>0</v>
      </c>
      <c r="P295" s="94">
        <f t="shared" ca="1" si="67"/>
        <v>0</v>
      </c>
      <c r="Q295" s="94">
        <f t="shared" ca="1" si="68"/>
        <v>0</v>
      </c>
      <c r="R295" s="10">
        <f t="shared" ca="1" si="59"/>
        <v>-4.8011122413859379E-3</v>
      </c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</row>
    <row r="296" spans="1:35" x14ac:dyDescent="0.2">
      <c r="A296" s="100"/>
      <c r="B296" s="100"/>
      <c r="C296" s="100"/>
      <c r="D296" s="101">
        <f t="shared" si="56"/>
        <v>0</v>
      </c>
      <c r="E296" s="101">
        <f t="shared" si="56"/>
        <v>0</v>
      </c>
      <c r="F296" s="94">
        <f t="shared" si="57"/>
        <v>0</v>
      </c>
      <c r="G296" s="94">
        <f t="shared" si="57"/>
        <v>0</v>
      </c>
      <c r="H296" s="94">
        <f t="shared" si="60"/>
        <v>0</v>
      </c>
      <c r="I296" s="94">
        <f t="shared" si="61"/>
        <v>0</v>
      </c>
      <c r="J296" s="94">
        <f t="shared" si="62"/>
        <v>0</v>
      </c>
      <c r="K296" s="94">
        <f t="shared" si="63"/>
        <v>0</v>
      </c>
      <c r="L296" s="94">
        <f t="shared" si="64"/>
        <v>0</v>
      </c>
      <c r="M296" s="94">
        <f t="shared" ca="1" si="58"/>
        <v>4.8011122413859379E-3</v>
      </c>
      <c r="N296" s="94">
        <f t="shared" ca="1" si="65"/>
        <v>0</v>
      </c>
      <c r="O296" s="129">
        <f t="shared" ca="1" si="66"/>
        <v>0</v>
      </c>
      <c r="P296" s="94">
        <f t="shared" ca="1" si="67"/>
        <v>0</v>
      </c>
      <c r="Q296" s="94">
        <f t="shared" ca="1" si="68"/>
        <v>0</v>
      </c>
      <c r="R296" s="10">
        <f t="shared" ca="1" si="59"/>
        <v>-4.8011122413859379E-3</v>
      </c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</row>
    <row r="297" spans="1:35" x14ac:dyDescent="0.2">
      <c r="A297" s="100"/>
      <c r="B297" s="100"/>
      <c r="C297" s="100"/>
      <c r="D297" s="101">
        <f t="shared" si="56"/>
        <v>0</v>
      </c>
      <c r="E297" s="101">
        <f t="shared" si="56"/>
        <v>0</v>
      </c>
      <c r="F297" s="94">
        <f t="shared" si="57"/>
        <v>0</v>
      </c>
      <c r="G297" s="94">
        <f t="shared" si="57"/>
        <v>0</v>
      </c>
      <c r="H297" s="94">
        <f t="shared" si="60"/>
        <v>0</v>
      </c>
      <c r="I297" s="94">
        <f t="shared" si="61"/>
        <v>0</v>
      </c>
      <c r="J297" s="94">
        <f t="shared" si="62"/>
        <v>0</v>
      </c>
      <c r="K297" s="94">
        <f t="shared" si="63"/>
        <v>0</v>
      </c>
      <c r="L297" s="94">
        <f t="shared" si="64"/>
        <v>0</v>
      </c>
      <c r="M297" s="94">
        <f t="shared" ca="1" si="58"/>
        <v>4.8011122413859379E-3</v>
      </c>
      <c r="N297" s="94">
        <f t="shared" ca="1" si="65"/>
        <v>0</v>
      </c>
      <c r="O297" s="129">
        <f t="shared" ca="1" si="66"/>
        <v>0</v>
      </c>
      <c r="P297" s="94">
        <f t="shared" ca="1" si="67"/>
        <v>0</v>
      </c>
      <c r="Q297" s="94">
        <f t="shared" ca="1" si="68"/>
        <v>0</v>
      </c>
      <c r="R297" s="10">
        <f t="shared" ca="1" si="59"/>
        <v>-4.8011122413859379E-3</v>
      </c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</row>
    <row r="298" spans="1:35" x14ac:dyDescent="0.2">
      <c r="A298" s="100"/>
      <c r="B298" s="100"/>
      <c r="C298" s="100"/>
      <c r="D298" s="101">
        <f t="shared" si="56"/>
        <v>0</v>
      </c>
      <c r="E298" s="101">
        <f t="shared" si="56"/>
        <v>0</v>
      </c>
      <c r="F298" s="94">
        <f t="shared" si="57"/>
        <v>0</v>
      </c>
      <c r="G298" s="94">
        <f t="shared" si="57"/>
        <v>0</v>
      </c>
      <c r="H298" s="94">
        <f t="shared" si="60"/>
        <v>0</v>
      </c>
      <c r="I298" s="94">
        <f t="shared" si="61"/>
        <v>0</v>
      </c>
      <c r="J298" s="94">
        <f t="shared" si="62"/>
        <v>0</v>
      </c>
      <c r="K298" s="94">
        <f t="shared" si="63"/>
        <v>0</v>
      </c>
      <c r="L298" s="94">
        <f t="shared" si="64"/>
        <v>0</v>
      </c>
      <c r="M298" s="94">
        <f t="shared" ca="1" si="58"/>
        <v>4.8011122413859379E-3</v>
      </c>
      <c r="N298" s="94">
        <f t="shared" ca="1" si="65"/>
        <v>0</v>
      </c>
      <c r="O298" s="129">
        <f t="shared" ca="1" si="66"/>
        <v>0</v>
      </c>
      <c r="P298" s="94">
        <f t="shared" ca="1" si="67"/>
        <v>0</v>
      </c>
      <c r="Q298" s="94">
        <f t="shared" ca="1" si="68"/>
        <v>0</v>
      </c>
      <c r="R298" s="10">
        <f t="shared" ca="1" si="59"/>
        <v>-4.8011122413859379E-3</v>
      </c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</row>
    <row r="299" spans="1:35" x14ac:dyDescent="0.2">
      <c r="A299" s="100"/>
      <c r="B299" s="100"/>
      <c r="C299" s="100"/>
      <c r="D299" s="101">
        <f t="shared" si="56"/>
        <v>0</v>
      </c>
      <c r="E299" s="101">
        <f t="shared" si="56"/>
        <v>0</v>
      </c>
      <c r="F299" s="94">
        <f t="shared" si="57"/>
        <v>0</v>
      </c>
      <c r="G299" s="94">
        <f t="shared" si="57"/>
        <v>0</v>
      </c>
      <c r="H299" s="94">
        <f t="shared" si="60"/>
        <v>0</v>
      </c>
      <c r="I299" s="94">
        <f t="shared" si="61"/>
        <v>0</v>
      </c>
      <c r="J299" s="94">
        <f t="shared" si="62"/>
        <v>0</v>
      </c>
      <c r="K299" s="94">
        <f t="shared" si="63"/>
        <v>0</v>
      </c>
      <c r="L299" s="94">
        <f t="shared" si="64"/>
        <v>0</v>
      </c>
      <c r="M299" s="94">
        <f t="shared" ca="1" si="58"/>
        <v>4.8011122413859379E-3</v>
      </c>
      <c r="N299" s="94">
        <f t="shared" ca="1" si="65"/>
        <v>0</v>
      </c>
      <c r="O299" s="129">
        <f t="shared" ca="1" si="66"/>
        <v>0</v>
      </c>
      <c r="P299" s="94">
        <f t="shared" ca="1" si="67"/>
        <v>0</v>
      </c>
      <c r="Q299" s="94">
        <f t="shared" ca="1" si="68"/>
        <v>0</v>
      </c>
      <c r="R299" s="10">
        <f t="shared" ca="1" si="59"/>
        <v>-4.8011122413859379E-3</v>
      </c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</row>
    <row r="300" spans="1:35" x14ac:dyDescent="0.2">
      <c r="A300" s="100"/>
      <c r="B300" s="100"/>
      <c r="C300" s="100"/>
      <c r="D300" s="101">
        <f t="shared" si="56"/>
        <v>0</v>
      </c>
      <c r="E300" s="101">
        <f t="shared" si="56"/>
        <v>0</v>
      </c>
      <c r="F300" s="94">
        <f t="shared" si="57"/>
        <v>0</v>
      </c>
      <c r="G300" s="94">
        <f t="shared" si="57"/>
        <v>0</v>
      </c>
      <c r="H300" s="94">
        <f t="shared" si="60"/>
        <v>0</v>
      </c>
      <c r="I300" s="94">
        <f t="shared" si="61"/>
        <v>0</v>
      </c>
      <c r="J300" s="94">
        <f t="shared" si="62"/>
        <v>0</v>
      </c>
      <c r="K300" s="94">
        <f t="shared" si="63"/>
        <v>0</v>
      </c>
      <c r="L300" s="94">
        <f t="shared" si="64"/>
        <v>0</v>
      </c>
      <c r="M300" s="94">
        <f t="shared" ca="1" si="58"/>
        <v>4.8011122413859379E-3</v>
      </c>
      <c r="N300" s="94">
        <f t="shared" ca="1" si="65"/>
        <v>0</v>
      </c>
      <c r="O300" s="129">
        <f t="shared" ca="1" si="66"/>
        <v>0</v>
      </c>
      <c r="P300" s="94">
        <f t="shared" ca="1" si="67"/>
        <v>0</v>
      </c>
      <c r="Q300" s="94">
        <f t="shared" ca="1" si="68"/>
        <v>0</v>
      </c>
      <c r="R300" s="10">
        <f t="shared" ca="1" si="59"/>
        <v>-4.8011122413859379E-3</v>
      </c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</row>
    <row r="301" spans="1:35" x14ac:dyDescent="0.2">
      <c r="A301" s="100"/>
      <c r="B301" s="100"/>
      <c r="C301" s="100"/>
      <c r="D301" s="101">
        <f t="shared" si="56"/>
        <v>0</v>
      </c>
      <c r="E301" s="101">
        <f t="shared" si="56"/>
        <v>0</v>
      </c>
      <c r="F301" s="94">
        <f t="shared" si="57"/>
        <v>0</v>
      </c>
      <c r="G301" s="94">
        <f t="shared" si="57"/>
        <v>0</v>
      </c>
      <c r="H301" s="94">
        <f t="shared" si="60"/>
        <v>0</v>
      </c>
      <c r="I301" s="94">
        <f t="shared" si="61"/>
        <v>0</v>
      </c>
      <c r="J301" s="94">
        <f t="shared" si="62"/>
        <v>0</v>
      </c>
      <c r="K301" s="94">
        <f t="shared" si="63"/>
        <v>0</v>
      </c>
      <c r="L301" s="94">
        <f t="shared" si="64"/>
        <v>0</v>
      </c>
      <c r="M301" s="94">
        <f t="shared" ca="1" si="58"/>
        <v>4.8011122413859379E-3</v>
      </c>
      <c r="N301" s="94">
        <f t="shared" ca="1" si="65"/>
        <v>0</v>
      </c>
      <c r="O301" s="129">
        <f t="shared" ca="1" si="66"/>
        <v>0</v>
      </c>
      <c r="P301" s="94">
        <f t="shared" ca="1" si="67"/>
        <v>0</v>
      </c>
      <c r="Q301" s="94">
        <f t="shared" ca="1" si="68"/>
        <v>0</v>
      </c>
      <c r="R301" s="10">
        <f t="shared" ca="1" si="59"/>
        <v>-4.8011122413859379E-3</v>
      </c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</row>
    <row r="302" spans="1:35" x14ac:dyDescent="0.2">
      <c r="A302" s="100"/>
      <c r="B302" s="100"/>
      <c r="C302" s="100"/>
      <c r="D302" s="101">
        <f t="shared" si="56"/>
        <v>0</v>
      </c>
      <c r="E302" s="101">
        <f t="shared" si="56"/>
        <v>0</v>
      </c>
      <c r="F302" s="94">
        <f t="shared" si="57"/>
        <v>0</v>
      </c>
      <c r="G302" s="94">
        <f t="shared" si="57"/>
        <v>0</v>
      </c>
      <c r="H302" s="94">
        <f t="shared" si="60"/>
        <v>0</v>
      </c>
      <c r="I302" s="94">
        <f t="shared" si="61"/>
        <v>0</v>
      </c>
      <c r="J302" s="94">
        <f t="shared" si="62"/>
        <v>0</v>
      </c>
      <c r="K302" s="94">
        <f t="shared" si="63"/>
        <v>0</v>
      </c>
      <c r="L302" s="94">
        <f t="shared" si="64"/>
        <v>0</v>
      </c>
      <c r="M302" s="94">
        <f t="shared" ca="1" si="58"/>
        <v>4.8011122413859379E-3</v>
      </c>
      <c r="N302" s="94">
        <f t="shared" ca="1" si="65"/>
        <v>0</v>
      </c>
      <c r="O302" s="129">
        <f t="shared" ca="1" si="66"/>
        <v>0</v>
      </c>
      <c r="P302" s="94">
        <f t="shared" ca="1" si="67"/>
        <v>0</v>
      </c>
      <c r="Q302" s="94">
        <f t="shared" ca="1" si="68"/>
        <v>0</v>
      </c>
      <c r="R302" s="10">
        <f t="shared" ca="1" si="59"/>
        <v>-4.8011122413859379E-3</v>
      </c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</row>
    <row r="303" spans="1:35" x14ac:dyDescent="0.2">
      <c r="A303" s="100"/>
      <c r="B303" s="100"/>
      <c r="C303" s="100"/>
      <c r="D303" s="101">
        <f t="shared" si="56"/>
        <v>0</v>
      </c>
      <c r="E303" s="101">
        <f t="shared" si="56"/>
        <v>0</v>
      </c>
      <c r="F303" s="94">
        <f t="shared" si="57"/>
        <v>0</v>
      </c>
      <c r="G303" s="94">
        <f t="shared" si="57"/>
        <v>0</v>
      </c>
      <c r="H303" s="94">
        <f t="shared" si="60"/>
        <v>0</v>
      </c>
      <c r="I303" s="94">
        <f t="shared" si="61"/>
        <v>0</v>
      </c>
      <c r="J303" s="94">
        <f t="shared" si="62"/>
        <v>0</v>
      </c>
      <c r="K303" s="94">
        <f t="shared" si="63"/>
        <v>0</v>
      </c>
      <c r="L303" s="94">
        <f t="shared" si="64"/>
        <v>0</v>
      </c>
      <c r="M303" s="94">
        <f t="shared" ca="1" si="58"/>
        <v>4.8011122413859379E-3</v>
      </c>
      <c r="N303" s="94">
        <f t="shared" ca="1" si="65"/>
        <v>0</v>
      </c>
      <c r="O303" s="129">
        <f t="shared" ca="1" si="66"/>
        <v>0</v>
      </c>
      <c r="P303" s="94">
        <f t="shared" ca="1" si="67"/>
        <v>0</v>
      </c>
      <c r="Q303" s="94">
        <f t="shared" ca="1" si="68"/>
        <v>0</v>
      </c>
      <c r="R303" s="10">
        <f t="shared" ca="1" si="59"/>
        <v>-4.8011122413859379E-3</v>
      </c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</row>
    <row r="304" spans="1:35" x14ac:dyDescent="0.2">
      <c r="A304" s="100"/>
      <c r="B304" s="100"/>
      <c r="C304" s="100"/>
      <c r="D304" s="101">
        <f t="shared" si="56"/>
        <v>0</v>
      </c>
      <c r="E304" s="101">
        <f t="shared" si="56"/>
        <v>0</v>
      </c>
      <c r="F304" s="94">
        <f t="shared" si="57"/>
        <v>0</v>
      </c>
      <c r="G304" s="94">
        <f t="shared" si="57"/>
        <v>0</v>
      </c>
      <c r="H304" s="94">
        <f t="shared" si="60"/>
        <v>0</v>
      </c>
      <c r="I304" s="94">
        <f t="shared" si="61"/>
        <v>0</v>
      </c>
      <c r="J304" s="94">
        <f t="shared" si="62"/>
        <v>0</v>
      </c>
      <c r="K304" s="94">
        <f t="shared" si="63"/>
        <v>0</v>
      </c>
      <c r="L304" s="94">
        <f t="shared" si="64"/>
        <v>0</v>
      </c>
      <c r="M304" s="94">
        <f t="shared" ca="1" si="58"/>
        <v>4.8011122413859379E-3</v>
      </c>
      <c r="N304" s="94">
        <f t="shared" ca="1" si="65"/>
        <v>0</v>
      </c>
      <c r="O304" s="129">
        <f t="shared" ca="1" si="66"/>
        <v>0</v>
      </c>
      <c r="P304" s="94">
        <f t="shared" ca="1" si="67"/>
        <v>0</v>
      </c>
      <c r="Q304" s="94">
        <f t="shared" ca="1" si="68"/>
        <v>0</v>
      </c>
      <c r="R304" s="10">
        <f t="shared" ca="1" si="59"/>
        <v>-4.8011122413859379E-3</v>
      </c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</row>
    <row r="305" spans="1:35" x14ac:dyDescent="0.2">
      <c r="A305" s="100"/>
      <c r="B305" s="100"/>
      <c r="C305" s="100"/>
      <c r="D305" s="101">
        <f t="shared" si="56"/>
        <v>0</v>
      </c>
      <c r="E305" s="101">
        <f t="shared" si="56"/>
        <v>0</v>
      </c>
      <c r="F305" s="94">
        <f t="shared" si="57"/>
        <v>0</v>
      </c>
      <c r="G305" s="94">
        <f t="shared" si="57"/>
        <v>0</v>
      </c>
      <c r="H305" s="94">
        <f t="shared" si="60"/>
        <v>0</v>
      </c>
      <c r="I305" s="94">
        <f t="shared" si="61"/>
        <v>0</v>
      </c>
      <c r="J305" s="94">
        <f t="shared" si="62"/>
        <v>0</v>
      </c>
      <c r="K305" s="94">
        <f t="shared" si="63"/>
        <v>0</v>
      </c>
      <c r="L305" s="94">
        <f t="shared" si="64"/>
        <v>0</v>
      </c>
      <c r="M305" s="94">
        <f t="shared" ca="1" si="58"/>
        <v>4.8011122413859379E-3</v>
      </c>
      <c r="N305" s="94">
        <f t="shared" ca="1" si="65"/>
        <v>0</v>
      </c>
      <c r="O305" s="129">
        <f t="shared" ca="1" si="66"/>
        <v>0</v>
      </c>
      <c r="P305" s="94">
        <f t="shared" ca="1" si="67"/>
        <v>0</v>
      </c>
      <c r="Q305" s="94">
        <f t="shared" ca="1" si="68"/>
        <v>0</v>
      </c>
      <c r="R305" s="10">
        <f t="shared" ca="1" si="59"/>
        <v>-4.8011122413859379E-3</v>
      </c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</row>
    <row r="306" spans="1:35" x14ac:dyDescent="0.2">
      <c r="A306" s="100"/>
      <c r="B306" s="100"/>
      <c r="C306" s="100"/>
      <c r="D306" s="101">
        <f t="shared" si="56"/>
        <v>0</v>
      </c>
      <c r="E306" s="101">
        <f t="shared" si="56"/>
        <v>0</v>
      </c>
      <c r="F306" s="94">
        <f t="shared" si="57"/>
        <v>0</v>
      </c>
      <c r="G306" s="94">
        <f t="shared" si="57"/>
        <v>0</v>
      </c>
      <c r="H306" s="94">
        <f t="shared" si="60"/>
        <v>0</v>
      </c>
      <c r="I306" s="94">
        <f t="shared" si="61"/>
        <v>0</v>
      </c>
      <c r="J306" s="94">
        <f t="shared" si="62"/>
        <v>0</v>
      </c>
      <c r="K306" s="94">
        <f t="shared" si="63"/>
        <v>0</v>
      </c>
      <c r="L306" s="94">
        <f t="shared" si="64"/>
        <v>0</v>
      </c>
      <c r="M306" s="94">
        <f t="shared" ca="1" si="58"/>
        <v>4.8011122413859379E-3</v>
      </c>
      <c r="N306" s="94">
        <f t="shared" ca="1" si="65"/>
        <v>0</v>
      </c>
      <c r="O306" s="129">
        <f t="shared" ca="1" si="66"/>
        <v>0</v>
      </c>
      <c r="P306" s="94">
        <f t="shared" ca="1" si="67"/>
        <v>0</v>
      </c>
      <c r="Q306" s="94">
        <f t="shared" ca="1" si="68"/>
        <v>0</v>
      </c>
      <c r="R306" s="10">
        <f t="shared" ca="1" si="59"/>
        <v>-4.8011122413859379E-3</v>
      </c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</row>
    <row r="307" spans="1:35" x14ac:dyDescent="0.2">
      <c r="A307" s="100"/>
      <c r="B307" s="100"/>
      <c r="C307" s="100"/>
      <c r="D307" s="101">
        <f t="shared" si="56"/>
        <v>0</v>
      </c>
      <c r="E307" s="101">
        <f t="shared" si="56"/>
        <v>0</v>
      </c>
      <c r="F307" s="94">
        <f t="shared" si="57"/>
        <v>0</v>
      </c>
      <c r="G307" s="94">
        <f t="shared" si="57"/>
        <v>0</v>
      </c>
      <c r="H307" s="94">
        <f t="shared" si="60"/>
        <v>0</v>
      </c>
      <c r="I307" s="94">
        <f t="shared" si="61"/>
        <v>0</v>
      </c>
      <c r="J307" s="94">
        <f t="shared" si="62"/>
        <v>0</v>
      </c>
      <c r="K307" s="94">
        <f t="shared" si="63"/>
        <v>0</v>
      </c>
      <c r="L307" s="94">
        <f t="shared" si="64"/>
        <v>0</v>
      </c>
      <c r="M307" s="94">
        <f t="shared" ca="1" si="58"/>
        <v>4.8011122413859379E-3</v>
      </c>
      <c r="N307" s="94">
        <f t="shared" ca="1" si="65"/>
        <v>0</v>
      </c>
      <c r="O307" s="129">
        <f t="shared" ca="1" si="66"/>
        <v>0</v>
      </c>
      <c r="P307" s="94">
        <f t="shared" ca="1" si="67"/>
        <v>0</v>
      </c>
      <c r="Q307" s="94">
        <f t="shared" ca="1" si="68"/>
        <v>0</v>
      </c>
      <c r="R307" s="10">
        <f t="shared" ca="1" si="59"/>
        <v>-4.8011122413859379E-3</v>
      </c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</row>
    <row r="308" spans="1:35" x14ac:dyDescent="0.2">
      <c r="A308" s="100"/>
      <c r="B308" s="100"/>
      <c r="C308" s="100"/>
      <c r="D308" s="101">
        <f t="shared" si="56"/>
        <v>0</v>
      </c>
      <c r="E308" s="101">
        <f t="shared" si="56"/>
        <v>0</v>
      </c>
      <c r="F308" s="94">
        <f t="shared" si="57"/>
        <v>0</v>
      </c>
      <c r="G308" s="94">
        <f t="shared" si="57"/>
        <v>0</v>
      </c>
      <c r="H308" s="94">
        <f t="shared" si="60"/>
        <v>0</v>
      </c>
      <c r="I308" s="94">
        <f t="shared" si="61"/>
        <v>0</v>
      </c>
      <c r="J308" s="94">
        <f t="shared" si="62"/>
        <v>0</v>
      </c>
      <c r="K308" s="94">
        <f t="shared" si="63"/>
        <v>0</v>
      </c>
      <c r="L308" s="94">
        <f t="shared" si="64"/>
        <v>0</v>
      </c>
      <c r="M308" s="94">
        <f t="shared" ca="1" si="58"/>
        <v>4.8011122413859379E-3</v>
      </c>
      <c r="N308" s="94">
        <f t="shared" ca="1" si="65"/>
        <v>0</v>
      </c>
      <c r="O308" s="129">
        <f t="shared" ca="1" si="66"/>
        <v>0</v>
      </c>
      <c r="P308" s="94">
        <f t="shared" ca="1" si="67"/>
        <v>0</v>
      </c>
      <c r="Q308" s="94">
        <f t="shared" ca="1" si="68"/>
        <v>0</v>
      </c>
      <c r="R308" s="10">
        <f t="shared" ca="1" si="59"/>
        <v>-4.8011122413859379E-3</v>
      </c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</row>
    <row r="309" spans="1:35" x14ac:dyDescent="0.2">
      <c r="A309" s="100"/>
      <c r="B309" s="100"/>
      <c r="C309" s="100"/>
      <c r="D309" s="101">
        <f t="shared" si="56"/>
        <v>0</v>
      </c>
      <c r="E309" s="101">
        <f t="shared" si="56"/>
        <v>0</v>
      </c>
      <c r="F309" s="94">
        <f t="shared" si="57"/>
        <v>0</v>
      </c>
      <c r="G309" s="94">
        <f t="shared" si="57"/>
        <v>0</v>
      </c>
      <c r="H309" s="94">
        <f t="shared" si="60"/>
        <v>0</v>
      </c>
      <c r="I309" s="94">
        <f t="shared" si="61"/>
        <v>0</v>
      </c>
      <c r="J309" s="94">
        <f t="shared" si="62"/>
        <v>0</v>
      </c>
      <c r="K309" s="94">
        <f t="shared" si="63"/>
        <v>0</v>
      </c>
      <c r="L309" s="94">
        <f t="shared" si="64"/>
        <v>0</v>
      </c>
      <c r="M309" s="94">
        <f t="shared" ca="1" si="58"/>
        <v>4.8011122413859379E-3</v>
      </c>
      <c r="N309" s="94">
        <f t="shared" ca="1" si="65"/>
        <v>0</v>
      </c>
      <c r="O309" s="129">
        <f t="shared" ca="1" si="66"/>
        <v>0</v>
      </c>
      <c r="P309" s="94">
        <f t="shared" ca="1" si="67"/>
        <v>0</v>
      </c>
      <c r="Q309" s="94">
        <f t="shared" ca="1" si="68"/>
        <v>0</v>
      </c>
      <c r="R309" s="10">
        <f t="shared" ca="1" si="59"/>
        <v>-4.8011122413859379E-3</v>
      </c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</row>
    <row r="310" spans="1:35" x14ac:dyDescent="0.2">
      <c r="A310" s="100"/>
      <c r="B310" s="100"/>
      <c r="C310" s="100"/>
      <c r="D310" s="101">
        <f t="shared" si="56"/>
        <v>0</v>
      </c>
      <c r="E310" s="101">
        <f t="shared" si="56"/>
        <v>0</v>
      </c>
      <c r="F310" s="94">
        <f t="shared" si="57"/>
        <v>0</v>
      </c>
      <c r="G310" s="94">
        <f t="shared" si="57"/>
        <v>0</v>
      </c>
      <c r="H310" s="94">
        <f t="shared" si="60"/>
        <v>0</v>
      </c>
      <c r="I310" s="94">
        <f t="shared" si="61"/>
        <v>0</v>
      </c>
      <c r="J310" s="94">
        <f t="shared" si="62"/>
        <v>0</v>
      </c>
      <c r="K310" s="94">
        <f t="shared" si="63"/>
        <v>0</v>
      </c>
      <c r="L310" s="94">
        <f t="shared" si="64"/>
        <v>0</v>
      </c>
      <c r="M310" s="94">
        <f t="shared" ca="1" si="58"/>
        <v>4.8011122413859379E-3</v>
      </c>
      <c r="N310" s="94">
        <f t="shared" ca="1" si="65"/>
        <v>0</v>
      </c>
      <c r="O310" s="129">
        <f t="shared" ca="1" si="66"/>
        <v>0</v>
      </c>
      <c r="P310" s="94">
        <f t="shared" ca="1" si="67"/>
        <v>0</v>
      </c>
      <c r="Q310" s="94">
        <f t="shared" ca="1" si="68"/>
        <v>0</v>
      </c>
      <c r="R310" s="10">
        <f t="shared" ca="1" si="59"/>
        <v>-4.8011122413859379E-3</v>
      </c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</row>
    <row r="311" spans="1:35" x14ac:dyDescent="0.2">
      <c r="A311" s="100"/>
      <c r="B311" s="100"/>
      <c r="C311" s="100"/>
      <c r="D311" s="101">
        <f t="shared" si="56"/>
        <v>0</v>
      </c>
      <c r="E311" s="101">
        <f t="shared" si="56"/>
        <v>0</v>
      </c>
      <c r="F311" s="94">
        <f t="shared" si="57"/>
        <v>0</v>
      </c>
      <c r="G311" s="94">
        <f t="shared" si="57"/>
        <v>0</v>
      </c>
      <c r="H311" s="94">
        <f t="shared" si="60"/>
        <v>0</v>
      </c>
      <c r="I311" s="94">
        <f t="shared" si="61"/>
        <v>0</v>
      </c>
      <c r="J311" s="94">
        <f t="shared" si="62"/>
        <v>0</v>
      </c>
      <c r="K311" s="94">
        <f t="shared" si="63"/>
        <v>0</v>
      </c>
      <c r="L311" s="94">
        <f t="shared" si="64"/>
        <v>0</v>
      </c>
      <c r="M311" s="94">
        <f t="shared" ca="1" si="58"/>
        <v>4.8011122413859379E-3</v>
      </c>
      <c r="N311" s="94">
        <f t="shared" ca="1" si="65"/>
        <v>0</v>
      </c>
      <c r="O311" s="129">
        <f t="shared" ca="1" si="66"/>
        <v>0</v>
      </c>
      <c r="P311" s="94">
        <f t="shared" ca="1" si="67"/>
        <v>0</v>
      </c>
      <c r="Q311" s="94">
        <f t="shared" ca="1" si="68"/>
        <v>0</v>
      </c>
      <c r="R311" s="10">
        <f t="shared" ca="1" si="59"/>
        <v>-4.8011122413859379E-3</v>
      </c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</row>
    <row r="312" spans="1:35" x14ac:dyDescent="0.2">
      <c r="A312" s="100"/>
      <c r="B312" s="100"/>
      <c r="C312" s="100"/>
      <c r="D312" s="101">
        <f t="shared" si="56"/>
        <v>0</v>
      </c>
      <c r="E312" s="101">
        <f t="shared" si="56"/>
        <v>0</v>
      </c>
      <c r="F312" s="94">
        <f t="shared" si="57"/>
        <v>0</v>
      </c>
      <c r="G312" s="94">
        <f t="shared" si="57"/>
        <v>0</v>
      </c>
      <c r="H312" s="94">
        <f t="shared" si="60"/>
        <v>0</v>
      </c>
      <c r="I312" s="94">
        <f t="shared" si="61"/>
        <v>0</v>
      </c>
      <c r="J312" s="94">
        <f t="shared" si="62"/>
        <v>0</v>
      </c>
      <c r="K312" s="94">
        <f t="shared" si="63"/>
        <v>0</v>
      </c>
      <c r="L312" s="94">
        <f t="shared" si="64"/>
        <v>0</v>
      </c>
      <c r="M312" s="94">
        <f t="shared" ca="1" si="58"/>
        <v>4.8011122413859379E-3</v>
      </c>
      <c r="N312" s="94">
        <f t="shared" ca="1" si="65"/>
        <v>0</v>
      </c>
      <c r="O312" s="129">
        <f t="shared" ca="1" si="66"/>
        <v>0</v>
      </c>
      <c r="P312" s="94">
        <f t="shared" ca="1" si="67"/>
        <v>0</v>
      </c>
      <c r="Q312" s="94">
        <f t="shared" ca="1" si="68"/>
        <v>0</v>
      </c>
      <c r="R312" s="10">
        <f t="shared" ca="1" si="59"/>
        <v>-4.8011122413859379E-3</v>
      </c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</row>
    <row r="313" spans="1:35" x14ac:dyDescent="0.2">
      <c r="A313" s="100"/>
      <c r="B313" s="100"/>
      <c r="C313" s="100"/>
      <c r="D313" s="101">
        <f t="shared" si="56"/>
        <v>0</v>
      </c>
      <c r="E313" s="101">
        <f t="shared" si="56"/>
        <v>0</v>
      </c>
      <c r="F313" s="94">
        <f t="shared" si="57"/>
        <v>0</v>
      </c>
      <c r="G313" s="94">
        <f t="shared" si="57"/>
        <v>0</v>
      </c>
      <c r="H313" s="94">
        <f t="shared" si="60"/>
        <v>0</v>
      </c>
      <c r="I313" s="94">
        <f t="shared" si="61"/>
        <v>0</v>
      </c>
      <c r="J313" s="94">
        <f t="shared" si="62"/>
        <v>0</v>
      </c>
      <c r="K313" s="94">
        <f t="shared" si="63"/>
        <v>0</v>
      </c>
      <c r="L313" s="94">
        <f t="shared" si="64"/>
        <v>0</v>
      </c>
      <c r="M313" s="94">
        <f t="shared" ca="1" si="58"/>
        <v>4.8011122413859379E-3</v>
      </c>
      <c r="N313" s="94">
        <f t="shared" ca="1" si="65"/>
        <v>0</v>
      </c>
      <c r="O313" s="129">
        <f t="shared" ca="1" si="66"/>
        <v>0</v>
      </c>
      <c r="P313" s="94">
        <f t="shared" ca="1" si="67"/>
        <v>0</v>
      </c>
      <c r="Q313" s="94">
        <f t="shared" ca="1" si="68"/>
        <v>0</v>
      </c>
      <c r="R313" s="10">
        <f t="shared" ca="1" si="59"/>
        <v>-4.8011122413859379E-3</v>
      </c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</row>
    <row r="314" spans="1:35" x14ac:dyDescent="0.2">
      <c r="A314" s="100"/>
      <c r="B314" s="100"/>
      <c r="C314" s="100"/>
      <c r="D314" s="101">
        <f t="shared" si="56"/>
        <v>0</v>
      </c>
      <c r="E314" s="101">
        <f t="shared" si="56"/>
        <v>0</v>
      </c>
      <c r="F314" s="94">
        <f t="shared" si="57"/>
        <v>0</v>
      </c>
      <c r="G314" s="94">
        <f t="shared" si="57"/>
        <v>0</v>
      </c>
      <c r="H314" s="94">
        <f t="shared" si="60"/>
        <v>0</v>
      </c>
      <c r="I314" s="94">
        <f t="shared" si="61"/>
        <v>0</v>
      </c>
      <c r="J314" s="94">
        <f t="shared" si="62"/>
        <v>0</v>
      </c>
      <c r="K314" s="94">
        <f t="shared" si="63"/>
        <v>0</v>
      </c>
      <c r="L314" s="94">
        <f t="shared" si="64"/>
        <v>0</v>
      </c>
      <c r="M314" s="94">
        <f t="shared" ca="1" si="58"/>
        <v>4.8011122413859379E-3</v>
      </c>
      <c r="N314" s="94">
        <f t="shared" ca="1" si="65"/>
        <v>0</v>
      </c>
      <c r="O314" s="129">
        <f t="shared" ca="1" si="66"/>
        <v>0</v>
      </c>
      <c r="P314" s="94">
        <f t="shared" ca="1" si="67"/>
        <v>0</v>
      </c>
      <c r="Q314" s="94">
        <f t="shared" ca="1" si="68"/>
        <v>0</v>
      </c>
      <c r="R314" s="10">
        <f t="shared" ca="1" si="59"/>
        <v>-4.8011122413859379E-3</v>
      </c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</row>
    <row r="315" spans="1:35" x14ac:dyDescent="0.2">
      <c r="A315" s="100"/>
      <c r="B315" s="100"/>
      <c r="C315" s="100"/>
      <c r="D315" s="101">
        <f t="shared" si="56"/>
        <v>0</v>
      </c>
      <c r="E315" s="101">
        <f t="shared" si="56"/>
        <v>0</v>
      </c>
      <c r="F315" s="94">
        <f t="shared" si="57"/>
        <v>0</v>
      </c>
      <c r="G315" s="94">
        <f t="shared" si="57"/>
        <v>0</v>
      </c>
      <c r="H315" s="94">
        <f t="shared" si="60"/>
        <v>0</v>
      </c>
      <c r="I315" s="94">
        <f t="shared" si="61"/>
        <v>0</v>
      </c>
      <c r="J315" s="94">
        <f t="shared" si="62"/>
        <v>0</v>
      </c>
      <c r="K315" s="94">
        <f t="shared" si="63"/>
        <v>0</v>
      </c>
      <c r="L315" s="94">
        <f t="shared" si="64"/>
        <v>0</v>
      </c>
      <c r="M315" s="94">
        <f t="shared" ca="1" si="58"/>
        <v>4.8011122413859379E-3</v>
      </c>
      <c r="N315" s="94">
        <f t="shared" ca="1" si="65"/>
        <v>0</v>
      </c>
      <c r="O315" s="129">
        <f t="shared" ca="1" si="66"/>
        <v>0</v>
      </c>
      <c r="P315" s="94">
        <f t="shared" ca="1" si="67"/>
        <v>0</v>
      </c>
      <c r="Q315" s="94">
        <f t="shared" ca="1" si="68"/>
        <v>0</v>
      </c>
      <c r="R315" s="10">
        <f t="shared" ca="1" si="59"/>
        <v>-4.8011122413859379E-3</v>
      </c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</row>
    <row r="316" spans="1:35" x14ac:dyDescent="0.2">
      <c r="A316" s="100"/>
      <c r="B316" s="100"/>
      <c r="C316" s="100"/>
      <c r="D316" s="101">
        <f t="shared" si="56"/>
        <v>0</v>
      </c>
      <c r="E316" s="101">
        <f t="shared" si="56"/>
        <v>0</v>
      </c>
      <c r="F316" s="94">
        <f t="shared" si="57"/>
        <v>0</v>
      </c>
      <c r="G316" s="94">
        <f t="shared" si="57"/>
        <v>0</v>
      </c>
      <c r="H316" s="94">
        <f t="shared" si="60"/>
        <v>0</v>
      </c>
      <c r="I316" s="94">
        <f t="shared" si="61"/>
        <v>0</v>
      </c>
      <c r="J316" s="94">
        <f t="shared" si="62"/>
        <v>0</v>
      </c>
      <c r="K316" s="94">
        <f t="shared" si="63"/>
        <v>0</v>
      </c>
      <c r="L316" s="94">
        <f t="shared" si="64"/>
        <v>0</v>
      </c>
      <c r="M316" s="94">
        <f t="shared" ca="1" si="58"/>
        <v>4.8011122413859379E-3</v>
      </c>
      <c r="N316" s="94">
        <f t="shared" ca="1" si="65"/>
        <v>0</v>
      </c>
      <c r="O316" s="129">
        <f t="shared" ca="1" si="66"/>
        <v>0</v>
      </c>
      <c r="P316" s="94">
        <f t="shared" ca="1" si="67"/>
        <v>0</v>
      </c>
      <c r="Q316" s="94">
        <f t="shared" ca="1" si="68"/>
        <v>0</v>
      </c>
      <c r="R316" s="10">
        <f t="shared" ca="1" si="59"/>
        <v>-4.8011122413859379E-3</v>
      </c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</row>
    <row r="317" spans="1:35" x14ac:dyDescent="0.2">
      <c r="A317" s="100"/>
      <c r="B317" s="100"/>
      <c r="C317" s="100"/>
      <c r="D317" s="101">
        <f t="shared" si="56"/>
        <v>0</v>
      </c>
      <c r="E317" s="101">
        <f t="shared" si="56"/>
        <v>0</v>
      </c>
      <c r="F317" s="94">
        <f t="shared" si="57"/>
        <v>0</v>
      </c>
      <c r="G317" s="94">
        <f t="shared" si="57"/>
        <v>0</v>
      </c>
      <c r="H317" s="94">
        <f t="shared" si="60"/>
        <v>0</v>
      </c>
      <c r="I317" s="94">
        <f t="shared" si="61"/>
        <v>0</v>
      </c>
      <c r="J317" s="94">
        <f t="shared" si="62"/>
        <v>0</v>
      </c>
      <c r="K317" s="94">
        <f t="shared" si="63"/>
        <v>0</v>
      </c>
      <c r="L317" s="94">
        <f t="shared" si="64"/>
        <v>0</v>
      </c>
      <c r="M317" s="94">
        <f t="shared" ca="1" si="58"/>
        <v>4.8011122413859379E-3</v>
      </c>
      <c r="N317" s="94">
        <f t="shared" ca="1" si="65"/>
        <v>0</v>
      </c>
      <c r="O317" s="129">
        <f t="shared" ca="1" si="66"/>
        <v>0</v>
      </c>
      <c r="P317" s="94">
        <f t="shared" ca="1" si="67"/>
        <v>0</v>
      </c>
      <c r="Q317" s="94">
        <f t="shared" ca="1" si="68"/>
        <v>0</v>
      </c>
      <c r="R317" s="10">
        <f t="shared" ca="1" si="59"/>
        <v>-4.8011122413859379E-3</v>
      </c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</row>
    <row r="318" spans="1:35" x14ac:dyDescent="0.2">
      <c r="A318" s="100"/>
      <c r="B318" s="100"/>
      <c r="C318" s="100"/>
      <c r="D318" s="101">
        <f t="shared" si="56"/>
        <v>0</v>
      </c>
      <c r="E318" s="101">
        <f t="shared" si="56"/>
        <v>0</v>
      </c>
      <c r="F318" s="94">
        <f t="shared" si="57"/>
        <v>0</v>
      </c>
      <c r="G318" s="94">
        <f t="shared" si="57"/>
        <v>0</v>
      </c>
      <c r="H318" s="94">
        <f t="shared" si="60"/>
        <v>0</v>
      </c>
      <c r="I318" s="94">
        <f t="shared" si="61"/>
        <v>0</v>
      </c>
      <c r="J318" s="94">
        <f t="shared" si="62"/>
        <v>0</v>
      </c>
      <c r="K318" s="94">
        <f t="shared" si="63"/>
        <v>0</v>
      </c>
      <c r="L318" s="94">
        <f t="shared" si="64"/>
        <v>0</v>
      </c>
      <c r="M318" s="94">
        <f t="shared" ca="1" si="58"/>
        <v>4.8011122413859379E-3</v>
      </c>
      <c r="N318" s="94">
        <f t="shared" ca="1" si="65"/>
        <v>0</v>
      </c>
      <c r="O318" s="129">
        <f t="shared" ca="1" si="66"/>
        <v>0</v>
      </c>
      <c r="P318" s="94">
        <f t="shared" ca="1" si="67"/>
        <v>0</v>
      </c>
      <c r="Q318" s="94">
        <f t="shared" ca="1" si="68"/>
        <v>0</v>
      </c>
      <c r="R318" s="10">
        <f t="shared" ca="1" si="59"/>
        <v>-4.8011122413859379E-3</v>
      </c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</row>
    <row r="319" spans="1:35" x14ac:dyDescent="0.2">
      <c r="A319" s="100"/>
      <c r="B319" s="100"/>
      <c r="C319" s="100"/>
      <c r="D319" s="101">
        <f t="shared" si="56"/>
        <v>0</v>
      </c>
      <c r="E319" s="101">
        <f t="shared" si="56"/>
        <v>0</v>
      </c>
      <c r="F319" s="94">
        <f t="shared" si="57"/>
        <v>0</v>
      </c>
      <c r="G319" s="94">
        <f t="shared" si="57"/>
        <v>0</v>
      </c>
      <c r="H319" s="94">
        <f t="shared" si="60"/>
        <v>0</v>
      </c>
      <c r="I319" s="94">
        <f t="shared" si="61"/>
        <v>0</v>
      </c>
      <c r="J319" s="94">
        <f t="shared" si="62"/>
        <v>0</v>
      </c>
      <c r="K319" s="94">
        <f t="shared" si="63"/>
        <v>0</v>
      </c>
      <c r="L319" s="94">
        <f t="shared" si="64"/>
        <v>0</v>
      </c>
      <c r="M319" s="94">
        <f t="shared" ca="1" si="58"/>
        <v>4.8011122413859379E-3</v>
      </c>
      <c r="N319" s="94">
        <f t="shared" ca="1" si="65"/>
        <v>0</v>
      </c>
      <c r="O319" s="129">
        <f t="shared" ca="1" si="66"/>
        <v>0</v>
      </c>
      <c r="P319" s="94">
        <f t="shared" ca="1" si="67"/>
        <v>0</v>
      </c>
      <c r="Q319" s="94">
        <f t="shared" ca="1" si="68"/>
        <v>0</v>
      </c>
      <c r="R319" s="10">
        <f t="shared" ca="1" si="59"/>
        <v>-4.8011122413859379E-3</v>
      </c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</row>
    <row r="320" spans="1:35" x14ac:dyDescent="0.2">
      <c r="A320" s="100"/>
      <c r="B320" s="100"/>
      <c r="C320" s="100"/>
      <c r="D320" s="101">
        <f t="shared" si="56"/>
        <v>0</v>
      </c>
      <c r="E320" s="101">
        <f t="shared" si="56"/>
        <v>0</v>
      </c>
      <c r="F320" s="94">
        <f t="shared" si="57"/>
        <v>0</v>
      </c>
      <c r="G320" s="94">
        <f t="shared" si="57"/>
        <v>0</v>
      </c>
      <c r="H320" s="94">
        <f t="shared" si="60"/>
        <v>0</v>
      </c>
      <c r="I320" s="94">
        <f t="shared" si="61"/>
        <v>0</v>
      </c>
      <c r="J320" s="94">
        <f t="shared" si="62"/>
        <v>0</v>
      </c>
      <c r="K320" s="94">
        <f t="shared" si="63"/>
        <v>0</v>
      </c>
      <c r="L320" s="94">
        <f t="shared" si="64"/>
        <v>0</v>
      </c>
      <c r="M320" s="94">
        <f t="shared" ca="1" si="58"/>
        <v>4.8011122413859379E-3</v>
      </c>
      <c r="N320" s="94">
        <f t="shared" ca="1" si="65"/>
        <v>0</v>
      </c>
      <c r="O320" s="129">
        <f t="shared" ca="1" si="66"/>
        <v>0</v>
      </c>
      <c r="P320" s="94">
        <f t="shared" ca="1" si="67"/>
        <v>0</v>
      </c>
      <c r="Q320" s="94">
        <f t="shared" ca="1" si="68"/>
        <v>0</v>
      </c>
      <c r="R320" s="10">
        <f t="shared" ca="1" si="59"/>
        <v>-4.8011122413859379E-3</v>
      </c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</row>
    <row r="321" spans="1:35" x14ac:dyDescent="0.2">
      <c r="A321" s="100"/>
      <c r="B321" s="100"/>
      <c r="C321" s="100"/>
      <c r="D321" s="101">
        <f t="shared" si="56"/>
        <v>0</v>
      </c>
      <c r="E321" s="101">
        <f t="shared" si="56"/>
        <v>0</v>
      </c>
      <c r="F321" s="94">
        <f t="shared" si="57"/>
        <v>0</v>
      </c>
      <c r="G321" s="94">
        <f t="shared" si="57"/>
        <v>0</v>
      </c>
      <c r="H321" s="94">
        <f t="shared" si="60"/>
        <v>0</v>
      </c>
      <c r="I321" s="94">
        <f t="shared" si="61"/>
        <v>0</v>
      </c>
      <c r="J321" s="94">
        <f t="shared" si="62"/>
        <v>0</v>
      </c>
      <c r="K321" s="94">
        <f t="shared" si="63"/>
        <v>0</v>
      </c>
      <c r="L321" s="94">
        <f t="shared" si="64"/>
        <v>0</v>
      </c>
      <c r="M321" s="94">
        <f t="shared" ca="1" si="58"/>
        <v>4.8011122413859379E-3</v>
      </c>
      <c r="N321" s="94">
        <f t="shared" ca="1" si="65"/>
        <v>0</v>
      </c>
      <c r="O321" s="129">
        <f t="shared" ca="1" si="66"/>
        <v>0</v>
      </c>
      <c r="P321" s="94">
        <f t="shared" ca="1" si="67"/>
        <v>0</v>
      </c>
      <c r="Q321" s="94">
        <f t="shared" ca="1" si="68"/>
        <v>0</v>
      </c>
      <c r="R321" s="10">
        <f t="shared" ca="1" si="59"/>
        <v>-4.8011122413859379E-3</v>
      </c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</row>
    <row r="322" spans="1:35" x14ac:dyDescent="0.2">
      <c r="A322" s="100"/>
      <c r="B322" s="100"/>
      <c r="C322" s="100"/>
      <c r="D322" s="101">
        <f t="shared" si="56"/>
        <v>0</v>
      </c>
      <c r="E322" s="101">
        <f t="shared" si="56"/>
        <v>0</v>
      </c>
      <c r="F322" s="94">
        <f t="shared" si="57"/>
        <v>0</v>
      </c>
      <c r="G322" s="94">
        <f t="shared" si="57"/>
        <v>0</v>
      </c>
      <c r="H322" s="94">
        <f t="shared" si="60"/>
        <v>0</v>
      </c>
      <c r="I322" s="94">
        <f t="shared" si="61"/>
        <v>0</v>
      </c>
      <c r="J322" s="94">
        <f t="shared" si="62"/>
        <v>0</v>
      </c>
      <c r="K322" s="94">
        <f t="shared" si="63"/>
        <v>0</v>
      </c>
      <c r="L322" s="94">
        <f t="shared" si="64"/>
        <v>0</v>
      </c>
      <c r="M322" s="94">
        <f t="shared" ca="1" si="58"/>
        <v>4.8011122413859379E-3</v>
      </c>
      <c r="N322" s="94">
        <f t="shared" ca="1" si="65"/>
        <v>0</v>
      </c>
      <c r="O322" s="129">
        <f t="shared" ca="1" si="66"/>
        <v>0</v>
      </c>
      <c r="P322" s="94">
        <f t="shared" ca="1" si="67"/>
        <v>0</v>
      </c>
      <c r="Q322" s="94">
        <f t="shared" ca="1" si="68"/>
        <v>0</v>
      </c>
      <c r="R322" s="10">
        <f t="shared" ca="1" si="59"/>
        <v>-4.8011122413859379E-3</v>
      </c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</row>
    <row r="323" spans="1:35" x14ac:dyDescent="0.2">
      <c r="A323" s="100"/>
      <c r="B323" s="100"/>
      <c r="C323" s="100"/>
      <c r="D323" s="101">
        <f t="shared" si="56"/>
        <v>0</v>
      </c>
      <c r="E323" s="101">
        <f t="shared" si="56"/>
        <v>0</v>
      </c>
      <c r="F323" s="94">
        <f t="shared" si="57"/>
        <v>0</v>
      </c>
      <c r="G323" s="94">
        <f t="shared" si="57"/>
        <v>0</v>
      </c>
      <c r="H323" s="94">
        <f t="shared" si="60"/>
        <v>0</v>
      </c>
      <c r="I323" s="94">
        <f t="shared" si="61"/>
        <v>0</v>
      </c>
      <c r="J323" s="94">
        <f t="shared" si="62"/>
        <v>0</v>
      </c>
      <c r="K323" s="94">
        <f t="shared" si="63"/>
        <v>0</v>
      </c>
      <c r="L323" s="94">
        <f t="shared" si="64"/>
        <v>0</v>
      </c>
      <c r="M323" s="94">
        <f t="shared" ca="1" si="58"/>
        <v>4.8011122413859379E-3</v>
      </c>
      <c r="N323" s="94">
        <f t="shared" ca="1" si="65"/>
        <v>0</v>
      </c>
      <c r="O323" s="129">
        <f t="shared" ca="1" si="66"/>
        <v>0</v>
      </c>
      <c r="P323" s="94">
        <f t="shared" ca="1" si="67"/>
        <v>0</v>
      </c>
      <c r="Q323" s="94">
        <f t="shared" ca="1" si="68"/>
        <v>0</v>
      </c>
      <c r="R323" s="10">
        <f t="shared" ca="1" si="59"/>
        <v>-4.8011122413859379E-3</v>
      </c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</row>
    <row r="324" spans="1:35" x14ac:dyDescent="0.2">
      <c r="A324" s="100"/>
      <c r="B324" s="100"/>
      <c r="C324" s="100"/>
      <c r="D324" s="101">
        <f t="shared" si="56"/>
        <v>0</v>
      </c>
      <c r="E324" s="101">
        <f t="shared" si="56"/>
        <v>0</v>
      </c>
      <c r="F324" s="94">
        <f t="shared" si="57"/>
        <v>0</v>
      </c>
      <c r="G324" s="94">
        <f t="shared" si="57"/>
        <v>0</v>
      </c>
      <c r="H324" s="94">
        <f t="shared" si="60"/>
        <v>0</v>
      </c>
      <c r="I324" s="94">
        <f t="shared" si="61"/>
        <v>0</v>
      </c>
      <c r="J324" s="94">
        <f t="shared" si="62"/>
        <v>0</v>
      </c>
      <c r="K324" s="94">
        <f t="shared" si="63"/>
        <v>0</v>
      </c>
      <c r="L324" s="94">
        <f t="shared" si="64"/>
        <v>0</v>
      </c>
      <c r="M324" s="94">
        <f t="shared" ca="1" si="58"/>
        <v>4.8011122413859379E-3</v>
      </c>
      <c r="N324" s="94">
        <f t="shared" ca="1" si="65"/>
        <v>0</v>
      </c>
      <c r="O324" s="129">
        <f t="shared" ca="1" si="66"/>
        <v>0</v>
      </c>
      <c r="P324" s="94">
        <f t="shared" ca="1" si="67"/>
        <v>0</v>
      </c>
      <c r="Q324" s="94">
        <f t="shared" ca="1" si="68"/>
        <v>0</v>
      </c>
      <c r="R324" s="10">
        <f t="shared" ca="1" si="59"/>
        <v>-4.8011122413859379E-3</v>
      </c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</row>
    <row r="325" spans="1:35" x14ac:dyDescent="0.2">
      <c r="A325" s="100"/>
      <c r="B325" s="100"/>
      <c r="C325" s="100"/>
      <c r="D325" s="101">
        <f t="shared" si="56"/>
        <v>0</v>
      </c>
      <c r="E325" s="101">
        <f t="shared" si="56"/>
        <v>0</v>
      </c>
      <c r="F325" s="94">
        <f t="shared" si="57"/>
        <v>0</v>
      </c>
      <c r="G325" s="94">
        <f t="shared" si="57"/>
        <v>0</v>
      </c>
      <c r="H325" s="94">
        <f t="shared" si="60"/>
        <v>0</v>
      </c>
      <c r="I325" s="94">
        <f t="shared" si="61"/>
        <v>0</v>
      </c>
      <c r="J325" s="94">
        <f t="shared" si="62"/>
        <v>0</v>
      </c>
      <c r="K325" s="94">
        <f t="shared" si="63"/>
        <v>0</v>
      </c>
      <c r="L325" s="94">
        <f t="shared" si="64"/>
        <v>0</v>
      </c>
      <c r="M325" s="94">
        <f t="shared" ca="1" si="58"/>
        <v>4.8011122413859379E-3</v>
      </c>
      <c r="N325" s="94">
        <f t="shared" ca="1" si="65"/>
        <v>0</v>
      </c>
      <c r="O325" s="129">
        <f t="shared" ca="1" si="66"/>
        <v>0</v>
      </c>
      <c r="P325" s="94">
        <f t="shared" ca="1" si="67"/>
        <v>0</v>
      </c>
      <c r="Q325" s="94">
        <f t="shared" ca="1" si="68"/>
        <v>0</v>
      </c>
      <c r="R325" s="10">
        <f t="shared" ca="1" si="59"/>
        <v>-4.8011122413859379E-3</v>
      </c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</row>
    <row r="326" spans="1:35" x14ac:dyDescent="0.2">
      <c r="A326" s="100"/>
      <c r="B326" s="100"/>
      <c r="C326" s="100"/>
      <c r="D326" s="101">
        <f t="shared" si="56"/>
        <v>0</v>
      </c>
      <c r="E326" s="101">
        <f t="shared" si="56"/>
        <v>0</v>
      </c>
      <c r="F326" s="94">
        <f t="shared" si="57"/>
        <v>0</v>
      </c>
      <c r="G326" s="94">
        <f t="shared" si="57"/>
        <v>0</v>
      </c>
      <c r="H326" s="94">
        <f t="shared" si="60"/>
        <v>0</v>
      </c>
      <c r="I326" s="94">
        <f t="shared" si="61"/>
        <v>0</v>
      </c>
      <c r="J326" s="94">
        <f t="shared" si="62"/>
        <v>0</v>
      </c>
      <c r="K326" s="94">
        <f t="shared" si="63"/>
        <v>0</v>
      </c>
      <c r="L326" s="94">
        <f t="shared" si="64"/>
        <v>0</v>
      </c>
      <c r="M326" s="94">
        <f t="shared" ca="1" si="58"/>
        <v>4.8011122413859379E-3</v>
      </c>
      <c r="N326" s="94">
        <f t="shared" ca="1" si="65"/>
        <v>0</v>
      </c>
      <c r="O326" s="129">
        <f t="shared" ca="1" si="66"/>
        <v>0</v>
      </c>
      <c r="P326" s="94">
        <f t="shared" ca="1" si="67"/>
        <v>0</v>
      </c>
      <c r="Q326" s="94">
        <f t="shared" ca="1" si="68"/>
        <v>0</v>
      </c>
      <c r="R326" s="10">
        <f t="shared" ca="1" si="59"/>
        <v>-4.8011122413859379E-3</v>
      </c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</row>
    <row r="327" spans="1:35" x14ac:dyDescent="0.2">
      <c r="A327" s="100"/>
      <c r="B327" s="100"/>
      <c r="C327" s="100"/>
      <c r="D327" s="101">
        <f t="shared" si="56"/>
        <v>0</v>
      </c>
      <c r="E327" s="101">
        <f t="shared" si="56"/>
        <v>0</v>
      </c>
      <c r="F327" s="94">
        <f t="shared" si="57"/>
        <v>0</v>
      </c>
      <c r="G327" s="94">
        <f t="shared" si="57"/>
        <v>0</v>
      </c>
      <c r="H327" s="94">
        <f t="shared" si="60"/>
        <v>0</v>
      </c>
      <c r="I327" s="94">
        <f t="shared" si="61"/>
        <v>0</v>
      </c>
      <c r="J327" s="94">
        <f t="shared" si="62"/>
        <v>0</v>
      </c>
      <c r="K327" s="94">
        <f t="shared" si="63"/>
        <v>0</v>
      </c>
      <c r="L327" s="94">
        <f t="shared" si="64"/>
        <v>0</v>
      </c>
      <c r="M327" s="94">
        <f t="shared" ca="1" si="58"/>
        <v>4.8011122413859379E-3</v>
      </c>
      <c r="N327" s="94">
        <f t="shared" ca="1" si="65"/>
        <v>0</v>
      </c>
      <c r="O327" s="129">
        <f t="shared" ca="1" si="66"/>
        <v>0</v>
      </c>
      <c r="P327" s="94">
        <f t="shared" ca="1" si="67"/>
        <v>0</v>
      </c>
      <c r="Q327" s="94">
        <f t="shared" ca="1" si="68"/>
        <v>0</v>
      </c>
      <c r="R327" s="10">
        <f t="shared" ca="1" si="59"/>
        <v>-4.8011122413859379E-3</v>
      </c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</row>
    <row r="328" spans="1:35" x14ac:dyDescent="0.2">
      <c r="A328" s="100"/>
      <c r="B328" s="100"/>
      <c r="C328" s="100"/>
      <c r="D328" s="101">
        <f t="shared" si="56"/>
        <v>0</v>
      </c>
      <c r="E328" s="101">
        <f t="shared" si="56"/>
        <v>0</v>
      </c>
      <c r="F328" s="94">
        <f t="shared" si="57"/>
        <v>0</v>
      </c>
      <c r="G328" s="94">
        <f t="shared" si="57"/>
        <v>0</v>
      </c>
      <c r="H328" s="94">
        <f t="shared" si="60"/>
        <v>0</v>
      </c>
      <c r="I328" s="94">
        <f t="shared" si="61"/>
        <v>0</v>
      </c>
      <c r="J328" s="94">
        <f t="shared" si="62"/>
        <v>0</v>
      </c>
      <c r="K328" s="94">
        <f t="shared" si="63"/>
        <v>0</v>
      </c>
      <c r="L328" s="94">
        <f t="shared" si="64"/>
        <v>0</v>
      </c>
      <c r="M328" s="94">
        <f t="shared" ca="1" si="58"/>
        <v>4.8011122413859379E-3</v>
      </c>
      <c r="N328" s="94">
        <f t="shared" ca="1" si="65"/>
        <v>0</v>
      </c>
      <c r="O328" s="129">
        <f t="shared" ca="1" si="66"/>
        <v>0</v>
      </c>
      <c r="P328" s="94">
        <f t="shared" ca="1" si="67"/>
        <v>0</v>
      </c>
      <c r="Q328" s="94">
        <f t="shared" ca="1" si="68"/>
        <v>0</v>
      </c>
      <c r="R328" s="10">
        <f t="shared" ca="1" si="59"/>
        <v>-4.8011122413859379E-3</v>
      </c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</row>
    <row r="329" spans="1:35" x14ac:dyDescent="0.2">
      <c r="A329" s="100"/>
      <c r="B329" s="100"/>
      <c r="C329" s="100"/>
      <c r="D329" s="101">
        <f>A329/A$18</f>
        <v>0</v>
      </c>
      <c r="E329" s="101">
        <f>B329/B$18</f>
        <v>0</v>
      </c>
      <c r="F329" s="94">
        <f>$C329*D329</f>
        <v>0</v>
      </c>
      <c r="G329" s="94">
        <f>$C329*E329</f>
        <v>0</v>
      </c>
      <c r="H329" s="94">
        <f>C329*D329*D329</f>
        <v>0</v>
      </c>
      <c r="I329" s="94">
        <f>C329*D329*D329*D329</f>
        <v>0</v>
      </c>
      <c r="J329" s="94">
        <f>C329*D329*D329*D329*D329</f>
        <v>0</v>
      </c>
      <c r="K329" s="94">
        <f>C329*E329*D329</f>
        <v>0</v>
      </c>
      <c r="L329" s="94">
        <f>C329*E329*D329*D329</f>
        <v>0</v>
      </c>
      <c r="M329" s="94">
        <f t="shared" ca="1" si="58"/>
        <v>4.8011122413859379E-3</v>
      </c>
      <c r="N329" s="94">
        <f ca="1">C329*(M329-E329)^2</f>
        <v>0</v>
      </c>
      <c r="O329" s="129">
        <f ca="1">(C329*O$1-O$2*F329+O$3*H329)^2</f>
        <v>0</v>
      </c>
      <c r="P329" s="94">
        <f ca="1">(-C329*O$2+O$4*F329-O$5*H329)^2</f>
        <v>0</v>
      </c>
      <c r="Q329" s="94">
        <f ca="1">+(C329*O$3-F329*O$5+H329*O$6)^2</f>
        <v>0</v>
      </c>
      <c r="R329" s="10">
        <f t="shared" ca="1" si="59"/>
        <v>-4.8011122413859379E-3</v>
      </c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</row>
    <row r="330" spans="1:35" x14ac:dyDescent="0.2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</row>
    <row r="331" spans="1:35" x14ac:dyDescent="0.2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</row>
    <row r="332" spans="1:35" x14ac:dyDescent="0.2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</row>
    <row r="333" spans="1:35" x14ac:dyDescent="0.2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</row>
    <row r="334" spans="1:35" x14ac:dyDescent="0.2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</row>
    <row r="335" spans="1:35" x14ac:dyDescent="0.2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</row>
    <row r="336" spans="1:35" x14ac:dyDescent="0.2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</row>
    <row r="337" spans="1:35" x14ac:dyDescent="0.2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</row>
    <row r="338" spans="1:35" x14ac:dyDescent="0.2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</row>
    <row r="339" spans="1:35" x14ac:dyDescent="0.2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</row>
    <row r="340" spans="1:35" x14ac:dyDescent="0.2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</row>
    <row r="341" spans="1:35" x14ac:dyDescent="0.2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</row>
    <row r="342" spans="1:35" x14ac:dyDescent="0.2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</row>
    <row r="343" spans="1:35" x14ac:dyDescent="0.2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</row>
    <row r="344" spans="1:35" x14ac:dyDescent="0.2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</row>
    <row r="345" spans="1:35" x14ac:dyDescent="0.2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</row>
    <row r="346" spans="1:35" x14ac:dyDescent="0.2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</row>
    <row r="347" spans="1:35" x14ac:dyDescent="0.2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</row>
    <row r="348" spans="1:35" x14ac:dyDescent="0.2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</row>
    <row r="349" spans="1:35" x14ac:dyDescent="0.2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</row>
    <row r="350" spans="1:35" x14ac:dyDescent="0.2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</row>
    <row r="351" spans="1:35" x14ac:dyDescent="0.2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</row>
    <row r="352" spans="1:35" x14ac:dyDescent="0.2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</row>
    <row r="353" spans="1:35" x14ac:dyDescent="0.2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</row>
    <row r="354" spans="1:35" x14ac:dyDescent="0.2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</row>
    <row r="355" spans="1:35" x14ac:dyDescent="0.2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</row>
    <row r="356" spans="1:35" x14ac:dyDescent="0.2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</row>
    <row r="357" spans="1:35" x14ac:dyDescent="0.2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</row>
    <row r="358" spans="1:35" x14ac:dyDescent="0.2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</row>
    <row r="359" spans="1:35" x14ac:dyDescent="0.2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</row>
    <row r="360" spans="1:35" x14ac:dyDescent="0.2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</row>
    <row r="361" spans="1:35" x14ac:dyDescent="0.2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</row>
    <row r="362" spans="1:35" x14ac:dyDescent="0.2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</row>
    <row r="363" spans="1:35" x14ac:dyDescent="0.2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</row>
    <row r="364" spans="1:35" x14ac:dyDescent="0.2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</row>
    <row r="365" spans="1:35" x14ac:dyDescent="0.2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</row>
    <row r="366" spans="1:35" x14ac:dyDescent="0.2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</row>
    <row r="367" spans="1:35" x14ac:dyDescent="0.2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</row>
    <row r="368" spans="1:35" x14ac:dyDescent="0.2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</row>
    <row r="369" spans="1:35" x14ac:dyDescent="0.2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</row>
    <row r="370" spans="1:35" x14ac:dyDescent="0.2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</row>
    <row r="371" spans="1:35" x14ac:dyDescent="0.2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</row>
    <row r="372" spans="1:35" x14ac:dyDescent="0.2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</row>
    <row r="373" spans="1:35" x14ac:dyDescent="0.2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</row>
    <row r="374" spans="1:35" x14ac:dyDescent="0.2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</row>
    <row r="375" spans="1:35" x14ac:dyDescent="0.2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</row>
    <row r="376" spans="1:35" x14ac:dyDescent="0.2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</row>
    <row r="377" spans="1:35" x14ac:dyDescent="0.2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</row>
    <row r="378" spans="1:35" x14ac:dyDescent="0.2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</row>
    <row r="379" spans="1:35" x14ac:dyDescent="0.2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</row>
    <row r="380" spans="1:35" x14ac:dyDescent="0.2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</row>
    <row r="381" spans="1:35" x14ac:dyDescent="0.2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</row>
    <row r="382" spans="1:35" x14ac:dyDescent="0.2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</row>
    <row r="383" spans="1:35" x14ac:dyDescent="0.2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</row>
    <row r="384" spans="1:35" x14ac:dyDescent="0.2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</row>
    <row r="385" spans="1:35" x14ac:dyDescent="0.2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</row>
    <row r="386" spans="1:35" x14ac:dyDescent="0.2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</row>
    <row r="387" spans="1:35" x14ac:dyDescent="0.2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</row>
    <row r="388" spans="1:35" x14ac:dyDescent="0.2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</row>
    <row r="389" spans="1:35" x14ac:dyDescent="0.2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</row>
    <row r="390" spans="1:35" x14ac:dyDescent="0.2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</row>
    <row r="391" spans="1:35" x14ac:dyDescent="0.2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</row>
    <row r="392" spans="1:35" x14ac:dyDescent="0.2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</row>
    <row r="393" spans="1:35" x14ac:dyDescent="0.2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</row>
    <row r="394" spans="1:35" x14ac:dyDescent="0.2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</row>
    <row r="395" spans="1:35" x14ac:dyDescent="0.2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</row>
    <row r="396" spans="1:35" x14ac:dyDescent="0.2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</row>
    <row r="397" spans="1:35" x14ac:dyDescent="0.2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</row>
    <row r="398" spans="1:35" x14ac:dyDescent="0.2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</row>
    <row r="399" spans="1:35" x14ac:dyDescent="0.2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</row>
    <row r="400" spans="1:35" x14ac:dyDescent="0.2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</row>
    <row r="401" spans="1:35" x14ac:dyDescent="0.2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</row>
    <row r="402" spans="1:35" x14ac:dyDescent="0.2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</row>
    <row r="403" spans="1:35" x14ac:dyDescent="0.2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</row>
    <row r="404" spans="1:35" x14ac:dyDescent="0.2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</row>
    <row r="405" spans="1:35" x14ac:dyDescent="0.2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</row>
    <row r="406" spans="1:35" x14ac:dyDescent="0.2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</row>
    <row r="407" spans="1:35" x14ac:dyDescent="0.2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</row>
    <row r="408" spans="1:35" x14ac:dyDescent="0.2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</row>
    <row r="409" spans="1:35" x14ac:dyDescent="0.2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</row>
    <row r="410" spans="1:35" x14ac:dyDescent="0.2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</row>
    <row r="411" spans="1:35" x14ac:dyDescent="0.2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</row>
    <row r="412" spans="1:35" x14ac:dyDescent="0.2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</row>
    <row r="413" spans="1:35" x14ac:dyDescent="0.2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</row>
    <row r="414" spans="1:35" x14ac:dyDescent="0.2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</row>
    <row r="415" spans="1:35" x14ac:dyDescent="0.2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</row>
    <row r="416" spans="1:35" x14ac:dyDescent="0.2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</row>
    <row r="417" spans="1:35" x14ac:dyDescent="0.2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</row>
    <row r="418" spans="1:35" x14ac:dyDescent="0.2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</row>
    <row r="419" spans="1:35" x14ac:dyDescent="0.2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</row>
    <row r="420" spans="1:35" x14ac:dyDescent="0.2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</row>
    <row r="421" spans="1:35" x14ac:dyDescent="0.2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</row>
    <row r="422" spans="1:35" x14ac:dyDescent="0.2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</row>
    <row r="423" spans="1:35" x14ac:dyDescent="0.2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</row>
    <row r="424" spans="1:35" x14ac:dyDescent="0.2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</row>
    <row r="425" spans="1:35" x14ac:dyDescent="0.2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</row>
    <row r="426" spans="1:35" x14ac:dyDescent="0.2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</row>
    <row r="427" spans="1:35" x14ac:dyDescent="0.2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</row>
    <row r="428" spans="1:35" x14ac:dyDescent="0.2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</row>
    <row r="429" spans="1:35" x14ac:dyDescent="0.2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</row>
    <row r="430" spans="1:35" x14ac:dyDescent="0.2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</row>
    <row r="431" spans="1:35" x14ac:dyDescent="0.2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</row>
    <row r="432" spans="1:35" x14ac:dyDescent="0.2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</row>
    <row r="433" spans="1:35" x14ac:dyDescent="0.2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</row>
    <row r="434" spans="1:35" x14ac:dyDescent="0.2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</row>
    <row r="435" spans="1:35" x14ac:dyDescent="0.2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</row>
    <row r="436" spans="1:35" x14ac:dyDescent="0.2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</row>
    <row r="437" spans="1:35" x14ac:dyDescent="0.2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</row>
    <row r="438" spans="1:35" x14ac:dyDescent="0.2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</row>
    <row r="439" spans="1:35" x14ac:dyDescent="0.2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</row>
    <row r="440" spans="1:35" x14ac:dyDescent="0.2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</row>
    <row r="441" spans="1:35" x14ac:dyDescent="0.2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</row>
    <row r="442" spans="1:35" x14ac:dyDescent="0.2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</row>
    <row r="443" spans="1:35" x14ac:dyDescent="0.2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</row>
    <row r="444" spans="1:35" x14ac:dyDescent="0.2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</row>
    <row r="445" spans="1:35" x14ac:dyDescent="0.2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</row>
    <row r="446" spans="1:35" x14ac:dyDescent="0.2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</row>
    <row r="447" spans="1:35" x14ac:dyDescent="0.2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</row>
    <row r="448" spans="1:35" x14ac:dyDescent="0.2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</row>
    <row r="449" spans="1:35" x14ac:dyDescent="0.2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</row>
    <row r="450" spans="1:35" x14ac:dyDescent="0.2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</row>
    <row r="451" spans="1:35" x14ac:dyDescent="0.2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</row>
    <row r="452" spans="1:35" x14ac:dyDescent="0.2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</row>
    <row r="453" spans="1:35" x14ac:dyDescent="0.2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</row>
    <row r="454" spans="1:35" x14ac:dyDescent="0.2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</row>
    <row r="455" spans="1:35" x14ac:dyDescent="0.2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</row>
    <row r="456" spans="1:35" x14ac:dyDescent="0.2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</row>
    <row r="457" spans="1:35" x14ac:dyDescent="0.2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</row>
    <row r="458" spans="1:35" x14ac:dyDescent="0.2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</row>
    <row r="459" spans="1:35" x14ac:dyDescent="0.2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</row>
    <row r="460" spans="1:35" x14ac:dyDescent="0.2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</row>
    <row r="461" spans="1:35" x14ac:dyDescent="0.2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</row>
    <row r="462" spans="1:35" x14ac:dyDescent="0.2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</row>
    <row r="463" spans="1:35" x14ac:dyDescent="0.2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</row>
    <row r="464" spans="1:35" x14ac:dyDescent="0.2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</row>
    <row r="465" spans="1:35" x14ac:dyDescent="0.2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</row>
    <row r="466" spans="1:35" x14ac:dyDescent="0.2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</row>
    <row r="467" spans="1:35" x14ac:dyDescent="0.2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</row>
    <row r="468" spans="1:35" x14ac:dyDescent="0.2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</row>
    <row r="469" spans="1:35" x14ac:dyDescent="0.2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</row>
    <row r="470" spans="1:35" x14ac:dyDescent="0.2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</row>
    <row r="471" spans="1:35" x14ac:dyDescent="0.2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</row>
    <row r="472" spans="1:35" x14ac:dyDescent="0.2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</row>
    <row r="473" spans="1:35" x14ac:dyDescent="0.2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</row>
    <row r="474" spans="1:35" x14ac:dyDescent="0.2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</row>
    <row r="475" spans="1:35" x14ac:dyDescent="0.2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</row>
    <row r="476" spans="1:35" x14ac:dyDescent="0.2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</row>
    <row r="477" spans="1:35" x14ac:dyDescent="0.2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</row>
    <row r="478" spans="1:35" x14ac:dyDescent="0.2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</row>
    <row r="479" spans="1:35" x14ac:dyDescent="0.2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</row>
    <row r="480" spans="1:35" x14ac:dyDescent="0.2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</row>
    <row r="481" spans="1:35" x14ac:dyDescent="0.2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</row>
    <row r="482" spans="1:35" x14ac:dyDescent="0.2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</row>
    <row r="483" spans="1:35" x14ac:dyDescent="0.2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</row>
    <row r="484" spans="1:35" x14ac:dyDescent="0.2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</row>
    <row r="485" spans="1:35" x14ac:dyDescent="0.2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</row>
    <row r="486" spans="1:35" x14ac:dyDescent="0.2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</row>
    <row r="487" spans="1:35" x14ac:dyDescent="0.2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</row>
    <row r="488" spans="1:35" x14ac:dyDescent="0.2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</row>
    <row r="489" spans="1:35" x14ac:dyDescent="0.2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</row>
    <row r="490" spans="1:35" x14ac:dyDescent="0.2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</row>
    <row r="491" spans="1:35" x14ac:dyDescent="0.2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</row>
    <row r="492" spans="1:35" x14ac:dyDescent="0.2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</row>
    <row r="493" spans="1:35" x14ac:dyDescent="0.2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</row>
    <row r="494" spans="1:35" x14ac:dyDescent="0.2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</row>
    <row r="495" spans="1:35" x14ac:dyDescent="0.2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</row>
    <row r="496" spans="1:35" x14ac:dyDescent="0.2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</row>
    <row r="497" spans="1:35" x14ac:dyDescent="0.2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</row>
    <row r="498" spans="1:35" x14ac:dyDescent="0.2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</row>
    <row r="499" spans="1:35" x14ac:dyDescent="0.2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</row>
    <row r="500" spans="1:35" x14ac:dyDescent="0.2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</row>
    <row r="501" spans="1:35" x14ac:dyDescent="0.2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</row>
    <row r="502" spans="1:35" x14ac:dyDescent="0.2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</row>
    <row r="503" spans="1:35" x14ac:dyDescent="0.2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</row>
    <row r="504" spans="1:35" x14ac:dyDescent="0.2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</row>
    <row r="505" spans="1:35" x14ac:dyDescent="0.2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</row>
    <row r="506" spans="1:35" x14ac:dyDescent="0.2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</row>
    <row r="507" spans="1:35" x14ac:dyDescent="0.2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</row>
    <row r="508" spans="1:35" x14ac:dyDescent="0.2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</row>
    <row r="509" spans="1:35" x14ac:dyDescent="0.2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</row>
    <row r="510" spans="1:35" x14ac:dyDescent="0.2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</row>
    <row r="511" spans="1:35" x14ac:dyDescent="0.2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</row>
    <row r="512" spans="1:35" x14ac:dyDescent="0.2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</row>
    <row r="513" spans="1:35" x14ac:dyDescent="0.2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</row>
    <row r="514" spans="1:35" x14ac:dyDescent="0.2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</row>
    <row r="515" spans="1:35" x14ac:dyDescent="0.2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</row>
    <row r="516" spans="1:35" x14ac:dyDescent="0.2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</row>
    <row r="517" spans="1:35" x14ac:dyDescent="0.2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</row>
    <row r="518" spans="1:35" x14ac:dyDescent="0.2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</row>
    <row r="519" spans="1:35" x14ac:dyDescent="0.2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</row>
    <row r="520" spans="1:35" x14ac:dyDescent="0.2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</row>
    <row r="521" spans="1:35" x14ac:dyDescent="0.2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</row>
    <row r="522" spans="1:35" x14ac:dyDescent="0.2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</row>
    <row r="523" spans="1:35" x14ac:dyDescent="0.2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</row>
    <row r="524" spans="1:35" x14ac:dyDescent="0.2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</row>
    <row r="525" spans="1:35" x14ac:dyDescent="0.2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</row>
    <row r="526" spans="1:35" x14ac:dyDescent="0.2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</row>
    <row r="527" spans="1:35" x14ac:dyDescent="0.2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</row>
    <row r="528" spans="1:35" x14ac:dyDescent="0.2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</row>
    <row r="529" spans="1:35" x14ac:dyDescent="0.2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</row>
    <row r="530" spans="1:35" x14ac:dyDescent="0.2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</row>
    <row r="531" spans="1:35" x14ac:dyDescent="0.2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</row>
    <row r="532" spans="1:35" x14ac:dyDescent="0.2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</row>
    <row r="533" spans="1:35" x14ac:dyDescent="0.2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</row>
    <row r="534" spans="1:35" x14ac:dyDescent="0.2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</row>
    <row r="535" spans="1:35" x14ac:dyDescent="0.2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</row>
    <row r="536" spans="1:35" x14ac:dyDescent="0.2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</row>
    <row r="537" spans="1:35" x14ac:dyDescent="0.2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</row>
    <row r="538" spans="1:35" x14ac:dyDescent="0.2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</row>
    <row r="539" spans="1:35" x14ac:dyDescent="0.2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</row>
    <row r="540" spans="1:35" x14ac:dyDescent="0.2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</row>
    <row r="541" spans="1:35" x14ac:dyDescent="0.2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</row>
    <row r="542" spans="1:35" x14ac:dyDescent="0.2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</row>
    <row r="543" spans="1:35" x14ac:dyDescent="0.2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</row>
    <row r="544" spans="1:35" x14ac:dyDescent="0.2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</row>
    <row r="545" spans="1:35" x14ac:dyDescent="0.2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</row>
    <row r="546" spans="1:35" x14ac:dyDescent="0.2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</row>
    <row r="547" spans="1:35" x14ac:dyDescent="0.2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</row>
    <row r="548" spans="1:35" x14ac:dyDescent="0.2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</row>
    <row r="549" spans="1:35" x14ac:dyDescent="0.2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</row>
    <row r="550" spans="1:35" x14ac:dyDescent="0.2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</row>
    <row r="551" spans="1:35" x14ac:dyDescent="0.2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</row>
    <row r="552" spans="1:35" x14ac:dyDescent="0.2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</row>
    <row r="553" spans="1:35" x14ac:dyDescent="0.2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</row>
    <row r="554" spans="1:35" x14ac:dyDescent="0.2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</row>
    <row r="555" spans="1:35" x14ac:dyDescent="0.2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</row>
    <row r="556" spans="1:35" x14ac:dyDescent="0.2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</row>
    <row r="557" spans="1:35" x14ac:dyDescent="0.2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</row>
    <row r="558" spans="1:35" x14ac:dyDescent="0.2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</row>
    <row r="559" spans="1:35" x14ac:dyDescent="0.2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</row>
    <row r="560" spans="1:35" x14ac:dyDescent="0.2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</row>
    <row r="561" spans="1:35" x14ac:dyDescent="0.2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</row>
    <row r="562" spans="1:35" x14ac:dyDescent="0.2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</row>
    <row r="563" spans="1:35" x14ac:dyDescent="0.2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</row>
    <row r="564" spans="1:35" x14ac:dyDescent="0.2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</row>
    <row r="565" spans="1:35" x14ac:dyDescent="0.2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</row>
    <row r="566" spans="1:35" x14ac:dyDescent="0.2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</row>
    <row r="567" spans="1:35" x14ac:dyDescent="0.2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</row>
    <row r="568" spans="1:35" x14ac:dyDescent="0.2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</row>
    <row r="569" spans="1:35" x14ac:dyDescent="0.2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</row>
    <row r="570" spans="1:35" x14ac:dyDescent="0.2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</row>
    <row r="571" spans="1:35" x14ac:dyDescent="0.2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</row>
    <row r="572" spans="1:35" x14ac:dyDescent="0.2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</row>
    <row r="573" spans="1:35" x14ac:dyDescent="0.2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</row>
    <row r="574" spans="1:35" x14ac:dyDescent="0.2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</row>
    <row r="575" spans="1:35" x14ac:dyDescent="0.2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</row>
    <row r="576" spans="1:35" x14ac:dyDescent="0.2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</row>
    <row r="577" spans="1:35" x14ac:dyDescent="0.2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</row>
    <row r="578" spans="1:35" x14ac:dyDescent="0.2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</row>
    <row r="579" spans="1:35" x14ac:dyDescent="0.2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</row>
    <row r="580" spans="1:35" x14ac:dyDescent="0.2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</row>
    <row r="581" spans="1:35" x14ac:dyDescent="0.2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</row>
    <row r="582" spans="1:35" x14ac:dyDescent="0.2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</row>
    <row r="583" spans="1:35" x14ac:dyDescent="0.2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</row>
    <row r="584" spans="1:35" x14ac:dyDescent="0.2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</row>
    <row r="585" spans="1:35" x14ac:dyDescent="0.2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</row>
    <row r="586" spans="1:35" x14ac:dyDescent="0.2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</row>
    <row r="587" spans="1:35" x14ac:dyDescent="0.2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</row>
    <row r="588" spans="1:35" x14ac:dyDescent="0.2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</row>
    <row r="589" spans="1:35" x14ac:dyDescent="0.2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</row>
    <row r="590" spans="1:35" x14ac:dyDescent="0.2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</row>
    <row r="591" spans="1:35" x14ac:dyDescent="0.2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</row>
    <row r="592" spans="1:35" x14ac:dyDescent="0.2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</row>
    <row r="593" spans="1:35" x14ac:dyDescent="0.2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</row>
    <row r="594" spans="1:35" x14ac:dyDescent="0.2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</row>
    <row r="595" spans="1:35" x14ac:dyDescent="0.2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</row>
    <row r="596" spans="1:35" x14ac:dyDescent="0.2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</row>
    <row r="597" spans="1:35" x14ac:dyDescent="0.2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</row>
    <row r="598" spans="1:35" x14ac:dyDescent="0.2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</row>
    <row r="599" spans="1:35" x14ac:dyDescent="0.2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</row>
    <row r="600" spans="1:35" x14ac:dyDescent="0.2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</row>
    <row r="601" spans="1:35" x14ac:dyDescent="0.2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</row>
    <row r="602" spans="1:35" x14ac:dyDescent="0.2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</row>
    <row r="603" spans="1:35" x14ac:dyDescent="0.2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</row>
    <row r="604" spans="1:35" x14ac:dyDescent="0.2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</row>
    <row r="605" spans="1:35" x14ac:dyDescent="0.2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</row>
    <row r="606" spans="1:35" x14ac:dyDescent="0.2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</row>
    <row r="607" spans="1:35" x14ac:dyDescent="0.2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</row>
    <row r="608" spans="1:35" x14ac:dyDescent="0.2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</row>
    <row r="609" spans="1:35" x14ac:dyDescent="0.2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</row>
    <row r="610" spans="1:35" x14ac:dyDescent="0.2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</row>
    <row r="611" spans="1:35" x14ac:dyDescent="0.2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</row>
    <row r="612" spans="1:35" x14ac:dyDescent="0.2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</row>
    <row r="613" spans="1:35" x14ac:dyDescent="0.2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</row>
    <row r="614" spans="1:35" x14ac:dyDescent="0.2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</row>
    <row r="615" spans="1:35" x14ac:dyDescent="0.2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</row>
    <row r="616" spans="1:35" x14ac:dyDescent="0.2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</row>
    <row r="617" spans="1:35" x14ac:dyDescent="0.2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</row>
    <row r="618" spans="1:35" x14ac:dyDescent="0.2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</row>
    <row r="619" spans="1:35" x14ac:dyDescent="0.2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</row>
    <row r="620" spans="1:35" x14ac:dyDescent="0.2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</row>
    <row r="621" spans="1:35" x14ac:dyDescent="0.2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</row>
    <row r="622" spans="1:35" x14ac:dyDescent="0.2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</row>
    <row r="623" spans="1:35" x14ac:dyDescent="0.2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</row>
    <row r="624" spans="1:35" x14ac:dyDescent="0.2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</row>
    <row r="625" spans="1:35" x14ac:dyDescent="0.2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</row>
    <row r="626" spans="1:35" x14ac:dyDescent="0.2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</row>
    <row r="627" spans="1:35" x14ac:dyDescent="0.2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</row>
    <row r="628" spans="1:35" x14ac:dyDescent="0.2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</row>
    <row r="629" spans="1:35" x14ac:dyDescent="0.2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</row>
    <row r="630" spans="1:35" x14ac:dyDescent="0.2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</row>
    <row r="631" spans="1:35" x14ac:dyDescent="0.2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</row>
    <row r="632" spans="1:35" x14ac:dyDescent="0.2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</row>
    <row r="633" spans="1:35" x14ac:dyDescent="0.2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</row>
    <row r="634" spans="1:35" x14ac:dyDescent="0.2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</row>
    <row r="635" spans="1:35" x14ac:dyDescent="0.2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</row>
    <row r="636" spans="1:35" x14ac:dyDescent="0.2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</row>
    <row r="637" spans="1:35" x14ac:dyDescent="0.2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</row>
    <row r="638" spans="1:35" x14ac:dyDescent="0.2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</row>
    <row r="639" spans="1:35" x14ac:dyDescent="0.2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</row>
    <row r="640" spans="1:35" x14ac:dyDescent="0.2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</row>
    <row r="641" spans="1:35" x14ac:dyDescent="0.2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</row>
    <row r="642" spans="1:35" x14ac:dyDescent="0.2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</row>
    <row r="643" spans="1:35" x14ac:dyDescent="0.2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</row>
    <row r="644" spans="1:35" x14ac:dyDescent="0.2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</row>
    <row r="645" spans="1:35" x14ac:dyDescent="0.2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</row>
    <row r="646" spans="1:35" x14ac:dyDescent="0.2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</row>
    <row r="647" spans="1:35" x14ac:dyDescent="0.2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</row>
    <row r="648" spans="1:35" x14ac:dyDescent="0.2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</row>
    <row r="649" spans="1:35" x14ac:dyDescent="0.2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</row>
    <row r="650" spans="1:35" x14ac:dyDescent="0.2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</row>
    <row r="651" spans="1:35" x14ac:dyDescent="0.2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</row>
    <row r="652" spans="1:35" x14ac:dyDescent="0.2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</row>
    <row r="653" spans="1:35" x14ac:dyDescent="0.2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</row>
    <row r="654" spans="1:35" x14ac:dyDescent="0.2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</row>
    <row r="655" spans="1:35" x14ac:dyDescent="0.2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</row>
    <row r="656" spans="1:35" x14ac:dyDescent="0.2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</row>
    <row r="657" spans="1:35" x14ac:dyDescent="0.2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</row>
    <row r="658" spans="1:35" x14ac:dyDescent="0.2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</row>
    <row r="659" spans="1:35" x14ac:dyDescent="0.2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</row>
    <row r="660" spans="1:35" x14ac:dyDescent="0.2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</row>
    <row r="661" spans="1:35" x14ac:dyDescent="0.2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</row>
    <row r="662" spans="1:35" x14ac:dyDescent="0.2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</row>
    <row r="663" spans="1:35" x14ac:dyDescent="0.2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</row>
    <row r="664" spans="1:35" x14ac:dyDescent="0.2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</row>
    <row r="665" spans="1:35" x14ac:dyDescent="0.2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</row>
    <row r="666" spans="1:35" x14ac:dyDescent="0.2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</row>
    <row r="667" spans="1:35" x14ac:dyDescent="0.2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</row>
    <row r="668" spans="1:35" x14ac:dyDescent="0.2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</row>
    <row r="669" spans="1:35" x14ac:dyDescent="0.2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</row>
    <row r="670" spans="1:35" x14ac:dyDescent="0.2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</row>
    <row r="671" spans="1:35" x14ac:dyDescent="0.2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</row>
    <row r="672" spans="1:35" x14ac:dyDescent="0.2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</row>
    <row r="673" spans="1:35" x14ac:dyDescent="0.2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</row>
    <row r="674" spans="1:35" x14ac:dyDescent="0.2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</row>
    <row r="675" spans="1:35" x14ac:dyDescent="0.2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</row>
    <row r="676" spans="1:35" x14ac:dyDescent="0.2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</row>
    <row r="677" spans="1:35" x14ac:dyDescent="0.2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</row>
    <row r="678" spans="1:35" x14ac:dyDescent="0.2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</row>
    <row r="679" spans="1:35" x14ac:dyDescent="0.2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</row>
    <row r="680" spans="1:35" x14ac:dyDescent="0.2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</row>
    <row r="681" spans="1:35" x14ac:dyDescent="0.2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</row>
    <row r="682" spans="1:35" x14ac:dyDescent="0.2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</row>
    <row r="683" spans="1:35" x14ac:dyDescent="0.2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</row>
    <row r="684" spans="1:35" x14ac:dyDescent="0.2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</row>
    <row r="685" spans="1:35" x14ac:dyDescent="0.2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</row>
    <row r="686" spans="1:35" x14ac:dyDescent="0.2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</row>
    <row r="687" spans="1:35" x14ac:dyDescent="0.2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</row>
    <row r="688" spans="1:35" x14ac:dyDescent="0.2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</row>
    <row r="689" spans="1:35" x14ac:dyDescent="0.2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</row>
    <row r="690" spans="1:35" x14ac:dyDescent="0.2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</row>
    <row r="691" spans="1:35" x14ac:dyDescent="0.2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</row>
    <row r="692" spans="1:35" x14ac:dyDescent="0.2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</row>
    <row r="693" spans="1:35" x14ac:dyDescent="0.2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</row>
    <row r="694" spans="1:35" x14ac:dyDescent="0.2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</row>
    <row r="695" spans="1:35" x14ac:dyDescent="0.2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</row>
    <row r="696" spans="1:35" x14ac:dyDescent="0.2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</row>
    <row r="697" spans="1:35" x14ac:dyDescent="0.2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</row>
    <row r="698" spans="1:35" x14ac:dyDescent="0.2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</row>
    <row r="699" spans="1:35" x14ac:dyDescent="0.2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</row>
    <row r="700" spans="1:35" x14ac:dyDescent="0.2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</row>
    <row r="701" spans="1:35" x14ac:dyDescent="0.2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</row>
    <row r="702" spans="1:35" x14ac:dyDescent="0.2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</row>
    <row r="703" spans="1:35" x14ac:dyDescent="0.2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</row>
    <row r="704" spans="1:35" x14ac:dyDescent="0.2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</row>
    <row r="705" spans="1:35" x14ac:dyDescent="0.2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</row>
    <row r="706" spans="1:35" x14ac:dyDescent="0.2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</row>
    <row r="707" spans="1:35" x14ac:dyDescent="0.2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</row>
    <row r="708" spans="1:35" x14ac:dyDescent="0.2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</row>
    <row r="709" spans="1:35" x14ac:dyDescent="0.2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</row>
    <row r="710" spans="1:35" x14ac:dyDescent="0.2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</row>
    <row r="711" spans="1:35" x14ac:dyDescent="0.2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</row>
    <row r="712" spans="1:35" x14ac:dyDescent="0.2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</row>
    <row r="713" spans="1:35" x14ac:dyDescent="0.2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</row>
    <row r="714" spans="1:35" x14ac:dyDescent="0.2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</row>
    <row r="715" spans="1:35" x14ac:dyDescent="0.2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</row>
    <row r="716" spans="1:35" x14ac:dyDescent="0.2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</row>
    <row r="717" spans="1:35" x14ac:dyDescent="0.2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</row>
    <row r="718" spans="1:35" x14ac:dyDescent="0.2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</row>
    <row r="719" spans="1:35" x14ac:dyDescent="0.2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</row>
    <row r="720" spans="1:35" x14ac:dyDescent="0.2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</row>
    <row r="721" spans="1:35" x14ac:dyDescent="0.2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</row>
    <row r="722" spans="1:35" x14ac:dyDescent="0.2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</row>
    <row r="723" spans="1:35" x14ac:dyDescent="0.2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</row>
    <row r="724" spans="1:35" x14ac:dyDescent="0.2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</row>
    <row r="725" spans="1:35" x14ac:dyDescent="0.2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</row>
    <row r="726" spans="1:35" x14ac:dyDescent="0.2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</row>
    <row r="727" spans="1:35" x14ac:dyDescent="0.2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</row>
    <row r="728" spans="1:35" x14ac:dyDescent="0.2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</row>
    <row r="729" spans="1:35" x14ac:dyDescent="0.2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</row>
    <row r="730" spans="1:35" x14ac:dyDescent="0.2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</row>
    <row r="731" spans="1:35" x14ac:dyDescent="0.2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</row>
    <row r="732" spans="1:35" x14ac:dyDescent="0.2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</row>
    <row r="733" spans="1:35" x14ac:dyDescent="0.2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</row>
    <row r="734" spans="1:35" x14ac:dyDescent="0.2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</row>
    <row r="735" spans="1:35" x14ac:dyDescent="0.2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</row>
    <row r="736" spans="1:35" x14ac:dyDescent="0.2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</row>
    <row r="737" spans="1:35" x14ac:dyDescent="0.2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</row>
    <row r="738" spans="1:35" x14ac:dyDescent="0.2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</row>
    <row r="739" spans="1:35" x14ac:dyDescent="0.2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</row>
    <row r="740" spans="1:35" x14ac:dyDescent="0.2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</row>
    <row r="741" spans="1:35" x14ac:dyDescent="0.2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</row>
    <row r="742" spans="1:35" x14ac:dyDescent="0.2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</row>
    <row r="743" spans="1:35" x14ac:dyDescent="0.2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</row>
    <row r="744" spans="1:35" x14ac:dyDescent="0.2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</row>
    <row r="745" spans="1:35" x14ac:dyDescent="0.2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</row>
    <row r="746" spans="1:35" x14ac:dyDescent="0.2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</row>
    <row r="747" spans="1:35" x14ac:dyDescent="0.2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</row>
    <row r="748" spans="1:35" x14ac:dyDescent="0.2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</row>
    <row r="749" spans="1:35" x14ac:dyDescent="0.2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</row>
    <row r="750" spans="1:35" x14ac:dyDescent="0.2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</row>
    <row r="751" spans="1:35" x14ac:dyDescent="0.2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</row>
    <row r="752" spans="1:35" x14ac:dyDescent="0.2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</row>
    <row r="753" spans="1:35" x14ac:dyDescent="0.2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</row>
    <row r="754" spans="1:35" x14ac:dyDescent="0.2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</row>
    <row r="755" spans="1:35" x14ac:dyDescent="0.2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</row>
    <row r="756" spans="1:35" x14ac:dyDescent="0.2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</row>
    <row r="757" spans="1:35" x14ac:dyDescent="0.2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</row>
    <row r="758" spans="1:35" x14ac:dyDescent="0.2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</row>
    <row r="759" spans="1:35" x14ac:dyDescent="0.2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</row>
    <row r="760" spans="1:35" x14ac:dyDescent="0.2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</row>
    <row r="761" spans="1:35" x14ac:dyDescent="0.2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</row>
    <row r="762" spans="1:35" x14ac:dyDescent="0.2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</row>
    <row r="763" spans="1:35" x14ac:dyDescent="0.2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</row>
    <row r="764" spans="1:35" x14ac:dyDescent="0.2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</row>
    <row r="765" spans="1:35" x14ac:dyDescent="0.2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</row>
    <row r="766" spans="1:35" x14ac:dyDescent="0.2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</row>
    <row r="767" spans="1:35" x14ac:dyDescent="0.2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</row>
    <row r="768" spans="1:35" x14ac:dyDescent="0.2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</row>
    <row r="769" spans="1:35" x14ac:dyDescent="0.2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</row>
    <row r="770" spans="1:35" x14ac:dyDescent="0.2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</row>
    <row r="771" spans="1:35" x14ac:dyDescent="0.2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</row>
    <row r="772" spans="1:35" x14ac:dyDescent="0.2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</row>
    <row r="773" spans="1:35" x14ac:dyDescent="0.2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</row>
    <row r="774" spans="1:35" x14ac:dyDescent="0.2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</row>
    <row r="775" spans="1:35" x14ac:dyDescent="0.2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</row>
    <row r="776" spans="1:35" x14ac:dyDescent="0.2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</row>
    <row r="777" spans="1:35" x14ac:dyDescent="0.2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</row>
    <row r="778" spans="1:35" x14ac:dyDescent="0.2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</row>
    <row r="779" spans="1:35" x14ac:dyDescent="0.2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</row>
    <row r="780" spans="1:35" x14ac:dyDescent="0.2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</row>
    <row r="781" spans="1:35" x14ac:dyDescent="0.2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</row>
    <row r="782" spans="1:35" x14ac:dyDescent="0.2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</row>
    <row r="783" spans="1:35" x14ac:dyDescent="0.2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</row>
    <row r="784" spans="1:35" x14ac:dyDescent="0.2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</row>
    <row r="785" spans="1:35" x14ac:dyDescent="0.2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</row>
    <row r="786" spans="1:35" x14ac:dyDescent="0.2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</row>
    <row r="787" spans="1:35" x14ac:dyDescent="0.2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</row>
    <row r="788" spans="1:35" x14ac:dyDescent="0.2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</row>
    <row r="789" spans="1:35" x14ac:dyDescent="0.2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</row>
    <row r="790" spans="1:35" x14ac:dyDescent="0.2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</row>
    <row r="791" spans="1:35" x14ac:dyDescent="0.2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</row>
    <row r="792" spans="1:35" x14ac:dyDescent="0.2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</row>
    <row r="793" spans="1:35" x14ac:dyDescent="0.2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</row>
    <row r="794" spans="1:35" x14ac:dyDescent="0.2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</row>
    <row r="795" spans="1:35" x14ac:dyDescent="0.2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</row>
    <row r="796" spans="1:35" x14ac:dyDescent="0.2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</row>
    <row r="797" spans="1:35" x14ac:dyDescent="0.2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</row>
    <row r="798" spans="1:35" x14ac:dyDescent="0.2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</row>
    <row r="799" spans="1:35" x14ac:dyDescent="0.2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</row>
    <row r="800" spans="1:35" x14ac:dyDescent="0.2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</row>
    <row r="801" spans="1:35" x14ac:dyDescent="0.2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</row>
    <row r="802" spans="1:35" x14ac:dyDescent="0.2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</row>
    <row r="803" spans="1:35" x14ac:dyDescent="0.2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</row>
    <row r="804" spans="1:35" x14ac:dyDescent="0.2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</row>
    <row r="805" spans="1:35" x14ac:dyDescent="0.2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</row>
    <row r="806" spans="1:35" x14ac:dyDescent="0.2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</row>
    <row r="807" spans="1:35" x14ac:dyDescent="0.2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</row>
    <row r="808" spans="1:35" x14ac:dyDescent="0.2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</row>
    <row r="809" spans="1:35" x14ac:dyDescent="0.2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</row>
    <row r="810" spans="1:35" x14ac:dyDescent="0.2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</row>
    <row r="811" spans="1:35" x14ac:dyDescent="0.2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</row>
    <row r="812" spans="1:35" x14ac:dyDescent="0.2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</row>
    <row r="813" spans="1:35" x14ac:dyDescent="0.2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</row>
    <row r="814" spans="1:35" x14ac:dyDescent="0.2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</row>
    <row r="815" spans="1:35" x14ac:dyDescent="0.2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</row>
    <row r="816" spans="1:35" x14ac:dyDescent="0.2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</row>
    <row r="817" spans="1:35" x14ac:dyDescent="0.2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</row>
    <row r="818" spans="1:35" x14ac:dyDescent="0.2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</row>
    <row r="819" spans="1:35" x14ac:dyDescent="0.2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</row>
    <row r="820" spans="1:35" x14ac:dyDescent="0.2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</row>
    <row r="821" spans="1:35" x14ac:dyDescent="0.2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</row>
    <row r="822" spans="1:35" x14ac:dyDescent="0.2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</row>
    <row r="823" spans="1:35" x14ac:dyDescent="0.2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</row>
    <row r="824" spans="1:35" x14ac:dyDescent="0.2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</row>
    <row r="825" spans="1:35" x14ac:dyDescent="0.2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</row>
    <row r="826" spans="1:35" x14ac:dyDescent="0.2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</row>
    <row r="827" spans="1:35" x14ac:dyDescent="0.2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</row>
    <row r="828" spans="1:35" x14ac:dyDescent="0.2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</row>
    <row r="829" spans="1:35" x14ac:dyDescent="0.2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</row>
    <row r="830" spans="1:35" x14ac:dyDescent="0.2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</row>
    <row r="831" spans="1:35" x14ac:dyDescent="0.2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</row>
    <row r="832" spans="1:35" x14ac:dyDescent="0.2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</row>
    <row r="833" spans="1:35" x14ac:dyDescent="0.2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</row>
    <row r="834" spans="1:35" x14ac:dyDescent="0.2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</row>
    <row r="835" spans="1:35" x14ac:dyDescent="0.2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</row>
    <row r="836" spans="1:35" x14ac:dyDescent="0.2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</row>
    <row r="837" spans="1:35" x14ac:dyDescent="0.2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</row>
    <row r="838" spans="1:35" x14ac:dyDescent="0.2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</row>
    <row r="839" spans="1:35" x14ac:dyDescent="0.2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</row>
    <row r="840" spans="1:35" x14ac:dyDescent="0.2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</row>
    <row r="841" spans="1:35" x14ac:dyDescent="0.2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</row>
    <row r="842" spans="1:35" x14ac:dyDescent="0.2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</row>
    <row r="843" spans="1:35" x14ac:dyDescent="0.2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</row>
    <row r="844" spans="1:35" x14ac:dyDescent="0.2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</row>
    <row r="845" spans="1:35" x14ac:dyDescent="0.2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</row>
    <row r="846" spans="1:35" x14ac:dyDescent="0.2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</row>
    <row r="847" spans="1:35" x14ac:dyDescent="0.2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</row>
    <row r="848" spans="1:35" x14ac:dyDescent="0.2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</row>
    <row r="849" spans="1:35" x14ac:dyDescent="0.2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</row>
    <row r="850" spans="1:35" x14ac:dyDescent="0.2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</row>
    <row r="851" spans="1:35" x14ac:dyDescent="0.2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</row>
    <row r="852" spans="1:35" x14ac:dyDescent="0.2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</row>
    <row r="853" spans="1:35" x14ac:dyDescent="0.2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</row>
    <row r="854" spans="1:35" x14ac:dyDescent="0.2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</row>
    <row r="855" spans="1:35" x14ac:dyDescent="0.2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</row>
    <row r="856" spans="1:35" x14ac:dyDescent="0.2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</row>
    <row r="857" spans="1:35" x14ac:dyDescent="0.2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</row>
    <row r="858" spans="1:35" x14ac:dyDescent="0.2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</row>
    <row r="859" spans="1:35" x14ac:dyDescent="0.2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</row>
    <row r="860" spans="1:35" x14ac:dyDescent="0.2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</row>
    <row r="861" spans="1:35" x14ac:dyDescent="0.2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</row>
    <row r="862" spans="1:35" x14ac:dyDescent="0.2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</row>
    <row r="863" spans="1:35" x14ac:dyDescent="0.2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</row>
    <row r="864" spans="1:35" x14ac:dyDescent="0.2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</row>
    <row r="865" spans="1:35" x14ac:dyDescent="0.2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</row>
    <row r="866" spans="1:35" x14ac:dyDescent="0.2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</row>
    <row r="867" spans="1:35" x14ac:dyDescent="0.2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</row>
    <row r="868" spans="1:35" x14ac:dyDescent="0.2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</row>
    <row r="869" spans="1:35" x14ac:dyDescent="0.2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</row>
    <row r="870" spans="1:35" x14ac:dyDescent="0.2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</row>
    <row r="871" spans="1:35" x14ac:dyDescent="0.2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</row>
    <row r="872" spans="1:35" x14ac:dyDescent="0.2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</row>
    <row r="873" spans="1:35" x14ac:dyDescent="0.2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</row>
    <row r="874" spans="1:35" x14ac:dyDescent="0.2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</row>
    <row r="875" spans="1:35" x14ac:dyDescent="0.2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</row>
    <row r="876" spans="1:35" x14ac:dyDescent="0.2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</row>
    <row r="877" spans="1:35" x14ac:dyDescent="0.2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</row>
    <row r="878" spans="1:35" x14ac:dyDescent="0.2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</row>
    <row r="879" spans="1:35" x14ac:dyDescent="0.2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</row>
    <row r="880" spans="1:35" x14ac:dyDescent="0.2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</row>
    <row r="881" spans="1:35" x14ac:dyDescent="0.2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</row>
    <row r="882" spans="1:35" x14ac:dyDescent="0.2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</row>
    <row r="883" spans="1:35" x14ac:dyDescent="0.2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</row>
    <row r="884" spans="1:35" x14ac:dyDescent="0.2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</row>
    <row r="885" spans="1:35" x14ac:dyDescent="0.2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</row>
    <row r="886" spans="1:35" x14ac:dyDescent="0.2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</row>
    <row r="887" spans="1:35" x14ac:dyDescent="0.2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</row>
    <row r="888" spans="1:35" x14ac:dyDescent="0.2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</row>
    <row r="889" spans="1:35" x14ac:dyDescent="0.2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</row>
    <row r="890" spans="1:35" x14ac:dyDescent="0.2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</row>
    <row r="891" spans="1:35" x14ac:dyDescent="0.2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</row>
    <row r="892" spans="1:35" x14ac:dyDescent="0.2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</row>
    <row r="893" spans="1:35" x14ac:dyDescent="0.2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</row>
    <row r="894" spans="1:35" x14ac:dyDescent="0.2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</row>
    <row r="895" spans="1:35" x14ac:dyDescent="0.2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</row>
    <row r="896" spans="1:35" x14ac:dyDescent="0.2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</row>
    <row r="897" spans="1:35" x14ac:dyDescent="0.2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</row>
    <row r="898" spans="1:35" x14ac:dyDescent="0.2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</row>
    <row r="899" spans="1:35" x14ac:dyDescent="0.2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</row>
    <row r="900" spans="1:35" x14ac:dyDescent="0.2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</row>
    <row r="901" spans="1:35" x14ac:dyDescent="0.2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</row>
    <row r="902" spans="1:35" x14ac:dyDescent="0.2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</row>
    <row r="903" spans="1:35" x14ac:dyDescent="0.2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</row>
    <row r="904" spans="1:35" x14ac:dyDescent="0.2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</row>
    <row r="905" spans="1:35" x14ac:dyDescent="0.2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</row>
    <row r="906" spans="1:35" x14ac:dyDescent="0.2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</row>
    <row r="907" spans="1:35" x14ac:dyDescent="0.2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</row>
    <row r="908" spans="1:35" x14ac:dyDescent="0.2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</row>
    <row r="909" spans="1:35" x14ac:dyDescent="0.2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</row>
    <row r="910" spans="1:35" x14ac:dyDescent="0.2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</row>
    <row r="911" spans="1:35" x14ac:dyDescent="0.2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</row>
    <row r="912" spans="1:35" x14ac:dyDescent="0.2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</row>
    <row r="913" spans="1:35" x14ac:dyDescent="0.2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</row>
    <row r="914" spans="1:35" x14ac:dyDescent="0.2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</row>
    <row r="915" spans="1:35" x14ac:dyDescent="0.2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</row>
    <row r="916" spans="1:35" x14ac:dyDescent="0.2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</row>
    <row r="917" spans="1:35" x14ac:dyDescent="0.2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</row>
    <row r="918" spans="1:35" x14ac:dyDescent="0.2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</row>
    <row r="919" spans="1:35" x14ac:dyDescent="0.2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</row>
    <row r="920" spans="1:35" x14ac:dyDescent="0.2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</row>
    <row r="921" spans="1:35" x14ac:dyDescent="0.2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</row>
    <row r="922" spans="1:35" x14ac:dyDescent="0.2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</row>
    <row r="923" spans="1:35" x14ac:dyDescent="0.2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</row>
    <row r="924" spans="1:35" x14ac:dyDescent="0.2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</row>
    <row r="925" spans="1:35" x14ac:dyDescent="0.2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</row>
    <row r="926" spans="1:35" x14ac:dyDescent="0.2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</row>
    <row r="927" spans="1:35" x14ac:dyDescent="0.2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</row>
    <row r="928" spans="1:35" x14ac:dyDescent="0.2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</row>
    <row r="929" spans="1:35" x14ac:dyDescent="0.2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</row>
    <row r="930" spans="1:35" x14ac:dyDescent="0.2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</row>
    <row r="931" spans="1:35" x14ac:dyDescent="0.2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</row>
    <row r="932" spans="1:35" x14ac:dyDescent="0.2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</row>
    <row r="933" spans="1:35" x14ac:dyDescent="0.2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</row>
    <row r="934" spans="1:35" x14ac:dyDescent="0.2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</row>
    <row r="935" spans="1:35" x14ac:dyDescent="0.2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</row>
    <row r="936" spans="1:35" x14ac:dyDescent="0.2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</row>
    <row r="937" spans="1:35" x14ac:dyDescent="0.2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</row>
    <row r="938" spans="1:35" x14ac:dyDescent="0.2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</row>
    <row r="939" spans="1:35" x14ac:dyDescent="0.2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</row>
    <row r="940" spans="1:35" x14ac:dyDescent="0.2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</row>
    <row r="941" spans="1:35" x14ac:dyDescent="0.2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</row>
  </sheetData>
  <phoneticPr fontId="27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indexed="15"/>
  </sheetPr>
  <dimension ref="A1:AP1790"/>
  <sheetViews>
    <sheetView topLeftCell="A172" workbookViewId="0">
      <selection activeCell="Q216" sqref="Q216"/>
    </sheetView>
  </sheetViews>
  <sheetFormatPr defaultColWidth="10.28515625" defaultRowHeight="12.75" x14ac:dyDescent="0.2"/>
  <cols>
    <col min="1" max="1" width="19.140625" customWidth="1"/>
    <col min="2" max="2" width="6.140625" customWidth="1"/>
    <col min="3" max="3" width="11.85546875" customWidth="1"/>
    <col min="4" max="4" width="11.7109375" customWidth="1"/>
    <col min="5" max="5" width="10.7109375" customWidth="1"/>
    <col min="6" max="6" width="16.140625" customWidth="1"/>
    <col min="7" max="7" width="12.85546875" customWidth="1"/>
    <col min="8" max="15" width="7.5703125" customWidth="1"/>
    <col min="16" max="16" width="7.7109375" customWidth="1"/>
    <col min="17" max="17" width="11.85546875" customWidth="1"/>
    <col min="18" max="18" width="11.5703125" customWidth="1"/>
    <col min="19" max="19" width="10.28515625" style="5" customWidth="1"/>
    <col min="20" max="21" width="10.28515625" customWidth="1"/>
    <col min="22" max="23" width="9.140625" customWidth="1"/>
  </cols>
  <sheetData>
    <row r="1" spans="1:42" ht="21" thickBot="1" x14ac:dyDescent="0.35">
      <c r="A1" s="1" t="s">
        <v>93</v>
      </c>
      <c r="C1" s="18"/>
      <c r="D1" s="150" t="s">
        <v>249</v>
      </c>
      <c r="V1" s="8" t="s">
        <v>20</v>
      </c>
      <c r="W1" s="8" t="s">
        <v>191</v>
      </c>
      <c r="AP1" s="5"/>
    </row>
    <row r="2" spans="1:42" x14ac:dyDescent="0.2">
      <c r="A2" t="s">
        <v>35</v>
      </c>
      <c r="B2" t="s">
        <v>64</v>
      </c>
      <c r="V2" s="5">
        <v>-25000</v>
      </c>
      <c r="W2">
        <f t="shared" ref="W2:W16" si="0">+D$11+D$12*V2+D$13*V2^2</f>
        <v>-5.5979349810975632E-2</v>
      </c>
      <c r="AP2" s="5"/>
    </row>
    <row r="3" spans="1:42" ht="13.5" thickBot="1" x14ac:dyDescent="0.25">
      <c r="A3" t="s">
        <v>187</v>
      </c>
      <c r="D3">
        <f>2*D13*365.24/C8</f>
        <v>5.4283814446349505E-7</v>
      </c>
      <c r="V3" s="5">
        <v>-20000</v>
      </c>
      <c r="W3">
        <f t="shared" si="0"/>
        <v>-0.11034401376864819</v>
      </c>
      <c r="AP3" s="5"/>
    </row>
    <row r="4" spans="1:42" ht="14.25" thickTop="1" thickBot="1" x14ac:dyDescent="0.25">
      <c r="A4" s="7" t="s">
        <v>10</v>
      </c>
      <c r="C4" s="2">
        <v>39953.962099999997</v>
      </c>
      <c r="D4" s="3">
        <v>0.37054662999999999</v>
      </c>
      <c r="V4" s="5">
        <v>-15000</v>
      </c>
      <c r="W4">
        <f t="shared" si="0"/>
        <v>-0.15094033109433283</v>
      </c>
      <c r="AP4" s="5"/>
    </row>
    <row r="5" spans="1:42" ht="13.5" thickTop="1" x14ac:dyDescent="0.2">
      <c r="A5" s="120" t="s">
        <v>204</v>
      </c>
      <c r="B5" s="10"/>
      <c r="C5" s="121">
        <v>8</v>
      </c>
      <c r="D5" s="10" t="s">
        <v>205</v>
      </c>
      <c r="V5" s="5">
        <v>-10000</v>
      </c>
      <c r="W5">
        <f t="shared" si="0"/>
        <v>-0.17776830178802955</v>
      </c>
      <c r="AP5" s="5"/>
    </row>
    <row r="6" spans="1:42" x14ac:dyDescent="0.2">
      <c r="A6" s="7" t="s">
        <v>11</v>
      </c>
      <c r="V6" s="5">
        <v>-5000</v>
      </c>
      <c r="W6">
        <f t="shared" si="0"/>
        <v>-0.1908279258497384</v>
      </c>
      <c r="AP6" s="5"/>
    </row>
    <row r="7" spans="1:42" x14ac:dyDescent="0.2">
      <c r="A7" t="s">
        <v>12</v>
      </c>
      <c r="C7">
        <f>E7+C8/2</f>
        <v>40389.917376254998</v>
      </c>
      <c r="E7">
        <v>40389.732100000001</v>
      </c>
      <c r="V7" s="5">
        <v>0</v>
      </c>
      <c r="W7">
        <f t="shared" si="0"/>
        <v>-0.19011920327945928</v>
      </c>
      <c r="AP7" s="5"/>
    </row>
    <row r="8" spans="1:42" x14ac:dyDescent="0.2">
      <c r="A8" t="s">
        <v>13</v>
      </c>
      <c r="C8">
        <v>0.37055251</v>
      </c>
      <c r="V8" s="5">
        <v>5000</v>
      </c>
      <c r="W8">
        <f t="shared" si="0"/>
        <v>-0.17564213407719226</v>
      </c>
      <c r="AP8" s="5"/>
    </row>
    <row r="9" spans="1:42" x14ac:dyDescent="0.2">
      <c r="A9" s="63" t="s">
        <v>206</v>
      </c>
      <c r="B9" s="96">
        <v>47</v>
      </c>
      <c r="C9" s="63" t="str">
        <f>"F"&amp;B9</f>
        <v>F47</v>
      </c>
      <c r="D9" s="63" t="str">
        <f>"G"&amp;B9</f>
        <v>G47</v>
      </c>
      <c r="V9" s="5">
        <v>10000</v>
      </c>
      <c r="W9">
        <f t="shared" si="0"/>
        <v>-0.14739671824293732</v>
      </c>
      <c r="AP9" s="5"/>
    </row>
    <row r="10" spans="1:42" ht="13.5" thickBot="1" x14ac:dyDescent="0.25">
      <c r="C10" s="6" t="s">
        <v>30</v>
      </c>
      <c r="D10" s="6" t="s">
        <v>31</v>
      </c>
      <c r="V10" s="5">
        <v>15000</v>
      </c>
      <c r="W10">
        <f t="shared" si="0"/>
        <v>-0.10538295577669446</v>
      </c>
      <c r="AP10" s="5"/>
    </row>
    <row r="11" spans="1:42" x14ac:dyDescent="0.2">
      <c r="A11" t="s">
        <v>26</v>
      </c>
      <c r="C11">
        <f ca="1">INTERCEPT(INDIRECT(D9):INDIRECT(D14),INDIRECT(C9):INDIRECT(C14))</f>
        <v>-0.21643694350062376</v>
      </c>
      <c r="D11" s="5">
        <f>+E11*F11</f>
        <v>-0.19011920327945928</v>
      </c>
      <c r="E11" s="11">
        <v>-0.19011920327945928</v>
      </c>
      <c r="F11">
        <v>1</v>
      </c>
      <c r="G11">
        <v>-0.21410675214027594</v>
      </c>
      <c r="V11" s="5">
        <v>20000</v>
      </c>
      <c r="W11">
        <f t="shared" si="0"/>
        <v>-4.9600846678463678E-2</v>
      </c>
      <c r="AP11" s="5"/>
    </row>
    <row r="12" spans="1:42" x14ac:dyDescent="0.2">
      <c r="A12" t="s">
        <v>27</v>
      </c>
      <c r="C12">
        <f ca="1">SLOPE(INDIRECT(D9):INDIRECT(D14),INDIRECT(C9):INDIRECT(C14))</f>
        <v>7.6287969244852948E-6</v>
      </c>
      <c r="D12" s="5">
        <f>+E12*F12</f>
        <v>1.5185791772546127E-6</v>
      </c>
      <c r="E12" s="12">
        <v>1.5185791772546127E-2</v>
      </c>
      <c r="F12" s="123">
        <v>1E-4</v>
      </c>
      <c r="G12">
        <v>2.2293914816008065E-2</v>
      </c>
      <c r="V12" s="5">
        <v>25000</v>
      </c>
      <c r="W12">
        <f t="shared" si="0"/>
        <v>1.9949609051755024E-2</v>
      </c>
      <c r="AP12" s="5"/>
    </row>
    <row r="13" spans="1:42" ht="13.5" thickBot="1" x14ac:dyDescent="0.25">
      <c r="A13" t="s">
        <v>29</v>
      </c>
      <c r="C13" s="5" t="s">
        <v>24</v>
      </c>
      <c r="D13" s="5">
        <f>+E13*F13</f>
        <v>2.7536693263975835E-10</v>
      </c>
      <c r="E13" s="13">
        <v>2.7536693263975835E-2</v>
      </c>
      <c r="F13" s="123">
        <v>1E-8</v>
      </c>
      <c r="G13">
        <v>2.826030850584076E-2</v>
      </c>
      <c r="V13" s="5">
        <v>30000</v>
      </c>
      <c r="W13">
        <f t="shared" si="0"/>
        <v>0.10326841141396165</v>
      </c>
      <c r="AP13" s="5"/>
    </row>
    <row r="14" spans="1:42" x14ac:dyDescent="0.2">
      <c r="A14" s="63" t="s">
        <v>867</v>
      </c>
      <c r="B14" s="217">
        <v>56</v>
      </c>
      <c r="C14" s="63" t="str">
        <f>"F"&amp;B14</f>
        <v>F56</v>
      </c>
      <c r="D14" s="63" t="str">
        <f>"G"&amp;B14</f>
        <v>G56</v>
      </c>
      <c r="E14" s="124">
        <f>SUM(T40:T1129)</f>
        <v>0.10949483178892348</v>
      </c>
      <c r="G14" s="125">
        <v>9.9999999819688767E-7</v>
      </c>
      <c r="V14" s="5">
        <v>35000</v>
      </c>
      <c r="W14">
        <f t="shared" si="0"/>
        <v>0.20035556040815616</v>
      </c>
      <c r="AP14" s="5"/>
    </row>
    <row r="15" spans="1:42" x14ac:dyDescent="0.2">
      <c r="A15" s="4" t="s">
        <v>28</v>
      </c>
      <c r="C15" s="19">
        <f ca="1">(C7+C11)+(C8+C12)*INT(MAX(F21:F3512))</f>
        <v>58606.437362568307</v>
      </c>
      <c r="D15" s="16">
        <f>+C7+INT(MAX(F21:F1567))*C8+D11+D12*INT(MAX(F21:F4002))+D13*INT(MAX(F21:F4029)^2)</f>
        <v>58606.828782812234</v>
      </c>
      <c r="E15" s="108" t="s">
        <v>207</v>
      </c>
      <c r="F15" s="121">
        <v>1</v>
      </c>
      <c r="V15" s="5">
        <v>40000</v>
      </c>
      <c r="W15">
        <f t="shared" si="0"/>
        <v>0.31121105603433863</v>
      </c>
      <c r="AP15" s="19"/>
    </row>
    <row r="16" spans="1:42" x14ac:dyDescent="0.2">
      <c r="A16" s="7" t="s">
        <v>14</v>
      </c>
      <c r="C16" s="20">
        <f ca="1">+C8+C12</f>
        <v>0.37056013879692451</v>
      </c>
      <c r="D16" s="16">
        <f>+C8+D12+2*D13*MAX(F21:F9430)</f>
        <v>0.37058110265599437</v>
      </c>
      <c r="E16" s="108" t="s">
        <v>208</v>
      </c>
      <c r="F16" s="54">
        <f ca="1">NOW()+15018.5+$C$5/24</f>
        <v>60679.514399884261</v>
      </c>
      <c r="V16" s="5">
        <v>45000</v>
      </c>
      <c r="W16">
        <f t="shared" si="0"/>
        <v>0.43583489829250893</v>
      </c>
      <c r="AP16" s="19"/>
    </row>
    <row r="17" spans="1:42" ht="13.5" thickBot="1" x14ac:dyDescent="0.25">
      <c r="A17" s="29" t="s">
        <v>98</v>
      </c>
      <c r="C17">
        <f>COUNT(C21:C2177)</f>
        <v>194</v>
      </c>
      <c r="E17" s="108" t="s">
        <v>209</v>
      </c>
      <c r="F17" s="54">
        <f ca="1">ROUND(2*(F16-$C$7)/$C$8,0)/2+F15</f>
        <v>54756</v>
      </c>
      <c r="T17" s="5"/>
      <c r="AP17" s="19"/>
    </row>
    <row r="18" spans="1:42" ht="14.25" thickTop="1" thickBot="1" x14ac:dyDescent="0.25">
      <c r="A18" s="7" t="s">
        <v>212</v>
      </c>
      <c r="C18" s="145">
        <f ca="1">+C15</f>
        <v>58606.437362568307</v>
      </c>
      <c r="D18" s="146">
        <f ca="1">C16</f>
        <v>0.37056013879692451</v>
      </c>
      <c r="E18" s="108" t="s">
        <v>210</v>
      </c>
      <c r="F18" s="16">
        <f ca="1">ROUND(2*(F16-$C$15)/$C$16,0)/2+F15</f>
        <v>5595.5</v>
      </c>
      <c r="T18" s="5"/>
      <c r="AP18" s="5"/>
    </row>
    <row r="19" spans="1:42" ht="13.5" thickBot="1" x14ac:dyDescent="0.25">
      <c r="A19" s="7" t="s">
        <v>213</v>
      </c>
      <c r="C19" s="23">
        <f>+D15</f>
        <v>58606.828782812234</v>
      </c>
      <c r="D19" s="24">
        <f>+D16</f>
        <v>0.37058110265599437</v>
      </c>
      <c r="E19" s="108" t="s">
        <v>211</v>
      </c>
      <c r="F19" s="122">
        <f ca="1">+$C$15+$C$16*F18-15018.5-$C$5/24</f>
        <v>45661.073285873164</v>
      </c>
      <c r="P19" t="s">
        <v>865</v>
      </c>
      <c r="Q19" s="215">
        <f>MAX(Q21:Q1614)-MIN(Q20:Q1323)</f>
        <v>27391.363499999999</v>
      </c>
      <c r="R19" t="s">
        <v>831</v>
      </c>
      <c r="AP19" s="5"/>
    </row>
    <row r="20" spans="1:42" ht="15" thickBot="1" x14ac:dyDescent="0.25">
      <c r="A20" s="6" t="s">
        <v>16</v>
      </c>
      <c r="B20" s="6" t="s">
        <v>17</v>
      </c>
      <c r="C20" s="6" t="s">
        <v>18</v>
      </c>
      <c r="D20" s="6" t="s">
        <v>23</v>
      </c>
      <c r="E20" s="6" t="s">
        <v>19</v>
      </c>
      <c r="F20" s="6" t="s">
        <v>20</v>
      </c>
      <c r="G20" s="6" t="s">
        <v>21</v>
      </c>
      <c r="H20" s="9" t="s">
        <v>256</v>
      </c>
      <c r="I20" s="9" t="s">
        <v>257</v>
      </c>
      <c r="J20" s="9" t="s">
        <v>238</v>
      </c>
      <c r="K20" s="9" t="s">
        <v>234</v>
      </c>
      <c r="L20" s="9" t="s">
        <v>807</v>
      </c>
      <c r="M20" s="9" t="s">
        <v>808</v>
      </c>
      <c r="N20" s="9" t="s">
        <v>809</v>
      </c>
      <c r="O20" s="9" t="s">
        <v>33</v>
      </c>
      <c r="P20" s="8" t="s">
        <v>32</v>
      </c>
      <c r="Q20" s="6" t="s">
        <v>25</v>
      </c>
      <c r="R20" s="75" t="s">
        <v>202</v>
      </c>
      <c r="S20" s="6" t="s">
        <v>200</v>
      </c>
      <c r="T20" t="s">
        <v>201</v>
      </c>
      <c r="U20" s="117" t="s">
        <v>188</v>
      </c>
      <c r="AP20" s="5"/>
    </row>
    <row r="21" spans="1:42" x14ac:dyDescent="0.2">
      <c r="A21" s="32" t="s">
        <v>48</v>
      </c>
      <c r="B21" s="33"/>
      <c r="C21" s="34">
        <v>31215.385999999999</v>
      </c>
      <c r="D21" s="34"/>
      <c r="E21" s="33">
        <f t="shared" ref="E21:E84" si="1">+(C21-C$7)/C$8</f>
        <v>-24759.058780238731</v>
      </c>
      <c r="F21" s="50">
        <f t="shared" ref="F21:F34" si="2">ROUND(2*E21,0)/2</f>
        <v>-24759</v>
      </c>
      <c r="G21" s="33">
        <f t="shared" ref="G21:G50" si="3">+C21-(C$7+F21*C$8)</f>
        <v>-2.1781164999993052E-2</v>
      </c>
      <c r="H21" s="33">
        <f t="shared" ref="H21:H34" si="4">G21</f>
        <v>-2.1781164999993052E-2</v>
      </c>
      <c r="I21" s="33"/>
      <c r="J21" s="33"/>
      <c r="K21" s="33"/>
      <c r="L21" s="33"/>
      <c r="M21" s="33"/>
      <c r="N21" s="33"/>
      <c r="O21" s="33"/>
      <c r="P21" s="33">
        <f t="shared" ref="P21:P52" si="5">+D$11+D$12*F21+D$13*F21^2</f>
        <v>-5.8915550180751675E-2</v>
      </c>
      <c r="Q21" s="36">
        <f t="shared" ref="Q21:Q52" si="6">+C21-15018.5</f>
        <v>16196.885999999999</v>
      </c>
      <c r="R21" s="33">
        <f t="shared" ref="R21:R50" si="7">+(P21-G21)^2</f>
        <v>1.3789625627529457E-3</v>
      </c>
      <c r="S21" s="5">
        <v>0.2</v>
      </c>
      <c r="T21">
        <f t="shared" ref="T21:T50" si="8">S21*R21</f>
        <v>2.7579251255058912E-4</v>
      </c>
      <c r="U21" s="33"/>
      <c r="V21">
        <f>VLOOKUP(C21,Active!C$21:E$332,3,FALSE)</f>
        <v>-24759.55878023872</v>
      </c>
      <c r="AP21" s="5"/>
    </row>
    <row r="22" spans="1:42" x14ac:dyDescent="0.2">
      <c r="A22" s="37" t="s">
        <v>82</v>
      </c>
      <c r="B22" s="37"/>
      <c r="C22" s="30">
        <v>31216.34</v>
      </c>
      <c r="D22" s="30"/>
      <c r="E22" s="33">
        <f t="shared" si="1"/>
        <v>-24756.484246335283</v>
      </c>
      <c r="F22" s="50">
        <f t="shared" si="2"/>
        <v>-24756.5</v>
      </c>
      <c r="G22" s="33">
        <f t="shared" si="3"/>
        <v>5.837560001964448E-3</v>
      </c>
      <c r="H22" s="33">
        <f t="shared" si="4"/>
        <v>5.837560001964448E-3</v>
      </c>
      <c r="I22" s="38"/>
      <c r="J22" s="38"/>
      <c r="K22" s="38"/>
      <c r="L22" s="38"/>
      <c r="M22" s="38"/>
      <c r="N22" s="38"/>
      <c r="O22" s="38"/>
      <c r="P22" s="33">
        <f t="shared" si="5"/>
        <v>-5.8945841061191356E-2</v>
      </c>
      <c r="Q22" s="36">
        <f t="shared" si="6"/>
        <v>16197.84</v>
      </c>
      <c r="R22" s="33">
        <f t="shared" si="7"/>
        <v>4.1968890533096966E-3</v>
      </c>
      <c r="S22" s="5">
        <v>0.2</v>
      </c>
      <c r="T22">
        <f t="shared" si="8"/>
        <v>8.3937781066193936E-4</v>
      </c>
      <c r="U22" s="33"/>
      <c r="V22">
        <f>VLOOKUP(C22,Active!C$21:E$332,3,FALSE)</f>
        <v>-24756.984246335276</v>
      </c>
      <c r="AP22" s="5"/>
    </row>
    <row r="23" spans="1:42" x14ac:dyDescent="0.2">
      <c r="A23" s="37" t="s">
        <v>82</v>
      </c>
      <c r="B23" s="37"/>
      <c r="C23" s="30">
        <v>31219.26</v>
      </c>
      <c r="D23" s="30"/>
      <c r="E23" s="33">
        <f t="shared" si="1"/>
        <v>-24748.60412159939</v>
      </c>
      <c r="F23" s="50">
        <f t="shared" si="2"/>
        <v>-24748.5</v>
      </c>
      <c r="G23" s="33">
        <f t="shared" si="3"/>
        <v>-3.8582519999181386E-2</v>
      </c>
      <c r="H23" s="33">
        <f t="shared" si="4"/>
        <v>-3.8582519999181386E-2</v>
      </c>
      <c r="I23" s="38"/>
      <c r="J23" s="38"/>
      <c r="K23" s="38"/>
      <c r="L23" s="38"/>
      <c r="M23" s="38"/>
      <c r="N23" s="38"/>
      <c r="O23" s="38"/>
      <c r="P23" s="33">
        <f t="shared" si="5"/>
        <v>-5.9042748747775986E-2</v>
      </c>
      <c r="Q23" s="36">
        <f t="shared" si="6"/>
        <v>16200.759999999998</v>
      </c>
      <c r="R23" s="33">
        <f t="shared" si="7"/>
        <v>4.1862096044481697E-4</v>
      </c>
      <c r="S23" s="5">
        <v>0.2</v>
      </c>
      <c r="T23">
        <f t="shared" si="8"/>
        <v>8.3724192088963401E-5</v>
      </c>
      <c r="U23" s="33"/>
      <c r="V23">
        <f>VLOOKUP(C23,Active!C$21:E$332,3,FALSE)</f>
        <v>-24749.104121599383</v>
      </c>
      <c r="AP23" s="5"/>
    </row>
    <row r="24" spans="1:42" x14ac:dyDescent="0.2">
      <c r="A24" s="37" t="s">
        <v>82</v>
      </c>
      <c r="B24" s="37"/>
      <c r="C24" s="30">
        <v>31221.33</v>
      </c>
      <c r="D24" s="30"/>
      <c r="E24" s="33">
        <f t="shared" si="1"/>
        <v>-24743.01786879003</v>
      </c>
      <c r="F24" s="50">
        <f t="shared" si="2"/>
        <v>-24743</v>
      </c>
      <c r="G24" s="33">
        <f t="shared" si="3"/>
        <v>-6.6213249956490472E-3</v>
      </c>
      <c r="H24" s="33">
        <f t="shared" si="4"/>
        <v>-6.6213249956490472E-3</v>
      </c>
      <c r="I24" s="38"/>
      <c r="J24" s="38"/>
      <c r="K24" s="38"/>
      <c r="L24" s="38"/>
      <c r="M24" s="38"/>
      <c r="N24" s="38"/>
      <c r="O24" s="38"/>
      <c r="P24" s="33">
        <f t="shared" si="5"/>
        <v>-5.9109352336308152E-2</v>
      </c>
      <c r="Q24" s="36">
        <f t="shared" si="6"/>
        <v>16202.830000000002</v>
      </c>
      <c r="R24" s="33">
        <f t="shared" si="7"/>
        <v>2.7549930141137777E-3</v>
      </c>
      <c r="S24" s="5">
        <v>0.2</v>
      </c>
      <c r="T24">
        <f t="shared" si="8"/>
        <v>5.5099860282275561E-4</v>
      </c>
      <c r="U24" s="33"/>
      <c r="V24">
        <f>VLOOKUP(C24,Active!C$21:E$332,3,FALSE)</f>
        <v>-24743.517868790022</v>
      </c>
      <c r="AP24" s="5"/>
    </row>
    <row r="25" spans="1:42" x14ac:dyDescent="0.2">
      <c r="A25" s="37" t="s">
        <v>82</v>
      </c>
      <c r="B25" s="37"/>
      <c r="C25" s="30">
        <v>31225.4</v>
      </c>
      <c r="D25" s="30"/>
      <c r="E25" s="33">
        <f t="shared" si="1"/>
        <v>-24732.03427027116</v>
      </c>
      <c r="F25" s="50">
        <f t="shared" si="2"/>
        <v>-24732</v>
      </c>
      <c r="G25" s="33">
        <f t="shared" si="3"/>
        <v>-1.2698934995569289E-2</v>
      </c>
      <c r="H25" s="33">
        <f t="shared" si="4"/>
        <v>-1.2698934995569289E-2</v>
      </c>
      <c r="I25" s="38"/>
      <c r="J25" s="38"/>
      <c r="K25" s="38"/>
      <c r="L25" s="38"/>
      <c r="M25" s="38"/>
      <c r="N25" s="38"/>
      <c r="O25" s="38"/>
      <c r="P25" s="33">
        <f t="shared" si="5"/>
        <v>-5.9242509534274235E-2</v>
      </c>
      <c r="Q25" s="36">
        <f t="shared" si="6"/>
        <v>16206.900000000001</v>
      </c>
      <c r="R25" s="33">
        <f t="shared" si="7"/>
        <v>2.1663043308399834E-3</v>
      </c>
      <c r="S25" s="5">
        <v>0.2</v>
      </c>
      <c r="T25">
        <f t="shared" si="8"/>
        <v>4.3326086616799668E-4</v>
      </c>
      <c r="U25" s="33"/>
      <c r="V25">
        <f>VLOOKUP(C25,Active!C$21:E$332,3,FALSE)</f>
        <v>-24732.534270271153</v>
      </c>
      <c r="AP25" s="19"/>
    </row>
    <row r="26" spans="1:42" x14ac:dyDescent="0.2">
      <c r="A26" s="37" t="s">
        <v>82</v>
      </c>
      <c r="B26" s="37"/>
      <c r="C26" s="30">
        <v>31241.33</v>
      </c>
      <c r="D26" s="30"/>
      <c r="E26" s="33">
        <f t="shared" si="1"/>
        <v>-24689.044411694838</v>
      </c>
      <c r="F26" s="50">
        <f t="shared" si="2"/>
        <v>-24689</v>
      </c>
      <c r="G26" s="33">
        <f t="shared" si="3"/>
        <v>-1.645686499614385E-2</v>
      </c>
      <c r="H26" s="33">
        <f t="shared" si="4"/>
        <v>-1.645686499614385E-2</v>
      </c>
      <c r="I26" s="38"/>
      <c r="J26" s="38"/>
      <c r="K26" s="38"/>
      <c r="L26" s="38"/>
      <c r="M26" s="38"/>
      <c r="N26" s="38"/>
      <c r="O26" s="38"/>
      <c r="P26" s="33">
        <f t="shared" si="5"/>
        <v>-5.9762393724305835E-2</v>
      </c>
      <c r="Q26" s="36">
        <f t="shared" si="6"/>
        <v>16222.830000000002</v>
      </c>
      <c r="R26" s="33">
        <f t="shared" si="7"/>
        <v>1.875368818425663E-3</v>
      </c>
      <c r="S26" s="5">
        <v>0.2</v>
      </c>
      <c r="T26">
        <f t="shared" si="8"/>
        <v>3.7507376368513262E-4</v>
      </c>
      <c r="U26" s="33"/>
      <c r="V26">
        <f>VLOOKUP(C26,Active!C$21:E$332,3,FALSE)</f>
        <v>-24689.544411694831</v>
      </c>
      <c r="AP26" s="5"/>
    </row>
    <row r="27" spans="1:42" x14ac:dyDescent="0.2">
      <c r="A27" s="37" t="s">
        <v>82</v>
      </c>
      <c r="B27" s="37"/>
      <c r="C27" s="30">
        <v>31244.31</v>
      </c>
      <c r="D27" s="30"/>
      <c r="E27" s="33">
        <f t="shared" si="1"/>
        <v>-24681.002366587658</v>
      </c>
      <c r="F27" s="50">
        <f t="shared" si="2"/>
        <v>-24681</v>
      </c>
      <c r="G27" s="33">
        <f t="shared" si="3"/>
        <v>-8.769449959800113E-4</v>
      </c>
      <c r="H27" s="33">
        <f t="shared" si="4"/>
        <v>-8.769449959800113E-4</v>
      </c>
      <c r="I27" s="38"/>
      <c r="J27" s="38"/>
      <c r="K27" s="38"/>
      <c r="L27" s="38"/>
      <c r="M27" s="38"/>
      <c r="N27" s="38"/>
      <c r="O27" s="38"/>
      <c r="P27" s="33">
        <f t="shared" si="5"/>
        <v>-5.9859004014603201E-2</v>
      </c>
      <c r="Q27" s="36">
        <f t="shared" si="6"/>
        <v>16225.810000000001</v>
      </c>
      <c r="R27" s="33">
        <f t="shared" si="7"/>
        <v>3.4788832860763491E-3</v>
      </c>
      <c r="S27" s="5">
        <v>0.2</v>
      </c>
      <c r="T27">
        <f t="shared" si="8"/>
        <v>6.9577665721526989E-4</v>
      </c>
      <c r="U27" s="33"/>
      <c r="V27">
        <f>VLOOKUP(C27,Active!C$21:E$332,3,FALSE)</f>
        <v>-24681.502366587651</v>
      </c>
      <c r="AP27" s="5"/>
    </row>
    <row r="28" spans="1:42" x14ac:dyDescent="0.2">
      <c r="A28" s="37" t="s">
        <v>82</v>
      </c>
      <c r="B28" s="37"/>
      <c r="C28" s="30">
        <v>31247.279999999999</v>
      </c>
      <c r="D28" s="30"/>
      <c r="E28" s="33">
        <f t="shared" si="1"/>
        <v>-24672.987308209027</v>
      </c>
      <c r="F28" s="50">
        <f t="shared" si="2"/>
        <v>-24673</v>
      </c>
      <c r="G28" s="33">
        <f t="shared" si="3"/>
        <v>4.70297499850858E-3</v>
      </c>
      <c r="H28" s="33">
        <f t="shared" si="4"/>
        <v>4.70297499850858E-3</v>
      </c>
      <c r="I28" s="38"/>
      <c r="J28" s="38"/>
      <c r="K28" s="38"/>
      <c r="L28" s="38"/>
      <c r="M28" s="38"/>
      <c r="N28" s="38"/>
      <c r="O28" s="38"/>
      <c r="P28" s="33">
        <f t="shared" si="5"/>
        <v>-5.9955579057933195E-2</v>
      </c>
      <c r="Q28" s="36">
        <f t="shared" si="6"/>
        <v>16228.779999999999</v>
      </c>
      <c r="R28" s="33">
        <f t="shared" si="7"/>
        <v>4.1807286126698028E-3</v>
      </c>
      <c r="S28" s="5">
        <v>0.2</v>
      </c>
      <c r="T28">
        <f t="shared" si="8"/>
        <v>8.3614572253396056E-4</v>
      </c>
      <c r="U28" s="33"/>
      <c r="V28">
        <f>VLOOKUP(C28,Active!C$21:E$332,3,FALSE)</f>
        <v>-24673.48730820902</v>
      </c>
      <c r="AP28" s="5"/>
    </row>
    <row r="29" spans="1:42" x14ac:dyDescent="0.2">
      <c r="A29" s="37" t="s">
        <v>82</v>
      </c>
      <c r="B29" s="37"/>
      <c r="C29" s="30">
        <v>31248.38</v>
      </c>
      <c r="D29" s="30"/>
      <c r="E29" s="33">
        <f t="shared" si="1"/>
        <v>-24670.018768068789</v>
      </c>
      <c r="F29" s="50">
        <f t="shared" si="2"/>
        <v>-24670</v>
      </c>
      <c r="G29" s="33">
        <f t="shared" si="3"/>
        <v>-6.9545549959002528E-3</v>
      </c>
      <c r="H29" s="33">
        <f t="shared" si="4"/>
        <v>-6.9545549959002528E-3</v>
      </c>
      <c r="I29" s="38"/>
      <c r="J29" s="38"/>
      <c r="K29" s="38"/>
      <c r="L29" s="38"/>
      <c r="M29" s="38"/>
      <c r="N29" s="38"/>
      <c r="O29" s="38"/>
      <c r="P29" s="33">
        <f t="shared" si="5"/>
        <v>-5.9991785612073134E-2</v>
      </c>
      <c r="Q29" s="36">
        <f t="shared" si="6"/>
        <v>16229.880000000001</v>
      </c>
      <c r="R29" s="33">
        <f t="shared" si="7"/>
        <v>2.8129478314331061E-3</v>
      </c>
      <c r="S29" s="5">
        <v>0.2</v>
      </c>
      <c r="T29">
        <f t="shared" si="8"/>
        <v>5.6258956628662128E-4</v>
      </c>
      <c r="U29" s="33"/>
      <c r="V29">
        <f>VLOOKUP(C29,Active!C$21:E$332,3,FALSE)</f>
        <v>-24670.518768068778</v>
      </c>
      <c r="AP29" s="5"/>
    </row>
    <row r="30" spans="1:42" x14ac:dyDescent="0.2">
      <c r="A30" s="37" t="s">
        <v>82</v>
      </c>
      <c r="B30" s="37"/>
      <c r="C30" s="30">
        <v>31257.31</v>
      </c>
      <c r="D30" s="30"/>
      <c r="E30" s="33">
        <f t="shared" si="1"/>
        <v>-24645.919619475786</v>
      </c>
      <c r="F30" s="50">
        <f t="shared" si="2"/>
        <v>-24646</v>
      </c>
      <c r="G30" s="33">
        <f t="shared" si="3"/>
        <v>2.9785205002553994E-2</v>
      </c>
      <c r="H30" s="33">
        <f t="shared" si="4"/>
        <v>2.9785205002553994E-2</v>
      </c>
      <c r="I30" s="38"/>
      <c r="J30" s="38"/>
      <c r="K30" s="38"/>
      <c r="L30" s="38"/>
      <c r="M30" s="38"/>
      <c r="N30" s="38"/>
      <c r="O30" s="38"/>
      <c r="P30" s="33">
        <f t="shared" si="5"/>
        <v>-6.0281259607420506E-2</v>
      </c>
      <c r="Q30" s="36">
        <f t="shared" si="6"/>
        <v>16238.810000000001</v>
      </c>
      <c r="R30" s="33">
        <f t="shared" si="7"/>
        <v>8.111968047339789E-3</v>
      </c>
      <c r="S30" s="5">
        <v>0.2</v>
      </c>
      <c r="T30">
        <f t="shared" si="8"/>
        <v>1.6223936094679578E-3</v>
      </c>
      <c r="U30" s="33"/>
      <c r="V30">
        <f>VLOOKUP(C30,Active!C$21:E$332,3,FALSE)</f>
        <v>-24646.419619475775</v>
      </c>
      <c r="AP30" s="5"/>
    </row>
    <row r="31" spans="1:42" x14ac:dyDescent="0.2">
      <c r="A31" s="37" t="s">
        <v>82</v>
      </c>
      <c r="B31" s="37"/>
      <c r="C31" s="30">
        <v>31269.32</v>
      </c>
      <c r="D31" s="30"/>
      <c r="E31" s="33">
        <f t="shared" si="1"/>
        <v>-24613.508558490128</v>
      </c>
      <c r="F31" s="50">
        <f t="shared" si="2"/>
        <v>-24613.5</v>
      </c>
      <c r="G31" s="33">
        <f t="shared" si="3"/>
        <v>-3.171370000927709E-3</v>
      </c>
      <c r="H31" s="33">
        <f t="shared" si="4"/>
        <v>-3.171370000927709E-3</v>
      </c>
      <c r="I31" s="38"/>
      <c r="J31" s="38"/>
      <c r="K31" s="38"/>
      <c r="L31" s="38"/>
      <c r="M31" s="38"/>
      <c r="N31" s="38"/>
      <c r="O31" s="38"/>
      <c r="P31" s="33">
        <f t="shared" si="5"/>
        <v>-6.0672750000256709E-2</v>
      </c>
      <c r="Q31" s="36">
        <f t="shared" si="6"/>
        <v>16250.82</v>
      </c>
      <c r="R31" s="33">
        <f t="shared" si="7"/>
        <v>3.3064087018272333E-3</v>
      </c>
      <c r="S31" s="5">
        <v>0.2</v>
      </c>
      <c r="T31">
        <f t="shared" si="8"/>
        <v>6.6128174036544668E-4</v>
      </c>
      <c r="U31" s="33"/>
      <c r="V31">
        <f>VLOOKUP(C31,Active!C$21:E$332,3,FALSE)</f>
        <v>-24614.008558490117</v>
      </c>
      <c r="AP31" s="5"/>
    </row>
    <row r="32" spans="1:42" x14ac:dyDescent="0.2">
      <c r="A32" s="37" t="s">
        <v>82</v>
      </c>
      <c r="B32" s="37"/>
      <c r="C32" s="30">
        <v>31272.29</v>
      </c>
      <c r="D32" s="30"/>
      <c r="E32" s="33">
        <f t="shared" si="1"/>
        <v>-24605.493500111486</v>
      </c>
      <c r="F32" s="50">
        <f t="shared" si="2"/>
        <v>-24605.5</v>
      </c>
      <c r="G32" s="33">
        <f t="shared" si="3"/>
        <v>2.4085500044748187E-3</v>
      </c>
      <c r="H32" s="33">
        <f t="shared" si="4"/>
        <v>2.4085500044748187E-3</v>
      </c>
      <c r="I32" s="38"/>
      <c r="J32" s="38"/>
      <c r="K32" s="38"/>
      <c r="L32" s="38"/>
      <c r="M32" s="38"/>
      <c r="N32" s="38"/>
      <c r="O32" s="38"/>
      <c r="P32" s="33">
        <f t="shared" si="5"/>
        <v>-6.0769027647299467E-2</v>
      </c>
      <c r="Q32" s="36">
        <f t="shared" si="6"/>
        <v>16253.79</v>
      </c>
      <c r="R32" s="33">
        <f t="shared" si="7"/>
        <v>3.9914063179459693E-3</v>
      </c>
      <c r="S32" s="5">
        <v>0.2</v>
      </c>
      <c r="T32">
        <f t="shared" si="8"/>
        <v>7.9828126358919395E-4</v>
      </c>
      <c r="U32" s="33"/>
      <c r="V32">
        <f>VLOOKUP(C32,Active!C$21:E$332,3,FALSE)</f>
        <v>-24605.993500111479</v>
      </c>
      <c r="AP32" s="5"/>
    </row>
    <row r="33" spans="1:42" x14ac:dyDescent="0.2">
      <c r="A33" s="37" t="s">
        <v>82</v>
      </c>
      <c r="B33" s="37"/>
      <c r="C33" s="30">
        <v>31274.3</v>
      </c>
      <c r="D33" s="30"/>
      <c r="E33" s="33">
        <f t="shared" si="1"/>
        <v>-24600.069167673424</v>
      </c>
      <c r="F33" s="50">
        <f t="shared" si="2"/>
        <v>-24600</v>
      </c>
      <c r="G33" s="111">
        <f t="shared" si="3"/>
        <v>-2.5630255000578472E-2</v>
      </c>
      <c r="H33" s="111">
        <f t="shared" si="4"/>
        <v>-2.5630255000578472E-2</v>
      </c>
      <c r="I33" s="38"/>
      <c r="J33" s="38"/>
      <c r="K33" s="38"/>
      <c r="L33" s="38"/>
      <c r="M33" s="38"/>
      <c r="N33" s="38"/>
      <c r="O33" s="38"/>
      <c r="P33" s="33">
        <f t="shared" si="5"/>
        <v>-6.0835198083646597E-2</v>
      </c>
      <c r="Q33" s="36">
        <f t="shared" si="6"/>
        <v>16255.8</v>
      </c>
      <c r="R33" s="33">
        <f t="shared" si="7"/>
        <v>1.2393880174820663E-3</v>
      </c>
      <c r="S33" s="5">
        <v>0.2</v>
      </c>
      <c r="T33">
        <f t="shared" si="8"/>
        <v>2.4787760349641324E-4</v>
      </c>
      <c r="U33" s="33"/>
      <c r="V33">
        <f>VLOOKUP(C33,Active!C$21:E$332,3,FALSE)</f>
        <v>-24600.569167673417</v>
      </c>
      <c r="AP33" s="5"/>
    </row>
    <row r="34" spans="1:42" x14ac:dyDescent="0.2">
      <c r="A34" s="37" t="s">
        <v>82</v>
      </c>
      <c r="B34" s="37"/>
      <c r="C34" s="30">
        <v>31275.25</v>
      </c>
      <c r="D34" s="30"/>
      <c r="E34" s="33">
        <f t="shared" si="1"/>
        <v>-24597.505428461402</v>
      </c>
      <c r="F34" s="50">
        <f t="shared" si="2"/>
        <v>-24597.5</v>
      </c>
      <c r="G34" s="111">
        <f t="shared" si="3"/>
        <v>-2.0115299994358793E-3</v>
      </c>
      <c r="H34" s="111">
        <f t="shared" si="4"/>
        <v>-2.0115299994358793E-3</v>
      </c>
      <c r="I34" s="38"/>
      <c r="J34" s="38"/>
      <c r="K34" s="38"/>
      <c r="L34" s="38"/>
      <c r="M34" s="38"/>
      <c r="N34" s="38"/>
      <c r="O34" s="38"/>
      <c r="P34" s="33">
        <f t="shared" si="5"/>
        <v>-6.0865270047374825E-2</v>
      </c>
      <c r="Q34" s="36">
        <f t="shared" si="6"/>
        <v>16256.75</v>
      </c>
      <c r="R34" s="33">
        <f t="shared" si="7"/>
        <v>3.4637627176303727E-3</v>
      </c>
      <c r="S34" s="5">
        <v>0.2</v>
      </c>
      <c r="T34">
        <f t="shared" si="8"/>
        <v>6.9275254352607455E-4</v>
      </c>
      <c r="U34" s="33"/>
      <c r="V34">
        <f>VLOOKUP(C34,Active!C$21:E$332,3,FALSE)</f>
        <v>-24598.005428461394</v>
      </c>
      <c r="AP34" s="5"/>
    </row>
    <row r="35" spans="1:42" x14ac:dyDescent="0.2">
      <c r="A35" s="37" t="s">
        <v>83</v>
      </c>
      <c r="B35" s="37"/>
      <c r="C35" s="30">
        <v>35270.622900000002</v>
      </c>
      <c r="D35" s="30"/>
      <c r="E35" s="33">
        <f t="shared" si="1"/>
        <v>-13815.301038589634</v>
      </c>
      <c r="F35" s="134">
        <f t="shared" ref="F35:F50" si="9">ROUND(2*E35,0)/2+0.5</f>
        <v>-13815</v>
      </c>
      <c r="G35" s="111">
        <f t="shared" si="3"/>
        <v>-0.11155060499731917</v>
      </c>
      <c r="H35" s="111"/>
      <c r="I35" s="38"/>
      <c r="J35" s="33">
        <f t="shared" ref="J35:J50" si="10">G35</f>
        <v>-0.11155060499731917</v>
      </c>
      <c r="K35" s="38"/>
      <c r="L35" s="38"/>
      <c r="M35" s="38"/>
      <c r="N35" s="38"/>
      <c r="O35" s="38"/>
      <c r="P35" s="33">
        <f t="shared" si="5"/>
        <v>-0.15854343209364347</v>
      </c>
      <c r="Q35" s="36">
        <f t="shared" si="6"/>
        <v>20252.122900000002</v>
      </c>
      <c r="R35" s="33">
        <f t="shared" si="7"/>
        <v>2.2083257985050309E-3</v>
      </c>
      <c r="S35" s="5">
        <v>1</v>
      </c>
      <c r="T35">
        <f t="shared" si="8"/>
        <v>2.2083257985050309E-3</v>
      </c>
      <c r="U35" s="33"/>
      <c r="V35">
        <f>VLOOKUP(C35,Active!C$21:E$332,3,FALSE)</f>
        <v>-13815.801038589627</v>
      </c>
      <c r="AP35" s="5"/>
    </row>
    <row r="36" spans="1:42" x14ac:dyDescent="0.2">
      <c r="A36" s="37" t="s">
        <v>83</v>
      </c>
      <c r="B36" s="37"/>
      <c r="C36" s="30">
        <v>35277.481299999999</v>
      </c>
      <c r="D36" s="30"/>
      <c r="E36" s="33">
        <f t="shared" si="1"/>
        <v>-13796.79246068256</v>
      </c>
      <c r="F36" s="134">
        <f t="shared" si="9"/>
        <v>-13796.5</v>
      </c>
      <c r="G36" s="111">
        <f t="shared" si="3"/>
        <v>-0.10837203999835765</v>
      </c>
      <c r="H36" s="111"/>
      <c r="I36" s="38"/>
      <c r="J36" s="33">
        <f t="shared" si="10"/>
        <v>-0.10837203999835765</v>
      </c>
      <c r="K36" s="38"/>
      <c r="L36" s="38"/>
      <c r="M36" s="38"/>
      <c r="N36" s="38"/>
      <c r="O36" s="38"/>
      <c r="P36" s="33">
        <f t="shared" si="5"/>
        <v>-0.15865599931898502</v>
      </c>
      <c r="Q36" s="36">
        <f t="shared" si="6"/>
        <v>20258.981299999999</v>
      </c>
      <c r="R36" s="33">
        <f t="shared" si="7"/>
        <v>2.5284765649585088E-3</v>
      </c>
      <c r="S36" s="5">
        <v>1</v>
      </c>
      <c r="T36">
        <f t="shared" si="8"/>
        <v>2.5284765649585088E-3</v>
      </c>
      <c r="U36" s="33"/>
      <c r="V36">
        <f>VLOOKUP(C36,Active!C$21:E$332,3,FALSE)</f>
        <v>-13797.292460682551</v>
      </c>
      <c r="AP36" s="5"/>
    </row>
    <row r="37" spans="1:42" x14ac:dyDescent="0.2">
      <c r="A37" s="39" t="s">
        <v>49</v>
      </c>
      <c r="B37" s="37"/>
      <c r="C37" s="40">
        <v>35622.457799999996</v>
      </c>
      <c r="D37" s="40" t="s">
        <v>203</v>
      </c>
      <c r="E37" s="33">
        <f t="shared" si="1"/>
        <v>-12865.813744602625</v>
      </c>
      <c r="F37" s="134">
        <f t="shared" si="9"/>
        <v>-12865.5</v>
      </c>
      <c r="G37" s="111">
        <f t="shared" si="3"/>
        <v>-0.11625885000103153</v>
      </c>
      <c r="H37" s="111"/>
      <c r="I37" s="33"/>
      <c r="J37" s="33">
        <f t="shared" si="10"/>
        <v>-0.11625885000103153</v>
      </c>
      <c r="K37" s="33"/>
      <c r="L37" s="33"/>
      <c r="M37" s="33"/>
      <c r="N37" s="33"/>
      <c r="O37" s="33"/>
      <c r="P37" s="33">
        <f t="shared" si="5"/>
        <v>-0.16407744877509739</v>
      </c>
      <c r="Q37" s="36">
        <f t="shared" si="6"/>
        <v>20603.957799999996</v>
      </c>
      <c r="R37" s="33">
        <f t="shared" si="7"/>
        <v>2.2866183887150925E-3</v>
      </c>
      <c r="S37" s="5">
        <v>1</v>
      </c>
      <c r="T37">
        <f t="shared" si="8"/>
        <v>2.2866183887150925E-3</v>
      </c>
      <c r="U37" s="33"/>
      <c r="V37">
        <f>VLOOKUP(C37,Active!C$21:E$332,3,FALSE)</f>
        <v>-12866.313744602618</v>
      </c>
      <c r="AP37" s="5"/>
    </row>
    <row r="38" spans="1:42" x14ac:dyDescent="0.2">
      <c r="A38" s="37" t="s">
        <v>83</v>
      </c>
      <c r="B38" s="37"/>
      <c r="C38" s="30">
        <v>35624.495699999999</v>
      </c>
      <c r="D38" s="40" t="s">
        <v>203</v>
      </c>
      <c r="E38" s="33">
        <f t="shared" si="1"/>
        <v>-12860.314119191902</v>
      </c>
      <c r="F38" s="134">
        <f t="shared" si="9"/>
        <v>-12860</v>
      </c>
      <c r="G38" s="111">
        <f t="shared" si="3"/>
        <v>-0.11639765500149224</v>
      </c>
      <c r="H38" s="112"/>
      <c r="I38" s="38"/>
      <c r="J38" s="33">
        <f t="shared" si="10"/>
        <v>-0.11639765500149224</v>
      </c>
      <c r="K38" s="38"/>
      <c r="L38" s="38"/>
      <c r="M38" s="38"/>
      <c r="N38" s="38"/>
      <c r="O38" s="38"/>
      <c r="P38" s="33">
        <f t="shared" si="5"/>
        <v>-0.16410805832576342</v>
      </c>
      <c r="Q38" s="36">
        <f t="shared" si="6"/>
        <v>20605.995699999999</v>
      </c>
      <c r="R38" s="33">
        <f t="shared" si="7"/>
        <v>2.2762825853646263E-3</v>
      </c>
      <c r="S38" s="5">
        <v>1</v>
      </c>
      <c r="T38">
        <f t="shared" si="8"/>
        <v>2.2762825853646263E-3</v>
      </c>
      <c r="U38" s="33"/>
      <c r="V38">
        <f>VLOOKUP(C38,Active!C$21:E$332,3,FALSE)</f>
        <v>-12860.814119191895</v>
      </c>
      <c r="AP38" s="5"/>
    </row>
    <row r="39" spans="1:42" ht="13.5" thickBot="1" x14ac:dyDescent="0.25">
      <c r="A39" s="39" t="s">
        <v>49</v>
      </c>
      <c r="B39" s="37"/>
      <c r="C39" s="40">
        <v>35627.459600000002</v>
      </c>
      <c r="D39" s="40" t="s">
        <v>203</v>
      </c>
      <c r="E39" s="33">
        <f t="shared" si="1"/>
        <v>-12852.315522717674</v>
      </c>
      <c r="F39" s="138">
        <f t="shared" si="9"/>
        <v>-12852</v>
      </c>
      <c r="G39" s="139">
        <f t="shared" si="3"/>
        <v>-0.11691773499478586</v>
      </c>
      <c r="H39" s="111"/>
      <c r="I39" s="33"/>
      <c r="J39" s="33">
        <f t="shared" si="10"/>
        <v>-0.11691773499478586</v>
      </c>
      <c r="K39" s="33"/>
      <c r="L39" s="33"/>
      <c r="M39" s="33"/>
      <c r="N39" s="33"/>
      <c r="O39" s="33"/>
      <c r="P39" s="33">
        <f t="shared" si="5"/>
        <v>-0.16415255156892164</v>
      </c>
      <c r="Q39" s="36">
        <f t="shared" si="6"/>
        <v>20608.959600000002</v>
      </c>
      <c r="R39" s="33">
        <f t="shared" si="7"/>
        <v>2.2311278967922523E-3</v>
      </c>
      <c r="S39" s="5">
        <v>1</v>
      </c>
      <c r="T39">
        <f t="shared" si="8"/>
        <v>2.2311278967922523E-3</v>
      </c>
      <c r="U39" s="33"/>
      <c r="V39">
        <f>VLOOKUP(C39,Active!C$21:E$332,3,FALSE)</f>
        <v>-12852.815522717667</v>
      </c>
      <c r="AP39" s="5"/>
    </row>
    <row r="40" spans="1:42" x14ac:dyDescent="0.2">
      <c r="A40" s="39" t="s">
        <v>50</v>
      </c>
      <c r="B40" s="37"/>
      <c r="C40" s="40">
        <v>39950.812100000003</v>
      </c>
      <c r="D40" s="40" t="s">
        <v>203</v>
      </c>
      <c r="E40" s="33">
        <f t="shared" si="1"/>
        <v>-1185.0014894110291</v>
      </c>
      <c r="F40" s="136">
        <f t="shared" si="9"/>
        <v>-1184.5</v>
      </c>
      <c r="G40" s="137">
        <f t="shared" si="3"/>
        <v>-0.18582815999252489</v>
      </c>
      <c r="H40" s="111"/>
      <c r="I40" s="33"/>
      <c r="J40" s="33">
        <f t="shared" si="10"/>
        <v>-0.18582815999252489</v>
      </c>
      <c r="K40" s="33"/>
      <c r="L40" s="33"/>
      <c r="M40" s="33"/>
      <c r="N40" s="33"/>
      <c r="O40" s="38">
        <f t="shared" ref="O40:O67" ca="1" si="11">+C$11+C$12*F40</f>
        <v>-0.2254732534576766</v>
      </c>
      <c r="P40" s="33">
        <f t="shared" si="5"/>
        <v>-0.19153160942490474</v>
      </c>
      <c r="Q40" s="36">
        <f t="shared" si="6"/>
        <v>24932.312100000003</v>
      </c>
      <c r="R40" s="33">
        <f t="shared" si="7"/>
        <v>3.2529335427714074E-5</v>
      </c>
      <c r="S40" s="5">
        <v>1</v>
      </c>
      <c r="T40">
        <f t="shared" si="8"/>
        <v>3.2529335427714074E-5</v>
      </c>
      <c r="U40" s="33"/>
      <c r="V40">
        <f>VLOOKUP(C40,Active!C$21:E$332,3,FALSE)</f>
        <v>-1185.5014894110211</v>
      </c>
      <c r="AP40" s="5"/>
    </row>
    <row r="41" spans="1:42" x14ac:dyDescent="0.2">
      <c r="A41" s="39" t="s">
        <v>50</v>
      </c>
      <c r="B41" s="37"/>
      <c r="C41" s="40">
        <v>39951.924299999999</v>
      </c>
      <c r="D41" s="40" t="s">
        <v>203</v>
      </c>
      <c r="E41" s="33">
        <f t="shared" si="1"/>
        <v>-1182.0000254619765</v>
      </c>
      <c r="F41" s="135">
        <f t="shared" si="9"/>
        <v>-1181.5</v>
      </c>
      <c r="G41" s="111">
        <f t="shared" si="3"/>
        <v>-0.18528569000045536</v>
      </c>
      <c r="H41" s="111"/>
      <c r="I41" s="33"/>
      <c r="J41" s="33">
        <f t="shared" si="10"/>
        <v>-0.18528569000045536</v>
      </c>
      <c r="K41" s="33"/>
      <c r="L41" s="33"/>
      <c r="M41" s="33"/>
      <c r="N41" s="33"/>
      <c r="O41" s="38">
        <f t="shared" ca="1" si="11"/>
        <v>-0.22545036706690313</v>
      </c>
      <c r="P41" s="33">
        <f t="shared" si="5"/>
        <v>-0.19152900824186084</v>
      </c>
      <c r="Q41" s="36">
        <f t="shared" si="6"/>
        <v>24933.424299999999</v>
      </c>
      <c r="R41" s="33">
        <f t="shared" si="7"/>
        <v>3.8979022663466373E-5</v>
      </c>
      <c r="S41" s="5">
        <v>1</v>
      </c>
      <c r="T41">
        <f t="shared" si="8"/>
        <v>3.8979022663466373E-5</v>
      </c>
      <c r="U41" s="33"/>
      <c r="V41">
        <f>VLOOKUP(C41,Active!C$21:E$332,3,FALSE)</f>
        <v>-1182.5000254619686</v>
      </c>
      <c r="AP41" s="5"/>
    </row>
    <row r="42" spans="1:42" x14ac:dyDescent="0.2">
      <c r="A42" s="39" t="s">
        <v>50</v>
      </c>
      <c r="B42" s="37"/>
      <c r="C42" s="40">
        <v>39953.776299999998</v>
      </c>
      <c r="D42" s="40" t="s">
        <v>203</v>
      </c>
      <c r="E42" s="33">
        <f t="shared" si="1"/>
        <v>-1177.0020833349647</v>
      </c>
      <c r="F42" s="135">
        <f t="shared" si="9"/>
        <v>-1176.5</v>
      </c>
      <c r="G42" s="111">
        <f t="shared" si="3"/>
        <v>-0.1860482400006731</v>
      </c>
      <c r="H42" s="111"/>
      <c r="I42" s="33"/>
      <c r="J42" s="33">
        <f t="shared" si="10"/>
        <v>-0.1860482400006731</v>
      </c>
      <c r="K42" s="33"/>
      <c r="L42" s="33"/>
      <c r="M42" s="33"/>
      <c r="N42" s="33"/>
      <c r="O42" s="38">
        <f t="shared" ca="1" si="11"/>
        <v>-0.2254122230822807</v>
      </c>
      <c r="P42" s="33">
        <f t="shared" si="5"/>
        <v>-0.19152466192211043</v>
      </c>
      <c r="Q42" s="36">
        <f t="shared" si="6"/>
        <v>24935.276299999998</v>
      </c>
      <c r="R42" s="33">
        <f t="shared" si="7"/>
        <v>2.9991197061599275E-5</v>
      </c>
      <c r="S42" s="5">
        <v>1</v>
      </c>
      <c r="T42">
        <f t="shared" si="8"/>
        <v>2.9991197061599275E-5</v>
      </c>
      <c r="U42" s="33"/>
      <c r="V42">
        <f>VLOOKUP(C42,Active!C$21:E$332,3,FALSE)</f>
        <v>-1177.5020833349568</v>
      </c>
      <c r="AP42" s="5"/>
    </row>
    <row r="43" spans="1:42" x14ac:dyDescent="0.2">
      <c r="A43" s="37" t="s">
        <v>22</v>
      </c>
      <c r="B43" s="37"/>
      <c r="C43" s="30">
        <v>39953.962099999997</v>
      </c>
      <c r="D43" s="30" t="s">
        <v>218</v>
      </c>
      <c r="E43" s="33">
        <f t="shared" si="1"/>
        <v>-1176.5006699185524</v>
      </c>
      <c r="F43" s="135">
        <f t="shared" si="9"/>
        <v>-1176</v>
      </c>
      <c r="G43" s="111">
        <f t="shared" si="3"/>
        <v>-0.18552449499838986</v>
      </c>
      <c r="H43" s="111"/>
      <c r="I43" s="33"/>
      <c r="J43" s="33">
        <f t="shared" si="10"/>
        <v>-0.18552449499838986</v>
      </c>
      <c r="K43" s="33"/>
      <c r="L43" s="33"/>
      <c r="M43" s="33"/>
      <c r="N43" s="38"/>
      <c r="O43" s="38">
        <f t="shared" ca="1" si="11"/>
        <v>-0.22540840868381845</v>
      </c>
      <c r="P43" s="33">
        <f t="shared" si="5"/>
        <v>-0.19152422653287629</v>
      </c>
      <c r="Q43" s="36">
        <f t="shared" si="6"/>
        <v>24935.462099999997</v>
      </c>
      <c r="R43" s="33">
        <f t="shared" si="7"/>
        <v>3.5996778485910961E-5</v>
      </c>
      <c r="S43" s="5">
        <v>1</v>
      </c>
      <c r="T43">
        <f t="shared" si="8"/>
        <v>3.5996778485910961E-5</v>
      </c>
      <c r="U43" s="33"/>
      <c r="V43">
        <f>VLOOKUP(C43,Active!C$21:E$332,3,FALSE)</f>
        <v>-1177.0006699185442</v>
      </c>
      <c r="AP43" s="5"/>
    </row>
    <row r="44" spans="1:42" x14ac:dyDescent="0.2">
      <c r="A44" s="39" t="s">
        <v>50</v>
      </c>
      <c r="B44" s="37"/>
      <c r="C44" s="40">
        <v>39953.962599999999</v>
      </c>
      <c r="D44" s="40" t="s">
        <v>203</v>
      </c>
      <c r="E44" s="33">
        <f t="shared" si="1"/>
        <v>-1176.4993205821197</v>
      </c>
      <c r="F44" s="135">
        <f t="shared" si="9"/>
        <v>-1176</v>
      </c>
      <c r="G44" s="111">
        <f t="shared" si="3"/>
        <v>-0.185024494996469</v>
      </c>
      <c r="H44" s="111"/>
      <c r="I44" s="33"/>
      <c r="J44" s="33">
        <f t="shared" si="10"/>
        <v>-0.185024494996469</v>
      </c>
      <c r="K44" s="33"/>
      <c r="L44" s="33"/>
      <c r="M44" s="33"/>
      <c r="N44" s="33"/>
      <c r="O44" s="38">
        <f t="shared" ca="1" si="11"/>
        <v>-0.22540840868381845</v>
      </c>
      <c r="P44" s="33">
        <f t="shared" si="5"/>
        <v>-0.19152422653287629</v>
      </c>
      <c r="Q44" s="36">
        <f t="shared" si="6"/>
        <v>24935.462599999999</v>
      </c>
      <c r="R44" s="33">
        <f t="shared" si="7"/>
        <v>4.2246510045367447E-5</v>
      </c>
      <c r="S44" s="5">
        <v>1</v>
      </c>
      <c r="T44">
        <f t="shared" si="8"/>
        <v>4.2246510045367447E-5</v>
      </c>
      <c r="U44" s="33"/>
      <c r="V44">
        <f>VLOOKUP(C44,Active!C$21:E$332,3,FALSE)</f>
        <v>-1176.9993205821117</v>
      </c>
      <c r="AP44" s="5"/>
    </row>
    <row r="45" spans="1:42" x14ac:dyDescent="0.2">
      <c r="A45" s="39" t="s">
        <v>50</v>
      </c>
      <c r="B45" s="37"/>
      <c r="C45" s="40">
        <v>40298.947</v>
      </c>
      <c r="D45" s="40" t="s">
        <v>203</v>
      </c>
      <c r="E45" s="33">
        <f t="shared" si="1"/>
        <v>-245.49928498662166</v>
      </c>
      <c r="F45" s="135">
        <f t="shared" si="9"/>
        <v>-245</v>
      </c>
      <c r="G45" s="111">
        <f t="shared" si="3"/>
        <v>-0.18501130499498686</v>
      </c>
      <c r="H45" s="111"/>
      <c r="I45" s="33"/>
      <c r="J45" s="33">
        <f t="shared" si="10"/>
        <v>-0.18501130499498686</v>
      </c>
      <c r="K45" s="33"/>
      <c r="L45" s="33"/>
      <c r="M45" s="33"/>
      <c r="N45" s="33"/>
      <c r="O45" s="38">
        <f t="shared" ca="1" si="11"/>
        <v>-0.21830599874712264</v>
      </c>
      <c r="P45" s="33">
        <f t="shared" si="5"/>
        <v>-0.19047472627775494</v>
      </c>
      <c r="Q45" s="36">
        <f t="shared" si="6"/>
        <v>25280.447</v>
      </c>
      <c r="R45" s="33">
        <f t="shared" si="7"/>
        <v>2.9848972113003243E-5</v>
      </c>
      <c r="S45" s="5">
        <v>1</v>
      </c>
      <c r="T45">
        <f t="shared" si="8"/>
        <v>2.9848972113003243E-5</v>
      </c>
      <c r="U45" s="33"/>
      <c r="V45">
        <f>VLOOKUP(C45,Active!C$21:E$332,3,FALSE)</f>
        <v>-245.99928498661359</v>
      </c>
      <c r="AP45" s="5"/>
    </row>
    <row r="46" spans="1:42" ht="13.5" thickBot="1" x14ac:dyDescent="0.25">
      <c r="A46" s="218" t="s">
        <v>50</v>
      </c>
      <c r="B46" s="219"/>
      <c r="C46" s="220">
        <v>40389.731899999999</v>
      </c>
      <c r="D46" s="220" t="s">
        <v>203</v>
      </c>
      <c r="E46" s="221">
        <f t="shared" si="1"/>
        <v>-0.50053973456887435</v>
      </c>
      <c r="F46" s="222">
        <f t="shared" si="9"/>
        <v>0</v>
      </c>
      <c r="G46" s="139">
        <f t="shared" si="3"/>
        <v>-0.18547625499923015</v>
      </c>
      <c r="H46" s="111"/>
      <c r="I46" s="33"/>
      <c r="J46" s="33">
        <f t="shared" si="10"/>
        <v>-0.18547625499923015</v>
      </c>
      <c r="K46" s="33"/>
      <c r="L46" s="33"/>
      <c r="M46" s="33"/>
      <c r="N46" s="33"/>
      <c r="O46" s="38">
        <f t="shared" ca="1" si="11"/>
        <v>-0.21643694350062376</v>
      </c>
      <c r="P46" s="33">
        <f t="shared" si="5"/>
        <v>-0.19011920327945928</v>
      </c>
      <c r="Q46" s="36">
        <f t="shared" si="6"/>
        <v>25371.231899999999</v>
      </c>
      <c r="R46" s="33">
        <f t="shared" si="7"/>
        <v>2.1556968732882596E-5</v>
      </c>
      <c r="S46" s="5">
        <v>1</v>
      </c>
      <c r="T46">
        <f t="shared" si="8"/>
        <v>2.1556968732882596E-5</v>
      </c>
      <c r="U46" s="33"/>
      <c r="V46">
        <f>VLOOKUP(C46,Active!C$21:E$332,3,FALSE)</f>
        <v>-1.0005397345607963</v>
      </c>
      <c r="AP46" s="5"/>
    </row>
    <row r="47" spans="1:42" x14ac:dyDescent="0.2">
      <c r="A47" s="26" t="s">
        <v>75</v>
      </c>
      <c r="B47" s="25" t="s">
        <v>76</v>
      </c>
      <c r="C47" s="26">
        <v>42183.4</v>
      </c>
      <c r="D47" s="40" t="s">
        <v>203</v>
      </c>
      <c r="E47" s="33">
        <f t="shared" si="1"/>
        <v>4840.0228721834956</v>
      </c>
      <c r="F47" s="136">
        <f t="shared" si="9"/>
        <v>4840.5</v>
      </c>
      <c r="G47" s="137">
        <f t="shared" si="3"/>
        <v>-0.17680090999783715</v>
      </c>
      <c r="H47" s="111"/>
      <c r="I47" s="33"/>
      <c r="J47" s="33">
        <f t="shared" si="10"/>
        <v>-0.17680090999783715</v>
      </c>
      <c r="K47" s="33"/>
      <c r="L47" s="33"/>
      <c r="M47" s="33"/>
      <c r="N47" s="33"/>
      <c r="O47" s="38">
        <f t="shared" ca="1" si="11"/>
        <v>-0.17950975198765268</v>
      </c>
      <c r="P47" s="33">
        <f t="shared" si="5"/>
        <v>-0.17631655230991669</v>
      </c>
      <c r="Q47" s="36">
        <f t="shared" si="6"/>
        <v>27164.9</v>
      </c>
      <c r="R47" s="33">
        <f t="shared" si="7"/>
        <v>2.3460236984765508E-7</v>
      </c>
      <c r="S47" s="5">
        <v>1</v>
      </c>
      <c r="T47">
        <f t="shared" si="8"/>
        <v>2.3460236984765508E-7</v>
      </c>
      <c r="U47" s="33" t="s">
        <v>238</v>
      </c>
      <c r="V47">
        <f>VLOOKUP(C47,Active!C$21:E$332,3,FALSE)</f>
        <v>4839.5228721835038</v>
      </c>
      <c r="AP47" s="5"/>
    </row>
    <row r="48" spans="1:42" x14ac:dyDescent="0.2">
      <c r="A48" s="39" t="s">
        <v>52</v>
      </c>
      <c r="B48" s="37"/>
      <c r="C48" s="40">
        <v>42569.7091</v>
      </c>
      <c r="D48" s="40" t="s">
        <v>203</v>
      </c>
      <c r="E48" s="33">
        <f t="shared" si="1"/>
        <v>5882.5447539000661</v>
      </c>
      <c r="F48" s="135">
        <f t="shared" si="9"/>
        <v>5883</v>
      </c>
      <c r="G48" s="111">
        <f t="shared" si="3"/>
        <v>-0.16869258500082651</v>
      </c>
      <c r="H48" s="111"/>
      <c r="I48" s="33"/>
      <c r="J48" s="33">
        <f t="shared" si="10"/>
        <v>-0.16869258500082651</v>
      </c>
      <c r="K48" s="33"/>
      <c r="L48" s="33"/>
      <c r="M48" s="33"/>
      <c r="N48" s="33"/>
      <c r="O48" s="38">
        <f t="shared" ca="1" si="11"/>
        <v>-0.17155673119387677</v>
      </c>
      <c r="P48" s="33">
        <f t="shared" si="5"/>
        <v>-0.17165503808012442</v>
      </c>
      <c r="Q48" s="36">
        <f t="shared" si="6"/>
        <v>27551.2091</v>
      </c>
      <c r="R48" s="33">
        <f t="shared" si="7"/>
        <v>8.7761282470416421E-6</v>
      </c>
      <c r="S48" s="5">
        <v>1</v>
      </c>
      <c r="T48">
        <f t="shared" si="8"/>
        <v>8.7761282470416421E-6</v>
      </c>
      <c r="U48" s="33"/>
      <c r="V48">
        <f>VLOOKUP(C48,Active!C$21:E$332,3,FALSE)</f>
        <v>5882.0447539000743</v>
      </c>
      <c r="AP48" s="5"/>
    </row>
    <row r="49" spans="1:42" x14ac:dyDescent="0.2">
      <c r="A49" s="39" t="s">
        <v>52</v>
      </c>
      <c r="B49" s="37"/>
      <c r="C49" s="40">
        <v>42577.674500000001</v>
      </c>
      <c r="D49" s="40" t="s">
        <v>203</v>
      </c>
      <c r="E49" s="33">
        <f t="shared" si="1"/>
        <v>5904.0407626573706</v>
      </c>
      <c r="F49" s="135">
        <f t="shared" si="9"/>
        <v>5904.5</v>
      </c>
      <c r="G49" s="111">
        <f t="shared" si="3"/>
        <v>-0.17017154999484774</v>
      </c>
      <c r="H49" s="111"/>
      <c r="I49" s="33"/>
      <c r="J49" s="33">
        <f t="shared" si="10"/>
        <v>-0.17017154999484774</v>
      </c>
      <c r="K49" s="33"/>
      <c r="L49" s="33"/>
      <c r="M49" s="33"/>
      <c r="N49" s="33"/>
      <c r="O49" s="38">
        <f t="shared" ca="1" si="11"/>
        <v>-0.17139271206000034</v>
      </c>
      <c r="P49" s="33">
        <f t="shared" si="5"/>
        <v>-0.17155260204186587</v>
      </c>
      <c r="Q49" s="36">
        <f t="shared" si="6"/>
        <v>27559.174500000001</v>
      </c>
      <c r="R49" s="33">
        <f t="shared" si="7"/>
        <v>1.9073047565729757E-6</v>
      </c>
      <c r="S49" s="5">
        <v>1</v>
      </c>
      <c r="T49">
        <f t="shared" si="8"/>
        <v>1.9073047565729757E-6</v>
      </c>
      <c r="U49" s="33"/>
      <c r="V49">
        <f>VLOOKUP(C49,Active!C$21:E$332,3,FALSE)</f>
        <v>5903.5407626573788</v>
      </c>
      <c r="AP49" s="5"/>
    </row>
    <row r="50" spans="1:42" x14ac:dyDescent="0.2">
      <c r="A50" s="39" t="s">
        <v>52</v>
      </c>
      <c r="B50" s="37"/>
      <c r="C50" s="40">
        <v>42582.676899999999</v>
      </c>
      <c r="D50" s="40" t="s">
        <v>203</v>
      </c>
      <c r="E50" s="33">
        <f t="shared" si="1"/>
        <v>5917.5406037460125</v>
      </c>
      <c r="F50" s="135">
        <f t="shared" si="9"/>
        <v>5918</v>
      </c>
      <c r="G50" s="111">
        <f t="shared" si="3"/>
        <v>-0.17023043499648338</v>
      </c>
      <c r="H50" s="111"/>
      <c r="I50" s="33"/>
      <c r="J50" s="33">
        <f t="shared" si="10"/>
        <v>-0.17023043499648338</v>
      </c>
      <c r="K50" s="33"/>
      <c r="L50" s="33"/>
      <c r="M50" s="33"/>
      <c r="N50" s="33"/>
      <c r="O50" s="38">
        <f t="shared" ca="1" si="11"/>
        <v>-0.17128972330151979</v>
      </c>
      <c r="P50" s="33">
        <f t="shared" si="5"/>
        <v>-0.17148815162789763</v>
      </c>
      <c r="Q50" s="36">
        <f t="shared" si="6"/>
        <v>27564.176899999999</v>
      </c>
      <c r="R50" s="33">
        <f t="shared" si="7"/>
        <v>1.5818511249359989E-6</v>
      </c>
      <c r="S50" s="5">
        <v>1</v>
      </c>
      <c r="T50">
        <f t="shared" si="8"/>
        <v>1.5818511249359989E-6</v>
      </c>
      <c r="U50" s="33"/>
      <c r="V50">
        <f>VLOOKUP(C50,Active!C$21:E$332,3,FALSE)</f>
        <v>5917.0406037460207</v>
      </c>
      <c r="AP50" s="5"/>
    </row>
    <row r="51" spans="1:42" x14ac:dyDescent="0.2">
      <c r="A51" s="37" t="s">
        <v>39</v>
      </c>
      <c r="B51" s="25" t="s">
        <v>65</v>
      </c>
      <c r="C51" s="30">
        <v>44691.385999999999</v>
      </c>
      <c r="D51" s="40" t="s">
        <v>203</v>
      </c>
      <c r="E51" s="33">
        <f t="shared" si="1"/>
        <v>11608.256610500359</v>
      </c>
      <c r="F51" s="135">
        <f>ROUND(2*E51,0)/2</f>
        <v>11608.5</v>
      </c>
      <c r="G51" s="111"/>
      <c r="H51" s="111"/>
      <c r="J51" s="33"/>
      <c r="K51" s="33"/>
      <c r="L51" s="33"/>
      <c r="M51" s="33"/>
      <c r="N51" s="33"/>
      <c r="O51" s="38">
        <f t="shared" ca="1" si="11"/>
        <v>-0.1278780544027362</v>
      </c>
      <c r="P51" s="33">
        <f t="shared" si="5"/>
        <v>-0.13538308018991577</v>
      </c>
      <c r="Q51" s="36">
        <f t="shared" si="6"/>
        <v>29672.885999999999</v>
      </c>
      <c r="R51" s="33"/>
      <c r="U51" s="41">
        <v>-9.0188590002071578E-2</v>
      </c>
      <c r="V51">
        <f>VLOOKUP(C51,Active!C$21:E$332,3,FALSE)</f>
        <v>11607.756610500368</v>
      </c>
      <c r="AP51" s="5"/>
    </row>
    <row r="52" spans="1:42" x14ac:dyDescent="0.2">
      <c r="A52" s="37" t="s">
        <v>41</v>
      </c>
      <c r="B52" s="37"/>
      <c r="C52" s="30">
        <v>44716.39</v>
      </c>
      <c r="D52" s="40" t="s">
        <v>203</v>
      </c>
      <c r="E52" s="33">
        <f t="shared" si="1"/>
        <v>11675.734226560768</v>
      </c>
      <c r="F52" s="135">
        <f>ROUND(2*E52,0)/2+0.5</f>
        <v>11676</v>
      </c>
      <c r="G52" s="111"/>
      <c r="H52" s="111"/>
      <c r="J52" s="33"/>
      <c r="K52" s="33"/>
      <c r="L52" s="33"/>
      <c r="M52" s="33"/>
      <c r="N52" s="33"/>
      <c r="O52" s="38">
        <f t="shared" ca="1" si="11"/>
        <v>-0.12736311061033345</v>
      </c>
      <c r="P52" s="33">
        <f t="shared" si="5"/>
        <v>-0.13484778085479518</v>
      </c>
      <c r="Q52" s="36">
        <f t="shared" si="6"/>
        <v>29697.89</v>
      </c>
      <c r="R52" s="33"/>
      <c r="U52" s="41">
        <v>-9.8483015004603658E-2</v>
      </c>
      <c r="V52">
        <f>VLOOKUP(C52,Active!C$21:E$332,3,FALSE)</f>
        <v>11675.234226560777</v>
      </c>
      <c r="AP52" s="5"/>
    </row>
    <row r="53" spans="1:42" x14ac:dyDescent="0.2">
      <c r="A53" s="39" t="s">
        <v>53</v>
      </c>
      <c r="B53" s="37"/>
      <c r="C53" s="40">
        <v>45131.379300000001</v>
      </c>
      <c r="D53" s="40" t="s">
        <v>203</v>
      </c>
      <c r="E53" s="33">
        <f t="shared" si="1"/>
        <v>12795.65458548642</v>
      </c>
      <c r="F53" s="135">
        <f>ROUND(2*E53,0)/2+0.5</f>
        <v>12796</v>
      </c>
      <c r="G53" s="111">
        <f t="shared" ref="G53:G84" si="12">+C53-(C$7+F53*C$8)</f>
        <v>-0.12799421499948949</v>
      </c>
      <c r="H53" s="111"/>
      <c r="I53" s="33"/>
      <c r="J53" s="33">
        <f>G53</f>
        <v>-0.12799421499948949</v>
      </c>
      <c r="K53" s="33"/>
      <c r="L53" s="33"/>
      <c r="M53" s="33"/>
      <c r="N53" s="33"/>
      <c r="O53" s="38">
        <f t="shared" ca="1" si="11"/>
        <v>-0.11881885805490992</v>
      </c>
      <c r="P53" s="33">
        <f t="shared" ref="P53:P84" si="13">+D$11+D$12*F53+D$13*F53^2</f>
        <v>-0.12559953905164264</v>
      </c>
      <c r="Q53" s="36">
        <f t="shared" ref="Q53:Q84" si="14">+C53-15018.5</f>
        <v>30112.879300000001</v>
      </c>
      <c r="R53" s="33">
        <f t="shared" ref="R53:R84" si="15">+(P53-G53)^2</f>
        <v>5.734472895196169E-6</v>
      </c>
      <c r="S53" s="5">
        <v>1</v>
      </c>
      <c r="T53">
        <f t="shared" ref="T53:T84" si="16">S53*R53</f>
        <v>5.734472895196169E-6</v>
      </c>
      <c r="U53" s="33"/>
      <c r="V53">
        <f>VLOOKUP(C53,Active!C$21:E$332,3,FALSE)</f>
        <v>12795.154585486427</v>
      </c>
      <c r="AP53" s="5"/>
    </row>
    <row r="54" spans="1:42" x14ac:dyDescent="0.2">
      <c r="A54" s="39" t="s">
        <v>53</v>
      </c>
      <c r="B54" s="37"/>
      <c r="C54" s="40">
        <v>45132.3056</v>
      </c>
      <c r="D54" s="40" t="s">
        <v>203</v>
      </c>
      <c r="E54" s="33">
        <f t="shared" si="1"/>
        <v>12798.154366151781</v>
      </c>
      <c r="F54" s="135">
        <f>ROUND(2*E54,0)/2+0.5</f>
        <v>12798.5</v>
      </c>
      <c r="G54" s="111">
        <f t="shared" si="12"/>
        <v>-0.12807548999990104</v>
      </c>
      <c r="H54" s="111"/>
      <c r="I54" s="33"/>
      <c r="J54" s="33">
        <f>G54</f>
        <v>-0.12807548999990104</v>
      </c>
      <c r="K54" s="33"/>
      <c r="L54" s="33"/>
      <c r="M54" s="33"/>
      <c r="N54" s="33"/>
      <c r="O54" s="38">
        <f t="shared" ca="1" si="11"/>
        <v>-0.11879978606259871</v>
      </c>
      <c r="P54" s="33">
        <f t="shared" si="13"/>
        <v>-0.12557812290630588</v>
      </c>
      <c r="Q54" s="36">
        <f t="shared" si="14"/>
        <v>30113.8056</v>
      </c>
      <c r="R54" s="33">
        <f t="shared" si="15"/>
        <v>6.2368424001719356E-6</v>
      </c>
      <c r="S54" s="5">
        <v>1</v>
      </c>
      <c r="T54">
        <f t="shared" si="16"/>
        <v>6.2368424001719356E-6</v>
      </c>
      <c r="U54" s="33"/>
      <c r="V54">
        <f>VLOOKUP(C54,Active!C$21:E$332,3,FALSE)</f>
        <v>12797.65436615179</v>
      </c>
      <c r="AP54" s="5"/>
    </row>
    <row r="55" spans="1:42" x14ac:dyDescent="0.2">
      <c r="A55" s="37" t="s">
        <v>42</v>
      </c>
      <c r="B55" s="37"/>
      <c r="C55" s="30">
        <v>46903.411500000002</v>
      </c>
      <c r="D55" s="40" t="s">
        <v>203</v>
      </c>
      <c r="E55" s="33">
        <f t="shared" si="1"/>
        <v>17577.789781386189</v>
      </c>
      <c r="F55" s="111">
        <f t="shared" ref="F55:F89" si="17">ROUND(2*E55,0)/2</f>
        <v>17578</v>
      </c>
      <c r="G55" s="111">
        <f t="shared" si="12"/>
        <v>-7.7897034992929548E-2</v>
      </c>
      <c r="H55" s="111"/>
      <c r="I55" s="33"/>
      <c r="J55" s="33">
        <f>G55</f>
        <v>-7.7897034992929548E-2</v>
      </c>
      <c r="K55" s="33"/>
      <c r="L55" s="33"/>
      <c r="M55" s="33"/>
      <c r="N55" s="33"/>
      <c r="O55" s="38">
        <f t="shared" ca="1" si="11"/>
        <v>-8.233795116202125E-2</v>
      </c>
      <c r="P55" s="33">
        <f t="shared" si="13"/>
        <v>-7.8341068322226981E-2</v>
      </c>
      <c r="Q55" s="36">
        <f t="shared" si="14"/>
        <v>31884.911500000002</v>
      </c>
      <c r="R55" s="33">
        <f t="shared" si="15"/>
        <v>1.9716559752696257E-7</v>
      </c>
      <c r="S55" s="5">
        <v>1</v>
      </c>
      <c r="T55">
        <f t="shared" si="16"/>
        <v>1.9716559752696257E-7</v>
      </c>
      <c r="U55" s="33"/>
      <c r="V55">
        <f>VLOOKUP(C55,Active!C$21:E$332,3,FALSE)</f>
        <v>17577.289781386196</v>
      </c>
      <c r="AP55" s="5"/>
    </row>
    <row r="56" spans="1:42" ht="13.5" thickBot="1" x14ac:dyDescent="0.25">
      <c r="A56" s="219" t="s">
        <v>43</v>
      </c>
      <c r="B56" s="219"/>
      <c r="C56" s="223">
        <v>47288.425199999998</v>
      </c>
      <c r="D56" s="220" t="s">
        <v>203</v>
      </c>
      <c r="E56" s="221">
        <f t="shared" si="1"/>
        <v>18616.815802286699</v>
      </c>
      <c r="F56" s="139">
        <f t="shared" si="17"/>
        <v>18617</v>
      </c>
      <c r="G56" s="139">
        <f t="shared" si="12"/>
        <v>-6.8254924997745547E-2</v>
      </c>
      <c r="H56" s="111"/>
      <c r="I56" s="33"/>
      <c r="J56" s="33">
        <f>G56</f>
        <v>-6.8254924997745547E-2</v>
      </c>
      <c r="K56" s="33"/>
      <c r="L56" s="33"/>
      <c r="M56" s="33"/>
      <c r="N56" s="33"/>
      <c r="O56" s="38">
        <f t="shared" ca="1" si="11"/>
        <v>-7.4411631157481034E-2</v>
      </c>
      <c r="P56" s="33">
        <f t="shared" si="13"/>
        <v>-6.6407649091214452E-2</v>
      </c>
      <c r="Q56" s="36">
        <f t="shared" si="14"/>
        <v>32269.925199999998</v>
      </c>
      <c r="R56" s="33">
        <f t="shared" si="15"/>
        <v>3.4124282748502813E-6</v>
      </c>
      <c r="S56" s="5">
        <v>1</v>
      </c>
      <c r="T56">
        <f t="shared" si="16"/>
        <v>3.4124282748502813E-6</v>
      </c>
      <c r="U56" s="33"/>
      <c r="V56">
        <f>VLOOKUP(C56,Active!C$21:E$332,3,FALSE)</f>
        <v>18616.315802286706</v>
      </c>
      <c r="AP56" s="5"/>
    </row>
    <row r="57" spans="1:42" x14ac:dyDescent="0.2">
      <c r="A57" s="141" t="s">
        <v>61</v>
      </c>
      <c r="B57" s="142" t="s">
        <v>71</v>
      </c>
      <c r="C57" s="141">
        <v>48132.203600000001</v>
      </c>
      <c r="D57" s="141" t="s">
        <v>238</v>
      </c>
      <c r="E57" s="33">
        <f t="shared" si="1"/>
        <v>20893.897665799112</v>
      </c>
      <c r="F57" s="137">
        <f t="shared" si="17"/>
        <v>20894</v>
      </c>
      <c r="G57" s="137">
        <f t="shared" si="12"/>
        <v>-3.7920194998150691E-2</v>
      </c>
      <c r="H57" s="112"/>
      <c r="I57" s="38"/>
      <c r="K57" s="33">
        <f>G57</f>
        <v>-3.7920194998150691E-2</v>
      </c>
      <c r="L57" s="38"/>
      <c r="M57" s="38"/>
      <c r="O57" s="38">
        <f t="shared" ca="1" si="11"/>
        <v>-5.7040860560428008E-2</v>
      </c>
      <c r="P57" s="33">
        <f t="shared" si="13"/>
        <v>-3.8176032217025035E-2</v>
      </c>
      <c r="Q57" s="36">
        <f t="shared" si="14"/>
        <v>33113.703600000001</v>
      </c>
      <c r="R57" s="33">
        <f t="shared" si="15"/>
        <v>6.5452682561359037E-8</v>
      </c>
      <c r="S57" s="5">
        <v>1</v>
      </c>
      <c r="T57">
        <f t="shared" si="16"/>
        <v>6.5452682561359037E-8</v>
      </c>
      <c r="U57" s="33"/>
      <c r="V57">
        <f>VLOOKUP(C57,Active!C$21:E$332,3,FALSE)</f>
        <v>20893.397665799122</v>
      </c>
    </row>
    <row r="58" spans="1:42" x14ac:dyDescent="0.2">
      <c r="A58" s="141" t="s">
        <v>61</v>
      </c>
      <c r="B58" s="142" t="s">
        <v>71</v>
      </c>
      <c r="C58" s="141">
        <v>48132.394099999998</v>
      </c>
      <c r="D58" s="141" t="s">
        <v>238</v>
      </c>
      <c r="E58" s="33">
        <f t="shared" si="1"/>
        <v>20894.411762977936</v>
      </c>
      <c r="F58" s="111">
        <f t="shared" si="17"/>
        <v>20894.5</v>
      </c>
      <c r="G58" s="111">
        <f t="shared" si="12"/>
        <v>-3.2696449998184107E-2</v>
      </c>
      <c r="H58" s="112"/>
      <c r="I58" s="38"/>
      <c r="J58" s="33"/>
      <c r="K58" s="33">
        <f>G58</f>
        <v>-3.2696449998184107E-2</v>
      </c>
      <c r="L58" s="38"/>
      <c r="M58" s="38"/>
      <c r="O58" s="38">
        <f t="shared" ca="1" si="11"/>
        <v>-5.7037046161965754E-2</v>
      </c>
      <c r="P58" s="33">
        <f t="shared" si="13"/>
        <v>-3.8169519341904101E-2</v>
      </c>
      <c r="Q58" s="36">
        <f t="shared" si="14"/>
        <v>33113.894099999998</v>
      </c>
      <c r="R58" s="33">
        <f t="shared" si="15"/>
        <v>2.9954488041167607E-5</v>
      </c>
      <c r="S58" s="5">
        <v>1</v>
      </c>
      <c r="T58">
        <f t="shared" si="16"/>
        <v>2.9954488041167607E-5</v>
      </c>
      <c r="U58" s="33"/>
      <c r="V58">
        <f>VLOOKUP(C58,Active!C$21:E$332,3,FALSE)</f>
        <v>20893.911762977947</v>
      </c>
    </row>
    <row r="59" spans="1:42" x14ac:dyDescent="0.2">
      <c r="A59" s="141" t="s">
        <v>61</v>
      </c>
      <c r="B59" s="142" t="s">
        <v>65</v>
      </c>
      <c r="C59" s="141">
        <v>48334.331899999997</v>
      </c>
      <c r="D59" s="141" t="s">
        <v>238</v>
      </c>
      <c r="E59" s="33">
        <f t="shared" si="1"/>
        <v>21439.375822187791</v>
      </c>
      <c r="F59" s="111">
        <f t="shared" si="17"/>
        <v>21439.5</v>
      </c>
      <c r="G59" s="111">
        <f t="shared" si="12"/>
        <v>-4.6014400002604816E-2</v>
      </c>
      <c r="H59" s="112"/>
      <c r="I59" s="38"/>
      <c r="J59" s="33"/>
      <c r="K59" s="33">
        <f>G59</f>
        <v>-4.6014400002604816E-2</v>
      </c>
      <c r="L59" s="38"/>
      <c r="M59" s="38"/>
      <c r="O59" s="38">
        <f t="shared" ca="1" si="11"/>
        <v>-5.2879351838121286E-2</v>
      </c>
      <c r="P59" s="33">
        <f t="shared" si="13"/>
        <v>-3.098861955942786E-2</v>
      </c>
      <c r="Q59" s="36">
        <f t="shared" si="14"/>
        <v>33315.831899999997</v>
      </c>
      <c r="R59" s="33">
        <f t="shared" si="15"/>
        <v>2.2577407792655907E-4</v>
      </c>
      <c r="S59" s="5">
        <v>1</v>
      </c>
      <c r="T59">
        <f t="shared" si="16"/>
        <v>2.2577407792655907E-4</v>
      </c>
      <c r="U59" s="33"/>
      <c r="V59">
        <f>VLOOKUP(C59,Active!C$21:E$332,3,FALSE)</f>
        <v>21438.875822187798</v>
      </c>
    </row>
    <row r="60" spans="1:42" x14ac:dyDescent="0.2">
      <c r="A60" s="37" t="s">
        <v>87</v>
      </c>
      <c r="B60" s="43" t="s">
        <v>65</v>
      </c>
      <c r="C60" s="30">
        <v>48334.332000000002</v>
      </c>
      <c r="D60" s="30"/>
      <c r="E60" s="33">
        <f t="shared" si="1"/>
        <v>21439.376092055089</v>
      </c>
      <c r="F60" s="111">
        <f t="shared" si="17"/>
        <v>21439.5</v>
      </c>
      <c r="G60" s="111">
        <f t="shared" si="12"/>
        <v>-4.5914399997855071E-2</v>
      </c>
      <c r="H60" s="112"/>
      <c r="I60" s="38"/>
      <c r="J60" s="33">
        <f t="shared" ref="J60:J67" si="18">G60</f>
        <v>-4.5914399997855071E-2</v>
      </c>
      <c r="K60" s="33"/>
      <c r="L60" s="38"/>
      <c r="M60" s="38"/>
      <c r="N60" s="38"/>
      <c r="O60" s="38">
        <f t="shared" ca="1" si="11"/>
        <v>-5.2879351838121286E-2</v>
      </c>
      <c r="P60" s="33">
        <f t="shared" si="13"/>
        <v>-3.098861955942786E-2</v>
      </c>
      <c r="Q60" s="36">
        <f t="shared" si="14"/>
        <v>33315.832000000002</v>
      </c>
      <c r="R60" s="33">
        <f t="shared" si="15"/>
        <v>2.2277892169613638E-4</v>
      </c>
      <c r="S60" s="5">
        <v>1</v>
      </c>
      <c r="T60">
        <f t="shared" si="16"/>
        <v>2.2277892169613638E-4</v>
      </c>
      <c r="U60" s="33"/>
      <c r="V60">
        <f>VLOOKUP(C60,Active!C$21:E$332,3,FALSE)</f>
        <v>21438.876092055096</v>
      </c>
      <c r="AP60" s="5"/>
    </row>
    <row r="61" spans="1:42" x14ac:dyDescent="0.2">
      <c r="A61" s="37" t="s">
        <v>87</v>
      </c>
      <c r="B61" s="43" t="s">
        <v>71</v>
      </c>
      <c r="C61" s="30">
        <v>48335.262300000002</v>
      </c>
      <c r="D61" s="30"/>
      <c r="E61" s="33">
        <f t="shared" si="1"/>
        <v>21441.886667411873</v>
      </c>
      <c r="F61" s="111">
        <f t="shared" si="17"/>
        <v>21442</v>
      </c>
      <c r="G61" s="111">
        <f t="shared" si="12"/>
        <v>-4.1995674997451715E-2</v>
      </c>
      <c r="H61" s="112"/>
      <c r="I61" s="38"/>
      <c r="J61" s="33">
        <f t="shared" si="18"/>
        <v>-4.1995674997451715E-2</v>
      </c>
      <c r="K61" s="33"/>
      <c r="L61" s="38"/>
      <c r="M61" s="38"/>
      <c r="N61" s="38"/>
      <c r="O61" s="38">
        <f t="shared" ca="1" si="11"/>
        <v>-5.2860279845810071E-2</v>
      </c>
      <c r="P61" s="33">
        <f t="shared" si="13"/>
        <v>-3.0955302743679719E-2</v>
      </c>
      <c r="Q61" s="36">
        <f t="shared" si="14"/>
        <v>33316.762300000002</v>
      </c>
      <c r="R61" s="33">
        <f t="shared" si="15"/>
        <v>1.2188981950185854E-4</v>
      </c>
      <c r="S61" s="5">
        <v>1</v>
      </c>
      <c r="T61">
        <f t="shared" si="16"/>
        <v>1.2188981950185854E-4</v>
      </c>
      <c r="U61" s="33"/>
      <c r="V61">
        <f>VLOOKUP(C61,Active!C$21:E$332,3,FALSE)</f>
        <v>21441.38666741188</v>
      </c>
      <c r="AP61" s="5"/>
    </row>
    <row r="62" spans="1:42" x14ac:dyDescent="0.2">
      <c r="A62" s="39" t="s">
        <v>55</v>
      </c>
      <c r="B62" s="37"/>
      <c r="C62" s="40">
        <v>48335.262300000002</v>
      </c>
      <c r="D62" s="40"/>
      <c r="E62" s="33">
        <f t="shared" si="1"/>
        <v>21441.886667411873</v>
      </c>
      <c r="F62" s="111">
        <f t="shared" si="17"/>
        <v>21442</v>
      </c>
      <c r="G62" s="111">
        <f t="shared" si="12"/>
        <v>-4.1995674997451715E-2</v>
      </c>
      <c r="H62" s="111"/>
      <c r="I62" s="33"/>
      <c r="J62" s="33">
        <f t="shared" si="18"/>
        <v>-4.1995674997451715E-2</v>
      </c>
      <c r="K62" s="33"/>
      <c r="L62" s="33"/>
      <c r="M62" s="33"/>
      <c r="N62" s="33"/>
      <c r="O62" s="38">
        <f t="shared" ca="1" si="11"/>
        <v>-5.2860279845810071E-2</v>
      </c>
      <c r="P62" s="33">
        <f t="shared" si="13"/>
        <v>-3.0955302743679719E-2</v>
      </c>
      <c r="Q62" s="36">
        <f t="shared" si="14"/>
        <v>33316.762300000002</v>
      </c>
      <c r="R62" s="33">
        <f t="shared" si="15"/>
        <v>1.2188981950185854E-4</v>
      </c>
      <c r="S62" s="5">
        <v>1</v>
      </c>
      <c r="T62">
        <f t="shared" si="16"/>
        <v>1.2188981950185854E-4</v>
      </c>
      <c r="U62" s="33"/>
      <c r="V62">
        <f>VLOOKUP(C62,Active!C$21:E$332,3,FALSE)</f>
        <v>21441.38666741188</v>
      </c>
      <c r="AP62" s="5"/>
    </row>
    <row r="63" spans="1:42" x14ac:dyDescent="0.2">
      <c r="A63" s="39" t="s">
        <v>55</v>
      </c>
      <c r="B63" s="37"/>
      <c r="C63" s="40">
        <v>48335.2624</v>
      </c>
      <c r="D63" s="40"/>
      <c r="E63" s="33">
        <f t="shared" si="1"/>
        <v>21441.886937279149</v>
      </c>
      <c r="F63" s="111">
        <f t="shared" si="17"/>
        <v>21442</v>
      </c>
      <c r="G63" s="111">
        <f t="shared" si="12"/>
        <v>-4.1895674999977928E-2</v>
      </c>
      <c r="H63" s="111"/>
      <c r="I63" s="33"/>
      <c r="J63" s="33">
        <f t="shared" si="18"/>
        <v>-4.1895674999977928E-2</v>
      </c>
      <c r="K63" s="33"/>
      <c r="L63" s="33"/>
      <c r="M63" s="33"/>
      <c r="N63" s="33"/>
      <c r="O63" s="38">
        <f t="shared" ca="1" si="11"/>
        <v>-5.2860279845810071E-2</v>
      </c>
      <c r="P63" s="33">
        <f t="shared" si="13"/>
        <v>-3.0955302743679719E-2</v>
      </c>
      <c r="Q63" s="36">
        <f t="shared" si="14"/>
        <v>33316.7624</v>
      </c>
      <c r="R63" s="33">
        <f t="shared" si="15"/>
        <v>1.1969174510637955E-4</v>
      </c>
      <c r="S63" s="5">
        <v>1</v>
      </c>
      <c r="T63">
        <f t="shared" si="16"/>
        <v>1.1969174510637955E-4</v>
      </c>
      <c r="U63" s="33"/>
      <c r="V63">
        <f>VLOOKUP(C63,Active!C$21:E$332,3,FALSE)</f>
        <v>21441.386937279156</v>
      </c>
      <c r="AP63" s="5"/>
    </row>
    <row r="64" spans="1:42" x14ac:dyDescent="0.2">
      <c r="A64" s="37" t="s">
        <v>87</v>
      </c>
      <c r="B64" s="37" t="s">
        <v>71</v>
      </c>
      <c r="C64" s="30">
        <v>48336.370199999998</v>
      </c>
      <c r="D64" s="30"/>
      <c r="E64" s="33">
        <f t="shared" si="1"/>
        <v>21444.876527067649</v>
      </c>
      <c r="F64" s="111">
        <f t="shared" si="17"/>
        <v>21445</v>
      </c>
      <c r="G64" s="111">
        <f t="shared" si="12"/>
        <v>-4.5753204998618457E-2</v>
      </c>
      <c r="H64" s="112"/>
      <c r="I64" s="38"/>
      <c r="J64" s="33">
        <f t="shared" si="18"/>
        <v>-4.5753204998618457E-2</v>
      </c>
      <c r="K64" s="33"/>
      <c r="L64" s="38"/>
      <c r="M64" s="38"/>
      <c r="N64" s="38"/>
      <c r="O64" s="38">
        <f t="shared" ca="1" si="11"/>
        <v>-5.2837393455036602E-2</v>
      </c>
      <c r="P64" s="33">
        <f t="shared" si="13"/>
        <v>-3.09153180212276E-2</v>
      </c>
      <c r="Q64" s="36">
        <f t="shared" si="14"/>
        <v>33317.870199999998</v>
      </c>
      <c r="R64" s="33">
        <f t="shared" si="15"/>
        <v>2.2016288995382519E-4</v>
      </c>
      <c r="S64" s="5">
        <v>1</v>
      </c>
      <c r="T64">
        <f t="shared" si="16"/>
        <v>2.2016288995382519E-4</v>
      </c>
      <c r="U64" s="33"/>
      <c r="V64">
        <f>VLOOKUP(C64,Active!C$21:E$332,3,FALSE)</f>
        <v>21444.376527067656</v>
      </c>
      <c r="AP64" s="5"/>
    </row>
    <row r="65" spans="1:42" x14ac:dyDescent="0.2">
      <c r="A65" s="141" t="s">
        <v>87</v>
      </c>
      <c r="B65" s="142" t="s">
        <v>65</v>
      </c>
      <c r="C65" s="141">
        <v>48363.235999999997</v>
      </c>
      <c r="D65" s="141" t="s">
        <v>238</v>
      </c>
      <c r="E65" s="33">
        <f t="shared" si="1"/>
        <v>21517.378532249044</v>
      </c>
      <c r="F65" s="111">
        <f t="shared" si="17"/>
        <v>21517.5</v>
      </c>
      <c r="G65" s="111">
        <f t="shared" si="12"/>
        <v>-4.5010180001554545E-2</v>
      </c>
      <c r="H65" s="112"/>
      <c r="I65" s="38"/>
      <c r="J65" s="33">
        <f t="shared" si="18"/>
        <v>-4.5010180001554545E-2</v>
      </c>
      <c r="K65" s="33"/>
      <c r="L65" s="38"/>
      <c r="M65" s="38"/>
      <c r="O65" s="38">
        <f t="shared" ca="1" si="11"/>
        <v>-5.2284305678011428E-2</v>
      </c>
      <c r="P65" s="33">
        <f t="shared" si="13"/>
        <v>-2.9947513272220311E-2</v>
      </c>
      <c r="Q65" s="36">
        <f t="shared" si="14"/>
        <v>33344.735999999997</v>
      </c>
      <c r="R65" s="33">
        <f t="shared" si="15"/>
        <v>2.2688392899899247E-4</v>
      </c>
      <c r="S65" s="5">
        <v>1</v>
      </c>
      <c r="T65">
        <f t="shared" si="16"/>
        <v>2.2688392899899247E-4</v>
      </c>
      <c r="U65" s="33"/>
      <c r="V65">
        <f>VLOOKUP(C65,Active!C$21:E$332,3,FALSE)</f>
        <v>21516.878532249051</v>
      </c>
    </row>
    <row r="66" spans="1:42" x14ac:dyDescent="0.2">
      <c r="A66" s="37" t="s">
        <v>87</v>
      </c>
      <c r="B66" s="37" t="s">
        <v>65</v>
      </c>
      <c r="C66" s="30">
        <v>48363.236199999999</v>
      </c>
      <c r="D66" s="30"/>
      <c r="E66" s="33">
        <f t="shared" si="1"/>
        <v>21517.379071983622</v>
      </c>
      <c r="F66" s="111">
        <f t="shared" si="17"/>
        <v>21517.5</v>
      </c>
      <c r="G66" s="111">
        <f t="shared" si="12"/>
        <v>-4.4810179999331012E-2</v>
      </c>
      <c r="H66" s="112"/>
      <c r="I66" s="38"/>
      <c r="J66" s="33">
        <f t="shared" si="18"/>
        <v>-4.4810179999331012E-2</v>
      </c>
      <c r="K66" s="33"/>
      <c r="L66" s="38"/>
      <c r="M66" s="38"/>
      <c r="N66" s="38"/>
      <c r="O66" s="38">
        <f t="shared" ca="1" si="11"/>
        <v>-5.2284305678011428E-2</v>
      </c>
      <c r="P66" s="33">
        <f t="shared" si="13"/>
        <v>-2.9947513272220311E-2</v>
      </c>
      <c r="Q66" s="36">
        <f t="shared" si="14"/>
        <v>33344.736199999999</v>
      </c>
      <c r="R66" s="33">
        <f t="shared" si="15"/>
        <v>2.2089886224116353E-4</v>
      </c>
      <c r="S66" s="5">
        <v>1</v>
      </c>
      <c r="T66">
        <f t="shared" si="16"/>
        <v>2.2089886224116353E-4</v>
      </c>
      <c r="U66" s="33"/>
      <c r="V66">
        <f>VLOOKUP(C66,Active!C$21:E$332,3,FALSE)</f>
        <v>21516.879071983629</v>
      </c>
      <c r="AP66" s="5"/>
    </row>
    <row r="67" spans="1:42" x14ac:dyDescent="0.2">
      <c r="A67" s="141" t="s">
        <v>87</v>
      </c>
      <c r="B67" s="142" t="s">
        <v>65</v>
      </c>
      <c r="C67" s="143">
        <v>48363.236499999999</v>
      </c>
      <c r="D67" s="141" t="s">
        <v>238</v>
      </c>
      <c r="E67" s="33">
        <f t="shared" si="1"/>
        <v>21517.379881585475</v>
      </c>
      <c r="F67" s="111">
        <f t="shared" si="17"/>
        <v>21517.5</v>
      </c>
      <c r="G67" s="111">
        <f t="shared" si="12"/>
        <v>-4.4510179999633692E-2</v>
      </c>
      <c r="H67" s="112"/>
      <c r="I67" s="38"/>
      <c r="J67" s="33">
        <f t="shared" si="18"/>
        <v>-4.4510179999633692E-2</v>
      </c>
      <c r="K67" s="33"/>
      <c r="L67" s="38"/>
      <c r="M67" s="38"/>
      <c r="O67" s="38">
        <f t="shared" ca="1" si="11"/>
        <v>-5.2284305678011428E-2</v>
      </c>
      <c r="P67" s="33">
        <f t="shared" si="13"/>
        <v>-2.9947513272220311E-2</v>
      </c>
      <c r="Q67" s="36">
        <f t="shared" si="14"/>
        <v>33344.736499999999</v>
      </c>
      <c r="R67" s="33">
        <f t="shared" si="15"/>
        <v>2.1207126221371278E-4</v>
      </c>
      <c r="S67" s="5">
        <v>1</v>
      </c>
      <c r="T67">
        <f t="shared" si="16"/>
        <v>2.1207126221371278E-4</v>
      </c>
      <c r="U67" s="33"/>
      <c r="V67">
        <f>VLOOKUP(C67,Active!C$21:E$332,3,FALSE)</f>
        <v>21516.879881585483</v>
      </c>
    </row>
    <row r="68" spans="1:42" x14ac:dyDescent="0.2">
      <c r="A68" s="141" t="s">
        <v>61</v>
      </c>
      <c r="B68" s="142" t="s">
        <v>71</v>
      </c>
      <c r="C68" s="141">
        <v>48363.236499999999</v>
      </c>
      <c r="D68" s="141" t="s">
        <v>238</v>
      </c>
      <c r="E68" s="33">
        <f t="shared" si="1"/>
        <v>21517.379881585475</v>
      </c>
      <c r="F68" s="111">
        <f t="shared" si="17"/>
        <v>21517.5</v>
      </c>
      <c r="G68" s="111">
        <f t="shared" si="12"/>
        <v>-4.4510179999633692E-2</v>
      </c>
      <c r="H68" s="112"/>
      <c r="I68" s="38"/>
      <c r="J68" s="33"/>
      <c r="K68" s="33">
        <f>G68</f>
        <v>-4.4510179999633692E-2</v>
      </c>
      <c r="L68" s="38"/>
      <c r="M68" s="38"/>
      <c r="O68" s="38">
        <f ca="1">+C$11+C$12*F68</f>
        <v>-5.2284305678011428E-2</v>
      </c>
      <c r="P68" s="33">
        <f t="shared" si="13"/>
        <v>-2.9947513272220311E-2</v>
      </c>
      <c r="Q68" s="36">
        <f t="shared" si="14"/>
        <v>33344.736499999999</v>
      </c>
      <c r="R68" s="33">
        <f t="shared" si="15"/>
        <v>2.1207126221371278E-4</v>
      </c>
      <c r="S68" s="5">
        <v>1</v>
      </c>
      <c r="T68">
        <f t="shared" si="16"/>
        <v>2.1207126221371278E-4</v>
      </c>
      <c r="U68" s="33"/>
      <c r="V68">
        <f>VLOOKUP(C68,Active!C$21:E$332,3,FALSE)</f>
        <v>21516.879881585483</v>
      </c>
    </row>
    <row r="69" spans="1:42" x14ac:dyDescent="0.2">
      <c r="A69" s="141" t="s">
        <v>87</v>
      </c>
      <c r="B69" s="142" t="s">
        <v>71</v>
      </c>
      <c r="C69" s="141">
        <v>48364.165500000003</v>
      </c>
      <c r="D69" s="141" t="s">
        <v>238</v>
      </c>
      <c r="E69" s="33">
        <f t="shared" si="1"/>
        <v>21519.886948667558</v>
      </c>
      <c r="F69" s="111">
        <f t="shared" si="17"/>
        <v>21520</v>
      </c>
      <c r="G69" s="111">
        <f t="shared" si="12"/>
        <v>-4.1891454995493405E-2</v>
      </c>
      <c r="H69" s="112"/>
      <c r="I69" s="38"/>
      <c r="J69" s="33">
        <f>G69</f>
        <v>-4.1891454995493405E-2</v>
      </c>
      <c r="K69" s="33"/>
      <c r="L69" s="38"/>
      <c r="M69" s="38"/>
      <c r="O69" s="38">
        <f ca="1">+C$11+C$12*F69</f>
        <v>-5.2265233685700213E-2</v>
      </c>
      <c r="P69" s="33">
        <f t="shared" si="13"/>
        <v>-2.9914089063368454E-2</v>
      </c>
      <c r="Q69" s="36">
        <f t="shared" si="14"/>
        <v>33345.665500000003</v>
      </c>
      <c r="R69" s="33">
        <f t="shared" si="15"/>
        <v>1.4345729467202739E-4</v>
      </c>
      <c r="S69" s="5">
        <v>1</v>
      </c>
      <c r="T69">
        <f t="shared" si="16"/>
        <v>1.4345729467202739E-4</v>
      </c>
      <c r="U69" s="33"/>
      <c r="V69">
        <f>VLOOKUP(C69,Active!C$21:E$332,3,FALSE)</f>
        <v>21519.386948667565</v>
      </c>
    </row>
    <row r="70" spans="1:42" x14ac:dyDescent="0.2">
      <c r="A70" s="141" t="s">
        <v>61</v>
      </c>
      <c r="B70" s="142" t="s">
        <v>65</v>
      </c>
      <c r="C70" s="141">
        <v>48364.165500000003</v>
      </c>
      <c r="D70" s="141" t="s">
        <v>238</v>
      </c>
      <c r="E70" s="33">
        <f t="shared" si="1"/>
        <v>21519.886948667558</v>
      </c>
      <c r="F70" s="111">
        <f t="shared" si="17"/>
        <v>21520</v>
      </c>
      <c r="G70" s="111">
        <f t="shared" si="12"/>
        <v>-4.1891454995493405E-2</v>
      </c>
      <c r="H70" s="112"/>
      <c r="I70" s="38"/>
      <c r="J70" s="33"/>
      <c r="K70" s="33">
        <f>G70</f>
        <v>-4.1891454995493405E-2</v>
      </c>
      <c r="L70" s="38"/>
      <c r="M70" s="38"/>
      <c r="O70" s="38">
        <f ca="1">+C$11+C$12*F70</f>
        <v>-5.2265233685700213E-2</v>
      </c>
      <c r="P70" s="33">
        <f t="shared" si="13"/>
        <v>-2.9914089063368454E-2</v>
      </c>
      <c r="Q70" s="36">
        <f t="shared" si="14"/>
        <v>33345.665500000003</v>
      </c>
      <c r="R70" s="33">
        <f t="shared" si="15"/>
        <v>1.4345729467202739E-4</v>
      </c>
      <c r="S70" s="5">
        <v>1</v>
      </c>
      <c r="T70">
        <f t="shared" si="16"/>
        <v>1.4345729467202739E-4</v>
      </c>
      <c r="U70" s="33"/>
      <c r="V70">
        <f>VLOOKUP(C70,Active!C$21:E$332,3,FALSE)</f>
        <v>21519.386948667565</v>
      </c>
    </row>
    <row r="71" spans="1:42" x14ac:dyDescent="0.2">
      <c r="A71" s="37" t="s">
        <v>87</v>
      </c>
      <c r="B71" s="37" t="s">
        <v>71</v>
      </c>
      <c r="C71" s="30">
        <v>48364.165699999998</v>
      </c>
      <c r="D71" s="30"/>
      <c r="E71" s="33">
        <f t="shared" si="1"/>
        <v>21519.887488402113</v>
      </c>
      <c r="F71" s="111">
        <f t="shared" si="17"/>
        <v>21520</v>
      </c>
      <c r="G71" s="111">
        <f t="shared" si="12"/>
        <v>-4.169145500054583E-2</v>
      </c>
      <c r="H71" s="112"/>
      <c r="I71" s="38"/>
      <c r="J71" s="33">
        <f>G71</f>
        <v>-4.169145500054583E-2</v>
      </c>
      <c r="K71" s="33"/>
      <c r="L71" s="38"/>
      <c r="M71" s="38"/>
      <c r="N71" s="38"/>
      <c r="O71" s="38"/>
      <c r="P71" s="33">
        <f t="shared" si="13"/>
        <v>-2.9914089063368454E-2</v>
      </c>
      <c r="Q71" s="36">
        <f t="shared" si="14"/>
        <v>33345.665699999998</v>
      </c>
      <c r="R71" s="33">
        <f t="shared" si="15"/>
        <v>1.3870634841818593E-4</v>
      </c>
      <c r="S71" s="5">
        <v>1</v>
      </c>
      <c r="T71">
        <f t="shared" si="16"/>
        <v>1.3870634841818593E-4</v>
      </c>
      <c r="U71" s="33"/>
      <c r="V71">
        <f>VLOOKUP(C71,Active!C$21:E$332,3,FALSE)</f>
        <v>21519.387488402124</v>
      </c>
      <c r="AP71" s="5"/>
    </row>
    <row r="72" spans="1:42" x14ac:dyDescent="0.2">
      <c r="A72" s="39" t="s">
        <v>55</v>
      </c>
      <c r="B72" s="37"/>
      <c r="C72" s="40">
        <v>48364.165999999997</v>
      </c>
      <c r="D72" s="40"/>
      <c r="E72" s="33">
        <f t="shared" si="1"/>
        <v>21519.888298003971</v>
      </c>
      <c r="F72" s="111">
        <f t="shared" si="17"/>
        <v>21520</v>
      </c>
      <c r="G72" s="111">
        <f t="shared" si="12"/>
        <v>-4.1391455000848509E-2</v>
      </c>
      <c r="H72" s="111"/>
      <c r="I72" s="33"/>
      <c r="J72" s="33">
        <f>G72</f>
        <v>-4.1391455000848509E-2</v>
      </c>
      <c r="K72" s="33"/>
      <c r="L72" s="33"/>
      <c r="M72" s="33"/>
      <c r="N72" s="33"/>
      <c r="O72" s="33"/>
      <c r="P72" s="33">
        <f t="shared" si="13"/>
        <v>-2.9914089063368454E-2</v>
      </c>
      <c r="Q72" s="36">
        <f t="shared" si="14"/>
        <v>33345.665999999997</v>
      </c>
      <c r="R72" s="33">
        <f t="shared" si="15"/>
        <v>1.3172992886282742E-4</v>
      </c>
      <c r="S72" s="5">
        <v>1</v>
      </c>
      <c r="T72">
        <f t="shared" si="16"/>
        <v>1.3172992886282742E-4</v>
      </c>
      <c r="U72" s="33"/>
      <c r="V72">
        <f>VLOOKUP(C72,Active!C$21:E$332,3,FALSE)</f>
        <v>21519.388298003978</v>
      </c>
      <c r="AP72" s="5"/>
    </row>
    <row r="73" spans="1:42" x14ac:dyDescent="0.2">
      <c r="A73" s="141" t="s">
        <v>61</v>
      </c>
      <c r="B73" s="142" t="s">
        <v>71</v>
      </c>
      <c r="C73" s="141">
        <v>48500.173000000003</v>
      </c>
      <c r="D73" s="141" t="s">
        <v>238</v>
      </c>
      <c r="E73" s="33">
        <f t="shared" si="1"/>
        <v>21886.926696961262</v>
      </c>
      <c r="F73" s="111">
        <f t="shared" si="17"/>
        <v>21887</v>
      </c>
      <c r="G73" s="111">
        <f t="shared" si="12"/>
        <v>-2.7162624995980877E-2</v>
      </c>
      <c r="H73" s="112"/>
      <c r="I73" s="38"/>
      <c r="J73" s="33"/>
      <c r="K73" s="33">
        <f>G73</f>
        <v>-2.7162624995980877E-2</v>
      </c>
      <c r="L73" s="38"/>
      <c r="M73" s="38"/>
      <c r="O73" s="38"/>
      <c r="P73" s="33">
        <f t="shared" si="13"/>
        <v>-2.4970073657966524E-2</v>
      </c>
      <c r="Q73" s="36">
        <f t="shared" si="14"/>
        <v>33481.673000000003</v>
      </c>
      <c r="R73" s="33">
        <f t="shared" si="15"/>
        <v>4.8072813698285322E-6</v>
      </c>
      <c r="S73" s="5">
        <v>1</v>
      </c>
      <c r="T73">
        <f t="shared" si="16"/>
        <v>4.8072813698285322E-6</v>
      </c>
      <c r="U73" s="33"/>
      <c r="V73">
        <f>VLOOKUP(C73,Active!C$21:E$332,3,FALSE)</f>
        <v>21886.426696961269</v>
      </c>
      <c r="AP73" s="5"/>
    </row>
    <row r="74" spans="1:42" x14ac:dyDescent="0.2">
      <c r="A74" s="141" t="s">
        <v>61</v>
      </c>
      <c r="B74" s="142" t="s">
        <v>71</v>
      </c>
      <c r="C74" s="141">
        <v>48774.391199999998</v>
      </c>
      <c r="D74" s="141" t="s">
        <v>238</v>
      </c>
      <c r="E74" s="33">
        <f t="shared" si="1"/>
        <v>22626.951909582262</v>
      </c>
      <c r="F74" s="111">
        <f t="shared" si="17"/>
        <v>22627</v>
      </c>
      <c r="G74" s="111">
        <f t="shared" si="12"/>
        <v>-1.782002500112867E-2</v>
      </c>
      <c r="H74" s="112"/>
      <c r="I74" s="38"/>
      <c r="J74" s="33"/>
      <c r="K74" s="33">
        <f>G74</f>
        <v>-1.782002500112867E-2</v>
      </c>
      <c r="L74" s="38"/>
      <c r="M74" s="38"/>
      <c r="O74" s="38"/>
      <c r="P74" s="33">
        <f t="shared" si="13"/>
        <v>-1.477563917354871E-2</v>
      </c>
      <c r="Q74" s="36">
        <f t="shared" si="14"/>
        <v>33755.891199999998</v>
      </c>
      <c r="R74" s="33">
        <f t="shared" si="15"/>
        <v>9.2682850671697157E-6</v>
      </c>
      <c r="S74" s="5">
        <v>1</v>
      </c>
      <c r="T74">
        <f t="shared" si="16"/>
        <v>9.2682850671697157E-6</v>
      </c>
      <c r="U74" s="33"/>
      <c r="V74">
        <f>VLOOKUP(C74,Active!C$21:E$332,3,FALSE)</f>
        <v>22626.451909582269</v>
      </c>
      <c r="AP74" s="5"/>
    </row>
    <row r="75" spans="1:42" x14ac:dyDescent="0.2">
      <c r="A75" s="141" t="s">
        <v>61</v>
      </c>
      <c r="B75" s="142" t="s">
        <v>71</v>
      </c>
      <c r="C75" s="141">
        <v>48774.580699999999</v>
      </c>
      <c r="D75" s="141" t="s">
        <v>238</v>
      </c>
      <c r="E75" s="33">
        <f t="shared" si="1"/>
        <v>22627.463308088241</v>
      </c>
      <c r="F75" s="111">
        <f t="shared" si="17"/>
        <v>22627.5</v>
      </c>
      <c r="G75" s="111">
        <f t="shared" si="12"/>
        <v>-1.3596279997727834E-2</v>
      </c>
      <c r="H75" s="112"/>
      <c r="I75" s="38"/>
      <c r="J75" s="33"/>
      <c r="K75" s="33">
        <f>G75</f>
        <v>-1.3596279997727834E-2</v>
      </c>
      <c r="L75" s="38"/>
      <c r="M75" s="38"/>
      <c r="O75" s="38"/>
      <c r="P75" s="33">
        <f t="shared" si="13"/>
        <v>-1.4768649087533531E-2</v>
      </c>
      <c r="Q75" s="36">
        <f t="shared" si="14"/>
        <v>33756.080699999999</v>
      </c>
      <c r="R75" s="33">
        <f t="shared" si="15"/>
        <v>1.3744492827318388E-6</v>
      </c>
      <c r="S75" s="5">
        <v>1</v>
      </c>
      <c r="T75">
        <f t="shared" si="16"/>
        <v>1.3744492827318388E-6</v>
      </c>
      <c r="U75" s="33"/>
      <c r="V75">
        <f>VLOOKUP(C75,Active!C$21:E$332,3,FALSE)</f>
        <v>22626.963308088249</v>
      </c>
      <c r="AP75" s="5"/>
    </row>
    <row r="76" spans="1:42" x14ac:dyDescent="0.2">
      <c r="A76" s="39" t="s">
        <v>57</v>
      </c>
      <c r="B76" s="37"/>
      <c r="C76" s="40">
        <v>49130.507799999999</v>
      </c>
      <c r="D76" s="40"/>
      <c r="E76" s="33">
        <f t="shared" si="1"/>
        <v>23587.994111131513</v>
      </c>
      <c r="F76" s="111">
        <f t="shared" si="17"/>
        <v>23588</v>
      </c>
      <c r="G76" s="111">
        <f t="shared" si="12"/>
        <v>-2.1821350019308738E-3</v>
      </c>
      <c r="H76" s="111"/>
      <c r="I76" s="33"/>
      <c r="J76" s="33">
        <f t="shared" ref="J76:J83" si="19">G76</f>
        <v>-2.1821350019308738E-3</v>
      </c>
      <c r="K76" s="33"/>
      <c r="L76" s="33"/>
      <c r="M76" s="33"/>
      <c r="N76" s="33"/>
      <c r="O76" s="33"/>
      <c r="P76" s="33">
        <f t="shared" si="13"/>
        <v>-1.0865190211465092E-3</v>
      </c>
      <c r="Q76" s="36">
        <f t="shared" si="14"/>
        <v>34112.007799999999</v>
      </c>
      <c r="R76" s="33">
        <f t="shared" si="15"/>
        <v>1.2003743773500852E-6</v>
      </c>
      <c r="S76" s="5">
        <v>1</v>
      </c>
      <c r="T76">
        <f t="shared" si="16"/>
        <v>1.2003743773500852E-6</v>
      </c>
      <c r="U76" s="33"/>
      <c r="V76">
        <f>VLOOKUP(C76,Active!C$21:E$332,3,FALSE)</f>
        <v>23587.49411113152</v>
      </c>
      <c r="AP76" s="5"/>
    </row>
    <row r="77" spans="1:42" x14ac:dyDescent="0.2">
      <c r="A77" s="39" t="s">
        <v>57</v>
      </c>
      <c r="B77" s="37"/>
      <c r="C77" s="40">
        <v>49130.507799999999</v>
      </c>
      <c r="D77" s="40"/>
      <c r="E77" s="33">
        <f t="shared" si="1"/>
        <v>23587.994111131513</v>
      </c>
      <c r="F77" s="111">
        <f t="shared" si="17"/>
        <v>23588</v>
      </c>
      <c r="G77" s="111">
        <f t="shared" si="12"/>
        <v>-2.1821350019308738E-3</v>
      </c>
      <c r="H77" s="111"/>
      <c r="I77" s="33"/>
      <c r="J77" s="33">
        <f t="shared" si="19"/>
        <v>-2.1821350019308738E-3</v>
      </c>
      <c r="K77" s="33"/>
      <c r="L77" s="33"/>
      <c r="M77" s="33"/>
      <c r="N77" s="33"/>
      <c r="O77" s="33"/>
      <c r="P77" s="33">
        <f t="shared" si="13"/>
        <v>-1.0865190211465092E-3</v>
      </c>
      <c r="Q77" s="36">
        <f t="shared" si="14"/>
        <v>34112.007799999999</v>
      </c>
      <c r="R77" s="33">
        <f t="shared" si="15"/>
        <v>1.2003743773500852E-6</v>
      </c>
      <c r="S77" s="5">
        <v>1</v>
      </c>
      <c r="T77">
        <f t="shared" si="16"/>
        <v>1.2003743773500852E-6</v>
      </c>
      <c r="U77" s="33"/>
      <c r="V77">
        <f>VLOOKUP(C77,Active!C$21:E$332,3,FALSE)</f>
        <v>23587.49411113152</v>
      </c>
      <c r="AP77" s="5"/>
    </row>
    <row r="78" spans="1:42" x14ac:dyDescent="0.2">
      <c r="A78" s="39" t="s">
        <v>58</v>
      </c>
      <c r="B78" s="37"/>
      <c r="C78" s="40">
        <v>49154.405899999998</v>
      </c>
      <c r="D78" s="40"/>
      <c r="E78" s="33">
        <f t="shared" si="1"/>
        <v>23652.487264881838</v>
      </c>
      <c r="F78" s="111">
        <f t="shared" si="17"/>
        <v>23652.5</v>
      </c>
      <c r="G78" s="111">
        <f t="shared" si="12"/>
        <v>-4.7190300028887577E-3</v>
      </c>
      <c r="H78" s="111"/>
      <c r="I78" s="33"/>
      <c r="J78" s="33">
        <f t="shared" si="19"/>
        <v>-4.7190300028887577E-3</v>
      </c>
      <c r="K78" s="33"/>
      <c r="L78" s="33"/>
      <c r="M78" s="33"/>
      <c r="N78" s="33"/>
      <c r="O78" s="33"/>
      <c r="P78" s="33">
        <f t="shared" si="13"/>
        <v>-1.4952424721531576E-4</v>
      </c>
      <c r="Q78" s="36">
        <f t="shared" si="14"/>
        <v>34135.905899999998</v>
      </c>
      <c r="R78" s="33">
        <f t="shared" si="15"/>
        <v>2.0880382851132714E-5</v>
      </c>
      <c r="S78" s="5">
        <v>1</v>
      </c>
      <c r="T78">
        <f t="shared" si="16"/>
        <v>2.0880382851132714E-5</v>
      </c>
      <c r="U78" s="33"/>
      <c r="V78">
        <f>VLOOKUP(C78,Active!C$21:E$332,3,FALSE)</f>
        <v>23651.987264881845</v>
      </c>
      <c r="AP78" s="5"/>
    </row>
    <row r="79" spans="1:42" x14ac:dyDescent="0.2">
      <c r="A79" s="39" t="s">
        <v>58</v>
      </c>
      <c r="B79" s="37"/>
      <c r="C79" s="40">
        <v>49154.409099999997</v>
      </c>
      <c r="D79" s="40"/>
      <c r="E79" s="33">
        <f t="shared" si="1"/>
        <v>23652.495900634971</v>
      </c>
      <c r="F79" s="111">
        <f t="shared" si="17"/>
        <v>23652.5</v>
      </c>
      <c r="G79" s="111">
        <f t="shared" si="12"/>
        <v>-1.5190300036920235E-3</v>
      </c>
      <c r="H79" s="111"/>
      <c r="I79" s="33"/>
      <c r="J79" s="33">
        <f t="shared" si="19"/>
        <v>-1.5190300036920235E-3</v>
      </c>
      <c r="K79" s="33"/>
      <c r="L79" s="33"/>
      <c r="M79" s="33"/>
      <c r="N79" s="33"/>
      <c r="O79" s="33"/>
      <c r="P79" s="33">
        <f t="shared" si="13"/>
        <v>-1.4952424721531576E-4</v>
      </c>
      <c r="Q79" s="36">
        <f t="shared" si="14"/>
        <v>34135.909099999997</v>
      </c>
      <c r="R79" s="33">
        <f t="shared" si="15"/>
        <v>1.8755460170228394E-6</v>
      </c>
      <c r="S79" s="5">
        <v>1</v>
      </c>
      <c r="T79">
        <f t="shared" si="16"/>
        <v>1.8755460170228394E-6</v>
      </c>
      <c r="U79" s="33"/>
      <c r="V79">
        <f>VLOOKUP(C79,Active!C$21:E$332,3,FALSE)</f>
        <v>23651.995900634978</v>
      </c>
      <c r="AP79" s="5"/>
    </row>
    <row r="80" spans="1:42" x14ac:dyDescent="0.2">
      <c r="A80" s="39" t="s">
        <v>58</v>
      </c>
      <c r="B80" s="37"/>
      <c r="C80" s="40">
        <v>49166.448100000001</v>
      </c>
      <c r="D80" s="40"/>
      <c r="E80" s="33">
        <f t="shared" si="1"/>
        <v>23684.985223133433</v>
      </c>
      <c r="F80" s="111">
        <f t="shared" si="17"/>
        <v>23685</v>
      </c>
      <c r="G80" s="111">
        <f t="shared" si="12"/>
        <v>-5.4756049939896911E-3</v>
      </c>
      <c r="H80" s="111"/>
      <c r="I80" s="33"/>
      <c r="J80" s="33">
        <f t="shared" si="19"/>
        <v>-5.4756049939896911E-3</v>
      </c>
      <c r="K80" s="33"/>
      <c r="L80" s="33"/>
      <c r="M80" s="33"/>
      <c r="N80" s="33"/>
      <c r="O80" s="33"/>
      <c r="P80" s="33">
        <f t="shared" si="13"/>
        <v>3.234729966950789E-4</v>
      </c>
      <c r="Q80" s="36">
        <f t="shared" si="14"/>
        <v>34147.948100000001</v>
      </c>
      <c r="R80" s="33">
        <f t="shared" si="15"/>
        <v>3.3629305542044512E-5</v>
      </c>
      <c r="S80" s="5">
        <v>1</v>
      </c>
      <c r="T80">
        <f t="shared" si="16"/>
        <v>3.3629305542044512E-5</v>
      </c>
      <c r="U80" s="33"/>
      <c r="V80">
        <f>VLOOKUP(C80,Active!C$21:E$332,3,FALSE)</f>
        <v>23684.485223133441</v>
      </c>
      <c r="AP80" s="5"/>
    </row>
    <row r="81" spans="1:42" x14ac:dyDescent="0.2">
      <c r="A81" s="39" t="s">
        <v>58</v>
      </c>
      <c r="B81" s="37"/>
      <c r="C81" s="40">
        <v>49166.4499</v>
      </c>
      <c r="D81" s="40"/>
      <c r="E81" s="33">
        <f t="shared" si="1"/>
        <v>23684.990080744567</v>
      </c>
      <c r="F81" s="111">
        <f t="shared" si="17"/>
        <v>23685</v>
      </c>
      <c r="G81" s="111">
        <f t="shared" si="12"/>
        <v>-3.6756049958057702E-3</v>
      </c>
      <c r="H81" s="111"/>
      <c r="I81" s="33"/>
      <c r="J81" s="33">
        <f t="shared" si="19"/>
        <v>-3.6756049958057702E-3</v>
      </c>
      <c r="K81" s="33"/>
      <c r="L81" s="33"/>
      <c r="M81" s="33"/>
      <c r="N81" s="33"/>
      <c r="O81" s="33"/>
      <c r="P81" s="33">
        <f t="shared" si="13"/>
        <v>3.234729966950789E-4</v>
      </c>
      <c r="Q81" s="36">
        <f t="shared" si="14"/>
        <v>34147.9499</v>
      </c>
      <c r="R81" s="33">
        <f t="shared" si="15"/>
        <v>1.5992624790104621E-5</v>
      </c>
      <c r="S81" s="5">
        <v>1</v>
      </c>
      <c r="T81">
        <f t="shared" si="16"/>
        <v>1.5992624790104621E-5</v>
      </c>
      <c r="U81" s="33"/>
      <c r="V81">
        <f>VLOOKUP(C81,Active!C$21:E$332,3,FALSE)</f>
        <v>23684.490080744574</v>
      </c>
      <c r="AP81" s="5"/>
    </row>
    <row r="82" spans="1:42" x14ac:dyDescent="0.2">
      <c r="A82" s="39" t="s">
        <v>58</v>
      </c>
      <c r="B82" s="37"/>
      <c r="C82" s="40">
        <v>49504.408199999998</v>
      </c>
      <c r="D82" s="40"/>
      <c r="E82" s="33">
        <f t="shared" si="1"/>
        <v>24597.02897099523</v>
      </c>
      <c r="F82" s="111">
        <f t="shared" si="17"/>
        <v>24597</v>
      </c>
      <c r="G82" s="111">
        <f t="shared" si="12"/>
        <v>1.0735274998296518E-2</v>
      </c>
      <c r="H82" s="111"/>
      <c r="I82" s="33"/>
      <c r="J82" s="33">
        <f t="shared" si="19"/>
        <v>1.0735274998296518E-2</v>
      </c>
      <c r="K82" s="33"/>
      <c r="L82" s="33"/>
      <c r="M82" s="33"/>
      <c r="N82" s="33"/>
      <c r="O82" s="33"/>
      <c r="P82" s="33">
        <f t="shared" si="13"/>
        <v>1.383370001879336E-2</v>
      </c>
      <c r="Q82" s="36">
        <f t="shared" si="14"/>
        <v>34485.908199999998</v>
      </c>
      <c r="R82" s="33">
        <f t="shared" si="15"/>
        <v>9.6002376076408564E-6</v>
      </c>
      <c r="S82" s="5">
        <v>1</v>
      </c>
      <c r="T82">
        <f t="shared" si="16"/>
        <v>9.6002376076408564E-6</v>
      </c>
      <c r="U82" s="33"/>
      <c r="V82">
        <f>VLOOKUP(C82,Active!C$21:E$332,3,FALSE)</f>
        <v>24596.528970995238</v>
      </c>
    </row>
    <row r="83" spans="1:42" x14ac:dyDescent="0.2">
      <c r="A83" s="39" t="s">
        <v>58</v>
      </c>
      <c r="B83" s="37"/>
      <c r="C83" s="40">
        <v>49504.409599999999</v>
      </c>
      <c r="D83" s="40"/>
      <c r="E83" s="33">
        <f t="shared" si="1"/>
        <v>24597.03274913723</v>
      </c>
      <c r="F83" s="111">
        <f t="shared" si="17"/>
        <v>24597</v>
      </c>
      <c r="G83" s="111">
        <f t="shared" si="12"/>
        <v>1.2135274999309331E-2</v>
      </c>
      <c r="H83" s="111"/>
      <c r="I83" s="33"/>
      <c r="J83" s="33">
        <f t="shared" si="19"/>
        <v>1.2135274999309331E-2</v>
      </c>
      <c r="K83" s="33"/>
      <c r="L83" s="33"/>
      <c r="M83" s="33"/>
      <c r="N83" s="33"/>
      <c r="O83" s="33"/>
      <c r="P83" s="33">
        <f t="shared" si="13"/>
        <v>1.383370001879336E-2</v>
      </c>
      <c r="Q83" s="36">
        <f t="shared" si="14"/>
        <v>34485.909599999999</v>
      </c>
      <c r="R83" s="33">
        <f t="shared" si="15"/>
        <v>2.8846475468093241E-6</v>
      </c>
      <c r="S83" s="5">
        <v>1</v>
      </c>
      <c r="T83">
        <f t="shared" si="16"/>
        <v>2.8846475468093241E-6</v>
      </c>
      <c r="U83" s="33"/>
      <c r="V83">
        <f>VLOOKUP(C83,Active!C$21:E$332,3,FALSE)</f>
        <v>24596.532749137237</v>
      </c>
    </row>
    <row r="84" spans="1:42" x14ac:dyDescent="0.2">
      <c r="A84" s="37" t="s">
        <v>44</v>
      </c>
      <c r="B84" s="37"/>
      <c r="C84" s="30">
        <v>49511.449699999997</v>
      </c>
      <c r="D84" s="30">
        <v>1E-3</v>
      </c>
      <c r="E84" s="33">
        <f t="shared" si="1"/>
        <v>24616.031675902017</v>
      </c>
      <c r="F84" s="111">
        <f t="shared" si="17"/>
        <v>24616</v>
      </c>
      <c r="G84" s="111">
        <f t="shared" si="12"/>
        <v>1.1737584994989447E-2</v>
      </c>
      <c r="H84" s="111"/>
      <c r="I84" s="33"/>
      <c r="J84" s="33"/>
      <c r="K84" s="38">
        <f>G84</f>
        <v>1.1737584994989447E-2</v>
      </c>
      <c r="L84" s="33"/>
      <c r="M84" s="33"/>
      <c r="N84" s="33"/>
      <c r="O84" s="33"/>
      <c r="P84" s="33">
        <f t="shared" si="13"/>
        <v>1.4120034047425206E-2</v>
      </c>
      <c r="Q84" s="36">
        <f t="shared" si="14"/>
        <v>34492.949699999997</v>
      </c>
      <c r="R84" s="33">
        <f t="shared" si="15"/>
        <v>5.6760634874520454E-6</v>
      </c>
      <c r="S84" s="5">
        <v>1</v>
      </c>
      <c r="T84">
        <f t="shared" si="16"/>
        <v>5.6760634874520454E-6</v>
      </c>
      <c r="U84" s="33"/>
      <c r="V84">
        <f>VLOOKUP(C84,Active!C$21:E$332,3,FALSE)</f>
        <v>24615.531675902024</v>
      </c>
    </row>
    <row r="85" spans="1:42" x14ac:dyDescent="0.2">
      <c r="A85" s="37" t="s">
        <v>45</v>
      </c>
      <c r="B85" s="25" t="s">
        <v>65</v>
      </c>
      <c r="C85" s="30">
        <v>49844.399599999997</v>
      </c>
      <c r="D85" s="30">
        <v>1.1999999999999999E-3</v>
      </c>
      <c r="E85" s="33">
        <f t="shared" ref="E85:E148" si="20">+(C85-C$7)/C$8</f>
        <v>25514.554533026909</v>
      </c>
      <c r="F85" s="111">
        <f t="shared" si="17"/>
        <v>25514.5</v>
      </c>
      <c r="G85" s="111">
        <f t="shared" ref="G85:G116" si="21">+C85-(C$7+F85*C$8)</f>
        <v>2.0207349996780977E-2</v>
      </c>
      <c r="H85" s="111"/>
      <c r="I85" s="33"/>
      <c r="J85" s="33"/>
      <c r="K85" s="38">
        <f>G85</f>
        <v>2.0207349996780977E-2</v>
      </c>
      <c r="L85" s="33"/>
      <c r="M85" s="33"/>
      <c r="N85" s="33"/>
      <c r="O85" s="33"/>
      <c r="P85" s="33">
        <f t="shared" ref="P85:P116" si="22">+D$11+D$12*F85+D$13*F85^2</f>
        <v>2.7887624830191082E-2</v>
      </c>
      <c r="Q85" s="36">
        <f t="shared" ref="Q85:Q116" si="23">+C85-15018.5</f>
        <v>34825.899599999997</v>
      </c>
      <c r="R85" s="33">
        <f t="shared" ref="R85:R116" si="24">+(P85-G85)^2</f>
        <v>5.8986621516712628E-5</v>
      </c>
      <c r="S85" s="5">
        <v>1</v>
      </c>
      <c r="T85">
        <f t="shared" ref="T85:T116" si="25">S85*R85</f>
        <v>5.8986621516712628E-5</v>
      </c>
      <c r="U85" s="33"/>
      <c r="V85">
        <f>VLOOKUP(C85,Active!C$21:E$332,3,FALSE)</f>
        <v>25514.054533026916</v>
      </c>
    </row>
    <row r="86" spans="1:42" x14ac:dyDescent="0.2">
      <c r="A86" s="28" t="s">
        <v>77</v>
      </c>
      <c r="B86" s="27"/>
      <c r="C86" s="28">
        <v>49859.410100000001</v>
      </c>
      <c r="D86" s="28"/>
      <c r="E86" s="33">
        <f t="shared" si="20"/>
        <v>25555.062961913285</v>
      </c>
      <c r="F86" s="111">
        <f t="shared" si="17"/>
        <v>25555</v>
      </c>
      <c r="G86" s="111">
        <f t="shared" si="21"/>
        <v>2.333069500309648E-2</v>
      </c>
      <c r="H86" s="111"/>
      <c r="I86" s="33"/>
      <c r="J86" s="33">
        <f>G86</f>
        <v>2.333069500309648E-2</v>
      </c>
      <c r="K86" s="33"/>
      <c r="L86" s="33"/>
      <c r="M86" s="33"/>
      <c r="N86" s="33"/>
      <c r="O86" s="33"/>
      <c r="P86" s="33">
        <f t="shared" si="22"/>
        <v>2.8518672775310977E-2</v>
      </c>
      <c r="Q86" s="36">
        <f t="shared" si="23"/>
        <v>34840.910100000001</v>
      </c>
      <c r="R86" s="33">
        <f t="shared" si="24"/>
        <v>2.6915113364991696E-5</v>
      </c>
      <c r="S86" s="5">
        <v>1</v>
      </c>
      <c r="T86">
        <f t="shared" si="25"/>
        <v>2.6915113364991696E-5</v>
      </c>
      <c r="U86" s="33"/>
      <c r="V86">
        <f>VLOOKUP(C86,Active!C$21:E$332,3,FALSE)</f>
        <v>25554.562961913296</v>
      </c>
    </row>
    <row r="87" spans="1:42" x14ac:dyDescent="0.2">
      <c r="A87" s="26" t="s">
        <v>47</v>
      </c>
      <c r="B87" s="25" t="s">
        <v>65</v>
      </c>
      <c r="C87" s="26">
        <v>50547.367899999997</v>
      </c>
      <c r="D87" s="26">
        <v>5.9999999999999995E-4</v>
      </c>
      <c r="E87" s="33">
        <f t="shared" si="20"/>
        <v>27411.636001993345</v>
      </c>
      <c r="F87" s="111">
        <f t="shared" si="17"/>
        <v>27411.5</v>
      </c>
      <c r="G87" s="111">
        <f t="shared" si="21"/>
        <v>5.0395879996358417E-2</v>
      </c>
      <c r="H87" s="111"/>
      <c r="I87" s="33"/>
      <c r="J87" s="33">
        <f>G87</f>
        <v>5.0395879996358417E-2</v>
      </c>
      <c r="L87" s="33"/>
      <c r="M87" s="33"/>
      <c r="N87" s="33"/>
      <c r="O87" s="33"/>
      <c r="P87" s="33">
        <f t="shared" si="22"/>
        <v>5.8415380844706932E-2</v>
      </c>
      <c r="Q87" s="36">
        <f t="shared" si="23"/>
        <v>35528.867899999997</v>
      </c>
      <c r="R87" s="33">
        <f t="shared" si="24"/>
        <v>6.4312393856662552E-5</v>
      </c>
      <c r="S87" s="5">
        <v>1</v>
      </c>
      <c r="T87">
        <f t="shared" si="25"/>
        <v>6.4312393856662552E-5</v>
      </c>
      <c r="U87" s="33"/>
      <c r="V87">
        <f>VLOOKUP(C87,Active!C$21:E$332,3,FALSE)</f>
        <v>27411.136001993353</v>
      </c>
    </row>
    <row r="88" spans="1:42" x14ac:dyDescent="0.2">
      <c r="A88" s="37" t="s">
        <v>47</v>
      </c>
      <c r="B88" s="37"/>
      <c r="C88" s="30">
        <v>50547.553200000002</v>
      </c>
      <c r="D88" s="30">
        <v>8.0000000000000004E-4</v>
      </c>
      <c r="E88" s="33">
        <f t="shared" si="20"/>
        <v>27412.136066073344</v>
      </c>
      <c r="F88" s="111">
        <f t="shared" si="17"/>
        <v>27412</v>
      </c>
      <c r="G88" s="111">
        <f t="shared" si="21"/>
        <v>5.0419625003996771E-2</v>
      </c>
      <c r="H88" s="112"/>
      <c r="I88" s="38"/>
      <c r="J88" s="33">
        <f>G88</f>
        <v>5.0419625003996771E-2</v>
      </c>
      <c r="K88" s="33"/>
      <c r="L88" s="38"/>
      <c r="M88" s="38"/>
      <c r="N88" s="38"/>
      <c r="O88" s="38"/>
      <c r="P88" s="33">
        <f t="shared" si="22"/>
        <v>5.8423688423811349E-2</v>
      </c>
      <c r="Q88" s="36">
        <f t="shared" si="23"/>
        <v>35529.053200000002</v>
      </c>
      <c r="R88" s="33">
        <f t="shared" si="24"/>
        <v>6.4065031228413834E-5</v>
      </c>
      <c r="S88" s="5">
        <v>1</v>
      </c>
      <c r="T88">
        <f t="shared" si="25"/>
        <v>6.4065031228413834E-5</v>
      </c>
      <c r="U88" s="33"/>
      <c r="V88">
        <f>VLOOKUP(C88,Active!C$21:E$332,3,FALSE)</f>
        <v>27411.636066073352</v>
      </c>
    </row>
    <row r="89" spans="1:42" x14ac:dyDescent="0.2">
      <c r="A89" s="39" t="s">
        <v>61</v>
      </c>
      <c r="B89" s="43"/>
      <c r="C89" s="40">
        <v>50942.3992</v>
      </c>
      <c r="D89" s="40"/>
      <c r="E89" s="33">
        <f t="shared" si="20"/>
        <v>28477.69624808371</v>
      </c>
      <c r="F89" s="111">
        <f t="shared" si="17"/>
        <v>28477.5</v>
      </c>
      <c r="G89" s="111">
        <f t="shared" si="21"/>
        <v>7.2720219999609981E-2</v>
      </c>
      <c r="H89" s="111"/>
      <c r="I89" s="33"/>
      <c r="J89" s="33"/>
      <c r="K89" s="33">
        <f>G89</f>
        <v>7.2720219999609981E-2</v>
      </c>
      <c r="L89" s="33"/>
      <c r="M89" s="33"/>
      <c r="N89" s="33"/>
      <c r="O89" s="33"/>
      <c r="P89" s="33">
        <f t="shared" si="22"/>
        <v>7.6439907590851841E-2</v>
      </c>
      <c r="Q89" s="36">
        <f t="shared" si="23"/>
        <v>35923.8992</v>
      </c>
      <c r="R89" s="33">
        <f t="shared" si="24"/>
        <v>1.3836075776438673E-5</v>
      </c>
      <c r="S89" s="5">
        <v>1</v>
      </c>
      <c r="T89">
        <f t="shared" si="25"/>
        <v>1.3836075776438673E-5</v>
      </c>
      <c r="U89" s="33"/>
      <c r="V89">
        <f>VLOOKUP(C89,Active!C$21:E$332,3,FALSE)</f>
        <v>28477.196248083717</v>
      </c>
    </row>
    <row r="90" spans="1:42" x14ac:dyDescent="0.2">
      <c r="A90" s="30" t="s">
        <v>69</v>
      </c>
      <c r="B90" s="43" t="s">
        <v>65</v>
      </c>
      <c r="C90" s="30">
        <v>51671.493199999997</v>
      </c>
      <c r="D90" s="30">
        <v>6.9999999999999999E-4</v>
      </c>
      <c r="E90" s="33">
        <f t="shared" si="20"/>
        <v>30445.282434451728</v>
      </c>
      <c r="F90" s="113">
        <f t="shared" ref="F90:F121" si="26">ROUND(2*E90,0)/2-0.5</f>
        <v>30445</v>
      </c>
      <c r="G90" s="111">
        <f t="shared" si="21"/>
        <v>0.10465679499611724</v>
      </c>
      <c r="H90" s="111"/>
      <c r="I90" s="33"/>
      <c r="J90" s="33">
        <f>G90</f>
        <v>0.10465679499611724</v>
      </c>
      <c r="K90" s="33"/>
      <c r="L90" s="33"/>
      <c r="M90" s="33"/>
      <c r="N90" s="33"/>
      <c r="O90" s="33"/>
      <c r="P90" s="33">
        <f t="shared" si="22"/>
        <v>0.11135100578615748</v>
      </c>
      <c r="Q90" s="36">
        <f t="shared" si="23"/>
        <v>36652.993199999997</v>
      </c>
      <c r="R90" s="33">
        <f t="shared" si="24"/>
        <v>4.4812458101491091E-5</v>
      </c>
      <c r="S90" s="5">
        <v>1</v>
      </c>
      <c r="T90">
        <f t="shared" si="25"/>
        <v>4.4812458101491091E-5</v>
      </c>
      <c r="U90" s="33"/>
      <c r="V90">
        <f>VLOOKUP(C90,Active!C$21:E$332,3,FALSE)</f>
        <v>30444.782434451739</v>
      </c>
    </row>
    <row r="91" spans="1:42" x14ac:dyDescent="0.2">
      <c r="A91" s="30" t="s">
        <v>78</v>
      </c>
      <c r="B91" s="43" t="s">
        <v>65</v>
      </c>
      <c r="C91" s="30">
        <v>52044.480799999998</v>
      </c>
      <c r="D91" s="30">
        <v>4.0000000000000002E-4</v>
      </c>
      <c r="E91" s="33">
        <f t="shared" si="20"/>
        <v>31451.853945733626</v>
      </c>
      <c r="F91" s="113">
        <f t="shared" si="26"/>
        <v>31451.5</v>
      </c>
      <c r="G91" s="111">
        <f t="shared" si="21"/>
        <v>0.13115547999768751</v>
      </c>
      <c r="H91" s="111"/>
      <c r="I91" s="33"/>
      <c r="J91" s="33">
        <f>G91</f>
        <v>0.13115547999768751</v>
      </c>
      <c r="K91" s="33"/>
      <c r="L91" s="33"/>
      <c r="M91" s="33"/>
      <c r="N91" s="33"/>
      <c r="O91" s="33"/>
      <c r="P91" s="33">
        <f t="shared" si="22"/>
        <v>0.13003449269495093</v>
      </c>
      <c r="Q91" s="36">
        <f t="shared" si="23"/>
        <v>37025.980799999998</v>
      </c>
      <c r="R91" s="33">
        <f t="shared" si="24"/>
        <v>1.2566125328966234E-6</v>
      </c>
      <c r="S91" s="5">
        <v>1</v>
      </c>
      <c r="T91">
        <f t="shared" si="25"/>
        <v>1.2566125328966234E-6</v>
      </c>
      <c r="U91" s="33"/>
      <c r="V91">
        <f>VLOOKUP(C91,Active!C$21:E$332,3,FALSE)</f>
        <v>31451.353945733634</v>
      </c>
    </row>
    <row r="92" spans="1:42" x14ac:dyDescent="0.2">
      <c r="A92" s="30" t="s">
        <v>78</v>
      </c>
      <c r="B92" s="43" t="s">
        <v>71</v>
      </c>
      <c r="C92" s="30">
        <v>52046.518400000001</v>
      </c>
      <c r="D92" s="30">
        <v>8.9999999999999998E-4</v>
      </c>
      <c r="E92" s="33">
        <f t="shared" si="20"/>
        <v>31457.352761542494</v>
      </c>
      <c r="F92" s="113">
        <f t="shared" si="26"/>
        <v>31457</v>
      </c>
      <c r="G92" s="111">
        <f t="shared" si="21"/>
        <v>0.13071667500480544</v>
      </c>
      <c r="H92" s="111"/>
      <c r="I92" s="33"/>
      <c r="J92" s="33">
        <f>G92</f>
        <v>0.13071667500480544</v>
      </c>
      <c r="K92" s="33"/>
      <c r="L92" s="33"/>
      <c r="M92" s="33"/>
      <c r="N92" s="33"/>
      <c r="O92" s="33"/>
      <c r="P92" s="33">
        <f t="shared" si="22"/>
        <v>0.13013812094417665</v>
      </c>
      <c r="Q92" s="36">
        <f t="shared" si="23"/>
        <v>37028.018400000001</v>
      </c>
      <c r="R92" s="33">
        <f t="shared" si="24"/>
        <v>3.3472480107006007E-7</v>
      </c>
      <c r="S92" s="5">
        <v>1</v>
      </c>
      <c r="T92">
        <f t="shared" si="25"/>
        <v>3.3472480107006007E-7</v>
      </c>
      <c r="U92" s="33"/>
      <c r="V92">
        <f>VLOOKUP(C92,Active!C$21:E$332,3,FALSE)</f>
        <v>31456.852761542501</v>
      </c>
    </row>
    <row r="93" spans="1:42" x14ac:dyDescent="0.2">
      <c r="A93" s="30" t="s">
        <v>235</v>
      </c>
      <c r="B93" s="44"/>
      <c r="C93" s="30">
        <v>52049.479800000001</v>
      </c>
      <c r="D93" s="30">
        <v>1.2999999999999999E-3</v>
      </c>
      <c r="E93" s="33">
        <f t="shared" si="20"/>
        <v>31465.344611334578</v>
      </c>
      <c r="F93" s="113">
        <f t="shared" si="26"/>
        <v>31465</v>
      </c>
      <c r="G93" s="111">
        <f t="shared" si="21"/>
        <v>0.12769659500190755</v>
      </c>
      <c r="H93" s="111"/>
      <c r="I93" s="33"/>
      <c r="J93" s="33"/>
      <c r="K93" s="33">
        <f>G93</f>
        <v>0.12769659500190755</v>
      </c>
      <c r="L93" s="33"/>
      <c r="M93" s="33"/>
      <c r="N93" s="33"/>
      <c r="O93" s="33"/>
      <c r="P93" s="33">
        <f t="shared" si="22"/>
        <v>0.13028888268267913</v>
      </c>
      <c r="Q93" s="36">
        <f t="shared" si="23"/>
        <v>37030.979800000001</v>
      </c>
      <c r="R93" s="33">
        <f t="shared" si="24"/>
        <v>6.7199554198800801E-6</v>
      </c>
      <c r="S93" s="5">
        <v>1</v>
      </c>
      <c r="T93">
        <f t="shared" si="25"/>
        <v>6.7199554198800801E-6</v>
      </c>
      <c r="U93" s="33"/>
      <c r="V93">
        <f>VLOOKUP(C93,Active!C$21:E$332,3,FALSE)</f>
        <v>31464.844611334589</v>
      </c>
    </row>
    <row r="94" spans="1:42" x14ac:dyDescent="0.2">
      <c r="A94" s="30" t="s">
        <v>69</v>
      </c>
      <c r="B94" s="44"/>
      <c r="C94" s="30">
        <v>52050.409299999999</v>
      </c>
      <c r="D94" s="30">
        <v>5.9999999999999995E-4</v>
      </c>
      <c r="E94" s="33">
        <f t="shared" si="20"/>
        <v>31467.853027753074</v>
      </c>
      <c r="F94" s="113">
        <f t="shared" si="26"/>
        <v>31467.5</v>
      </c>
      <c r="G94" s="111">
        <f t="shared" si="21"/>
        <v>0.13081532000069274</v>
      </c>
      <c r="H94" s="111"/>
      <c r="I94" s="33"/>
      <c r="J94" s="33">
        <f>G94</f>
        <v>0.13081532000069274</v>
      </c>
      <c r="K94" s="33"/>
      <c r="L94" s="33"/>
      <c r="M94" s="33"/>
      <c r="N94" s="33"/>
      <c r="O94" s="33"/>
      <c r="P94" s="33">
        <f t="shared" si="22"/>
        <v>0.13033600295434319</v>
      </c>
      <c r="Q94" s="36">
        <f t="shared" si="23"/>
        <v>37031.909299999999</v>
      </c>
      <c r="R94" s="33">
        <f t="shared" si="24"/>
        <v>2.297448309212492E-7</v>
      </c>
      <c r="S94" s="5">
        <v>1</v>
      </c>
      <c r="T94">
        <f t="shared" si="25"/>
        <v>2.297448309212492E-7</v>
      </c>
      <c r="U94" s="33"/>
      <c r="V94">
        <f>VLOOKUP(C94,Active!C$21:E$332,3,FALSE)</f>
        <v>31467.353027753081</v>
      </c>
    </row>
    <row r="95" spans="1:42" x14ac:dyDescent="0.2">
      <c r="A95" s="30" t="s">
        <v>235</v>
      </c>
      <c r="B95" s="37"/>
      <c r="C95" s="30">
        <v>52051.521999999997</v>
      </c>
      <c r="D95" s="30">
        <v>3.0000000000000001E-3</v>
      </c>
      <c r="E95" s="33">
        <f t="shared" si="20"/>
        <v>31470.855841038559</v>
      </c>
      <c r="F95" s="113">
        <f t="shared" si="26"/>
        <v>31470.5</v>
      </c>
      <c r="G95" s="111">
        <f t="shared" si="21"/>
        <v>0.13185778999468312</v>
      </c>
      <c r="H95" s="112"/>
      <c r="I95" s="38">
        <f>G95</f>
        <v>0.13185778999468312</v>
      </c>
      <c r="J95" s="38"/>
      <c r="K95" s="38"/>
      <c r="L95" s="38"/>
      <c r="M95" s="38"/>
      <c r="O95" s="38"/>
      <c r="P95" s="33">
        <f t="shared" si="22"/>
        <v>0.13039255182389436</v>
      </c>
      <c r="Q95" s="36">
        <f t="shared" si="23"/>
        <v>37033.021999999997</v>
      </c>
      <c r="R95" s="33">
        <f t="shared" si="24"/>
        <v>2.1469228971363677E-6</v>
      </c>
      <c r="S95" s="5">
        <v>0.1</v>
      </c>
      <c r="T95">
        <f t="shared" si="25"/>
        <v>2.1469228971363679E-7</v>
      </c>
      <c r="U95" s="33"/>
      <c r="V95">
        <f>VLOOKUP(C95,Active!C$21:E$332,3,FALSE)</f>
        <v>31470.355841038567</v>
      </c>
    </row>
    <row r="96" spans="1:42" x14ac:dyDescent="0.2">
      <c r="A96" s="30" t="s">
        <v>78</v>
      </c>
      <c r="B96" s="43" t="s">
        <v>71</v>
      </c>
      <c r="C96" s="30">
        <v>52055.409399999997</v>
      </c>
      <c r="D96" s="30">
        <v>5.0000000000000001E-4</v>
      </c>
      <c r="E96" s="33">
        <f t="shared" si="20"/>
        <v>31481.346661894149</v>
      </c>
      <c r="F96" s="113">
        <f t="shared" si="26"/>
        <v>31481</v>
      </c>
      <c r="G96" s="111">
        <f t="shared" si="21"/>
        <v>0.12845643499895232</v>
      </c>
      <c r="H96" s="111"/>
      <c r="I96" s="33"/>
      <c r="J96" s="33">
        <f>G96</f>
        <v>0.12845643499895232</v>
      </c>
      <c r="K96" s="33"/>
      <c r="L96" s="33"/>
      <c r="M96" s="33"/>
      <c r="N96" s="33"/>
      <c r="O96" s="33"/>
      <c r="P96" s="33">
        <f t="shared" si="22"/>
        <v>0.13059051190058632</v>
      </c>
      <c r="Q96" s="36">
        <f t="shared" si="23"/>
        <v>37036.909399999997</v>
      </c>
      <c r="R96" s="33">
        <f t="shared" si="24"/>
        <v>4.5542842220877826E-6</v>
      </c>
      <c r="S96" s="5">
        <v>1</v>
      </c>
      <c r="T96">
        <f t="shared" si="25"/>
        <v>4.5542842220877826E-6</v>
      </c>
      <c r="U96" s="33"/>
      <c r="V96">
        <f>VLOOKUP(C96,Active!C$21:E$332,3,FALSE)</f>
        <v>31480.846661894157</v>
      </c>
    </row>
    <row r="97" spans="1:42" x14ac:dyDescent="0.2">
      <c r="A97" s="37" t="s">
        <v>236</v>
      </c>
      <c r="B97" s="37"/>
      <c r="C97" s="30">
        <v>52285.538999999997</v>
      </c>
      <c r="D97" s="30">
        <v>7.0000000000000001E-3</v>
      </c>
      <c r="E97" s="33">
        <f t="shared" si="20"/>
        <v>32102.391166490812</v>
      </c>
      <c r="F97" s="113">
        <f t="shared" si="26"/>
        <v>32102</v>
      </c>
      <c r="G97" s="111">
        <f t="shared" si="21"/>
        <v>0.14494772499892861</v>
      </c>
      <c r="H97" s="112"/>
      <c r="I97" s="38">
        <f>G97</f>
        <v>0.14494772499892861</v>
      </c>
      <c r="J97" s="38"/>
      <c r="K97" s="38"/>
      <c r="L97" s="38"/>
      <c r="M97" s="38"/>
      <c r="O97" s="38"/>
      <c r="P97" s="33">
        <f t="shared" si="22"/>
        <v>0.14240642474572038</v>
      </c>
      <c r="Q97" s="36">
        <f t="shared" si="23"/>
        <v>37267.038999999997</v>
      </c>
      <c r="R97" s="33">
        <f t="shared" si="24"/>
        <v>6.4582069769562063E-6</v>
      </c>
      <c r="S97" s="140">
        <v>0.1</v>
      </c>
      <c r="T97">
        <f t="shared" si="25"/>
        <v>6.4582069769562066E-7</v>
      </c>
      <c r="U97" s="33"/>
      <c r="V97">
        <f>VLOOKUP(C97,Active!C$21:E$332,3,FALSE)</f>
        <v>32101.891166490823</v>
      </c>
    </row>
    <row r="98" spans="1:42" x14ac:dyDescent="0.2">
      <c r="A98" s="37" t="s">
        <v>236</v>
      </c>
      <c r="B98" s="37"/>
      <c r="C98" s="30">
        <v>52296.655899999998</v>
      </c>
      <c r="D98" s="30">
        <v>5.9999999999999995E-4</v>
      </c>
      <c r="E98" s="33">
        <f t="shared" si="20"/>
        <v>32132.392042749892</v>
      </c>
      <c r="F98" s="113">
        <f t="shared" si="26"/>
        <v>32132</v>
      </c>
      <c r="G98" s="111">
        <f t="shared" si="21"/>
        <v>0.14527242499752901</v>
      </c>
      <c r="H98" s="111"/>
      <c r="I98" s="38"/>
      <c r="J98" s="38"/>
      <c r="K98" s="38">
        <f>G98</f>
        <v>0.14527242499752901</v>
      </c>
      <c r="L98" s="38"/>
      <c r="M98" s="38"/>
      <c r="O98" s="38"/>
      <c r="P98" s="33">
        <f t="shared" si="22"/>
        <v>0.14298261970757351</v>
      </c>
      <c r="Q98" s="36">
        <f t="shared" si="23"/>
        <v>37278.155899999998</v>
      </c>
      <c r="R98" s="33">
        <f t="shared" si="24"/>
        <v>5.2432082659082369E-6</v>
      </c>
      <c r="S98" s="140">
        <v>1</v>
      </c>
      <c r="T98">
        <f t="shared" si="25"/>
        <v>5.2432082659082369E-6</v>
      </c>
      <c r="U98" s="33"/>
      <c r="V98">
        <f>VLOOKUP(C98,Active!C$21:E$332,3,FALSE)</f>
        <v>32131.8920427499</v>
      </c>
    </row>
    <row r="99" spans="1:42" x14ac:dyDescent="0.2">
      <c r="A99" s="39" t="s">
        <v>67</v>
      </c>
      <c r="B99" s="43"/>
      <c r="C99" s="30">
        <v>52395.414199999897</v>
      </c>
      <c r="D99" s="30">
        <v>5.0000000000000001E-4</v>
      </c>
      <c r="E99" s="33">
        <f t="shared" si="20"/>
        <v>32398.908386141815</v>
      </c>
      <c r="F99" s="113">
        <f t="shared" si="26"/>
        <v>32398.5</v>
      </c>
      <c r="G99" s="111">
        <f t="shared" si="21"/>
        <v>0.15132850989903091</v>
      </c>
      <c r="H99" s="114"/>
      <c r="I99" s="46"/>
      <c r="J99" s="33">
        <f>G99</f>
        <v>0.15132850989903091</v>
      </c>
      <c r="K99" s="33"/>
      <c r="L99" s="33"/>
      <c r="M99" s="33"/>
      <c r="N99" s="33"/>
      <c r="O99" s="33"/>
      <c r="P99" s="33">
        <f t="shared" si="22"/>
        <v>0.14812291035646002</v>
      </c>
      <c r="Q99" s="36">
        <f t="shared" si="23"/>
        <v>37376.914199999897</v>
      </c>
      <c r="R99" s="33">
        <f t="shared" si="24"/>
        <v>1.0275868427330638E-5</v>
      </c>
      <c r="S99" s="75">
        <v>1</v>
      </c>
      <c r="T99">
        <f t="shared" si="25"/>
        <v>1.0275868427330638E-5</v>
      </c>
      <c r="U99" s="33"/>
      <c r="V99">
        <f>VLOOKUP(C99,Active!C$21:E$332,3,FALSE)</f>
        <v>32398.408386141826</v>
      </c>
    </row>
    <row r="100" spans="1:42" x14ac:dyDescent="0.2">
      <c r="A100" s="30" t="s">
        <v>78</v>
      </c>
      <c r="B100" s="43" t="s">
        <v>71</v>
      </c>
      <c r="C100" s="30">
        <v>52417.462099999997</v>
      </c>
      <c r="D100" s="30">
        <v>8.0000000000000004E-4</v>
      </c>
      <c r="E100" s="33">
        <f t="shared" si="20"/>
        <v>32458.408455376539</v>
      </c>
      <c r="F100" s="113">
        <f t="shared" si="26"/>
        <v>32458</v>
      </c>
      <c r="G100" s="111">
        <f t="shared" si="21"/>
        <v>0.15135416499833809</v>
      </c>
      <c r="H100" s="111"/>
      <c r="I100" s="33"/>
      <c r="J100" s="33">
        <f>G100</f>
        <v>0.15135416499833809</v>
      </c>
      <c r="K100" s="33"/>
      <c r="L100" s="33"/>
      <c r="M100" s="33"/>
      <c r="N100" s="33"/>
      <c r="O100" s="33"/>
      <c r="P100" s="33">
        <f t="shared" si="22"/>
        <v>0.14927589627777832</v>
      </c>
      <c r="Q100" s="36">
        <f t="shared" si="23"/>
        <v>37398.962099999997</v>
      </c>
      <c r="R100" s="33">
        <f t="shared" si="24"/>
        <v>4.3192008748571546E-6</v>
      </c>
      <c r="S100" s="75">
        <v>1</v>
      </c>
      <c r="T100">
        <f t="shared" si="25"/>
        <v>4.3192008748571546E-6</v>
      </c>
      <c r="U100" s="33"/>
      <c r="V100">
        <f>VLOOKUP(C100,Active!C$21:E$332,3,FALSE)</f>
        <v>32457.908455376546</v>
      </c>
    </row>
    <row r="101" spans="1:42" x14ac:dyDescent="0.2">
      <c r="A101" s="30" t="s">
        <v>70</v>
      </c>
      <c r="B101" s="44" t="s">
        <v>71</v>
      </c>
      <c r="C101" s="47">
        <v>52684.836300000003</v>
      </c>
      <c r="D101" s="30">
        <v>2.9999999999999997E-4</v>
      </c>
      <c r="E101" s="33">
        <f t="shared" si="20"/>
        <v>33179.963950979589</v>
      </c>
      <c r="F101" s="113">
        <f t="shared" si="26"/>
        <v>33179.5</v>
      </c>
      <c r="G101" s="111">
        <f t="shared" si="21"/>
        <v>0.17191820000152802</v>
      </c>
      <c r="H101" s="111"/>
      <c r="I101" s="33"/>
      <c r="J101" s="33"/>
      <c r="K101" s="33">
        <f>G101</f>
        <v>0.17191820000152802</v>
      </c>
      <c r="L101" s="33"/>
      <c r="M101" s="33"/>
      <c r="N101" s="33"/>
      <c r="O101" s="33"/>
      <c r="P101" s="33">
        <f t="shared" si="22"/>
        <v>0.16341222861935159</v>
      </c>
      <c r="Q101" s="36">
        <f t="shared" si="23"/>
        <v>37666.336300000003</v>
      </c>
      <c r="R101" s="33">
        <f t="shared" si="24"/>
        <v>7.2351549154404417E-5</v>
      </c>
      <c r="S101" s="75">
        <v>1</v>
      </c>
      <c r="T101">
        <f t="shared" si="25"/>
        <v>7.2351549154404417E-5</v>
      </c>
      <c r="U101" s="33"/>
      <c r="V101">
        <f>VLOOKUP(C101,Active!C$21:E$332,3,FALSE)</f>
        <v>33179.463950979596</v>
      </c>
    </row>
    <row r="102" spans="1:42" x14ac:dyDescent="0.2">
      <c r="A102" s="48" t="s">
        <v>80</v>
      </c>
      <c r="B102" s="44"/>
      <c r="C102" s="30">
        <v>52685.574000000001</v>
      </c>
      <c r="D102" s="30">
        <v>2.9999999999999997E-4</v>
      </c>
      <c r="E102" s="33">
        <f t="shared" si="20"/>
        <v>33181.954761944544</v>
      </c>
      <c r="F102" s="113">
        <f t="shared" si="26"/>
        <v>33181.5</v>
      </c>
      <c r="G102" s="111">
        <f t="shared" si="21"/>
        <v>0.16851318000408355</v>
      </c>
      <c r="H102" s="111"/>
      <c r="I102" s="33"/>
      <c r="J102" s="33">
        <f>G102</f>
        <v>0.16851318000408355</v>
      </c>
      <c r="K102" s="33"/>
      <c r="L102" s="33"/>
      <c r="M102" s="33"/>
      <c r="N102" s="33"/>
      <c r="O102" s="33"/>
      <c r="P102" s="33">
        <f t="shared" si="22"/>
        <v>0.16345181302773992</v>
      </c>
      <c r="Q102" s="36">
        <f t="shared" si="23"/>
        <v>37667.074000000001</v>
      </c>
      <c r="R102" s="33">
        <f t="shared" si="24"/>
        <v>2.5617435669221845E-5</v>
      </c>
      <c r="S102" s="75">
        <v>1</v>
      </c>
      <c r="T102">
        <f t="shared" si="25"/>
        <v>2.5617435669221845E-5</v>
      </c>
      <c r="U102" s="33"/>
      <c r="V102">
        <f>VLOOKUP(C102,Active!C$21:E$332,3,FALSE)</f>
        <v>33181.454761944551</v>
      </c>
    </row>
    <row r="103" spans="1:42" x14ac:dyDescent="0.2">
      <c r="A103" s="48" t="s">
        <v>90</v>
      </c>
      <c r="B103" s="44" t="s">
        <v>65</v>
      </c>
      <c r="C103" s="47">
        <v>52688.538399999998</v>
      </c>
      <c r="D103" s="47">
        <v>1E-4</v>
      </c>
      <c r="E103" s="33">
        <f t="shared" si="20"/>
        <v>33189.954707755183</v>
      </c>
      <c r="F103" s="113">
        <f t="shared" si="26"/>
        <v>33189.5</v>
      </c>
      <c r="G103" s="111">
        <f t="shared" si="21"/>
        <v>0.16849309999815887</v>
      </c>
      <c r="H103" s="112"/>
      <c r="I103" s="38"/>
      <c r="J103" s="33"/>
      <c r="K103" s="33">
        <f>G103</f>
        <v>0.16849309999815887</v>
      </c>
      <c r="L103" s="38"/>
      <c r="M103" s="38"/>
      <c r="N103" s="38"/>
      <c r="O103" s="38"/>
      <c r="P103" s="33">
        <f t="shared" si="22"/>
        <v>0.16361017269064781</v>
      </c>
      <c r="Q103" s="36">
        <f t="shared" si="23"/>
        <v>37670.038399999998</v>
      </c>
      <c r="R103" s="33">
        <f t="shared" si="24"/>
        <v>2.3842979090437146E-5</v>
      </c>
      <c r="S103" s="75">
        <v>1</v>
      </c>
      <c r="T103">
        <f t="shared" si="25"/>
        <v>2.3842979090437146E-5</v>
      </c>
      <c r="U103" s="33"/>
      <c r="V103">
        <f>VLOOKUP(C103,Active!C$21:E$332,3,FALSE)</f>
        <v>33189.454707755191</v>
      </c>
    </row>
    <row r="104" spans="1:42" x14ac:dyDescent="0.2">
      <c r="A104" s="37" t="s">
        <v>66</v>
      </c>
      <c r="B104" s="43" t="s">
        <v>65</v>
      </c>
      <c r="C104" s="30">
        <v>52717.4421</v>
      </c>
      <c r="D104" s="30">
        <v>8.0000000000000004E-4</v>
      </c>
      <c r="E104" s="33">
        <f t="shared" si="20"/>
        <v>33267.9563383473</v>
      </c>
      <c r="F104" s="113">
        <f t="shared" si="26"/>
        <v>33267.5</v>
      </c>
      <c r="G104" s="111">
        <f t="shared" si="21"/>
        <v>0.16909732000203803</v>
      </c>
      <c r="H104" s="111"/>
      <c r="I104" s="33"/>
      <c r="K104" s="33">
        <f>G104</f>
        <v>0.16909732000203803</v>
      </c>
      <c r="L104" s="33"/>
      <c r="M104" s="33"/>
      <c r="N104" s="33"/>
      <c r="O104" s="33"/>
      <c r="P104" s="33">
        <f t="shared" si="22"/>
        <v>0.16515602656538403</v>
      </c>
      <c r="Q104" s="36">
        <f t="shared" si="23"/>
        <v>37698.9421</v>
      </c>
      <c r="R104" s="33">
        <f t="shared" si="24"/>
        <v>1.5533793953811924E-5</v>
      </c>
      <c r="S104" s="75">
        <v>1</v>
      </c>
      <c r="T104">
        <f t="shared" si="25"/>
        <v>1.5533793953811924E-5</v>
      </c>
      <c r="U104" s="33"/>
      <c r="V104">
        <f>VLOOKUP(C104,Active!C$21:E$332,3,FALSE)</f>
        <v>33267.456338347307</v>
      </c>
    </row>
    <row r="105" spans="1:42" x14ac:dyDescent="0.2">
      <c r="A105" s="39" t="s">
        <v>67</v>
      </c>
      <c r="B105" s="44"/>
      <c r="C105" s="30">
        <v>52717.443899999998</v>
      </c>
      <c r="D105" s="30">
        <v>1.9E-3</v>
      </c>
      <c r="E105" s="33">
        <f t="shared" si="20"/>
        <v>33267.961195958436</v>
      </c>
      <c r="F105" s="113">
        <f t="shared" si="26"/>
        <v>33267.5</v>
      </c>
      <c r="G105" s="111">
        <f t="shared" si="21"/>
        <v>0.17089732000022195</v>
      </c>
      <c r="H105" s="114"/>
      <c r="I105" s="49"/>
      <c r="J105" s="33">
        <f>G105</f>
        <v>0.17089732000022195</v>
      </c>
      <c r="K105" s="33"/>
      <c r="L105" s="33"/>
      <c r="M105" s="33"/>
      <c r="N105" s="33"/>
      <c r="O105" s="33"/>
      <c r="P105" s="33">
        <f t="shared" si="22"/>
        <v>0.16515602656538403</v>
      </c>
      <c r="Q105" s="36">
        <f t="shared" si="23"/>
        <v>37698.943899999998</v>
      </c>
      <c r="R105" s="33">
        <f t="shared" si="24"/>
        <v>3.2962450304913048E-5</v>
      </c>
      <c r="S105" s="75">
        <v>1</v>
      </c>
      <c r="T105">
        <f t="shared" si="25"/>
        <v>3.2962450304913048E-5</v>
      </c>
      <c r="U105" s="33"/>
      <c r="V105">
        <f>VLOOKUP(C105,Active!C$21:E$332,3,FALSE)</f>
        <v>33267.461195958444</v>
      </c>
    </row>
    <row r="106" spans="1:42" x14ac:dyDescent="0.2">
      <c r="A106" s="39" t="s">
        <v>96</v>
      </c>
      <c r="B106" s="43" t="s">
        <v>71</v>
      </c>
      <c r="C106" s="30">
        <v>52720.593000000001</v>
      </c>
      <c r="D106" s="30">
        <v>5.0000000000000001E-3</v>
      </c>
      <c r="E106" s="33">
        <f t="shared" si="20"/>
        <v>33276.459586645367</v>
      </c>
      <c r="F106" s="113">
        <f t="shared" si="26"/>
        <v>33276</v>
      </c>
      <c r="G106" s="111">
        <f t="shared" si="21"/>
        <v>0.17030098500254098</v>
      </c>
      <c r="H106" s="112"/>
      <c r="I106" s="33">
        <f>G106</f>
        <v>0.17030098500254098</v>
      </c>
      <c r="J106" s="33"/>
      <c r="L106" s="38"/>
      <c r="M106" s="38"/>
      <c r="N106" s="38"/>
      <c r="O106" s="38"/>
      <c r="P106" s="33">
        <f t="shared" si="22"/>
        <v>0.16532468746398871</v>
      </c>
      <c r="Q106" s="36">
        <f t="shared" si="23"/>
        <v>37702.093000000001</v>
      </c>
      <c r="R106" s="33">
        <f t="shared" si="24"/>
        <v>2.4763537192201448E-5</v>
      </c>
      <c r="S106" s="75">
        <v>0.1</v>
      </c>
      <c r="T106">
        <f t="shared" si="25"/>
        <v>2.4763537192201448E-6</v>
      </c>
      <c r="U106" s="33"/>
      <c r="V106">
        <f>VLOOKUP(C106,Active!C$21:E$332,3,FALSE)</f>
        <v>33275.959586645375</v>
      </c>
    </row>
    <row r="107" spans="1:42" x14ac:dyDescent="0.2">
      <c r="A107" s="39" t="s">
        <v>96</v>
      </c>
      <c r="B107" s="43" t="s">
        <v>65</v>
      </c>
      <c r="C107" s="30">
        <v>52723.373200000002</v>
      </c>
      <c r="D107" s="30">
        <v>1.9E-3</v>
      </c>
      <c r="E107" s="33">
        <f t="shared" si="20"/>
        <v>33283.962436916168</v>
      </c>
      <c r="F107" s="113">
        <f t="shared" si="26"/>
        <v>33283.5</v>
      </c>
      <c r="G107" s="111">
        <f t="shared" si="21"/>
        <v>0.17135716000484535</v>
      </c>
      <c r="H107" s="112"/>
      <c r="I107" s="38"/>
      <c r="J107" s="33"/>
      <c r="K107" s="33">
        <f t="shared" ref="K107:K118" si="27">G107</f>
        <v>0.17135716000484535</v>
      </c>
      <c r="L107" s="38"/>
      <c r="M107" s="38"/>
      <c r="N107" s="38"/>
      <c r="O107" s="38"/>
      <c r="P107" s="33">
        <f t="shared" si="22"/>
        <v>0.16547353894796585</v>
      </c>
      <c r="Q107" s="36">
        <f t="shared" si="23"/>
        <v>37704.873200000002</v>
      </c>
      <c r="R107" s="33">
        <f t="shared" si="24"/>
        <v>3.4616996740955921E-5</v>
      </c>
      <c r="S107" s="75">
        <v>1</v>
      </c>
      <c r="T107">
        <f t="shared" si="25"/>
        <v>3.4616996740955921E-5</v>
      </c>
      <c r="U107" s="33"/>
      <c r="V107">
        <f>VLOOKUP(C107,Active!C$21:E$332,3,FALSE)</f>
        <v>33283.462436916176</v>
      </c>
    </row>
    <row r="108" spans="1:42" x14ac:dyDescent="0.2">
      <c r="A108" s="165" t="s">
        <v>539</v>
      </c>
      <c r="B108" s="166" t="s">
        <v>65</v>
      </c>
      <c r="C108" s="165">
        <v>52747.099399999999</v>
      </c>
      <c r="D108" s="165" t="s">
        <v>257</v>
      </c>
      <c r="E108" s="33">
        <f t="shared" si="20"/>
        <v>33347.991688802758</v>
      </c>
      <c r="F108" s="113">
        <f t="shared" si="26"/>
        <v>33347.5</v>
      </c>
      <c r="G108" s="111">
        <f t="shared" si="21"/>
        <v>0.18219651999970665</v>
      </c>
      <c r="H108" s="112"/>
      <c r="I108" s="38"/>
      <c r="J108" s="33"/>
      <c r="K108" s="33">
        <f t="shared" si="27"/>
        <v>0.18219651999970665</v>
      </c>
      <c r="L108" s="38"/>
      <c r="M108" s="38"/>
      <c r="N108" s="38"/>
      <c r="O108" s="38"/>
      <c r="P108" s="33">
        <f t="shared" si="22"/>
        <v>0.16674499835698819</v>
      </c>
      <c r="Q108" s="36">
        <f t="shared" si="23"/>
        <v>37728.599399999999</v>
      </c>
      <c r="R108" s="33">
        <f t="shared" si="24"/>
        <v>2.387495210753969E-4</v>
      </c>
      <c r="S108" s="75">
        <v>1</v>
      </c>
      <c r="T108">
        <f t="shared" si="25"/>
        <v>2.387495210753969E-4</v>
      </c>
      <c r="V108">
        <f>VLOOKUP(C108,Active!C$21:E$332,3,FALSE)</f>
        <v>33347.491688802766</v>
      </c>
    </row>
    <row r="109" spans="1:42" x14ac:dyDescent="0.2">
      <c r="A109" s="50" t="s">
        <v>74</v>
      </c>
      <c r="B109" s="43"/>
      <c r="C109" s="51">
        <v>52750.794500000004</v>
      </c>
      <c r="D109" s="30">
        <v>1E-4</v>
      </c>
      <c r="E109" s="33">
        <f t="shared" si="20"/>
        <v>33357.963554868395</v>
      </c>
      <c r="F109" s="113">
        <f t="shared" si="26"/>
        <v>33357.5</v>
      </c>
      <c r="G109" s="111">
        <f t="shared" si="21"/>
        <v>0.17177142000582535</v>
      </c>
      <c r="H109" s="111"/>
      <c r="I109" s="33"/>
      <c r="J109" s="33"/>
      <c r="K109" s="33">
        <f t="shared" si="27"/>
        <v>0.17177142000582535</v>
      </c>
      <c r="L109" s="33"/>
      <c r="M109" s="33"/>
      <c r="N109" s="33"/>
      <c r="O109" s="33"/>
      <c r="P109" s="33">
        <f t="shared" si="22"/>
        <v>0.16694386766117814</v>
      </c>
      <c r="Q109" s="36">
        <f t="shared" si="23"/>
        <v>37732.294500000004</v>
      </c>
      <c r="R109" s="33">
        <f t="shared" si="24"/>
        <v>2.3305261640308799E-5</v>
      </c>
      <c r="S109" s="75">
        <v>1</v>
      </c>
      <c r="T109">
        <f t="shared" si="25"/>
        <v>2.3305261640308799E-5</v>
      </c>
      <c r="U109" s="33"/>
      <c r="V109">
        <f>VLOOKUP(C109,Active!C$21:E$332,3,FALSE)</f>
        <v>33357.463554868402</v>
      </c>
    </row>
    <row r="110" spans="1:42" x14ac:dyDescent="0.2">
      <c r="A110" s="30" t="s">
        <v>72</v>
      </c>
      <c r="B110" s="44" t="s">
        <v>65</v>
      </c>
      <c r="C110" s="47">
        <v>52753.577100000002</v>
      </c>
      <c r="D110" s="47">
        <v>1.1999999999999999E-3</v>
      </c>
      <c r="E110" s="33">
        <f t="shared" si="20"/>
        <v>33365.47288195404</v>
      </c>
      <c r="F110" s="113">
        <f t="shared" si="26"/>
        <v>33365</v>
      </c>
      <c r="G110" s="111">
        <f t="shared" si="21"/>
        <v>0.17522759500570828</v>
      </c>
      <c r="H110" s="111"/>
      <c r="I110" s="33"/>
      <c r="J110" s="33"/>
      <c r="K110" s="33">
        <f t="shared" si="27"/>
        <v>0.17522759500570828</v>
      </c>
      <c r="L110" s="33"/>
      <c r="M110" s="33"/>
      <c r="N110" s="33"/>
      <c r="O110" s="33"/>
      <c r="P110" s="33">
        <f t="shared" si="22"/>
        <v>0.16709305578123043</v>
      </c>
      <c r="Q110" s="36">
        <f t="shared" si="23"/>
        <v>37735.077100000002</v>
      </c>
      <c r="R110" s="33">
        <f t="shared" si="24"/>
        <v>6.6170728394568685E-5</v>
      </c>
      <c r="S110" s="75">
        <v>1</v>
      </c>
      <c r="T110">
        <f t="shared" si="25"/>
        <v>6.6170728394568685E-5</v>
      </c>
      <c r="U110" s="33"/>
      <c r="V110">
        <f>VLOOKUP(C110,Active!C$21:E$332,3,FALSE)</f>
        <v>33364.972881954047</v>
      </c>
      <c r="AP110" s="5"/>
    </row>
    <row r="111" spans="1:42" x14ac:dyDescent="0.2">
      <c r="A111" s="30" t="s">
        <v>72</v>
      </c>
      <c r="B111" s="44" t="s">
        <v>71</v>
      </c>
      <c r="C111" s="47">
        <v>52753.758099999999</v>
      </c>
      <c r="D111" s="47">
        <v>1.6000000000000001E-3</v>
      </c>
      <c r="E111" s="33">
        <f t="shared" si="20"/>
        <v>33365.961341740745</v>
      </c>
      <c r="F111" s="113">
        <f t="shared" si="26"/>
        <v>33365.5</v>
      </c>
      <c r="G111" s="111">
        <f t="shared" si="21"/>
        <v>0.17095133999828249</v>
      </c>
      <c r="H111" s="111"/>
      <c r="I111" s="33"/>
      <c r="J111" s="33"/>
      <c r="K111" s="33">
        <f t="shared" si="27"/>
        <v>0.17095133999828249</v>
      </c>
      <c r="L111" s="33"/>
      <c r="M111" s="33"/>
      <c r="N111" s="33"/>
      <c r="O111" s="33"/>
      <c r="P111" s="33">
        <f t="shared" si="22"/>
        <v>0.16710300275736834</v>
      </c>
      <c r="Q111" s="36">
        <f t="shared" si="23"/>
        <v>37735.258099999999</v>
      </c>
      <c r="R111" s="33">
        <f t="shared" si="24"/>
        <v>1.4809699519806787E-5</v>
      </c>
      <c r="S111" s="75">
        <v>1</v>
      </c>
      <c r="T111">
        <f t="shared" si="25"/>
        <v>1.4809699519806787E-5</v>
      </c>
      <c r="U111" s="33"/>
      <c r="V111">
        <f>VLOOKUP(C111,Active!C$21:E$332,3,FALSE)</f>
        <v>33365.461341740753</v>
      </c>
    </row>
    <row r="112" spans="1:42" x14ac:dyDescent="0.2">
      <c r="A112" s="30" t="s">
        <v>72</v>
      </c>
      <c r="B112" s="44" t="s">
        <v>65</v>
      </c>
      <c r="C112" s="47">
        <v>52753.947800000002</v>
      </c>
      <c r="D112" s="47">
        <v>1.1999999999999999E-3</v>
      </c>
      <c r="E112" s="33">
        <f t="shared" si="20"/>
        <v>33366.473279981299</v>
      </c>
      <c r="F112" s="113">
        <f t="shared" si="26"/>
        <v>33366</v>
      </c>
      <c r="G112" s="111">
        <f t="shared" si="21"/>
        <v>0.17537508500390686</v>
      </c>
      <c r="H112" s="111"/>
      <c r="I112" s="33"/>
      <c r="J112" s="33"/>
      <c r="K112" s="33">
        <f t="shared" si="27"/>
        <v>0.17537508500390686</v>
      </c>
      <c r="L112" s="33"/>
      <c r="M112" s="33"/>
      <c r="N112" s="33"/>
      <c r="O112" s="33"/>
      <c r="P112" s="33">
        <f t="shared" si="22"/>
        <v>0.16711294987118966</v>
      </c>
      <c r="Q112" s="36">
        <f t="shared" si="23"/>
        <v>37735.447800000002</v>
      </c>
      <c r="R112" s="33">
        <f t="shared" si="24"/>
        <v>6.8262876951279895E-5</v>
      </c>
      <c r="S112" s="75">
        <v>1</v>
      </c>
      <c r="T112">
        <f t="shared" si="25"/>
        <v>6.8262876951279895E-5</v>
      </c>
      <c r="U112" s="33"/>
      <c r="V112">
        <f>VLOOKUP(C112,Active!C$21:E$332,3,FALSE)</f>
        <v>33365.973279981306</v>
      </c>
    </row>
    <row r="113" spans="1:42" x14ac:dyDescent="0.2">
      <c r="A113" s="30" t="s">
        <v>72</v>
      </c>
      <c r="B113" s="44" t="s">
        <v>71</v>
      </c>
      <c r="C113" s="47">
        <v>52754.130799999999</v>
      </c>
      <c r="D113" s="47">
        <v>6.9999999999999999E-4</v>
      </c>
      <c r="E113" s="33">
        <f t="shared" si="20"/>
        <v>33366.967137113716</v>
      </c>
      <c r="F113" s="113">
        <f t="shared" si="26"/>
        <v>33366.5</v>
      </c>
      <c r="G113" s="111">
        <f t="shared" si="21"/>
        <v>0.17309882999688853</v>
      </c>
      <c r="H113" s="111"/>
      <c r="I113" s="33"/>
      <c r="J113" s="33"/>
      <c r="K113" s="33">
        <f t="shared" si="27"/>
        <v>0.17309882999688853</v>
      </c>
      <c r="L113" s="33"/>
      <c r="M113" s="33"/>
      <c r="N113" s="33"/>
      <c r="O113" s="33"/>
      <c r="P113" s="33">
        <f t="shared" si="22"/>
        <v>0.16712289712269446</v>
      </c>
      <c r="Q113" s="36">
        <f t="shared" si="23"/>
        <v>37735.630799999999</v>
      </c>
      <c r="R113" s="33">
        <f t="shared" si="24"/>
        <v>3.5711773716873371E-5</v>
      </c>
      <c r="S113" s="75">
        <v>1</v>
      </c>
      <c r="T113">
        <f t="shared" si="25"/>
        <v>3.5711773716873371E-5</v>
      </c>
      <c r="U113" s="33"/>
      <c r="V113">
        <f>VLOOKUP(C113,Active!C$21:E$332,3,FALSE)</f>
        <v>33366.467137113723</v>
      </c>
    </row>
    <row r="114" spans="1:42" x14ac:dyDescent="0.2">
      <c r="A114" s="30" t="s">
        <v>72</v>
      </c>
      <c r="B114" s="44" t="s">
        <v>65</v>
      </c>
      <c r="C114" s="144">
        <v>52774.698799999998</v>
      </c>
      <c r="D114" s="47">
        <v>4.0000000000000002E-4</v>
      </c>
      <c r="E114" s="33">
        <f t="shared" si="20"/>
        <v>33422.473440390408</v>
      </c>
      <c r="F114" s="113">
        <f t="shared" si="26"/>
        <v>33422</v>
      </c>
      <c r="G114" s="111">
        <f t="shared" si="21"/>
        <v>0.1754345250010374</v>
      </c>
      <c r="H114" s="111"/>
      <c r="I114" s="33"/>
      <c r="J114" s="33"/>
      <c r="K114" s="33">
        <f t="shared" si="27"/>
        <v>0.1754345250010374</v>
      </c>
      <c r="L114" s="33"/>
      <c r="M114" s="33"/>
      <c r="N114" s="33"/>
      <c r="O114" s="33"/>
      <c r="P114" s="33">
        <f t="shared" si="22"/>
        <v>0.16822789788015599</v>
      </c>
      <c r="Q114" s="36">
        <f t="shared" si="23"/>
        <v>37756.198799999998</v>
      </c>
      <c r="R114" s="33">
        <f t="shared" si="24"/>
        <v>5.1935474459423467E-5</v>
      </c>
      <c r="S114" s="75">
        <v>1</v>
      </c>
      <c r="T114">
        <f t="shared" si="25"/>
        <v>5.1935474459423467E-5</v>
      </c>
      <c r="U114" s="33"/>
      <c r="V114">
        <f>VLOOKUP(C114,Active!C$21:E$332,3,FALSE)</f>
        <v>33421.973440390415</v>
      </c>
      <c r="AP114" s="5"/>
    </row>
    <row r="115" spans="1:42" x14ac:dyDescent="0.2">
      <c r="A115" s="30" t="s">
        <v>72</v>
      </c>
      <c r="B115" s="44" t="s">
        <v>71</v>
      </c>
      <c r="C115" s="47">
        <v>52774.886299999998</v>
      </c>
      <c r="D115" s="47">
        <v>2.9999999999999997E-4</v>
      </c>
      <c r="E115" s="33">
        <f t="shared" si="20"/>
        <v>33422.979441550669</v>
      </c>
      <c r="F115" s="113">
        <f t="shared" si="26"/>
        <v>33422.5</v>
      </c>
      <c r="G115" s="111">
        <f t="shared" si="21"/>
        <v>0.17765826999675483</v>
      </c>
      <c r="H115" s="111"/>
      <c r="I115" s="33"/>
      <c r="J115" s="33"/>
      <c r="K115" s="33">
        <f t="shared" si="27"/>
        <v>0.17765826999675483</v>
      </c>
      <c r="L115" s="33"/>
      <c r="M115" s="33"/>
      <c r="N115" s="33"/>
      <c r="O115" s="33"/>
      <c r="P115" s="33">
        <f t="shared" si="22"/>
        <v>0.16823786055220902</v>
      </c>
      <c r="Q115" s="36">
        <f t="shared" si="23"/>
        <v>37756.386299999998</v>
      </c>
      <c r="R115" s="33">
        <f t="shared" si="24"/>
        <v>8.8744114102887853E-5</v>
      </c>
      <c r="S115" s="75">
        <v>1</v>
      </c>
      <c r="T115">
        <f t="shared" si="25"/>
        <v>8.8744114102887853E-5</v>
      </c>
      <c r="U115" s="33"/>
      <c r="V115">
        <f>VLOOKUP(C115,Active!C$21:E$332,3,FALSE)</f>
        <v>33422.479441550684</v>
      </c>
      <c r="AP115" s="5"/>
    </row>
    <row r="116" spans="1:42" x14ac:dyDescent="0.2">
      <c r="A116" s="37" t="s">
        <v>66</v>
      </c>
      <c r="B116" s="43" t="s">
        <v>65</v>
      </c>
      <c r="C116" s="30">
        <v>52777.476699999999</v>
      </c>
      <c r="D116" s="30">
        <v>1.1999999999999999E-3</v>
      </c>
      <c r="E116" s="33">
        <f t="shared" si="20"/>
        <v>33429.970083713648</v>
      </c>
      <c r="F116" s="113">
        <f t="shared" si="26"/>
        <v>33429.5</v>
      </c>
      <c r="G116" s="111">
        <f t="shared" si="21"/>
        <v>0.174190700003237</v>
      </c>
      <c r="H116" s="111"/>
      <c r="I116" s="33"/>
      <c r="J116" s="33"/>
      <c r="K116" s="33">
        <f t="shared" si="27"/>
        <v>0.174190700003237</v>
      </c>
      <c r="L116" s="33"/>
      <c r="M116" s="33"/>
      <c r="N116" s="33"/>
      <c r="O116" s="33"/>
      <c r="P116" s="33">
        <f t="shared" si="22"/>
        <v>0.16837735241771568</v>
      </c>
      <c r="Q116" s="36">
        <f t="shared" si="23"/>
        <v>37758.976699999999</v>
      </c>
      <c r="R116" s="33">
        <f t="shared" si="24"/>
        <v>3.3795010150086586E-5</v>
      </c>
      <c r="S116" s="75">
        <v>1</v>
      </c>
      <c r="T116">
        <f t="shared" si="25"/>
        <v>3.3795010150086586E-5</v>
      </c>
      <c r="U116" s="33"/>
      <c r="V116">
        <f>VLOOKUP(C116,Active!C$21:E$332,3,FALSE)</f>
        <v>33429.470083713655</v>
      </c>
      <c r="AP116" s="5"/>
    </row>
    <row r="117" spans="1:42" x14ac:dyDescent="0.2">
      <c r="A117" s="165" t="s">
        <v>575</v>
      </c>
      <c r="B117" s="166" t="s">
        <v>71</v>
      </c>
      <c r="C117" s="165">
        <v>53068.193500000001</v>
      </c>
      <c r="D117" s="165" t="s">
        <v>257</v>
      </c>
      <c r="E117" s="33">
        <f t="shared" si="20"/>
        <v>34214.519620296196</v>
      </c>
      <c r="F117" s="113">
        <f t="shared" si="26"/>
        <v>34214</v>
      </c>
      <c r="G117" s="111">
        <f t="shared" ref="G117:G146" si="28">+C117-(C$7+F117*C$8)</f>
        <v>0.19254660500155296</v>
      </c>
      <c r="H117" s="111"/>
      <c r="I117" s="33"/>
      <c r="J117" s="33"/>
      <c r="K117" s="33">
        <f t="shared" si="27"/>
        <v>0.19254660500155296</v>
      </c>
      <c r="L117" s="33"/>
      <c r="M117" s="33"/>
      <c r="N117" s="33"/>
      <c r="O117" s="33"/>
      <c r="P117" s="33">
        <f t="shared" ref="P117:P146" si="29">+D$11+D$12*F117+D$13*F117^2</f>
        <v>0.18418138913051163</v>
      </c>
      <c r="Q117" s="36">
        <f t="shared" ref="Q117:Q146" si="30">+C117-15018.5</f>
        <v>38049.693500000001</v>
      </c>
      <c r="R117" s="33">
        <f t="shared" ref="R117:R146" si="31">+(P117-G117)^2</f>
        <v>6.9976836569121779E-5</v>
      </c>
      <c r="S117" s="75">
        <v>1</v>
      </c>
      <c r="T117">
        <f t="shared" ref="T117:T148" si="32">S117*R117</f>
        <v>6.9976836569121779E-5</v>
      </c>
      <c r="V117">
        <f>VLOOKUP(C117,Active!C$21:E$332,3,FALSE)</f>
        <v>34214.019620296203</v>
      </c>
      <c r="AP117" s="5"/>
    </row>
    <row r="118" spans="1:42" x14ac:dyDescent="0.2">
      <c r="A118" s="26" t="s">
        <v>79</v>
      </c>
      <c r="B118" s="43"/>
      <c r="C118" s="40">
        <v>53105.251900000003</v>
      </c>
      <c r="D118" s="40">
        <v>5.0000000000000001E-4</v>
      </c>
      <c r="E118" s="33">
        <f t="shared" si="20"/>
        <v>34314.528118417024</v>
      </c>
      <c r="F118" s="113">
        <f t="shared" si="26"/>
        <v>34314</v>
      </c>
      <c r="G118" s="111">
        <f t="shared" si="28"/>
        <v>0.19569560500531225</v>
      </c>
      <c r="H118" s="111"/>
      <c r="I118" s="33"/>
      <c r="J118" s="33"/>
      <c r="K118" s="33">
        <f t="shared" si="27"/>
        <v>0.19569560500531225</v>
      </c>
      <c r="L118" s="33"/>
      <c r="M118" s="33"/>
      <c r="N118" s="33"/>
      <c r="O118" s="33"/>
      <c r="P118" s="33">
        <f t="shared" si="29"/>
        <v>0.18622028156423084</v>
      </c>
      <c r="Q118" s="36">
        <f t="shared" si="30"/>
        <v>38086.751900000003</v>
      </c>
      <c r="R118" s="33">
        <f t="shared" si="31"/>
        <v>8.9781754313106687E-5</v>
      </c>
      <c r="S118" s="75">
        <v>1</v>
      </c>
      <c r="T118">
        <f t="shared" si="32"/>
        <v>8.9781754313106687E-5</v>
      </c>
      <c r="U118" s="33"/>
      <c r="V118">
        <f>VLOOKUP(C118,Active!C$21:E$332,3,FALSE)</f>
        <v>34314.028118417031</v>
      </c>
      <c r="AP118" s="5"/>
    </row>
    <row r="119" spans="1:42" x14ac:dyDescent="0.2">
      <c r="A119" s="48" t="s">
        <v>80</v>
      </c>
      <c r="B119" s="52"/>
      <c r="C119" s="30">
        <v>53106.5478</v>
      </c>
      <c r="D119" s="30">
        <v>2.5999999999999999E-3</v>
      </c>
      <c r="E119" s="33">
        <f t="shared" si="20"/>
        <v>34318.0253285695</v>
      </c>
      <c r="F119" s="113">
        <f t="shared" si="26"/>
        <v>34317.5</v>
      </c>
      <c r="G119" s="111">
        <f t="shared" si="28"/>
        <v>0.19466182000178378</v>
      </c>
      <c r="H119" s="111"/>
      <c r="I119" s="33"/>
      <c r="J119" s="33">
        <f>G119</f>
        <v>0.19466182000178378</v>
      </c>
      <c r="K119" s="33"/>
      <c r="L119" s="33"/>
      <c r="M119" s="33"/>
      <c r="N119" s="33"/>
      <c r="O119" s="33"/>
      <c r="P119" s="33">
        <f t="shared" si="29"/>
        <v>0.18629174255108233</v>
      </c>
      <c r="Q119" s="36">
        <f t="shared" si="30"/>
        <v>38088.0478</v>
      </c>
      <c r="R119" s="33">
        <f t="shared" si="31"/>
        <v>7.0058196530740913E-5</v>
      </c>
      <c r="S119" s="75">
        <v>1</v>
      </c>
      <c r="T119">
        <f t="shared" si="32"/>
        <v>7.0058196530740913E-5</v>
      </c>
      <c r="U119" s="33"/>
      <c r="V119">
        <f>VLOOKUP(C119,Active!C$21:E$332,3,FALSE)</f>
        <v>34317.525328569507</v>
      </c>
      <c r="AP119" s="5"/>
    </row>
    <row r="120" spans="1:42" x14ac:dyDescent="0.2">
      <c r="A120" s="39" t="s">
        <v>73</v>
      </c>
      <c r="B120" s="43" t="s">
        <v>71</v>
      </c>
      <c r="C120" s="30">
        <v>53117.477400000003</v>
      </c>
      <c r="D120" s="30">
        <v>1.1999999999999999E-3</v>
      </c>
      <c r="E120" s="33">
        <f t="shared" si="20"/>
        <v>34347.520743402885</v>
      </c>
      <c r="F120" s="113">
        <f t="shared" si="26"/>
        <v>34347</v>
      </c>
      <c r="G120" s="111">
        <f t="shared" si="28"/>
        <v>0.1929627750068903</v>
      </c>
      <c r="H120" s="111"/>
      <c r="I120" s="33"/>
      <c r="J120" s="33"/>
      <c r="K120" s="33">
        <f t="shared" ref="K120:K127" si="33">G120</f>
        <v>0.1929627750068903</v>
      </c>
      <c r="L120" s="33"/>
      <c r="M120" s="33"/>
      <c r="N120" s="33"/>
      <c r="O120" s="33"/>
      <c r="P120" s="33">
        <f t="shared" si="29"/>
        <v>0.18689432465282554</v>
      </c>
      <c r="Q120" s="36">
        <f t="shared" si="30"/>
        <v>38098.977400000003</v>
      </c>
      <c r="R120" s="33">
        <f t="shared" si="31"/>
        <v>3.6826089699748622E-5</v>
      </c>
      <c r="S120" s="75">
        <v>1</v>
      </c>
      <c r="T120">
        <f t="shared" si="32"/>
        <v>3.6826089699748622E-5</v>
      </c>
      <c r="U120" s="33"/>
      <c r="V120">
        <f>VLOOKUP(C120,Active!C$21:E$332,3,FALSE)</f>
        <v>34347.020743402893</v>
      </c>
      <c r="AP120" s="5"/>
    </row>
    <row r="121" spans="1:42" x14ac:dyDescent="0.2">
      <c r="A121" s="61" t="s">
        <v>102</v>
      </c>
      <c r="B121" s="65" t="s">
        <v>65</v>
      </c>
      <c r="C121" s="61">
        <v>53431.545120000002</v>
      </c>
      <c r="D121" s="61">
        <v>5.0000000000000001E-4</v>
      </c>
      <c r="E121" s="33">
        <f t="shared" si="20"/>
        <v>35195.086773923089</v>
      </c>
      <c r="F121" s="113">
        <f t="shared" si="26"/>
        <v>35194.5</v>
      </c>
      <c r="G121" s="111">
        <f t="shared" si="28"/>
        <v>0.21743055000115419</v>
      </c>
      <c r="H121" s="112"/>
      <c r="I121" s="38"/>
      <c r="J121" s="33"/>
      <c r="K121" s="33">
        <f t="shared" si="33"/>
        <v>0.21743055000115419</v>
      </c>
      <c r="L121" s="33"/>
      <c r="M121" s="38"/>
      <c r="O121" s="38">
        <f ca="1">+C$11+C$12*F121</f>
        <v>5.2054749858173932E-2</v>
      </c>
      <c r="P121" s="33">
        <f t="shared" si="29"/>
        <v>0.20441046204592594</v>
      </c>
      <c r="Q121" s="36">
        <f t="shared" si="30"/>
        <v>38413.045120000002</v>
      </c>
      <c r="R121" s="33">
        <f t="shared" si="31"/>
        <v>1.6952269036187958E-4</v>
      </c>
      <c r="S121" s="75">
        <v>1</v>
      </c>
      <c r="T121">
        <f t="shared" si="32"/>
        <v>1.6952269036187958E-4</v>
      </c>
      <c r="U121" s="33"/>
      <c r="V121">
        <f>VLOOKUP(C121,Active!C$21:E$332,3,FALSE)</f>
        <v>35194.586773923103</v>
      </c>
      <c r="AP121" s="5"/>
    </row>
    <row r="122" spans="1:42" x14ac:dyDescent="0.2">
      <c r="A122" s="48" t="s">
        <v>92</v>
      </c>
      <c r="B122" s="44" t="s">
        <v>65</v>
      </c>
      <c r="C122" s="47">
        <v>53483.053200000002</v>
      </c>
      <c r="D122" s="30">
        <v>1E-4</v>
      </c>
      <c r="E122" s="33">
        <f t="shared" si="20"/>
        <v>35334.090231219874</v>
      </c>
      <c r="F122" s="113">
        <f t="shared" ref="F122:F138" si="34">ROUND(2*E122,0)/2-0.5</f>
        <v>35333.5</v>
      </c>
      <c r="G122" s="111">
        <f t="shared" si="28"/>
        <v>0.2187116600034642</v>
      </c>
      <c r="H122" s="112"/>
      <c r="I122" s="38"/>
      <c r="J122" s="33"/>
      <c r="K122" s="33">
        <f t="shared" si="33"/>
        <v>0.2187116600034642</v>
      </c>
      <c r="L122" s="38"/>
      <c r="M122" s="38"/>
      <c r="N122" s="38"/>
      <c r="O122" s="38"/>
      <c r="P122" s="33">
        <f t="shared" si="29"/>
        <v>0.20732107453606952</v>
      </c>
      <c r="Q122" s="36">
        <f t="shared" si="30"/>
        <v>38464.553200000002</v>
      </c>
      <c r="R122" s="33">
        <f t="shared" si="31"/>
        <v>1.2974543729002305E-4</v>
      </c>
      <c r="S122" s="75">
        <v>1</v>
      </c>
      <c r="T122">
        <f t="shared" si="32"/>
        <v>1.2974543729002305E-4</v>
      </c>
      <c r="U122" s="33"/>
      <c r="V122">
        <f>VLOOKUP(C122,Active!C$21:E$332,3,FALSE)</f>
        <v>35333.590231219881</v>
      </c>
    </row>
    <row r="123" spans="1:42" x14ac:dyDescent="0.2">
      <c r="A123" s="39" t="s">
        <v>92</v>
      </c>
      <c r="B123" s="44" t="s">
        <v>65</v>
      </c>
      <c r="C123" s="47">
        <v>53483.053200000002</v>
      </c>
      <c r="D123" s="47">
        <v>1E-4</v>
      </c>
      <c r="E123" s="33">
        <f t="shared" si="20"/>
        <v>35334.090231219874</v>
      </c>
      <c r="F123" s="113">
        <f t="shared" si="34"/>
        <v>35333.5</v>
      </c>
      <c r="G123" s="111">
        <f t="shared" si="28"/>
        <v>0.2187116600034642</v>
      </c>
      <c r="H123" s="112"/>
      <c r="I123" s="38"/>
      <c r="J123" s="33"/>
      <c r="K123" s="33">
        <f t="shared" si="33"/>
        <v>0.2187116600034642</v>
      </c>
      <c r="L123" s="38"/>
      <c r="M123" s="38"/>
      <c r="N123" s="38"/>
      <c r="O123" s="38"/>
      <c r="P123" s="33">
        <f t="shared" si="29"/>
        <v>0.20732107453606952</v>
      </c>
      <c r="Q123" s="36">
        <f t="shared" si="30"/>
        <v>38464.553200000002</v>
      </c>
      <c r="R123" s="33">
        <f t="shared" si="31"/>
        <v>1.2974543729002305E-4</v>
      </c>
      <c r="S123" s="75">
        <v>1</v>
      </c>
      <c r="T123">
        <f t="shared" si="32"/>
        <v>1.2974543729002305E-4</v>
      </c>
      <c r="U123" s="33"/>
      <c r="V123">
        <f>VLOOKUP(C123,Active!C$21:E$332,3,FALSE)</f>
        <v>35333.590231219881</v>
      </c>
    </row>
    <row r="124" spans="1:42" x14ac:dyDescent="0.2">
      <c r="A124" s="48" t="s">
        <v>91</v>
      </c>
      <c r="B124" s="44" t="s">
        <v>71</v>
      </c>
      <c r="C124" s="47">
        <v>53483.606899999999</v>
      </c>
      <c r="D124" s="47">
        <v>5.9999999999999995E-4</v>
      </c>
      <c r="E124" s="33">
        <f t="shared" si="20"/>
        <v>35335.584486379543</v>
      </c>
      <c r="F124" s="113">
        <f t="shared" si="34"/>
        <v>35335</v>
      </c>
      <c r="G124" s="111">
        <f t="shared" si="28"/>
        <v>0.21658289500192041</v>
      </c>
      <c r="H124" s="112"/>
      <c r="I124" s="38"/>
      <c r="J124" s="33"/>
      <c r="K124" s="33">
        <f t="shared" si="33"/>
        <v>0.21658289500192041</v>
      </c>
      <c r="L124" s="38"/>
      <c r="M124" s="38"/>
      <c r="N124" s="38"/>
      <c r="O124" s="38"/>
      <c r="P124" s="33">
        <f t="shared" si="29"/>
        <v>0.20735254205695425</v>
      </c>
      <c r="Q124" s="36">
        <f t="shared" si="30"/>
        <v>38465.106899999999</v>
      </c>
      <c r="R124" s="33">
        <f t="shared" si="31"/>
        <v>8.5199415488645424E-5</v>
      </c>
      <c r="S124" s="75">
        <v>1</v>
      </c>
      <c r="T124">
        <f t="shared" si="32"/>
        <v>8.5199415488645424E-5</v>
      </c>
      <c r="U124" s="33"/>
      <c r="V124">
        <f>VLOOKUP(C124,Active!C$21:E$332,3,FALSE)</f>
        <v>35335.08448637955</v>
      </c>
    </row>
    <row r="125" spans="1:42" x14ac:dyDescent="0.2">
      <c r="A125" s="39" t="s">
        <v>97</v>
      </c>
      <c r="B125" s="43" t="s">
        <v>71</v>
      </c>
      <c r="C125" s="30">
        <v>53515.477400000003</v>
      </c>
      <c r="D125" s="30">
        <v>8.0000000000000004E-4</v>
      </c>
      <c r="E125" s="33">
        <f t="shared" si="20"/>
        <v>35421.592539597172</v>
      </c>
      <c r="F125" s="113">
        <f t="shared" si="34"/>
        <v>35421</v>
      </c>
      <c r="G125" s="111">
        <f t="shared" si="28"/>
        <v>0.21956703500472941</v>
      </c>
      <c r="H125" s="112"/>
      <c r="I125" s="38"/>
      <c r="J125" s="33"/>
      <c r="K125" s="33">
        <f t="shared" si="33"/>
        <v>0.21956703500472941</v>
      </c>
      <c r="L125" s="38"/>
      <c r="M125" s="38"/>
      <c r="N125" s="38"/>
      <c r="O125" s="38"/>
      <c r="P125" s="33">
        <f t="shared" si="29"/>
        <v>0.20915875205718204</v>
      </c>
      <c r="Q125" s="36">
        <f t="shared" si="30"/>
        <v>38496.977400000003</v>
      </c>
      <c r="R125" s="33">
        <f t="shared" si="31"/>
        <v>1.0833235391620527E-4</v>
      </c>
      <c r="S125" s="75">
        <v>1</v>
      </c>
      <c r="T125">
        <f t="shared" si="32"/>
        <v>1.0833235391620527E-4</v>
      </c>
      <c r="U125" s="33"/>
      <c r="V125">
        <f>VLOOKUP(C125,Active!C$21:E$332,3,FALSE)</f>
        <v>35421.092539597179</v>
      </c>
    </row>
    <row r="126" spans="1:42" x14ac:dyDescent="0.2">
      <c r="A126" s="30" t="s">
        <v>102</v>
      </c>
      <c r="B126" s="43" t="s">
        <v>65</v>
      </c>
      <c r="C126" s="30">
        <v>53760.614009999998</v>
      </c>
      <c r="D126" s="30" t="s">
        <v>103</v>
      </c>
      <c r="E126" s="33">
        <f t="shared" si="20"/>
        <v>36083.136054711918</v>
      </c>
      <c r="F126" s="113">
        <f t="shared" si="34"/>
        <v>36082.5</v>
      </c>
      <c r="G126" s="111">
        <f t="shared" si="28"/>
        <v>0.23569167000096058</v>
      </c>
      <c r="H126" s="112"/>
      <c r="I126" s="38"/>
      <c r="J126" s="33"/>
      <c r="K126" s="33">
        <f t="shared" si="33"/>
        <v>0.23569167000096058</v>
      </c>
      <c r="L126" s="33"/>
      <c r="M126" s="38"/>
      <c r="O126" s="38">
        <f t="shared" ref="O126:O146" ca="1" si="35">+C$11+C$12*F126</f>
        <v>5.882912152711689E-2</v>
      </c>
      <c r="P126" s="33">
        <f t="shared" si="29"/>
        <v>0.22318802838102256</v>
      </c>
      <c r="Q126" s="36">
        <f t="shared" si="30"/>
        <v>38742.114009999998</v>
      </c>
      <c r="R126" s="33">
        <f t="shared" si="31"/>
        <v>1.5634105375984645E-4</v>
      </c>
      <c r="S126" s="75">
        <v>1</v>
      </c>
      <c r="T126">
        <f t="shared" si="32"/>
        <v>1.5634105375984645E-4</v>
      </c>
      <c r="U126" s="33"/>
      <c r="V126">
        <f>VLOOKUP(C126,Active!C$21:E$332,3,FALSE)</f>
        <v>36082.636054711926</v>
      </c>
    </row>
    <row r="127" spans="1:42" x14ac:dyDescent="0.2">
      <c r="A127" s="30" t="s">
        <v>102</v>
      </c>
      <c r="B127" s="43" t="s">
        <v>71</v>
      </c>
      <c r="C127" s="30">
        <v>53794.521979999998</v>
      </c>
      <c r="D127" s="30" t="s">
        <v>103</v>
      </c>
      <c r="E127" s="33">
        <f t="shared" si="20"/>
        <v>36174.642572910918</v>
      </c>
      <c r="F127" s="113">
        <f t="shared" si="34"/>
        <v>36174</v>
      </c>
      <c r="G127" s="111">
        <f t="shared" si="28"/>
        <v>0.2381070049959817</v>
      </c>
      <c r="H127" s="112"/>
      <c r="I127" s="38"/>
      <c r="J127" s="33"/>
      <c r="K127" s="33">
        <f t="shared" si="33"/>
        <v>0.2381070049959817</v>
      </c>
      <c r="L127" s="33"/>
      <c r="M127" s="38"/>
      <c r="O127" s="38">
        <f t="shared" ca="1" si="35"/>
        <v>5.9527156445707274E-2</v>
      </c>
      <c r="P127" s="33">
        <f t="shared" si="29"/>
        <v>0.2251475585210394</v>
      </c>
      <c r="Q127" s="36">
        <f t="shared" si="30"/>
        <v>38776.021979999998</v>
      </c>
      <c r="R127" s="33">
        <f t="shared" si="31"/>
        <v>1.6794725293689424E-4</v>
      </c>
      <c r="S127" s="75">
        <v>1</v>
      </c>
      <c r="T127">
        <f t="shared" si="32"/>
        <v>1.6794725293689424E-4</v>
      </c>
      <c r="U127" s="33"/>
      <c r="V127">
        <f>VLOOKUP(C127,Active!C$21:E$332,3,FALSE)</f>
        <v>36174.142572910925</v>
      </c>
    </row>
    <row r="128" spans="1:42" x14ac:dyDescent="0.2">
      <c r="A128" s="30" t="s">
        <v>100</v>
      </c>
      <c r="B128" s="43" t="s">
        <v>65</v>
      </c>
      <c r="C128" s="30">
        <v>53813.419199999997</v>
      </c>
      <c r="D128" s="30">
        <v>4.0000000000000002E-4</v>
      </c>
      <c r="E128" s="33">
        <f t="shared" si="20"/>
        <v>36225.639987555332</v>
      </c>
      <c r="F128" s="113">
        <f t="shared" si="34"/>
        <v>36225</v>
      </c>
      <c r="G128" s="111">
        <f t="shared" si="28"/>
        <v>0.23714899499464082</v>
      </c>
      <c r="H128" s="112"/>
      <c r="I128" s="38"/>
      <c r="J128" s="33">
        <f>G128</f>
        <v>0.23714899499464082</v>
      </c>
      <c r="K128" s="33"/>
      <c r="L128" s="38"/>
      <c r="M128" s="38"/>
      <c r="O128" s="38">
        <f t="shared" ca="1" si="35"/>
        <v>5.9916225088856023E-2</v>
      </c>
      <c r="P128" s="33">
        <f t="shared" si="29"/>
        <v>0.22624175687744491</v>
      </c>
      <c r="Q128" s="36">
        <f t="shared" si="30"/>
        <v>38794.919199999997</v>
      </c>
      <c r="R128" s="33">
        <f t="shared" si="31"/>
        <v>1.1896784334521128E-4</v>
      </c>
      <c r="S128" s="75">
        <v>1</v>
      </c>
      <c r="T128">
        <f t="shared" si="32"/>
        <v>1.1896784334521128E-4</v>
      </c>
      <c r="U128" s="33"/>
      <c r="V128">
        <f>VLOOKUP(C128,Active!C$21:E$332,3,FALSE)</f>
        <v>36225.139987555347</v>
      </c>
    </row>
    <row r="129" spans="1:42" x14ac:dyDescent="0.2">
      <c r="A129" s="30" t="s">
        <v>102</v>
      </c>
      <c r="B129" s="43" t="s">
        <v>65</v>
      </c>
      <c r="C129" s="30">
        <v>53845.477149999999</v>
      </c>
      <c r="D129" s="30" t="s">
        <v>103</v>
      </c>
      <c r="E129" s="33">
        <f t="shared" si="20"/>
        <v>36312.153906999578</v>
      </c>
      <c r="F129" s="113">
        <f t="shared" si="34"/>
        <v>36311.5</v>
      </c>
      <c r="G129" s="111">
        <f t="shared" si="28"/>
        <v>0.24230687999806833</v>
      </c>
      <c r="H129" s="112"/>
      <c r="I129" s="38"/>
      <c r="J129" s="33"/>
      <c r="K129" s="33">
        <f t="shared" ref="K129:K136" si="36">G129</f>
        <v>0.24230687999806833</v>
      </c>
      <c r="L129" s="33"/>
      <c r="M129" s="38"/>
      <c r="O129" s="38">
        <f t="shared" ca="1" si="35"/>
        <v>6.0576116022824034E-2</v>
      </c>
      <c r="P129" s="33">
        <f t="shared" si="29"/>
        <v>0.22810087825484254</v>
      </c>
      <c r="Q129" s="36">
        <f t="shared" si="30"/>
        <v>38826.977149999999</v>
      </c>
      <c r="R129" s="33">
        <f t="shared" si="31"/>
        <v>2.0181048552853396E-4</v>
      </c>
      <c r="S129" s="75">
        <v>1</v>
      </c>
      <c r="T129">
        <f t="shared" si="32"/>
        <v>2.0181048552853396E-4</v>
      </c>
      <c r="U129" s="33"/>
      <c r="V129">
        <f>VLOOKUP(C129,Active!C$21:E$332,3,FALSE)</f>
        <v>36311.653906999585</v>
      </c>
    </row>
    <row r="130" spans="1:42" x14ac:dyDescent="0.2">
      <c r="A130" s="50" t="s">
        <v>99</v>
      </c>
      <c r="B130" s="37"/>
      <c r="C130" s="40">
        <v>53857.8897</v>
      </c>
      <c r="D130" s="40">
        <v>1E-4</v>
      </c>
      <c r="E130" s="33">
        <f t="shared" si="20"/>
        <v>36345.65131874293</v>
      </c>
      <c r="F130" s="113">
        <f t="shared" si="34"/>
        <v>36345</v>
      </c>
      <c r="G130" s="111">
        <f t="shared" si="28"/>
        <v>0.24134779500309378</v>
      </c>
      <c r="H130" s="112"/>
      <c r="I130" s="38"/>
      <c r="J130" s="33"/>
      <c r="K130" s="33">
        <f t="shared" si="36"/>
        <v>0.24134779500309378</v>
      </c>
      <c r="L130" s="38"/>
      <c r="M130" s="38"/>
      <c r="N130" s="38"/>
      <c r="O130" s="38">
        <f t="shared" ca="1" si="35"/>
        <v>6.0831680719794279E-2</v>
      </c>
      <c r="P130" s="33">
        <f t="shared" si="29"/>
        <v>0.2288219917749155</v>
      </c>
      <c r="Q130" s="36">
        <f t="shared" si="30"/>
        <v>38839.3897</v>
      </c>
      <c r="R130" s="33">
        <f t="shared" si="31"/>
        <v>1.5689574651104151E-4</v>
      </c>
      <c r="S130" s="75">
        <v>1</v>
      </c>
      <c r="T130">
        <f t="shared" si="32"/>
        <v>1.5689574651104151E-4</v>
      </c>
      <c r="U130" s="33"/>
      <c r="V130">
        <f>VLOOKUP(C130,Active!C$21:E$332,3,FALSE)</f>
        <v>36345.151318742937</v>
      </c>
    </row>
    <row r="131" spans="1:42" x14ac:dyDescent="0.2">
      <c r="A131" s="30" t="s">
        <v>102</v>
      </c>
      <c r="B131" s="43" t="s">
        <v>71</v>
      </c>
      <c r="C131" s="30">
        <v>54175.472990000002</v>
      </c>
      <c r="D131" s="30">
        <v>2.0000000000000001E-4</v>
      </c>
      <c r="E131" s="33">
        <f t="shared" si="20"/>
        <v>37202.704722591152</v>
      </c>
      <c r="F131" s="113">
        <f t="shared" si="34"/>
        <v>37202</v>
      </c>
      <c r="G131" s="111">
        <f t="shared" si="28"/>
        <v>0.26113672500650864</v>
      </c>
      <c r="H131" s="112"/>
      <c r="I131" s="38"/>
      <c r="J131" s="33"/>
      <c r="K131" s="33">
        <f t="shared" si="36"/>
        <v>0.26113672500650864</v>
      </c>
      <c r="L131" s="33"/>
      <c r="M131" s="38"/>
      <c r="O131" s="38">
        <f t="shared" ca="1" si="35"/>
        <v>6.7369559684078206E-2</v>
      </c>
      <c r="P131" s="33">
        <f t="shared" si="29"/>
        <v>0.24747973103801454</v>
      </c>
      <c r="Q131" s="36">
        <f t="shared" si="30"/>
        <v>39156.972990000002</v>
      </c>
      <c r="R131" s="33">
        <f t="shared" si="31"/>
        <v>1.8651348425548412E-4</v>
      </c>
      <c r="S131" s="75">
        <v>1</v>
      </c>
      <c r="T131">
        <f t="shared" si="32"/>
        <v>1.8651348425548412E-4</v>
      </c>
      <c r="U131" s="33"/>
      <c r="V131">
        <f>VLOOKUP(C131,Active!C$21:E$332,3,FALSE)</f>
        <v>37202.204722591159</v>
      </c>
    </row>
    <row r="132" spans="1:42" x14ac:dyDescent="0.2">
      <c r="A132" s="30" t="s">
        <v>102</v>
      </c>
      <c r="B132" s="43" t="s">
        <v>71</v>
      </c>
      <c r="C132" s="30">
        <v>54175.473290000002</v>
      </c>
      <c r="D132" s="30">
        <v>2.9999999999999997E-4</v>
      </c>
      <c r="E132" s="33">
        <f t="shared" si="20"/>
        <v>37202.705532193002</v>
      </c>
      <c r="F132" s="113">
        <f t="shared" si="34"/>
        <v>37202</v>
      </c>
      <c r="G132" s="111">
        <f t="shared" si="28"/>
        <v>0.26143672500620596</v>
      </c>
      <c r="H132" s="112"/>
      <c r="I132" s="38"/>
      <c r="J132" s="33"/>
      <c r="K132" s="33">
        <f t="shared" si="36"/>
        <v>0.26143672500620596</v>
      </c>
      <c r="L132" s="33"/>
      <c r="M132" s="38"/>
      <c r="O132" s="38">
        <f t="shared" ca="1" si="35"/>
        <v>6.7369559684078206E-2</v>
      </c>
      <c r="P132" s="33">
        <f t="shared" si="29"/>
        <v>0.24747973103801454</v>
      </c>
      <c r="Q132" s="36">
        <f t="shared" si="30"/>
        <v>39156.973290000002</v>
      </c>
      <c r="R132" s="33">
        <f t="shared" si="31"/>
        <v>1.947976806281316E-4</v>
      </c>
      <c r="S132" s="75">
        <v>1</v>
      </c>
      <c r="T132">
        <f t="shared" si="32"/>
        <v>1.947976806281316E-4</v>
      </c>
      <c r="U132" s="33"/>
      <c r="V132">
        <f>VLOOKUP(C132,Active!C$21:E$332,3,FALSE)</f>
        <v>37202.205532193009</v>
      </c>
    </row>
    <row r="133" spans="1:42" x14ac:dyDescent="0.2">
      <c r="A133" s="30" t="s">
        <v>102</v>
      </c>
      <c r="B133" s="43" t="s">
        <v>71</v>
      </c>
      <c r="C133" s="30">
        <v>54175.473290000002</v>
      </c>
      <c r="D133" s="30">
        <v>5.0000000000000001E-4</v>
      </c>
      <c r="E133" s="33">
        <f t="shared" si="20"/>
        <v>37202.705532193002</v>
      </c>
      <c r="F133" s="113">
        <f t="shared" si="34"/>
        <v>37202</v>
      </c>
      <c r="G133" s="111">
        <f t="shared" si="28"/>
        <v>0.26143672500620596</v>
      </c>
      <c r="H133" s="112"/>
      <c r="I133" s="38"/>
      <c r="J133" s="33"/>
      <c r="K133" s="33">
        <f t="shared" si="36"/>
        <v>0.26143672500620596</v>
      </c>
      <c r="L133" s="33"/>
      <c r="M133" s="38"/>
      <c r="O133" s="38">
        <f t="shared" ca="1" si="35"/>
        <v>6.7369559684078206E-2</v>
      </c>
      <c r="P133" s="33">
        <f t="shared" si="29"/>
        <v>0.24747973103801454</v>
      </c>
      <c r="Q133" s="36">
        <f t="shared" si="30"/>
        <v>39156.973290000002</v>
      </c>
      <c r="R133" s="33">
        <f t="shared" si="31"/>
        <v>1.947976806281316E-4</v>
      </c>
      <c r="S133" s="75">
        <v>1</v>
      </c>
      <c r="T133">
        <f t="shared" si="32"/>
        <v>1.947976806281316E-4</v>
      </c>
      <c r="U133" s="33"/>
      <c r="V133">
        <f>VLOOKUP(C133,Active!C$21:E$332,3,FALSE)</f>
        <v>37202.205532193009</v>
      </c>
    </row>
    <row r="134" spans="1:42" x14ac:dyDescent="0.2">
      <c r="A134" s="30" t="s">
        <v>102</v>
      </c>
      <c r="B134" s="43" t="s">
        <v>65</v>
      </c>
      <c r="C134" s="30">
        <v>54210.491929999997</v>
      </c>
      <c r="D134" s="30">
        <v>4.0000000000000002E-4</v>
      </c>
      <c r="E134" s="33">
        <f t="shared" si="20"/>
        <v>37297.209385371585</v>
      </c>
      <c r="F134" s="113">
        <f t="shared" si="34"/>
        <v>37296.5</v>
      </c>
      <c r="G134" s="111">
        <f t="shared" si="28"/>
        <v>0.26286452999920584</v>
      </c>
      <c r="H134" s="112"/>
      <c r="I134" s="38"/>
      <c r="J134" s="33"/>
      <c r="K134" s="33">
        <f t="shared" si="36"/>
        <v>0.26286452999920584</v>
      </c>
      <c r="L134" s="33"/>
      <c r="M134" s="38"/>
      <c r="O134" s="38">
        <f t="shared" ca="1" si="35"/>
        <v>6.809048099344206E-2</v>
      </c>
      <c r="P134" s="33">
        <f t="shared" si="29"/>
        <v>0.24956184978451945</v>
      </c>
      <c r="Q134" s="36">
        <f t="shared" si="30"/>
        <v>39191.991929999997</v>
      </c>
      <c r="R134" s="33">
        <f t="shared" si="31"/>
        <v>1.7696130089420878E-4</v>
      </c>
      <c r="S134" s="75">
        <v>1</v>
      </c>
      <c r="T134">
        <f t="shared" si="32"/>
        <v>1.7696130089420878E-4</v>
      </c>
      <c r="U134" s="33"/>
      <c r="V134">
        <f>VLOOKUP(C134,Active!C$21:E$332,3,FALSE)</f>
        <v>37296.709385371592</v>
      </c>
    </row>
    <row r="135" spans="1:42" x14ac:dyDescent="0.2">
      <c r="A135" s="30" t="s">
        <v>102</v>
      </c>
      <c r="B135" s="43" t="s">
        <v>65</v>
      </c>
      <c r="C135" s="30">
        <v>54210.492129999999</v>
      </c>
      <c r="D135" s="30">
        <v>2.9999999999999997E-4</v>
      </c>
      <c r="E135" s="33">
        <f t="shared" si="20"/>
        <v>37297.209925106159</v>
      </c>
      <c r="F135" s="113">
        <f t="shared" si="34"/>
        <v>37296.5</v>
      </c>
      <c r="G135" s="111">
        <f t="shared" si="28"/>
        <v>0.26306453000142938</v>
      </c>
      <c r="H135" s="112"/>
      <c r="I135" s="38"/>
      <c r="J135" s="33"/>
      <c r="K135" s="33">
        <f t="shared" si="36"/>
        <v>0.26306453000142938</v>
      </c>
      <c r="L135" s="33"/>
      <c r="M135" s="38"/>
      <c r="O135" s="38">
        <f t="shared" ca="1" si="35"/>
        <v>6.809048099344206E-2</v>
      </c>
      <c r="P135" s="33">
        <f t="shared" si="29"/>
        <v>0.24956184978451945</v>
      </c>
      <c r="Q135" s="36">
        <f t="shared" si="30"/>
        <v>39191.992129999999</v>
      </c>
      <c r="R135" s="33">
        <f t="shared" si="31"/>
        <v>1.8232237304013061E-4</v>
      </c>
      <c r="S135" s="75">
        <v>1</v>
      </c>
      <c r="T135">
        <f t="shared" si="32"/>
        <v>1.8232237304013061E-4</v>
      </c>
      <c r="U135" s="33"/>
      <c r="V135">
        <f>VLOOKUP(C135,Active!C$21:E$332,3,FALSE)</f>
        <v>37296.709925106174</v>
      </c>
      <c r="AP135" s="5"/>
    </row>
    <row r="136" spans="1:42" x14ac:dyDescent="0.2">
      <c r="A136" s="30" t="s">
        <v>102</v>
      </c>
      <c r="B136" s="43" t="s">
        <v>65</v>
      </c>
      <c r="C136" s="30">
        <v>54210.493029999998</v>
      </c>
      <c r="D136" s="30">
        <v>5.9999999999999995E-4</v>
      </c>
      <c r="E136" s="33">
        <f t="shared" si="20"/>
        <v>37297.212353911731</v>
      </c>
      <c r="F136" s="113">
        <f t="shared" si="34"/>
        <v>37296.5</v>
      </c>
      <c r="G136" s="111">
        <f t="shared" si="28"/>
        <v>0.26396453000052134</v>
      </c>
      <c r="H136" s="112"/>
      <c r="I136" s="38"/>
      <c r="J136" s="33"/>
      <c r="K136" s="33">
        <f t="shared" si="36"/>
        <v>0.26396453000052134</v>
      </c>
      <c r="L136" s="33"/>
      <c r="M136" s="38"/>
      <c r="O136" s="38">
        <f t="shared" ca="1" si="35"/>
        <v>6.809048099344206E-2</v>
      </c>
      <c r="P136" s="33">
        <f t="shared" si="29"/>
        <v>0.24956184978451945</v>
      </c>
      <c r="Q136" s="36">
        <f t="shared" si="30"/>
        <v>39191.993029999998</v>
      </c>
      <c r="R136" s="33">
        <f t="shared" si="31"/>
        <v>2.0743719740441208E-4</v>
      </c>
      <c r="S136" s="75">
        <v>1</v>
      </c>
      <c r="T136">
        <f t="shared" si="32"/>
        <v>2.0743719740441208E-4</v>
      </c>
      <c r="U136" s="33"/>
      <c r="V136">
        <f>VLOOKUP(C136,Active!C$21:E$332,3,FALSE)</f>
        <v>37296.712353911738</v>
      </c>
      <c r="AP136" s="5"/>
    </row>
    <row r="137" spans="1:42" x14ac:dyDescent="0.2">
      <c r="A137" s="30" t="s">
        <v>100</v>
      </c>
      <c r="B137" s="43" t="s">
        <v>65</v>
      </c>
      <c r="C137" s="30">
        <v>54239.395700000001</v>
      </c>
      <c r="D137" s="30">
        <v>2.0000000000000001E-4</v>
      </c>
      <c r="E137" s="33">
        <f t="shared" si="20"/>
        <v>37375.211204870808</v>
      </c>
      <c r="F137" s="113">
        <f t="shared" si="34"/>
        <v>37374.5</v>
      </c>
      <c r="G137" s="111">
        <f t="shared" si="28"/>
        <v>0.26353875000495464</v>
      </c>
      <c r="H137" s="112"/>
      <c r="I137" s="38"/>
      <c r="J137" s="33">
        <f>G137</f>
        <v>0.26353875000495464</v>
      </c>
      <c r="K137" s="33"/>
      <c r="L137" s="38"/>
      <c r="M137" s="38"/>
      <c r="N137" s="38"/>
      <c r="O137" s="38">
        <f t="shared" ca="1" si="35"/>
        <v>6.8685527153551917E-2</v>
      </c>
      <c r="P137" s="33">
        <f t="shared" si="29"/>
        <v>0.25128412905006253</v>
      </c>
      <c r="Q137" s="36">
        <f t="shared" si="30"/>
        <v>39220.895700000001</v>
      </c>
      <c r="R137" s="33">
        <f t="shared" si="31"/>
        <v>1.5017573474808066E-4</v>
      </c>
      <c r="S137" s="75">
        <v>1</v>
      </c>
      <c r="T137">
        <f t="shared" si="32"/>
        <v>1.5017573474808066E-4</v>
      </c>
      <c r="U137" s="33"/>
      <c r="V137">
        <f>VLOOKUP(C137,Active!C$21:E$332,3,FALSE)</f>
        <v>37374.711204870815</v>
      </c>
    </row>
    <row r="138" spans="1:42" x14ac:dyDescent="0.2">
      <c r="A138" s="141" t="s">
        <v>239</v>
      </c>
      <c r="B138" s="142" t="s">
        <v>65</v>
      </c>
      <c r="C138" s="141">
        <v>54509.541599999997</v>
      </c>
      <c r="D138" s="141">
        <v>4.0000000000000002E-4</v>
      </c>
      <c r="E138" s="33">
        <f t="shared" si="20"/>
        <v>38104.246612025374</v>
      </c>
      <c r="F138" s="113">
        <f t="shared" si="34"/>
        <v>38103.5</v>
      </c>
      <c r="G138" s="111">
        <f t="shared" si="28"/>
        <v>0.27665895999962231</v>
      </c>
      <c r="H138" s="112"/>
      <c r="I138" s="38"/>
      <c r="J138" s="33">
        <f>G138</f>
        <v>0.27665895999962231</v>
      </c>
      <c r="L138" s="38"/>
      <c r="M138" s="38"/>
      <c r="N138" s="33"/>
      <c r="O138" s="38">
        <f t="shared" ca="1" si="35"/>
        <v>7.4246920111501691E-2</v>
      </c>
      <c r="P138" s="33">
        <f t="shared" si="29"/>
        <v>0.26754281522444145</v>
      </c>
      <c r="Q138" s="36">
        <f t="shared" si="30"/>
        <v>39491.041599999997</v>
      </c>
      <c r="R138" s="33">
        <f t="shared" si="31"/>
        <v>8.3104095562057232E-5</v>
      </c>
      <c r="S138" s="75">
        <v>1</v>
      </c>
      <c r="T138">
        <f t="shared" si="32"/>
        <v>8.3104095562057232E-5</v>
      </c>
      <c r="U138" s="33"/>
      <c r="V138">
        <f>VLOOKUP(C138,Active!C$21:E$332,3,FALSE)</f>
        <v>38103.746612025381</v>
      </c>
    </row>
    <row r="139" spans="1:42" x14ac:dyDescent="0.2">
      <c r="A139" s="31" t="s">
        <v>101</v>
      </c>
      <c r="B139" s="44"/>
      <c r="C139" s="30">
        <v>54544.932000000001</v>
      </c>
      <c r="D139" s="47">
        <v>1E-3</v>
      </c>
      <c r="E139" s="33">
        <f t="shared" si="20"/>
        <v>38199.753723824462</v>
      </c>
      <c r="F139" s="115">
        <f t="shared" ref="F139:F146" si="37">ROUND(2*E139,0)/2-1</f>
        <v>38199</v>
      </c>
      <c r="G139" s="111">
        <f t="shared" si="28"/>
        <v>0.27929425500042271</v>
      </c>
      <c r="H139" s="112"/>
      <c r="I139" s="38"/>
      <c r="J139" s="33"/>
      <c r="K139" s="33">
        <f>G139</f>
        <v>0.27929425500042271</v>
      </c>
      <c r="L139" s="38"/>
      <c r="M139" s="38"/>
      <c r="N139" s="38"/>
      <c r="O139" s="38">
        <f t="shared" ca="1" si="35"/>
        <v>7.4975470217789997E-2</v>
      </c>
      <c r="P139" s="33">
        <f t="shared" si="29"/>
        <v>0.26969440773944386</v>
      </c>
      <c r="Q139" s="36">
        <f t="shared" si="30"/>
        <v>39526.432000000001</v>
      </c>
      <c r="R139" s="33">
        <f t="shared" si="31"/>
        <v>9.2157067434123015E-5</v>
      </c>
      <c r="S139" s="75">
        <v>1</v>
      </c>
      <c r="T139">
        <f t="shared" si="32"/>
        <v>9.2157067434123015E-5</v>
      </c>
      <c r="U139" s="33"/>
      <c r="V139">
        <f>VLOOKUP(C139,Active!C$21:E$332,3,FALSE)</f>
        <v>38199.253723824477</v>
      </c>
    </row>
    <row r="140" spans="1:42" x14ac:dyDescent="0.2">
      <c r="A140" s="30" t="s">
        <v>104</v>
      </c>
      <c r="B140" s="43" t="s">
        <v>65</v>
      </c>
      <c r="C140" s="30">
        <v>54555.4948</v>
      </c>
      <c r="D140" s="30">
        <v>8.0000000000000004E-4</v>
      </c>
      <c r="E140" s="33">
        <f t="shared" si="20"/>
        <v>38228.259265454719</v>
      </c>
      <c r="F140" s="115">
        <f t="shared" si="37"/>
        <v>38227.5</v>
      </c>
      <c r="G140" s="111">
        <f t="shared" si="28"/>
        <v>0.28134772000339581</v>
      </c>
      <c r="H140" s="112"/>
      <c r="I140" s="38"/>
      <c r="J140" s="33">
        <f>G140</f>
        <v>0.28134772000339581</v>
      </c>
      <c r="K140" s="33"/>
      <c r="L140" s="38"/>
      <c r="M140" s="38"/>
      <c r="N140" s="38"/>
      <c r="O140" s="38">
        <f t="shared" ca="1" si="35"/>
        <v>7.5192890930137868E-2</v>
      </c>
      <c r="P140" s="33">
        <f t="shared" si="29"/>
        <v>0.27033747917600137</v>
      </c>
      <c r="Q140" s="36">
        <f t="shared" si="30"/>
        <v>39536.9948</v>
      </c>
      <c r="R140" s="33">
        <f t="shared" si="31"/>
        <v>1.212254030772233E-4</v>
      </c>
      <c r="S140" s="75">
        <v>1</v>
      </c>
      <c r="T140">
        <f t="shared" si="32"/>
        <v>1.212254030772233E-4</v>
      </c>
      <c r="U140" s="33"/>
      <c r="V140">
        <f>VLOOKUP(C140,Active!C$21:E$332,3,FALSE)</f>
        <v>38227.759265454726</v>
      </c>
    </row>
    <row r="141" spans="1:42" x14ac:dyDescent="0.2">
      <c r="A141" s="30" t="s">
        <v>106</v>
      </c>
      <c r="B141" s="43" t="s">
        <v>71</v>
      </c>
      <c r="C141" s="30">
        <v>54570.499409999997</v>
      </c>
      <c r="D141" s="30">
        <v>2.0000000000000001E-4</v>
      </c>
      <c r="E141" s="33">
        <f t="shared" si="20"/>
        <v>38268.751799157959</v>
      </c>
      <c r="F141" s="115">
        <f t="shared" si="37"/>
        <v>38268</v>
      </c>
      <c r="G141" s="111">
        <f t="shared" si="28"/>
        <v>0.27858106500207214</v>
      </c>
      <c r="H141" s="112"/>
      <c r="I141" s="38"/>
      <c r="J141" s="33"/>
      <c r="K141" s="33">
        <f>G141</f>
        <v>0.27858106500207214</v>
      </c>
      <c r="L141" s="33"/>
      <c r="M141" s="38"/>
      <c r="O141" s="38">
        <f t="shared" ca="1" si="35"/>
        <v>7.5501857205579503E-2</v>
      </c>
      <c r="P141" s="33">
        <f t="shared" si="29"/>
        <v>0.27125208704610781</v>
      </c>
      <c r="Q141" s="36">
        <f t="shared" si="30"/>
        <v>39551.999409999997</v>
      </c>
      <c r="R141" s="33">
        <f t="shared" si="31"/>
        <v>5.3713917879010969E-5</v>
      </c>
      <c r="S141" s="75">
        <v>1</v>
      </c>
      <c r="T141">
        <f t="shared" si="32"/>
        <v>5.3713917879010969E-5</v>
      </c>
      <c r="U141" s="33"/>
      <c r="V141">
        <f>VLOOKUP(C141,Active!C$21:E$332,3,FALSE)</f>
        <v>38268.251799157966</v>
      </c>
    </row>
    <row r="142" spans="1:42" x14ac:dyDescent="0.2">
      <c r="A142" s="30" t="s">
        <v>106</v>
      </c>
      <c r="B142" s="43" t="s">
        <v>71</v>
      </c>
      <c r="C142" s="30">
        <v>54570.499709999996</v>
      </c>
      <c r="D142" s="30">
        <v>2.9999999999999997E-4</v>
      </c>
      <c r="E142" s="33">
        <f t="shared" si="20"/>
        <v>38268.752608759816</v>
      </c>
      <c r="F142" s="115">
        <f t="shared" si="37"/>
        <v>38268</v>
      </c>
      <c r="G142" s="111">
        <f t="shared" si="28"/>
        <v>0.27888106500176946</v>
      </c>
      <c r="H142" s="112"/>
      <c r="I142" s="38"/>
      <c r="J142" s="33"/>
      <c r="K142" s="33">
        <f>G142</f>
        <v>0.27888106500176946</v>
      </c>
      <c r="L142" s="33"/>
      <c r="M142" s="38"/>
      <c r="O142" s="38">
        <f t="shared" ca="1" si="35"/>
        <v>7.5501857205579503E-2</v>
      </c>
      <c r="P142" s="33">
        <f t="shared" si="29"/>
        <v>0.27125208704610781</v>
      </c>
      <c r="Q142" s="36">
        <f t="shared" si="30"/>
        <v>39551.999709999996</v>
      </c>
      <c r="R142" s="33">
        <f t="shared" si="31"/>
        <v>5.8201304647971286E-5</v>
      </c>
      <c r="S142" s="75">
        <v>1</v>
      </c>
      <c r="T142">
        <f t="shared" si="32"/>
        <v>5.8201304647971286E-5</v>
      </c>
      <c r="U142" s="33"/>
      <c r="V142">
        <f>VLOOKUP(C142,Active!C$21:E$332,3,FALSE)</f>
        <v>38268.252608759823</v>
      </c>
    </row>
    <row r="143" spans="1:42" x14ac:dyDescent="0.2">
      <c r="A143" s="30" t="s">
        <v>106</v>
      </c>
      <c r="B143" s="43" t="s">
        <v>71</v>
      </c>
      <c r="C143" s="30">
        <v>54570.500410000001</v>
      </c>
      <c r="D143" s="30">
        <v>5.9999999999999995E-4</v>
      </c>
      <c r="E143" s="33">
        <f t="shared" si="20"/>
        <v>38268.754497830829</v>
      </c>
      <c r="F143" s="115">
        <f t="shared" si="37"/>
        <v>38268</v>
      </c>
      <c r="G143" s="111">
        <f t="shared" si="28"/>
        <v>0.27958106500591384</v>
      </c>
      <c r="H143" s="112"/>
      <c r="I143" s="38"/>
      <c r="J143" s="33"/>
      <c r="K143" s="33">
        <f>G143</f>
        <v>0.27958106500591384</v>
      </c>
      <c r="L143" s="33"/>
      <c r="M143" s="38"/>
      <c r="O143" s="38">
        <f t="shared" ca="1" si="35"/>
        <v>7.5501857205579503E-2</v>
      </c>
      <c r="P143" s="33">
        <f t="shared" si="29"/>
        <v>0.27125208704610781</v>
      </c>
      <c r="Q143" s="36">
        <f t="shared" si="30"/>
        <v>39552.000410000001</v>
      </c>
      <c r="R143" s="33">
        <f t="shared" si="31"/>
        <v>6.9371873854934577E-5</v>
      </c>
      <c r="S143" s="75">
        <v>1</v>
      </c>
      <c r="T143">
        <f t="shared" si="32"/>
        <v>6.9371873854934577E-5</v>
      </c>
      <c r="U143" s="33"/>
      <c r="V143">
        <f>VLOOKUP(C143,Active!C$21:E$332,3,FALSE)</f>
        <v>38268.254497830836</v>
      </c>
    </row>
    <row r="144" spans="1:42" x14ac:dyDescent="0.2">
      <c r="A144" s="30" t="s">
        <v>104</v>
      </c>
      <c r="B144" s="43" t="s">
        <v>65</v>
      </c>
      <c r="C144" s="30">
        <v>54598.480199999998</v>
      </c>
      <c r="D144" s="30">
        <v>4.0000000000000002E-4</v>
      </c>
      <c r="E144" s="33">
        <f t="shared" si="20"/>
        <v>38344.262797585689</v>
      </c>
      <c r="F144" s="115">
        <f t="shared" si="37"/>
        <v>38343.5</v>
      </c>
      <c r="G144" s="111">
        <f t="shared" si="28"/>
        <v>0.28265656000439776</v>
      </c>
      <c r="H144" s="112"/>
      <c r="I144" s="38"/>
      <c r="J144" s="33">
        <f>G144</f>
        <v>0.28265656000439776</v>
      </c>
      <c r="K144" s="33"/>
      <c r="L144" s="38"/>
      <c r="M144" s="38"/>
      <c r="N144" s="38"/>
      <c r="O144" s="38">
        <f t="shared" ca="1" si="35"/>
        <v>7.6077831373378146E-2</v>
      </c>
      <c r="P144" s="33">
        <f t="shared" si="29"/>
        <v>0.27295950844286532</v>
      </c>
      <c r="Q144" s="36">
        <f t="shared" si="30"/>
        <v>39579.980199999998</v>
      </c>
      <c r="R144" s="33">
        <f t="shared" si="31"/>
        <v>9.403280898701881E-5</v>
      </c>
      <c r="S144" s="75">
        <v>1</v>
      </c>
      <c r="T144">
        <f t="shared" si="32"/>
        <v>9.403280898701881E-5</v>
      </c>
      <c r="U144" s="33"/>
      <c r="V144">
        <f>VLOOKUP(C144,Active!C$21:E$332,3,FALSE)</f>
        <v>38343.762797585703</v>
      </c>
    </row>
    <row r="145" spans="1:42" x14ac:dyDescent="0.2">
      <c r="A145" s="141" t="s">
        <v>109</v>
      </c>
      <c r="B145" s="142" t="s">
        <v>71</v>
      </c>
      <c r="C145" s="141">
        <v>54872.887300000002</v>
      </c>
      <c r="D145" s="141">
        <v>2.9999999999999997E-4</v>
      </c>
      <c r="E145" s="33">
        <f t="shared" si="20"/>
        <v>39084.797789508979</v>
      </c>
      <c r="F145" s="115">
        <f t="shared" si="37"/>
        <v>39084</v>
      </c>
      <c r="G145" s="111">
        <f t="shared" si="28"/>
        <v>0.29562290500325616</v>
      </c>
      <c r="H145" s="112"/>
      <c r="I145" s="38"/>
      <c r="J145" s="33"/>
      <c r="K145" s="33">
        <f t="shared" ref="K145:K151" si="38">G145</f>
        <v>0.29562290500325616</v>
      </c>
      <c r="L145" s="38"/>
      <c r="M145" s="38"/>
      <c r="O145" s="38">
        <f t="shared" ca="1" si="35"/>
        <v>8.1726955495959486E-2</v>
      </c>
      <c r="P145" s="33">
        <f t="shared" si="29"/>
        <v>0.2898721969611649</v>
      </c>
      <c r="Q145" s="36">
        <f t="shared" si="30"/>
        <v>39854.387300000002</v>
      </c>
      <c r="R145" s="33">
        <f t="shared" si="31"/>
        <v>3.307064298537319E-5</v>
      </c>
      <c r="S145" s="75">
        <v>1</v>
      </c>
      <c r="T145">
        <f t="shared" si="32"/>
        <v>3.307064298537319E-5</v>
      </c>
      <c r="U145" s="33"/>
      <c r="V145">
        <f>VLOOKUP(C145,Active!C$21:E$332,3,FALSE)</f>
        <v>39084.297789508986</v>
      </c>
    </row>
    <row r="146" spans="1:42" x14ac:dyDescent="0.2">
      <c r="A146" s="62" t="s">
        <v>109</v>
      </c>
      <c r="B146" s="30"/>
      <c r="C146" s="47">
        <v>54872.8874</v>
      </c>
      <c r="D146" s="47">
        <v>5.0000000000000001E-4</v>
      </c>
      <c r="E146" s="33">
        <f t="shared" si="20"/>
        <v>39084.798059376255</v>
      </c>
      <c r="F146" s="115">
        <f t="shared" si="37"/>
        <v>39084</v>
      </c>
      <c r="G146" s="111">
        <f t="shared" si="28"/>
        <v>0.29572290500072995</v>
      </c>
      <c r="H146" s="112"/>
      <c r="I146" s="38"/>
      <c r="J146" s="33"/>
      <c r="K146" s="33">
        <f t="shared" si="38"/>
        <v>0.29572290500072995</v>
      </c>
      <c r="L146" s="38"/>
      <c r="M146" s="38"/>
      <c r="N146" s="38"/>
      <c r="O146" s="38">
        <f t="shared" ca="1" si="35"/>
        <v>8.1726955495959486E-2</v>
      </c>
      <c r="P146" s="33">
        <f t="shared" si="29"/>
        <v>0.2898721969611649</v>
      </c>
      <c r="Q146" s="36">
        <f t="shared" si="30"/>
        <v>39854.3874</v>
      </c>
      <c r="R146" s="33">
        <f t="shared" si="31"/>
        <v>3.4230784564231178E-5</v>
      </c>
      <c r="S146" s="75">
        <v>1</v>
      </c>
      <c r="T146">
        <f t="shared" si="32"/>
        <v>3.4230784564231178E-5</v>
      </c>
      <c r="U146" s="33"/>
      <c r="V146">
        <f>VLOOKUP(C146,Active!C$21:E$332,3,FALSE)</f>
        <v>39084.29805937627</v>
      </c>
    </row>
    <row r="147" spans="1:42" x14ac:dyDescent="0.2">
      <c r="A147" s="39" t="s">
        <v>107</v>
      </c>
      <c r="B147" s="43" t="s">
        <v>71</v>
      </c>
      <c r="C147" s="30">
        <v>54947.373489999998</v>
      </c>
      <c r="D147" s="30">
        <v>6.9999999999999999E-4</v>
      </c>
      <c r="E147" s="33">
        <f t="shared" si="20"/>
        <v>39285.811648516428</v>
      </c>
      <c r="F147" s="115">
        <f t="shared" ref="F147:F170" si="39">ROUND(2*E147,0)/2-1</f>
        <v>39285</v>
      </c>
      <c r="G147" s="111">
        <f t="shared" ref="G147:G170" si="40">+C147-(C$7+F147*C$8)</f>
        <v>0.30075839500204893</v>
      </c>
      <c r="H147" s="112"/>
      <c r="I147" s="38"/>
      <c r="J147" s="33"/>
      <c r="K147" s="33">
        <f t="shared" si="38"/>
        <v>0.30075839500204893</v>
      </c>
      <c r="L147" s="33"/>
      <c r="M147" s="38"/>
      <c r="O147" s="38">
        <f t="shared" ref="O147:O170" ca="1" si="41">+C$11+C$12*F147</f>
        <v>8.3260343677781068E-2</v>
      </c>
      <c r="P147" s="33">
        <f t="shared" ref="P147:P170" si="42">+D$11+D$12*F147+D$13*F147^2</f>
        <v>0.29451505783574616</v>
      </c>
      <c r="Q147" s="36">
        <f t="shared" ref="Q147:Q170" si="43">+C147-15018.5</f>
        <v>39928.873489999998</v>
      </c>
      <c r="R147" s="33">
        <f t="shared" ref="R147:R170" si="44">+(P147-G147)^2</f>
        <v>3.8979258972137436E-5</v>
      </c>
      <c r="S147" s="75">
        <v>1</v>
      </c>
      <c r="T147">
        <f t="shared" si="32"/>
        <v>3.8979258972137436E-5</v>
      </c>
      <c r="U147" s="33"/>
      <c r="V147">
        <f>VLOOKUP(C147,Active!C$21:E$332,3,FALSE)</f>
        <v>39285.311648516436</v>
      </c>
    </row>
    <row r="148" spans="1:42" x14ac:dyDescent="0.2">
      <c r="A148" s="39" t="s">
        <v>107</v>
      </c>
      <c r="B148" s="43" t="s">
        <v>71</v>
      </c>
      <c r="C148" s="30">
        <v>54947.374790000002</v>
      </c>
      <c r="D148" s="30">
        <v>6.9999999999999999E-4</v>
      </c>
      <c r="E148" s="33">
        <f t="shared" si="20"/>
        <v>39285.815156791148</v>
      </c>
      <c r="F148" s="115">
        <f t="shared" si="39"/>
        <v>39285</v>
      </c>
      <c r="G148" s="111">
        <f t="shared" si="40"/>
        <v>0.30205839500558795</v>
      </c>
      <c r="H148" s="112"/>
      <c r="I148" s="38"/>
      <c r="J148" s="33"/>
      <c r="K148" s="33">
        <f t="shared" si="38"/>
        <v>0.30205839500558795</v>
      </c>
      <c r="L148" s="33"/>
      <c r="M148" s="38"/>
      <c r="O148" s="38">
        <f t="shared" ca="1" si="41"/>
        <v>8.3260343677781068E-2</v>
      </c>
      <c r="P148" s="33">
        <f t="shared" si="42"/>
        <v>0.29451505783574616</v>
      </c>
      <c r="Q148" s="36">
        <f t="shared" si="43"/>
        <v>39928.874790000002</v>
      </c>
      <c r="R148" s="33">
        <f t="shared" si="44"/>
        <v>5.6901935657916755E-5</v>
      </c>
      <c r="S148" s="75">
        <v>1</v>
      </c>
      <c r="T148">
        <f t="shared" si="32"/>
        <v>5.6901935657916755E-5</v>
      </c>
      <c r="U148" s="33"/>
      <c r="V148">
        <f>VLOOKUP(C148,Active!C$21:E$332,3,FALSE)</f>
        <v>39285.315156791155</v>
      </c>
    </row>
    <row r="149" spans="1:42" x14ac:dyDescent="0.2">
      <c r="A149" s="39" t="s">
        <v>107</v>
      </c>
      <c r="B149" s="43" t="s">
        <v>71</v>
      </c>
      <c r="C149" s="30">
        <v>54947.375789999998</v>
      </c>
      <c r="D149" s="30">
        <v>2.9999999999999997E-4</v>
      </c>
      <c r="E149" s="33">
        <f t="shared" ref="E149:E170" si="45">+(C149-C$7)/C$8</f>
        <v>39285.817855463996</v>
      </c>
      <c r="F149" s="115">
        <f t="shared" si="39"/>
        <v>39285</v>
      </c>
      <c r="G149" s="111">
        <f t="shared" si="40"/>
        <v>0.3030583950021537</v>
      </c>
      <c r="H149" s="112"/>
      <c r="I149" s="38"/>
      <c r="J149" s="33"/>
      <c r="K149" s="33">
        <f t="shared" si="38"/>
        <v>0.3030583950021537</v>
      </c>
      <c r="L149" s="33"/>
      <c r="M149" s="38"/>
      <c r="O149" s="38">
        <f t="shared" ca="1" si="41"/>
        <v>8.3260343677781068E-2</v>
      </c>
      <c r="P149" s="33">
        <f t="shared" si="42"/>
        <v>0.29451505783574616</v>
      </c>
      <c r="Q149" s="36">
        <f t="shared" si="43"/>
        <v>39928.875789999998</v>
      </c>
      <c r="R149" s="33">
        <f t="shared" si="44"/>
        <v>7.2988609938920388E-5</v>
      </c>
      <c r="S149" s="75">
        <v>1</v>
      </c>
      <c r="T149">
        <f t="shared" ref="T149:T170" si="46">S149*R149</f>
        <v>7.2988609938920388E-5</v>
      </c>
      <c r="U149" s="33"/>
      <c r="V149">
        <f>VLOOKUP(C149,Active!C$21:E$332,3,FALSE)</f>
        <v>39285.317855464004</v>
      </c>
    </row>
    <row r="150" spans="1:42" x14ac:dyDescent="0.2">
      <c r="A150" s="47" t="s">
        <v>105</v>
      </c>
      <c r="B150" s="44" t="s">
        <v>71</v>
      </c>
      <c r="C150" s="47">
        <v>54964.4156</v>
      </c>
      <c r="D150" s="47">
        <v>2.0000000000000001E-4</v>
      </c>
      <c r="E150" s="33">
        <f t="shared" si="45"/>
        <v>39331.802728161259</v>
      </c>
      <c r="F150" s="115">
        <f t="shared" si="39"/>
        <v>39331</v>
      </c>
      <c r="G150" s="111">
        <f t="shared" si="40"/>
        <v>0.29745293500309344</v>
      </c>
      <c r="H150" s="112"/>
      <c r="I150" s="38"/>
      <c r="J150" s="33"/>
      <c r="K150" s="33">
        <f t="shared" si="38"/>
        <v>0.29745293500309344</v>
      </c>
      <c r="L150" s="38"/>
      <c r="M150" s="38"/>
      <c r="N150" s="38"/>
      <c r="O150" s="38">
        <f t="shared" ca="1" si="41"/>
        <v>8.3611268336307387E-2</v>
      </c>
      <c r="P150" s="33">
        <f t="shared" si="42"/>
        <v>0.29558073182961453</v>
      </c>
      <c r="Q150" s="36">
        <f t="shared" si="43"/>
        <v>39945.9156</v>
      </c>
      <c r="R150" s="33">
        <f t="shared" si="44"/>
        <v>3.5051447227845189E-6</v>
      </c>
      <c r="S150" s="75">
        <v>1</v>
      </c>
      <c r="T150">
        <f t="shared" si="46"/>
        <v>3.5051447227845189E-6</v>
      </c>
      <c r="U150" s="33"/>
      <c r="V150">
        <f>VLOOKUP(C150,Active!C$21:E$332,3,FALSE)</f>
        <v>39331.302728161267</v>
      </c>
    </row>
    <row r="151" spans="1:42" x14ac:dyDescent="0.2">
      <c r="A151" s="31" t="s">
        <v>214</v>
      </c>
      <c r="B151" s="37"/>
      <c r="C151" s="40">
        <v>55274.032800000001</v>
      </c>
      <c r="D151" s="30">
        <v>2.0000000000000001E-4</v>
      </c>
      <c r="E151" s="33">
        <f t="shared" si="45"/>
        <v>40167.358261167908</v>
      </c>
      <c r="F151" s="115">
        <f t="shared" si="39"/>
        <v>40166.5</v>
      </c>
      <c r="G151" s="111">
        <f t="shared" si="40"/>
        <v>0.31803083000704646</v>
      </c>
      <c r="H151" s="112"/>
      <c r="I151" s="38"/>
      <c r="J151" s="33"/>
      <c r="K151" s="33">
        <f t="shared" si="38"/>
        <v>0.31803083000704646</v>
      </c>
      <c r="L151" s="38"/>
      <c r="M151" s="38"/>
      <c r="N151" s="38"/>
      <c r="O151" s="38">
        <f t="shared" ca="1" si="41"/>
        <v>8.9985128166714834E-2</v>
      </c>
      <c r="P151" s="33">
        <f t="shared" si="42"/>
        <v>0.31513942080106144</v>
      </c>
      <c r="Q151" s="36">
        <f t="shared" si="43"/>
        <v>40255.532800000001</v>
      </c>
      <c r="R151" s="33">
        <f t="shared" si="44"/>
        <v>8.3602471964549131E-6</v>
      </c>
      <c r="S151" s="75">
        <v>1</v>
      </c>
      <c r="T151">
        <f t="shared" si="46"/>
        <v>8.3602471964549131E-6</v>
      </c>
      <c r="U151" s="33"/>
      <c r="V151">
        <f>VLOOKUP(C151,Active!C$21:E$332,3,FALSE)</f>
        <v>40166.858261167916</v>
      </c>
    </row>
    <row r="152" spans="1:42" x14ac:dyDescent="0.2">
      <c r="A152" s="141" t="s">
        <v>241</v>
      </c>
      <c r="B152" s="142" t="s">
        <v>65</v>
      </c>
      <c r="C152" s="141">
        <v>55294.414599999996</v>
      </c>
      <c r="D152" s="141">
        <v>1.4E-3</v>
      </c>
      <c r="E152" s="33">
        <f t="shared" si="45"/>
        <v>40222.36207155903</v>
      </c>
      <c r="F152" s="115">
        <f t="shared" si="39"/>
        <v>40221.5</v>
      </c>
      <c r="G152" s="111">
        <f t="shared" si="40"/>
        <v>0.31944277999718906</v>
      </c>
      <c r="H152" s="112"/>
      <c r="I152" s="38"/>
      <c r="J152" s="33">
        <f>G152</f>
        <v>0.31944277999718906</v>
      </c>
      <c r="K152" s="33"/>
      <c r="L152" s="38"/>
      <c r="M152" s="38"/>
      <c r="O152" s="38">
        <f t="shared" ca="1" si="41"/>
        <v>9.0404711997561504E-2</v>
      </c>
      <c r="P152" s="33">
        <f t="shared" si="42"/>
        <v>0.31644043348976791</v>
      </c>
      <c r="Q152" s="36">
        <f t="shared" si="43"/>
        <v>40275.914599999996</v>
      </c>
      <c r="R152" s="33">
        <f t="shared" si="44"/>
        <v>9.014084550623976E-6</v>
      </c>
      <c r="S152" s="75">
        <v>1</v>
      </c>
      <c r="T152">
        <f t="shared" si="46"/>
        <v>9.014084550623976E-6</v>
      </c>
      <c r="U152" s="33"/>
      <c r="V152">
        <f>VLOOKUP(C152,Active!C$21:E$332,3,FALSE)</f>
        <v>40221.862071559037</v>
      </c>
    </row>
    <row r="153" spans="1:42" x14ac:dyDescent="0.2">
      <c r="A153" s="141" t="s">
        <v>241</v>
      </c>
      <c r="B153" s="142" t="s">
        <v>71</v>
      </c>
      <c r="C153" s="141">
        <v>55294.599699999999</v>
      </c>
      <c r="D153" s="141">
        <v>2.3E-3</v>
      </c>
      <c r="E153" s="33">
        <f t="shared" si="45"/>
        <v>40222.861595904455</v>
      </c>
      <c r="F153" s="115">
        <f t="shared" si="39"/>
        <v>40222</v>
      </c>
      <c r="G153" s="111">
        <f t="shared" si="40"/>
        <v>0.31926652500260388</v>
      </c>
      <c r="H153" s="112"/>
      <c r="I153" s="38"/>
      <c r="J153" s="33">
        <f>G153</f>
        <v>0.31926652500260388</v>
      </c>
      <c r="K153" s="33"/>
      <c r="L153" s="38"/>
      <c r="M153" s="38"/>
      <c r="O153" s="38">
        <f t="shared" ca="1" si="41"/>
        <v>9.0408526396023758E-2</v>
      </c>
      <c r="P153" s="33">
        <f t="shared" si="42"/>
        <v>0.31645226851927943</v>
      </c>
      <c r="Q153" s="36">
        <f t="shared" si="43"/>
        <v>40276.099699999999</v>
      </c>
      <c r="R153" s="33">
        <f t="shared" si="44"/>
        <v>7.9200395539337066E-6</v>
      </c>
      <c r="S153" s="75">
        <v>1</v>
      </c>
      <c r="T153">
        <f t="shared" si="46"/>
        <v>7.9200395539337066E-6</v>
      </c>
      <c r="U153" s="33"/>
      <c r="V153">
        <f>VLOOKUP(C153,Active!C$21:E$332,3,FALSE)</f>
        <v>40222.361595904462</v>
      </c>
    </row>
    <row r="154" spans="1:42" x14ac:dyDescent="0.2">
      <c r="A154" s="141" t="s">
        <v>241</v>
      </c>
      <c r="B154" s="142" t="s">
        <v>71</v>
      </c>
      <c r="C154" s="141">
        <v>55310.536099999998</v>
      </c>
      <c r="D154" s="141">
        <v>3.5000000000000001E-3</v>
      </c>
      <c r="E154" s="33">
        <f t="shared" si="45"/>
        <v>40265.868725987042</v>
      </c>
      <c r="F154" s="115">
        <f t="shared" si="39"/>
        <v>40265</v>
      </c>
      <c r="G154" s="111">
        <f t="shared" si="40"/>
        <v>0.32190859499678481</v>
      </c>
      <c r="H154" s="112"/>
      <c r="I154" s="38"/>
      <c r="J154" s="33">
        <f>G154</f>
        <v>0.32190859499678481</v>
      </c>
      <c r="K154" s="33"/>
      <c r="L154" s="38"/>
      <c r="M154" s="38"/>
      <c r="O154" s="38">
        <f t="shared" ca="1" si="41"/>
        <v>9.0736564663776664E-2</v>
      </c>
      <c r="P154" s="33">
        <f t="shared" si="42"/>
        <v>0.31747059613111861</v>
      </c>
      <c r="Q154" s="36">
        <f t="shared" si="43"/>
        <v>40292.036099999998</v>
      </c>
      <c r="R154" s="33">
        <f t="shared" si="44"/>
        <v>1.9695833931654512E-5</v>
      </c>
      <c r="S154" s="75">
        <v>1</v>
      </c>
      <c r="T154">
        <f t="shared" si="46"/>
        <v>1.9695833931654512E-5</v>
      </c>
      <c r="U154" s="33"/>
      <c r="V154">
        <f>VLOOKUP(C154,Active!C$21:E$332,3,FALSE)</f>
        <v>40265.368725987049</v>
      </c>
    </row>
    <row r="155" spans="1:42" x14ac:dyDescent="0.2">
      <c r="A155" s="71" t="s">
        <v>215</v>
      </c>
      <c r="B155" s="67" t="s">
        <v>71</v>
      </c>
      <c r="C155" s="66">
        <v>55342.400520000003</v>
      </c>
      <c r="D155" s="66">
        <v>2.9999999999999997E-4</v>
      </c>
      <c r="E155" s="33">
        <f t="shared" si="45"/>
        <v>40351.860371273709</v>
      </c>
      <c r="F155" s="115">
        <f t="shared" si="39"/>
        <v>40351</v>
      </c>
      <c r="G155" s="111">
        <f t="shared" si="40"/>
        <v>0.31881273500766838</v>
      </c>
      <c r="H155" s="112"/>
      <c r="I155" s="38"/>
      <c r="J155" s="33"/>
      <c r="K155" s="33">
        <f t="shared" ref="K155:K168" si="47">G155</f>
        <v>0.31881273500766838</v>
      </c>
      <c r="L155" s="33"/>
      <c r="M155" s="38"/>
      <c r="O155" s="38">
        <f t="shared" ca="1" si="41"/>
        <v>9.1392641199282365E-2</v>
      </c>
      <c r="P155" s="33">
        <f t="shared" si="42"/>
        <v>0.31951030627554755</v>
      </c>
      <c r="Q155" s="36">
        <f t="shared" si="43"/>
        <v>40323.900520000003</v>
      </c>
      <c r="R155" s="33">
        <f t="shared" si="44"/>
        <v>4.8660567377055452E-7</v>
      </c>
      <c r="S155" s="75">
        <v>1</v>
      </c>
      <c r="T155">
        <f t="shared" si="46"/>
        <v>4.8660567377055452E-7</v>
      </c>
      <c r="U155" s="33"/>
      <c r="V155">
        <f>VLOOKUP(C155,Active!C$21:E$332,3,FALSE)</f>
        <v>40351.360371273717</v>
      </c>
    </row>
    <row r="156" spans="1:42" x14ac:dyDescent="0.2">
      <c r="A156" s="26" t="s">
        <v>190</v>
      </c>
      <c r="B156" s="25" t="s">
        <v>71</v>
      </c>
      <c r="C156" s="26">
        <v>55352.781000000003</v>
      </c>
      <c r="D156" s="26">
        <v>5.0000000000000001E-4</v>
      </c>
      <c r="E156" s="33">
        <f t="shared" si="45"/>
        <v>40379.873890869079</v>
      </c>
      <c r="F156" s="115">
        <f t="shared" si="39"/>
        <v>40379</v>
      </c>
      <c r="G156" s="111">
        <f t="shared" si="40"/>
        <v>0.32382245500048157</v>
      </c>
      <c r="H156" s="112"/>
      <c r="I156" s="38"/>
      <c r="J156" s="33"/>
      <c r="K156" s="33">
        <f t="shared" si="47"/>
        <v>0.32382245500048157</v>
      </c>
      <c r="L156" s="38"/>
      <c r="M156" s="38"/>
      <c r="N156" s="38"/>
      <c r="O156" s="38">
        <f t="shared" ca="1" si="41"/>
        <v>9.1606247513167982E-2</v>
      </c>
      <c r="P156" s="33">
        <f t="shared" si="42"/>
        <v>0.32017527692172687</v>
      </c>
      <c r="Q156" s="36">
        <f t="shared" si="43"/>
        <v>40334.281000000003</v>
      </c>
      <c r="R156" s="33">
        <f t="shared" si="44"/>
        <v>1.3301907938148811E-5</v>
      </c>
      <c r="S156" s="75">
        <v>1</v>
      </c>
      <c r="T156">
        <f t="shared" si="46"/>
        <v>1.3301907938148811E-5</v>
      </c>
      <c r="U156" s="33"/>
      <c r="V156">
        <f>VLOOKUP(C156,Active!C$21:E$332,3,FALSE)</f>
        <v>40379.373890869094</v>
      </c>
      <c r="AP156" s="5"/>
    </row>
    <row r="157" spans="1:42" x14ac:dyDescent="0.2">
      <c r="A157" s="71" t="s">
        <v>215</v>
      </c>
      <c r="B157" s="67" t="s">
        <v>71</v>
      </c>
      <c r="C157" s="66">
        <v>55385.387580000002</v>
      </c>
      <c r="D157" s="66">
        <v>5.9999999999999995E-4</v>
      </c>
      <c r="E157" s="33">
        <f t="shared" si="45"/>
        <v>40467.868383201625</v>
      </c>
      <c r="F157" s="115">
        <f t="shared" si="39"/>
        <v>40467</v>
      </c>
      <c r="G157" s="111">
        <f t="shared" si="40"/>
        <v>0.32178157500311499</v>
      </c>
      <c r="H157" s="112"/>
      <c r="I157" s="38"/>
      <c r="J157" s="33"/>
      <c r="K157" s="33">
        <f t="shared" si="47"/>
        <v>0.32178157500311499</v>
      </c>
      <c r="L157" s="33"/>
      <c r="M157" s="38"/>
      <c r="O157" s="38">
        <f t="shared" ca="1" si="41"/>
        <v>9.2277581642522644E-2</v>
      </c>
      <c r="P157" s="33">
        <f t="shared" si="42"/>
        <v>0.32226799561251029</v>
      </c>
      <c r="Q157" s="36">
        <f t="shared" si="43"/>
        <v>40366.887580000002</v>
      </c>
      <c r="R157" s="33">
        <f t="shared" si="44"/>
        <v>2.3660500924449445E-7</v>
      </c>
      <c r="S157" s="75">
        <v>1</v>
      </c>
      <c r="T157">
        <f t="shared" si="46"/>
        <v>2.3660500924449445E-7</v>
      </c>
      <c r="U157" s="33"/>
      <c r="V157">
        <f>VLOOKUP(C157,Active!C$21:E$332,3,FALSE)</f>
        <v>40467.368383201632</v>
      </c>
      <c r="AP157" s="5"/>
    </row>
    <row r="158" spans="1:42" x14ac:dyDescent="0.2">
      <c r="A158" s="71" t="s">
        <v>215</v>
      </c>
      <c r="B158" s="67" t="s">
        <v>71</v>
      </c>
      <c r="C158" s="66">
        <v>55385.388579999999</v>
      </c>
      <c r="D158" s="66">
        <v>8.9999999999999998E-4</v>
      </c>
      <c r="E158" s="33">
        <f t="shared" si="45"/>
        <v>40467.871081874473</v>
      </c>
      <c r="F158" s="115">
        <f t="shared" si="39"/>
        <v>40467</v>
      </c>
      <c r="G158" s="111">
        <f t="shared" si="40"/>
        <v>0.32278157499968074</v>
      </c>
      <c r="H158" s="112"/>
      <c r="I158" s="38"/>
      <c r="J158" s="33"/>
      <c r="K158" s="33">
        <f t="shared" si="47"/>
        <v>0.32278157499968074</v>
      </c>
      <c r="L158" s="33"/>
      <c r="M158" s="38"/>
      <c r="O158" s="38">
        <f t="shared" ca="1" si="41"/>
        <v>9.2277581642522644E-2</v>
      </c>
      <c r="P158" s="33">
        <f t="shared" si="42"/>
        <v>0.32226799561251029</v>
      </c>
      <c r="Q158" s="36">
        <f t="shared" si="43"/>
        <v>40366.888579999999</v>
      </c>
      <c r="R158" s="33">
        <f t="shared" si="44"/>
        <v>2.6376378692637357E-7</v>
      </c>
      <c r="S158" s="75">
        <v>1</v>
      </c>
      <c r="T158">
        <f t="shared" si="46"/>
        <v>2.6376378692637357E-7</v>
      </c>
      <c r="U158" s="33"/>
      <c r="V158">
        <f>VLOOKUP(C158,Active!C$21:E$332,3,FALSE)</f>
        <v>40467.37108187448</v>
      </c>
    </row>
    <row r="159" spans="1:42" x14ac:dyDescent="0.2">
      <c r="A159" s="71" t="s">
        <v>215</v>
      </c>
      <c r="B159" s="67" t="s">
        <v>71</v>
      </c>
      <c r="C159" s="66">
        <v>55385.389179999998</v>
      </c>
      <c r="D159" s="66">
        <v>4.0000000000000002E-4</v>
      </c>
      <c r="E159" s="33">
        <f t="shared" si="45"/>
        <v>40467.87270107818</v>
      </c>
      <c r="F159" s="115">
        <f t="shared" si="39"/>
        <v>40467</v>
      </c>
      <c r="G159" s="111">
        <f t="shared" si="40"/>
        <v>0.32338157499907538</v>
      </c>
      <c r="H159" s="112"/>
      <c r="I159" s="38"/>
      <c r="J159" s="33"/>
      <c r="K159" s="33">
        <f t="shared" si="47"/>
        <v>0.32338157499907538</v>
      </c>
      <c r="L159" s="33"/>
      <c r="M159" s="38"/>
      <c r="O159" s="38">
        <f t="shared" ca="1" si="41"/>
        <v>9.2277581642522644E-2</v>
      </c>
      <c r="P159" s="33">
        <f t="shared" si="42"/>
        <v>0.32226799561251029</v>
      </c>
      <c r="Q159" s="36">
        <f t="shared" si="43"/>
        <v>40366.889179999998</v>
      </c>
      <c r="R159" s="33">
        <f t="shared" si="44"/>
        <v>1.2400590501826797E-6</v>
      </c>
      <c r="S159" s="75">
        <v>1</v>
      </c>
      <c r="T159">
        <f t="shared" si="46"/>
        <v>1.2400590501826797E-6</v>
      </c>
      <c r="U159" s="33"/>
      <c r="V159">
        <f>VLOOKUP(C159,Active!C$21:E$332,3,FALSE)</f>
        <v>40467.372701078188</v>
      </c>
    </row>
    <row r="160" spans="1:42" x14ac:dyDescent="0.2">
      <c r="A160" s="141" t="s">
        <v>242</v>
      </c>
      <c r="B160" s="142" t="s">
        <v>71</v>
      </c>
      <c r="C160" s="141">
        <v>55632.932999999997</v>
      </c>
      <c r="D160" s="141">
        <v>2.9999999999999997E-4</v>
      </c>
      <c r="E160" s="33">
        <f t="shared" si="45"/>
        <v>41135.912488475653</v>
      </c>
      <c r="F160" s="115">
        <f t="shared" si="39"/>
        <v>41135</v>
      </c>
      <c r="G160" s="111">
        <f t="shared" si="40"/>
        <v>0.33812489499541698</v>
      </c>
      <c r="H160" s="112"/>
      <c r="I160" s="38"/>
      <c r="J160" s="33"/>
      <c r="K160" s="33">
        <f t="shared" si="47"/>
        <v>0.33812489499541698</v>
      </c>
      <c r="L160" s="38"/>
      <c r="M160" s="38"/>
      <c r="O160" s="38">
        <f t="shared" ca="1" si="41"/>
        <v>9.7373617988078864E-2</v>
      </c>
      <c r="P160" s="33">
        <f t="shared" si="42"/>
        <v>0.33829269545101248</v>
      </c>
      <c r="Q160" s="36">
        <f t="shared" si="43"/>
        <v>40614.432999999997</v>
      </c>
      <c r="R160" s="33">
        <f t="shared" si="44"/>
        <v>2.8156992898057871E-8</v>
      </c>
      <c r="S160" s="75">
        <v>1</v>
      </c>
      <c r="T160">
        <f t="shared" si="46"/>
        <v>2.8156992898057871E-8</v>
      </c>
      <c r="U160" s="33"/>
      <c r="V160">
        <f>VLOOKUP(C160,Active!C$21:E$332,3,FALSE)</f>
        <v>41135.41248847566</v>
      </c>
    </row>
    <row r="161" spans="1:22" x14ac:dyDescent="0.2">
      <c r="A161" s="141" t="s">
        <v>242</v>
      </c>
      <c r="B161" s="142" t="s">
        <v>71</v>
      </c>
      <c r="C161" s="141">
        <v>55687.775699999998</v>
      </c>
      <c r="D161" s="141">
        <v>2.0000000000000001E-4</v>
      </c>
      <c r="E161" s="33">
        <f t="shared" si="45"/>
        <v>41283.914994247374</v>
      </c>
      <c r="F161" s="115">
        <f t="shared" si="39"/>
        <v>41283</v>
      </c>
      <c r="G161" s="111">
        <f t="shared" si="40"/>
        <v>0.33905341500212671</v>
      </c>
      <c r="H161" s="112"/>
      <c r="I161" s="38"/>
      <c r="J161" s="33"/>
      <c r="K161" s="33">
        <f t="shared" si="47"/>
        <v>0.33905341500212671</v>
      </c>
      <c r="L161" s="38"/>
      <c r="M161" s="38"/>
      <c r="O161" s="38">
        <f t="shared" ca="1" si="41"/>
        <v>9.8502679932902681E-2</v>
      </c>
      <c r="P161" s="33">
        <f t="shared" si="42"/>
        <v>0.34187633356368308</v>
      </c>
      <c r="Q161" s="36">
        <f t="shared" si="43"/>
        <v>40669.275699999998</v>
      </c>
      <c r="R161" s="33">
        <f t="shared" si="44"/>
        <v>7.968869205179455E-6</v>
      </c>
      <c r="S161" s="75">
        <v>1</v>
      </c>
      <c r="T161">
        <f t="shared" si="46"/>
        <v>7.968869205179455E-6</v>
      </c>
      <c r="U161" s="33"/>
      <c r="V161">
        <f>VLOOKUP(C161,Active!C$21:E$332,3,FALSE)</f>
        <v>41283.414994247381</v>
      </c>
    </row>
    <row r="162" spans="1:22" x14ac:dyDescent="0.2">
      <c r="A162" s="39" t="s">
        <v>251</v>
      </c>
      <c r="B162" s="43" t="s">
        <v>71</v>
      </c>
      <c r="C162" s="30">
        <v>55704.454250000003</v>
      </c>
      <c r="D162" s="30">
        <v>5.0000000000000001E-4</v>
      </c>
      <c r="E162" s="33">
        <f t="shared" si="45"/>
        <v>41328.924944389131</v>
      </c>
      <c r="F162" s="168">
        <f t="shared" si="39"/>
        <v>41328</v>
      </c>
      <c r="G162" s="111">
        <f t="shared" si="40"/>
        <v>0.34274046500650002</v>
      </c>
      <c r="H162" s="112"/>
      <c r="I162" s="38"/>
      <c r="J162" s="33"/>
      <c r="K162" s="33">
        <f t="shared" si="47"/>
        <v>0.34274046500650002</v>
      </c>
      <c r="L162" s="38"/>
      <c r="M162" s="38"/>
      <c r="N162" s="33"/>
      <c r="O162" s="38">
        <f t="shared" ca="1" si="41"/>
        <v>9.8845975794504493E-2</v>
      </c>
      <c r="P162" s="33">
        <f t="shared" si="42"/>
        <v>0.34296834482191318</v>
      </c>
      <c r="Q162" s="36">
        <f t="shared" si="43"/>
        <v>40685.954250000003</v>
      </c>
      <c r="R162" s="33">
        <f t="shared" si="44"/>
        <v>5.1929210272739436E-8</v>
      </c>
      <c r="S162" s="75">
        <v>1</v>
      </c>
      <c r="T162">
        <f t="shared" si="46"/>
        <v>5.1929210272739436E-8</v>
      </c>
      <c r="U162" s="33"/>
      <c r="V162">
        <f>VLOOKUP(C162,Active!C$21:E$332,3,FALSE)</f>
        <v>41328.424944389146</v>
      </c>
    </row>
    <row r="163" spans="1:22" x14ac:dyDescent="0.2">
      <c r="A163" s="39" t="s">
        <v>251</v>
      </c>
      <c r="B163" s="43" t="s">
        <v>71</v>
      </c>
      <c r="C163" s="30">
        <v>55704.45465</v>
      </c>
      <c r="D163" s="30">
        <v>5.9999999999999995E-4</v>
      </c>
      <c r="E163" s="33">
        <f t="shared" si="45"/>
        <v>41328.926023858272</v>
      </c>
      <c r="F163" s="168">
        <f t="shared" si="39"/>
        <v>41328</v>
      </c>
      <c r="G163" s="111">
        <f t="shared" si="40"/>
        <v>0.34314046500367112</v>
      </c>
      <c r="H163" s="112"/>
      <c r="I163" s="38"/>
      <c r="J163" s="33"/>
      <c r="K163" s="33">
        <f t="shared" si="47"/>
        <v>0.34314046500367112</v>
      </c>
      <c r="L163" s="38"/>
      <c r="M163" s="38"/>
      <c r="N163" s="33"/>
      <c r="O163" s="38">
        <f t="shared" ca="1" si="41"/>
        <v>9.8845975794504493E-2</v>
      </c>
      <c r="P163" s="33">
        <f t="shared" si="42"/>
        <v>0.34296834482191318</v>
      </c>
      <c r="Q163" s="36">
        <f t="shared" si="43"/>
        <v>40685.95465</v>
      </c>
      <c r="R163" s="33">
        <f t="shared" si="44"/>
        <v>2.9625356968386252E-8</v>
      </c>
      <c r="S163" s="75">
        <v>1</v>
      </c>
      <c r="T163">
        <f t="shared" si="46"/>
        <v>2.9625356968386252E-8</v>
      </c>
      <c r="U163" s="33"/>
      <c r="V163">
        <f>VLOOKUP(C163,Active!C$21:E$332,3,FALSE)</f>
        <v>41328.426023858279</v>
      </c>
    </row>
    <row r="164" spans="1:22" x14ac:dyDescent="0.2">
      <c r="A164" s="39" t="s">
        <v>248</v>
      </c>
      <c r="B164" s="43" t="s">
        <v>65</v>
      </c>
      <c r="C164" s="30">
        <v>55979.601000000002</v>
      </c>
      <c r="D164" s="30">
        <v>5.0000000000000001E-3</v>
      </c>
      <c r="E164" s="33">
        <f t="shared" si="45"/>
        <v>42071.456009689435</v>
      </c>
      <c r="F164" s="168">
        <f t="shared" si="39"/>
        <v>42070.5</v>
      </c>
      <c r="G164" s="111">
        <f t="shared" si="40"/>
        <v>0.35425179000594653</v>
      </c>
      <c r="H164" s="111"/>
      <c r="I164" s="33"/>
      <c r="J164" s="33"/>
      <c r="K164" s="33">
        <f t="shared" si="47"/>
        <v>0.35425179000594653</v>
      </c>
      <c r="L164" s="33"/>
      <c r="M164" s="33"/>
      <c r="O164" s="38">
        <f t="shared" ca="1" si="41"/>
        <v>0.10451035751093485</v>
      </c>
      <c r="P164" s="33">
        <f t="shared" si="42"/>
        <v>0.3611475427913543</v>
      </c>
      <c r="Q164" s="36">
        <f t="shared" si="43"/>
        <v>40961.101000000002</v>
      </c>
      <c r="R164" s="33">
        <f t="shared" si="44"/>
        <v>4.7551406477459038E-5</v>
      </c>
      <c r="S164" s="75">
        <v>1</v>
      </c>
      <c r="T164">
        <f t="shared" si="46"/>
        <v>4.7551406477459038E-5</v>
      </c>
      <c r="U164" s="33"/>
      <c r="V164">
        <f>VLOOKUP(C164,Active!C$21:E$332,3,FALSE)</f>
        <v>42070.956009689442</v>
      </c>
    </row>
    <row r="165" spans="1:22" x14ac:dyDescent="0.2">
      <c r="A165" s="30" t="s">
        <v>247</v>
      </c>
      <c r="B165" s="43" t="s">
        <v>65</v>
      </c>
      <c r="C165" s="30">
        <v>55998.871599999999</v>
      </c>
      <c r="D165" s="30">
        <v>4.0000000000000002E-4</v>
      </c>
      <c r="E165" s="33">
        <f t="shared" si="45"/>
        <v>42123.461054804349</v>
      </c>
      <c r="F165" s="168">
        <f t="shared" si="39"/>
        <v>42122.5</v>
      </c>
      <c r="G165" s="111">
        <f t="shared" si="40"/>
        <v>0.35612127000058535</v>
      </c>
      <c r="H165" s="111"/>
      <c r="I165" s="33"/>
      <c r="J165" s="33"/>
      <c r="K165" s="33">
        <f t="shared" si="47"/>
        <v>0.35612127000058535</v>
      </c>
      <c r="L165" s="33"/>
      <c r="M165" s="33"/>
      <c r="N165" s="33"/>
      <c r="O165" s="38">
        <f t="shared" ca="1" si="41"/>
        <v>0.10490705495100805</v>
      </c>
      <c r="P165" s="33">
        <f t="shared" si="42"/>
        <v>0.36243207525287791</v>
      </c>
      <c r="Q165" s="36">
        <f t="shared" si="43"/>
        <v>40980.371599999999</v>
      </c>
      <c r="R165" s="33">
        <f t="shared" si="44"/>
        <v>3.9826262932363241E-5</v>
      </c>
      <c r="S165" s="75">
        <v>1</v>
      </c>
      <c r="T165">
        <f t="shared" si="46"/>
        <v>3.9826262932363241E-5</v>
      </c>
      <c r="U165" s="33"/>
      <c r="V165">
        <f>VLOOKUP(C165,Active!C$21:E$332,3,FALSE)</f>
        <v>42122.961054804364</v>
      </c>
    </row>
    <row r="166" spans="1:22" x14ac:dyDescent="0.2">
      <c r="A166" s="30" t="s">
        <v>247</v>
      </c>
      <c r="B166" s="43" t="s">
        <v>71</v>
      </c>
      <c r="C166" s="30">
        <v>56051.679499999998</v>
      </c>
      <c r="D166" s="30">
        <v>6.9999999999999999E-4</v>
      </c>
      <c r="E166" s="33">
        <f t="shared" si="45"/>
        <v>42265.97230105121</v>
      </c>
      <c r="F166" s="168">
        <f t="shared" si="39"/>
        <v>42265</v>
      </c>
      <c r="G166" s="33">
        <f t="shared" si="40"/>
        <v>0.36028859500220278</v>
      </c>
      <c r="H166" s="111"/>
      <c r="I166" s="33"/>
      <c r="J166" s="33"/>
      <c r="K166" s="33">
        <f t="shared" si="47"/>
        <v>0.36028859500220278</v>
      </c>
      <c r="L166" s="33"/>
      <c r="M166" s="33"/>
      <c r="N166" s="33"/>
      <c r="O166" s="38">
        <f t="shared" ca="1" si="41"/>
        <v>0.10599415851274724</v>
      </c>
      <c r="P166" s="33">
        <f t="shared" si="42"/>
        <v>0.36595982038714636</v>
      </c>
      <c r="Q166" s="36">
        <f t="shared" si="43"/>
        <v>41033.179499999998</v>
      </c>
      <c r="R166" s="33">
        <f t="shared" si="44"/>
        <v>3.2162797366828443E-5</v>
      </c>
      <c r="S166" s="75">
        <v>1</v>
      </c>
      <c r="T166">
        <f t="shared" si="46"/>
        <v>3.2162797366828443E-5</v>
      </c>
      <c r="U166" s="33"/>
      <c r="V166">
        <f>VLOOKUP(C166,Active!C$21:E$332,3,FALSE)</f>
        <v>42265.472301051217</v>
      </c>
    </row>
    <row r="167" spans="1:22" x14ac:dyDescent="0.2">
      <c r="A167" s="165" t="s">
        <v>760</v>
      </c>
      <c r="B167" s="166" t="s">
        <v>71</v>
      </c>
      <c r="C167" s="165">
        <v>56055.012499999997</v>
      </c>
      <c r="D167" s="165" t="s">
        <v>257</v>
      </c>
      <c r="E167" s="33">
        <f t="shared" si="45"/>
        <v>42274.966977676115</v>
      </c>
      <c r="F167" s="168">
        <f t="shared" si="39"/>
        <v>42274</v>
      </c>
      <c r="G167" s="33">
        <f t="shared" si="40"/>
        <v>0.35831600499659544</v>
      </c>
      <c r="H167" s="112"/>
      <c r="I167" s="33"/>
      <c r="J167" s="33"/>
      <c r="K167" s="33">
        <f t="shared" si="47"/>
        <v>0.35831600499659544</v>
      </c>
      <c r="L167" s="38"/>
      <c r="M167" s="38"/>
      <c r="O167" s="38">
        <f t="shared" ca="1" si="41"/>
        <v>0.10606281768506759</v>
      </c>
      <c r="P167" s="33">
        <f t="shared" si="42"/>
        <v>0.36618300080580751</v>
      </c>
      <c r="Q167" s="36">
        <f t="shared" si="43"/>
        <v>41036.512499999997</v>
      </c>
      <c r="R167" s="33">
        <f t="shared" si="44"/>
        <v>6.188962306216034E-5</v>
      </c>
      <c r="S167" s="75">
        <v>1</v>
      </c>
      <c r="T167">
        <f t="shared" si="46"/>
        <v>6.188962306216034E-5</v>
      </c>
      <c r="V167">
        <f>VLOOKUP(C167,Active!C$21:E$332,3,FALSE)</f>
        <v>42274.466977676122</v>
      </c>
    </row>
    <row r="168" spans="1:22" x14ac:dyDescent="0.2">
      <c r="A168" s="165" t="s">
        <v>760</v>
      </c>
      <c r="B168" s="166" t="s">
        <v>65</v>
      </c>
      <c r="C168" s="165">
        <v>56055.199399999998</v>
      </c>
      <c r="D168" s="165" t="s">
        <v>257</v>
      </c>
      <c r="E168" s="33">
        <f t="shared" si="45"/>
        <v>42275.471359632669</v>
      </c>
      <c r="F168" s="168">
        <f t="shared" si="39"/>
        <v>42274.5</v>
      </c>
      <c r="G168" s="33">
        <f t="shared" si="40"/>
        <v>0.35993975000019418</v>
      </c>
      <c r="H168" s="112"/>
      <c r="I168" s="33"/>
      <c r="J168" s="33"/>
      <c r="K168" s="33">
        <f t="shared" si="47"/>
        <v>0.35993975000019418</v>
      </c>
      <c r="L168" s="38"/>
      <c r="M168" s="38"/>
      <c r="O168" s="38">
        <f t="shared" ca="1" si="41"/>
        <v>0.10606663208352984</v>
      </c>
      <c r="P168" s="33">
        <f t="shared" si="42"/>
        <v>0.36619540102594828</v>
      </c>
      <c r="Q168" s="36">
        <f t="shared" si="43"/>
        <v>41036.699399999998</v>
      </c>
      <c r="R168" s="33">
        <f t="shared" si="44"/>
        <v>3.9133169756018249E-5</v>
      </c>
      <c r="S168" s="75">
        <v>1</v>
      </c>
      <c r="T168">
        <f t="shared" si="46"/>
        <v>3.9133169756018249E-5</v>
      </c>
      <c r="V168">
        <f>VLOOKUP(C168,Active!C$21:E$332,3,FALSE)</f>
        <v>42274.971359632684</v>
      </c>
    </row>
    <row r="169" spans="1:22" x14ac:dyDescent="0.2">
      <c r="A169" s="30" t="s">
        <v>252</v>
      </c>
      <c r="B169" s="43" t="s">
        <v>71</v>
      </c>
      <c r="C169" s="30">
        <v>56356.470300000001</v>
      </c>
      <c r="D169" s="30">
        <v>2E-3</v>
      </c>
      <c r="E169" s="33">
        <f t="shared" si="45"/>
        <v>43088.502959391648</v>
      </c>
      <c r="F169" s="168">
        <f t="shared" si="39"/>
        <v>43087.5</v>
      </c>
      <c r="G169" s="33">
        <f t="shared" si="40"/>
        <v>0.371649120002985</v>
      </c>
      <c r="H169" s="112"/>
      <c r="I169" s="38"/>
      <c r="J169" s="33">
        <f>G169</f>
        <v>0.371649120002985</v>
      </c>
      <c r="K169" s="33"/>
      <c r="L169" s="38"/>
      <c r="M169" s="38"/>
      <c r="O169" s="38">
        <f t="shared" ca="1" si="41"/>
        <v>0.11226884398313636</v>
      </c>
      <c r="P169" s="33">
        <f t="shared" si="42"/>
        <v>0.38654027991760426</v>
      </c>
      <c r="Q169" s="36">
        <f t="shared" si="43"/>
        <v>41337.970300000001</v>
      </c>
      <c r="R169" s="33">
        <f t="shared" si="44"/>
        <v>2.2174664360276338E-4</v>
      </c>
      <c r="S169" s="75">
        <v>1</v>
      </c>
      <c r="T169">
        <f t="shared" si="46"/>
        <v>2.2174664360276338E-4</v>
      </c>
      <c r="U169" s="33"/>
      <c r="V169">
        <f>VLOOKUP(C169,Active!C$21:E$332,3,FALSE)</f>
        <v>43088.002959391655</v>
      </c>
    </row>
    <row r="170" spans="1:22" x14ac:dyDescent="0.2">
      <c r="A170" s="30" t="s">
        <v>252</v>
      </c>
      <c r="B170" s="43" t="s">
        <v>71</v>
      </c>
      <c r="C170" s="30">
        <v>56356.657399999996</v>
      </c>
      <c r="D170" s="30">
        <v>8.0000000000000004E-4</v>
      </c>
      <c r="E170" s="33">
        <f t="shared" si="45"/>
        <v>43089.007881082762</v>
      </c>
      <c r="F170" s="168">
        <f t="shared" si="39"/>
        <v>43088</v>
      </c>
      <c r="G170" s="33">
        <f t="shared" si="40"/>
        <v>0.37347286500153132</v>
      </c>
      <c r="H170" s="112"/>
      <c r="I170" s="38"/>
      <c r="J170" s="33">
        <f>G170</f>
        <v>0.37347286500153132</v>
      </c>
      <c r="K170" s="33"/>
      <c r="L170" s="38"/>
      <c r="M170" s="38"/>
      <c r="O170" s="38">
        <f t="shared" ca="1" si="41"/>
        <v>0.11227265838159861</v>
      </c>
      <c r="P170" s="33">
        <f t="shared" si="42"/>
        <v>0.38655290414874466</v>
      </c>
      <c r="Q170" s="36">
        <f t="shared" si="43"/>
        <v>41338.157399999996</v>
      </c>
      <c r="R170" s="33">
        <f t="shared" si="44"/>
        <v>1.7108742409263348E-4</v>
      </c>
      <c r="S170" s="75">
        <v>1</v>
      </c>
      <c r="T170">
        <f t="shared" si="46"/>
        <v>1.7108742409263348E-4</v>
      </c>
      <c r="U170" s="33"/>
      <c r="V170">
        <f>VLOOKUP(C170,Active!C$21:E$332,3,FALSE)</f>
        <v>43088.507881082769</v>
      </c>
    </row>
    <row r="171" spans="1:22" x14ac:dyDescent="0.2">
      <c r="A171" s="203" t="s">
        <v>253</v>
      </c>
      <c r="B171" s="204"/>
      <c r="C171" s="205">
        <v>56397.789100000002</v>
      </c>
      <c r="D171" s="205">
        <v>1E-4</v>
      </c>
      <c r="E171" s="33">
        <f t="shared" ref="E171:E214" si="48">+(C171-C$7)/C$8</f>
        <v>43200.008883342889</v>
      </c>
      <c r="F171" s="168">
        <f t="shared" ref="F171:F192" si="49">ROUND(2*E171,0)/2-1</f>
        <v>43199</v>
      </c>
      <c r="G171" s="33">
        <f t="shared" ref="G171:G199" si="50">+C171-(C$7+F171*C$8)</f>
        <v>0.37384425500204088</v>
      </c>
      <c r="H171" s="112"/>
      <c r="I171" s="38"/>
      <c r="J171" s="33"/>
      <c r="K171" s="33">
        <f>G171</f>
        <v>0.37384425500204088</v>
      </c>
      <c r="L171" s="38"/>
      <c r="M171" s="38"/>
      <c r="N171" s="38"/>
      <c r="O171" s="38">
        <f t="shared" ref="O171:O214" ca="1" si="51">+C$11+C$12*F171</f>
        <v>0.11311945484021652</v>
      </c>
      <c r="P171" s="33">
        <f t="shared" ref="P171:P214" si="52">+D$11+D$12*F171+D$13*F171^2</f>
        <v>0.38935889154077225</v>
      </c>
      <c r="Q171" s="36">
        <f t="shared" ref="Q171:Q214" si="53">+C171-15018.5</f>
        <v>41379.289100000002</v>
      </c>
      <c r="R171" s="33">
        <f t="shared" ref="R171:R199" si="54">+(P171-G171)^2</f>
        <v>2.407039469289383E-4</v>
      </c>
      <c r="S171" s="75">
        <v>1</v>
      </c>
      <c r="T171">
        <f t="shared" ref="T171:T214" si="55">S171*R171</f>
        <v>2.407039469289383E-4</v>
      </c>
      <c r="U171" s="33"/>
      <c r="V171">
        <f>VLOOKUP(C171,Active!C$21:E$332,3,FALSE)</f>
        <v>43199.508883342896</v>
      </c>
    </row>
    <row r="172" spans="1:22" x14ac:dyDescent="0.2">
      <c r="A172" s="206" t="s">
        <v>251</v>
      </c>
      <c r="B172" s="207" t="s">
        <v>65</v>
      </c>
      <c r="C172" s="208">
        <v>56398.33539</v>
      </c>
      <c r="D172" s="208">
        <v>2.9999999999999997E-4</v>
      </c>
      <c r="E172" s="33">
        <f t="shared" si="48"/>
        <v>43201.483141336706</v>
      </c>
      <c r="F172" s="168">
        <f t="shared" si="49"/>
        <v>43200.5</v>
      </c>
      <c r="G172" s="33">
        <f t="shared" si="50"/>
        <v>0.36430549000215251</v>
      </c>
      <c r="H172" s="112"/>
      <c r="I172" s="38"/>
      <c r="J172" s="33"/>
      <c r="K172" s="33">
        <f>G172</f>
        <v>0.36430549000215251</v>
      </c>
      <c r="L172" s="38"/>
      <c r="M172" s="38"/>
      <c r="N172" s="33"/>
      <c r="O172" s="38">
        <f t="shared" ca="1" si="51"/>
        <v>0.11313089803560322</v>
      </c>
      <c r="P172" s="33">
        <f t="shared" si="52"/>
        <v>0.38939685675748303</v>
      </c>
      <c r="Q172" s="36">
        <f t="shared" si="53"/>
        <v>41379.83539</v>
      </c>
      <c r="R172" s="33">
        <f t="shared" si="54"/>
        <v>6.2957668565050584E-4</v>
      </c>
      <c r="S172" s="75">
        <v>1</v>
      </c>
      <c r="T172">
        <f t="shared" si="55"/>
        <v>6.2957668565050584E-4</v>
      </c>
      <c r="U172" s="33"/>
      <c r="V172">
        <f>VLOOKUP(C172,Active!C$21:E$332,3,FALSE)</f>
        <v>43200.983141336714</v>
      </c>
    </row>
    <row r="173" spans="1:22" x14ac:dyDescent="0.2">
      <c r="A173" s="208" t="s">
        <v>252</v>
      </c>
      <c r="B173" s="207" t="s">
        <v>71</v>
      </c>
      <c r="C173" s="208">
        <v>56400.569499999998</v>
      </c>
      <c r="D173" s="208">
        <v>2E-3</v>
      </c>
      <c r="E173" s="33">
        <f t="shared" si="48"/>
        <v>43207.512273348249</v>
      </c>
      <c r="F173" s="168">
        <f t="shared" si="49"/>
        <v>43206.5</v>
      </c>
      <c r="G173" s="33">
        <f t="shared" si="50"/>
        <v>0.37510042999929283</v>
      </c>
      <c r="H173" s="112"/>
      <c r="I173" s="38"/>
      <c r="J173" s="33">
        <f>G173</f>
        <v>0.37510042999929283</v>
      </c>
      <c r="K173" s="33"/>
      <c r="L173" s="38"/>
      <c r="M173" s="38"/>
      <c r="O173" s="38">
        <f t="shared" ca="1" si="51"/>
        <v>0.11317667081715016</v>
      </c>
      <c r="P173" s="33">
        <f t="shared" si="52"/>
        <v>0.38954873001583823</v>
      </c>
      <c r="Q173" s="36">
        <f t="shared" si="53"/>
        <v>41382.069499999998</v>
      </c>
      <c r="R173" s="33">
        <f t="shared" si="54"/>
        <v>2.0875337336810585E-4</v>
      </c>
      <c r="S173" s="75">
        <v>1</v>
      </c>
      <c r="T173">
        <f t="shared" si="55"/>
        <v>2.0875337336810585E-4</v>
      </c>
      <c r="U173" s="33"/>
      <c r="V173">
        <f>VLOOKUP(C173,Active!C$21:E$332,3,FALSE)</f>
        <v>43207.012273348257</v>
      </c>
    </row>
    <row r="174" spans="1:22" x14ac:dyDescent="0.2">
      <c r="A174" s="208" t="s">
        <v>810</v>
      </c>
      <c r="B174" s="207" t="s">
        <v>71</v>
      </c>
      <c r="C174" s="208">
        <v>56401.4951</v>
      </c>
      <c r="D174" s="208">
        <v>6.9999999999999999E-4</v>
      </c>
      <c r="E174" s="33">
        <f t="shared" si="48"/>
        <v>43210.010164942621</v>
      </c>
      <c r="F174" s="168">
        <f t="shared" si="49"/>
        <v>43209</v>
      </c>
      <c r="G174" s="33">
        <f t="shared" si="50"/>
        <v>0.37431915500201285</v>
      </c>
      <c r="H174" s="112"/>
      <c r="I174" s="38"/>
      <c r="J174" s="33"/>
      <c r="K174" s="33">
        <f>G174</f>
        <v>0.37431915500201285</v>
      </c>
      <c r="L174" s="38"/>
      <c r="M174" s="38"/>
      <c r="N174" s="33"/>
      <c r="O174" s="38">
        <f t="shared" ca="1" si="51"/>
        <v>0.11319574280946132</v>
      </c>
      <c r="P174" s="33">
        <f t="shared" si="52"/>
        <v>0.38961201639170018</v>
      </c>
      <c r="Q174" s="36">
        <f t="shared" si="53"/>
        <v>41382.9951</v>
      </c>
      <c r="R174" s="33">
        <f t="shared" si="54"/>
        <v>2.3387160948418946E-4</v>
      </c>
      <c r="S174" s="75">
        <v>1</v>
      </c>
      <c r="T174">
        <f t="shared" si="55"/>
        <v>2.3387160948418946E-4</v>
      </c>
      <c r="U174" s="33"/>
      <c r="V174">
        <f>VLOOKUP(C174,Active!C$21:E$332,3,FALSE)</f>
        <v>43209.510164942629</v>
      </c>
    </row>
    <row r="175" spans="1:22" x14ac:dyDescent="0.2">
      <c r="A175" s="208" t="s">
        <v>252</v>
      </c>
      <c r="B175" s="207" t="s">
        <v>71</v>
      </c>
      <c r="C175" s="208">
        <v>56418.361400000002</v>
      </c>
      <c r="D175" s="208">
        <v>3.8E-3</v>
      </c>
      <c r="E175" s="33">
        <f t="shared" si="48"/>
        <v>43255.526790912852</v>
      </c>
      <c r="F175" s="168">
        <f t="shared" si="49"/>
        <v>43254.5</v>
      </c>
      <c r="G175" s="33">
        <f t="shared" si="50"/>
        <v>0.38047994999942603</v>
      </c>
      <c r="H175" s="112"/>
      <c r="I175" s="38"/>
      <c r="J175" s="33">
        <f>G175</f>
        <v>0.38047994999942603</v>
      </c>
      <c r="K175" s="33"/>
      <c r="L175" s="38"/>
      <c r="M175" s="38"/>
      <c r="O175" s="38">
        <f t="shared" ca="1" si="51"/>
        <v>0.11354285306952544</v>
      </c>
      <c r="P175" s="33">
        <f t="shared" si="52"/>
        <v>0.3907644298337688</v>
      </c>
      <c r="Q175" s="36">
        <f t="shared" si="53"/>
        <v>41399.861400000002</v>
      </c>
      <c r="R175" s="33">
        <f t="shared" si="54"/>
        <v>1.0577052546300319E-4</v>
      </c>
      <c r="S175" s="75">
        <v>1</v>
      </c>
      <c r="T175">
        <f t="shared" si="55"/>
        <v>1.0577052546300319E-4</v>
      </c>
      <c r="U175" s="33"/>
      <c r="V175">
        <f>VLOOKUP(C175,Active!C$21:E$332,3,FALSE)</f>
        <v>43255.02679091286</v>
      </c>
    </row>
    <row r="176" spans="1:22" x14ac:dyDescent="0.2">
      <c r="A176" s="208" t="s">
        <v>252</v>
      </c>
      <c r="B176" s="207" t="s">
        <v>71</v>
      </c>
      <c r="C176" s="208">
        <v>56418.538699999997</v>
      </c>
      <c r="D176" s="208">
        <v>3.8999999999999998E-3</v>
      </c>
      <c r="E176" s="33">
        <f t="shared" si="48"/>
        <v>43256.005265609994</v>
      </c>
      <c r="F176" s="168">
        <f t="shared" si="49"/>
        <v>43255</v>
      </c>
      <c r="G176" s="33">
        <f t="shared" si="50"/>
        <v>0.37250369499815861</v>
      </c>
      <c r="H176" s="38"/>
      <c r="I176" s="38"/>
      <c r="J176" s="33">
        <f>G176</f>
        <v>0.37250369499815861</v>
      </c>
      <c r="K176" s="33"/>
      <c r="L176" s="38"/>
      <c r="M176" s="38"/>
      <c r="O176" s="38">
        <f t="shared" ca="1" si="51"/>
        <v>0.11354666746798769</v>
      </c>
      <c r="P176" s="33">
        <f t="shared" si="52"/>
        <v>0.39077710005118704</v>
      </c>
      <c r="Q176" s="36">
        <f t="shared" si="53"/>
        <v>41400.038699999997</v>
      </c>
      <c r="R176" s="33">
        <f t="shared" si="54"/>
        <v>3.3391733223204513E-4</v>
      </c>
      <c r="S176" s="75">
        <v>1</v>
      </c>
      <c r="T176">
        <f t="shared" si="55"/>
        <v>3.3391733223204513E-4</v>
      </c>
      <c r="U176" s="33"/>
      <c r="V176">
        <f>VLOOKUP(C176,Active!C$21:E$332,3,FALSE)</f>
        <v>43255.505265610002</v>
      </c>
    </row>
    <row r="177" spans="1:22" x14ac:dyDescent="0.2">
      <c r="A177" s="206" t="s">
        <v>251</v>
      </c>
      <c r="B177" s="207" t="s">
        <v>71</v>
      </c>
      <c r="C177" s="208">
        <v>56427.43591</v>
      </c>
      <c r="D177" s="208">
        <v>1E-4</v>
      </c>
      <c r="E177" s="33">
        <f t="shared" si="48"/>
        <v>43280.015924720094</v>
      </c>
      <c r="F177" s="168">
        <f t="shared" si="49"/>
        <v>43279</v>
      </c>
      <c r="G177" s="33">
        <f t="shared" si="50"/>
        <v>0.37645345499913674</v>
      </c>
      <c r="H177" s="38"/>
      <c r="I177" s="38"/>
      <c r="J177" s="33"/>
      <c r="K177" s="33">
        <f t="shared" ref="K177:K199" si="56">G177</f>
        <v>0.37645345499913674</v>
      </c>
      <c r="L177" s="38"/>
      <c r="M177" s="38"/>
      <c r="N177" s="33"/>
      <c r="O177" s="38">
        <f t="shared" ca="1" si="51"/>
        <v>0.11372975859417533</v>
      </c>
      <c r="P177" s="33">
        <f t="shared" si="52"/>
        <v>0.39138543240301826</v>
      </c>
      <c r="Q177" s="36">
        <f t="shared" si="53"/>
        <v>41408.93591</v>
      </c>
      <c r="R177" s="33">
        <f t="shared" si="54"/>
        <v>2.2296394919002843E-4</v>
      </c>
      <c r="S177" s="75">
        <v>1</v>
      </c>
      <c r="T177">
        <f t="shared" si="55"/>
        <v>2.2296394919002843E-4</v>
      </c>
      <c r="U177" s="33"/>
      <c r="V177">
        <f>VLOOKUP(C177,Active!C$21:E$332,3,FALSE)</f>
        <v>43279.515924720101</v>
      </c>
    </row>
    <row r="178" spans="1:22" x14ac:dyDescent="0.2">
      <c r="A178" s="206" t="s">
        <v>251</v>
      </c>
      <c r="B178" s="207" t="s">
        <v>71</v>
      </c>
      <c r="C178" s="208">
        <v>56427.435920000004</v>
      </c>
      <c r="D178" s="208">
        <v>2.0000000000000001E-4</v>
      </c>
      <c r="E178" s="33">
        <f t="shared" si="48"/>
        <v>43280.015951706831</v>
      </c>
      <c r="F178" s="168">
        <f t="shared" si="49"/>
        <v>43279</v>
      </c>
      <c r="G178" s="33">
        <f t="shared" si="50"/>
        <v>0.3764634550025221</v>
      </c>
      <c r="H178" s="38"/>
      <c r="I178" s="38"/>
      <c r="J178" s="33"/>
      <c r="K178" s="33">
        <f t="shared" si="56"/>
        <v>0.3764634550025221</v>
      </c>
      <c r="L178" s="38"/>
      <c r="M178" s="38"/>
      <c r="N178" s="33"/>
      <c r="O178" s="38">
        <f t="shared" ca="1" si="51"/>
        <v>0.11372975859417533</v>
      </c>
      <c r="P178" s="33">
        <f t="shared" si="52"/>
        <v>0.39138543240301826</v>
      </c>
      <c r="Q178" s="36">
        <f t="shared" si="53"/>
        <v>41408.935920000004</v>
      </c>
      <c r="R178" s="33">
        <f t="shared" si="54"/>
        <v>2.2266540954091833E-4</v>
      </c>
      <c r="S178" s="75">
        <v>1</v>
      </c>
      <c r="T178">
        <f t="shared" si="55"/>
        <v>2.2266540954091833E-4</v>
      </c>
      <c r="U178" s="33"/>
      <c r="V178">
        <f>VLOOKUP(C178,Active!C$21:E$332,3,FALSE)</f>
        <v>43279.515951706839</v>
      </c>
    </row>
    <row r="179" spans="1:22" x14ac:dyDescent="0.2">
      <c r="A179" s="206" t="s">
        <v>251</v>
      </c>
      <c r="B179" s="207" t="s">
        <v>71</v>
      </c>
      <c r="C179" s="208">
        <v>56427.436719999998</v>
      </c>
      <c r="D179" s="208">
        <v>2.0000000000000001E-4</v>
      </c>
      <c r="E179" s="33">
        <f t="shared" si="48"/>
        <v>43280.018110645098</v>
      </c>
      <c r="F179" s="168">
        <f t="shared" si="49"/>
        <v>43279</v>
      </c>
      <c r="G179" s="33">
        <f t="shared" si="50"/>
        <v>0.37726345499686431</v>
      </c>
      <c r="H179" s="38"/>
      <c r="I179" s="38"/>
      <c r="J179" s="33"/>
      <c r="K179" s="33">
        <f t="shared" si="56"/>
        <v>0.37726345499686431</v>
      </c>
      <c r="L179" s="38"/>
      <c r="M179" s="38"/>
      <c r="N179" s="33"/>
      <c r="O179" s="38">
        <f t="shared" ca="1" si="51"/>
        <v>0.11372975859417533</v>
      </c>
      <c r="P179" s="33">
        <f t="shared" si="52"/>
        <v>0.39138543240301826</v>
      </c>
      <c r="Q179" s="36">
        <f t="shared" si="53"/>
        <v>41408.936719999998</v>
      </c>
      <c r="R179" s="33">
        <f t="shared" si="54"/>
        <v>1.9943024585992268E-4</v>
      </c>
      <c r="S179" s="75">
        <v>1</v>
      </c>
      <c r="T179">
        <f t="shared" si="55"/>
        <v>1.9943024585992268E-4</v>
      </c>
      <c r="U179" s="33"/>
      <c r="V179">
        <f>VLOOKUP(C179,Active!C$21:E$332,3,FALSE)</f>
        <v>43279.518110645105</v>
      </c>
    </row>
    <row r="180" spans="1:22" x14ac:dyDescent="0.2">
      <c r="A180" s="206" t="s">
        <v>251</v>
      </c>
      <c r="B180" s="207" t="s">
        <v>65</v>
      </c>
      <c r="C180" s="208">
        <v>56455.390310000003</v>
      </c>
      <c r="D180" s="208">
        <v>1E-4</v>
      </c>
      <c r="E180" s="33">
        <f t="shared" si="48"/>
        <v>43355.455705171189</v>
      </c>
      <c r="F180" s="168">
        <f t="shared" si="49"/>
        <v>43354.5</v>
      </c>
      <c r="G180" s="33">
        <f t="shared" si="50"/>
        <v>0.35413895000237972</v>
      </c>
      <c r="H180" s="38"/>
      <c r="I180" s="38"/>
      <c r="J180" s="33"/>
      <c r="K180" s="33">
        <f t="shared" si="56"/>
        <v>0.35413895000237972</v>
      </c>
      <c r="L180" s="38"/>
      <c r="M180" s="38"/>
      <c r="N180" s="33"/>
      <c r="O180" s="38">
        <f t="shared" ca="1" si="51"/>
        <v>0.11430573276197398</v>
      </c>
      <c r="P180" s="33">
        <f t="shared" si="52"/>
        <v>0.3933012132183939</v>
      </c>
      <c r="Q180" s="36">
        <f t="shared" si="53"/>
        <v>41436.890310000003</v>
      </c>
      <c r="R180" s="33">
        <f t="shared" si="54"/>
        <v>1.5336828602003775E-3</v>
      </c>
      <c r="S180" s="75">
        <v>1</v>
      </c>
      <c r="T180">
        <f t="shared" si="55"/>
        <v>1.5336828602003775E-3</v>
      </c>
      <c r="U180" s="33"/>
      <c r="V180">
        <f>VLOOKUP(C180,Active!C$21:E$332,3,FALSE)</f>
        <v>43354.955705171196</v>
      </c>
    </row>
    <row r="181" spans="1:22" x14ac:dyDescent="0.2">
      <c r="A181" s="206" t="s">
        <v>251</v>
      </c>
      <c r="B181" s="207" t="s">
        <v>65</v>
      </c>
      <c r="C181" s="208">
        <v>56455.41246</v>
      </c>
      <c r="D181" s="208">
        <v>6.9999999999999999E-4</v>
      </c>
      <c r="E181" s="33">
        <f t="shared" si="48"/>
        <v>43355.515480774913</v>
      </c>
      <c r="F181" s="168">
        <f t="shared" si="49"/>
        <v>43354.5</v>
      </c>
      <c r="G181" s="33">
        <f t="shared" si="50"/>
        <v>0.37628894999943441</v>
      </c>
      <c r="H181" s="38"/>
      <c r="I181" s="38"/>
      <c r="J181" s="33"/>
      <c r="K181" s="33">
        <f t="shared" si="56"/>
        <v>0.37628894999943441</v>
      </c>
      <c r="L181" s="38"/>
      <c r="M181" s="38"/>
      <c r="N181" s="33"/>
      <c r="O181" s="38">
        <f t="shared" ca="1" si="51"/>
        <v>0.11430573276197398</v>
      </c>
      <c r="P181" s="33">
        <f t="shared" si="52"/>
        <v>0.3933012132183939</v>
      </c>
      <c r="Q181" s="36">
        <f t="shared" si="53"/>
        <v>41436.91246</v>
      </c>
      <c r="R181" s="33">
        <f t="shared" si="54"/>
        <v>2.8941709983116188E-4</v>
      </c>
      <c r="S181" s="75">
        <v>1</v>
      </c>
      <c r="T181">
        <f t="shared" si="55"/>
        <v>2.8941709983116188E-4</v>
      </c>
      <c r="U181" s="33"/>
      <c r="V181">
        <f>VLOOKUP(C181,Active!C$21:E$332,3,FALSE)</f>
        <v>43355.01548077492</v>
      </c>
    </row>
    <row r="182" spans="1:22" x14ac:dyDescent="0.2">
      <c r="A182" s="206" t="s">
        <v>251</v>
      </c>
      <c r="B182" s="207" t="s">
        <v>65</v>
      </c>
      <c r="C182" s="208">
        <v>56459.491090000003</v>
      </c>
      <c r="D182" s="208">
        <v>8.0000000000000004E-4</v>
      </c>
      <c r="E182" s="33">
        <f t="shared" si="48"/>
        <v>43366.522368840531</v>
      </c>
      <c r="F182" s="168">
        <f t="shared" si="49"/>
        <v>43365.5</v>
      </c>
      <c r="G182" s="33">
        <f t="shared" si="50"/>
        <v>0.37884134000341874</v>
      </c>
      <c r="H182" s="38"/>
      <c r="I182" s="38"/>
      <c r="J182" s="33"/>
      <c r="K182" s="33">
        <f t="shared" si="56"/>
        <v>0.37884134000341874</v>
      </c>
      <c r="L182" s="38"/>
      <c r="M182" s="38"/>
      <c r="N182" s="33"/>
      <c r="O182" s="38">
        <f t="shared" ca="1" si="51"/>
        <v>0.11438964952814329</v>
      </c>
      <c r="P182" s="33">
        <f t="shared" si="52"/>
        <v>0.39358059561372744</v>
      </c>
      <c r="Q182" s="36">
        <f t="shared" si="53"/>
        <v>41440.991090000003</v>
      </c>
      <c r="R182" s="33">
        <f t="shared" si="54"/>
        <v>2.1724565594601647E-4</v>
      </c>
      <c r="S182" s="75">
        <v>1</v>
      </c>
      <c r="T182">
        <f t="shared" si="55"/>
        <v>2.1724565594601647E-4</v>
      </c>
      <c r="U182" s="33"/>
      <c r="V182">
        <f>VLOOKUP(C182,Active!C$21:E$332,3,FALSE)</f>
        <v>43366.022368840539</v>
      </c>
    </row>
    <row r="183" spans="1:22" x14ac:dyDescent="0.2">
      <c r="A183" s="208" t="s">
        <v>811</v>
      </c>
      <c r="B183" s="207" t="s">
        <v>65</v>
      </c>
      <c r="C183" s="208">
        <v>56666.636899999809</v>
      </c>
      <c r="D183" s="208">
        <v>2.0000000000000001E-4</v>
      </c>
      <c r="E183" s="33">
        <f t="shared" si="48"/>
        <v>43925.541143264178</v>
      </c>
      <c r="F183" s="168">
        <f t="shared" si="49"/>
        <v>43924.5</v>
      </c>
      <c r="G183" s="33">
        <f t="shared" si="50"/>
        <v>0.38579824980843114</v>
      </c>
      <c r="H183" s="38"/>
      <c r="I183" s="38"/>
      <c r="J183" s="33"/>
      <c r="K183" s="33">
        <f t="shared" si="56"/>
        <v>0.38579824980843114</v>
      </c>
      <c r="L183" s="38"/>
      <c r="M183" s="38"/>
      <c r="N183" s="33"/>
      <c r="O183" s="38">
        <f t="shared" ca="1" si="51"/>
        <v>0.11865414700893057</v>
      </c>
      <c r="P183" s="33">
        <f t="shared" si="52"/>
        <v>0.40786604114233238</v>
      </c>
      <c r="Q183" s="36">
        <f t="shared" si="53"/>
        <v>41648.136899999809</v>
      </c>
      <c r="R183" s="33">
        <f t="shared" si="54"/>
        <v>4.8698741435660684E-4</v>
      </c>
      <c r="S183" s="75">
        <v>1</v>
      </c>
      <c r="T183">
        <f t="shared" si="55"/>
        <v>4.8698741435660684E-4</v>
      </c>
      <c r="U183" s="33"/>
      <c r="V183">
        <f>VLOOKUP(C183,Active!C$21:E$332,3,FALSE)</f>
        <v>43925.041143264185</v>
      </c>
    </row>
    <row r="184" spans="1:22" x14ac:dyDescent="0.2">
      <c r="A184" s="208" t="s">
        <v>811</v>
      </c>
      <c r="B184" s="207" t="s">
        <v>65</v>
      </c>
      <c r="C184" s="208">
        <v>56679.606699999887</v>
      </c>
      <c r="D184" s="208">
        <v>2.0000000000000001E-4</v>
      </c>
      <c r="E184" s="33">
        <f t="shared" si="48"/>
        <v>43960.542390456052</v>
      </c>
      <c r="F184" s="168">
        <f t="shared" si="49"/>
        <v>43959.5</v>
      </c>
      <c r="G184" s="33">
        <f t="shared" si="50"/>
        <v>0.3862603998859413</v>
      </c>
      <c r="H184" s="38"/>
      <c r="I184" s="38"/>
      <c r="J184" s="33"/>
      <c r="K184" s="33">
        <f t="shared" si="56"/>
        <v>0.3862603998859413</v>
      </c>
      <c r="L184" s="38"/>
      <c r="M184" s="38"/>
      <c r="N184" s="33"/>
      <c r="O184" s="38">
        <f t="shared" ca="1" si="51"/>
        <v>0.11892115490128757</v>
      </c>
      <c r="P184" s="33">
        <f t="shared" si="52"/>
        <v>0.40876620357632026</v>
      </c>
      <c r="Q184" s="36">
        <f t="shared" si="53"/>
        <v>41661.106699999887</v>
      </c>
      <c r="R184" s="33">
        <f t="shared" si="54"/>
        <v>5.0651119974987556E-4</v>
      </c>
      <c r="S184" s="75">
        <v>1</v>
      </c>
      <c r="T184">
        <f t="shared" si="55"/>
        <v>5.0651119974987556E-4</v>
      </c>
      <c r="U184" s="33"/>
      <c r="V184">
        <f>VLOOKUP(C184,Active!C$21:E$332,3,FALSE)</f>
        <v>43960.042390456059</v>
      </c>
    </row>
    <row r="185" spans="1:22" x14ac:dyDescent="0.2">
      <c r="A185" s="208" t="s">
        <v>811</v>
      </c>
      <c r="B185" s="207" t="s">
        <v>71</v>
      </c>
      <c r="C185" s="208">
        <v>56680.532399999909</v>
      </c>
      <c r="D185" s="208">
        <v>2.9999999999999997E-4</v>
      </c>
      <c r="E185" s="33">
        <f t="shared" si="48"/>
        <v>43963.040551917758</v>
      </c>
      <c r="F185" s="168">
        <f t="shared" si="49"/>
        <v>43962</v>
      </c>
      <c r="G185" s="33">
        <f t="shared" si="50"/>
        <v>0.38557912490796298</v>
      </c>
      <c r="H185" s="38"/>
      <c r="I185" s="38"/>
      <c r="J185" s="33"/>
      <c r="K185" s="33">
        <f t="shared" si="56"/>
        <v>0.38557912490796298</v>
      </c>
      <c r="L185" s="38"/>
      <c r="M185" s="38"/>
      <c r="N185" s="33"/>
      <c r="O185" s="38">
        <f t="shared" ca="1" si="51"/>
        <v>0.11894022689359879</v>
      </c>
      <c r="P185" s="33">
        <f t="shared" si="52"/>
        <v>0.40883052670868353</v>
      </c>
      <c r="Q185" s="36">
        <f t="shared" si="53"/>
        <v>41662.032399999909</v>
      </c>
      <c r="R185" s="33">
        <f t="shared" si="54"/>
        <v>5.406276856985508E-4</v>
      </c>
      <c r="S185" s="75">
        <v>1</v>
      </c>
      <c r="T185">
        <f t="shared" si="55"/>
        <v>5.406276856985508E-4</v>
      </c>
      <c r="U185" s="33"/>
      <c r="V185">
        <f>VLOOKUP(C185,Active!C$21:E$332,3,FALSE)</f>
        <v>43962.540551917766</v>
      </c>
    </row>
    <row r="186" spans="1:22" x14ac:dyDescent="0.2">
      <c r="A186" s="208" t="s">
        <v>811</v>
      </c>
      <c r="B186" s="207" t="s">
        <v>71</v>
      </c>
      <c r="C186" s="208">
        <v>56687.572600000072</v>
      </c>
      <c r="D186" s="208">
        <v>2.9999999999999997E-4</v>
      </c>
      <c r="E186" s="33">
        <f t="shared" si="48"/>
        <v>43982.039748550276</v>
      </c>
      <c r="F186" s="168">
        <f t="shared" si="49"/>
        <v>43981</v>
      </c>
      <c r="G186" s="33">
        <f t="shared" si="50"/>
        <v>0.38528143507573986</v>
      </c>
      <c r="H186" s="38"/>
      <c r="I186" s="38"/>
      <c r="J186" s="33"/>
      <c r="K186" s="33">
        <f t="shared" si="56"/>
        <v>0.38528143507573986</v>
      </c>
      <c r="L186" s="38"/>
      <c r="M186" s="38"/>
      <c r="N186" s="33"/>
      <c r="O186" s="38">
        <f t="shared" ca="1" si="51"/>
        <v>0.119085174035164</v>
      </c>
      <c r="P186" s="33">
        <f t="shared" si="52"/>
        <v>0.40931949500203707</v>
      </c>
      <c r="Q186" s="36">
        <f t="shared" si="53"/>
        <v>41669.072600000072</v>
      </c>
      <c r="R186" s="33">
        <f t="shared" si="54"/>
        <v>5.7782832502025568E-4</v>
      </c>
      <c r="S186" s="75">
        <v>1</v>
      </c>
      <c r="T186">
        <f t="shared" si="55"/>
        <v>5.7782832502025568E-4</v>
      </c>
      <c r="U186" s="33"/>
      <c r="V186">
        <f>VLOOKUP(C186,Active!C$21:E$332,3,FALSE)</f>
        <v>43981.539748550284</v>
      </c>
    </row>
    <row r="187" spans="1:22" x14ac:dyDescent="0.2">
      <c r="A187" s="208" t="s">
        <v>811</v>
      </c>
      <c r="B187" s="207" t="s">
        <v>65</v>
      </c>
      <c r="C187" s="208">
        <v>56699.61810000008</v>
      </c>
      <c r="D187" s="208">
        <v>2.0000000000000001E-4</v>
      </c>
      <c r="E187" s="33">
        <f t="shared" si="48"/>
        <v>44014.546612422302</v>
      </c>
      <c r="F187" s="168">
        <f t="shared" si="49"/>
        <v>44013.5</v>
      </c>
      <c r="G187" s="33">
        <f t="shared" si="50"/>
        <v>0.38782486008130945</v>
      </c>
      <c r="H187" s="38"/>
      <c r="I187" s="38"/>
      <c r="J187" s="33"/>
      <c r="K187" s="33">
        <f t="shared" si="56"/>
        <v>0.38782486008130945</v>
      </c>
      <c r="L187" s="38"/>
      <c r="M187" s="38"/>
      <c r="N187" s="33"/>
      <c r="O187" s="38">
        <f t="shared" ca="1" si="51"/>
        <v>0.11933310993520979</v>
      </c>
      <c r="P187" s="33">
        <f t="shared" si="52"/>
        <v>0.41015634903080828</v>
      </c>
      <c r="Q187" s="36">
        <f t="shared" si="53"/>
        <v>41681.11810000008</v>
      </c>
      <c r="R187" s="33">
        <f t="shared" si="54"/>
        <v>4.9869539870158808E-4</v>
      </c>
      <c r="S187" s="75">
        <v>1</v>
      </c>
      <c r="T187">
        <f t="shared" si="55"/>
        <v>4.9869539870158808E-4</v>
      </c>
      <c r="U187" s="33"/>
      <c r="V187">
        <f>VLOOKUP(C187,Active!C$21:E$332,3,FALSE)</f>
        <v>44014.046612422309</v>
      </c>
    </row>
    <row r="188" spans="1:22" x14ac:dyDescent="0.2">
      <c r="A188" s="208" t="s">
        <v>811</v>
      </c>
      <c r="B188" s="207" t="s">
        <v>71</v>
      </c>
      <c r="C188" s="208">
        <v>56701.655400000047</v>
      </c>
      <c r="D188" s="208">
        <v>4.0000000000000002E-4</v>
      </c>
      <c r="E188" s="33">
        <f t="shared" si="48"/>
        <v>44020.044618629217</v>
      </c>
      <c r="F188" s="168">
        <f t="shared" si="49"/>
        <v>44019</v>
      </c>
      <c r="G188" s="33">
        <f t="shared" si="50"/>
        <v>0.38708605505235028</v>
      </c>
      <c r="H188" s="38"/>
      <c r="I188" s="38"/>
      <c r="J188" s="33"/>
      <c r="K188" s="33">
        <f t="shared" si="56"/>
        <v>0.38708605505235028</v>
      </c>
      <c r="L188" s="38"/>
      <c r="M188" s="38"/>
      <c r="N188" s="33"/>
      <c r="O188" s="38">
        <f t="shared" ca="1" si="51"/>
        <v>0.11937506831829442</v>
      </c>
      <c r="P188" s="33">
        <f t="shared" si="52"/>
        <v>0.41029802803352006</v>
      </c>
      <c r="Q188" s="36">
        <f t="shared" si="53"/>
        <v>41683.155400000047</v>
      </c>
      <c r="R188" s="33">
        <f t="shared" si="54"/>
        <v>5.3879568967855592E-4</v>
      </c>
      <c r="S188" s="75">
        <v>1</v>
      </c>
      <c r="T188">
        <f t="shared" si="55"/>
        <v>5.3879568967855592E-4</v>
      </c>
      <c r="U188" s="33"/>
      <c r="V188">
        <f>VLOOKUP(C188,Active!C$21:E$332,3,FALSE)</f>
        <v>44019.544618629225</v>
      </c>
    </row>
    <row r="189" spans="1:22" x14ac:dyDescent="0.2">
      <c r="A189" s="208" t="s">
        <v>811</v>
      </c>
      <c r="B189" s="207" t="s">
        <v>71</v>
      </c>
      <c r="C189" s="208">
        <v>56707.583699999843</v>
      </c>
      <c r="D189" s="208">
        <v>4.0000000000000002E-4</v>
      </c>
      <c r="E189" s="33">
        <f t="shared" si="48"/>
        <v>44036.043160913534</v>
      </c>
      <c r="F189" s="168">
        <f t="shared" si="49"/>
        <v>44035</v>
      </c>
      <c r="G189" s="33">
        <f t="shared" si="50"/>
        <v>0.3865458948421292</v>
      </c>
      <c r="H189" s="38"/>
      <c r="I189" s="38"/>
      <c r="J189" s="33"/>
      <c r="K189" s="33">
        <f t="shared" si="56"/>
        <v>0.3865458948421292</v>
      </c>
      <c r="L189" s="38"/>
      <c r="M189" s="38"/>
      <c r="N189" s="33"/>
      <c r="O189" s="38">
        <f t="shared" ca="1" si="51"/>
        <v>0.11949712906908622</v>
      </c>
      <c r="P189" s="33">
        <f t="shared" si="52"/>
        <v>0.41071027985854275</v>
      </c>
      <c r="Q189" s="36">
        <f t="shared" si="53"/>
        <v>41689.083699999843</v>
      </c>
      <c r="R189" s="33">
        <f t="shared" si="54"/>
        <v>5.8391750322147153E-4</v>
      </c>
      <c r="S189" s="75">
        <v>1</v>
      </c>
      <c r="T189">
        <f t="shared" si="55"/>
        <v>5.8391750322147153E-4</v>
      </c>
      <c r="U189" s="33"/>
      <c r="V189">
        <f>VLOOKUP(C189,Active!C$21:E$332,3,FALSE)</f>
        <v>44035.543160913541</v>
      </c>
    </row>
    <row r="190" spans="1:22" x14ac:dyDescent="0.2">
      <c r="A190" s="208" t="s">
        <v>810</v>
      </c>
      <c r="B190" s="207" t="s">
        <v>71</v>
      </c>
      <c r="C190" s="208">
        <v>57029.607499999998</v>
      </c>
      <c r="D190" s="208">
        <v>1E-4</v>
      </c>
      <c r="E190" s="33">
        <f t="shared" si="48"/>
        <v>44905.080048560456</v>
      </c>
      <c r="F190" s="168">
        <f t="shared" si="49"/>
        <v>44904</v>
      </c>
      <c r="G190" s="33">
        <f t="shared" si="50"/>
        <v>0.40021470500505529</v>
      </c>
      <c r="H190" s="38"/>
      <c r="I190" s="38"/>
      <c r="J190" s="33"/>
      <c r="K190" s="33">
        <f t="shared" si="56"/>
        <v>0.40021470500505529</v>
      </c>
      <c r="L190" s="38"/>
      <c r="M190" s="38"/>
      <c r="N190" s="33"/>
      <c r="O190" s="38">
        <f t="shared" ca="1" si="51"/>
        <v>0.12612655359646391</v>
      </c>
      <c r="P190" s="33">
        <f t="shared" si="52"/>
        <v>0.43331248217513624</v>
      </c>
      <c r="Q190" s="36">
        <f t="shared" si="53"/>
        <v>42011.107499999998</v>
      </c>
      <c r="R190" s="33">
        <f t="shared" si="54"/>
        <v>1.0954628536003314E-3</v>
      </c>
      <c r="S190" s="75">
        <v>1</v>
      </c>
      <c r="T190">
        <f t="shared" si="55"/>
        <v>1.0954628536003314E-3</v>
      </c>
      <c r="U190" s="33"/>
      <c r="V190">
        <f>VLOOKUP(C190,Active!C$21:E$332,3,FALSE)</f>
        <v>44904.58004856047</v>
      </c>
    </row>
    <row r="191" spans="1:22" x14ac:dyDescent="0.2">
      <c r="A191" s="29" t="s">
        <v>863</v>
      </c>
      <c r="B191" s="213" t="s">
        <v>71</v>
      </c>
      <c r="C191" s="214">
        <v>57153.745699999999</v>
      </c>
      <c r="D191" s="214">
        <v>1E-4</v>
      </c>
      <c r="E191" s="33">
        <f t="shared" si="48"/>
        <v>45240.088439139166</v>
      </c>
      <c r="F191" s="168">
        <f t="shared" si="49"/>
        <v>45239</v>
      </c>
      <c r="G191" s="33">
        <f t="shared" si="50"/>
        <v>0.40332385500369128</v>
      </c>
      <c r="H191" s="38"/>
      <c r="I191" s="38"/>
      <c r="J191" s="33"/>
      <c r="K191" s="33">
        <f t="shared" si="56"/>
        <v>0.40332385500369128</v>
      </c>
      <c r="L191" s="38"/>
      <c r="M191" s="38"/>
      <c r="N191" s="33"/>
      <c r="O191" s="38">
        <f t="shared" ca="1" si="51"/>
        <v>0.12868220056616647</v>
      </c>
      <c r="P191" s="33">
        <f t="shared" si="52"/>
        <v>0.44213671067151333</v>
      </c>
      <c r="Q191" s="36">
        <f t="shared" si="53"/>
        <v>42135.245699999999</v>
      </c>
      <c r="R191" s="33">
        <f t="shared" si="54"/>
        <v>1.5064377650911866E-3</v>
      </c>
      <c r="S191" s="75">
        <v>1</v>
      </c>
      <c r="T191">
        <f t="shared" si="55"/>
        <v>1.5064377650911866E-3</v>
      </c>
      <c r="U191" s="33"/>
      <c r="V191">
        <f>VLOOKUP(C191,Active!C$21:E$332,3,FALSE)</f>
        <v>45239.588439139174</v>
      </c>
    </row>
    <row r="192" spans="1:22" x14ac:dyDescent="0.2">
      <c r="A192" s="29" t="s">
        <v>864</v>
      </c>
      <c r="B192" s="213" t="s">
        <v>71</v>
      </c>
      <c r="C192" s="214">
        <v>57531.725899999998</v>
      </c>
      <c r="D192" s="214">
        <v>1E-4</v>
      </c>
      <c r="E192" s="33">
        <f t="shared" si="48"/>
        <v>46260.133344515736</v>
      </c>
      <c r="F192" s="168">
        <f t="shared" si="49"/>
        <v>46259</v>
      </c>
      <c r="G192" s="33">
        <f t="shared" si="50"/>
        <v>0.41996365499653621</v>
      </c>
      <c r="H192" s="38"/>
      <c r="I192" s="38"/>
      <c r="J192" s="33"/>
      <c r="K192" s="33">
        <f t="shared" si="56"/>
        <v>0.41996365499653621</v>
      </c>
      <c r="L192" s="38"/>
      <c r="M192" s="38"/>
      <c r="N192" s="33"/>
      <c r="O192" s="38">
        <f t="shared" ca="1" si="51"/>
        <v>0.1364635734291415</v>
      </c>
      <c r="P192" s="33">
        <f t="shared" si="52"/>
        <v>0.46938509550703911</v>
      </c>
      <c r="Q192" s="36">
        <f t="shared" si="53"/>
        <v>42513.225899999998</v>
      </c>
      <c r="R192" s="33">
        <f t="shared" si="54"/>
        <v>2.4424787821331773E-3</v>
      </c>
      <c r="S192" s="75">
        <v>1</v>
      </c>
      <c r="T192">
        <f t="shared" si="55"/>
        <v>2.4424787821331773E-3</v>
      </c>
      <c r="U192" s="33"/>
      <c r="V192">
        <f>VLOOKUP(C192,Active!C$21:E$332,3,FALSE)</f>
        <v>46259.633344515743</v>
      </c>
    </row>
    <row r="193" spans="1:22" x14ac:dyDescent="0.2">
      <c r="A193" s="4" t="s">
        <v>868</v>
      </c>
      <c r="B193" s="33"/>
      <c r="C193" s="45">
        <v>58606.749499999998</v>
      </c>
      <c r="D193" s="45">
        <v>2.0000000000000001E-4</v>
      </c>
      <c r="E193" s="33">
        <f t="shared" si="48"/>
        <v>49161.270352061576</v>
      </c>
      <c r="F193" s="224">
        <f>ROUND(2*E193,0)/2-1.5</f>
        <v>49160</v>
      </c>
      <c r="G193" s="33">
        <f t="shared" si="50"/>
        <v>0.47073214500414906</v>
      </c>
      <c r="H193" s="38"/>
      <c r="I193" s="38"/>
      <c r="J193" s="33"/>
      <c r="K193" s="33">
        <f t="shared" si="56"/>
        <v>0.47073214500414906</v>
      </c>
      <c r="L193" s="33"/>
      <c r="M193" s="33"/>
      <c r="N193" s="33"/>
      <c r="O193" s="38">
        <f t="shared" ca="1" si="51"/>
        <v>0.15859471330707331</v>
      </c>
      <c r="P193" s="33">
        <f t="shared" si="52"/>
        <v>0.55001495723970428</v>
      </c>
      <c r="Q193" s="36">
        <f t="shared" si="53"/>
        <v>43588.249499999998</v>
      </c>
      <c r="R193" s="33">
        <f t="shared" si="54"/>
        <v>6.2857643159783053E-3</v>
      </c>
      <c r="S193" s="75">
        <v>1</v>
      </c>
      <c r="T193">
        <f t="shared" si="55"/>
        <v>6.2857643159783053E-3</v>
      </c>
      <c r="U193" s="33"/>
      <c r="V193">
        <f>VLOOKUP(C193,Active!C$21:E$332,3,FALSE)</f>
        <v>49160.770352061583</v>
      </c>
    </row>
    <row r="194" spans="1:22" x14ac:dyDescent="0.2">
      <c r="A194" s="200" t="s">
        <v>3</v>
      </c>
      <c r="B194" s="201" t="s">
        <v>71</v>
      </c>
      <c r="C194" s="202">
        <v>56384.447099999998</v>
      </c>
      <c r="D194" s="202">
        <v>2.0000000000000001E-4</v>
      </c>
      <c r="E194" s="33">
        <f t="shared" si="48"/>
        <v>43164.003190114672</v>
      </c>
      <c r="F194" s="168">
        <f t="shared" ref="F194:F214" si="57">ROUND(2*E194,0)/2-1</f>
        <v>43163</v>
      </c>
      <c r="G194" s="33">
        <f t="shared" si="50"/>
        <v>0.37173461500060512</v>
      </c>
      <c r="H194" s="38"/>
      <c r="I194" s="38"/>
      <c r="J194" s="33"/>
      <c r="K194" s="33">
        <f t="shared" si="56"/>
        <v>0.37173461500060512</v>
      </c>
      <c r="L194" s="38"/>
      <c r="M194" s="38"/>
      <c r="N194" s="33"/>
      <c r="O194" s="38">
        <f t="shared" ca="1" si="51"/>
        <v>0.112844818150935</v>
      </c>
      <c r="P194" s="33">
        <f t="shared" si="52"/>
        <v>0.38844809808507214</v>
      </c>
      <c r="Q194" s="36">
        <f t="shared" si="53"/>
        <v>41365.947099999998</v>
      </c>
      <c r="R194" s="33">
        <f t="shared" si="54"/>
        <v>2.7934051681476513E-4</v>
      </c>
      <c r="S194" s="75">
        <v>1</v>
      </c>
      <c r="T194">
        <f t="shared" si="55"/>
        <v>2.7934051681476513E-4</v>
      </c>
      <c r="U194" s="33"/>
      <c r="V194">
        <f>VLOOKUP(C194,Active!C$21:E$332,3,FALSE)</f>
        <v>43163.503190114679</v>
      </c>
    </row>
    <row r="195" spans="1:22" x14ac:dyDescent="0.2">
      <c r="A195" s="200" t="s">
        <v>3</v>
      </c>
      <c r="B195" s="201" t="s">
        <v>71</v>
      </c>
      <c r="C195" s="202">
        <v>56387.412300000004</v>
      </c>
      <c r="D195" s="202">
        <v>2.0000000000000001E-4</v>
      </c>
      <c r="E195" s="33">
        <f t="shared" si="48"/>
        <v>43172.005294863622</v>
      </c>
      <c r="F195" s="168">
        <f t="shared" si="57"/>
        <v>43171</v>
      </c>
      <c r="G195" s="33">
        <f t="shared" si="50"/>
        <v>0.37251453500357457</v>
      </c>
      <c r="H195" s="38"/>
      <c r="I195" s="38"/>
      <c r="J195" s="33"/>
      <c r="K195" s="33">
        <f t="shared" si="56"/>
        <v>0.37251453500357457</v>
      </c>
      <c r="L195" s="38"/>
      <c r="M195" s="38"/>
      <c r="N195" s="33"/>
      <c r="O195" s="38">
        <f t="shared" ca="1" si="51"/>
        <v>0.1129058485263309</v>
      </c>
      <c r="P195" s="33">
        <f t="shared" si="52"/>
        <v>0.38865043494859042</v>
      </c>
      <c r="Q195" s="36">
        <f t="shared" si="53"/>
        <v>41368.912300000004</v>
      </c>
      <c r="R195" s="33">
        <f t="shared" si="54"/>
        <v>2.6036726703556262E-4</v>
      </c>
      <c r="S195" s="75">
        <v>1</v>
      </c>
      <c r="T195">
        <f t="shared" si="55"/>
        <v>2.6036726703556262E-4</v>
      </c>
      <c r="U195" s="33"/>
      <c r="V195">
        <f>VLOOKUP(C195,Active!C$21:E$332,3,FALSE)</f>
        <v>43171.505294863629</v>
      </c>
    </row>
    <row r="196" spans="1:22" x14ac:dyDescent="0.2">
      <c r="A196" s="200" t="s">
        <v>3</v>
      </c>
      <c r="B196" s="201" t="s">
        <v>65</v>
      </c>
      <c r="C196" s="202">
        <v>56387.599800000004</v>
      </c>
      <c r="D196" s="202">
        <v>1E-4</v>
      </c>
      <c r="E196" s="33">
        <f t="shared" si="48"/>
        <v>43172.511296023891</v>
      </c>
      <c r="F196" s="168">
        <f t="shared" si="57"/>
        <v>43171.5</v>
      </c>
      <c r="G196" s="33">
        <f t="shared" si="50"/>
        <v>0.37473828000656795</v>
      </c>
      <c r="H196" s="38"/>
      <c r="I196" s="38"/>
      <c r="J196" s="33"/>
      <c r="K196" s="33">
        <f t="shared" si="56"/>
        <v>0.37473828000656795</v>
      </c>
      <c r="L196" s="38"/>
      <c r="M196" s="38"/>
      <c r="N196" s="33"/>
      <c r="O196" s="38">
        <f t="shared" ca="1" si="51"/>
        <v>0.11290966292479315</v>
      </c>
      <c r="P196" s="33">
        <f t="shared" si="52"/>
        <v>0.38866308217286977</v>
      </c>
      <c r="Q196" s="36">
        <f t="shared" si="53"/>
        <v>41369.099800000004</v>
      </c>
      <c r="R196" s="33">
        <f t="shared" si="54"/>
        <v>1.9390011537064383E-4</v>
      </c>
      <c r="S196" s="75">
        <v>1</v>
      </c>
      <c r="T196">
        <f t="shared" si="55"/>
        <v>1.9390011537064383E-4</v>
      </c>
      <c r="U196" s="33"/>
      <c r="V196">
        <f>VLOOKUP(C196,Active!C$21:E$332,3,FALSE)</f>
        <v>43172.011296023898</v>
      </c>
    </row>
    <row r="197" spans="1:22" x14ac:dyDescent="0.2">
      <c r="A197" s="200" t="s">
        <v>3</v>
      </c>
      <c r="B197" s="201" t="s">
        <v>65</v>
      </c>
      <c r="C197" s="202">
        <v>56448.371099999997</v>
      </c>
      <c r="D197" s="202">
        <v>2.0000000000000001E-4</v>
      </c>
      <c r="E197" s="33">
        <f t="shared" si="48"/>
        <v>43336.513153682317</v>
      </c>
      <c r="F197" s="168">
        <f t="shared" si="57"/>
        <v>43335.5</v>
      </c>
      <c r="G197" s="33">
        <f t="shared" si="50"/>
        <v>0.37542663999920478</v>
      </c>
      <c r="H197" s="38"/>
      <c r="I197" s="38"/>
      <c r="J197" s="33"/>
      <c r="K197" s="33">
        <f t="shared" si="56"/>
        <v>0.37542663999920478</v>
      </c>
      <c r="L197" s="38"/>
      <c r="M197" s="38"/>
      <c r="N197" s="33"/>
      <c r="O197" s="38">
        <f t="shared" ca="1" si="51"/>
        <v>0.11416078562040871</v>
      </c>
      <c r="P197" s="33">
        <f t="shared" si="52"/>
        <v>0.39281880058560587</v>
      </c>
      <c r="Q197" s="36">
        <f t="shared" si="53"/>
        <v>41429.871099999997</v>
      </c>
      <c r="R197" s="33">
        <f t="shared" si="54"/>
        <v>3.024872498631633E-4</v>
      </c>
      <c r="S197" s="75">
        <v>1</v>
      </c>
      <c r="T197">
        <f t="shared" si="55"/>
        <v>3.024872498631633E-4</v>
      </c>
      <c r="U197" s="33"/>
      <c r="V197">
        <f>VLOOKUP(C197,Active!C$21:E$332,3,FALSE)</f>
        <v>43336.013153682325</v>
      </c>
    </row>
    <row r="198" spans="1:22" x14ac:dyDescent="0.2">
      <c r="A198" s="209" t="s">
        <v>862</v>
      </c>
      <c r="B198" s="210" t="s">
        <v>65</v>
      </c>
      <c r="C198" s="211">
        <v>57067.591840000001</v>
      </c>
      <c r="D198" s="211">
        <v>1E-3</v>
      </c>
      <c r="E198" s="33">
        <f t="shared" si="48"/>
        <v>45007.58735582442</v>
      </c>
      <c r="F198" s="168">
        <f t="shared" si="57"/>
        <v>45006.5</v>
      </c>
      <c r="G198" s="33">
        <f t="shared" si="50"/>
        <v>0.40292243000294548</v>
      </c>
      <c r="H198" s="38"/>
      <c r="I198" s="38"/>
      <c r="J198" s="33"/>
      <c r="K198" s="33">
        <f t="shared" si="56"/>
        <v>0.40292243000294548</v>
      </c>
      <c r="L198" s="38"/>
      <c r="M198" s="38"/>
      <c r="N198" s="33"/>
      <c r="O198" s="38">
        <f t="shared" ca="1" si="51"/>
        <v>0.12690850528122366</v>
      </c>
      <c r="P198" s="33">
        <f t="shared" si="52"/>
        <v>0.43600587034700833</v>
      </c>
      <c r="Q198" s="36">
        <f t="shared" si="53"/>
        <v>42049.091840000001</v>
      </c>
      <c r="R198" s="33">
        <f t="shared" si="54"/>
        <v>1.0945140249991657E-3</v>
      </c>
      <c r="S198" s="75">
        <v>1</v>
      </c>
      <c r="T198">
        <f t="shared" si="55"/>
        <v>1.0945140249991657E-3</v>
      </c>
      <c r="U198" s="33"/>
      <c r="V198">
        <f>VLOOKUP(C198,Active!C$21:E$332,3,FALSE)</f>
        <v>45007.087355824428</v>
      </c>
    </row>
    <row r="199" spans="1:22" x14ac:dyDescent="0.2">
      <c r="A199" s="212" t="s">
        <v>4</v>
      </c>
      <c r="B199" s="201" t="s">
        <v>71</v>
      </c>
      <c r="C199" s="202">
        <v>57119.469899999996</v>
      </c>
      <c r="D199" s="202" t="s">
        <v>7</v>
      </c>
      <c r="E199" s="33">
        <f t="shared" si="48"/>
        <v>45147.589268103991</v>
      </c>
      <c r="F199" s="168">
        <f t="shared" si="57"/>
        <v>45146.5</v>
      </c>
      <c r="G199" s="33">
        <f t="shared" si="50"/>
        <v>0.40363102999981493</v>
      </c>
      <c r="H199" s="38"/>
      <c r="I199" s="38"/>
      <c r="J199" s="33"/>
      <c r="K199" s="33">
        <f t="shared" si="56"/>
        <v>0.40363102999981493</v>
      </c>
      <c r="L199" s="38"/>
      <c r="M199" s="38"/>
      <c r="N199" s="33"/>
      <c r="O199" s="38">
        <f t="shared" ca="1" si="51"/>
        <v>0.12797653685065158</v>
      </c>
      <c r="P199" s="33">
        <f t="shared" si="52"/>
        <v>0.43969399314278196</v>
      </c>
      <c r="Q199" s="36">
        <f t="shared" si="53"/>
        <v>42100.969899999996</v>
      </c>
      <c r="R199" s="33">
        <f t="shared" si="54"/>
        <v>1.3005373106509985E-3</v>
      </c>
      <c r="S199" s="75">
        <v>1</v>
      </c>
      <c r="T199">
        <f t="shared" si="55"/>
        <v>1.3005373106509985E-3</v>
      </c>
      <c r="U199" s="33"/>
      <c r="V199">
        <f>VLOOKUP(C199,Active!C$21:E$332,3,FALSE)</f>
        <v>45147.089268104006</v>
      </c>
    </row>
    <row r="200" spans="1:22" x14ac:dyDescent="0.2">
      <c r="A200" s="200" t="s">
        <v>3</v>
      </c>
      <c r="B200" s="201" t="s">
        <v>71</v>
      </c>
      <c r="C200" s="202">
        <v>57126.414599999996</v>
      </c>
      <c r="D200" s="202">
        <v>2.9999999999999997E-4</v>
      </c>
      <c r="E200" s="33">
        <f t="shared" si="48"/>
        <v>45166.330741478443</v>
      </c>
      <c r="F200" s="168">
        <f t="shared" si="57"/>
        <v>45165.5</v>
      </c>
      <c r="H200" s="38"/>
      <c r="I200" s="38"/>
      <c r="J200" s="33"/>
      <c r="K200" s="33"/>
      <c r="L200" s="38"/>
      <c r="M200" s="38"/>
      <c r="N200" s="33"/>
      <c r="O200" s="38">
        <f t="shared" ca="1" si="51"/>
        <v>0.12812148399221684</v>
      </c>
      <c r="P200" s="33">
        <f t="shared" si="52"/>
        <v>0.44019535597714049</v>
      </c>
      <c r="Q200" s="36">
        <f t="shared" si="53"/>
        <v>42107.914599999996</v>
      </c>
      <c r="R200" s="33">
        <f>+(P200-U200)^2</f>
        <v>1.7519703274284669E-2</v>
      </c>
      <c r="S200" s="75">
        <v>1</v>
      </c>
      <c r="T200">
        <f t="shared" si="55"/>
        <v>1.7519703274284669E-2</v>
      </c>
      <c r="U200" s="33">
        <f>+C200-(C$7+F200*C$8)</f>
        <v>0.30783333999715978</v>
      </c>
      <c r="V200">
        <f>VLOOKUP(C200,Active!C$21:E$332,3,FALSE)</f>
        <v>45165.83074147845</v>
      </c>
    </row>
    <row r="201" spans="1:22" x14ac:dyDescent="0.2">
      <c r="A201" s="212" t="s">
        <v>4</v>
      </c>
      <c r="B201" s="201" t="s">
        <v>71</v>
      </c>
      <c r="C201" s="202">
        <v>57128.362399999998</v>
      </c>
      <c r="D201" s="202" t="s">
        <v>9</v>
      </c>
      <c r="E201" s="33">
        <f t="shared" si="48"/>
        <v>45171.587216464948</v>
      </c>
      <c r="F201" s="168">
        <f t="shared" si="57"/>
        <v>45170.5</v>
      </c>
      <c r="G201" s="33">
        <f>+C201-(C$7+F201*C$8)</f>
        <v>0.40287078999972437</v>
      </c>
      <c r="H201" s="38"/>
      <c r="I201" s="38"/>
      <c r="J201" s="33"/>
      <c r="K201" s="33">
        <f>G201</f>
        <v>0.40287078999972437</v>
      </c>
      <c r="L201" s="38"/>
      <c r="M201" s="38"/>
      <c r="N201" s="33"/>
      <c r="O201" s="38">
        <f t="shared" ca="1" si="51"/>
        <v>0.12815962797683927</v>
      </c>
      <c r="P201" s="33">
        <f t="shared" si="52"/>
        <v>0.44032732660916152</v>
      </c>
      <c r="Q201" s="36">
        <f t="shared" si="53"/>
        <v>42109.862399999998</v>
      </c>
      <c r="R201" s="33">
        <f>+(P201-G201)^2</f>
        <v>1.4029921347741055E-3</v>
      </c>
      <c r="S201" s="75">
        <v>1</v>
      </c>
      <c r="T201">
        <f t="shared" si="55"/>
        <v>1.4029921347741055E-3</v>
      </c>
      <c r="U201" s="33"/>
      <c r="V201">
        <f>VLOOKUP(C201,Active!C$21:E$332,3,FALSE)</f>
        <v>45171.087216464955</v>
      </c>
    </row>
    <row r="202" spans="1:22" x14ac:dyDescent="0.2">
      <c r="A202" s="212" t="s">
        <v>4</v>
      </c>
      <c r="B202" s="201" t="s">
        <v>71</v>
      </c>
      <c r="C202" s="202">
        <v>57128.548900000002</v>
      </c>
      <c r="D202" s="202" t="s">
        <v>5</v>
      </c>
      <c r="E202" s="33">
        <f t="shared" si="48"/>
        <v>45172.090518952369</v>
      </c>
      <c r="F202" s="168">
        <f t="shared" si="57"/>
        <v>45171</v>
      </c>
      <c r="G202" s="33">
        <f>+C202-(C$7+F202*C$8)</f>
        <v>0.404094535006152</v>
      </c>
      <c r="H202" s="38"/>
      <c r="I202" s="38"/>
      <c r="J202" s="33"/>
      <c r="K202" s="33">
        <f>G202</f>
        <v>0.404094535006152</v>
      </c>
      <c r="L202" s="38"/>
      <c r="M202" s="38"/>
      <c r="N202" s="33"/>
      <c r="O202" s="38">
        <f t="shared" ca="1" si="51"/>
        <v>0.12816344237530147</v>
      </c>
      <c r="P202" s="33">
        <f t="shared" si="52"/>
        <v>0.44034052442962274</v>
      </c>
      <c r="Q202" s="36">
        <f t="shared" si="53"/>
        <v>42110.048900000002</v>
      </c>
      <c r="R202" s="33">
        <f>+(P202-G202)^2</f>
        <v>1.3137717492863526E-3</v>
      </c>
      <c r="S202" s="75">
        <v>1</v>
      </c>
      <c r="T202">
        <f t="shared" si="55"/>
        <v>1.3137717492863526E-3</v>
      </c>
      <c r="U202" s="33"/>
      <c r="V202">
        <f>VLOOKUP(C202,Active!C$21:E$332,3,FALSE)</f>
        <v>45171.590518952376</v>
      </c>
    </row>
    <row r="203" spans="1:22" x14ac:dyDescent="0.2">
      <c r="A203" s="200" t="s">
        <v>3</v>
      </c>
      <c r="B203" s="201" t="s">
        <v>71</v>
      </c>
      <c r="C203" s="202">
        <v>57162.359499999999</v>
      </c>
      <c r="D203" s="202">
        <v>1E-4</v>
      </c>
      <c r="E203" s="33">
        <f t="shared" si="48"/>
        <v>45263.334267375496</v>
      </c>
      <c r="F203" s="168">
        <f t="shared" si="57"/>
        <v>45262.5</v>
      </c>
      <c r="H203" s="38"/>
      <c r="I203" s="38"/>
      <c r="J203" s="33"/>
      <c r="K203" s="33"/>
      <c r="L203" s="38"/>
      <c r="M203" s="38"/>
      <c r="N203" s="33"/>
      <c r="O203" s="38">
        <f t="shared" ca="1" si="51"/>
        <v>0.12886147729389191</v>
      </c>
      <c r="P203" s="33">
        <f t="shared" si="52"/>
        <v>0.44275804361285476</v>
      </c>
      <c r="Q203" s="36">
        <f t="shared" si="53"/>
        <v>42143.859499999999</v>
      </c>
      <c r="R203" s="33">
        <f>+(P203-U203)^2</f>
        <v>1.7853816320160233E-2</v>
      </c>
      <c r="S203" s="75">
        <v>1</v>
      </c>
      <c r="T203">
        <f t="shared" si="55"/>
        <v>1.7853816320160233E-2</v>
      </c>
      <c r="U203" s="33">
        <f>+C203-(C$7+F203*C$8)</f>
        <v>0.30913986999803456</v>
      </c>
      <c r="V203">
        <f>VLOOKUP(C203,Active!C$21:E$332,3,FALSE)</f>
        <v>45262.834267375503</v>
      </c>
    </row>
    <row r="204" spans="1:22" x14ac:dyDescent="0.2">
      <c r="A204" s="200" t="s">
        <v>3</v>
      </c>
      <c r="B204" s="201" t="s">
        <v>65</v>
      </c>
      <c r="C204" s="202">
        <v>57188.4856</v>
      </c>
      <c r="D204" s="202">
        <v>2.9999999999999997E-4</v>
      </c>
      <c r="E204" s="33">
        <f t="shared" si="48"/>
        <v>45333.840064246229</v>
      </c>
      <c r="F204" s="168">
        <f t="shared" si="57"/>
        <v>45333</v>
      </c>
      <c r="H204" s="38"/>
      <c r="I204" s="38"/>
      <c r="J204" s="33"/>
      <c r="K204" s="33"/>
      <c r="L204" s="38"/>
      <c r="M204" s="38"/>
      <c r="N204" s="33"/>
      <c r="O204" s="38">
        <f t="shared" ca="1" si="51"/>
        <v>0.12939930747706813</v>
      </c>
      <c r="P204" s="33">
        <f t="shared" si="52"/>
        <v>0.44462386729354175</v>
      </c>
      <c r="Q204" s="36">
        <f t="shared" si="53"/>
        <v>42169.9856</v>
      </c>
      <c r="R204" s="33">
        <f>+(P204-U204)^2</f>
        <v>1.7778476174182593E-2</v>
      </c>
      <c r="S204" s="75">
        <v>1</v>
      </c>
      <c r="T204">
        <f t="shared" si="55"/>
        <v>1.7778476174182593E-2</v>
      </c>
      <c r="U204" s="33">
        <f>+C204-(C$7+F204*C$8)</f>
        <v>0.31128791499941144</v>
      </c>
      <c r="V204">
        <f>VLOOKUP(C204,Active!C$21:E$332,3,FALSE)</f>
        <v>45333.340064246237</v>
      </c>
    </row>
    <row r="205" spans="1:22" x14ac:dyDescent="0.2">
      <c r="A205" s="209" t="s">
        <v>862</v>
      </c>
      <c r="B205" s="210" t="s">
        <v>65</v>
      </c>
      <c r="C205" s="211">
        <v>57409.624029999999</v>
      </c>
      <c r="D205" s="211">
        <v>1E-4</v>
      </c>
      <c r="E205" s="33">
        <f t="shared" si="48"/>
        <v>45930.620342431364</v>
      </c>
      <c r="F205" s="168">
        <f t="shared" si="57"/>
        <v>45929.5</v>
      </c>
      <c r="G205" s="33">
        <f t="shared" ref="G205:G214" si="58">+C205-(C$7+F205*C$8)</f>
        <v>0.41514570000435924</v>
      </c>
      <c r="H205" s="38"/>
      <c r="I205" s="38"/>
      <c r="J205" s="33"/>
      <c r="K205" s="33">
        <f t="shared" ref="K205:K214" si="59">G205</f>
        <v>0.41514570000435924</v>
      </c>
      <c r="L205" s="38"/>
      <c r="M205" s="38"/>
      <c r="N205" s="33"/>
      <c r="O205" s="38">
        <f t="shared" ca="1" si="51"/>
        <v>0.13394988484252357</v>
      </c>
      <c r="P205" s="33">
        <f t="shared" si="52"/>
        <v>0.46052014722538059</v>
      </c>
      <c r="Q205" s="36">
        <f t="shared" si="53"/>
        <v>42391.124029999999</v>
      </c>
      <c r="R205" s="33">
        <f t="shared" ref="R205:R214" si="60">+(P205-G205)^2</f>
        <v>2.0588404606132521E-3</v>
      </c>
      <c r="S205" s="75">
        <v>1</v>
      </c>
      <c r="T205">
        <f t="shared" si="55"/>
        <v>2.0588404606132521E-3</v>
      </c>
      <c r="U205" s="33"/>
      <c r="V205">
        <f>VLOOKUP(C205,Active!C$21:E$332,3,FALSE)</f>
        <v>45930.120342431372</v>
      </c>
    </row>
    <row r="206" spans="1:22" x14ac:dyDescent="0.2">
      <c r="A206" s="209" t="s">
        <v>862</v>
      </c>
      <c r="B206" s="210" t="s">
        <v>65</v>
      </c>
      <c r="C206" s="211">
        <v>57409.624190000002</v>
      </c>
      <c r="D206" s="211">
        <v>1E-4</v>
      </c>
      <c r="E206" s="33">
        <f t="shared" si="48"/>
        <v>45930.620774219031</v>
      </c>
      <c r="F206" s="168">
        <f t="shared" si="57"/>
        <v>45929.5</v>
      </c>
      <c r="G206" s="33">
        <f t="shared" si="58"/>
        <v>0.41530570000759326</v>
      </c>
      <c r="H206" s="38"/>
      <c r="I206" s="38"/>
      <c r="J206" s="33"/>
      <c r="K206" s="33">
        <f t="shared" si="59"/>
        <v>0.41530570000759326</v>
      </c>
      <c r="L206" s="38"/>
      <c r="M206" s="38"/>
      <c r="N206" s="33"/>
      <c r="O206" s="38">
        <f t="shared" ca="1" si="51"/>
        <v>0.13394988484252357</v>
      </c>
      <c r="P206" s="33">
        <f t="shared" si="52"/>
        <v>0.46052014722538059</v>
      </c>
      <c r="Q206" s="36">
        <f t="shared" si="53"/>
        <v>42391.124190000002</v>
      </c>
      <c r="R206" s="33">
        <f t="shared" si="60"/>
        <v>2.0443462372100769E-3</v>
      </c>
      <c r="S206" s="75">
        <v>1</v>
      </c>
      <c r="T206">
        <f t="shared" si="55"/>
        <v>2.0443462372100769E-3</v>
      </c>
      <c r="U206" s="33"/>
      <c r="V206">
        <f>VLOOKUP(C206,Active!C$21:E$332,3,FALSE)</f>
        <v>45930.120774219038</v>
      </c>
    </row>
    <row r="207" spans="1:22" x14ac:dyDescent="0.2">
      <c r="A207" s="209" t="s">
        <v>862</v>
      </c>
      <c r="B207" s="210" t="s">
        <v>65</v>
      </c>
      <c r="C207" s="211">
        <v>57409.624219999998</v>
      </c>
      <c r="D207" s="211">
        <v>1E-4</v>
      </c>
      <c r="E207" s="33">
        <f t="shared" si="48"/>
        <v>45930.620855179201</v>
      </c>
      <c r="F207" s="168">
        <f t="shared" si="57"/>
        <v>45929.5</v>
      </c>
      <c r="G207" s="33">
        <f t="shared" si="58"/>
        <v>0.41533570000319742</v>
      </c>
      <c r="H207" s="38"/>
      <c r="I207" s="38"/>
      <c r="J207" s="33"/>
      <c r="K207" s="33">
        <f t="shared" si="59"/>
        <v>0.41533570000319742</v>
      </c>
      <c r="L207" s="38"/>
      <c r="M207" s="38"/>
      <c r="N207" s="33"/>
      <c r="O207" s="38">
        <f t="shared" ca="1" si="51"/>
        <v>0.13394988484252357</v>
      </c>
      <c r="P207" s="33">
        <f t="shared" si="52"/>
        <v>0.46052014722538059</v>
      </c>
      <c r="Q207" s="36">
        <f t="shared" si="53"/>
        <v>42391.124219999998</v>
      </c>
      <c r="R207" s="33">
        <f t="shared" si="60"/>
        <v>2.0416342707742573E-3</v>
      </c>
      <c r="S207" s="75">
        <v>1</v>
      </c>
      <c r="T207">
        <f t="shared" si="55"/>
        <v>2.0416342707742573E-3</v>
      </c>
      <c r="U207" s="33"/>
      <c r="V207">
        <f>VLOOKUP(C207,Active!C$21:E$332,3,FALSE)</f>
        <v>45930.120855179208</v>
      </c>
    </row>
    <row r="208" spans="1:22" x14ac:dyDescent="0.2">
      <c r="A208" s="209" t="s">
        <v>862</v>
      </c>
      <c r="B208" s="210" t="s">
        <v>65</v>
      </c>
      <c r="C208" s="211">
        <v>57409.624450000003</v>
      </c>
      <c r="D208" s="211">
        <v>1E-4</v>
      </c>
      <c r="E208" s="33">
        <f t="shared" si="48"/>
        <v>45930.621475873973</v>
      </c>
      <c r="F208" s="168">
        <f t="shared" si="57"/>
        <v>45929.5</v>
      </c>
      <c r="G208" s="33">
        <f t="shared" si="58"/>
        <v>0.41556570000830106</v>
      </c>
      <c r="H208" s="38"/>
      <c r="I208" s="38"/>
      <c r="J208" s="33"/>
      <c r="K208" s="33">
        <f t="shared" si="59"/>
        <v>0.41556570000830106</v>
      </c>
      <c r="L208" s="38"/>
      <c r="M208" s="38"/>
      <c r="N208" s="33"/>
      <c r="O208" s="38">
        <f t="shared" ca="1" si="51"/>
        <v>0.13394988484252357</v>
      </c>
      <c r="P208" s="33">
        <f t="shared" si="52"/>
        <v>0.46052014722538059</v>
      </c>
      <c r="Q208" s="36">
        <f t="shared" si="53"/>
        <v>42391.124450000003</v>
      </c>
      <c r="R208" s="33">
        <f t="shared" si="60"/>
        <v>2.0209023245931893E-3</v>
      </c>
      <c r="S208" s="75">
        <v>1</v>
      </c>
      <c r="T208">
        <f t="shared" si="55"/>
        <v>2.0209023245931893E-3</v>
      </c>
      <c r="U208" s="33"/>
      <c r="V208">
        <f>VLOOKUP(C208,Active!C$21:E$332,3,FALSE)</f>
        <v>45930.121475873981</v>
      </c>
    </row>
    <row r="209" spans="1:22" x14ac:dyDescent="0.2">
      <c r="A209" s="209" t="s">
        <v>862</v>
      </c>
      <c r="B209" s="210" t="s">
        <v>71</v>
      </c>
      <c r="C209" s="211">
        <v>57410.548569999999</v>
      </c>
      <c r="D209" s="211">
        <v>1E-4</v>
      </c>
      <c r="E209" s="33">
        <f t="shared" si="48"/>
        <v>45933.115373432505</v>
      </c>
      <c r="F209" s="168">
        <f t="shared" si="57"/>
        <v>45932</v>
      </c>
      <c r="G209" s="33">
        <f t="shared" si="58"/>
        <v>0.41330442500475328</v>
      </c>
      <c r="H209" s="38"/>
      <c r="I209" s="38"/>
      <c r="J209" s="33"/>
      <c r="K209" s="33">
        <f t="shared" si="59"/>
        <v>0.41330442500475328</v>
      </c>
      <c r="L209" s="38"/>
      <c r="M209" s="38"/>
      <c r="N209" s="33"/>
      <c r="O209" s="38">
        <f t="shared" ca="1" si="51"/>
        <v>0.13396895683483478</v>
      </c>
      <c r="P209" s="33">
        <f t="shared" si="52"/>
        <v>0.46058718272203047</v>
      </c>
      <c r="Q209" s="36">
        <f t="shared" si="53"/>
        <v>42392.048569999999</v>
      </c>
      <c r="R209" s="33">
        <f t="shared" si="60"/>
        <v>2.2356591773507357E-3</v>
      </c>
      <c r="S209" s="75">
        <v>1</v>
      </c>
      <c r="T209">
        <f t="shared" si="55"/>
        <v>2.2356591773507357E-3</v>
      </c>
      <c r="U209" s="33"/>
      <c r="V209">
        <f>VLOOKUP(C209,Active!C$21:E$332,3,FALSE)</f>
        <v>45932.615373432513</v>
      </c>
    </row>
    <row r="210" spans="1:22" x14ac:dyDescent="0.2">
      <c r="A210" s="212" t="s">
        <v>4</v>
      </c>
      <c r="B210" s="201" t="s">
        <v>71</v>
      </c>
      <c r="C210" s="202">
        <v>57489.482300000003</v>
      </c>
      <c r="D210" s="202" t="s">
        <v>6</v>
      </c>
      <c r="E210" s="33">
        <f t="shared" si="48"/>
        <v>46146.131687908426</v>
      </c>
      <c r="F210" s="168">
        <f t="shared" si="57"/>
        <v>46145</v>
      </c>
      <c r="G210" s="33">
        <f t="shared" si="58"/>
        <v>0.41934979500365444</v>
      </c>
      <c r="H210" s="38"/>
      <c r="I210" s="38"/>
      <c r="J210" s="33"/>
      <c r="K210" s="33">
        <f t="shared" si="59"/>
        <v>0.41934979500365444</v>
      </c>
      <c r="L210" s="38"/>
      <c r="M210" s="38"/>
      <c r="N210" s="33"/>
      <c r="O210" s="38">
        <f t="shared" ca="1" si="51"/>
        <v>0.13559389057975019</v>
      </c>
      <c r="P210" s="33">
        <f t="shared" si="52"/>
        <v>0.46631124679185665</v>
      </c>
      <c r="Q210" s="36">
        <f t="shared" si="53"/>
        <v>42470.982300000003</v>
      </c>
      <c r="R210" s="33">
        <f t="shared" si="60"/>
        <v>2.205377954055641E-3</v>
      </c>
      <c r="S210" s="75">
        <v>1</v>
      </c>
      <c r="T210">
        <f t="shared" si="55"/>
        <v>2.205377954055641E-3</v>
      </c>
      <c r="U210" s="33"/>
      <c r="V210">
        <f>VLOOKUP(C210,Active!C$21:E$332,3,FALSE)</f>
        <v>46145.631687908441</v>
      </c>
    </row>
    <row r="211" spans="1:22" x14ac:dyDescent="0.2">
      <c r="A211" s="209" t="s">
        <v>862</v>
      </c>
      <c r="B211" s="210" t="s">
        <v>71</v>
      </c>
      <c r="C211" s="211">
        <v>57515.420080000004</v>
      </c>
      <c r="D211" s="211">
        <v>1E-4</v>
      </c>
      <c r="E211" s="33">
        <f t="shared" si="48"/>
        <v>46216.129270707155</v>
      </c>
      <c r="F211" s="168">
        <f t="shared" si="57"/>
        <v>46215</v>
      </c>
      <c r="G211" s="33">
        <f t="shared" si="58"/>
        <v>0.41845409500092501</v>
      </c>
      <c r="H211" s="38"/>
      <c r="I211" s="38"/>
      <c r="J211" s="33"/>
      <c r="K211" s="33">
        <f t="shared" si="59"/>
        <v>0.41845409500092501</v>
      </c>
      <c r="L211" s="38"/>
      <c r="M211" s="38"/>
      <c r="N211" s="33"/>
      <c r="O211" s="38">
        <f t="shared" ca="1" si="51"/>
        <v>0.13612790636446415</v>
      </c>
      <c r="P211" s="33">
        <f t="shared" si="52"/>
        <v>0.46819784962716698</v>
      </c>
      <c r="Q211" s="36">
        <f t="shared" si="53"/>
        <v>42496.920080000004</v>
      </c>
      <c r="R211" s="33">
        <f t="shared" si="60"/>
        <v>2.4744411243157699E-3</v>
      </c>
      <c r="S211" s="75">
        <v>1</v>
      </c>
      <c r="T211">
        <f t="shared" si="55"/>
        <v>2.4744411243157699E-3</v>
      </c>
      <c r="U211" s="33"/>
      <c r="V211">
        <f>VLOOKUP(C211,Active!C$21:E$332,3,FALSE)</f>
        <v>46215.629270707163</v>
      </c>
    </row>
    <row r="212" spans="1:22" x14ac:dyDescent="0.2">
      <c r="A212" s="209" t="s">
        <v>862</v>
      </c>
      <c r="B212" s="210" t="s">
        <v>65</v>
      </c>
      <c r="C212" s="211">
        <v>57516.349300000002</v>
      </c>
      <c r="D212" s="211">
        <v>2.0000000000000001E-4</v>
      </c>
      <c r="E212" s="33">
        <f t="shared" si="48"/>
        <v>46218.636931497247</v>
      </c>
      <c r="F212" s="168">
        <f t="shared" si="57"/>
        <v>46217.5</v>
      </c>
      <c r="G212" s="33">
        <f t="shared" si="58"/>
        <v>0.42129281999950763</v>
      </c>
      <c r="H212" s="38"/>
      <c r="I212" s="38"/>
      <c r="J212" s="33"/>
      <c r="K212" s="33">
        <f t="shared" si="59"/>
        <v>0.42129281999950763</v>
      </c>
      <c r="L212" s="38"/>
      <c r="M212" s="38"/>
      <c r="N212" s="33"/>
      <c r="O212" s="38">
        <f t="shared" ca="1" si="51"/>
        <v>0.13614697835677536</v>
      </c>
      <c r="P212" s="33">
        <f t="shared" si="52"/>
        <v>0.46826527821011327</v>
      </c>
      <c r="Q212" s="36">
        <f t="shared" si="53"/>
        <v>42497.849300000002</v>
      </c>
      <c r="R212" s="33">
        <f t="shared" si="60"/>
        <v>2.2064118303470929E-3</v>
      </c>
      <c r="S212" s="75">
        <v>1</v>
      </c>
      <c r="T212">
        <f t="shared" si="55"/>
        <v>2.2064118303470929E-3</v>
      </c>
      <c r="U212" s="33"/>
      <c r="V212">
        <f>VLOOKUP(C212,Active!C$21:E$332,3,FALSE)</f>
        <v>46218.136931497254</v>
      </c>
    </row>
    <row r="213" spans="1:22" x14ac:dyDescent="0.2">
      <c r="A213" s="212" t="s">
        <v>4</v>
      </c>
      <c r="B213" s="201" t="s">
        <v>71</v>
      </c>
      <c r="C213" s="202">
        <v>57516.532399999996</v>
      </c>
      <c r="D213" s="202" t="s">
        <v>8</v>
      </c>
      <c r="E213" s="33">
        <f t="shared" si="48"/>
        <v>46219.13105849694</v>
      </c>
      <c r="F213" s="168">
        <f t="shared" si="57"/>
        <v>46218</v>
      </c>
      <c r="G213" s="33">
        <f t="shared" si="58"/>
        <v>0.41911656499723904</v>
      </c>
      <c r="H213" s="38"/>
      <c r="I213" s="38"/>
      <c r="J213" s="33"/>
      <c r="K213" s="33">
        <f t="shared" si="59"/>
        <v>0.41911656499723904</v>
      </c>
      <c r="L213" s="38"/>
      <c r="M213" s="38"/>
      <c r="N213" s="33"/>
      <c r="O213" s="38">
        <f t="shared" ca="1" si="51"/>
        <v>0.13615079275523762</v>
      </c>
      <c r="P213" s="33">
        <f t="shared" si="52"/>
        <v>0.4682787643397528</v>
      </c>
      <c r="Q213" s="36">
        <f t="shared" si="53"/>
        <v>42498.032399999996</v>
      </c>
      <c r="R213" s="33">
        <f t="shared" si="60"/>
        <v>2.4169218441930599E-3</v>
      </c>
      <c r="S213" s="75">
        <v>1</v>
      </c>
      <c r="T213">
        <f t="shared" si="55"/>
        <v>2.4169218441930599E-3</v>
      </c>
      <c r="U213" s="33"/>
      <c r="V213">
        <f>VLOOKUP(C213,Active!C$21:E$332,3,FALSE)</f>
        <v>46218.631058496947</v>
      </c>
    </row>
    <row r="214" spans="1:22" x14ac:dyDescent="0.2">
      <c r="A214" s="209" t="s">
        <v>862</v>
      </c>
      <c r="B214" s="210" t="s">
        <v>71</v>
      </c>
      <c r="C214" s="211">
        <v>57568.412530000001</v>
      </c>
      <c r="D214" s="211">
        <v>1E-4</v>
      </c>
      <c r="E214" s="33">
        <f t="shared" si="48"/>
        <v>46359.13855702935</v>
      </c>
      <c r="F214" s="168">
        <f t="shared" si="57"/>
        <v>46358</v>
      </c>
      <c r="G214" s="33">
        <f t="shared" si="58"/>
        <v>0.42189516500366153</v>
      </c>
      <c r="H214" s="38"/>
      <c r="I214" s="38"/>
      <c r="J214" s="33"/>
      <c r="K214" s="33">
        <f t="shared" si="59"/>
        <v>0.42189516500366153</v>
      </c>
      <c r="L214" s="38"/>
      <c r="M214" s="38"/>
      <c r="N214" s="33"/>
      <c r="O214" s="38">
        <f t="shared" ca="1" si="51"/>
        <v>0.13721882432466553</v>
      </c>
      <c r="P214" s="33">
        <f t="shared" si="52"/>
        <v>0.47206029710641662</v>
      </c>
      <c r="Q214" s="36">
        <f t="shared" si="53"/>
        <v>42549.912530000001</v>
      </c>
      <c r="R214" s="33">
        <f t="shared" si="60"/>
        <v>2.5165404788868688E-3</v>
      </c>
      <c r="S214" s="75">
        <v>1</v>
      </c>
      <c r="T214">
        <f t="shared" si="55"/>
        <v>2.5165404788868688E-3</v>
      </c>
      <c r="U214" s="33"/>
      <c r="V214">
        <f>VLOOKUP(C214,Active!C$21:E$332,3,FALSE)</f>
        <v>46358.638557029357</v>
      </c>
    </row>
    <row r="215" spans="1:22" x14ac:dyDescent="0.2">
      <c r="A215" s="29"/>
      <c r="B215" s="213"/>
      <c r="C215" s="214"/>
      <c r="D215" s="45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U215" s="33"/>
    </row>
    <row r="216" spans="1:22" x14ac:dyDescent="0.2">
      <c r="A216" s="33"/>
      <c r="B216" s="33"/>
      <c r="C216" s="45"/>
      <c r="D216" s="45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U216" s="33"/>
    </row>
    <row r="217" spans="1:22" x14ac:dyDescent="0.2">
      <c r="A217" s="33"/>
      <c r="B217" s="33"/>
      <c r="C217" s="45"/>
      <c r="D217" s="45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U217" s="33"/>
    </row>
    <row r="218" spans="1:22" x14ac:dyDescent="0.2">
      <c r="A218" s="33"/>
      <c r="B218" s="33"/>
      <c r="C218" s="45"/>
      <c r="D218" s="45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U218" s="33"/>
    </row>
    <row r="219" spans="1:22" x14ac:dyDescent="0.2">
      <c r="A219" s="33"/>
      <c r="B219" s="33"/>
      <c r="C219" s="45"/>
      <c r="D219" s="45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U219" s="33"/>
    </row>
    <row r="220" spans="1:22" x14ac:dyDescent="0.2">
      <c r="A220" s="33"/>
      <c r="B220" s="33"/>
      <c r="C220" s="45"/>
      <c r="D220" s="45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U220" s="33"/>
    </row>
    <row r="221" spans="1:22" x14ac:dyDescent="0.2">
      <c r="A221" s="33"/>
      <c r="B221" s="33"/>
      <c r="C221" s="45"/>
      <c r="D221" s="45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U221" s="33"/>
    </row>
    <row r="222" spans="1:22" x14ac:dyDescent="0.2">
      <c r="A222" s="33"/>
      <c r="B222" s="33"/>
      <c r="C222" s="45"/>
      <c r="D222" s="45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U222" s="33"/>
    </row>
    <row r="223" spans="1:22" x14ac:dyDescent="0.2">
      <c r="A223" s="33"/>
      <c r="B223" s="33"/>
      <c r="C223" s="45"/>
      <c r="D223" s="45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U223" s="33"/>
    </row>
    <row r="224" spans="1:22" x14ac:dyDescent="0.2">
      <c r="A224" s="33"/>
      <c r="B224" s="33"/>
      <c r="C224" s="45"/>
      <c r="D224" s="45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U224" s="33"/>
    </row>
    <row r="225" spans="1:21" x14ac:dyDescent="0.2">
      <c r="A225" s="33"/>
      <c r="B225" s="33"/>
      <c r="C225" s="45"/>
      <c r="D225" s="45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U225" s="33"/>
    </row>
    <row r="226" spans="1:21" x14ac:dyDescent="0.2">
      <c r="A226" s="33"/>
      <c r="B226" s="33"/>
      <c r="C226" s="45"/>
      <c r="D226" s="45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U226" s="33"/>
    </row>
    <row r="227" spans="1:21" x14ac:dyDescent="0.2">
      <c r="A227" s="33"/>
      <c r="B227" s="33"/>
      <c r="C227" s="45"/>
      <c r="D227" s="45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U227" s="33"/>
    </row>
    <row r="228" spans="1:21" x14ac:dyDescent="0.2">
      <c r="A228" s="33"/>
      <c r="B228" s="33"/>
      <c r="C228" s="45"/>
      <c r="D228" s="45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U228" s="33"/>
    </row>
    <row r="229" spans="1:21" x14ac:dyDescent="0.2">
      <c r="A229" s="33"/>
      <c r="B229" s="33"/>
      <c r="C229" s="45"/>
      <c r="D229" s="45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U229" s="33"/>
    </row>
    <row r="230" spans="1:21" x14ac:dyDescent="0.2">
      <c r="A230" s="33"/>
      <c r="B230" s="33"/>
      <c r="C230" s="45"/>
      <c r="D230" s="45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U230" s="33"/>
    </row>
    <row r="231" spans="1:21" x14ac:dyDescent="0.2">
      <c r="A231" s="33"/>
      <c r="B231" s="33"/>
      <c r="C231" s="45"/>
      <c r="D231" s="45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U231" s="33"/>
    </row>
    <row r="232" spans="1:21" x14ac:dyDescent="0.2">
      <c r="A232" s="33"/>
      <c r="B232" s="33"/>
      <c r="C232" s="45"/>
      <c r="D232" s="45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U232" s="33"/>
    </row>
    <row r="233" spans="1:21" x14ac:dyDescent="0.2">
      <c r="A233" s="33"/>
      <c r="B233" s="33"/>
      <c r="C233" s="45"/>
      <c r="D233" s="45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U233" s="33"/>
    </row>
    <row r="234" spans="1:21" x14ac:dyDescent="0.2">
      <c r="A234" s="33"/>
      <c r="B234" s="33"/>
      <c r="C234" s="45"/>
      <c r="D234" s="45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U234" s="33"/>
    </row>
    <row r="235" spans="1:21" x14ac:dyDescent="0.2">
      <c r="A235" s="33"/>
      <c r="B235" s="33"/>
      <c r="C235" s="45"/>
      <c r="D235" s="45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U235" s="33"/>
    </row>
    <row r="236" spans="1:21" x14ac:dyDescent="0.2">
      <c r="A236" s="33"/>
      <c r="B236" s="33"/>
      <c r="C236" s="45"/>
      <c r="D236" s="45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U236" s="33"/>
    </row>
    <row r="237" spans="1:21" x14ac:dyDescent="0.2">
      <c r="A237" s="33"/>
      <c r="B237" s="33"/>
      <c r="C237" s="45"/>
      <c r="D237" s="45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U237" s="33"/>
    </row>
    <row r="238" spans="1:21" x14ac:dyDescent="0.2">
      <c r="A238" s="33"/>
      <c r="B238" s="33"/>
      <c r="C238" s="45"/>
      <c r="D238" s="45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U238" s="33"/>
    </row>
    <row r="239" spans="1:21" x14ac:dyDescent="0.2">
      <c r="A239" s="33"/>
      <c r="B239" s="33"/>
      <c r="C239" s="45"/>
      <c r="D239" s="45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U239" s="33"/>
    </row>
    <row r="240" spans="1:21" x14ac:dyDescent="0.2">
      <c r="A240" s="33"/>
      <c r="B240" s="33"/>
      <c r="C240" s="45"/>
      <c r="D240" s="45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U240" s="33"/>
    </row>
    <row r="241" spans="1:21" x14ac:dyDescent="0.2">
      <c r="A241" s="33"/>
      <c r="B241" s="33"/>
      <c r="C241" s="45"/>
      <c r="D241" s="45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U241" s="33"/>
    </row>
    <row r="242" spans="1:21" x14ac:dyDescent="0.2">
      <c r="A242" s="33"/>
      <c r="B242" s="33"/>
      <c r="C242" s="45"/>
      <c r="D242" s="45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U242" s="33"/>
    </row>
    <row r="243" spans="1:21" x14ac:dyDescent="0.2">
      <c r="A243" s="33"/>
      <c r="B243" s="33"/>
      <c r="C243" s="45"/>
      <c r="D243" s="45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U243" s="33"/>
    </row>
    <row r="244" spans="1:21" x14ac:dyDescent="0.2">
      <c r="A244" s="33"/>
      <c r="B244" s="33"/>
      <c r="C244" s="45"/>
      <c r="D244" s="45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U244" s="33"/>
    </row>
    <row r="245" spans="1:21" x14ac:dyDescent="0.2">
      <c r="A245" s="33"/>
      <c r="B245" s="33"/>
      <c r="C245" s="45"/>
      <c r="D245" s="45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U245" s="33"/>
    </row>
    <row r="246" spans="1:21" x14ac:dyDescent="0.2">
      <c r="A246" s="33"/>
      <c r="B246" s="33"/>
      <c r="C246" s="45"/>
      <c r="D246" s="45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U246" s="33"/>
    </row>
    <row r="247" spans="1:21" x14ac:dyDescent="0.2">
      <c r="A247" s="33"/>
      <c r="B247" s="33"/>
      <c r="C247" s="45"/>
      <c r="D247" s="45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U247" s="33"/>
    </row>
    <row r="248" spans="1:21" x14ac:dyDescent="0.2">
      <c r="A248" s="33"/>
      <c r="B248" s="33"/>
      <c r="C248" s="45"/>
      <c r="D248" s="45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U248" s="33"/>
    </row>
    <row r="249" spans="1:21" x14ac:dyDescent="0.2">
      <c r="A249" s="33"/>
      <c r="B249" s="33"/>
      <c r="C249" s="45"/>
      <c r="D249" s="45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U249" s="33"/>
    </row>
    <row r="250" spans="1:21" x14ac:dyDescent="0.2">
      <c r="A250" s="33"/>
      <c r="B250" s="33"/>
      <c r="C250" s="45"/>
      <c r="D250" s="45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U250" s="33"/>
    </row>
    <row r="251" spans="1:21" x14ac:dyDescent="0.2">
      <c r="A251" s="33"/>
      <c r="B251" s="33"/>
      <c r="C251" s="45"/>
      <c r="D251" s="45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U251" s="33"/>
    </row>
    <row r="252" spans="1:21" x14ac:dyDescent="0.2">
      <c r="A252" s="33"/>
      <c r="B252" s="33"/>
      <c r="C252" s="45"/>
      <c r="D252" s="45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U252" s="33"/>
    </row>
    <row r="253" spans="1:21" x14ac:dyDescent="0.2">
      <c r="A253" s="33"/>
      <c r="B253" s="33"/>
      <c r="C253" s="45"/>
      <c r="D253" s="45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U253" s="33"/>
    </row>
    <row r="254" spans="1:21" x14ac:dyDescent="0.2">
      <c r="A254" s="33"/>
      <c r="B254" s="33"/>
      <c r="C254" s="45"/>
      <c r="D254" s="45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U254" s="33"/>
    </row>
    <row r="255" spans="1:21" x14ac:dyDescent="0.2">
      <c r="A255" s="33"/>
      <c r="B255" s="33"/>
      <c r="C255" s="45"/>
      <c r="D255" s="45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U255" s="33"/>
    </row>
    <row r="256" spans="1:21" x14ac:dyDescent="0.2">
      <c r="A256" s="33"/>
      <c r="B256" s="33"/>
      <c r="C256" s="45"/>
      <c r="D256" s="45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U256" s="33"/>
    </row>
    <row r="257" spans="1:21" x14ac:dyDescent="0.2">
      <c r="A257" s="33"/>
      <c r="B257" s="33"/>
      <c r="C257" s="45"/>
      <c r="D257" s="45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U257" s="33"/>
    </row>
    <row r="258" spans="1:21" x14ac:dyDescent="0.2">
      <c r="A258" s="33"/>
      <c r="B258" s="33"/>
      <c r="C258" s="45"/>
      <c r="D258" s="45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U258" s="33"/>
    </row>
    <row r="259" spans="1:21" x14ac:dyDescent="0.2">
      <c r="A259" s="33"/>
      <c r="B259" s="33"/>
      <c r="C259" s="45"/>
      <c r="D259" s="45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U259" s="33"/>
    </row>
    <row r="260" spans="1:21" x14ac:dyDescent="0.2">
      <c r="A260" s="33"/>
      <c r="B260" s="33"/>
      <c r="C260" s="45"/>
      <c r="D260" s="45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U260" s="33"/>
    </row>
    <row r="261" spans="1:21" x14ac:dyDescent="0.2">
      <c r="A261" s="33"/>
      <c r="B261" s="33"/>
      <c r="C261" s="45"/>
      <c r="D261" s="45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U261" s="33"/>
    </row>
    <row r="262" spans="1:21" x14ac:dyDescent="0.2">
      <c r="A262" s="33"/>
      <c r="B262" s="33"/>
      <c r="C262" s="45"/>
      <c r="D262" s="45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U262" s="33"/>
    </row>
    <row r="263" spans="1:21" x14ac:dyDescent="0.2">
      <c r="A263" s="33"/>
      <c r="B263" s="33"/>
      <c r="C263" s="45"/>
      <c r="D263" s="45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U263" s="33"/>
    </row>
    <row r="264" spans="1:21" x14ac:dyDescent="0.2">
      <c r="A264" s="33"/>
      <c r="B264" s="33"/>
      <c r="C264" s="45"/>
      <c r="D264" s="45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U264" s="33"/>
    </row>
    <row r="265" spans="1:21" x14ac:dyDescent="0.2">
      <c r="A265" s="33"/>
      <c r="B265" s="33"/>
      <c r="C265" s="45"/>
      <c r="D265" s="45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U265" s="33"/>
    </row>
    <row r="266" spans="1:21" x14ac:dyDescent="0.2">
      <c r="A266" s="33"/>
      <c r="B266" s="33"/>
      <c r="C266" s="45"/>
      <c r="D266" s="45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U266" s="33"/>
    </row>
    <row r="267" spans="1:21" x14ac:dyDescent="0.2">
      <c r="A267" s="33"/>
      <c r="B267" s="33"/>
      <c r="C267" s="45"/>
      <c r="D267" s="45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U267" s="33"/>
    </row>
    <row r="268" spans="1:21" x14ac:dyDescent="0.2">
      <c r="A268" s="33"/>
      <c r="B268" s="33"/>
      <c r="C268" s="45"/>
      <c r="D268" s="45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U268" s="33"/>
    </row>
    <row r="269" spans="1:21" x14ac:dyDescent="0.2">
      <c r="A269" s="33"/>
      <c r="B269" s="33"/>
      <c r="C269" s="45"/>
      <c r="D269" s="45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U269" s="33"/>
    </row>
    <row r="270" spans="1:21" x14ac:dyDescent="0.2">
      <c r="A270" s="33"/>
      <c r="B270" s="33"/>
      <c r="C270" s="45"/>
      <c r="D270" s="45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U270" s="33"/>
    </row>
    <row r="271" spans="1:21" x14ac:dyDescent="0.2">
      <c r="A271" s="33"/>
      <c r="B271" s="33"/>
      <c r="C271" s="45"/>
      <c r="D271" s="45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U271" s="33"/>
    </row>
    <row r="272" spans="1:21" x14ac:dyDescent="0.2">
      <c r="A272" s="33"/>
      <c r="B272" s="33"/>
      <c r="C272" s="45"/>
      <c r="D272" s="45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U272" s="33"/>
    </row>
    <row r="273" spans="1:21" x14ac:dyDescent="0.2">
      <c r="A273" s="33"/>
      <c r="B273" s="33"/>
      <c r="C273" s="45"/>
      <c r="D273" s="45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U273" s="33"/>
    </row>
    <row r="274" spans="1:21" x14ac:dyDescent="0.2">
      <c r="C274" s="14"/>
      <c r="D274" s="14"/>
    </row>
    <row r="275" spans="1:21" x14ac:dyDescent="0.2">
      <c r="C275" s="14"/>
      <c r="D275" s="14"/>
    </row>
    <row r="276" spans="1:21" x14ac:dyDescent="0.2">
      <c r="C276" s="14"/>
      <c r="D276" s="14"/>
    </row>
    <row r="277" spans="1:21" x14ac:dyDescent="0.2">
      <c r="C277" s="14"/>
      <c r="D277" s="14"/>
    </row>
    <row r="278" spans="1:21" x14ac:dyDescent="0.2">
      <c r="C278" s="14"/>
      <c r="D278" s="14"/>
    </row>
    <row r="279" spans="1:21" x14ac:dyDescent="0.2">
      <c r="C279" s="14"/>
      <c r="D279" s="14"/>
    </row>
    <row r="280" spans="1:21" x14ac:dyDescent="0.2">
      <c r="C280" s="14"/>
      <c r="D280" s="14"/>
    </row>
    <row r="281" spans="1:21" x14ac:dyDescent="0.2">
      <c r="C281" s="14"/>
      <c r="D281" s="14"/>
    </row>
    <row r="282" spans="1:21" x14ac:dyDescent="0.2">
      <c r="C282" s="14"/>
      <c r="D282" s="14"/>
    </row>
    <row r="283" spans="1:21" x14ac:dyDescent="0.2">
      <c r="C283" s="14"/>
      <c r="D283" s="14"/>
    </row>
    <row r="284" spans="1:21" x14ac:dyDescent="0.2">
      <c r="C284" s="14"/>
      <c r="D284" s="14"/>
    </row>
    <row r="285" spans="1:21" x14ac:dyDescent="0.2">
      <c r="C285" s="14"/>
      <c r="D285" s="14"/>
    </row>
    <row r="286" spans="1:21" x14ac:dyDescent="0.2">
      <c r="C286" s="14"/>
      <c r="D286" s="14"/>
    </row>
    <row r="287" spans="1:21" x14ac:dyDescent="0.2">
      <c r="C287" s="14"/>
      <c r="D287" s="14"/>
    </row>
    <row r="288" spans="1:21" x14ac:dyDescent="0.2">
      <c r="C288" s="14"/>
      <c r="D288" s="14"/>
    </row>
    <row r="289" spans="3:4" x14ac:dyDescent="0.2">
      <c r="C289" s="14"/>
      <c r="D289" s="14"/>
    </row>
    <row r="290" spans="3:4" x14ac:dyDescent="0.2">
      <c r="C290" s="14"/>
      <c r="D290" s="14"/>
    </row>
    <row r="291" spans="3:4" x14ac:dyDescent="0.2">
      <c r="C291" s="14"/>
      <c r="D291" s="14"/>
    </row>
    <row r="292" spans="3:4" x14ac:dyDescent="0.2">
      <c r="C292" s="14"/>
      <c r="D292" s="14"/>
    </row>
    <row r="293" spans="3:4" x14ac:dyDescent="0.2">
      <c r="C293" s="14"/>
      <c r="D293" s="14"/>
    </row>
    <row r="294" spans="3:4" x14ac:dyDescent="0.2">
      <c r="C294" s="14"/>
      <c r="D294" s="14"/>
    </row>
    <row r="295" spans="3:4" x14ac:dyDescent="0.2">
      <c r="C295" s="14"/>
      <c r="D295" s="14"/>
    </row>
    <row r="296" spans="3:4" x14ac:dyDescent="0.2">
      <c r="C296" s="14"/>
      <c r="D296" s="14"/>
    </row>
    <row r="297" spans="3:4" x14ac:dyDescent="0.2">
      <c r="C297" s="14"/>
      <c r="D297" s="14"/>
    </row>
    <row r="298" spans="3:4" x14ac:dyDescent="0.2">
      <c r="C298" s="14"/>
      <c r="D298" s="14"/>
    </row>
    <row r="299" spans="3:4" x14ac:dyDescent="0.2">
      <c r="C299" s="14"/>
      <c r="D299" s="14"/>
    </row>
    <row r="300" spans="3:4" x14ac:dyDescent="0.2">
      <c r="C300" s="14"/>
      <c r="D300" s="14"/>
    </row>
    <row r="301" spans="3:4" x14ac:dyDescent="0.2">
      <c r="C301" s="14"/>
      <c r="D301" s="14"/>
    </row>
    <row r="302" spans="3:4" x14ac:dyDescent="0.2">
      <c r="C302" s="14"/>
      <c r="D302" s="14"/>
    </row>
    <row r="303" spans="3:4" x14ac:dyDescent="0.2">
      <c r="C303" s="14"/>
      <c r="D303" s="14"/>
    </row>
    <row r="304" spans="3:4" x14ac:dyDescent="0.2">
      <c r="C304" s="14"/>
      <c r="D304" s="14"/>
    </row>
    <row r="305" spans="3:4" x14ac:dyDescent="0.2">
      <c r="C305" s="14"/>
      <c r="D305" s="14"/>
    </row>
    <row r="306" spans="3:4" x14ac:dyDescent="0.2">
      <c r="C306" s="14"/>
      <c r="D306" s="14"/>
    </row>
    <row r="307" spans="3:4" x14ac:dyDescent="0.2">
      <c r="C307" s="14"/>
      <c r="D307" s="14"/>
    </row>
    <row r="308" spans="3:4" x14ac:dyDescent="0.2">
      <c r="C308" s="14"/>
      <c r="D308" s="14"/>
    </row>
    <row r="309" spans="3:4" x14ac:dyDescent="0.2">
      <c r="C309" s="14"/>
      <c r="D309" s="14"/>
    </row>
    <row r="310" spans="3:4" x14ac:dyDescent="0.2">
      <c r="C310" s="14"/>
      <c r="D310" s="14"/>
    </row>
    <row r="311" spans="3:4" x14ac:dyDescent="0.2">
      <c r="C311" s="14"/>
      <c r="D311" s="14"/>
    </row>
    <row r="312" spans="3:4" x14ac:dyDescent="0.2">
      <c r="C312" s="14"/>
      <c r="D312" s="14"/>
    </row>
    <row r="313" spans="3:4" x14ac:dyDescent="0.2">
      <c r="C313" s="14"/>
      <c r="D313" s="14"/>
    </row>
    <row r="314" spans="3:4" x14ac:dyDescent="0.2">
      <c r="C314" s="14"/>
      <c r="D314" s="14"/>
    </row>
    <row r="315" spans="3:4" x14ac:dyDescent="0.2">
      <c r="C315" s="14"/>
      <c r="D315" s="14"/>
    </row>
    <row r="316" spans="3:4" x14ac:dyDescent="0.2">
      <c r="C316" s="14"/>
      <c r="D316" s="14"/>
    </row>
    <row r="317" spans="3:4" x14ac:dyDescent="0.2">
      <c r="C317" s="14"/>
      <c r="D317" s="14"/>
    </row>
    <row r="318" spans="3:4" x14ac:dyDescent="0.2">
      <c r="C318" s="14"/>
      <c r="D318" s="14"/>
    </row>
    <row r="319" spans="3:4" x14ac:dyDescent="0.2">
      <c r="C319" s="14"/>
      <c r="D319" s="14"/>
    </row>
    <row r="320" spans="3:4" x14ac:dyDescent="0.2">
      <c r="C320" s="14"/>
      <c r="D320" s="14"/>
    </row>
    <row r="321" spans="3:4" x14ac:dyDescent="0.2">
      <c r="C321" s="14"/>
      <c r="D321" s="14"/>
    </row>
    <row r="322" spans="3:4" x14ac:dyDescent="0.2">
      <c r="C322" s="14"/>
      <c r="D322" s="14"/>
    </row>
    <row r="323" spans="3:4" x14ac:dyDescent="0.2">
      <c r="C323" s="14"/>
      <c r="D323" s="14"/>
    </row>
    <row r="324" spans="3:4" x14ac:dyDescent="0.2">
      <c r="C324" s="14"/>
      <c r="D324" s="14"/>
    </row>
    <row r="325" spans="3:4" x14ac:dyDescent="0.2">
      <c r="C325" s="14"/>
      <c r="D325" s="14"/>
    </row>
    <row r="326" spans="3:4" x14ac:dyDescent="0.2">
      <c r="C326" s="14"/>
      <c r="D326" s="14"/>
    </row>
    <row r="327" spans="3:4" x14ac:dyDescent="0.2">
      <c r="C327" s="14"/>
      <c r="D327" s="14"/>
    </row>
    <row r="328" spans="3:4" x14ac:dyDescent="0.2">
      <c r="C328" s="14"/>
      <c r="D328" s="14"/>
    </row>
    <row r="329" spans="3:4" x14ac:dyDescent="0.2">
      <c r="C329" s="14"/>
      <c r="D329" s="14"/>
    </row>
    <row r="330" spans="3:4" x14ac:dyDescent="0.2">
      <c r="C330" s="14"/>
      <c r="D330" s="14"/>
    </row>
    <row r="331" spans="3:4" x14ac:dyDescent="0.2">
      <c r="C331" s="14"/>
      <c r="D331" s="14"/>
    </row>
    <row r="332" spans="3:4" x14ac:dyDescent="0.2">
      <c r="C332" s="14"/>
      <c r="D332" s="14"/>
    </row>
    <row r="333" spans="3:4" x14ac:dyDescent="0.2">
      <c r="C333" s="14"/>
      <c r="D333" s="14"/>
    </row>
    <row r="334" spans="3:4" x14ac:dyDescent="0.2">
      <c r="C334" s="14"/>
      <c r="D334" s="14"/>
    </row>
    <row r="335" spans="3:4" x14ac:dyDescent="0.2">
      <c r="C335" s="14"/>
      <c r="D335" s="14"/>
    </row>
    <row r="336" spans="3:4" x14ac:dyDescent="0.2">
      <c r="C336" s="14"/>
      <c r="D336" s="14"/>
    </row>
    <row r="337" spans="3:4" x14ac:dyDescent="0.2">
      <c r="C337" s="14"/>
      <c r="D337" s="14"/>
    </row>
    <row r="338" spans="3:4" x14ac:dyDescent="0.2">
      <c r="C338" s="14"/>
      <c r="D338" s="14"/>
    </row>
    <row r="339" spans="3:4" x14ac:dyDescent="0.2">
      <c r="C339" s="14"/>
      <c r="D339" s="14"/>
    </row>
    <row r="340" spans="3:4" x14ac:dyDescent="0.2">
      <c r="C340" s="14"/>
      <c r="D340" s="14"/>
    </row>
    <row r="341" spans="3:4" x14ac:dyDescent="0.2">
      <c r="C341" s="14"/>
      <c r="D341" s="14"/>
    </row>
    <row r="342" spans="3:4" x14ac:dyDescent="0.2">
      <c r="C342" s="14"/>
      <c r="D342" s="14"/>
    </row>
    <row r="343" spans="3:4" x14ac:dyDescent="0.2">
      <c r="C343" s="14"/>
      <c r="D343" s="14"/>
    </row>
    <row r="344" spans="3:4" x14ac:dyDescent="0.2">
      <c r="C344" s="14"/>
      <c r="D344" s="14"/>
    </row>
    <row r="345" spans="3:4" x14ac:dyDescent="0.2">
      <c r="C345" s="14"/>
      <c r="D345" s="14"/>
    </row>
    <row r="346" spans="3:4" x14ac:dyDescent="0.2">
      <c r="C346" s="14"/>
      <c r="D346" s="14"/>
    </row>
    <row r="347" spans="3:4" x14ac:dyDescent="0.2">
      <c r="C347" s="14"/>
      <c r="D347" s="14"/>
    </row>
    <row r="348" spans="3:4" x14ac:dyDescent="0.2">
      <c r="C348" s="14"/>
      <c r="D348" s="14"/>
    </row>
    <row r="349" spans="3:4" x14ac:dyDescent="0.2">
      <c r="C349" s="14"/>
      <c r="D349" s="14"/>
    </row>
    <row r="350" spans="3:4" x14ac:dyDescent="0.2">
      <c r="C350" s="14"/>
      <c r="D350" s="14"/>
    </row>
    <row r="351" spans="3:4" x14ac:dyDescent="0.2">
      <c r="C351" s="14"/>
      <c r="D351" s="14"/>
    </row>
    <row r="352" spans="3:4" x14ac:dyDescent="0.2">
      <c r="C352" s="14"/>
      <c r="D352" s="14"/>
    </row>
    <row r="353" spans="3:4" x14ac:dyDescent="0.2">
      <c r="C353" s="14"/>
      <c r="D353" s="14"/>
    </row>
    <row r="354" spans="3:4" x14ac:dyDescent="0.2">
      <c r="C354" s="14"/>
      <c r="D354" s="14"/>
    </row>
    <row r="355" spans="3:4" x14ac:dyDescent="0.2">
      <c r="C355" s="14"/>
      <c r="D355" s="14"/>
    </row>
    <row r="356" spans="3:4" x14ac:dyDescent="0.2">
      <c r="C356" s="14"/>
      <c r="D356" s="14"/>
    </row>
    <row r="357" spans="3:4" x14ac:dyDescent="0.2">
      <c r="C357" s="14"/>
      <c r="D357" s="14"/>
    </row>
    <row r="358" spans="3:4" x14ac:dyDescent="0.2">
      <c r="C358" s="14"/>
      <c r="D358" s="14"/>
    </row>
    <row r="359" spans="3:4" x14ac:dyDescent="0.2">
      <c r="C359" s="14"/>
      <c r="D359" s="14"/>
    </row>
    <row r="360" spans="3:4" x14ac:dyDescent="0.2">
      <c r="C360" s="14"/>
      <c r="D360" s="14"/>
    </row>
    <row r="361" spans="3:4" x14ac:dyDescent="0.2">
      <c r="C361" s="14"/>
      <c r="D361" s="14"/>
    </row>
    <row r="362" spans="3:4" x14ac:dyDescent="0.2">
      <c r="C362" s="14"/>
      <c r="D362" s="14"/>
    </row>
    <row r="363" spans="3:4" x14ac:dyDescent="0.2">
      <c r="C363" s="14"/>
      <c r="D363" s="14"/>
    </row>
    <row r="364" spans="3:4" x14ac:dyDescent="0.2">
      <c r="C364" s="14"/>
      <c r="D364" s="14"/>
    </row>
    <row r="365" spans="3:4" x14ac:dyDescent="0.2">
      <c r="C365" s="14"/>
      <c r="D365" s="14"/>
    </row>
    <row r="366" spans="3:4" x14ac:dyDescent="0.2">
      <c r="C366" s="14"/>
      <c r="D366" s="14"/>
    </row>
    <row r="367" spans="3:4" x14ac:dyDescent="0.2">
      <c r="C367" s="14"/>
      <c r="D367" s="14"/>
    </row>
    <row r="368" spans="3:4" x14ac:dyDescent="0.2">
      <c r="C368" s="14"/>
      <c r="D368" s="14"/>
    </row>
    <row r="369" spans="3:4" x14ac:dyDescent="0.2">
      <c r="C369" s="14"/>
      <c r="D369" s="14"/>
    </row>
    <row r="370" spans="3:4" x14ac:dyDescent="0.2">
      <c r="C370" s="14"/>
      <c r="D370" s="14"/>
    </row>
    <row r="371" spans="3:4" x14ac:dyDescent="0.2">
      <c r="C371" s="14"/>
      <c r="D371" s="14"/>
    </row>
    <row r="372" spans="3:4" x14ac:dyDescent="0.2">
      <c r="C372" s="14"/>
      <c r="D372" s="14"/>
    </row>
    <row r="373" spans="3:4" x14ac:dyDescent="0.2">
      <c r="C373" s="14"/>
      <c r="D373" s="14"/>
    </row>
    <row r="374" spans="3:4" x14ac:dyDescent="0.2">
      <c r="C374" s="14"/>
      <c r="D374" s="14"/>
    </row>
    <row r="375" spans="3:4" x14ac:dyDescent="0.2">
      <c r="C375" s="14"/>
      <c r="D375" s="14"/>
    </row>
    <row r="376" spans="3:4" x14ac:dyDescent="0.2">
      <c r="C376" s="14"/>
      <c r="D376" s="14"/>
    </row>
    <row r="377" spans="3:4" x14ac:dyDescent="0.2">
      <c r="C377" s="14"/>
      <c r="D377" s="14"/>
    </row>
    <row r="378" spans="3:4" x14ac:dyDescent="0.2">
      <c r="C378" s="14"/>
      <c r="D378" s="14"/>
    </row>
    <row r="379" spans="3:4" x14ac:dyDescent="0.2">
      <c r="C379" s="14"/>
      <c r="D379" s="14"/>
    </row>
    <row r="380" spans="3:4" x14ac:dyDescent="0.2">
      <c r="C380" s="14"/>
      <c r="D380" s="14"/>
    </row>
    <row r="381" spans="3:4" x14ac:dyDescent="0.2">
      <c r="C381" s="14"/>
      <c r="D381" s="14"/>
    </row>
    <row r="382" spans="3:4" x14ac:dyDescent="0.2">
      <c r="C382" s="14"/>
      <c r="D382" s="14"/>
    </row>
    <row r="383" spans="3:4" x14ac:dyDescent="0.2">
      <c r="C383" s="14"/>
      <c r="D383" s="14"/>
    </row>
    <row r="384" spans="3:4" x14ac:dyDescent="0.2">
      <c r="C384" s="14"/>
      <c r="D384" s="14"/>
    </row>
    <row r="385" spans="3:4" x14ac:dyDescent="0.2">
      <c r="C385" s="14"/>
      <c r="D385" s="14"/>
    </row>
    <row r="386" spans="3:4" x14ac:dyDescent="0.2">
      <c r="C386" s="14"/>
      <c r="D386" s="14"/>
    </row>
    <row r="387" spans="3:4" x14ac:dyDescent="0.2">
      <c r="C387" s="14"/>
      <c r="D387" s="14"/>
    </row>
    <row r="388" spans="3:4" x14ac:dyDescent="0.2">
      <c r="C388" s="14"/>
      <c r="D388" s="14"/>
    </row>
    <row r="389" spans="3:4" x14ac:dyDescent="0.2">
      <c r="C389" s="14"/>
      <c r="D389" s="14"/>
    </row>
    <row r="390" spans="3:4" x14ac:dyDescent="0.2">
      <c r="C390" s="14"/>
      <c r="D390" s="14"/>
    </row>
    <row r="391" spans="3:4" x14ac:dyDescent="0.2">
      <c r="C391" s="14"/>
      <c r="D391" s="14"/>
    </row>
    <row r="392" spans="3:4" x14ac:dyDescent="0.2">
      <c r="C392" s="14"/>
      <c r="D392" s="14"/>
    </row>
    <row r="393" spans="3:4" x14ac:dyDescent="0.2">
      <c r="C393" s="14"/>
      <c r="D393" s="14"/>
    </row>
    <row r="394" spans="3:4" x14ac:dyDescent="0.2">
      <c r="C394" s="14"/>
      <c r="D394" s="14"/>
    </row>
    <row r="395" spans="3:4" x14ac:dyDescent="0.2">
      <c r="C395" s="14"/>
      <c r="D395" s="14"/>
    </row>
    <row r="396" spans="3:4" x14ac:dyDescent="0.2">
      <c r="C396" s="14"/>
      <c r="D396" s="14"/>
    </row>
    <row r="397" spans="3:4" x14ac:dyDescent="0.2">
      <c r="C397" s="14"/>
      <c r="D397" s="14"/>
    </row>
    <row r="398" spans="3:4" x14ac:dyDescent="0.2">
      <c r="C398" s="14"/>
      <c r="D398" s="14"/>
    </row>
    <row r="399" spans="3:4" x14ac:dyDescent="0.2">
      <c r="C399" s="14"/>
      <c r="D399" s="14"/>
    </row>
    <row r="400" spans="3:4" x14ac:dyDescent="0.2">
      <c r="C400" s="14"/>
      <c r="D400" s="14"/>
    </row>
    <row r="401" spans="3:4" x14ac:dyDescent="0.2">
      <c r="C401" s="14"/>
      <c r="D401" s="14"/>
    </row>
    <row r="402" spans="3:4" x14ac:dyDescent="0.2">
      <c r="C402" s="14"/>
      <c r="D402" s="14"/>
    </row>
    <row r="403" spans="3:4" x14ac:dyDescent="0.2">
      <c r="C403" s="14"/>
      <c r="D403" s="14"/>
    </row>
    <row r="404" spans="3:4" x14ac:dyDescent="0.2">
      <c r="C404" s="14"/>
      <c r="D404" s="14"/>
    </row>
    <row r="405" spans="3:4" x14ac:dyDescent="0.2">
      <c r="C405" s="14"/>
      <c r="D405" s="14"/>
    </row>
    <row r="406" spans="3:4" x14ac:dyDescent="0.2">
      <c r="C406" s="14"/>
      <c r="D406" s="14"/>
    </row>
    <row r="407" spans="3:4" x14ac:dyDescent="0.2">
      <c r="C407" s="14"/>
      <c r="D407" s="14"/>
    </row>
    <row r="408" spans="3:4" x14ac:dyDescent="0.2">
      <c r="C408" s="14"/>
      <c r="D408" s="14"/>
    </row>
    <row r="409" spans="3:4" x14ac:dyDescent="0.2">
      <c r="C409" s="14"/>
      <c r="D409" s="14"/>
    </row>
    <row r="410" spans="3:4" x14ac:dyDescent="0.2">
      <c r="C410" s="14"/>
      <c r="D410" s="14"/>
    </row>
    <row r="411" spans="3:4" x14ac:dyDescent="0.2">
      <c r="C411" s="14"/>
      <c r="D411" s="14"/>
    </row>
    <row r="412" spans="3:4" x14ac:dyDescent="0.2">
      <c r="C412" s="14"/>
      <c r="D412" s="14"/>
    </row>
    <row r="413" spans="3:4" x14ac:dyDescent="0.2">
      <c r="C413" s="14"/>
      <c r="D413" s="14"/>
    </row>
    <row r="414" spans="3:4" x14ac:dyDescent="0.2">
      <c r="C414" s="14"/>
      <c r="D414" s="14"/>
    </row>
    <row r="415" spans="3:4" x14ac:dyDescent="0.2">
      <c r="C415" s="14"/>
      <c r="D415" s="14"/>
    </row>
    <row r="416" spans="3:4" x14ac:dyDescent="0.2">
      <c r="C416" s="14"/>
      <c r="D416" s="14"/>
    </row>
    <row r="417" spans="3:4" x14ac:dyDescent="0.2">
      <c r="C417" s="14"/>
      <c r="D417" s="14"/>
    </row>
    <row r="418" spans="3:4" x14ac:dyDescent="0.2">
      <c r="C418" s="14"/>
      <c r="D418" s="14"/>
    </row>
    <row r="419" spans="3:4" x14ac:dyDescent="0.2">
      <c r="C419" s="14"/>
      <c r="D419" s="14"/>
    </row>
    <row r="420" spans="3:4" x14ac:dyDescent="0.2">
      <c r="C420" s="14"/>
      <c r="D420" s="14"/>
    </row>
    <row r="421" spans="3:4" x14ac:dyDescent="0.2">
      <c r="C421" s="14"/>
      <c r="D421" s="14"/>
    </row>
    <row r="422" spans="3:4" x14ac:dyDescent="0.2">
      <c r="C422" s="14"/>
      <c r="D422" s="14"/>
    </row>
    <row r="423" spans="3:4" x14ac:dyDescent="0.2">
      <c r="C423" s="14"/>
      <c r="D423" s="14"/>
    </row>
    <row r="424" spans="3:4" x14ac:dyDescent="0.2">
      <c r="C424" s="14"/>
      <c r="D424" s="14"/>
    </row>
    <row r="425" spans="3:4" x14ac:dyDescent="0.2">
      <c r="C425" s="14"/>
      <c r="D425" s="14"/>
    </row>
    <row r="426" spans="3:4" x14ac:dyDescent="0.2">
      <c r="C426" s="14"/>
      <c r="D426" s="14"/>
    </row>
    <row r="427" spans="3:4" x14ac:dyDescent="0.2">
      <c r="C427" s="14"/>
      <c r="D427" s="14"/>
    </row>
    <row r="428" spans="3:4" x14ac:dyDescent="0.2">
      <c r="C428" s="14"/>
      <c r="D428" s="14"/>
    </row>
    <row r="429" spans="3:4" x14ac:dyDescent="0.2">
      <c r="C429" s="14"/>
      <c r="D429" s="14"/>
    </row>
    <row r="430" spans="3:4" x14ac:dyDescent="0.2">
      <c r="C430" s="14"/>
      <c r="D430" s="14"/>
    </row>
    <row r="431" spans="3:4" x14ac:dyDescent="0.2">
      <c r="C431" s="14"/>
      <c r="D431" s="14"/>
    </row>
    <row r="432" spans="3:4" x14ac:dyDescent="0.2">
      <c r="C432" s="14"/>
      <c r="D432" s="14"/>
    </row>
    <row r="433" spans="3:4" x14ac:dyDescent="0.2">
      <c r="C433" s="14"/>
      <c r="D433" s="14"/>
    </row>
    <row r="434" spans="3:4" x14ac:dyDescent="0.2">
      <c r="C434" s="14"/>
      <c r="D434" s="14"/>
    </row>
    <row r="435" spans="3:4" x14ac:dyDescent="0.2">
      <c r="C435" s="14"/>
      <c r="D435" s="14"/>
    </row>
    <row r="436" spans="3:4" x14ac:dyDescent="0.2">
      <c r="C436" s="14"/>
      <c r="D436" s="14"/>
    </row>
    <row r="437" spans="3:4" x14ac:dyDescent="0.2">
      <c r="C437" s="14"/>
      <c r="D437" s="14"/>
    </row>
    <row r="438" spans="3:4" x14ac:dyDescent="0.2">
      <c r="C438" s="14"/>
      <c r="D438" s="14"/>
    </row>
    <row r="439" spans="3:4" x14ac:dyDescent="0.2">
      <c r="C439" s="14"/>
      <c r="D439" s="14"/>
    </row>
    <row r="440" spans="3:4" x14ac:dyDescent="0.2">
      <c r="C440" s="14"/>
      <c r="D440" s="14"/>
    </row>
    <row r="441" spans="3:4" x14ac:dyDescent="0.2">
      <c r="C441" s="14"/>
      <c r="D441" s="14"/>
    </row>
    <row r="442" spans="3:4" x14ac:dyDescent="0.2">
      <c r="C442" s="14"/>
      <c r="D442" s="14"/>
    </row>
    <row r="443" spans="3:4" x14ac:dyDescent="0.2">
      <c r="C443" s="14"/>
      <c r="D443" s="14"/>
    </row>
    <row r="444" spans="3:4" x14ac:dyDescent="0.2">
      <c r="C444" s="14"/>
      <c r="D444" s="14"/>
    </row>
    <row r="445" spans="3:4" x14ac:dyDescent="0.2">
      <c r="C445" s="14"/>
      <c r="D445" s="14"/>
    </row>
    <row r="446" spans="3:4" x14ac:dyDescent="0.2">
      <c r="C446" s="14"/>
      <c r="D446" s="14"/>
    </row>
    <row r="447" spans="3:4" x14ac:dyDescent="0.2">
      <c r="C447" s="14"/>
      <c r="D447" s="14"/>
    </row>
    <row r="448" spans="3:4" x14ac:dyDescent="0.2">
      <c r="C448" s="14"/>
      <c r="D448" s="14"/>
    </row>
    <row r="449" spans="3:4" x14ac:dyDescent="0.2">
      <c r="C449" s="14"/>
      <c r="D449" s="14"/>
    </row>
    <row r="450" spans="3:4" x14ac:dyDescent="0.2">
      <c r="C450" s="14"/>
      <c r="D450" s="14"/>
    </row>
    <row r="451" spans="3:4" x14ac:dyDescent="0.2">
      <c r="C451" s="14"/>
      <c r="D451" s="14"/>
    </row>
    <row r="452" spans="3:4" x14ac:dyDescent="0.2">
      <c r="C452" s="14"/>
      <c r="D452" s="14"/>
    </row>
    <row r="453" spans="3:4" x14ac:dyDescent="0.2">
      <c r="C453" s="14"/>
      <c r="D453" s="14"/>
    </row>
    <row r="454" spans="3:4" x14ac:dyDescent="0.2">
      <c r="C454" s="14"/>
      <c r="D454" s="14"/>
    </row>
    <row r="455" spans="3:4" x14ac:dyDescent="0.2">
      <c r="C455" s="14"/>
      <c r="D455" s="14"/>
    </row>
    <row r="456" spans="3:4" x14ac:dyDescent="0.2">
      <c r="C456" s="14"/>
      <c r="D456" s="14"/>
    </row>
    <row r="457" spans="3:4" x14ac:dyDescent="0.2">
      <c r="C457" s="14"/>
      <c r="D457" s="14"/>
    </row>
    <row r="458" spans="3:4" x14ac:dyDescent="0.2">
      <c r="C458" s="14"/>
      <c r="D458" s="14"/>
    </row>
    <row r="459" spans="3:4" x14ac:dyDescent="0.2">
      <c r="C459" s="14"/>
      <c r="D459" s="14"/>
    </row>
    <row r="460" spans="3:4" x14ac:dyDescent="0.2">
      <c r="C460" s="14"/>
      <c r="D460" s="14"/>
    </row>
    <row r="461" spans="3:4" x14ac:dyDescent="0.2">
      <c r="C461" s="14"/>
      <c r="D461" s="14"/>
    </row>
    <row r="462" spans="3:4" x14ac:dyDescent="0.2">
      <c r="C462" s="14"/>
      <c r="D462" s="14"/>
    </row>
    <row r="463" spans="3:4" x14ac:dyDescent="0.2">
      <c r="C463" s="14"/>
      <c r="D463" s="14"/>
    </row>
    <row r="464" spans="3:4" x14ac:dyDescent="0.2">
      <c r="C464" s="14"/>
      <c r="D464" s="14"/>
    </row>
    <row r="465" spans="3:4" x14ac:dyDescent="0.2">
      <c r="C465" s="14"/>
      <c r="D465" s="14"/>
    </row>
    <row r="466" spans="3:4" x14ac:dyDescent="0.2">
      <c r="C466" s="14"/>
      <c r="D466" s="14"/>
    </row>
    <row r="467" spans="3:4" x14ac:dyDescent="0.2">
      <c r="C467" s="14"/>
      <c r="D467" s="14"/>
    </row>
    <row r="468" spans="3:4" x14ac:dyDescent="0.2">
      <c r="C468" s="14"/>
      <c r="D468" s="14"/>
    </row>
    <row r="469" spans="3:4" x14ac:dyDescent="0.2">
      <c r="C469" s="14"/>
      <c r="D469" s="14"/>
    </row>
    <row r="470" spans="3:4" x14ac:dyDescent="0.2">
      <c r="C470" s="14"/>
      <c r="D470" s="14"/>
    </row>
    <row r="471" spans="3:4" x14ac:dyDescent="0.2">
      <c r="C471" s="14"/>
      <c r="D471" s="14"/>
    </row>
    <row r="472" spans="3:4" x14ac:dyDescent="0.2">
      <c r="C472" s="14"/>
      <c r="D472" s="14"/>
    </row>
    <row r="473" spans="3:4" x14ac:dyDescent="0.2">
      <c r="C473" s="14"/>
      <c r="D473" s="14"/>
    </row>
    <row r="474" spans="3:4" x14ac:dyDescent="0.2">
      <c r="C474" s="14"/>
      <c r="D474" s="14"/>
    </row>
    <row r="475" spans="3:4" x14ac:dyDescent="0.2">
      <c r="C475" s="14"/>
      <c r="D475" s="14"/>
    </row>
    <row r="476" spans="3:4" x14ac:dyDescent="0.2">
      <c r="C476" s="14"/>
      <c r="D476" s="14"/>
    </row>
    <row r="477" spans="3:4" x14ac:dyDescent="0.2">
      <c r="C477" s="14"/>
      <c r="D477" s="14"/>
    </row>
    <row r="478" spans="3:4" x14ac:dyDescent="0.2">
      <c r="C478" s="14"/>
      <c r="D478" s="14"/>
    </row>
    <row r="479" spans="3:4" x14ac:dyDescent="0.2">
      <c r="C479" s="14"/>
      <c r="D479" s="14"/>
    </row>
    <row r="480" spans="3:4" x14ac:dyDescent="0.2">
      <c r="C480" s="14"/>
      <c r="D480" s="14"/>
    </row>
    <row r="481" spans="3:4" x14ac:dyDescent="0.2">
      <c r="C481" s="14"/>
      <c r="D481" s="14"/>
    </row>
    <row r="482" spans="3:4" x14ac:dyDescent="0.2">
      <c r="C482" s="14"/>
      <c r="D482" s="14"/>
    </row>
    <row r="483" spans="3:4" x14ac:dyDescent="0.2">
      <c r="C483" s="14"/>
      <c r="D483" s="14"/>
    </row>
    <row r="484" spans="3:4" x14ac:dyDescent="0.2">
      <c r="C484" s="14"/>
      <c r="D484" s="14"/>
    </row>
    <row r="485" spans="3:4" x14ac:dyDescent="0.2">
      <c r="C485" s="14"/>
      <c r="D485" s="14"/>
    </row>
    <row r="486" spans="3:4" x14ac:dyDescent="0.2">
      <c r="C486" s="14"/>
      <c r="D486" s="14"/>
    </row>
    <row r="487" spans="3:4" x14ac:dyDescent="0.2">
      <c r="C487" s="14"/>
      <c r="D487" s="14"/>
    </row>
    <row r="488" spans="3:4" x14ac:dyDescent="0.2">
      <c r="C488" s="14"/>
      <c r="D488" s="14"/>
    </row>
    <row r="489" spans="3:4" x14ac:dyDescent="0.2">
      <c r="C489" s="14"/>
      <c r="D489" s="14"/>
    </row>
    <row r="490" spans="3:4" x14ac:dyDescent="0.2">
      <c r="C490" s="14"/>
      <c r="D490" s="14"/>
    </row>
    <row r="491" spans="3:4" x14ac:dyDescent="0.2">
      <c r="C491" s="14"/>
      <c r="D491" s="14"/>
    </row>
    <row r="492" spans="3:4" x14ac:dyDescent="0.2">
      <c r="C492" s="14"/>
      <c r="D492" s="14"/>
    </row>
    <row r="493" spans="3:4" x14ac:dyDescent="0.2">
      <c r="C493" s="14"/>
      <c r="D493" s="14"/>
    </row>
    <row r="494" spans="3:4" x14ac:dyDescent="0.2">
      <c r="C494" s="14"/>
      <c r="D494" s="14"/>
    </row>
    <row r="495" spans="3:4" x14ac:dyDescent="0.2">
      <c r="C495" s="14"/>
      <c r="D495" s="14"/>
    </row>
    <row r="496" spans="3:4" x14ac:dyDescent="0.2">
      <c r="C496" s="14"/>
      <c r="D496" s="14"/>
    </row>
    <row r="497" spans="3:4" x14ac:dyDescent="0.2">
      <c r="C497" s="14"/>
      <c r="D497" s="14"/>
    </row>
    <row r="498" spans="3:4" x14ac:dyDescent="0.2">
      <c r="C498" s="14"/>
      <c r="D498" s="14"/>
    </row>
    <row r="499" spans="3:4" x14ac:dyDescent="0.2">
      <c r="C499" s="14"/>
      <c r="D499" s="14"/>
    </row>
    <row r="500" spans="3:4" x14ac:dyDescent="0.2">
      <c r="C500" s="14"/>
      <c r="D500" s="14"/>
    </row>
    <row r="501" spans="3:4" x14ac:dyDescent="0.2">
      <c r="C501" s="14"/>
      <c r="D501" s="14"/>
    </row>
    <row r="502" spans="3:4" x14ac:dyDescent="0.2">
      <c r="C502" s="14"/>
      <c r="D502" s="14"/>
    </row>
    <row r="503" spans="3:4" x14ac:dyDescent="0.2">
      <c r="C503" s="14"/>
      <c r="D503" s="14"/>
    </row>
    <row r="504" spans="3:4" x14ac:dyDescent="0.2">
      <c r="C504" s="14"/>
      <c r="D504" s="14"/>
    </row>
    <row r="505" spans="3:4" x14ac:dyDescent="0.2">
      <c r="C505" s="14"/>
      <c r="D505" s="14"/>
    </row>
    <row r="506" spans="3:4" x14ac:dyDescent="0.2">
      <c r="C506" s="14"/>
      <c r="D506" s="14"/>
    </row>
    <row r="507" spans="3:4" x14ac:dyDescent="0.2">
      <c r="C507" s="14"/>
      <c r="D507" s="14"/>
    </row>
    <row r="508" spans="3:4" x14ac:dyDescent="0.2">
      <c r="C508" s="14"/>
      <c r="D508" s="14"/>
    </row>
    <row r="509" spans="3:4" x14ac:dyDescent="0.2">
      <c r="C509" s="14"/>
      <c r="D509" s="14"/>
    </row>
    <row r="510" spans="3:4" x14ac:dyDescent="0.2">
      <c r="C510" s="14"/>
      <c r="D510" s="14"/>
    </row>
    <row r="511" spans="3:4" x14ac:dyDescent="0.2">
      <c r="C511" s="14"/>
      <c r="D511" s="14"/>
    </row>
    <row r="512" spans="3:4" x14ac:dyDescent="0.2">
      <c r="C512" s="14"/>
      <c r="D512" s="14"/>
    </row>
    <row r="513" spans="3:4" x14ac:dyDescent="0.2">
      <c r="C513" s="14"/>
      <c r="D513" s="14"/>
    </row>
    <row r="514" spans="3:4" x14ac:dyDescent="0.2">
      <c r="C514" s="14"/>
      <c r="D514" s="14"/>
    </row>
    <row r="515" spans="3:4" x14ac:dyDescent="0.2">
      <c r="C515" s="14"/>
      <c r="D515" s="14"/>
    </row>
    <row r="516" spans="3:4" x14ac:dyDescent="0.2">
      <c r="C516" s="14"/>
      <c r="D516" s="14"/>
    </row>
    <row r="517" spans="3:4" x14ac:dyDescent="0.2">
      <c r="C517" s="14"/>
      <c r="D517" s="14"/>
    </row>
    <row r="518" spans="3:4" x14ac:dyDescent="0.2">
      <c r="C518" s="14"/>
      <c r="D518" s="14"/>
    </row>
    <row r="519" spans="3:4" x14ac:dyDescent="0.2">
      <c r="C519" s="14"/>
      <c r="D519" s="14"/>
    </row>
    <row r="520" spans="3:4" x14ac:dyDescent="0.2">
      <c r="C520" s="14"/>
      <c r="D520" s="14"/>
    </row>
    <row r="521" spans="3:4" x14ac:dyDescent="0.2">
      <c r="C521" s="14"/>
      <c r="D521" s="14"/>
    </row>
    <row r="522" spans="3:4" x14ac:dyDescent="0.2">
      <c r="C522" s="14"/>
      <c r="D522" s="14"/>
    </row>
    <row r="523" spans="3:4" x14ac:dyDescent="0.2">
      <c r="C523" s="14"/>
      <c r="D523" s="14"/>
    </row>
    <row r="524" spans="3:4" x14ac:dyDescent="0.2">
      <c r="C524" s="14"/>
      <c r="D524" s="14"/>
    </row>
    <row r="525" spans="3:4" x14ac:dyDescent="0.2">
      <c r="C525" s="14"/>
      <c r="D525" s="14"/>
    </row>
    <row r="526" spans="3:4" x14ac:dyDescent="0.2">
      <c r="C526" s="14"/>
      <c r="D526" s="14"/>
    </row>
    <row r="527" spans="3:4" x14ac:dyDescent="0.2">
      <c r="C527" s="14"/>
      <c r="D527" s="14"/>
    </row>
    <row r="528" spans="3:4" x14ac:dyDescent="0.2">
      <c r="C528" s="14"/>
      <c r="D528" s="14"/>
    </row>
    <row r="529" spans="3:4" x14ac:dyDescent="0.2">
      <c r="C529" s="14"/>
      <c r="D529" s="14"/>
    </row>
    <row r="530" spans="3:4" x14ac:dyDescent="0.2">
      <c r="C530" s="14"/>
      <c r="D530" s="14"/>
    </row>
    <row r="531" spans="3:4" x14ac:dyDescent="0.2">
      <c r="C531" s="14"/>
      <c r="D531" s="14"/>
    </row>
    <row r="532" spans="3:4" x14ac:dyDescent="0.2">
      <c r="C532" s="14"/>
      <c r="D532" s="14"/>
    </row>
    <row r="533" spans="3:4" x14ac:dyDescent="0.2">
      <c r="C533" s="14"/>
      <c r="D533" s="14"/>
    </row>
    <row r="534" spans="3:4" x14ac:dyDescent="0.2">
      <c r="C534" s="14"/>
      <c r="D534" s="14"/>
    </row>
    <row r="535" spans="3:4" x14ac:dyDescent="0.2">
      <c r="C535" s="14"/>
      <c r="D535" s="14"/>
    </row>
    <row r="536" spans="3:4" x14ac:dyDescent="0.2">
      <c r="C536" s="14"/>
      <c r="D536" s="14"/>
    </row>
    <row r="537" spans="3:4" x14ac:dyDescent="0.2">
      <c r="C537" s="14"/>
      <c r="D537" s="14"/>
    </row>
    <row r="538" spans="3:4" x14ac:dyDescent="0.2">
      <c r="C538" s="14"/>
      <c r="D538" s="14"/>
    </row>
    <row r="539" spans="3:4" x14ac:dyDescent="0.2">
      <c r="C539" s="14"/>
      <c r="D539" s="14"/>
    </row>
    <row r="540" spans="3:4" x14ac:dyDescent="0.2">
      <c r="C540" s="14"/>
      <c r="D540" s="14"/>
    </row>
    <row r="541" spans="3:4" x14ac:dyDescent="0.2">
      <c r="C541" s="14"/>
      <c r="D541" s="14"/>
    </row>
    <row r="542" spans="3:4" x14ac:dyDescent="0.2">
      <c r="C542" s="14"/>
      <c r="D542" s="14"/>
    </row>
    <row r="543" spans="3:4" x14ac:dyDescent="0.2">
      <c r="C543" s="14"/>
      <c r="D543" s="14"/>
    </row>
    <row r="544" spans="3:4" x14ac:dyDescent="0.2">
      <c r="C544" s="14"/>
      <c r="D544" s="14"/>
    </row>
    <row r="545" spans="3:4" x14ac:dyDescent="0.2">
      <c r="C545" s="14"/>
      <c r="D545" s="14"/>
    </row>
    <row r="546" spans="3:4" x14ac:dyDescent="0.2">
      <c r="C546" s="14"/>
      <c r="D546" s="14"/>
    </row>
    <row r="547" spans="3:4" x14ac:dyDescent="0.2">
      <c r="C547" s="14"/>
      <c r="D547" s="14"/>
    </row>
    <row r="548" spans="3:4" x14ac:dyDescent="0.2">
      <c r="C548" s="14"/>
      <c r="D548" s="14"/>
    </row>
    <row r="549" spans="3:4" x14ac:dyDescent="0.2">
      <c r="C549" s="14"/>
      <c r="D549" s="14"/>
    </row>
    <row r="550" spans="3:4" x14ac:dyDescent="0.2">
      <c r="C550" s="14"/>
      <c r="D550" s="14"/>
    </row>
    <row r="551" spans="3:4" x14ac:dyDescent="0.2">
      <c r="C551" s="14"/>
      <c r="D551" s="14"/>
    </row>
    <row r="552" spans="3:4" x14ac:dyDescent="0.2">
      <c r="C552" s="14"/>
      <c r="D552" s="14"/>
    </row>
    <row r="553" spans="3:4" x14ac:dyDescent="0.2">
      <c r="C553" s="14"/>
      <c r="D553" s="14"/>
    </row>
    <row r="554" spans="3:4" x14ac:dyDescent="0.2">
      <c r="C554" s="14"/>
      <c r="D554" s="14"/>
    </row>
    <row r="555" spans="3:4" x14ac:dyDescent="0.2">
      <c r="C555" s="14"/>
      <c r="D555" s="14"/>
    </row>
    <row r="556" spans="3:4" x14ac:dyDescent="0.2">
      <c r="C556" s="14"/>
      <c r="D556" s="14"/>
    </row>
    <row r="557" spans="3:4" x14ac:dyDescent="0.2">
      <c r="C557" s="14"/>
      <c r="D557" s="14"/>
    </row>
    <row r="558" spans="3:4" x14ac:dyDescent="0.2">
      <c r="C558" s="14"/>
      <c r="D558" s="14"/>
    </row>
    <row r="559" spans="3:4" x14ac:dyDescent="0.2">
      <c r="C559" s="14"/>
      <c r="D559" s="14"/>
    </row>
    <row r="560" spans="3:4" x14ac:dyDescent="0.2">
      <c r="C560" s="14"/>
      <c r="D560" s="14"/>
    </row>
    <row r="561" spans="3:4" x14ac:dyDescent="0.2">
      <c r="C561" s="14"/>
      <c r="D561" s="14"/>
    </row>
    <row r="562" spans="3:4" x14ac:dyDescent="0.2">
      <c r="C562" s="14"/>
      <c r="D562" s="14"/>
    </row>
    <row r="563" spans="3:4" x14ac:dyDescent="0.2">
      <c r="C563" s="14"/>
      <c r="D563" s="14"/>
    </row>
    <row r="564" spans="3:4" x14ac:dyDescent="0.2">
      <c r="C564" s="14"/>
      <c r="D564" s="14"/>
    </row>
    <row r="565" spans="3:4" x14ac:dyDescent="0.2">
      <c r="C565" s="14"/>
      <c r="D565" s="14"/>
    </row>
    <row r="566" spans="3:4" x14ac:dyDescent="0.2">
      <c r="C566" s="14"/>
      <c r="D566" s="14"/>
    </row>
    <row r="567" spans="3:4" x14ac:dyDescent="0.2">
      <c r="C567" s="14"/>
      <c r="D567" s="14"/>
    </row>
    <row r="568" spans="3:4" x14ac:dyDescent="0.2">
      <c r="C568" s="14"/>
      <c r="D568" s="14"/>
    </row>
    <row r="569" spans="3:4" x14ac:dyDescent="0.2">
      <c r="C569" s="14"/>
      <c r="D569" s="14"/>
    </row>
    <row r="570" spans="3:4" x14ac:dyDescent="0.2">
      <c r="C570" s="14"/>
      <c r="D570" s="14"/>
    </row>
    <row r="571" spans="3:4" x14ac:dyDescent="0.2">
      <c r="C571" s="14"/>
      <c r="D571" s="14"/>
    </row>
    <row r="572" spans="3:4" x14ac:dyDescent="0.2">
      <c r="C572" s="14"/>
      <c r="D572" s="14"/>
    </row>
    <row r="573" spans="3:4" x14ac:dyDescent="0.2">
      <c r="C573" s="14"/>
      <c r="D573" s="14"/>
    </row>
    <row r="574" spans="3:4" x14ac:dyDescent="0.2">
      <c r="C574" s="14"/>
      <c r="D574" s="14"/>
    </row>
    <row r="575" spans="3:4" x14ac:dyDescent="0.2">
      <c r="C575" s="14"/>
      <c r="D575" s="14"/>
    </row>
    <row r="576" spans="3:4" x14ac:dyDescent="0.2">
      <c r="C576" s="14"/>
      <c r="D576" s="14"/>
    </row>
    <row r="577" spans="3:4" x14ac:dyDescent="0.2">
      <c r="C577" s="14"/>
      <c r="D577" s="14"/>
    </row>
    <row r="578" spans="3:4" x14ac:dyDescent="0.2">
      <c r="C578" s="14"/>
      <c r="D578" s="14"/>
    </row>
    <row r="579" spans="3:4" x14ac:dyDescent="0.2">
      <c r="C579" s="14"/>
      <c r="D579" s="14"/>
    </row>
    <row r="580" spans="3:4" x14ac:dyDescent="0.2">
      <c r="C580" s="14"/>
      <c r="D580" s="14"/>
    </row>
    <row r="581" spans="3:4" x14ac:dyDescent="0.2">
      <c r="C581" s="14"/>
      <c r="D581" s="14"/>
    </row>
    <row r="582" spans="3:4" x14ac:dyDescent="0.2">
      <c r="C582" s="14"/>
      <c r="D582" s="14"/>
    </row>
    <row r="583" spans="3:4" x14ac:dyDescent="0.2">
      <c r="C583" s="14"/>
      <c r="D583" s="14"/>
    </row>
    <row r="584" spans="3:4" x14ac:dyDescent="0.2">
      <c r="C584" s="14"/>
      <c r="D584" s="14"/>
    </row>
    <row r="585" spans="3:4" x14ac:dyDescent="0.2">
      <c r="C585" s="14"/>
      <c r="D585" s="14"/>
    </row>
    <row r="586" spans="3:4" x14ac:dyDescent="0.2">
      <c r="C586" s="14"/>
      <c r="D586" s="14"/>
    </row>
    <row r="587" spans="3:4" x14ac:dyDescent="0.2">
      <c r="C587" s="14"/>
      <c r="D587" s="14"/>
    </row>
    <row r="588" spans="3:4" x14ac:dyDescent="0.2">
      <c r="C588" s="14"/>
      <c r="D588" s="14"/>
    </row>
    <row r="589" spans="3:4" x14ac:dyDescent="0.2">
      <c r="C589" s="14"/>
      <c r="D589" s="14"/>
    </row>
    <row r="590" spans="3:4" x14ac:dyDescent="0.2">
      <c r="C590" s="14"/>
      <c r="D590" s="14"/>
    </row>
    <row r="591" spans="3:4" x14ac:dyDescent="0.2">
      <c r="C591" s="14"/>
      <c r="D591" s="14"/>
    </row>
    <row r="592" spans="3:4" x14ac:dyDescent="0.2">
      <c r="C592" s="14"/>
      <c r="D592" s="14"/>
    </row>
    <row r="593" spans="3:4" x14ac:dyDescent="0.2">
      <c r="C593" s="14"/>
      <c r="D593" s="14"/>
    </row>
    <row r="594" spans="3:4" x14ac:dyDescent="0.2">
      <c r="C594" s="14"/>
      <c r="D594" s="14"/>
    </row>
    <row r="595" spans="3:4" x14ac:dyDescent="0.2">
      <c r="C595" s="14"/>
      <c r="D595" s="14"/>
    </row>
    <row r="596" spans="3:4" x14ac:dyDescent="0.2">
      <c r="C596" s="14"/>
      <c r="D596" s="14"/>
    </row>
    <row r="597" spans="3:4" x14ac:dyDescent="0.2">
      <c r="C597" s="14"/>
      <c r="D597" s="14"/>
    </row>
    <row r="598" spans="3:4" x14ac:dyDescent="0.2">
      <c r="C598" s="14"/>
      <c r="D598" s="14"/>
    </row>
    <row r="599" spans="3:4" x14ac:dyDescent="0.2">
      <c r="C599" s="14"/>
      <c r="D599" s="14"/>
    </row>
    <row r="600" spans="3:4" x14ac:dyDescent="0.2">
      <c r="C600" s="14"/>
      <c r="D600" s="14"/>
    </row>
    <row r="601" spans="3:4" x14ac:dyDescent="0.2">
      <c r="C601" s="14"/>
      <c r="D601" s="14"/>
    </row>
    <row r="602" spans="3:4" x14ac:dyDescent="0.2">
      <c r="C602" s="14"/>
      <c r="D602" s="14"/>
    </row>
    <row r="603" spans="3:4" x14ac:dyDescent="0.2">
      <c r="C603" s="14"/>
      <c r="D603" s="14"/>
    </row>
    <row r="604" spans="3:4" x14ac:dyDescent="0.2">
      <c r="C604" s="14"/>
      <c r="D604" s="14"/>
    </row>
    <row r="605" spans="3:4" x14ac:dyDescent="0.2">
      <c r="C605" s="14"/>
      <c r="D605" s="14"/>
    </row>
    <row r="606" spans="3:4" x14ac:dyDescent="0.2">
      <c r="C606" s="14"/>
      <c r="D606" s="14"/>
    </row>
    <row r="607" spans="3:4" x14ac:dyDescent="0.2">
      <c r="C607" s="14"/>
      <c r="D607" s="14"/>
    </row>
    <row r="608" spans="3:4" x14ac:dyDescent="0.2">
      <c r="C608" s="14"/>
      <c r="D608" s="14"/>
    </row>
    <row r="609" spans="3:4" x14ac:dyDescent="0.2">
      <c r="C609" s="14"/>
      <c r="D609" s="14"/>
    </row>
    <row r="610" spans="3:4" x14ac:dyDescent="0.2">
      <c r="C610" s="14"/>
      <c r="D610" s="14"/>
    </row>
    <row r="611" spans="3:4" x14ac:dyDescent="0.2">
      <c r="C611" s="14"/>
      <c r="D611" s="14"/>
    </row>
    <row r="612" spans="3:4" x14ac:dyDescent="0.2">
      <c r="C612" s="14"/>
      <c r="D612" s="14"/>
    </row>
    <row r="613" spans="3:4" x14ac:dyDescent="0.2">
      <c r="C613" s="14"/>
      <c r="D613" s="14"/>
    </row>
    <row r="614" spans="3:4" x14ac:dyDescent="0.2">
      <c r="C614" s="14"/>
      <c r="D614" s="14"/>
    </row>
    <row r="615" spans="3:4" x14ac:dyDescent="0.2">
      <c r="C615" s="14"/>
      <c r="D615" s="14"/>
    </row>
    <row r="616" spans="3:4" x14ac:dyDescent="0.2">
      <c r="C616" s="14"/>
      <c r="D616" s="14"/>
    </row>
    <row r="617" spans="3:4" x14ac:dyDescent="0.2">
      <c r="C617" s="14"/>
      <c r="D617" s="14"/>
    </row>
    <row r="618" spans="3:4" x14ac:dyDescent="0.2">
      <c r="C618" s="14"/>
      <c r="D618" s="14"/>
    </row>
    <row r="619" spans="3:4" x14ac:dyDescent="0.2">
      <c r="C619" s="14"/>
      <c r="D619" s="14"/>
    </row>
    <row r="620" spans="3:4" x14ac:dyDescent="0.2">
      <c r="C620" s="14"/>
      <c r="D620" s="14"/>
    </row>
    <row r="621" spans="3:4" x14ac:dyDescent="0.2">
      <c r="C621" s="14"/>
      <c r="D621" s="14"/>
    </row>
    <row r="622" spans="3:4" x14ac:dyDescent="0.2">
      <c r="C622" s="14"/>
      <c r="D622" s="14"/>
    </row>
    <row r="623" spans="3:4" x14ac:dyDescent="0.2">
      <c r="C623" s="14"/>
      <c r="D623" s="14"/>
    </row>
    <row r="624" spans="3:4" x14ac:dyDescent="0.2">
      <c r="C624" s="14"/>
      <c r="D624" s="14"/>
    </row>
    <row r="625" spans="3:4" x14ac:dyDescent="0.2">
      <c r="C625" s="14"/>
      <c r="D625" s="14"/>
    </row>
    <row r="626" spans="3:4" x14ac:dyDescent="0.2">
      <c r="C626" s="14"/>
      <c r="D626" s="14"/>
    </row>
    <row r="627" spans="3:4" x14ac:dyDescent="0.2">
      <c r="C627" s="14"/>
      <c r="D627" s="14"/>
    </row>
    <row r="628" spans="3:4" x14ac:dyDescent="0.2">
      <c r="C628" s="14"/>
      <c r="D628" s="14"/>
    </row>
    <row r="629" spans="3:4" x14ac:dyDescent="0.2">
      <c r="C629" s="14"/>
      <c r="D629" s="14"/>
    </row>
    <row r="630" spans="3:4" x14ac:dyDescent="0.2">
      <c r="C630" s="14"/>
      <c r="D630" s="14"/>
    </row>
    <row r="631" spans="3:4" x14ac:dyDescent="0.2">
      <c r="C631" s="14"/>
      <c r="D631" s="14"/>
    </row>
    <row r="632" spans="3:4" x14ac:dyDescent="0.2">
      <c r="C632" s="14"/>
      <c r="D632" s="14"/>
    </row>
    <row r="633" spans="3:4" x14ac:dyDescent="0.2">
      <c r="C633" s="14"/>
      <c r="D633" s="14"/>
    </row>
    <row r="634" spans="3:4" x14ac:dyDescent="0.2">
      <c r="C634" s="14"/>
      <c r="D634" s="14"/>
    </row>
    <row r="635" spans="3:4" x14ac:dyDescent="0.2">
      <c r="C635" s="14"/>
      <c r="D635" s="14"/>
    </row>
    <row r="636" spans="3:4" x14ac:dyDescent="0.2">
      <c r="C636" s="14"/>
      <c r="D636" s="14"/>
    </row>
    <row r="637" spans="3:4" x14ac:dyDescent="0.2">
      <c r="C637" s="14"/>
      <c r="D637" s="14"/>
    </row>
    <row r="638" spans="3:4" x14ac:dyDescent="0.2">
      <c r="C638" s="14"/>
      <c r="D638" s="14"/>
    </row>
    <row r="639" spans="3:4" x14ac:dyDescent="0.2">
      <c r="C639" s="14"/>
      <c r="D639" s="14"/>
    </row>
    <row r="640" spans="3:4" x14ac:dyDescent="0.2">
      <c r="C640" s="14"/>
      <c r="D640" s="14"/>
    </row>
    <row r="641" spans="3:4" x14ac:dyDescent="0.2">
      <c r="C641" s="14"/>
      <c r="D641" s="14"/>
    </row>
    <row r="642" spans="3:4" x14ac:dyDescent="0.2">
      <c r="C642" s="14"/>
      <c r="D642" s="14"/>
    </row>
    <row r="643" spans="3:4" x14ac:dyDescent="0.2">
      <c r="C643" s="14"/>
      <c r="D643" s="14"/>
    </row>
    <row r="644" spans="3:4" x14ac:dyDescent="0.2">
      <c r="C644" s="14"/>
      <c r="D644" s="14"/>
    </row>
    <row r="645" spans="3:4" x14ac:dyDescent="0.2">
      <c r="C645" s="14"/>
      <c r="D645" s="14"/>
    </row>
    <row r="646" spans="3:4" x14ac:dyDescent="0.2">
      <c r="C646" s="14"/>
      <c r="D646" s="14"/>
    </row>
    <row r="647" spans="3:4" x14ac:dyDescent="0.2">
      <c r="C647" s="14"/>
      <c r="D647" s="14"/>
    </row>
    <row r="648" spans="3:4" x14ac:dyDescent="0.2">
      <c r="C648" s="14"/>
      <c r="D648" s="14"/>
    </row>
    <row r="649" spans="3:4" x14ac:dyDescent="0.2">
      <c r="C649" s="14"/>
      <c r="D649" s="14"/>
    </row>
    <row r="650" spans="3:4" x14ac:dyDescent="0.2">
      <c r="C650" s="14"/>
      <c r="D650" s="14"/>
    </row>
    <row r="651" spans="3:4" x14ac:dyDescent="0.2">
      <c r="C651" s="14"/>
      <c r="D651" s="14"/>
    </row>
    <row r="652" spans="3:4" x14ac:dyDescent="0.2">
      <c r="C652" s="14"/>
      <c r="D652" s="14"/>
    </row>
    <row r="653" spans="3:4" x14ac:dyDescent="0.2">
      <c r="C653" s="14"/>
      <c r="D653" s="14"/>
    </row>
    <row r="654" spans="3:4" x14ac:dyDescent="0.2">
      <c r="C654" s="14"/>
      <c r="D654" s="14"/>
    </row>
    <row r="655" spans="3:4" x14ac:dyDescent="0.2">
      <c r="C655" s="14"/>
      <c r="D655" s="14"/>
    </row>
    <row r="656" spans="3:4" x14ac:dyDescent="0.2">
      <c r="C656" s="14"/>
      <c r="D656" s="14"/>
    </row>
    <row r="657" spans="3:4" x14ac:dyDescent="0.2">
      <c r="C657" s="14"/>
      <c r="D657" s="14"/>
    </row>
    <row r="658" spans="3:4" x14ac:dyDescent="0.2">
      <c r="C658" s="14"/>
      <c r="D658" s="14"/>
    </row>
    <row r="659" spans="3:4" x14ac:dyDescent="0.2">
      <c r="C659" s="14"/>
      <c r="D659" s="14"/>
    </row>
    <row r="660" spans="3:4" x14ac:dyDescent="0.2">
      <c r="C660" s="14"/>
      <c r="D660" s="14"/>
    </row>
    <row r="661" spans="3:4" x14ac:dyDescent="0.2">
      <c r="C661" s="14"/>
      <c r="D661" s="14"/>
    </row>
    <row r="662" spans="3:4" x14ac:dyDescent="0.2">
      <c r="C662" s="14"/>
      <c r="D662" s="14"/>
    </row>
    <row r="663" spans="3:4" x14ac:dyDescent="0.2">
      <c r="C663" s="14"/>
      <c r="D663" s="14"/>
    </row>
    <row r="664" spans="3:4" x14ac:dyDescent="0.2">
      <c r="C664" s="14"/>
      <c r="D664" s="14"/>
    </row>
    <row r="665" spans="3:4" x14ac:dyDescent="0.2">
      <c r="C665" s="14"/>
      <c r="D665" s="14"/>
    </row>
    <row r="666" spans="3:4" x14ac:dyDescent="0.2">
      <c r="C666" s="14"/>
      <c r="D666" s="14"/>
    </row>
    <row r="667" spans="3:4" x14ac:dyDescent="0.2">
      <c r="C667" s="14"/>
      <c r="D667" s="14"/>
    </row>
    <row r="668" spans="3:4" x14ac:dyDescent="0.2">
      <c r="C668" s="14"/>
      <c r="D668" s="14"/>
    </row>
    <row r="669" spans="3:4" x14ac:dyDescent="0.2">
      <c r="C669" s="14"/>
      <c r="D669" s="14"/>
    </row>
    <row r="670" spans="3:4" x14ac:dyDescent="0.2">
      <c r="C670" s="14"/>
      <c r="D670" s="14"/>
    </row>
    <row r="671" spans="3:4" x14ac:dyDescent="0.2">
      <c r="C671" s="14"/>
      <c r="D671" s="14"/>
    </row>
    <row r="672" spans="3:4" x14ac:dyDescent="0.2">
      <c r="C672" s="14"/>
      <c r="D672" s="14"/>
    </row>
    <row r="673" spans="3:4" x14ac:dyDescent="0.2">
      <c r="C673" s="14"/>
      <c r="D673" s="14"/>
    </row>
    <row r="674" spans="3:4" x14ac:dyDescent="0.2">
      <c r="C674" s="14"/>
      <c r="D674" s="14"/>
    </row>
    <row r="675" spans="3:4" x14ac:dyDescent="0.2">
      <c r="C675" s="14"/>
      <c r="D675" s="14"/>
    </row>
    <row r="676" spans="3:4" x14ac:dyDescent="0.2">
      <c r="C676" s="14"/>
      <c r="D676" s="14"/>
    </row>
    <row r="677" spans="3:4" x14ac:dyDescent="0.2">
      <c r="C677" s="14"/>
      <c r="D677" s="14"/>
    </row>
    <row r="678" spans="3:4" x14ac:dyDescent="0.2">
      <c r="C678" s="14"/>
      <c r="D678" s="14"/>
    </row>
    <row r="679" spans="3:4" x14ac:dyDescent="0.2">
      <c r="C679" s="14"/>
      <c r="D679" s="14"/>
    </row>
    <row r="680" spans="3:4" x14ac:dyDescent="0.2">
      <c r="C680" s="14"/>
      <c r="D680" s="14"/>
    </row>
    <row r="681" spans="3:4" x14ac:dyDescent="0.2">
      <c r="C681" s="14"/>
      <c r="D681" s="14"/>
    </row>
    <row r="682" spans="3:4" x14ac:dyDescent="0.2">
      <c r="C682" s="14"/>
      <c r="D682" s="14"/>
    </row>
    <row r="683" spans="3:4" x14ac:dyDescent="0.2">
      <c r="C683" s="14"/>
      <c r="D683" s="14"/>
    </row>
    <row r="684" spans="3:4" x14ac:dyDescent="0.2">
      <c r="C684" s="14"/>
      <c r="D684" s="14"/>
    </row>
    <row r="685" spans="3:4" x14ac:dyDescent="0.2">
      <c r="C685" s="14"/>
      <c r="D685" s="14"/>
    </row>
    <row r="686" spans="3:4" x14ac:dyDescent="0.2">
      <c r="C686" s="14"/>
      <c r="D686" s="14"/>
    </row>
    <row r="687" spans="3:4" x14ac:dyDescent="0.2">
      <c r="C687" s="14"/>
      <c r="D687" s="14"/>
    </row>
    <row r="688" spans="3:4" x14ac:dyDescent="0.2">
      <c r="C688" s="14"/>
      <c r="D688" s="14"/>
    </row>
    <row r="689" spans="3:4" x14ac:dyDescent="0.2">
      <c r="C689" s="14"/>
      <c r="D689" s="14"/>
    </row>
    <row r="690" spans="3:4" x14ac:dyDescent="0.2">
      <c r="C690" s="14"/>
      <c r="D690" s="14"/>
    </row>
    <row r="691" spans="3:4" x14ac:dyDescent="0.2">
      <c r="C691" s="14"/>
      <c r="D691" s="14"/>
    </row>
    <row r="692" spans="3:4" x14ac:dyDescent="0.2">
      <c r="C692" s="14"/>
      <c r="D692" s="14"/>
    </row>
    <row r="693" spans="3:4" x14ac:dyDescent="0.2">
      <c r="C693" s="14"/>
      <c r="D693" s="14"/>
    </row>
    <row r="694" spans="3:4" x14ac:dyDescent="0.2">
      <c r="C694" s="14"/>
      <c r="D694" s="14"/>
    </row>
    <row r="695" spans="3:4" x14ac:dyDescent="0.2">
      <c r="C695" s="14"/>
      <c r="D695" s="14"/>
    </row>
    <row r="696" spans="3:4" x14ac:dyDescent="0.2">
      <c r="C696" s="14"/>
      <c r="D696" s="14"/>
    </row>
    <row r="697" spans="3:4" x14ac:dyDescent="0.2">
      <c r="C697" s="14"/>
      <c r="D697" s="14"/>
    </row>
    <row r="698" spans="3:4" x14ac:dyDescent="0.2">
      <c r="C698" s="14"/>
      <c r="D698" s="14"/>
    </row>
    <row r="699" spans="3:4" x14ac:dyDescent="0.2">
      <c r="C699" s="14"/>
      <c r="D699" s="14"/>
    </row>
    <row r="700" spans="3:4" x14ac:dyDescent="0.2">
      <c r="C700" s="14"/>
      <c r="D700" s="14"/>
    </row>
    <row r="701" spans="3:4" x14ac:dyDescent="0.2">
      <c r="C701" s="14"/>
      <c r="D701" s="14"/>
    </row>
    <row r="702" spans="3:4" x14ac:dyDescent="0.2">
      <c r="C702" s="14"/>
      <c r="D702" s="14"/>
    </row>
    <row r="703" spans="3:4" x14ac:dyDescent="0.2">
      <c r="C703" s="14"/>
      <c r="D703" s="14"/>
    </row>
    <row r="704" spans="3:4" x14ac:dyDescent="0.2">
      <c r="C704" s="14"/>
      <c r="D704" s="14"/>
    </row>
    <row r="705" spans="3:4" x14ac:dyDescent="0.2">
      <c r="C705" s="14"/>
      <c r="D705" s="14"/>
    </row>
    <row r="706" spans="3:4" x14ac:dyDescent="0.2">
      <c r="C706" s="14"/>
      <c r="D706" s="14"/>
    </row>
    <row r="707" spans="3:4" x14ac:dyDescent="0.2">
      <c r="C707" s="14"/>
      <c r="D707" s="14"/>
    </row>
    <row r="708" spans="3:4" x14ac:dyDescent="0.2">
      <c r="C708" s="14"/>
      <c r="D708" s="14"/>
    </row>
    <row r="709" spans="3:4" x14ac:dyDescent="0.2">
      <c r="C709" s="14"/>
      <c r="D709" s="14"/>
    </row>
    <row r="710" spans="3:4" x14ac:dyDescent="0.2">
      <c r="C710" s="14"/>
      <c r="D710" s="14"/>
    </row>
    <row r="711" spans="3:4" x14ac:dyDescent="0.2">
      <c r="C711" s="14"/>
      <c r="D711" s="14"/>
    </row>
    <row r="712" spans="3:4" x14ac:dyDescent="0.2">
      <c r="C712" s="14"/>
      <c r="D712" s="14"/>
    </row>
    <row r="713" spans="3:4" x14ac:dyDescent="0.2">
      <c r="C713" s="14"/>
      <c r="D713" s="14"/>
    </row>
    <row r="714" spans="3:4" x14ac:dyDescent="0.2">
      <c r="C714" s="14"/>
      <c r="D714" s="14"/>
    </row>
    <row r="715" spans="3:4" x14ac:dyDescent="0.2">
      <c r="C715" s="14"/>
      <c r="D715" s="14"/>
    </row>
    <row r="716" spans="3:4" x14ac:dyDescent="0.2">
      <c r="C716" s="14"/>
      <c r="D716" s="14"/>
    </row>
    <row r="717" spans="3:4" x14ac:dyDescent="0.2">
      <c r="C717" s="14"/>
      <c r="D717" s="14"/>
    </row>
    <row r="718" spans="3:4" x14ac:dyDescent="0.2">
      <c r="C718" s="14"/>
      <c r="D718" s="14"/>
    </row>
    <row r="719" spans="3:4" x14ac:dyDescent="0.2">
      <c r="C719" s="14"/>
      <c r="D719" s="14"/>
    </row>
    <row r="720" spans="3:4" x14ac:dyDescent="0.2">
      <c r="C720" s="14"/>
      <c r="D720" s="14"/>
    </row>
    <row r="721" spans="3:4" x14ac:dyDescent="0.2">
      <c r="C721" s="14"/>
      <c r="D721" s="14"/>
    </row>
    <row r="722" spans="3:4" x14ac:dyDescent="0.2">
      <c r="C722" s="14"/>
      <c r="D722" s="14"/>
    </row>
    <row r="723" spans="3:4" x14ac:dyDescent="0.2">
      <c r="C723" s="14"/>
      <c r="D723" s="14"/>
    </row>
    <row r="724" spans="3:4" x14ac:dyDescent="0.2">
      <c r="C724" s="14"/>
      <c r="D724" s="14"/>
    </row>
    <row r="725" spans="3:4" x14ac:dyDescent="0.2">
      <c r="C725" s="14"/>
      <c r="D725" s="14"/>
    </row>
    <row r="726" spans="3:4" x14ac:dyDescent="0.2">
      <c r="C726" s="14"/>
      <c r="D726" s="14"/>
    </row>
    <row r="727" spans="3:4" x14ac:dyDescent="0.2">
      <c r="C727" s="14"/>
      <c r="D727" s="14"/>
    </row>
    <row r="728" spans="3:4" x14ac:dyDescent="0.2">
      <c r="C728" s="14"/>
      <c r="D728" s="14"/>
    </row>
    <row r="729" spans="3:4" x14ac:dyDescent="0.2">
      <c r="C729" s="14"/>
      <c r="D729" s="14"/>
    </row>
    <row r="730" spans="3:4" x14ac:dyDescent="0.2">
      <c r="C730" s="14"/>
      <c r="D730" s="14"/>
    </row>
    <row r="731" spans="3:4" x14ac:dyDescent="0.2">
      <c r="C731" s="14"/>
      <c r="D731" s="14"/>
    </row>
    <row r="732" spans="3:4" x14ac:dyDescent="0.2">
      <c r="C732" s="14"/>
      <c r="D732" s="14"/>
    </row>
    <row r="733" spans="3:4" x14ac:dyDescent="0.2">
      <c r="C733" s="14"/>
      <c r="D733" s="14"/>
    </row>
    <row r="734" spans="3:4" x14ac:dyDescent="0.2">
      <c r="C734" s="14"/>
      <c r="D734" s="14"/>
    </row>
    <row r="735" spans="3:4" x14ac:dyDescent="0.2">
      <c r="C735" s="14"/>
      <c r="D735" s="14"/>
    </row>
    <row r="736" spans="3:4" x14ac:dyDescent="0.2">
      <c r="C736" s="14"/>
      <c r="D736" s="14"/>
    </row>
    <row r="737" spans="3:4" x14ac:dyDescent="0.2">
      <c r="C737" s="14"/>
      <c r="D737" s="14"/>
    </row>
    <row r="738" spans="3:4" x14ac:dyDescent="0.2">
      <c r="C738" s="14"/>
      <c r="D738" s="14"/>
    </row>
    <row r="739" spans="3:4" x14ac:dyDescent="0.2">
      <c r="C739" s="14"/>
      <c r="D739" s="14"/>
    </row>
    <row r="740" spans="3:4" x14ac:dyDescent="0.2">
      <c r="C740" s="14"/>
      <c r="D740" s="14"/>
    </row>
    <row r="741" spans="3:4" x14ac:dyDescent="0.2">
      <c r="C741" s="14"/>
      <c r="D741" s="14"/>
    </row>
    <row r="742" spans="3:4" x14ac:dyDescent="0.2">
      <c r="C742" s="14"/>
      <c r="D742" s="14"/>
    </row>
    <row r="743" spans="3:4" x14ac:dyDescent="0.2">
      <c r="C743" s="14"/>
      <c r="D743" s="14"/>
    </row>
    <row r="744" spans="3:4" x14ac:dyDescent="0.2">
      <c r="C744" s="14"/>
      <c r="D744" s="14"/>
    </row>
    <row r="745" spans="3:4" x14ac:dyDescent="0.2">
      <c r="C745" s="14"/>
      <c r="D745" s="14"/>
    </row>
    <row r="746" spans="3:4" x14ac:dyDescent="0.2">
      <c r="C746" s="14"/>
      <c r="D746" s="14"/>
    </row>
    <row r="747" spans="3:4" x14ac:dyDescent="0.2">
      <c r="C747" s="14"/>
      <c r="D747" s="14"/>
    </row>
    <row r="748" spans="3:4" x14ac:dyDescent="0.2">
      <c r="C748" s="14"/>
      <c r="D748" s="14"/>
    </row>
    <row r="749" spans="3:4" x14ac:dyDescent="0.2">
      <c r="C749" s="14"/>
      <c r="D749" s="14"/>
    </row>
    <row r="750" spans="3:4" x14ac:dyDescent="0.2">
      <c r="C750" s="14"/>
      <c r="D750" s="14"/>
    </row>
    <row r="751" spans="3:4" x14ac:dyDescent="0.2">
      <c r="C751" s="14"/>
      <c r="D751" s="14"/>
    </row>
    <row r="752" spans="3:4" x14ac:dyDescent="0.2">
      <c r="C752" s="14"/>
      <c r="D752" s="14"/>
    </row>
    <row r="753" spans="3:4" x14ac:dyDescent="0.2">
      <c r="C753" s="14"/>
      <c r="D753" s="14"/>
    </row>
    <row r="754" spans="3:4" x14ac:dyDescent="0.2">
      <c r="C754" s="14"/>
      <c r="D754" s="14"/>
    </row>
    <row r="755" spans="3:4" x14ac:dyDescent="0.2">
      <c r="C755" s="14"/>
      <c r="D755" s="14"/>
    </row>
    <row r="756" spans="3:4" x14ac:dyDescent="0.2">
      <c r="C756" s="14"/>
      <c r="D756" s="14"/>
    </row>
    <row r="757" spans="3:4" x14ac:dyDescent="0.2">
      <c r="C757" s="14"/>
      <c r="D757" s="14"/>
    </row>
    <row r="758" spans="3:4" x14ac:dyDescent="0.2">
      <c r="C758" s="14"/>
      <c r="D758" s="14"/>
    </row>
    <row r="759" spans="3:4" x14ac:dyDescent="0.2">
      <c r="C759" s="14"/>
      <c r="D759" s="14"/>
    </row>
    <row r="760" spans="3:4" x14ac:dyDescent="0.2">
      <c r="C760" s="14"/>
      <c r="D760" s="14"/>
    </row>
    <row r="761" spans="3:4" x14ac:dyDescent="0.2">
      <c r="C761" s="14"/>
      <c r="D761" s="14"/>
    </row>
    <row r="762" spans="3:4" x14ac:dyDescent="0.2">
      <c r="C762" s="14"/>
      <c r="D762" s="14"/>
    </row>
    <row r="763" spans="3:4" x14ac:dyDescent="0.2">
      <c r="C763" s="14"/>
      <c r="D763" s="14"/>
    </row>
    <row r="764" spans="3:4" x14ac:dyDescent="0.2">
      <c r="C764" s="14"/>
      <c r="D764" s="14"/>
    </row>
    <row r="765" spans="3:4" x14ac:dyDescent="0.2">
      <c r="C765" s="14"/>
      <c r="D765" s="14"/>
    </row>
    <row r="766" spans="3:4" x14ac:dyDescent="0.2">
      <c r="C766" s="14"/>
      <c r="D766" s="14"/>
    </row>
    <row r="767" spans="3:4" x14ac:dyDescent="0.2">
      <c r="C767" s="14"/>
      <c r="D767" s="14"/>
    </row>
    <row r="768" spans="3:4" x14ac:dyDescent="0.2">
      <c r="C768" s="14"/>
      <c r="D768" s="14"/>
    </row>
    <row r="769" spans="3:4" x14ac:dyDescent="0.2">
      <c r="C769" s="14"/>
      <c r="D769" s="14"/>
    </row>
    <row r="770" spans="3:4" x14ac:dyDescent="0.2">
      <c r="C770" s="14"/>
      <c r="D770" s="14"/>
    </row>
    <row r="771" spans="3:4" x14ac:dyDescent="0.2">
      <c r="C771" s="14"/>
      <c r="D771" s="14"/>
    </row>
    <row r="772" spans="3:4" x14ac:dyDescent="0.2">
      <c r="C772" s="14"/>
      <c r="D772" s="14"/>
    </row>
    <row r="773" spans="3:4" x14ac:dyDescent="0.2">
      <c r="C773" s="14"/>
      <c r="D773" s="14"/>
    </row>
    <row r="774" spans="3:4" x14ac:dyDescent="0.2">
      <c r="C774" s="14"/>
      <c r="D774" s="14"/>
    </row>
    <row r="775" spans="3:4" x14ac:dyDescent="0.2">
      <c r="C775" s="14"/>
      <c r="D775" s="14"/>
    </row>
    <row r="776" spans="3:4" x14ac:dyDescent="0.2">
      <c r="C776" s="14"/>
      <c r="D776" s="14"/>
    </row>
    <row r="777" spans="3:4" x14ac:dyDescent="0.2">
      <c r="C777" s="14"/>
      <c r="D777" s="14"/>
    </row>
    <row r="778" spans="3:4" x14ac:dyDescent="0.2">
      <c r="C778" s="14"/>
      <c r="D778" s="14"/>
    </row>
    <row r="779" spans="3:4" x14ac:dyDescent="0.2">
      <c r="C779" s="14"/>
      <c r="D779" s="14"/>
    </row>
    <row r="780" spans="3:4" x14ac:dyDescent="0.2">
      <c r="C780" s="14"/>
      <c r="D780" s="14"/>
    </row>
    <row r="781" spans="3:4" x14ac:dyDescent="0.2">
      <c r="C781" s="14"/>
      <c r="D781" s="14"/>
    </row>
    <row r="782" spans="3:4" x14ac:dyDescent="0.2">
      <c r="C782" s="14"/>
      <c r="D782" s="14"/>
    </row>
    <row r="783" spans="3:4" x14ac:dyDescent="0.2">
      <c r="C783" s="14"/>
      <c r="D783" s="14"/>
    </row>
    <row r="784" spans="3:4" x14ac:dyDescent="0.2">
      <c r="C784" s="14"/>
      <c r="D784" s="14"/>
    </row>
    <row r="785" spans="3:4" x14ac:dyDescent="0.2">
      <c r="C785" s="14"/>
      <c r="D785" s="14"/>
    </row>
    <row r="786" spans="3:4" x14ac:dyDescent="0.2">
      <c r="C786" s="14"/>
      <c r="D786" s="14"/>
    </row>
    <row r="787" spans="3:4" x14ac:dyDescent="0.2">
      <c r="C787" s="14"/>
      <c r="D787" s="14"/>
    </row>
    <row r="788" spans="3:4" x14ac:dyDescent="0.2">
      <c r="C788" s="14"/>
      <c r="D788" s="14"/>
    </row>
    <row r="789" spans="3:4" x14ac:dyDescent="0.2">
      <c r="C789" s="14"/>
      <c r="D789" s="14"/>
    </row>
    <row r="790" spans="3:4" x14ac:dyDescent="0.2">
      <c r="C790" s="14"/>
      <c r="D790" s="14"/>
    </row>
    <row r="791" spans="3:4" x14ac:dyDescent="0.2">
      <c r="C791" s="14"/>
      <c r="D791" s="14"/>
    </row>
    <row r="792" spans="3:4" x14ac:dyDescent="0.2">
      <c r="C792" s="14"/>
      <c r="D792" s="14"/>
    </row>
    <row r="793" spans="3:4" x14ac:dyDescent="0.2">
      <c r="C793" s="14"/>
      <c r="D793" s="14"/>
    </row>
    <row r="794" spans="3:4" x14ac:dyDescent="0.2">
      <c r="C794" s="14"/>
      <c r="D794" s="14"/>
    </row>
    <row r="795" spans="3:4" x14ac:dyDescent="0.2">
      <c r="C795" s="14"/>
      <c r="D795" s="14"/>
    </row>
    <row r="796" spans="3:4" x14ac:dyDescent="0.2">
      <c r="C796" s="14"/>
      <c r="D796" s="14"/>
    </row>
    <row r="797" spans="3:4" x14ac:dyDescent="0.2">
      <c r="C797" s="14"/>
      <c r="D797" s="14"/>
    </row>
    <row r="798" spans="3:4" x14ac:dyDescent="0.2">
      <c r="C798" s="14"/>
      <c r="D798" s="14"/>
    </row>
    <row r="799" spans="3:4" x14ac:dyDescent="0.2">
      <c r="C799" s="14"/>
      <c r="D799" s="14"/>
    </row>
    <row r="800" spans="3:4" x14ac:dyDescent="0.2">
      <c r="C800" s="14"/>
      <c r="D800" s="14"/>
    </row>
    <row r="801" spans="3:4" x14ac:dyDescent="0.2">
      <c r="C801" s="14"/>
      <c r="D801" s="14"/>
    </row>
    <row r="802" spans="3:4" x14ac:dyDescent="0.2">
      <c r="C802" s="14"/>
      <c r="D802" s="14"/>
    </row>
    <row r="803" spans="3:4" x14ac:dyDescent="0.2">
      <c r="C803" s="14"/>
      <c r="D803" s="14"/>
    </row>
    <row r="804" spans="3:4" x14ac:dyDescent="0.2">
      <c r="C804" s="14"/>
      <c r="D804" s="14"/>
    </row>
    <row r="805" spans="3:4" x14ac:dyDescent="0.2">
      <c r="C805" s="14"/>
      <c r="D805" s="14"/>
    </row>
    <row r="806" spans="3:4" x14ac:dyDescent="0.2">
      <c r="C806" s="14"/>
      <c r="D806" s="14"/>
    </row>
    <row r="807" spans="3:4" x14ac:dyDescent="0.2">
      <c r="C807" s="14"/>
      <c r="D807" s="14"/>
    </row>
    <row r="808" spans="3:4" x14ac:dyDescent="0.2">
      <c r="C808" s="14"/>
      <c r="D808" s="14"/>
    </row>
    <row r="809" spans="3:4" x14ac:dyDescent="0.2">
      <c r="C809" s="14"/>
      <c r="D809" s="14"/>
    </row>
    <row r="810" spans="3:4" x14ac:dyDescent="0.2">
      <c r="C810" s="14"/>
      <c r="D810" s="14"/>
    </row>
    <row r="811" spans="3:4" x14ac:dyDescent="0.2">
      <c r="C811" s="14"/>
      <c r="D811" s="14"/>
    </row>
    <row r="812" spans="3:4" x14ac:dyDescent="0.2">
      <c r="C812" s="14"/>
      <c r="D812" s="14"/>
    </row>
    <row r="813" spans="3:4" x14ac:dyDescent="0.2">
      <c r="C813" s="14"/>
      <c r="D813" s="14"/>
    </row>
    <row r="814" spans="3:4" x14ac:dyDescent="0.2">
      <c r="C814" s="14"/>
      <c r="D814" s="14"/>
    </row>
    <row r="815" spans="3:4" x14ac:dyDescent="0.2">
      <c r="C815" s="14"/>
      <c r="D815" s="14"/>
    </row>
    <row r="816" spans="3:4" x14ac:dyDescent="0.2">
      <c r="C816" s="14"/>
      <c r="D816" s="14"/>
    </row>
    <row r="817" spans="3:4" x14ac:dyDescent="0.2">
      <c r="C817" s="14"/>
      <c r="D817" s="14"/>
    </row>
    <row r="818" spans="3:4" x14ac:dyDescent="0.2">
      <c r="C818" s="14"/>
      <c r="D818" s="14"/>
    </row>
    <row r="819" spans="3:4" x14ac:dyDescent="0.2">
      <c r="C819" s="14"/>
      <c r="D819" s="14"/>
    </row>
    <row r="820" spans="3:4" x14ac:dyDescent="0.2">
      <c r="C820" s="14"/>
      <c r="D820" s="14"/>
    </row>
    <row r="821" spans="3:4" x14ac:dyDescent="0.2">
      <c r="C821" s="14"/>
      <c r="D821" s="14"/>
    </row>
    <row r="822" spans="3:4" x14ac:dyDescent="0.2">
      <c r="C822" s="14"/>
      <c r="D822" s="14"/>
    </row>
    <row r="823" spans="3:4" x14ac:dyDescent="0.2">
      <c r="C823" s="14"/>
      <c r="D823" s="14"/>
    </row>
    <row r="824" spans="3:4" x14ac:dyDescent="0.2">
      <c r="C824" s="14"/>
      <c r="D824" s="14"/>
    </row>
    <row r="825" spans="3:4" x14ac:dyDescent="0.2">
      <c r="C825" s="14"/>
      <c r="D825" s="14"/>
    </row>
    <row r="826" spans="3:4" x14ac:dyDescent="0.2">
      <c r="C826" s="14"/>
      <c r="D826" s="14"/>
    </row>
    <row r="827" spans="3:4" x14ac:dyDescent="0.2">
      <c r="C827" s="14"/>
      <c r="D827" s="14"/>
    </row>
    <row r="828" spans="3:4" x14ac:dyDescent="0.2">
      <c r="C828" s="14"/>
      <c r="D828" s="14"/>
    </row>
    <row r="829" spans="3:4" x14ac:dyDescent="0.2">
      <c r="C829" s="14"/>
      <c r="D829" s="14"/>
    </row>
    <row r="830" spans="3:4" x14ac:dyDescent="0.2">
      <c r="C830" s="14"/>
      <c r="D830" s="14"/>
    </row>
    <row r="831" spans="3:4" x14ac:dyDescent="0.2">
      <c r="C831" s="14"/>
      <c r="D831" s="14"/>
    </row>
    <row r="832" spans="3:4" x14ac:dyDescent="0.2">
      <c r="C832" s="14"/>
      <c r="D832" s="14"/>
    </row>
    <row r="833" spans="3:4" x14ac:dyDescent="0.2">
      <c r="C833" s="14"/>
      <c r="D833" s="14"/>
    </row>
    <row r="834" spans="3:4" x14ac:dyDescent="0.2">
      <c r="C834" s="14"/>
      <c r="D834" s="14"/>
    </row>
    <row r="835" spans="3:4" x14ac:dyDescent="0.2">
      <c r="C835" s="14"/>
      <c r="D835" s="14"/>
    </row>
    <row r="836" spans="3:4" x14ac:dyDescent="0.2">
      <c r="C836" s="14"/>
      <c r="D836" s="14"/>
    </row>
    <row r="837" spans="3:4" x14ac:dyDescent="0.2">
      <c r="C837" s="14"/>
      <c r="D837" s="14"/>
    </row>
    <row r="838" spans="3:4" x14ac:dyDescent="0.2">
      <c r="C838" s="14"/>
      <c r="D838" s="14"/>
    </row>
    <row r="839" spans="3:4" x14ac:dyDescent="0.2">
      <c r="C839" s="14"/>
      <c r="D839" s="14"/>
    </row>
    <row r="840" spans="3:4" x14ac:dyDescent="0.2">
      <c r="C840" s="14"/>
      <c r="D840" s="14"/>
    </row>
    <row r="841" spans="3:4" x14ac:dyDescent="0.2">
      <c r="C841" s="14"/>
      <c r="D841" s="14"/>
    </row>
    <row r="842" spans="3:4" x14ac:dyDescent="0.2">
      <c r="C842" s="14"/>
      <c r="D842" s="14"/>
    </row>
    <row r="843" spans="3:4" x14ac:dyDescent="0.2">
      <c r="C843" s="14"/>
      <c r="D843" s="14"/>
    </row>
    <row r="844" spans="3:4" x14ac:dyDescent="0.2">
      <c r="C844" s="14"/>
      <c r="D844" s="14"/>
    </row>
    <row r="845" spans="3:4" x14ac:dyDescent="0.2">
      <c r="C845" s="14"/>
      <c r="D845" s="14"/>
    </row>
    <row r="846" spans="3:4" x14ac:dyDescent="0.2">
      <c r="C846" s="14"/>
      <c r="D846" s="14"/>
    </row>
    <row r="847" spans="3:4" x14ac:dyDescent="0.2">
      <c r="C847" s="14"/>
      <c r="D847" s="14"/>
    </row>
    <row r="848" spans="3:4" x14ac:dyDescent="0.2">
      <c r="C848" s="14"/>
      <c r="D848" s="14"/>
    </row>
    <row r="849" spans="3:4" x14ac:dyDescent="0.2">
      <c r="C849" s="14"/>
      <c r="D849" s="14"/>
    </row>
    <row r="850" spans="3:4" x14ac:dyDescent="0.2">
      <c r="C850" s="14"/>
      <c r="D850" s="14"/>
    </row>
    <row r="851" spans="3:4" x14ac:dyDescent="0.2">
      <c r="C851" s="14"/>
      <c r="D851" s="14"/>
    </row>
    <row r="852" spans="3:4" x14ac:dyDescent="0.2">
      <c r="C852" s="14"/>
      <c r="D852" s="14"/>
    </row>
    <row r="853" spans="3:4" x14ac:dyDescent="0.2">
      <c r="C853" s="14"/>
      <c r="D853" s="14"/>
    </row>
    <row r="854" spans="3:4" x14ac:dyDescent="0.2">
      <c r="C854" s="14"/>
      <c r="D854" s="14"/>
    </row>
    <row r="855" spans="3:4" x14ac:dyDescent="0.2">
      <c r="C855" s="14"/>
      <c r="D855" s="14"/>
    </row>
    <row r="856" spans="3:4" x14ac:dyDescent="0.2">
      <c r="C856" s="14"/>
      <c r="D856" s="14"/>
    </row>
    <row r="857" spans="3:4" x14ac:dyDescent="0.2">
      <c r="C857" s="14"/>
      <c r="D857" s="14"/>
    </row>
    <row r="858" spans="3:4" x14ac:dyDescent="0.2">
      <c r="C858" s="14"/>
      <c r="D858" s="14"/>
    </row>
    <row r="859" spans="3:4" x14ac:dyDescent="0.2">
      <c r="C859" s="14"/>
      <c r="D859" s="14"/>
    </row>
    <row r="860" spans="3:4" x14ac:dyDescent="0.2">
      <c r="C860" s="14"/>
      <c r="D860" s="14"/>
    </row>
    <row r="861" spans="3:4" x14ac:dyDescent="0.2">
      <c r="C861" s="14"/>
      <c r="D861" s="14"/>
    </row>
    <row r="862" spans="3:4" x14ac:dyDescent="0.2">
      <c r="C862" s="14"/>
      <c r="D862" s="14"/>
    </row>
    <row r="863" spans="3:4" x14ac:dyDescent="0.2">
      <c r="C863" s="14"/>
      <c r="D863" s="14"/>
    </row>
    <row r="864" spans="3:4" x14ac:dyDescent="0.2">
      <c r="C864" s="14"/>
      <c r="D864" s="14"/>
    </row>
    <row r="865" spans="3:4" x14ac:dyDescent="0.2">
      <c r="C865" s="14"/>
      <c r="D865" s="14"/>
    </row>
    <row r="866" spans="3:4" x14ac:dyDescent="0.2">
      <c r="C866" s="14"/>
      <c r="D866" s="14"/>
    </row>
    <row r="867" spans="3:4" x14ac:dyDescent="0.2">
      <c r="C867" s="14"/>
      <c r="D867" s="14"/>
    </row>
    <row r="868" spans="3:4" x14ac:dyDescent="0.2">
      <c r="C868" s="14"/>
      <c r="D868" s="14"/>
    </row>
    <row r="869" spans="3:4" x14ac:dyDescent="0.2">
      <c r="C869" s="14"/>
      <c r="D869" s="14"/>
    </row>
    <row r="870" spans="3:4" x14ac:dyDescent="0.2">
      <c r="C870" s="14"/>
      <c r="D870" s="14"/>
    </row>
    <row r="871" spans="3:4" x14ac:dyDescent="0.2">
      <c r="C871" s="14"/>
      <c r="D871" s="14"/>
    </row>
    <row r="872" spans="3:4" x14ac:dyDescent="0.2">
      <c r="C872" s="14"/>
      <c r="D872" s="14"/>
    </row>
    <row r="873" spans="3:4" x14ac:dyDescent="0.2">
      <c r="C873" s="14"/>
      <c r="D873" s="14"/>
    </row>
    <row r="874" spans="3:4" x14ac:dyDescent="0.2">
      <c r="C874" s="14"/>
      <c r="D874" s="14"/>
    </row>
    <row r="875" spans="3:4" x14ac:dyDescent="0.2">
      <c r="C875" s="14"/>
      <c r="D875" s="14"/>
    </row>
    <row r="876" spans="3:4" x14ac:dyDescent="0.2">
      <c r="C876" s="14"/>
      <c r="D876" s="14"/>
    </row>
    <row r="877" spans="3:4" x14ac:dyDescent="0.2">
      <c r="C877" s="14"/>
      <c r="D877" s="14"/>
    </row>
    <row r="878" spans="3:4" x14ac:dyDescent="0.2">
      <c r="C878" s="14"/>
      <c r="D878" s="14"/>
    </row>
    <row r="879" spans="3:4" x14ac:dyDescent="0.2">
      <c r="C879" s="14"/>
      <c r="D879" s="14"/>
    </row>
    <row r="880" spans="3:4" x14ac:dyDescent="0.2">
      <c r="C880" s="14"/>
      <c r="D880" s="14"/>
    </row>
    <row r="881" spans="3:4" x14ac:dyDescent="0.2">
      <c r="C881" s="14"/>
      <c r="D881" s="14"/>
    </row>
    <row r="882" spans="3:4" x14ac:dyDescent="0.2">
      <c r="C882" s="14"/>
      <c r="D882" s="14"/>
    </row>
    <row r="883" spans="3:4" x14ac:dyDescent="0.2">
      <c r="C883" s="14"/>
      <c r="D883" s="14"/>
    </row>
    <row r="884" spans="3:4" x14ac:dyDescent="0.2">
      <c r="C884" s="14"/>
      <c r="D884" s="14"/>
    </row>
    <row r="885" spans="3:4" x14ac:dyDescent="0.2">
      <c r="C885" s="14"/>
      <c r="D885" s="14"/>
    </row>
    <row r="886" spans="3:4" x14ac:dyDescent="0.2">
      <c r="C886" s="14"/>
      <c r="D886" s="14"/>
    </row>
    <row r="887" spans="3:4" x14ac:dyDescent="0.2">
      <c r="C887" s="14"/>
      <c r="D887" s="14"/>
    </row>
    <row r="888" spans="3:4" x14ac:dyDescent="0.2">
      <c r="C888" s="14"/>
      <c r="D888" s="14"/>
    </row>
    <row r="889" spans="3:4" x14ac:dyDescent="0.2">
      <c r="C889" s="14"/>
      <c r="D889" s="14"/>
    </row>
    <row r="890" spans="3:4" x14ac:dyDescent="0.2">
      <c r="C890" s="14"/>
      <c r="D890" s="14"/>
    </row>
    <row r="891" spans="3:4" x14ac:dyDescent="0.2">
      <c r="C891" s="14"/>
      <c r="D891" s="14"/>
    </row>
    <row r="892" spans="3:4" x14ac:dyDescent="0.2">
      <c r="C892" s="14"/>
      <c r="D892" s="14"/>
    </row>
    <row r="893" spans="3:4" x14ac:dyDescent="0.2">
      <c r="C893" s="14"/>
      <c r="D893" s="14"/>
    </row>
    <row r="894" spans="3:4" x14ac:dyDescent="0.2">
      <c r="C894" s="14"/>
      <c r="D894" s="14"/>
    </row>
    <row r="895" spans="3:4" x14ac:dyDescent="0.2">
      <c r="C895" s="14"/>
      <c r="D895" s="14"/>
    </row>
    <row r="896" spans="3:4" x14ac:dyDescent="0.2">
      <c r="C896" s="14"/>
      <c r="D896" s="14"/>
    </row>
    <row r="897" spans="3:4" x14ac:dyDescent="0.2">
      <c r="C897" s="14"/>
      <c r="D897" s="14"/>
    </row>
    <row r="898" spans="3:4" x14ac:dyDescent="0.2">
      <c r="C898" s="14"/>
      <c r="D898" s="14"/>
    </row>
    <row r="899" spans="3:4" x14ac:dyDescent="0.2">
      <c r="C899" s="14"/>
      <c r="D899" s="14"/>
    </row>
    <row r="900" spans="3:4" x14ac:dyDescent="0.2">
      <c r="C900" s="14"/>
      <c r="D900" s="14"/>
    </row>
    <row r="901" spans="3:4" x14ac:dyDescent="0.2">
      <c r="C901" s="14"/>
      <c r="D901" s="14"/>
    </row>
    <row r="902" spans="3:4" x14ac:dyDescent="0.2">
      <c r="C902" s="14"/>
      <c r="D902" s="14"/>
    </row>
    <row r="903" spans="3:4" x14ac:dyDescent="0.2">
      <c r="C903" s="14"/>
      <c r="D903" s="14"/>
    </row>
    <row r="904" spans="3:4" x14ac:dyDescent="0.2">
      <c r="C904" s="14"/>
      <c r="D904" s="14"/>
    </row>
    <row r="905" spans="3:4" x14ac:dyDescent="0.2">
      <c r="C905" s="14"/>
      <c r="D905" s="14"/>
    </row>
    <row r="906" spans="3:4" x14ac:dyDescent="0.2">
      <c r="C906" s="14"/>
      <c r="D906" s="14"/>
    </row>
    <row r="907" spans="3:4" x14ac:dyDescent="0.2">
      <c r="C907" s="14"/>
      <c r="D907" s="14"/>
    </row>
    <row r="908" spans="3:4" x14ac:dyDescent="0.2">
      <c r="C908" s="14"/>
      <c r="D908" s="14"/>
    </row>
    <row r="909" spans="3:4" x14ac:dyDescent="0.2">
      <c r="C909" s="14"/>
      <c r="D909" s="14"/>
    </row>
    <row r="910" spans="3:4" x14ac:dyDescent="0.2">
      <c r="C910" s="14"/>
      <c r="D910" s="14"/>
    </row>
    <row r="911" spans="3:4" x14ac:dyDescent="0.2">
      <c r="C911" s="14"/>
      <c r="D911" s="14"/>
    </row>
    <row r="912" spans="3:4" x14ac:dyDescent="0.2">
      <c r="C912" s="14"/>
      <c r="D912" s="14"/>
    </row>
    <row r="913" spans="3:4" x14ac:dyDescent="0.2">
      <c r="C913" s="14"/>
      <c r="D913" s="14"/>
    </row>
    <row r="914" spans="3:4" x14ac:dyDescent="0.2">
      <c r="C914" s="14"/>
      <c r="D914" s="14"/>
    </row>
    <row r="915" spans="3:4" x14ac:dyDescent="0.2">
      <c r="C915" s="14"/>
      <c r="D915" s="14"/>
    </row>
    <row r="916" spans="3:4" x14ac:dyDescent="0.2">
      <c r="C916" s="14"/>
      <c r="D916" s="14"/>
    </row>
    <row r="917" spans="3:4" x14ac:dyDescent="0.2">
      <c r="C917" s="14"/>
      <c r="D917" s="14"/>
    </row>
    <row r="918" spans="3:4" x14ac:dyDescent="0.2">
      <c r="C918" s="14"/>
      <c r="D918" s="14"/>
    </row>
    <row r="919" spans="3:4" x14ac:dyDescent="0.2">
      <c r="C919" s="14"/>
      <c r="D919" s="14"/>
    </row>
    <row r="920" spans="3:4" x14ac:dyDescent="0.2">
      <c r="C920" s="14"/>
      <c r="D920" s="14"/>
    </row>
    <row r="921" spans="3:4" x14ac:dyDescent="0.2">
      <c r="C921" s="14"/>
      <c r="D921" s="14"/>
    </row>
    <row r="922" spans="3:4" x14ac:dyDescent="0.2">
      <c r="C922" s="14"/>
      <c r="D922" s="14"/>
    </row>
    <row r="923" spans="3:4" x14ac:dyDescent="0.2">
      <c r="C923" s="14"/>
      <c r="D923" s="14"/>
    </row>
    <row r="924" spans="3:4" x14ac:dyDescent="0.2">
      <c r="C924" s="14"/>
      <c r="D924" s="14"/>
    </row>
    <row r="925" spans="3:4" x14ac:dyDescent="0.2">
      <c r="C925" s="14"/>
      <c r="D925" s="14"/>
    </row>
    <row r="926" spans="3:4" x14ac:dyDescent="0.2">
      <c r="C926" s="14"/>
      <c r="D926" s="14"/>
    </row>
    <row r="927" spans="3:4" x14ac:dyDescent="0.2">
      <c r="C927" s="14"/>
      <c r="D927" s="14"/>
    </row>
    <row r="928" spans="3:4" x14ac:dyDescent="0.2">
      <c r="C928" s="14"/>
      <c r="D928" s="14"/>
    </row>
    <row r="929" spans="3:4" x14ac:dyDescent="0.2">
      <c r="C929" s="14"/>
      <c r="D929" s="14"/>
    </row>
    <row r="930" spans="3:4" x14ac:dyDescent="0.2">
      <c r="C930" s="14"/>
      <c r="D930" s="14"/>
    </row>
    <row r="931" spans="3:4" x14ac:dyDescent="0.2">
      <c r="C931" s="14"/>
      <c r="D931" s="14"/>
    </row>
    <row r="932" spans="3:4" x14ac:dyDescent="0.2">
      <c r="C932" s="14"/>
      <c r="D932" s="14"/>
    </row>
    <row r="933" spans="3:4" x14ac:dyDescent="0.2">
      <c r="C933" s="14"/>
      <c r="D933" s="14"/>
    </row>
    <row r="934" spans="3:4" x14ac:dyDescent="0.2">
      <c r="C934" s="14"/>
      <c r="D934" s="14"/>
    </row>
    <row r="935" spans="3:4" x14ac:dyDescent="0.2">
      <c r="C935" s="14"/>
      <c r="D935" s="14"/>
    </row>
    <row r="936" spans="3:4" x14ac:dyDescent="0.2">
      <c r="C936" s="14"/>
      <c r="D936" s="14"/>
    </row>
    <row r="937" spans="3:4" x14ac:dyDescent="0.2">
      <c r="C937" s="14"/>
      <c r="D937" s="14"/>
    </row>
    <row r="938" spans="3:4" x14ac:dyDescent="0.2">
      <c r="C938" s="14"/>
      <c r="D938" s="14"/>
    </row>
    <row r="939" spans="3:4" x14ac:dyDescent="0.2">
      <c r="C939" s="14"/>
      <c r="D939" s="14"/>
    </row>
    <row r="940" spans="3:4" x14ac:dyDescent="0.2">
      <c r="C940" s="14"/>
      <c r="D940" s="14"/>
    </row>
    <row r="941" spans="3:4" x14ac:dyDescent="0.2">
      <c r="C941" s="14"/>
      <c r="D941" s="14"/>
    </row>
    <row r="942" spans="3:4" x14ac:dyDescent="0.2">
      <c r="C942" s="14"/>
      <c r="D942" s="14"/>
    </row>
    <row r="943" spans="3:4" x14ac:dyDescent="0.2">
      <c r="C943" s="14"/>
      <c r="D943" s="14"/>
    </row>
    <row r="944" spans="3:4" x14ac:dyDescent="0.2">
      <c r="C944" s="14"/>
      <c r="D944" s="14"/>
    </row>
    <row r="945" spans="3:4" x14ac:dyDescent="0.2">
      <c r="C945" s="14"/>
      <c r="D945" s="14"/>
    </row>
    <row r="946" spans="3:4" x14ac:dyDescent="0.2">
      <c r="C946" s="14"/>
      <c r="D946" s="14"/>
    </row>
    <row r="947" spans="3:4" x14ac:dyDescent="0.2">
      <c r="C947" s="14"/>
      <c r="D947" s="14"/>
    </row>
    <row r="948" spans="3:4" x14ac:dyDescent="0.2">
      <c r="C948" s="14"/>
      <c r="D948" s="14"/>
    </row>
    <row r="949" spans="3:4" x14ac:dyDescent="0.2">
      <c r="C949" s="14"/>
      <c r="D949" s="14"/>
    </row>
    <row r="950" spans="3:4" x14ac:dyDescent="0.2">
      <c r="C950" s="14"/>
      <c r="D950" s="14"/>
    </row>
    <row r="951" spans="3:4" x14ac:dyDescent="0.2">
      <c r="C951" s="14"/>
      <c r="D951" s="14"/>
    </row>
    <row r="952" spans="3:4" x14ac:dyDescent="0.2">
      <c r="C952" s="14"/>
      <c r="D952" s="14"/>
    </row>
    <row r="953" spans="3:4" x14ac:dyDescent="0.2">
      <c r="C953" s="14"/>
      <c r="D953" s="14"/>
    </row>
    <row r="954" spans="3:4" x14ac:dyDescent="0.2">
      <c r="C954" s="14"/>
      <c r="D954" s="14"/>
    </row>
    <row r="955" spans="3:4" x14ac:dyDescent="0.2">
      <c r="C955" s="14"/>
      <c r="D955" s="14"/>
    </row>
    <row r="956" spans="3:4" x14ac:dyDescent="0.2">
      <c r="C956" s="14"/>
      <c r="D956" s="14"/>
    </row>
    <row r="957" spans="3:4" x14ac:dyDescent="0.2">
      <c r="C957" s="14"/>
      <c r="D957" s="14"/>
    </row>
    <row r="958" spans="3:4" x14ac:dyDescent="0.2">
      <c r="C958" s="14"/>
      <c r="D958" s="14"/>
    </row>
    <row r="959" spans="3:4" x14ac:dyDescent="0.2">
      <c r="C959" s="14"/>
      <c r="D959" s="14"/>
    </row>
    <row r="960" spans="3:4" x14ac:dyDescent="0.2">
      <c r="C960" s="14"/>
      <c r="D960" s="14"/>
    </row>
    <row r="961" spans="3:4" x14ac:dyDescent="0.2">
      <c r="C961" s="14"/>
      <c r="D961" s="14"/>
    </row>
    <row r="962" spans="3:4" x14ac:dyDescent="0.2">
      <c r="C962" s="14"/>
      <c r="D962" s="14"/>
    </row>
    <row r="963" spans="3:4" x14ac:dyDescent="0.2">
      <c r="C963" s="14"/>
      <c r="D963" s="14"/>
    </row>
    <row r="964" spans="3:4" x14ac:dyDescent="0.2">
      <c r="C964" s="14"/>
      <c r="D964" s="14"/>
    </row>
    <row r="965" spans="3:4" x14ac:dyDescent="0.2">
      <c r="C965" s="14"/>
      <c r="D965" s="14"/>
    </row>
    <row r="966" spans="3:4" x14ac:dyDescent="0.2">
      <c r="C966" s="14"/>
      <c r="D966" s="14"/>
    </row>
    <row r="967" spans="3:4" x14ac:dyDescent="0.2">
      <c r="C967" s="14"/>
      <c r="D967" s="14"/>
    </row>
    <row r="968" spans="3:4" x14ac:dyDescent="0.2">
      <c r="C968" s="14"/>
      <c r="D968" s="14"/>
    </row>
    <row r="969" spans="3:4" x14ac:dyDescent="0.2">
      <c r="C969" s="14"/>
      <c r="D969" s="14"/>
    </row>
    <row r="970" spans="3:4" x14ac:dyDescent="0.2">
      <c r="C970" s="14"/>
      <c r="D970" s="14"/>
    </row>
    <row r="971" spans="3:4" x14ac:dyDescent="0.2">
      <c r="C971" s="14"/>
      <c r="D971" s="14"/>
    </row>
    <row r="972" spans="3:4" x14ac:dyDescent="0.2">
      <c r="C972" s="14"/>
      <c r="D972" s="14"/>
    </row>
    <row r="973" spans="3:4" x14ac:dyDescent="0.2">
      <c r="C973" s="14"/>
      <c r="D973" s="14"/>
    </row>
    <row r="974" spans="3:4" x14ac:dyDescent="0.2">
      <c r="C974" s="14"/>
      <c r="D974" s="14"/>
    </row>
    <row r="975" spans="3:4" x14ac:dyDescent="0.2">
      <c r="C975" s="14"/>
      <c r="D975" s="14"/>
    </row>
    <row r="976" spans="3:4" x14ac:dyDescent="0.2">
      <c r="C976" s="14"/>
      <c r="D976" s="14"/>
    </row>
    <row r="977" spans="3:4" x14ac:dyDescent="0.2">
      <c r="C977" s="14"/>
      <c r="D977" s="14"/>
    </row>
    <row r="978" spans="3:4" x14ac:dyDescent="0.2">
      <c r="C978" s="14"/>
      <c r="D978" s="14"/>
    </row>
    <row r="979" spans="3:4" x14ac:dyDescent="0.2">
      <c r="C979" s="14"/>
      <c r="D979" s="14"/>
    </row>
    <row r="980" spans="3:4" x14ac:dyDescent="0.2">
      <c r="C980" s="14"/>
      <c r="D980" s="14"/>
    </row>
    <row r="981" spans="3:4" x14ac:dyDescent="0.2">
      <c r="C981" s="14"/>
      <c r="D981" s="14"/>
    </row>
    <row r="982" spans="3:4" x14ac:dyDescent="0.2">
      <c r="C982" s="14"/>
      <c r="D982" s="14"/>
    </row>
    <row r="983" spans="3:4" x14ac:dyDescent="0.2">
      <c r="C983" s="14"/>
      <c r="D983" s="14"/>
    </row>
    <row r="984" spans="3:4" x14ac:dyDescent="0.2">
      <c r="C984" s="14"/>
      <c r="D984" s="14"/>
    </row>
    <row r="985" spans="3:4" x14ac:dyDescent="0.2">
      <c r="C985" s="14"/>
      <c r="D985" s="14"/>
    </row>
    <row r="986" spans="3:4" x14ac:dyDescent="0.2">
      <c r="C986" s="14"/>
      <c r="D986" s="14"/>
    </row>
    <row r="987" spans="3:4" x14ac:dyDescent="0.2">
      <c r="C987" s="14"/>
      <c r="D987" s="14"/>
    </row>
    <row r="988" spans="3:4" x14ac:dyDescent="0.2">
      <c r="C988" s="14"/>
      <c r="D988" s="14"/>
    </row>
    <row r="989" spans="3:4" x14ac:dyDescent="0.2">
      <c r="C989" s="14"/>
      <c r="D989" s="14"/>
    </row>
    <row r="990" spans="3:4" x14ac:dyDescent="0.2">
      <c r="C990" s="14"/>
      <c r="D990" s="14"/>
    </row>
    <row r="991" spans="3:4" x14ac:dyDescent="0.2">
      <c r="C991" s="14"/>
      <c r="D991" s="14"/>
    </row>
    <row r="992" spans="3:4" x14ac:dyDescent="0.2">
      <c r="C992" s="14"/>
      <c r="D992" s="14"/>
    </row>
    <row r="993" spans="3:4" x14ac:dyDescent="0.2">
      <c r="C993" s="14"/>
      <c r="D993" s="14"/>
    </row>
    <row r="994" spans="3:4" x14ac:dyDescent="0.2">
      <c r="C994" s="14"/>
      <c r="D994" s="14"/>
    </row>
    <row r="995" spans="3:4" x14ac:dyDescent="0.2">
      <c r="C995" s="14"/>
      <c r="D995" s="14"/>
    </row>
    <row r="996" spans="3:4" x14ac:dyDescent="0.2">
      <c r="C996" s="14"/>
      <c r="D996" s="14"/>
    </row>
    <row r="997" spans="3:4" x14ac:dyDescent="0.2">
      <c r="C997" s="14"/>
      <c r="D997" s="14"/>
    </row>
    <row r="998" spans="3:4" x14ac:dyDescent="0.2">
      <c r="C998" s="14"/>
      <c r="D998" s="14"/>
    </row>
    <row r="999" spans="3:4" x14ac:dyDescent="0.2">
      <c r="C999" s="14"/>
      <c r="D999" s="14"/>
    </row>
    <row r="1000" spans="3:4" x14ac:dyDescent="0.2">
      <c r="C1000" s="14"/>
      <c r="D1000" s="14"/>
    </row>
    <row r="1001" spans="3:4" x14ac:dyDescent="0.2">
      <c r="C1001" s="14"/>
      <c r="D1001" s="14"/>
    </row>
    <row r="1002" spans="3:4" x14ac:dyDescent="0.2">
      <c r="C1002" s="14"/>
      <c r="D1002" s="14"/>
    </row>
    <row r="1003" spans="3:4" x14ac:dyDescent="0.2">
      <c r="C1003" s="14"/>
      <c r="D1003" s="14"/>
    </row>
    <row r="1004" spans="3:4" x14ac:dyDescent="0.2">
      <c r="C1004" s="14"/>
      <c r="D1004" s="14"/>
    </row>
    <row r="1005" spans="3:4" x14ac:dyDescent="0.2">
      <c r="C1005" s="14"/>
      <c r="D1005" s="14"/>
    </row>
    <row r="1006" spans="3:4" x14ac:dyDescent="0.2">
      <c r="C1006" s="14"/>
      <c r="D1006" s="14"/>
    </row>
    <row r="1007" spans="3:4" x14ac:dyDescent="0.2">
      <c r="C1007" s="14"/>
      <c r="D1007" s="14"/>
    </row>
    <row r="1008" spans="3:4" x14ac:dyDescent="0.2">
      <c r="C1008" s="14"/>
      <c r="D1008" s="14"/>
    </row>
    <row r="1009" spans="3:4" x14ac:dyDescent="0.2">
      <c r="C1009" s="14"/>
      <c r="D1009" s="14"/>
    </row>
    <row r="1010" spans="3:4" x14ac:dyDescent="0.2">
      <c r="C1010" s="14"/>
      <c r="D1010" s="14"/>
    </row>
    <row r="1011" spans="3:4" x14ac:dyDescent="0.2">
      <c r="C1011" s="14"/>
      <c r="D1011" s="14"/>
    </row>
    <row r="1012" spans="3:4" x14ac:dyDescent="0.2">
      <c r="C1012" s="14"/>
      <c r="D1012" s="14"/>
    </row>
    <row r="1013" spans="3:4" x14ac:dyDescent="0.2">
      <c r="C1013" s="14"/>
      <c r="D1013" s="14"/>
    </row>
    <row r="1014" spans="3:4" x14ac:dyDescent="0.2">
      <c r="C1014" s="14"/>
      <c r="D1014" s="14"/>
    </row>
    <row r="1015" spans="3:4" x14ac:dyDescent="0.2">
      <c r="C1015" s="14"/>
      <c r="D1015" s="14"/>
    </row>
    <row r="1016" spans="3:4" x14ac:dyDescent="0.2">
      <c r="C1016" s="14"/>
      <c r="D1016" s="14"/>
    </row>
    <row r="1017" spans="3:4" x14ac:dyDescent="0.2">
      <c r="C1017" s="14"/>
      <c r="D1017" s="14"/>
    </row>
    <row r="1018" spans="3:4" x14ac:dyDescent="0.2">
      <c r="C1018" s="14"/>
      <c r="D1018" s="14"/>
    </row>
    <row r="1019" spans="3:4" x14ac:dyDescent="0.2">
      <c r="C1019" s="14"/>
      <c r="D1019" s="14"/>
    </row>
    <row r="1020" spans="3:4" x14ac:dyDescent="0.2">
      <c r="C1020" s="14"/>
      <c r="D1020" s="14"/>
    </row>
    <row r="1021" spans="3:4" x14ac:dyDescent="0.2">
      <c r="C1021" s="14"/>
      <c r="D1021" s="14"/>
    </row>
    <row r="1022" spans="3:4" x14ac:dyDescent="0.2">
      <c r="C1022" s="14"/>
      <c r="D1022" s="14"/>
    </row>
    <row r="1023" spans="3:4" x14ac:dyDescent="0.2">
      <c r="C1023" s="14"/>
      <c r="D1023" s="14"/>
    </row>
    <row r="1024" spans="3:4" x14ac:dyDescent="0.2">
      <c r="C1024" s="14"/>
      <c r="D1024" s="14"/>
    </row>
    <row r="1025" spans="3:4" x14ac:dyDescent="0.2">
      <c r="C1025" s="14"/>
      <c r="D1025" s="14"/>
    </row>
    <row r="1026" spans="3:4" x14ac:dyDescent="0.2">
      <c r="C1026" s="14"/>
      <c r="D1026" s="14"/>
    </row>
    <row r="1027" spans="3:4" x14ac:dyDescent="0.2">
      <c r="C1027" s="14"/>
      <c r="D1027" s="14"/>
    </row>
    <row r="1028" spans="3:4" x14ac:dyDescent="0.2">
      <c r="C1028" s="14"/>
      <c r="D1028" s="14"/>
    </row>
    <row r="1029" spans="3:4" x14ac:dyDescent="0.2">
      <c r="C1029" s="14"/>
      <c r="D1029" s="14"/>
    </row>
    <row r="1030" spans="3:4" x14ac:dyDescent="0.2">
      <c r="C1030" s="14"/>
      <c r="D1030" s="14"/>
    </row>
    <row r="1031" spans="3:4" x14ac:dyDescent="0.2">
      <c r="C1031" s="14"/>
      <c r="D1031" s="14"/>
    </row>
    <row r="1032" spans="3:4" x14ac:dyDescent="0.2">
      <c r="C1032" s="14"/>
      <c r="D1032" s="14"/>
    </row>
    <row r="1033" spans="3:4" x14ac:dyDescent="0.2">
      <c r="C1033" s="14"/>
      <c r="D1033" s="14"/>
    </row>
    <row r="1034" spans="3:4" x14ac:dyDescent="0.2">
      <c r="C1034" s="14"/>
      <c r="D1034" s="14"/>
    </row>
    <row r="1035" spans="3:4" x14ac:dyDescent="0.2">
      <c r="C1035" s="14"/>
      <c r="D1035" s="14"/>
    </row>
    <row r="1036" spans="3:4" x14ac:dyDescent="0.2">
      <c r="C1036" s="14"/>
      <c r="D1036" s="14"/>
    </row>
    <row r="1037" spans="3:4" x14ac:dyDescent="0.2">
      <c r="C1037" s="14"/>
      <c r="D1037" s="14"/>
    </row>
    <row r="1038" spans="3:4" x14ac:dyDescent="0.2">
      <c r="C1038" s="14"/>
      <c r="D1038" s="14"/>
    </row>
    <row r="1039" spans="3:4" x14ac:dyDescent="0.2">
      <c r="C1039" s="14"/>
      <c r="D1039" s="14"/>
    </row>
    <row r="1040" spans="3:4" x14ac:dyDescent="0.2">
      <c r="C1040" s="14"/>
      <c r="D1040" s="14"/>
    </row>
    <row r="1041" spans="3:4" x14ac:dyDescent="0.2">
      <c r="C1041" s="14"/>
      <c r="D1041" s="14"/>
    </row>
    <row r="1042" spans="3:4" x14ac:dyDescent="0.2">
      <c r="C1042" s="14"/>
      <c r="D1042" s="14"/>
    </row>
    <row r="1043" spans="3:4" x14ac:dyDescent="0.2">
      <c r="C1043" s="14"/>
      <c r="D1043" s="14"/>
    </row>
    <row r="1044" spans="3:4" x14ac:dyDescent="0.2">
      <c r="C1044" s="14"/>
      <c r="D1044" s="14"/>
    </row>
    <row r="1045" spans="3:4" x14ac:dyDescent="0.2">
      <c r="C1045" s="14"/>
      <c r="D1045" s="14"/>
    </row>
    <row r="1046" spans="3:4" x14ac:dyDescent="0.2">
      <c r="C1046" s="14"/>
      <c r="D1046" s="14"/>
    </row>
    <row r="1047" spans="3:4" x14ac:dyDescent="0.2">
      <c r="C1047" s="14"/>
      <c r="D1047" s="14"/>
    </row>
    <row r="1048" spans="3:4" x14ac:dyDescent="0.2">
      <c r="C1048" s="14"/>
      <c r="D1048" s="14"/>
    </row>
    <row r="1049" spans="3:4" x14ac:dyDescent="0.2">
      <c r="C1049" s="14"/>
      <c r="D1049" s="14"/>
    </row>
    <row r="1050" spans="3:4" x14ac:dyDescent="0.2">
      <c r="C1050" s="14"/>
      <c r="D1050" s="14"/>
    </row>
    <row r="1051" spans="3:4" x14ac:dyDescent="0.2">
      <c r="C1051" s="14"/>
      <c r="D1051" s="14"/>
    </row>
    <row r="1052" spans="3:4" x14ac:dyDescent="0.2">
      <c r="C1052" s="14"/>
      <c r="D1052" s="14"/>
    </row>
    <row r="1053" spans="3:4" x14ac:dyDescent="0.2">
      <c r="C1053" s="14"/>
      <c r="D1053" s="14"/>
    </row>
    <row r="1054" spans="3:4" x14ac:dyDescent="0.2">
      <c r="C1054" s="14"/>
      <c r="D1054" s="14"/>
    </row>
    <row r="1055" spans="3:4" x14ac:dyDescent="0.2">
      <c r="C1055" s="14"/>
      <c r="D1055" s="14"/>
    </row>
    <row r="1056" spans="3:4" x14ac:dyDescent="0.2">
      <c r="C1056" s="14"/>
      <c r="D1056" s="14"/>
    </row>
    <row r="1057" spans="3:4" x14ac:dyDescent="0.2">
      <c r="C1057" s="14"/>
      <c r="D1057" s="14"/>
    </row>
    <row r="1058" spans="3:4" x14ac:dyDescent="0.2">
      <c r="C1058" s="14"/>
      <c r="D1058" s="14"/>
    </row>
    <row r="1059" spans="3:4" x14ac:dyDescent="0.2">
      <c r="C1059" s="14"/>
      <c r="D1059" s="14"/>
    </row>
    <row r="1060" spans="3:4" x14ac:dyDescent="0.2">
      <c r="C1060" s="14"/>
      <c r="D1060" s="14"/>
    </row>
    <row r="1061" spans="3:4" x14ac:dyDescent="0.2">
      <c r="C1061" s="14"/>
      <c r="D1061" s="14"/>
    </row>
    <row r="1062" spans="3:4" x14ac:dyDescent="0.2">
      <c r="C1062" s="14"/>
      <c r="D1062" s="14"/>
    </row>
    <row r="1063" spans="3:4" x14ac:dyDescent="0.2">
      <c r="C1063" s="14"/>
      <c r="D1063" s="14"/>
    </row>
    <row r="1064" spans="3:4" x14ac:dyDescent="0.2">
      <c r="C1064" s="14"/>
      <c r="D1064" s="14"/>
    </row>
    <row r="1065" spans="3:4" x14ac:dyDescent="0.2">
      <c r="C1065" s="14"/>
      <c r="D1065" s="14"/>
    </row>
    <row r="1066" spans="3:4" x14ac:dyDescent="0.2">
      <c r="C1066" s="14"/>
      <c r="D1066" s="14"/>
    </row>
    <row r="1067" spans="3:4" x14ac:dyDescent="0.2">
      <c r="C1067" s="14"/>
      <c r="D1067" s="14"/>
    </row>
    <row r="1068" spans="3:4" x14ac:dyDescent="0.2">
      <c r="C1068" s="14"/>
      <c r="D1068" s="14"/>
    </row>
    <row r="1069" spans="3:4" x14ac:dyDescent="0.2">
      <c r="C1069" s="14"/>
      <c r="D1069" s="14"/>
    </row>
    <row r="1070" spans="3:4" x14ac:dyDescent="0.2">
      <c r="C1070" s="14"/>
      <c r="D1070" s="14"/>
    </row>
    <row r="1071" spans="3:4" x14ac:dyDescent="0.2">
      <c r="C1071" s="14"/>
      <c r="D1071" s="14"/>
    </row>
    <row r="1072" spans="3:4" x14ac:dyDescent="0.2">
      <c r="C1072" s="14"/>
      <c r="D1072" s="14"/>
    </row>
    <row r="1073" spans="3:4" x14ac:dyDescent="0.2">
      <c r="C1073" s="14"/>
      <c r="D1073" s="14"/>
    </row>
    <row r="1074" spans="3:4" x14ac:dyDescent="0.2">
      <c r="C1074" s="14"/>
      <c r="D1074" s="14"/>
    </row>
    <row r="1075" spans="3:4" x14ac:dyDescent="0.2">
      <c r="C1075" s="14"/>
      <c r="D1075" s="14"/>
    </row>
    <row r="1076" spans="3:4" x14ac:dyDescent="0.2">
      <c r="C1076" s="14"/>
      <c r="D1076" s="14"/>
    </row>
    <row r="1077" spans="3:4" x14ac:dyDescent="0.2">
      <c r="C1077" s="14"/>
      <c r="D1077" s="14"/>
    </row>
    <row r="1078" spans="3:4" x14ac:dyDescent="0.2">
      <c r="C1078" s="14"/>
      <c r="D1078" s="14"/>
    </row>
    <row r="1079" spans="3:4" x14ac:dyDescent="0.2">
      <c r="C1079" s="14"/>
      <c r="D1079" s="14"/>
    </row>
    <row r="1080" spans="3:4" x14ac:dyDescent="0.2">
      <c r="C1080" s="14"/>
      <c r="D1080" s="14"/>
    </row>
    <row r="1081" spans="3:4" x14ac:dyDescent="0.2">
      <c r="C1081" s="14"/>
      <c r="D1081" s="14"/>
    </row>
    <row r="1082" spans="3:4" x14ac:dyDescent="0.2">
      <c r="C1082" s="14"/>
      <c r="D1082" s="14"/>
    </row>
    <row r="1083" spans="3:4" x14ac:dyDescent="0.2">
      <c r="C1083" s="14"/>
      <c r="D1083" s="14"/>
    </row>
    <row r="1084" spans="3:4" x14ac:dyDescent="0.2">
      <c r="C1084" s="14"/>
      <c r="D1084" s="14"/>
    </row>
    <row r="1085" spans="3:4" x14ac:dyDescent="0.2">
      <c r="C1085" s="14"/>
      <c r="D1085" s="14"/>
    </row>
    <row r="1086" spans="3:4" x14ac:dyDescent="0.2">
      <c r="C1086" s="14"/>
      <c r="D1086" s="14"/>
    </row>
    <row r="1087" spans="3:4" x14ac:dyDescent="0.2">
      <c r="C1087" s="14"/>
      <c r="D1087" s="14"/>
    </row>
    <row r="1088" spans="3:4" x14ac:dyDescent="0.2">
      <c r="C1088" s="14"/>
      <c r="D1088" s="14"/>
    </row>
    <row r="1089" spans="3:4" x14ac:dyDescent="0.2">
      <c r="C1089" s="14"/>
      <c r="D1089" s="14"/>
    </row>
    <row r="1090" spans="3:4" x14ac:dyDescent="0.2">
      <c r="C1090" s="14"/>
      <c r="D1090" s="14"/>
    </row>
    <row r="1091" spans="3:4" x14ac:dyDescent="0.2">
      <c r="C1091" s="14"/>
      <c r="D1091" s="14"/>
    </row>
    <row r="1092" spans="3:4" x14ac:dyDescent="0.2">
      <c r="C1092" s="14"/>
      <c r="D1092" s="14"/>
    </row>
    <row r="1093" spans="3:4" x14ac:dyDescent="0.2">
      <c r="C1093" s="14"/>
      <c r="D1093" s="14"/>
    </row>
    <row r="1094" spans="3:4" x14ac:dyDescent="0.2">
      <c r="C1094" s="14"/>
      <c r="D1094" s="14"/>
    </row>
    <row r="1095" spans="3:4" x14ac:dyDescent="0.2">
      <c r="C1095" s="14"/>
      <c r="D1095" s="14"/>
    </row>
    <row r="1096" spans="3:4" x14ac:dyDescent="0.2">
      <c r="C1096" s="14"/>
      <c r="D1096" s="14"/>
    </row>
    <row r="1097" spans="3:4" x14ac:dyDescent="0.2">
      <c r="C1097" s="14"/>
      <c r="D1097" s="14"/>
    </row>
    <row r="1098" spans="3:4" x14ac:dyDescent="0.2">
      <c r="C1098" s="14"/>
      <c r="D1098" s="14"/>
    </row>
    <row r="1099" spans="3:4" x14ac:dyDescent="0.2">
      <c r="C1099" s="14"/>
      <c r="D1099" s="14"/>
    </row>
    <row r="1100" spans="3:4" x14ac:dyDescent="0.2">
      <c r="C1100" s="14"/>
      <c r="D1100" s="14"/>
    </row>
    <row r="1101" spans="3:4" x14ac:dyDescent="0.2">
      <c r="C1101" s="14"/>
      <c r="D1101" s="14"/>
    </row>
    <row r="1102" spans="3:4" x14ac:dyDescent="0.2">
      <c r="C1102" s="14"/>
      <c r="D1102" s="14"/>
    </row>
    <row r="1103" spans="3:4" x14ac:dyDescent="0.2">
      <c r="C1103" s="14"/>
      <c r="D1103" s="14"/>
    </row>
    <row r="1104" spans="3:4" x14ac:dyDescent="0.2">
      <c r="C1104" s="14"/>
      <c r="D1104" s="14"/>
    </row>
    <row r="1105" spans="3:4" x14ac:dyDescent="0.2">
      <c r="C1105" s="14"/>
      <c r="D1105" s="14"/>
    </row>
    <row r="1106" spans="3:4" x14ac:dyDescent="0.2">
      <c r="C1106" s="14"/>
      <c r="D1106" s="14"/>
    </row>
    <row r="1107" spans="3:4" x14ac:dyDescent="0.2">
      <c r="C1107" s="14"/>
      <c r="D1107" s="14"/>
    </row>
    <row r="1108" spans="3:4" x14ac:dyDescent="0.2">
      <c r="C1108" s="14"/>
      <c r="D1108" s="14"/>
    </row>
    <row r="1109" spans="3:4" x14ac:dyDescent="0.2">
      <c r="C1109" s="14"/>
      <c r="D1109" s="14"/>
    </row>
    <row r="1110" spans="3:4" x14ac:dyDescent="0.2">
      <c r="C1110" s="14"/>
      <c r="D1110" s="14"/>
    </row>
    <row r="1111" spans="3:4" x14ac:dyDescent="0.2">
      <c r="C1111" s="14"/>
      <c r="D1111" s="14"/>
    </row>
    <row r="1112" spans="3:4" x14ac:dyDescent="0.2">
      <c r="C1112" s="14"/>
      <c r="D1112" s="14"/>
    </row>
    <row r="1113" spans="3:4" x14ac:dyDescent="0.2">
      <c r="C1113" s="14"/>
      <c r="D1113" s="14"/>
    </row>
    <row r="1114" spans="3:4" x14ac:dyDescent="0.2">
      <c r="C1114" s="14"/>
      <c r="D1114" s="14"/>
    </row>
    <row r="1115" spans="3:4" x14ac:dyDescent="0.2">
      <c r="C1115" s="14"/>
      <c r="D1115" s="14"/>
    </row>
    <row r="1116" spans="3:4" x14ac:dyDescent="0.2">
      <c r="C1116" s="14"/>
      <c r="D1116" s="14"/>
    </row>
    <row r="1117" spans="3:4" x14ac:dyDescent="0.2">
      <c r="C1117" s="14"/>
      <c r="D1117" s="14"/>
    </row>
    <row r="1118" spans="3:4" x14ac:dyDescent="0.2">
      <c r="C1118" s="14"/>
      <c r="D1118" s="14"/>
    </row>
    <row r="1119" spans="3:4" x14ac:dyDescent="0.2">
      <c r="C1119" s="14"/>
      <c r="D1119" s="14"/>
    </row>
    <row r="1120" spans="3:4" x14ac:dyDescent="0.2">
      <c r="C1120" s="14"/>
      <c r="D1120" s="14"/>
    </row>
    <row r="1121" spans="3:4" x14ac:dyDescent="0.2">
      <c r="C1121" s="14"/>
      <c r="D1121" s="14"/>
    </row>
    <row r="1122" spans="3:4" x14ac:dyDescent="0.2">
      <c r="C1122" s="14"/>
      <c r="D1122" s="14"/>
    </row>
    <row r="1123" spans="3:4" x14ac:dyDescent="0.2">
      <c r="C1123" s="14"/>
      <c r="D1123" s="14"/>
    </row>
    <row r="1124" spans="3:4" x14ac:dyDescent="0.2">
      <c r="C1124" s="14"/>
      <c r="D1124" s="14"/>
    </row>
    <row r="1125" spans="3:4" x14ac:dyDescent="0.2">
      <c r="C1125" s="14"/>
      <c r="D1125" s="14"/>
    </row>
    <row r="1126" spans="3:4" x14ac:dyDescent="0.2">
      <c r="C1126" s="14"/>
      <c r="D1126" s="14"/>
    </row>
    <row r="1127" spans="3:4" x14ac:dyDescent="0.2">
      <c r="C1127" s="14"/>
      <c r="D1127" s="14"/>
    </row>
    <row r="1128" spans="3:4" x14ac:dyDescent="0.2">
      <c r="C1128" s="14"/>
      <c r="D1128" s="14"/>
    </row>
    <row r="1129" spans="3:4" x14ac:dyDescent="0.2">
      <c r="C1129" s="14"/>
      <c r="D1129" s="14"/>
    </row>
    <row r="1130" spans="3:4" x14ac:dyDescent="0.2">
      <c r="C1130" s="14"/>
      <c r="D1130" s="14"/>
    </row>
    <row r="1131" spans="3:4" x14ac:dyDescent="0.2">
      <c r="C1131" s="14"/>
      <c r="D1131" s="14"/>
    </row>
    <row r="1132" spans="3:4" x14ac:dyDescent="0.2">
      <c r="C1132" s="14"/>
      <c r="D1132" s="14"/>
    </row>
    <row r="1133" spans="3:4" x14ac:dyDescent="0.2">
      <c r="C1133" s="14"/>
      <c r="D1133" s="14"/>
    </row>
    <row r="1134" spans="3:4" x14ac:dyDescent="0.2">
      <c r="C1134" s="14"/>
      <c r="D1134" s="14"/>
    </row>
    <row r="1135" spans="3:4" x14ac:dyDescent="0.2">
      <c r="C1135" s="14"/>
      <c r="D1135" s="14"/>
    </row>
    <row r="1136" spans="3:4" x14ac:dyDescent="0.2">
      <c r="C1136" s="14"/>
      <c r="D1136" s="14"/>
    </row>
    <row r="1137" spans="3:4" x14ac:dyDescent="0.2">
      <c r="C1137" s="14"/>
      <c r="D1137" s="14"/>
    </row>
    <row r="1138" spans="3:4" x14ac:dyDescent="0.2">
      <c r="C1138" s="14"/>
      <c r="D1138" s="14"/>
    </row>
    <row r="1139" spans="3:4" x14ac:dyDescent="0.2">
      <c r="C1139" s="14"/>
      <c r="D1139" s="14"/>
    </row>
    <row r="1140" spans="3:4" x14ac:dyDescent="0.2">
      <c r="C1140" s="14"/>
      <c r="D1140" s="14"/>
    </row>
    <row r="1141" spans="3:4" x14ac:dyDescent="0.2">
      <c r="C1141" s="14"/>
      <c r="D1141" s="14"/>
    </row>
    <row r="1142" spans="3:4" x14ac:dyDescent="0.2">
      <c r="C1142" s="14"/>
      <c r="D1142" s="14"/>
    </row>
    <row r="1143" spans="3:4" x14ac:dyDescent="0.2">
      <c r="C1143" s="14"/>
      <c r="D1143" s="14"/>
    </row>
    <row r="1144" spans="3:4" x14ac:dyDescent="0.2">
      <c r="C1144" s="14"/>
      <c r="D1144" s="14"/>
    </row>
    <row r="1145" spans="3:4" x14ac:dyDescent="0.2">
      <c r="C1145" s="14"/>
      <c r="D1145" s="14"/>
    </row>
    <row r="1146" spans="3:4" x14ac:dyDescent="0.2">
      <c r="C1146" s="14"/>
      <c r="D1146" s="14"/>
    </row>
    <row r="1147" spans="3:4" x14ac:dyDescent="0.2">
      <c r="C1147" s="14"/>
      <c r="D1147" s="14"/>
    </row>
    <row r="1148" spans="3:4" x14ac:dyDescent="0.2">
      <c r="C1148" s="14"/>
      <c r="D1148" s="14"/>
    </row>
    <row r="1149" spans="3:4" x14ac:dyDescent="0.2">
      <c r="C1149" s="14"/>
      <c r="D1149" s="14"/>
    </row>
    <row r="1150" spans="3:4" x14ac:dyDescent="0.2">
      <c r="C1150" s="14"/>
      <c r="D1150" s="14"/>
    </row>
    <row r="1151" spans="3:4" x14ac:dyDescent="0.2">
      <c r="C1151" s="14"/>
      <c r="D1151" s="14"/>
    </row>
    <row r="1152" spans="3:4" x14ac:dyDescent="0.2">
      <c r="C1152" s="14"/>
      <c r="D1152" s="14"/>
    </row>
    <row r="1153" spans="3:4" x14ac:dyDescent="0.2">
      <c r="C1153" s="14"/>
      <c r="D1153" s="14"/>
    </row>
    <row r="1154" spans="3:4" x14ac:dyDescent="0.2">
      <c r="C1154" s="14"/>
      <c r="D1154" s="14"/>
    </row>
    <row r="1155" spans="3:4" x14ac:dyDescent="0.2">
      <c r="C1155" s="14"/>
      <c r="D1155" s="14"/>
    </row>
    <row r="1156" spans="3:4" x14ac:dyDescent="0.2">
      <c r="C1156" s="14"/>
      <c r="D1156" s="14"/>
    </row>
    <row r="1157" spans="3:4" x14ac:dyDescent="0.2">
      <c r="C1157" s="14"/>
      <c r="D1157" s="14"/>
    </row>
    <row r="1158" spans="3:4" x14ac:dyDescent="0.2">
      <c r="C1158" s="14"/>
      <c r="D1158" s="14"/>
    </row>
    <row r="1159" spans="3:4" x14ac:dyDescent="0.2">
      <c r="C1159" s="14"/>
      <c r="D1159" s="14"/>
    </row>
    <row r="1160" spans="3:4" x14ac:dyDescent="0.2">
      <c r="C1160" s="14"/>
      <c r="D1160" s="14"/>
    </row>
    <row r="1161" spans="3:4" x14ac:dyDescent="0.2">
      <c r="C1161" s="14"/>
      <c r="D1161" s="14"/>
    </row>
    <row r="1162" spans="3:4" x14ac:dyDescent="0.2">
      <c r="C1162" s="14"/>
      <c r="D1162" s="14"/>
    </row>
    <row r="1163" spans="3:4" x14ac:dyDescent="0.2">
      <c r="C1163" s="14"/>
      <c r="D1163" s="14"/>
    </row>
    <row r="1164" spans="3:4" x14ac:dyDescent="0.2">
      <c r="C1164" s="14"/>
      <c r="D1164" s="14"/>
    </row>
    <row r="1165" spans="3:4" x14ac:dyDescent="0.2">
      <c r="C1165" s="14"/>
      <c r="D1165" s="14"/>
    </row>
    <row r="1166" spans="3:4" x14ac:dyDescent="0.2">
      <c r="C1166" s="14"/>
      <c r="D1166" s="14"/>
    </row>
    <row r="1167" spans="3:4" x14ac:dyDescent="0.2">
      <c r="C1167" s="14"/>
      <c r="D1167" s="14"/>
    </row>
    <row r="1168" spans="3:4" x14ac:dyDescent="0.2">
      <c r="C1168" s="14"/>
      <c r="D1168" s="14"/>
    </row>
    <row r="1169" spans="3:4" x14ac:dyDescent="0.2">
      <c r="C1169" s="14"/>
      <c r="D1169" s="14"/>
    </row>
    <row r="1170" spans="3:4" x14ac:dyDescent="0.2">
      <c r="C1170" s="14"/>
      <c r="D1170" s="14"/>
    </row>
    <row r="1171" spans="3:4" x14ac:dyDescent="0.2">
      <c r="C1171" s="14"/>
      <c r="D1171" s="14"/>
    </row>
    <row r="1172" spans="3:4" x14ac:dyDescent="0.2">
      <c r="C1172" s="14"/>
      <c r="D1172" s="14"/>
    </row>
    <row r="1173" spans="3:4" x14ac:dyDescent="0.2">
      <c r="C1173" s="14"/>
      <c r="D1173" s="14"/>
    </row>
    <row r="1174" spans="3:4" x14ac:dyDescent="0.2">
      <c r="C1174" s="14"/>
      <c r="D1174" s="14"/>
    </row>
    <row r="1175" spans="3:4" x14ac:dyDescent="0.2">
      <c r="C1175" s="14"/>
      <c r="D1175" s="14"/>
    </row>
    <row r="1176" spans="3:4" x14ac:dyDescent="0.2">
      <c r="C1176" s="14"/>
      <c r="D1176" s="14"/>
    </row>
    <row r="1177" spans="3:4" x14ac:dyDescent="0.2">
      <c r="C1177" s="14"/>
      <c r="D1177" s="14"/>
    </row>
    <row r="1178" spans="3:4" x14ac:dyDescent="0.2">
      <c r="C1178" s="14"/>
      <c r="D1178" s="14"/>
    </row>
    <row r="1179" spans="3:4" x14ac:dyDescent="0.2">
      <c r="C1179" s="14"/>
      <c r="D1179" s="14"/>
    </row>
    <row r="1180" spans="3:4" x14ac:dyDescent="0.2">
      <c r="C1180" s="14"/>
      <c r="D1180" s="14"/>
    </row>
    <row r="1181" spans="3:4" x14ac:dyDescent="0.2">
      <c r="C1181" s="14"/>
      <c r="D1181" s="14"/>
    </row>
    <row r="1182" spans="3:4" x14ac:dyDescent="0.2">
      <c r="C1182" s="14"/>
      <c r="D1182" s="14"/>
    </row>
    <row r="1183" spans="3:4" x14ac:dyDescent="0.2">
      <c r="C1183" s="14"/>
      <c r="D1183" s="14"/>
    </row>
    <row r="1184" spans="3:4" x14ac:dyDescent="0.2">
      <c r="C1184" s="14"/>
      <c r="D1184" s="14"/>
    </row>
    <row r="1185" spans="3:4" x14ac:dyDescent="0.2">
      <c r="C1185" s="14"/>
      <c r="D1185" s="14"/>
    </row>
    <row r="1186" spans="3:4" x14ac:dyDescent="0.2">
      <c r="C1186" s="14"/>
      <c r="D1186" s="14"/>
    </row>
    <row r="1187" spans="3:4" x14ac:dyDescent="0.2">
      <c r="C1187" s="14"/>
      <c r="D1187" s="14"/>
    </row>
    <row r="1188" spans="3:4" x14ac:dyDescent="0.2">
      <c r="C1188" s="14"/>
      <c r="D1188" s="14"/>
    </row>
    <row r="1189" spans="3:4" x14ac:dyDescent="0.2">
      <c r="C1189" s="14"/>
      <c r="D1189" s="14"/>
    </row>
    <row r="1190" spans="3:4" x14ac:dyDescent="0.2">
      <c r="C1190" s="14"/>
      <c r="D1190" s="14"/>
    </row>
    <row r="1191" spans="3:4" x14ac:dyDescent="0.2">
      <c r="C1191" s="14"/>
      <c r="D1191" s="14"/>
    </row>
    <row r="1192" spans="3:4" x14ac:dyDescent="0.2">
      <c r="C1192" s="14"/>
      <c r="D1192" s="14"/>
    </row>
    <row r="1193" spans="3:4" x14ac:dyDescent="0.2">
      <c r="C1193" s="14"/>
      <c r="D1193" s="14"/>
    </row>
    <row r="1194" spans="3:4" x14ac:dyDescent="0.2">
      <c r="C1194" s="14"/>
      <c r="D1194" s="14"/>
    </row>
    <row r="1195" spans="3:4" x14ac:dyDescent="0.2">
      <c r="C1195" s="14"/>
      <c r="D1195" s="14"/>
    </row>
    <row r="1196" spans="3:4" x14ac:dyDescent="0.2">
      <c r="C1196" s="14"/>
      <c r="D1196" s="14"/>
    </row>
    <row r="1197" spans="3:4" x14ac:dyDescent="0.2">
      <c r="C1197" s="14"/>
      <c r="D1197" s="14"/>
    </row>
    <row r="1198" spans="3:4" x14ac:dyDescent="0.2">
      <c r="C1198" s="14"/>
      <c r="D1198" s="14"/>
    </row>
    <row r="1199" spans="3:4" x14ac:dyDescent="0.2">
      <c r="C1199" s="14"/>
      <c r="D1199" s="14"/>
    </row>
    <row r="1200" spans="3:4" x14ac:dyDescent="0.2">
      <c r="C1200" s="14"/>
      <c r="D1200" s="14"/>
    </row>
    <row r="1201" spans="3:4" x14ac:dyDescent="0.2">
      <c r="C1201" s="14"/>
      <c r="D1201" s="14"/>
    </row>
    <row r="1202" spans="3:4" x14ac:dyDescent="0.2">
      <c r="C1202" s="14"/>
      <c r="D1202" s="14"/>
    </row>
    <row r="1203" spans="3:4" x14ac:dyDescent="0.2">
      <c r="C1203" s="14"/>
      <c r="D1203" s="14"/>
    </row>
    <row r="1204" spans="3:4" x14ac:dyDescent="0.2">
      <c r="C1204" s="14"/>
      <c r="D1204" s="14"/>
    </row>
    <row r="1205" spans="3:4" x14ac:dyDescent="0.2">
      <c r="C1205" s="14"/>
      <c r="D1205" s="14"/>
    </row>
    <row r="1206" spans="3:4" x14ac:dyDescent="0.2">
      <c r="C1206" s="14"/>
      <c r="D1206" s="14"/>
    </row>
    <row r="1207" spans="3:4" x14ac:dyDescent="0.2">
      <c r="C1207" s="14"/>
      <c r="D1207" s="14"/>
    </row>
    <row r="1208" spans="3:4" x14ac:dyDescent="0.2">
      <c r="C1208" s="14"/>
      <c r="D1208" s="14"/>
    </row>
    <row r="1209" spans="3:4" x14ac:dyDescent="0.2">
      <c r="C1209" s="14"/>
      <c r="D1209" s="14"/>
    </row>
    <row r="1210" spans="3:4" x14ac:dyDescent="0.2">
      <c r="C1210" s="14"/>
      <c r="D1210" s="14"/>
    </row>
    <row r="1211" spans="3:4" x14ac:dyDescent="0.2">
      <c r="C1211" s="14"/>
      <c r="D1211" s="14"/>
    </row>
    <row r="1212" spans="3:4" x14ac:dyDescent="0.2">
      <c r="C1212" s="14"/>
      <c r="D1212" s="14"/>
    </row>
    <row r="1213" spans="3:4" x14ac:dyDescent="0.2">
      <c r="C1213" s="14"/>
      <c r="D1213" s="14"/>
    </row>
    <row r="1214" spans="3:4" x14ac:dyDescent="0.2">
      <c r="C1214" s="14"/>
      <c r="D1214" s="14"/>
    </row>
    <row r="1215" spans="3:4" x14ac:dyDescent="0.2">
      <c r="C1215" s="14"/>
      <c r="D1215" s="14"/>
    </row>
    <row r="1216" spans="3:4" x14ac:dyDescent="0.2">
      <c r="C1216" s="14"/>
      <c r="D1216" s="14"/>
    </row>
    <row r="1217" spans="3:4" x14ac:dyDescent="0.2">
      <c r="C1217" s="14"/>
      <c r="D1217" s="14"/>
    </row>
    <row r="1218" spans="3:4" x14ac:dyDescent="0.2">
      <c r="C1218" s="14"/>
      <c r="D1218" s="14"/>
    </row>
    <row r="1219" spans="3:4" x14ac:dyDescent="0.2">
      <c r="C1219" s="14"/>
      <c r="D1219" s="14"/>
    </row>
    <row r="1220" spans="3:4" x14ac:dyDescent="0.2">
      <c r="C1220" s="14"/>
      <c r="D1220" s="14"/>
    </row>
    <row r="1221" spans="3:4" x14ac:dyDescent="0.2">
      <c r="C1221" s="14"/>
      <c r="D1221" s="14"/>
    </row>
    <row r="1222" spans="3:4" x14ac:dyDescent="0.2">
      <c r="C1222" s="14"/>
      <c r="D1222" s="14"/>
    </row>
    <row r="1223" spans="3:4" x14ac:dyDescent="0.2">
      <c r="C1223" s="14"/>
      <c r="D1223" s="14"/>
    </row>
    <row r="1224" spans="3:4" x14ac:dyDescent="0.2">
      <c r="C1224" s="14"/>
      <c r="D1224" s="14"/>
    </row>
    <row r="1225" spans="3:4" x14ac:dyDescent="0.2">
      <c r="C1225" s="14"/>
      <c r="D1225" s="14"/>
    </row>
    <row r="1226" spans="3:4" x14ac:dyDescent="0.2">
      <c r="C1226" s="14"/>
      <c r="D1226" s="14"/>
    </row>
    <row r="1227" spans="3:4" x14ac:dyDescent="0.2">
      <c r="C1227" s="14"/>
      <c r="D1227" s="14"/>
    </row>
    <row r="1228" spans="3:4" x14ac:dyDescent="0.2">
      <c r="C1228" s="14"/>
      <c r="D1228" s="14"/>
    </row>
    <row r="1229" spans="3:4" x14ac:dyDescent="0.2">
      <c r="C1229" s="14"/>
      <c r="D1229" s="14"/>
    </row>
    <row r="1230" spans="3:4" x14ac:dyDescent="0.2">
      <c r="C1230" s="14"/>
      <c r="D1230" s="14"/>
    </row>
    <row r="1231" spans="3:4" x14ac:dyDescent="0.2">
      <c r="C1231" s="14"/>
      <c r="D1231" s="14"/>
    </row>
    <row r="1232" spans="3:4" x14ac:dyDescent="0.2">
      <c r="C1232" s="14"/>
      <c r="D1232" s="14"/>
    </row>
    <row r="1233" spans="3:4" x14ac:dyDescent="0.2">
      <c r="C1233" s="14"/>
      <c r="D1233" s="14"/>
    </row>
    <row r="1234" spans="3:4" x14ac:dyDescent="0.2">
      <c r="C1234" s="14"/>
      <c r="D1234" s="14"/>
    </row>
    <row r="1235" spans="3:4" x14ac:dyDescent="0.2">
      <c r="C1235" s="14"/>
      <c r="D1235" s="14"/>
    </row>
    <row r="1236" spans="3:4" x14ac:dyDescent="0.2">
      <c r="C1236" s="14"/>
      <c r="D1236" s="14"/>
    </row>
    <row r="1237" spans="3:4" x14ac:dyDescent="0.2">
      <c r="C1237" s="14"/>
      <c r="D1237" s="14"/>
    </row>
    <row r="1238" spans="3:4" x14ac:dyDescent="0.2">
      <c r="C1238" s="14"/>
      <c r="D1238" s="14"/>
    </row>
    <row r="1239" spans="3:4" x14ac:dyDescent="0.2">
      <c r="C1239" s="14"/>
      <c r="D1239" s="14"/>
    </row>
    <row r="1240" spans="3:4" x14ac:dyDescent="0.2">
      <c r="C1240" s="14"/>
      <c r="D1240" s="14"/>
    </row>
    <row r="1241" spans="3:4" x14ac:dyDescent="0.2">
      <c r="C1241" s="14"/>
      <c r="D1241" s="14"/>
    </row>
    <row r="1242" spans="3:4" x14ac:dyDescent="0.2">
      <c r="C1242" s="14"/>
      <c r="D1242" s="14"/>
    </row>
    <row r="1243" spans="3:4" x14ac:dyDescent="0.2">
      <c r="C1243" s="14"/>
      <c r="D1243" s="14"/>
    </row>
    <row r="1244" spans="3:4" x14ac:dyDescent="0.2">
      <c r="C1244" s="14"/>
      <c r="D1244" s="14"/>
    </row>
    <row r="1245" spans="3:4" x14ac:dyDescent="0.2">
      <c r="C1245" s="14"/>
      <c r="D1245" s="14"/>
    </row>
    <row r="1246" spans="3:4" x14ac:dyDescent="0.2">
      <c r="C1246" s="14"/>
      <c r="D1246" s="14"/>
    </row>
    <row r="1247" spans="3:4" x14ac:dyDescent="0.2">
      <c r="C1247" s="14"/>
      <c r="D1247" s="14"/>
    </row>
    <row r="1248" spans="3:4" x14ac:dyDescent="0.2">
      <c r="C1248" s="14"/>
      <c r="D1248" s="14"/>
    </row>
    <row r="1249" spans="3:4" x14ac:dyDescent="0.2">
      <c r="C1249" s="14"/>
      <c r="D1249" s="14"/>
    </row>
    <row r="1250" spans="3:4" x14ac:dyDescent="0.2">
      <c r="C1250" s="14"/>
      <c r="D1250" s="14"/>
    </row>
    <row r="1251" spans="3:4" x14ac:dyDescent="0.2">
      <c r="C1251" s="14"/>
      <c r="D1251" s="14"/>
    </row>
    <row r="1252" spans="3:4" x14ac:dyDescent="0.2">
      <c r="C1252" s="14"/>
      <c r="D1252" s="14"/>
    </row>
    <row r="1253" spans="3:4" x14ac:dyDescent="0.2">
      <c r="C1253" s="14"/>
      <c r="D1253" s="14"/>
    </row>
    <row r="1254" spans="3:4" x14ac:dyDescent="0.2">
      <c r="C1254" s="14"/>
      <c r="D1254" s="14"/>
    </row>
    <row r="1255" spans="3:4" x14ac:dyDescent="0.2">
      <c r="C1255" s="14"/>
      <c r="D1255" s="14"/>
    </row>
    <row r="1256" spans="3:4" x14ac:dyDescent="0.2">
      <c r="C1256" s="14"/>
      <c r="D1256" s="14"/>
    </row>
    <row r="1257" spans="3:4" x14ac:dyDescent="0.2">
      <c r="C1257" s="14"/>
      <c r="D1257" s="14"/>
    </row>
    <row r="1258" spans="3:4" x14ac:dyDescent="0.2">
      <c r="C1258" s="14"/>
      <c r="D1258" s="14"/>
    </row>
    <row r="1259" spans="3:4" x14ac:dyDescent="0.2">
      <c r="C1259" s="14"/>
      <c r="D1259" s="14"/>
    </row>
    <row r="1260" spans="3:4" x14ac:dyDescent="0.2">
      <c r="C1260" s="14"/>
      <c r="D1260" s="14"/>
    </row>
    <row r="1261" spans="3:4" x14ac:dyDescent="0.2">
      <c r="C1261" s="14"/>
      <c r="D1261" s="14"/>
    </row>
    <row r="1262" spans="3:4" x14ac:dyDescent="0.2">
      <c r="C1262" s="14"/>
      <c r="D1262" s="14"/>
    </row>
    <row r="1263" spans="3:4" x14ac:dyDescent="0.2">
      <c r="C1263" s="14"/>
      <c r="D1263" s="14"/>
    </row>
    <row r="1264" spans="3:4" x14ac:dyDescent="0.2">
      <c r="C1264" s="14"/>
      <c r="D1264" s="14"/>
    </row>
    <row r="1265" spans="3:4" x14ac:dyDescent="0.2">
      <c r="C1265" s="14"/>
      <c r="D1265" s="14"/>
    </row>
    <row r="1266" spans="3:4" x14ac:dyDescent="0.2">
      <c r="C1266" s="14"/>
      <c r="D1266" s="14"/>
    </row>
    <row r="1267" spans="3:4" x14ac:dyDescent="0.2">
      <c r="C1267" s="14"/>
      <c r="D1267" s="14"/>
    </row>
    <row r="1268" spans="3:4" x14ac:dyDescent="0.2">
      <c r="C1268" s="14"/>
      <c r="D1268" s="14"/>
    </row>
    <row r="1269" spans="3:4" x14ac:dyDescent="0.2">
      <c r="C1269" s="14"/>
      <c r="D1269" s="14"/>
    </row>
    <row r="1270" spans="3:4" x14ac:dyDescent="0.2">
      <c r="C1270" s="14"/>
      <c r="D1270" s="14"/>
    </row>
    <row r="1271" spans="3:4" x14ac:dyDescent="0.2">
      <c r="C1271" s="14"/>
      <c r="D1271" s="14"/>
    </row>
    <row r="1272" spans="3:4" x14ac:dyDescent="0.2">
      <c r="C1272" s="14"/>
      <c r="D1272" s="14"/>
    </row>
    <row r="1273" spans="3:4" x14ac:dyDescent="0.2">
      <c r="C1273" s="14"/>
      <c r="D1273" s="14"/>
    </row>
    <row r="1274" spans="3:4" x14ac:dyDescent="0.2">
      <c r="C1274" s="14"/>
      <c r="D1274" s="14"/>
    </row>
    <row r="1275" spans="3:4" x14ac:dyDescent="0.2">
      <c r="C1275" s="14"/>
      <c r="D1275" s="14"/>
    </row>
    <row r="1276" spans="3:4" x14ac:dyDescent="0.2">
      <c r="C1276" s="14"/>
      <c r="D1276" s="14"/>
    </row>
    <row r="1277" spans="3:4" x14ac:dyDescent="0.2">
      <c r="C1277" s="14"/>
      <c r="D1277" s="14"/>
    </row>
    <row r="1278" spans="3:4" x14ac:dyDescent="0.2">
      <c r="C1278" s="14"/>
      <c r="D1278" s="14"/>
    </row>
    <row r="1279" spans="3:4" x14ac:dyDescent="0.2">
      <c r="C1279" s="14"/>
      <c r="D1279" s="14"/>
    </row>
    <row r="1280" spans="3:4" x14ac:dyDescent="0.2">
      <c r="C1280" s="14"/>
      <c r="D1280" s="14"/>
    </row>
    <row r="1281" spans="3:4" x14ac:dyDescent="0.2">
      <c r="C1281" s="14"/>
      <c r="D1281" s="14"/>
    </row>
    <row r="1282" spans="3:4" x14ac:dyDescent="0.2">
      <c r="C1282" s="14"/>
      <c r="D1282" s="14"/>
    </row>
    <row r="1283" spans="3:4" x14ac:dyDescent="0.2">
      <c r="C1283" s="14"/>
      <c r="D1283" s="14"/>
    </row>
    <row r="1284" spans="3:4" x14ac:dyDescent="0.2">
      <c r="C1284" s="14"/>
      <c r="D1284" s="14"/>
    </row>
    <row r="1285" spans="3:4" x14ac:dyDescent="0.2">
      <c r="C1285" s="14"/>
      <c r="D1285" s="14"/>
    </row>
    <row r="1286" spans="3:4" x14ac:dyDescent="0.2">
      <c r="C1286" s="14"/>
      <c r="D1286" s="14"/>
    </row>
    <row r="1287" spans="3:4" x14ac:dyDescent="0.2">
      <c r="C1287" s="14"/>
      <c r="D1287" s="14"/>
    </row>
    <row r="1288" spans="3:4" x14ac:dyDescent="0.2">
      <c r="C1288" s="14"/>
      <c r="D1288" s="14"/>
    </row>
    <row r="1289" spans="3:4" x14ac:dyDescent="0.2">
      <c r="C1289" s="14"/>
      <c r="D1289" s="14"/>
    </row>
    <row r="1290" spans="3:4" x14ac:dyDescent="0.2">
      <c r="C1290" s="14"/>
      <c r="D1290" s="14"/>
    </row>
    <row r="1291" spans="3:4" x14ac:dyDescent="0.2">
      <c r="C1291" s="14"/>
      <c r="D1291" s="14"/>
    </row>
    <row r="1292" spans="3:4" x14ac:dyDescent="0.2">
      <c r="C1292" s="14"/>
      <c r="D1292" s="14"/>
    </row>
    <row r="1293" spans="3:4" x14ac:dyDescent="0.2">
      <c r="C1293" s="14"/>
      <c r="D1293" s="14"/>
    </row>
    <row r="1294" spans="3:4" x14ac:dyDescent="0.2">
      <c r="C1294" s="14"/>
      <c r="D1294" s="14"/>
    </row>
    <row r="1295" spans="3:4" x14ac:dyDescent="0.2">
      <c r="C1295" s="14"/>
      <c r="D1295" s="14"/>
    </row>
    <row r="1296" spans="3:4" x14ac:dyDescent="0.2">
      <c r="C1296" s="14"/>
      <c r="D1296" s="14"/>
    </row>
    <row r="1297" spans="3:4" x14ac:dyDescent="0.2">
      <c r="C1297" s="14"/>
      <c r="D1297" s="14"/>
    </row>
    <row r="1298" spans="3:4" x14ac:dyDescent="0.2">
      <c r="C1298" s="14"/>
      <c r="D1298" s="14"/>
    </row>
    <row r="1299" spans="3:4" x14ac:dyDescent="0.2">
      <c r="C1299" s="14"/>
      <c r="D1299" s="14"/>
    </row>
    <row r="1300" spans="3:4" x14ac:dyDescent="0.2">
      <c r="C1300" s="14"/>
      <c r="D1300" s="14"/>
    </row>
    <row r="1301" spans="3:4" x14ac:dyDescent="0.2">
      <c r="C1301" s="14"/>
      <c r="D1301" s="14"/>
    </row>
    <row r="1302" spans="3:4" x14ac:dyDescent="0.2">
      <c r="C1302" s="14"/>
      <c r="D1302" s="14"/>
    </row>
    <row r="1303" spans="3:4" x14ac:dyDescent="0.2">
      <c r="C1303" s="14"/>
      <c r="D1303" s="14"/>
    </row>
    <row r="1304" spans="3:4" x14ac:dyDescent="0.2">
      <c r="C1304" s="14"/>
      <c r="D1304" s="14"/>
    </row>
    <row r="1305" spans="3:4" x14ac:dyDescent="0.2">
      <c r="C1305" s="14"/>
      <c r="D1305" s="14"/>
    </row>
    <row r="1306" spans="3:4" x14ac:dyDescent="0.2">
      <c r="C1306" s="14"/>
      <c r="D1306" s="14"/>
    </row>
    <row r="1307" spans="3:4" x14ac:dyDescent="0.2">
      <c r="C1307" s="14"/>
      <c r="D1307" s="14"/>
    </row>
    <row r="1308" spans="3:4" x14ac:dyDescent="0.2">
      <c r="C1308" s="14"/>
      <c r="D1308" s="14"/>
    </row>
    <row r="1309" spans="3:4" x14ac:dyDescent="0.2">
      <c r="C1309" s="14"/>
      <c r="D1309" s="14"/>
    </row>
    <row r="1310" spans="3:4" x14ac:dyDescent="0.2">
      <c r="C1310" s="14"/>
      <c r="D1310" s="14"/>
    </row>
    <row r="1311" spans="3:4" x14ac:dyDescent="0.2">
      <c r="C1311" s="14"/>
      <c r="D1311" s="14"/>
    </row>
    <row r="1312" spans="3:4" x14ac:dyDescent="0.2">
      <c r="C1312" s="14"/>
      <c r="D1312" s="14"/>
    </row>
    <row r="1313" spans="3:4" x14ac:dyDescent="0.2">
      <c r="C1313" s="14"/>
      <c r="D1313" s="14"/>
    </row>
    <row r="1314" spans="3:4" x14ac:dyDescent="0.2">
      <c r="C1314" s="14"/>
      <c r="D1314" s="14"/>
    </row>
    <row r="1315" spans="3:4" x14ac:dyDescent="0.2">
      <c r="C1315" s="14"/>
      <c r="D1315" s="14"/>
    </row>
    <row r="1316" spans="3:4" x14ac:dyDescent="0.2">
      <c r="C1316" s="14"/>
      <c r="D1316" s="14"/>
    </row>
    <row r="1317" spans="3:4" x14ac:dyDescent="0.2">
      <c r="C1317" s="14"/>
      <c r="D1317" s="14"/>
    </row>
    <row r="1318" spans="3:4" x14ac:dyDescent="0.2">
      <c r="C1318" s="14"/>
      <c r="D1318" s="14"/>
    </row>
    <row r="1319" spans="3:4" x14ac:dyDescent="0.2">
      <c r="C1319" s="14"/>
      <c r="D1319" s="14"/>
    </row>
    <row r="1320" spans="3:4" x14ac:dyDescent="0.2">
      <c r="C1320" s="14"/>
      <c r="D1320" s="14"/>
    </row>
    <row r="1321" spans="3:4" x14ac:dyDescent="0.2">
      <c r="C1321" s="14"/>
      <c r="D1321" s="14"/>
    </row>
    <row r="1322" spans="3:4" x14ac:dyDescent="0.2">
      <c r="C1322" s="14"/>
      <c r="D1322" s="14"/>
    </row>
    <row r="1323" spans="3:4" x14ac:dyDescent="0.2">
      <c r="C1323" s="14"/>
      <c r="D1323" s="14"/>
    </row>
    <row r="1324" spans="3:4" x14ac:dyDescent="0.2">
      <c r="C1324" s="14"/>
      <c r="D1324" s="14"/>
    </row>
    <row r="1325" spans="3:4" x14ac:dyDescent="0.2">
      <c r="C1325" s="14"/>
      <c r="D1325" s="14"/>
    </row>
    <row r="1326" spans="3:4" x14ac:dyDescent="0.2">
      <c r="C1326" s="14"/>
      <c r="D1326" s="14"/>
    </row>
    <row r="1327" spans="3:4" x14ac:dyDescent="0.2">
      <c r="C1327" s="14"/>
      <c r="D1327" s="14"/>
    </row>
    <row r="1328" spans="3:4" x14ac:dyDescent="0.2">
      <c r="C1328" s="14"/>
      <c r="D1328" s="14"/>
    </row>
    <row r="1329" spans="3:4" x14ac:dyDescent="0.2">
      <c r="C1329" s="14"/>
      <c r="D1329" s="14"/>
    </row>
    <row r="1330" spans="3:4" x14ac:dyDescent="0.2">
      <c r="C1330" s="14"/>
      <c r="D1330" s="14"/>
    </row>
    <row r="1331" spans="3:4" x14ac:dyDescent="0.2">
      <c r="C1331" s="14"/>
      <c r="D1331" s="14"/>
    </row>
    <row r="1332" spans="3:4" x14ac:dyDescent="0.2">
      <c r="C1332" s="14"/>
      <c r="D1332" s="14"/>
    </row>
    <row r="1333" spans="3:4" x14ac:dyDescent="0.2">
      <c r="C1333" s="14"/>
      <c r="D1333" s="14"/>
    </row>
    <row r="1334" spans="3:4" x14ac:dyDescent="0.2">
      <c r="C1334" s="14"/>
      <c r="D1334" s="14"/>
    </row>
    <row r="1335" spans="3:4" x14ac:dyDescent="0.2">
      <c r="C1335" s="14"/>
      <c r="D1335" s="14"/>
    </row>
    <row r="1336" spans="3:4" x14ac:dyDescent="0.2">
      <c r="C1336" s="14"/>
      <c r="D1336" s="14"/>
    </row>
    <row r="1337" spans="3:4" x14ac:dyDescent="0.2">
      <c r="C1337" s="14"/>
      <c r="D1337" s="14"/>
    </row>
    <row r="1338" spans="3:4" x14ac:dyDescent="0.2">
      <c r="C1338" s="14"/>
      <c r="D1338" s="14"/>
    </row>
    <row r="1339" spans="3:4" x14ac:dyDescent="0.2">
      <c r="C1339" s="14"/>
      <c r="D1339" s="14"/>
    </row>
    <row r="1340" spans="3:4" x14ac:dyDescent="0.2">
      <c r="C1340" s="14"/>
      <c r="D1340" s="14"/>
    </row>
    <row r="1341" spans="3:4" x14ac:dyDescent="0.2">
      <c r="C1341" s="14"/>
      <c r="D1341" s="14"/>
    </row>
    <row r="1342" spans="3:4" x14ac:dyDescent="0.2">
      <c r="C1342" s="14"/>
      <c r="D1342" s="14"/>
    </row>
    <row r="1343" spans="3:4" x14ac:dyDescent="0.2">
      <c r="C1343" s="14"/>
      <c r="D1343" s="14"/>
    </row>
    <row r="1344" spans="3:4" x14ac:dyDescent="0.2">
      <c r="C1344" s="14"/>
      <c r="D1344" s="14"/>
    </row>
    <row r="1345" spans="3:4" x14ac:dyDescent="0.2">
      <c r="C1345" s="14"/>
      <c r="D1345" s="14"/>
    </row>
    <row r="1346" spans="3:4" x14ac:dyDescent="0.2">
      <c r="C1346" s="14"/>
      <c r="D1346" s="14"/>
    </row>
    <row r="1347" spans="3:4" x14ac:dyDescent="0.2">
      <c r="C1347" s="14"/>
      <c r="D1347" s="14"/>
    </row>
    <row r="1348" spans="3:4" x14ac:dyDescent="0.2">
      <c r="C1348" s="14"/>
      <c r="D1348" s="14"/>
    </row>
    <row r="1349" spans="3:4" x14ac:dyDescent="0.2">
      <c r="C1349" s="14"/>
      <c r="D1349" s="14"/>
    </row>
    <row r="1350" spans="3:4" x14ac:dyDescent="0.2">
      <c r="C1350" s="14"/>
      <c r="D1350" s="14"/>
    </row>
    <row r="1351" spans="3:4" x14ac:dyDescent="0.2">
      <c r="C1351" s="14"/>
      <c r="D1351" s="14"/>
    </row>
    <row r="1352" spans="3:4" x14ac:dyDescent="0.2">
      <c r="C1352" s="14"/>
      <c r="D1352" s="14"/>
    </row>
    <row r="1353" spans="3:4" x14ac:dyDescent="0.2">
      <c r="C1353" s="14"/>
      <c r="D1353" s="14"/>
    </row>
    <row r="1354" spans="3:4" x14ac:dyDescent="0.2">
      <c r="C1354" s="14"/>
      <c r="D1354" s="14"/>
    </row>
    <row r="1355" spans="3:4" x14ac:dyDescent="0.2">
      <c r="C1355" s="14"/>
      <c r="D1355" s="14"/>
    </row>
    <row r="1356" spans="3:4" x14ac:dyDescent="0.2">
      <c r="C1356" s="14"/>
      <c r="D1356" s="14"/>
    </row>
    <row r="1357" spans="3:4" x14ac:dyDescent="0.2">
      <c r="C1357" s="14"/>
      <c r="D1357" s="14"/>
    </row>
    <row r="1358" spans="3:4" x14ac:dyDescent="0.2">
      <c r="C1358" s="14"/>
      <c r="D1358" s="14"/>
    </row>
    <row r="1359" spans="3:4" x14ac:dyDescent="0.2">
      <c r="C1359" s="14"/>
      <c r="D1359" s="14"/>
    </row>
    <row r="1360" spans="3:4" x14ac:dyDescent="0.2">
      <c r="C1360" s="14"/>
      <c r="D1360" s="14"/>
    </row>
    <row r="1361" spans="3:4" x14ac:dyDescent="0.2">
      <c r="C1361" s="14"/>
      <c r="D1361" s="14"/>
    </row>
    <row r="1362" spans="3:4" x14ac:dyDescent="0.2">
      <c r="C1362" s="14"/>
      <c r="D1362" s="14"/>
    </row>
    <row r="1363" spans="3:4" x14ac:dyDescent="0.2">
      <c r="C1363" s="14"/>
      <c r="D1363" s="14"/>
    </row>
    <row r="1364" spans="3:4" x14ac:dyDescent="0.2">
      <c r="C1364" s="14"/>
      <c r="D1364" s="14"/>
    </row>
    <row r="1365" spans="3:4" x14ac:dyDescent="0.2">
      <c r="C1365" s="14"/>
      <c r="D1365" s="14"/>
    </row>
    <row r="1366" spans="3:4" x14ac:dyDescent="0.2">
      <c r="C1366" s="14"/>
      <c r="D1366" s="14"/>
    </row>
    <row r="1367" spans="3:4" x14ac:dyDescent="0.2">
      <c r="C1367" s="14"/>
      <c r="D1367" s="14"/>
    </row>
    <row r="1368" spans="3:4" x14ac:dyDescent="0.2">
      <c r="C1368" s="14"/>
      <c r="D1368" s="14"/>
    </row>
    <row r="1369" spans="3:4" x14ac:dyDescent="0.2">
      <c r="C1369" s="14"/>
      <c r="D1369" s="14"/>
    </row>
    <row r="1370" spans="3:4" x14ac:dyDescent="0.2">
      <c r="C1370" s="14"/>
      <c r="D1370" s="14"/>
    </row>
    <row r="1371" spans="3:4" x14ac:dyDescent="0.2">
      <c r="C1371" s="14"/>
      <c r="D1371" s="14"/>
    </row>
    <row r="1372" spans="3:4" x14ac:dyDescent="0.2">
      <c r="C1372" s="14"/>
      <c r="D1372" s="14"/>
    </row>
    <row r="1373" spans="3:4" x14ac:dyDescent="0.2">
      <c r="C1373" s="14"/>
      <c r="D1373" s="14"/>
    </row>
    <row r="1374" spans="3:4" x14ac:dyDescent="0.2">
      <c r="C1374" s="14"/>
      <c r="D1374" s="14"/>
    </row>
    <row r="1375" spans="3:4" x14ac:dyDescent="0.2">
      <c r="C1375" s="14"/>
      <c r="D1375" s="14"/>
    </row>
    <row r="1376" spans="3:4" x14ac:dyDescent="0.2">
      <c r="C1376" s="14"/>
      <c r="D1376" s="14"/>
    </row>
    <row r="1377" spans="3:4" x14ac:dyDescent="0.2">
      <c r="C1377" s="14"/>
      <c r="D1377" s="14"/>
    </row>
    <row r="1378" spans="3:4" x14ac:dyDescent="0.2">
      <c r="C1378" s="14"/>
      <c r="D1378" s="14"/>
    </row>
    <row r="1379" spans="3:4" x14ac:dyDescent="0.2">
      <c r="C1379" s="14"/>
      <c r="D1379" s="14"/>
    </row>
    <row r="1380" spans="3:4" x14ac:dyDescent="0.2">
      <c r="C1380" s="14"/>
      <c r="D1380" s="14"/>
    </row>
    <row r="1381" spans="3:4" x14ac:dyDescent="0.2">
      <c r="C1381" s="14"/>
      <c r="D1381" s="14"/>
    </row>
    <row r="1382" spans="3:4" x14ac:dyDescent="0.2">
      <c r="C1382" s="14"/>
      <c r="D1382" s="14"/>
    </row>
    <row r="1383" spans="3:4" x14ac:dyDescent="0.2">
      <c r="C1383" s="14"/>
      <c r="D1383" s="14"/>
    </row>
    <row r="1384" spans="3:4" x14ac:dyDescent="0.2">
      <c r="C1384" s="14"/>
      <c r="D1384" s="14"/>
    </row>
    <row r="1385" spans="3:4" x14ac:dyDescent="0.2">
      <c r="C1385" s="14"/>
      <c r="D1385" s="14"/>
    </row>
    <row r="1386" spans="3:4" x14ac:dyDescent="0.2">
      <c r="C1386" s="14"/>
      <c r="D1386" s="14"/>
    </row>
    <row r="1387" spans="3:4" x14ac:dyDescent="0.2">
      <c r="C1387" s="14"/>
      <c r="D1387" s="14"/>
    </row>
    <row r="1388" spans="3:4" x14ac:dyDescent="0.2">
      <c r="C1388" s="14"/>
      <c r="D1388" s="14"/>
    </row>
    <row r="1389" spans="3:4" x14ac:dyDescent="0.2">
      <c r="C1389" s="14"/>
      <c r="D1389" s="14"/>
    </row>
    <row r="1390" spans="3:4" x14ac:dyDescent="0.2">
      <c r="C1390" s="14"/>
      <c r="D1390" s="14"/>
    </row>
    <row r="1391" spans="3:4" x14ac:dyDescent="0.2">
      <c r="C1391" s="14"/>
      <c r="D1391" s="14"/>
    </row>
    <row r="1392" spans="3:4" x14ac:dyDescent="0.2">
      <c r="C1392" s="14"/>
      <c r="D1392" s="14"/>
    </row>
    <row r="1393" spans="3:4" x14ac:dyDescent="0.2">
      <c r="C1393" s="14"/>
      <c r="D1393" s="14"/>
    </row>
    <row r="1394" spans="3:4" x14ac:dyDescent="0.2">
      <c r="C1394" s="14"/>
      <c r="D1394" s="14"/>
    </row>
    <row r="1395" spans="3:4" x14ac:dyDescent="0.2">
      <c r="C1395" s="14"/>
      <c r="D1395" s="14"/>
    </row>
    <row r="1396" spans="3:4" x14ac:dyDescent="0.2">
      <c r="C1396" s="14"/>
      <c r="D1396" s="14"/>
    </row>
    <row r="1397" spans="3:4" x14ac:dyDescent="0.2">
      <c r="C1397" s="14"/>
      <c r="D1397" s="14"/>
    </row>
    <row r="1398" spans="3:4" x14ac:dyDescent="0.2">
      <c r="C1398" s="14"/>
      <c r="D1398" s="14"/>
    </row>
    <row r="1399" spans="3:4" x14ac:dyDescent="0.2">
      <c r="C1399" s="14"/>
      <c r="D1399" s="14"/>
    </row>
    <row r="1400" spans="3:4" x14ac:dyDescent="0.2">
      <c r="C1400" s="14"/>
      <c r="D1400" s="14"/>
    </row>
    <row r="1401" spans="3:4" x14ac:dyDescent="0.2">
      <c r="C1401" s="14"/>
      <c r="D1401" s="14"/>
    </row>
    <row r="1402" spans="3:4" x14ac:dyDescent="0.2">
      <c r="C1402" s="14"/>
      <c r="D1402" s="14"/>
    </row>
    <row r="1403" spans="3:4" x14ac:dyDescent="0.2">
      <c r="C1403" s="14"/>
      <c r="D1403" s="14"/>
    </row>
    <row r="1404" spans="3:4" x14ac:dyDescent="0.2">
      <c r="C1404" s="14"/>
      <c r="D1404" s="14"/>
    </row>
    <row r="1405" spans="3:4" x14ac:dyDescent="0.2">
      <c r="C1405" s="14"/>
      <c r="D1405" s="14"/>
    </row>
    <row r="1406" spans="3:4" x14ac:dyDescent="0.2">
      <c r="C1406" s="14"/>
      <c r="D1406" s="14"/>
    </row>
    <row r="1407" spans="3:4" x14ac:dyDescent="0.2">
      <c r="C1407" s="14"/>
      <c r="D1407" s="14"/>
    </row>
    <row r="1408" spans="3:4" x14ac:dyDescent="0.2">
      <c r="C1408" s="14"/>
      <c r="D1408" s="14"/>
    </row>
    <row r="1409" spans="3:4" x14ac:dyDescent="0.2">
      <c r="C1409" s="14"/>
      <c r="D1409" s="14"/>
    </row>
    <row r="1410" spans="3:4" x14ac:dyDescent="0.2">
      <c r="C1410" s="14"/>
      <c r="D1410" s="14"/>
    </row>
    <row r="1411" spans="3:4" x14ac:dyDescent="0.2">
      <c r="C1411" s="14"/>
      <c r="D1411" s="14"/>
    </row>
    <row r="1412" spans="3:4" x14ac:dyDescent="0.2">
      <c r="C1412" s="14"/>
      <c r="D1412" s="14"/>
    </row>
    <row r="1413" spans="3:4" x14ac:dyDescent="0.2">
      <c r="C1413" s="14"/>
      <c r="D1413" s="14"/>
    </row>
    <row r="1414" spans="3:4" x14ac:dyDescent="0.2">
      <c r="C1414" s="14"/>
      <c r="D1414" s="14"/>
    </row>
    <row r="1415" spans="3:4" x14ac:dyDescent="0.2">
      <c r="C1415" s="14"/>
      <c r="D1415" s="14"/>
    </row>
    <row r="1416" spans="3:4" x14ac:dyDescent="0.2">
      <c r="C1416" s="14"/>
      <c r="D1416" s="14"/>
    </row>
    <row r="1417" spans="3:4" x14ac:dyDescent="0.2">
      <c r="C1417" s="14"/>
      <c r="D1417" s="14"/>
    </row>
    <row r="1418" spans="3:4" x14ac:dyDescent="0.2">
      <c r="C1418" s="14"/>
      <c r="D1418" s="14"/>
    </row>
    <row r="1419" spans="3:4" x14ac:dyDescent="0.2">
      <c r="C1419" s="14"/>
      <c r="D1419" s="14"/>
    </row>
    <row r="1420" spans="3:4" x14ac:dyDescent="0.2">
      <c r="C1420" s="14"/>
      <c r="D1420" s="14"/>
    </row>
    <row r="1421" spans="3:4" x14ac:dyDescent="0.2">
      <c r="C1421" s="14"/>
      <c r="D1421" s="14"/>
    </row>
    <row r="1422" spans="3:4" x14ac:dyDescent="0.2">
      <c r="C1422" s="14"/>
      <c r="D1422" s="14"/>
    </row>
    <row r="1423" spans="3:4" x14ac:dyDescent="0.2">
      <c r="C1423" s="14"/>
      <c r="D1423" s="14"/>
    </row>
    <row r="1424" spans="3:4" x14ac:dyDescent="0.2">
      <c r="C1424" s="14"/>
      <c r="D1424" s="14"/>
    </row>
    <row r="1425" spans="3:4" x14ac:dyDescent="0.2">
      <c r="C1425" s="14"/>
      <c r="D1425" s="14"/>
    </row>
    <row r="1426" spans="3:4" x14ac:dyDescent="0.2">
      <c r="C1426" s="14"/>
      <c r="D1426" s="14"/>
    </row>
    <row r="1427" spans="3:4" x14ac:dyDescent="0.2">
      <c r="C1427" s="14"/>
      <c r="D1427" s="14"/>
    </row>
    <row r="1428" spans="3:4" x14ac:dyDescent="0.2">
      <c r="C1428" s="14"/>
      <c r="D1428" s="14"/>
    </row>
    <row r="1429" spans="3:4" x14ac:dyDescent="0.2">
      <c r="C1429" s="14"/>
      <c r="D1429" s="14"/>
    </row>
    <row r="1430" spans="3:4" x14ac:dyDescent="0.2">
      <c r="C1430" s="14"/>
      <c r="D1430" s="14"/>
    </row>
    <row r="1431" spans="3:4" x14ac:dyDescent="0.2">
      <c r="C1431" s="14"/>
      <c r="D1431" s="14"/>
    </row>
    <row r="1432" spans="3:4" x14ac:dyDescent="0.2">
      <c r="C1432" s="14"/>
      <c r="D1432" s="14"/>
    </row>
    <row r="1433" spans="3:4" x14ac:dyDescent="0.2">
      <c r="C1433" s="14"/>
      <c r="D1433" s="14"/>
    </row>
    <row r="1434" spans="3:4" x14ac:dyDescent="0.2">
      <c r="C1434" s="14"/>
      <c r="D1434" s="14"/>
    </row>
    <row r="1435" spans="3:4" x14ac:dyDescent="0.2">
      <c r="C1435" s="14"/>
      <c r="D1435" s="14"/>
    </row>
    <row r="1436" spans="3:4" x14ac:dyDescent="0.2">
      <c r="C1436" s="14"/>
      <c r="D1436" s="14"/>
    </row>
    <row r="1437" spans="3:4" x14ac:dyDescent="0.2">
      <c r="C1437" s="14"/>
      <c r="D1437" s="14"/>
    </row>
    <row r="1438" spans="3:4" x14ac:dyDescent="0.2">
      <c r="C1438" s="14"/>
      <c r="D1438" s="14"/>
    </row>
    <row r="1439" spans="3:4" x14ac:dyDescent="0.2">
      <c r="C1439" s="14"/>
      <c r="D1439" s="14"/>
    </row>
    <row r="1440" spans="3:4" x14ac:dyDescent="0.2">
      <c r="C1440" s="14"/>
      <c r="D1440" s="14"/>
    </row>
    <row r="1441" spans="3:4" x14ac:dyDescent="0.2">
      <c r="C1441" s="14"/>
      <c r="D1441" s="14"/>
    </row>
    <row r="1442" spans="3:4" x14ac:dyDescent="0.2">
      <c r="C1442" s="14"/>
      <c r="D1442" s="14"/>
    </row>
    <row r="1443" spans="3:4" x14ac:dyDescent="0.2">
      <c r="C1443" s="14"/>
      <c r="D1443" s="14"/>
    </row>
    <row r="1444" spans="3:4" x14ac:dyDescent="0.2">
      <c r="C1444" s="14"/>
      <c r="D1444" s="14"/>
    </row>
    <row r="1445" spans="3:4" x14ac:dyDescent="0.2">
      <c r="C1445" s="14"/>
      <c r="D1445" s="14"/>
    </row>
    <row r="1446" spans="3:4" x14ac:dyDescent="0.2">
      <c r="C1446" s="14"/>
      <c r="D1446" s="14"/>
    </row>
    <row r="1447" spans="3:4" x14ac:dyDescent="0.2">
      <c r="C1447" s="14"/>
      <c r="D1447" s="14"/>
    </row>
    <row r="1448" spans="3:4" x14ac:dyDescent="0.2">
      <c r="C1448" s="14"/>
      <c r="D1448" s="14"/>
    </row>
    <row r="1449" spans="3:4" x14ac:dyDescent="0.2">
      <c r="C1449" s="14"/>
      <c r="D1449" s="14"/>
    </row>
    <row r="1450" spans="3:4" x14ac:dyDescent="0.2">
      <c r="C1450" s="14"/>
      <c r="D1450" s="14"/>
    </row>
    <row r="1451" spans="3:4" x14ac:dyDescent="0.2">
      <c r="C1451" s="14"/>
      <c r="D1451" s="14"/>
    </row>
    <row r="1452" spans="3:4" x14ac:dyDescent="0.2">
      <c r="C1452" s="14"/>
      <c r="D1452" s="14"/>
    </row>
    <row r="1453" spans="3:4" x14ac:dyDescent="0.2">
      <c r="C1453" s="14"/>
      <c r="D1453" s="14"/>
    </row>
    <row r="1454" spans="3:4" x14ac:dyDescent="0.2">
      <c r="C1454" s="14"/>
      <c r="D1454" s="14"/>
    </row>
    <row r="1455" spans="3:4" x14ac:dyDescent="0.2">
      <c r="C1455" s="14"/>
      <c r="D1455" s="14"/>
    </row>
    <row r="1456" spans="3:4" x14ac:dyDescent="0.2">
      <c r="C1456" s="14"/>
      <c r="D1456" s="14"/>
    </row>
    <row r="1457" spans="3:4" x14ac:dyDescent="0.2">
      <c r="C1457" s="14"/>
      <c r="D1457" s="14"/>
    </row>
    <row r="1458" spans="3:4" x14ac:dyDescent="0.2">
      <c r="C1458" s="14"/>
      <c r="D1458" s="14"/>
    </row>
    <row r="1459" spans="3:4" x14ac:dyDescent="0.2">
      <c r="C1459" s="14"/>
      <c r="D1459" s="14"/>
    </row>
    <row r="1460" spans="3:4" x14ac:dyDescent="0.2">
      <c r="C1460" s="14"/>
      <c r="D1460" s="14"/>
    </row>
    <row r="1461" spans="3:4" x14ac:dyDescent="0.2">
      <c r="C1461" s="14"/>
      <c r="D1461" s="14"/>
    </row>
    <row r="1462" spans="3:4" x14ac:dyDescent="0.2">
      <c r="C1462" s="14"/>
      <c r="D1462" s="14"/>
    </row>
    <row r="1463" spans="3:4" x14ac:dyDescent="0.2">
      <c r="C1463" s="14"/>
      <c r="D1463" s="14"/>
    </row>
    <row r="1464" spans="3:4" x14ac:dyDescent="0.2">
      <c r="C1464" s="14"/>
      <c r="D1464" s="14"/>
    </row>
    <row r="1465" spans="3:4" x14ac:dyDescent="0.2">
      <c r="C1465" s="14"/>
      <c r="D1465" s="14"/>
    </row>
    <row r="1466" spans="3:4" x14ac:dyDescent="0.2">
      <c r="C1466" s="14"/>
      <c r="D1466" s="14"/>
    </row>
    <row r="1467" spans="3:4" x14ac:dyDescent="0.2">
      <c r="C1467" s="14"/>
      <c r="D1467" s="14"/>
    </row>
    <row r="1468" spans="3:4" x14ac:dyDescent="0.2">
      <c r="C1468" s="14"/>
      <c r="D1468" s="14"/>
    </row>
    <row r="1469" spans="3:4" x14ac:dyDescent="0.2">
      <c r="C1469" s="14"/>
      <c r="D1469" s="14"/>
    </row>
    <row r="1470" spans="3:4" x14ac:dyDescent="0.2">
      <c r="C1470" s="14"/>
      <c r="D1470" s="14"/>
    </row>
    <row r="1471" spans="3:4" x14ac:dyDescent="0.2">
      <c r="C1471" s="14"/>
      <c r="D1471" s="14"/>
    </row>
    <row r="1472" spans="3:4" x14ac:dyDescent="0.2">
      <c r="C1472" s="14"/>
      <c r="D1472" s="14"/>
    </row>
    <row r="1473" spans="3:4" x14ac:dyDescent="0.2">
      <c r="C1473" s="14"/>
      <c r="D1473" s="14"/>
    </row>
    <row r="1474" spans="3:4" x14ac:dyDescent="0.2">
      <c r="C1474" s="14"/>
      <c r="D1474" s="14"/>
    </row>
    <row r="1475" spans="3:4" x14ac:dyDescent="0.2">
      <c r="C1475" s="14"/>
      <c r="D1475" s="14"/>
    </row>
    <row r="1476" spans="3:4" x14ac:dyDescent="0.2">
      <c r="C1476" s="14"/>
      <c r="D1476" s="14"/>
    </row>
    <row r="1477" spans="3:4" x14ac:dyDescent="0.2">
      <c r="C1477" s="14"/>
      <c r="D1477" s="14"/>
    </row>
    <row r="1478" spans="3:4" x14ac:dyDescent="0.2">
      <c r="C1478" s="14"/>
      <c r="D1478" s="14"/>
    </row>
    <row r="1479" spans="3:4" x14ac:dyDescent="0.2">
      <c r="C1479" s="14"/>
      <c r="D1479" s="14"/>
    </row>
    <row r="1480" spans="3:4" x14ac:dyDescent="0.2">
      <c r="C1480" s="14"/>
      <c r="D1480" s="14"/>
    </row>
    <row r="1481" spans="3:4" x14ac:dyDescent="0.2">
      <c r="C1481" s="14"/>
      <c r="D1481" s="14"/>
    </row>
    <row r="1482" spans="3:4" x14ac:dyDescent="0.2">
      <c r="C1482" s="14"/>
      <c r="D1482" s="14"/>
    </row>
    <row r="1483" spans="3:4" x14ac:dyDescent="0.2">
      <c r="C1483" s="14"/>
      <c r="D1483" s="14"/>
    </row>
    <row r="1484" spans="3:4" x14ac:dyDescent="0.2">
      <c r="C1484" s="14"/>
      <c r="D1484" s="14"/>
    </row>
    <row r="1485" spans="3:4" x14ac:dyDescent="0.2">
      <c r="C1485" s="14"/>
      <c r="D1485" s="14"/>
    </row>
    <row r="1486" spans="3:4" x14ac:dyDescent="0.2">
      <c r="C1486" s="14"/>
      <c r="D1486" s="14"/>
    </row>
    <row r="1487" spans="3:4" x14ac:dyDescent="0.2">
      <c r="C1487" s="14"/>
      <c r="D1487" s="14"/>
    </row>
    <row r="1488" spans="3:4" x14ac:dyDescent="0.2">
      <c r="C1488" s="14"/>
      <c r="D1488" s="14"/>
    </row>
    <row r="1489" spans="3:4" x14ac:dyDescent="0.2">
      <c r="C1489" s="14"/>
      <c r="D1489" s="14"/>
    </row>
    <row r="1490" spans="3:4" x14ac:dyDescent="0.2">
      <c r="C1490" s="14"/>
      <c r="D1490" s="14"/>
    </row>
    <row r="1491" spans="3:4" x14ac:dyDescent="0.2">
      <c r="C1491" s="14"/>
      <c r="D1491" s="14"/>
    </row>
    <row r="1492" spans="3:4" x14ac:dyDescent="0.2">
      <c r="C1492" s="14"/>
      <c r="D1492" s="14"/>
    </row>
    <row r="1493" spans="3:4" x14ac:dyDescent="0.2">
      <c r="C1493" s="14"/>
      <c r="D1493" s="14"/>
    </row>
    <row r="1494" spans="3:4" x14ac:dyDescent="0.2">
      <c r="C1494" s="14"/>
      <c r="D1494" s="14"/>
    </row>
    <row r="1495" spans="3:4" x14ac:dyDescent="0.2">
      <c r="C1495" s="14"/>
      <c r="D1495" s="14"/>
    </row>
    <row r="1496" spans="3:4" x14ac:dyDescent="0.2">
      <c r="C1496" s="14"/>
      <c r="D1496" s="14"/>
    </row>
    <row r="1497" spans="3:4" x14ac:dyDescent="0.2">
      <c r="C1497" s="14"/>
      <c r="D1497" s="14"/>
    </row>
    <row r="1498" spans="3:4" x14ac:dyDescent="0.2">
      <c r="C1498" s="14"/>
      <c r="D1498" s="14"/>
    </row>
    <row r="1499" spans="3:4" x14ac:dyDescent="0.2">
      <c r="C1499" s="14"/>
      <c r="D1499" s="14"/>
    </row>
    <row r="1500" spans="3:4" x14ac:dyDescent="0.2">
      <c r="C1500" s="14"/>
      <c r="D1500" s="14"/>
    </row>
    <row r="1501" spans="3:4" x14ac:dyDescent="0.2">
      <c r="C1501" s="14"/>
      <c r="D1501" s="14"/>
    </row>
    <row r="1502" spans="3:4" x14ac:dyDescent="0.2">
      <c r="C1502" s="14"/>
      <c r="D1502" s="14"/>
    </row>
    <row r="1503" spans="3:4" x14ac:dyDescent="0.2">
      <c r="C1503" s="14"/>
      <c r="D1503" s="14"/>
    </row>
    <row r="1504" spans="3:4" x14ac:dyDescent="0.2">
      <c r="C1504" s="14"/>
      <c r="D1504" s="14"/>
    </row>
    <row r="1505" spans="3:4" x14ac:dyDescent="0.2">
      <c r="C1505" s="14"/>
      <c r="D1505" s="14"/>
    </row>
    <row r="1506" spans="3:4" x14ac:dyDescent="0.2">
      <c r="C1506" s="14"/>
      <c r="D1506" s="14"/>
    </row>
    <row r="1507" spans="3:4" x14ac:dyDescent="0.2">
      <c r="C1507" s="14"/>
      <c r="D1507" s="14"/>
    </row>
    <row r="1508" spans="3:4" x14ac:dyDescent="0.2">
      <c r="C1508" s="14"/>
      <c r="D1508" s="14"/>
    </row>
    <row r="1509" spans="3:4" x14ac:dyDescent="0.2">
      <c r="C1509" s="14"/>
      <c r="D1509" s="14"/>
    </row>
    <row r="1510" spans="3:4" x14ac:dyDescent="0.2">
      <c r="C1510" s="14"/>
      <c r="D1510" s="14"/>
    </row>
    <row r="1511" spans="3:4" x14ac:dyDescent="0.2">
      <c r="C1511" s="14"/>
      <c r="D1511" s="14"/>
    </row>
    <row r="1512" spans="3:4" x14ac:dyDescent="0.2">
      <c r="C1512" s="14"/>
      <c r="D1512" s="14"/>
    </row>
    <row r="1513" spans="3:4" x14ac:dyDescent="0.2">
      <c r="C1513" s="14"/>
      <c r="D1513" s="14"/>
    </row>
    <row r="1514" spans="3:4" x14ac:dyDescent="0.2">
      <c r="C1514" s="14"/>
      <c r="D1514" s="14"/>
    </row>
    <row r="1515" spans="3:4" x14ac:dyDescent="0.2">
      <c r="C1515" s="14"/>
      <c r="D1515" s="14"/>
    </row>
    <row r="1516" spans="3:4" x14ac:dyDescent="0.2">
      <c r="C1516" s="14"/>
      <c r="D1516" s="14"/>
    </row>
    <row r="1517" spans="3:4" x14ac:dyDescent="0.2">
      <c r="C1517" s="14"/>
      <c r="D1517" s="14"/>
    </row>
    <row r="1518" spans="3:4" x14ac:dyDescent="0.2">
      <c r="C1518" s="14"/>
      <c r="D1518" s="14"/>
    </row>
    <row r="1519" spans="3:4" x14ac:dyDescent="0.2">
      <c r="C1519" s="14"/>
      <c r="D1519" s="14"/>
    </row>
    <row r="1520" spans="3:4" x14ac:dyDescent="0.2">
      <c r="C1520" s="14"/>
      <c r="D1520" s="14"/>
    </row>
    <row r="1521" spans="3:4" x14ac:dyDescent="0.2">
      <c r="C1521" s="14"/>
      <c r="D1521" s="14"/>
    </row>
    <row r="1522" spans="3:4" x14ac:dyDescent="0.2">
      <c r="C1522" s="14"/>
      <c r="D1522" s="14"/>
    </row>
    <row r="1523" spans="3:4" x14ac:dyDescent="0.2">
      <c r="C1523" s="14"/>
      <c r="D1523" s="14"/>
    </row>
    <row r="1524" spans="3:4" x14ac:dyDescent="0.2">
      <c r="C1524" s="14"/>
      <c r="D1524" s="14"/>
    </row>
    <row r="1525" spans="3:4" x14ac:dyDescent="0.2">
      <c r="C1525" s="14"/>
      <c r="D1525" s="14"/>
    </row>
    <row r="1526" spans="3:4" x14ac:dyDescent="0.2">
      <c r="C1526" s="14"/>
      <c r="D1526" s="14"/>
    </row>
    <row r="1527" spans="3:4" x14ac:dyDescent="0.2">
      <c r="C1527" s="14"/>
      <c r="D1527" s="14"/>
    </row>
    <row r="1528" spans="3:4" x14ac:dyDescent="0.2">
      <c r="C1528" s="14"/>
      <c r="D1528" s="14"/>
    </row>
    <row r="1529" spans="3:4" x14ac:dyDescent="0.2">
      <c r="C1529" s="14"/>
      <c r="D1529" s="14"/>
    </row>
    <row r="1530" spans="3:4" x14ac:dyDescent="0.2">
      <c r="C1530" s="14"/>
      <c r="D1530" s="14"/>
    </row>
    <row r="1531" spans="3:4" x14ac:dyDescent="0.2">
      <c r="C1531" s="14"/>
      <c r="D1531" s="14"/>
    </row>
    <row r="1532" spans="3:4" x14ac:dyDescent="0.2">
      <c r="C1532" s="14"/>
      <c r="D1532" s="14"/>
    </row>
    <row r="1533" spans="3:4" x14ac:dyDescent="0.2">
      <c r="C1533" s="14"/>
      <c r="D1533" s="14"/>
    </row>
    <row r="1534" spans="3:4" x14ac:dyDescent="0.2">
      <c r="C1534" s="14"/>
      <c r="D1534" s="14"/>
    </row>
    <row r="1535" spans="3:4" x14ac:dyDescent="0.2">
      <c r="C1535" s="14"/>
      <c r="D1535" s="14"/>
    </row>
    <row r="1536" spans="3:4" x14ac:dyDescent="0.2">
      <c r="C1536" s="14"/>
      <c r="D1536" s="14"/>
    </row>
    <row r="1537" spans="3:4" x14ac:dyDescent="0.2">
      <c r="C1537" s="14"/>
      <c r="D1537" s="14"/>
    </row>
    <row r="1538" spans="3:4" x14ac:dyDescent="0.2">
      <c r="C1538" s="14"/>
      <c r="D1538" s="14"/>
    </row>
    <row r="1539" spans="3:4" x14ac:dyDescent="0.2">
      <c r="C1539" s="14"/>
      <c r="D1539" s="14"/>
    </row>
    <row r="1540" spans="3:4" x14ac:dyDescent="0.2">
      <c r="C1540" s="14"/>
      <c r="D1540" s="14"/>
    </row>
    <row r="1541" spans="3:4" x14ac:dyDescent="0.2">
      <c r="C1541" s="14"/>
      <c r="D1541" s="14"/>
    </row>
    <row r="1542" spans="3:4" x14ac:dyDescent="0.2">
      <c r="C1542" s="14"/>
      <c r="D1542" s="14"/>
    </row>
    <row r="1543" spans="3:4" x14ac:dyDescent="0.2">
      <c r="C1543" s="14"/>
      <c r="D1543" s="14"/>
    </row>
    <row r="1544" spans="3:4" x14ac:dyDescent="0.2">
      <c r="C1544" s="14"/>
      <c r="D1544" s="14"/>
    </row>
    <row r="1545" spans="3:4" x14ac:dyDescent="0.2">
      <c r="C1545" s="14"/>
      <c r="D1545" s="14"/>
    </row>
    <row r="1546" spans="3:4" x14ac:dyDescent="0.2">
      <c r="C1546" s="14"/>
      <c r="D1546" s="14"/>
    </row>
    <row r="1547" spans="3:4" x14ac:dyDescent="0.2">
      <c r="C1547" s="14"/>
      <c r="D1547" s="14"/>
    </row>
    <row r="1548" spans="3:4" x14ac:dyDescent="0.2">
      <c r="C1548" s="14"/>
      <c r="D1548" s="14"/>
    </row>
    <row r="1549" spans="3:4" x14ac:dyDescent="0.2">
      <c r="C1549" s="14"/>
      <c r="D1549" s="14"/>
    </row>
    <row r="1550" spans="3:4" x14ac:dyDescent="0.2">
      <c r="C1550" s="14"/>
      <c r="D1550" s="14"/>
    </row>
    <row r="1551" spans="3:4" x14ac:dyDescent="0.2">
      <c r="C1551" s="14"/>
      <c r="D1551" s="14"/>
    </row>
    <row r="1552" spans="3:4" x14ac:dyDescent="0.2">
      <c r="C1552" s="14"/>
      <c r="D1552" s="14"/>
    </row>
    <row r="1553" spans="3:4" x14ac:dyDescent="0.2">
      <c r="C1553" s="14"/>
      <c r="D1553" s="14"/>
    </row>
    <row r="1554" spans="3:4" x14ac:dyDescent="0.2">
      <c r="C1554" s="14"/>
      <c r="D1554" s="14"/>
    </row>
    <row r="1555" spans="3:4" x14ac:dyDescent="0.2">
      <c r="C1555" s="14"/>
      <c r="D1555" s="14"/>
    </row>
    <row r="1556" spans="3:4" x14ac:dyDescent="0.2">
      <c r="C1556" s="14"/>
      <c r="D1556" s="14"/>
    </row>
    <row r="1557" spans="3:4" x14ac:dyDescent="0.2">
      <c r="C1557" s="14"/>
      <c r="D1557" s="14"/>
    </row>
    <row r="1558" spans="3:4" x14ac:dyDescent="0.2">
      <c r="C1558" s="14"/>
      <c r="D1558" s="14"/>
    </row>
    <row r="1559" spans="3:4" x14ac:dyDescent="0.2">
      <c r="C1559" s="14"/>
      <c r="D1559" s="14"/>
    </row>
    <row r="1560" spans="3:4" x14ac:dyDescent="0.2">
      <c r="C1560" s="14"/>
      <c r="D1560" s="14"/>
    </row>
    <row r="1561" spans="3:4" x14ac:dyDescent="0.2">
      <c r="C1561" s="14"/>
      <c r="D1561" s="14"/>
    </row>
    <row r="1562" spans="3:4" x14ac:dyDescent="0.2">
      <c r="C1562" s="14"/>
      <c r="D1562" s="14"/>
    </row>
    <row r="1563" spans="3:4" x14ac:dyDescent="0.2">
      <c r="C1563" s="14"/>
      <c r="D1563" s="14"/>
    </row>
    <row r="1564" spans="3:4" x14ac:dyDescent="0.2">
      <c r="C1564" s="14"/>
      <c r="D1564" s="14"/>
    </row>
    <row r="1565" spans="3:4" x14ac:dyDescent="0.2">
      <c r="C1565" s="14"/>
      <c r="D1565" s="14"/>
    </row>
    <row r="1566" spans="3:4" x14ac:dyDescent="0.2">
      <c r="C1566" s="14"/>
      <c r="D1566" s="14"/>
    </row>
    <row r="1567" spans="3:4" x14ac:dyDescent="0.2">
      <c r="C1567" s="14"/>
      <c r="D1567" s="14"/>
    </row>
    <row r="1568" spans="3:4" x14ac:dyDescent="0.2">
      <c r="C1568" s="14"/>
      <c r="D1568" s="14"/>
    </row>
    <row r="1569" spans="3:4" x14ac:dyDescent="0.2">
      <c r="C1569" s="14"/>
      <c r="D1569" s="14"/>
    </row>
    <row r="1570" spans="3:4" x14ac:dyDescent="0.2">
      <c r="C1570" s="14"/>
      <c r="D1570" s="14"/>
    </row>
    <row r="1571" spans="3:4" x14ac:dyDescent="0.2">
      <c r="C1571" s="14"/>
      <c r="D1571" s="14"/>
    </row>
    <row r="1572" spans="3:4" x14ac:dyDescent="0.2">
      <c r="C1572" s="14"/>
      <c r="D1572" s="14"/>
    </row>
    <row r="1573" spans="3:4" x14ac:dyDescent="0.2">
      <c r="C1573" s="14"/>
      <c r="D1573" s="14"/>
    </row>
    <row r="1574" spans="3:4" x14ac:dyDescent="0.2">
      <c r="C1574" s="14"/>
      <c r="D1574" s="14"/>
    </row>
    <row r="1575" spans="3:4" x14ac:dyDescent="0.2">
      <c r="C1575" s="14"/>
      <c r="D1575" s="14"/>
    </row>
    <row r="1576" spans="3:4" x14ac:dyDescent="0.2">
      <c r="C1576" s="14"/>
      <c r="D1576" s="14"/>
    </row>
    <row r="1577" spans="3:4" x14ac:dyDescent="0.2">
      <c r="C1577" s="14"/>
      <c r="D1577" s="14"/>
    </row>
    <row r="1578" spans="3:4" x14ac:dyDescent="0.2">
      <c r="C1578" s="14"/>
      <c r="D1578" s="14"/>
    </row>
    <row r="1579" spans="3:4" x14ac:dyDescent="0.2">
      <c r="C1579" s="14"/>
      <c r="D1579" s="14"/>
    </row>
    <row r="1580" spans="3:4" x14ac:dyDescent="0.2">
      <c r="C1580" s="14"/>
      <c r="D1580" s="14"/>
    </row>
    <row r="1581" spans="3:4" x14ac:dyDescent="0.2">
      <c r="C1581" s="14"/>
      <c r="D1581" s="14"/>
    </row>
    <row r="1582" spans="3:4" x14ac:dyDescent="0.2">
      <c r="C1582" s="14"/>
      <c r="D1582" s="14"/>
    </row>
    <row r="1583" spans="3:4" x14ac:dyDescent="0.2">
      <c r="C1583" s="14"/>
      <c r="D1583" s="14"/>
    </row>
    <row r="1584" spans="3:4" x14ac:dyDescent="0.2">
      <c r="C1584" s="14"/>
      <c r="D1584" s="14"/>
    </row>
    <row r="1585" spans="3:4" x14ac:dyDescent="0.2">
      <c r="C1585" s="14"/>
      <c r="D1585" s="14"/>
    </row>
    <row r="1586" spans="3:4" x14ac:dyDescent="0.2">
      <c r="C1586" s="14"/>
      <c r="D1586" s="14"/>
    </row>
    <row r="1587" spans="3:4" x14ac:dyDescent="0.2">
      <c r="C1587" s="14"/>
      <c r="D1587" s="14"/>
    </row>
    <row r="1588" spans="3:4" x14ac:dyDescent="0.2">
      <c r="C1588" s="14"/>
      <c r="D1588" s="14"/>
    </row>
    <row r="1589" spans="3:4" x14ac:dyDescent="0.2">
      <c r="C1589" s="14"/>
      <c r="D1589" s="14"/>
    </row>
    <row r="1590" spans="3:4" x14ac:dyDescent="0.2">
      <c r="C1590" s="14"/>
      <c r="D1590" s="14"/>
    </row>
    <row r="1591" spans="3:4" x14ac:dyDescent="0.2">
      <c r="C1591" s="14"/>
      <c r="D1591" s="14"/>
    </row>
    <row r="1592" spans="3:4" x14ac:dyDescent="0.2">
      <c r="C1592" s="14"/>
      <c r="D1592" s="14"/>
    </row>
    <row r="1593" spans="3:4" x14ac:dyDescent="0.2">
      <c r="C1593" s="14"/>
      <c r="D1593" s="14"/>
    </row>
    <row r="1594" spans="3:4" x14ac:dyDescent="0.2">
      <c r="C1594" s="14"/>
      <c r="D1594" s="14"/>
    </row>
    <row r="1595" spans="3:4" x14ac:dyDescent="0.2">
      <c r="C1595" s="14"/>
      <c r="D1595" s="14"/>
    </row>
    <row r="1596" spans="3:4" x14ac:dyDescent="0.2">
      <c r="C1596" s="14"/>
      <c r="D1596" s="14"/>
    </row>
    <row r="1597" spans="3:4" x14ac:dyDescent="0.2">
      <c r="C1597" s="14"/>
      <c r="D1597" s="14"/>
    </row>
    <row r="1598" spans="3:4" x14ac:dyDescent="0.2">
      <c r="C1598" s="14"/>
      <c r="D1598" s="14"/>
    </row>
    <row r="1599" spans="3:4" x14ac:dyDescent="0.2">
      <c r="C1599" s="14"/>
      <c r="D1599" s="14"/>
    </row>
    <row r="1600" spans="3:4" x14ac:dyDescent="0.2">
      <c r="C1600" s="14"/>
      <c r="D1600" s="14"/>
    </row>
    <row r="1601" spans="3:4" x14ac:dyDescent="0.2">
      <c r="C1601" s="14"/>
      <c r="D1601" s="14"/>
    </row>
    <row r="1602" spans="3:4" x14ac:dyDescent="0.2">
      <c r="C1602" s="14"/>
      <c r="D1602" s="14"/>
    </row>
    <row r="1603" spans="3:4" x14ac:dyDescent="0.2">
      <c r="C1603" s="14"/>
      <c r="D1603" s="14"/>
    </row>
    <row r="1604" spans="3:4" x14ac:dyDescent="0.2">
      <c r="C1604" s="14"/>
      <c r="D1604" s="14"/>
    </row>
    <row r="1605" spans="3:4" x14ac:dyDescent="0.2">
      <c r="C1605" s="14"/>
      <c r="D1605" s="14"/>
    </row>
    <row r="1606" spans="3:4" x14ac:dyDescent="0.2">
      <c r="C1606" s="14"/>
      <c r="D1606" s="14"/>
    </row>
    <row r="1607" spans="3:4" x14ac:dyDescent="0.2">
      <c r="C1607" s="14"/>
      <c r="D1607" s="14"/>
    </row>
    <row r="1608" spans="3:4" x14ac:dyDescent="0.2">
      <c r="C1608" s="14"/>
      <c r="D1608" s="14"/>
    </row>
    <row r="1609" spans="3:4" x14ac:dyDescent="0.2">
      <c r="C1609" s="14"/>
      <c r="D1609" s="14"/>
    </row>
    <row r="1610" spans="3:4" x14ac:dyDescent="0.2">
      <c r="C1610" s="14"/>
      <c r="D1610" s="14"/>
    </row>
    <row r="1611" spans="3:4" x14ac:dyDescent="0.2">
      <c r="C1611" s="14"/>
      <c r="D1611" s="14"/>
    </row>
    <row r="1612" spans="3:4" x14ac:dyDescent="0.2">
      <c r="C1612" s="14"/>
      <c r="D1612" s="14"/>
    </row>
    <row r="1613" spans="3:4" x14ac:dyDescent="0.2">
      <c r="C1613" s="14"/>
      <c r="D1613" s="14"/>
    </row>
    <row r="1614" spans="3:4" x14ac:dyDescent="0.2">
      <c r="C1614" s="14"/>
      <c r="D1614" s="14"/>
    </row>
    <row r="1615" spans="3:4" x14ac:dyDescent="0.2">
      <c r="C1615" s="14"/>
      <c r="D1615" s="14"/>
    </row>
    <row r="1616" spans="3:4" x14ac:dyDescent="0.2">
      <c r="C1616" s="14"/>
      <c r="D1616" s="14"/>
    </row>
    <row r="1617" spans="3:4" x14ac:dyDescent="0.2">
      <c r="C1617" s="14"/>
      <c r="D1617" s="14"/>
    </row>
    <row r="1618" spans="3:4" x14ac:dyDescent="0.2">
      <c r="C1618" s="14"/>
      <c r="D1618" s="14"/>
    </row>
    <row r="1619" spans="3:4" x14ac:dyDescent="0.2">
      <c r="C1619" s="14"/>
      <c r="D1619" s="14"/>
    </row>
    <row r="1620" spans="3:4" x14ac:dyDescent="0.2">
      <c r="C1620" s="14"/>
      <c r="D1620" s="14"/>
    </row>
    <row r="1621" spans="3:4" x14ac:dyDescent="0.2">
      <c r="C1621" s="14"/>
      <c r="D1621" s="14"/>
    </row>
    <row r="1622" spans="3:4" x14ac:dyDescent="0.2">
      <c r="C1622" s="14"/>
      <c r="D1622" s="14"/>
    </row>
    <row r="1623" spans="3:4" x14ac:dyDescent="0.2">
      <c r="C1623" s="14"/>
      <c r="D1623" s="14"/>
    </row>
    <row r="1624" spans="3:4" x14ac:dyDescent="0.2">
      <c r="C1624" s="14"/>
      <c r="D1624" s="14"/>
    </row>
    <row r="1625" spans="3:4" x14ac:dyDescent="0.2">
      <c r="C1625" s="14"/>
      <c r="D1625" s="14"/>
    </row>
    <row r="1626" spans="3:4" x14ac:dyDescent="0.2">
      <c r="C1626" s="14"/>
      <c r="D1626" s="14"/>
    </row>
    <row r="1627" spans="3:4" x14ac:dyDescent="0.2">
      <c r="C1627" s="14"/>
      <c r="D1627" s="14"/>
    </row>
    <row r="1628" spans="3:4" x14ac:dyDescent="0.2">
      <c r="C1628" s="14"/>
      <c r="D1628" s="14"/>
    </row>
    <row r="1629" spans="3:4" x14ac:dyDescent="0.2">
      <c r="C1629" s="14"/>
      <c r="D1629" s="14"/>
    </row>
    <row r="1630" spans="3:4" x14ac:dyDescent="0.2">
      <c r="C1630" s="14"/>
      <c r="D1630" s="14"/>
    </row>
    <row r="1631" spans="3:4" x14ac:dyDescent="0.2">
      <c r="C1631" s="14"/>
      <c r="D1631" s="14"/>
    </row>
    <row r="1632" spans="3:4" x14ac:dyDescent="0.2">
      <c r="C1632" s="14"/>
      <c r="D1632" s="14"/>
    </row>
    <row r="1633" spans="3:4" x14ac:dyDescent="0.2">
      <c r="C1633" s="14"/>
      <c r="D1633" s="14"/>
    </row>
    <row r="1634" spans="3:4" x14ac:dyDescent="0.2">
      <c r="C1634" s="14"/>
      <c r="D1634" s="14"/>
    </row>
    <row r="1635" spans="3:4" x14ac:dyDescent="0.2">
      <c r="C1635" s="14"/>
      <c r="D1635" s="14"/>
    </row>
    <row r="1636" spans="3:4" x14ac:dyDescent="0.2">
      <c r="C1636" s="14"/>
      <c r="D1636" s="14"/>
    </row>
    <row r="1637" spans="3:4" x14ac:dyDescent="0.2">
      <c r="C1637" s="14"/>
      <c r="D1637" s="14"/>
    </row>
    <row r="1638" spans="3:4" x14ac:dyDescent="0.2">
      <c r="C1638" s="14"/>
      <c r="D1638" s="14"/>
    </row>
    <row r="1639" spans="3:4" x14ac:dyDescent="0.2">
      <c r="C1639" s="14"/>
      <c r="D1639" s="14"/>
    </row>
    <row r="1640" spans="3:4" x14ac:dyDescent="0.2">
      <c r="C1640" s="14"/>
      <c r="D1640" s="14"/>
    </row>
    <row r="1641" spans="3:4" x14ac:dyDescent="0.2">
      <c r="C1641" s="14"/>
      <c r="D1641" s="14"/>
    </row>
    <row r="1642" spans="3:4" x14ac:dyDescent="0.2">
      <c r="C1642" s="14"/>
      <c r="D1642" s="14"/>
    </row>
    <row r="1643" spans="3:4" x14ac:dyDescent="0.2">
      <c r="C1643" s="14"/>
      <c r="D1643" s="14"/>
    </row>
    <row r="1644" spans="3:4" x14ac:dyDescent="0.2">
      <c r="C1644" s="14"/>
      <c r="D1644" s="14"/>
    </row>
    <row r="1645" spans="3:4" x14ac:dyDescent="0.2">
      <c r="C1645" s="14"/>
      <c r="D1645" s="14"/>
    </row>
    <row r="1646" spans="3:4" x14ac:dyDescent="0.2">
      <c r="C1646" s="14"/>
      <c r="D1646" s="14"/>
    </row>
    <row r="1647" spans="3:4" x14ac:dyDescent="0.2">
      <c r="C1647" s="14"/>
      <c r="D1647" s="14"/>
    </row>
    <row r="1648" spans="3:4" x14ac:dyDescent="0.2">
      <c r="C1648" s="14"/>
      <c r="D1648" s="14"/>
    </row>
    <row r="1649" spans="3:4" x14ac:dyDescent="0.2">
      <c r="C1649" s="14"/>
      <c r="D1649" s="14"/>
    </row>
    <row r="1650" spans="3:4" x14ac:dyDescent="0.2">
      <c r="C1650" s="14"/>
      <c r="D1650" s="14"/>
    </row>
    <row r="1651" spans="3:4" x14ac:dyDescent="0.2">
      <c r="C1651" s="14"/>
      <c r="D1651" s="14"/>
    </row>
    <row r="1652" spans="3:4" x14ac:dyDescent="0.2">
      <c r="C1652" s="14"/>
      <c r="D1652" s="14"/>
    </row>
    <row r="1653" spans="3:4" x14ac:dyDescent="0.2">
      <c r="C1653" s="14"/>
      <c r="D1653" s="14"/>
    </row>
    <row r="1654" spans="3:4" x14ac:dyDescent="0.2">
      <c r="C1654" s="14"/>
      <c r="D1654" s="14"/>
    </row>
    <row r="1655" spans="3:4" x14ac:dyDescent="0.2">
      <c r="C1655" s="14"/>
      <c r="D1655" s="14"/>
    </row>
    <row r="1656" spans="3:4" x14ac:dyDescent="0.2">
      <c r="C1656" s="14"/>
      <c r="D1656" s="14"/>
    </row>
    <row r="1657" spans="3:4" x14ac:dyDescent="0.2">
      <c r="C1657" s="14"/>
      <c r="D1657" s="14"/>
    </row>
    <row r="1658" spans="3:4" x14ac:dyDescent="0.2">
      <c r="C1658" s="14"/>
      <c r="D1658" s="14"/>
    </row>
    <row r="1659" spans="3:4" x14ac:dyDescent="0.2">
      <c r="C1659" s="14"/>
      <c r="D1659" s="14"/>
    </row>
    <row r="1660" spans="3:4" x14ac:dyDescent="0.2">
      <c r="C1660" s="14"/>
      <c r="D1660" s="14"/>
    </row>
    <row r="1661" spans="3:4" x14ac:dyDescent="0.2">
      <c r="C1661" s="14"/>
      <c r="D1661" s="14"/>
    </row>
    <row r="1662" spans="3:4" x14ac:dyDescent="0.2">
      <c r="C1662" s="14"/>
      <c r="D1662" s="14"/>
    </row>
    <row r="1663" spans="3:4" x14ac:dyDescent="0.2">
      <c r="C1663" s="14"/>
      <c r="D1663" s="14"/>
    </row>
    <row r="1664" spans="3:4" x14ac:dyDescent="0.2">
      <c r="C1664" s="14"/>
      <c r="D1664" s="14"/>
    </row>
    <row r="1665" spans="3:4" x14ac:dyDescent="0.2">
      <c r="C1665" s="14"/>
      <c r="D1665" s="14"/>
    </row>
    <row r="1666" spans="3:4" x14ac:dyDescent="0.2">
      <c r="C1666" s="14"/>
      <c r="D1666" s="14"/>
    </row>
    <row r="1667" spans="3:4" x14ac:dyDescent="0.2">
      <c r="C1667" s="14"/>
      <c r="D1667" s="14"/>
    </row>
    <row r="1668" spans="3:4" x14ac:dyDescent="0.2">
      <c r="C1668" s="14"/>
      <c r="D1668" s="14"/>
    </row>
    <row r="1669" spans="3:4" x14ac:dyDescent="0.2">
      <c r="C1669" s="14"/>
      <c r="D1669" s="14"/>
    </row>
    <row r="1670" spans="3:4" x14ac:dyDescent="0.2">
      <c r="C1670" s="14"/>
      <c r="D1670" s="14"/>
    </row>
    <row r="1671" spans="3:4" x14ac:dyDescent="0.2">
      <c r="C1671" s="14"/>
      <c r="D1671" s="14"/>
    </row>
    <row r="1672" spans="3:4" x14ac:dyDescent="0.2">
      <c r="C1672" s="14"/>
      <c r="D1672" s="14"/>
    </row>
    <row r="1673" spans="3:4" x14ac:dyDescent="0.2">
      <c r="C1673" s="14"/>
      <c r="D1673" s="14"/>
    </row>
    <row r="1674" spans="3:4" x14ac:dyDescent="0.2">
      <c r="C1674" s="14"/>
      <c r="D1674" s="14"/>
    </row>
    <row r="1675" spans="3:4" x14ac:dyDescent="0.2">
      <c r="C1675" s="14"/>
      <c r="D1675" s="14"/>
    </row>
    <row r="1676" spans="3:4" x14ac:dyDescent="0.2">
      <c r="C1676" s="14"/>
      <c r="D1676" s="14"/>
    </row>
    <row r="1677" spans="3:4" x14ac:dyDescent="0.2">
      <c r="C1677" s="14"/>
      <c r="D1677" s="14"/>
    </row>
    <row r="1678" spans="3:4" x14ac:dyDescent="0.2">
      <c r="C1678" s="14"/>
      <c r="D1678" s="14"/>
    </row>
    <row r="1679" spans="3:4" x14ac:dyDescent="0.2">
      <c r="C1679" s="14"/>
      <c r="D1679" s="14"/>
    </row>
    <row r="1680" spans="3:4" x14ac:dyDescent="0.2">
      <c r="C1680" s="14"/>
      <c r="D1680" s="14"/>
    </row>
    <row r="1681" spans="3:4" x14ac:dyDescent="0.2">
      <c r="C1681" s="14"/>
      <c r="D1681" s="14"/>
    </row>
    <row r="1682" spans="3:4" x14ac:dyDescent="0.2">
      <c r="C1682" s="14"/>
      <c r="D1682" s="14"/>
    </row>
    <row r="1683" spans="3:4" x14ac:dyDescent="0.2">
      <c r="C1683" s="14"/>
      <c r="D1683" s="14"/>
    </row>
    <row r="1684" spans="3:4" x14ac:dyDescent="0.2">
      <c r="C1684" s="14"/>
      <c r="D1684" s="14"/>
    </row>
    <row r="1685" spans="3:4" x14ac:dyDescent="0.2">
      <c r="C1685" s="14"/>
      <c r="D1685" s="14"/>
    </row>
    <row r="1686" spans="3:4" x14ac:dyDescent="0.2">
      <c r="C1686" s="14"/>
      <c r="D1686" s="14"/>
    </row>
    <row r="1687" spans="3:4" x14ac:dyDescent="0.2">
      <c r="C1687" s="14"/>
      <c r="D1687" s="14"/>
    </row>
    <row r="1688" spans="3:4" x14ac:dyDescent="0.2">
      <c r="C1688" s="14"/>
      <c r="D1688" s="14"/>
    </row>
    <row r="1689" spans="3:4" x14ac:dyDescent="0.2">
      <c r="C1689" s="14"/>
      <c r="D1689" s="14"/>
    </row>
    <row r="1690" spans="3:4" x14ac:dyDescent="0.2">
      <c r="C1690" s="14"/>
      <c r="D1690" s="14"/>
    </row>
    <row r="1691" spans="3:4" x14ac:dyDescent="0.2">
      <c r="C1691" s="14"/>
      <c r="D1691" s="14"/>
    </row>
    <row r="1692" spans="3:4" x14ac:dyDescent="0.2">
      <c r="C1692" s="14"/>
      <c r="D1692" s="14"/>
    </row>
    <row r="1693" spans="3:4" x14ac:dyDescent="0.2">
      <c r="C1693" s="14"/>
      <c r="D1693" s="14"/>
    </row>
    <row r="1694" spans="3:4" x14ac:dyDescent="0.2">
      <c r="C1694" s="14"/>
      <c r="D1694" s="14"/>
    </row>
    <row r="1695" spans="3:4" x14ac:dyDescent="0.2">
      <c r="C1695" s="14"/>
      <c r="D1695" s="14"/>
    </row>
    <row r="1696" spans="3:4" x14ac:dyDescent="0.2">
      <c r="C1696" s="14"/>
      <c r="D1696" s="14"/>
    </row>
    <row r="1697" spans="3:4" x14ac:dyDescent="0.2">
      <c r="C1697" s="14"/>
      <c r="D1697" s="14"/>
    </row>
    <row r="1698" spans="3:4" x14ac:dyDescent="0.2">
      <c r="C1698" s="14"/>
      <c r="D1698" s="14"/>
    </row>
    <row r="1699" spans="3:4" x14ac:dyDescent="0.2">
      <c r="C1699" s="14"/>
      <c r="D1699" s="14"/>
    </row>
    <row r="1700" spans="3:4" x14ac:dyDescent="0.2">
      <c r="C1700" s="14"/>
      <c r="D1700" s="14"/>
    </row>
    <row r="1701" spans="3:4" x14ac:dyDescent="0.2">
      <c r="C1701" s="14"/>
      <c r="D1701" s="14"/>
    </row>
    <row r="1702" spans="3:4" x14ac:dyDescent="0.2">
      <c r="C1702" s="14"/>
      <c r="D1702" s="14"/>
    </row>
    <row r="1703" spans="3:4" x14ac:dyDescent="0.2">
      <c r="C1703" s="14"/>
      <c r="D1703" s="14"/>
    </row>
    <row r="1704" spans="3:4" x14ac:dyDescent="0.2">
      <c r="C1704" s="14"/>
      <c r="D1704" s="14"/>
    </row>
    <row r="1705" spans="3:4" x14ac:dyDescent="0.2">
      <c r="C1705" s="14"/>
      <c r="D1705" s="14"/>
    </row>
    <row r="1706" spans="3:4" x14ac:dyDescent="0.2">
      <c r="C1706" s="14"/>
      <c r="D1706" s="14"/>
    </row>
    <row r="1707" spans="3:4" x14ac:dyDescent="0.2">
      <c r="C1707" s="14"/>
      <c r="D1707" s="14"/>
    </row>
    <row r="1708" spans="3:4" x14ac:dyDescent="0.2">
      <c r="C1708" s="14"/>
      <c r="D1708" s="14"/>
    </row>
    <row r="1709" spans="3:4" x14ac:dyDescent="0.2">
      <c r="C1709" s="14"/>
      <c r="D1709" s="14"/>
    </row>
    <row r="1710" spans="3:4" x14ac:dyDescent="0.2">
      <c r="C1710" s="14"/>
      <c r="D1710" s="14"/>
    </row>
    <row r="1711" spans="3:4" x14ac:dyDescent="0.2">
      <c r="C1711" s="14"/>
      <c r="D1711" s="14"/>
    </row>
    <row r="1712" spans="3:4" x14ac:dyDescent="0.2">
      <c r="C1712" s="14"/>
      <c r="D1712" s="14"/>
    </row>
    <row r="1713" spans="3:4" x14ac:dyDescent="0.2">
      <c r="C1713" s="14"/>
      <c r="D1713" s="14"/>
    </row>
    <row r="1714" spans="3:4" x14ac:dyDescent="0.2">
      <c r="C1714" s="14"/>
      <c r="D1714" s="14"/>
    </row>
    <row r="1715" spans="3:4" x14ac:dyDescent="0.2">
      <c r="C1715" s="14"/>
      <c r="D1715" s="14"/>
    </row>
    <row r="1716" spans="3:4" x14ac:dyDescent="0.2">
      <c r="C1716" s="14"/>
      <c r="D1716" s="14"/>
    </row>
    <row r="1717" spans="3:4" x14ac:dyDescent="0.2">
      <c r="C1717" s="14"/>
      <c r="D1717" s="14"/>
    </row>
    <row r="1718" spans="3:4" x14ac:dyDescent="0.2">
      <c r="C1718" s="14"/>
      <c r="D1718" s="14"/>
    </row>
    <row r="1719" spans="3:4" x14ac:dyDescent="0.2">
      <c r="C1719" s="14"/>
      <c r="D1719" s="14"/>
    </row>
    <row r="1720" spans="3:4" x14ac:dyDescent="0.2">
      <c r="C1720" s="14"/>
      <c r="D1720" s="14"/>
    </row>
    <row r="1721" spans="3:4" x14ac:dyDescent="0.2">
      <c r="C1721" s="14"/>
      <c r="D1721" s="14"/>
    </row>
    <row r="1722" spans="3:4" x14ac:dyDescent="0.2">
      <c r="C1722" s="14"/>
      <c r="D1722" s="14"/>
    </row>
    <row r="1723" spans="3:4" x14ac:dyDescent="0.2">
      <c r="C1723" s="14"/>
      <c r="D1723" s="14"/>
    </row>
    <row r="1724" spans="3:4" x14ac:dyDescent="0.2">
      <c r="C1724" s="14"/>
      <c r="D1724" s="14"/>
    </row>
    <row r="1725" spans="3:4" x14ac:dyDescent="0.2">
      <c r="C1725" s="14"/>
      <c r="D1725" s="14"/>
    </row>
    <row r="1726" spans="3:4" x14ac:dyDescent="0.2">
      <c r="C1726" s="14"/>
      <c r="D1726" s="14"/>
    </row>
    <row r="1727" spans="3:4" x14ac:dyDescent="0.2">
      <c r="C1727" s="14"/>
      <c r="D1727" s="14"/>
    </row>
    <row r="1728" spans="3:4" x14ac:dyDescent="0.2">
      <c r="C1728" s="14"/>
      <c r="D1728" s="14"/>
    </row>
    <row r="1729" spans="3:4" x14ac:dyDescent="0.2">
      <c r="C1729" s="14"/>
      <c r="D1729" s="14"/>
    </row>
    <row r="1730" spans="3:4" x14ac:dyDescent="0.2">
      <c r="C1730" s="14"/>
      <c r="D1730" s="14"/>
    </row>
    <row r="1731" spans="3:4" x14ac:dyDescent="0.2">
      <c r="C1731" s="14"/>
      <c r="D1731" s="14"/>
    </row>
    <row r="1732" spans="3:4" x14ac:dyDescent="0.2">
      <c r="C1732" s="14"/>
      <c r="D1732" s="14"/>
    </row>
    <row r="1733" spans="3:4" x14ac:dyDescent="0.2">
      <c r="C1733" s="14"/>
      <c r="D1733" s="14"/>
    </row>
    <row r="1734" spans="3:4" x14ac:dyDescent="0.2">
      <c r="C1734" s="14"/>
      <c r="D1734" s="14"/>
    </row>
    <row r="1735" spans="3:4" x14ac:dyDescent="0.2">
      <c r="C1735" s="14"/>
      <c r="D1735" s="14"/>
    </row>
    <row r="1736" spans="3:4" x14ac:dyDescent="0.2">
      <c r="C1736" s="14"/>
      <c r="D1736" s="14"/>
    </row>
    <row r="1737" spans="3:4" x14ac:dyDescent="0.2">
      <c r="C1737" s="14"/>
      <c r="D1737" s="14"/>
    </row>
    <row r="1738" spans="3:4" x14ac:dyDescent="0.2">
      <c r="C1738" s="14"/>
      <c r="D1738" s="14"/>
    </row>
    <row r="1739" spans="3:4" x14ac:dyDescent="0.2">
      <c r="C1739" s="14"/>
      <c r="D1739" s="14"/>
    </row>
    <row r="1740" spans="3:4" x14ac:dyDescent="0.2">
      <c r="C1740" s="14"/>
      <c r="D1740" s="14"/>
    </row>
    <row r="1741" spans="3:4" x14ac:dyDescent="0.2">
      <c r="C1741" s="14"/>
      <c r="D1741" s="14"/>
    </row>
    <row r="1742" spans="3:4" x14ac:dyDescent="0.2">
      <c r="C1742" s="14"/>
      <c r="D1742" s="14"/>
    </row>
    <row r="1743" spans="3:4" x14ac:dyDescent="0.2">
      <c r="C1743" s="14"/>
      <c r="D1743" s="14"/>
    </row>
    <row r="1744" spans="3:4" x14ac:dyDescent="0.2">
      <c r="C1744" s="14"/>
      <c r="D1744" s="14"/>
    </row>
    <row r="1745" spans="3:4" x14ac:dyDescent="0.2">
      <c r="C1745" s="14"/>
      <c r="D1745" s="14"/>
    </row>
    <row r="1746" spans="3:4" x14ac:dyDescent="0.2">
      <c r="C1746" s="14"/>
      <c r="D1746" s="14"/>
    </row>
    <row r="1747" spans="3:4" x14ac:dyDescent="0.2">
      <c r="C1747" s="14"/>
      <c r="D1747" s="14"/>
    </row>
    <row r="1748" spans="3:4" x14ac:dyDescent="0.2">
      <c r="C1748" s="14"/>
      <c r="D1748" s="14"/>
    </row>
    <row r="1749" spans="3:4" x14ac:dyDescent="0.2">
      <c r="C1749" s="14"/>
      <c r="D1749" s="14"/>
    </row>
    <row r="1750" spans="3:4" x14ac:dyDescent="0.2">
      <c r="C1750" s="14"/>
      <c r="D1750" s="14"/>
    </row>
    <row r="1751" spans="3:4" x14ac:dyDescent="0.2">
      <c r="C1751" s="14"/>
      <c r="D1751" s="14"/>
    </row>
    <row r="1752" spans="3:4" x14ac:dyDescent="0.2">
      <c r="C1752" s="14"/>
      <c r="D1752" s="14"/>
    </row>
    <row r="1753" spans="3:4" x14ac:dyDescent="0.2">
      <c r="C1753" s="14"/>
      <c r="D1753" s="14"/>
    </row>
    <row r="1754" spans="3:4" x14ac:dyDescent="0.2">
      <c r="C1754" s="14"/>
      <c r="D1754" s="14"/>
    </row>
    <row r="1755" spans="3:4" x14ac:dyDescent="0.2">
      <c r="C1755" s="14"/>
      <c r="D1755" s="14"/>
    </row>
    <row r="1756" spans="3:4" x14ac:dyDescent="0.2">
      <c r="C1756" s="14"/>
      <c r="D1756" s="14"/>
    </row>
    <row r="1757" spans="3:4" x14ac:dyDescent="0.2">
      <c r="C1757" s="14"/>
      <c r="D1757" s="14"/>
    </row>
    <row r="1758" spans="3:4" x14ac:dyDescent="0.2">
      <c r="C1758" s="14"/>
      <c r="D1758" s="14"/>
    </row>
    <row r="1759" spans="3:4" x14ac:dyDescent="0.2">
      <c r="C1759" s="14"/>
      <c r="D1759" s="14"/>
    </row>
    <row r="1760" spans="3:4" x14ac:dyDescent="0.2">
      <c r="C1760" s="14"/>
      <c r="D1760" s="14"/>
    </row>
    <row r="1761" spans="3:4" x14ac:dyDescent="0.2">
      <c r="C1761" s="14"/>
      <c r="D1761" s="14"/>
    </row>
    <row r="1762" spans="3:4" x14ac:dyDescent="0.2">
      <c r="C1762" s="14"/>
      <c r="D1762" s="14"/>
    </row>
    <row r="1763" spans="3:4" x14ac:dyDescent="0.2">
      <c r="C1763" s="14"/>
      <c r="D1763" s="14"/>
    </row>
    <row r="1764" spans="3:4" x14ac:dyDescent="0.2">
      <c r="C1764" s="14"/>
      <c r="D1764" s="14"/>
    </row>
    <row r="1765" spans="3:4" x14ac:dyDescent="0.2">
      <c r="C1765" s="14"/>
      <c r="D1765" s="14"/>
    </row>
    <row r="1766" spans="3:4" x14ac:dyDescent="0.2">
      <c r="C1766" s="14"/>
      <c r="D1766" s="14"/>
    </row>
    <row r="1767" spans="3:4" x14ac:dyDescent="0.2">
      <c r="C1767" s="14"/>
      <c r="D1767" s="14"/>
    </row>
    <row r="1768" spans="3:4" x14ac:dyDescent="0.2">
      <c r="C1768" s="14"/>
      <c r="D1768" s="14"/>
    </row>
    <row r="1769" spans="3:4" x14ac:dyDescent="0.2">
      <c r="C1769" s="14"/>
      <c r="D1769" s="14"/>
    </row>
    <row r="1770" spans="3:4" x14ac:dyDescent="0.2">
      <c r="C1770" s="14"/>
      <c r="D1770" s="14"/>
    </row>
    <row r="1771" spans="3:4" x14ac:dyDescent="0.2">
      <c r="C1771" s="14"/>
      <c r="D1771" s="14"/>
    </row>
    <row r="1772" spans="3:4" x14ac:dyDescent="0.2">
      <c r="C1772" s="14"/>
      <c r="D1772" s="14"/>
    </row>
    <row r="1773" spans="3:4" x14ac:dyDescent="0.2">
      <c r="C1773" s="14"/>
      <c r="D1773" s="14"/>
    </row>
    <row r="1774" spans="3:4" x14ac:dyDescent="0.2">
      <c r="C1774" s="14"/>
      <c r="D1774" s="14"/>
    </row>
    <row r="1775" spans="3:4" x14ac:dyDescent="0.2">
      <c r="C1775" s="14"/>
      <c r="D1775" s="14"/>
    </row>
    <row r="1776" spans="3:4" x14ac:dyDescent="0.2">
      <c r="C1776" s="14"/>
      <c r="D1776" s="14"/>
    </row>
    <row r="1777" spans="3:4" x14ac:dyDescent="0.2">
      <c r="C1777" s="14"/>
      <c r="D1777" s="14"/>
    </row>
    <row r="1778" spans="3:4" x14ac:dyDescent="0.2">
      <c r="C1778" s="14"/>
      <c r="D1778" s="14"/>
    </row>
    <row r="1779" spans="3:4" x14ac:dyDescent="0.2">
      <c r="C1779" s="14"/>
      <c r="D1779" s="14"/>
    </row>
    <row r="1780" spans="3:4" x14ac:dyDescent="0.2">
      <c r="C1780" s="14"/>
      <c r="D1780" s="14"/>
    </row>
    <row r="1781" spans="3:4" x14ac:dyDescent="0.2">
      <c r="C1781" s="14"/>
      <c r="D1781" s="14"/>
    </row>
    <row r="1782" spans="3:4" x14ac:dyDescent="0.2">
      <c r="C1782" s="14"/>
      <c r="D1782" s="14"/>
    </row>
    <row r="1783" spans="3:4" x14ac:dyDescent="0.2">
      <c r="C1783" s="14"/>
      <c r="D1783" s="14"/>
    </row>
    <row r="1784" spans="3:4" x14ac:dyDescent="0.2">
      <c r="C1784" s="14"/>
      <c r="D1784" s="14"/>
    </row>
    <row r="1785" spans="3:4" x14ac:dyDescent="0.2">
      <c r="C1785" s="14"/>
      <c r="D1785" s="14"/>
    </row>
    <row r="1786" spans="3:4" x14ac:dyDescent="0.2">
      <c r="C1786" s="14"/>
      <c r="D1786" s="14"/>
    </row>
    <row r="1787" spans="3:4" x14ac:dyDescent="0.2">
      <c r="C1787" s="14"/>
      <c r="D1787" s="14"/>
    </row>
    <row r="1788" spans="3:4" x14ac:dyDescent="0.2">
      <c r="C1788" s="14"/>
      <c r="D1788" s="14"/>
    </row>
    <row r="1789" spans="3:4" x14ac:dyDescent="0.2">
      <c r="C1789" s="14"/>
      <c r="D1789" s="14"/>
    </row>
    <row r="1790" spans="3:4" x14ac:dyDescent="0.2">
      <c r="C1790" s="14"/>
      <c r="D1790" s="14"/>
    </row>
  </sheetData>
  <sheetProtection sheet="1"/>
  <phoneticPr fontId="0" type="noConversion"/>
  <hyperlinks>
    <hyperlink ref="H2902" r:id="rId1" display="http://vsolj.cetus-net.org/bulletin.html" xr:uid="{00000000-0004-0000-0300-000000000000}"/>
  </hyperlinks>
  <pageMargins left="0.75" right="0.75" top="1" bottom="1" header="0.5" footer="0.5"/>
  <pageSetup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8"/>
  </sheetPr>
  <dimension ref="A1:CL2542"/>
  <sheetViews>
    <sheetView topLeftCell="A179" workbookViewId="0">
      <selection activeCell="M223" sqref="M223"/>
    </sheetView>
  </sheetViews>
  <sheetFormatPr defaultColWidth="10.28515625" defaultRowHeight="12.75" x14ac:dyDescent="0.2"/>
  <cols>
    <col min="1" max="1" width="19.140625" customWidth="1"/>
    <col min="2" max="2" width="6.140625" style="5" customWidth="1"/>
    <col min="3" max="3" width="11.85546875" customWidth="1"/>
    <col min="4" max="4" width="11.7109375" customWidth="1"/>
    <col min="5" max="5" width="10.7109375" customWidth="1"/>
    <col min="6" max="6" width="16.140625" customWidth="1"/>
    <col min="7" max="7" width="12.85546875" style="14" customWidth="1"/>
    <col min="8" max="11" width="7.5703125" customWidth="1"/>
    <col min="12" max="12" width="7.7109375" customWidth="1"/>
    <col min="13" max="13" width="11.85546875" customWidth="1"/>
    <col min="14" max="14" width="11.5703125" customWidth="1"/>
    <col min="15" max="15" width="10.28515625" style="5" customWidth="1"/>
    <col min="16" max="24" width="10.28515625" customWidth="1"/>
    <col min="25" max="25" width="9.140625" customWidth="1"/>
    <col min="26" max="26" width="10.28515625" customWidth="1"/>
    <col min="27" max="27" width="12.140625" customWidth="1"/>
    <col min="28" max="28" width="10.5703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90" ht="21" thickBot="1" x14ac:dyDescent="0.35">
      <c r="A1" s="1" t="s">
        <v>93</v>
      </c>
      <c r="C1" s="18"/>
      <c r="D1" s="150" t="s">
        <v>249</v>
      </c>
      <c r="R1" s="5"/>
      <c r="S1" s="5"/>
      <c r="T1" s="5"/>
      <c r="U1" s="5"/>
      <c r="V1" s="5"/>
      <c r="AA1" s="225" t="s">
        <v>812</v>
      </c>
      <c r="AB1" s="172"/>
      <c r="AC1" s="172" t="s">
        <v>813</v>
      </c>
      <c r="AD1" s="172" t="s">
        <v>814</v>
      </c>
      <c r="AE1" s="24"/>
      <c r="AF1" s="314" t="s">
        <v>869</v>
      </c>
      <c r="AH1" s="173" t="s">
        <v>1038</v>
      </c>
      <c r="AI1" s="173" t="s">
        <v>1038</v>
      </c>
      <c r="AK1" t="s">
        <v>1040</v>
      </c>
      <c r="AL1" t="s">
        <v>1040</v>
      </c>
      <c r="AM1" t="s">
        <v>1040</v>
      </c>
      <c r="AN1" t="s">
        <v>1041</v>
      </c>
      <c r="AO1" t="s">
        <v>1041</v>
      </c>
      <c r="AP1" s="5" t="s">
        <v>1043</v>
      </c>
      <c r="AQ1" s="5" t="s">
        <v>1044</v>
      </c>
      <c r="AR1" s="5" t="s">
        <v>1047</v>
      </c>
      <c r="AS1" s="5" t="s">
        <v>1049</v>
      </c>
      <c r="AW1" s="226" t="s">
        <v>20</v>
      </c>
      <c r="AX1" s="227" t="s">
        <v>815</v>
      </c>
      <c r="AY1" s="9" t="s">
        <v>816</v>
      </c>
      <c r="AZ1" s="176" t="s">
        <v>1039</v>
      </c>
      <c r="BA1" s="117" t="s">
        <v>818</v>
      </c>
      <c r="BB1" s="176" t="s">
        <v>819</v>
      </c>
      <c r="BC1" s="117" t="s">
        <v>820</v>
      </c>
      <c r="BD1" s="176" t="s">
        <v>821</v>
      </c>
      <c r="BE1" s="177" t="s">
        <v>822</v>
      </c>
      <c r="BF1" s="117" t="s">
        <v>823</v>
      </c>
      <c r="BG1" s="176" t="s">
        <v>824</v>
      </c>
      <c r="BH1" s="177" t="s">
        <v>825</v>
      </c>
      <c r="BI1" s="117" t="s">
        <v>826</v>
      </c>
      <c r="BJ1" s="176" t="s">
        <v>827</v>
      </c>
      <c r="BK1" s="177" t="s">
        <v>828</v>
      </c>
      <c r="BL1" s="117" t="s">
        <v>151</v>
      </c>
    </row>
    <row r="2" spans="1:90" ht="16.5" thickBot="1" x14ac:dyDescent="0.35">
      <c r="A2" t="s">
        <v>35</v>
      </c>
      <c r="B2" s="5" t="s">
        <v>64</v>
      </c>
      <c r="R2" s="5"/>
      <c r="S2" s="5"/>
      <c r="T2" s="5"/>
      <c r="U2" s="5"/>
      <c r="V2" s="5"/>
      <c r="AA2" s="178" t="s">
        <v>829</v>
      </c>
      <c r="AB2" s="179">
        <f>C7</f>
        <v>40390.102652509995</v>
      </c>
      <c r="AC2" s="180" t="s">
        <v>830</v>
      </c>
      <c r="AD2" s="179">
        <f>C8</f>
        <v>0.37055251</v>
      </c>
      <c r="AE2" s="181" t="s">
        <v>831</v>
      </c>
      <c r="AF2" s="252" t="s">
        <v>114</v>
      </c>
      <c r="AG2" s="5" t="s">
        <v>40</v>
      </c>
      <c r="AH2" s="5" t="s">
        <v>125</v>
      </c>
      <c r="AI2" s="5" t="s">
        <v>131</v>
      </c>
      <c r="AJ2" s="5" t="s">
        <v>151</v>
      </c>
      <c r="AK2" s="5" t="s">
        <v>152</v>
      </c>
      <c r="AL2" s="5" t="s">
        <v>153</v>
      </c>
      <c r="AM2" s="5" t="s">
        <v>154</v>
      </c>
      <c r="AN2" s="5" t="s">
        <v>157</v>
      </c>
      <c r="AO2" s="5" t="s">
        <v>159</v>
      </c>
      <c r="AP2" s="5" t="s">
        <v>37</v>
      </c>
      <c r="AQ2" s="5" t="s">
        <v>181</v>
      </c>
      <c r="AR2" s="5" t="s">
        <v>182</v>
      </c>
      <c r="AS2" s="5" t="s">
        <v>183</v>
      </c>
      <c r="AW2">
        <v>-30000</v>
      </c>
      <c r="AX2">
        <f t="shared" ref="AX2:AX33" si="0">AB$3+AB$4*AW2+AB$5*AW2^2+AZ2</f>
        <v>9.2139203187289964E-2</v>
      </c>
      <c r="AY2">
        <f t="shared" ref="AY2:AY33" si="1">AB$3+AB$4*AW2+AB$5*AW2^2</f>
        <v>0.23788817882018079</v>
      </c>
      <c r="AZ2" s="228">
        <f t="shared" ref="AZ2:AZ33" si="2">$AB$6*($AB$11/BA2*BB2+$AB$12)</f>
        <v>-0.14574897563289083</v>
      </c>
      <c r="BA2">
        <f t="shared" ref="BA2:BA33" si="3">1+$AB$7*COS(BC2)</f>
        <v>0.30973349890984259</v>
      </c>
      <c r="BB2">
        <f t="shared" ref="BB2:BB33" si="4">SIN(BC2+RADIANS($AB$9))</f>
        <v>-0.9999494754685645</v>
      </c>
      <c r="BC2">
        <f t="shared" ref="BC2:BC33" si="5">2*ATAN(BD2)</f>
        <v>-2.8944332164564512</v>
      </c>
      <c r="BD2">
        <f t="shared" ref="BD2:BD33" si="6">SQRT((1+$AB$7)/(1-$AB$7))*TAN(BE2/2)</f>
        <v>-8.0507074469904758</v>
      </c>
      <c r="BE2">
        <f t="shared" ref="BE2:BK11" si="7">$BL2+$AB$7*SIN(BF2)</f>
        <v>-2.5535736949218655</v>
      </c>
      <c r="BF2">
        <f t="shared" si="7"/>
        <v>-2.5306859282541811</v>
      </c>
      <c r="BG2">
        <f t="shared" si="7"/>
        <v>-2.5694197110501036</v>
      </c>
      <c r="BH2">
        <f t="shared" si="7"/>
        <v>-2.5032451334426082</v>
      </c>
      <c r="BI2">
        <f t="shared" si="7"/>
        <v>-2.6146254144848196</v>
      </c>
      <c r="BJ2">
        <f t="shared" si="7"/>
        <v>-2.421613188967354</v>
      </c>
      <c r="BK2">
        <f t="shared" si="7"/>
        <v>-2.7428644138409402</v>
      </c>
      <c r="BL2">
        <f t="shared" ref="BL2:BL33" si="8">RADIANS($AB$9)+$AB$18*(AW2-AB$15)</f>
        <v>-2.1452202995370571</v>
      </c>
    </row>
    <row r="3" spans="1:90" ht="13.5" thickBot="1" x14ac:dyDescent="0.25">
      <c r="A3" t="s">
        <v>187</v>
      </c>
      <c r="D3">
        <f>2*D13*365.24/C8</f>
        <v>5.0324111559168837E-7</v>
      </c>
      <c r="R3" s="5"/>
      <c r="S3" s="5"/>
      <c r="T3" s="5"/>
      <c r="U3" s="5"/>
      <c r="V3" s="5"/>
      <c r="Z3">
        <v>0.03</v>
      </c>
      <c r="AA3" s="182" t="s">
        <v>833</v>
      </c>
      <c r="AB3" s="229">
        <f t="shared" ref="AB3:AB10" si="9">AC3*AD3</f>
        <v>-0.10182026453969911</v>
      </c>
      <c r="AC3" s="230">
        <v>-1.018202645396991</v>
      </c>
      <c r="AD3">
        <v>0.1</v>
      </c>
      <c r="AE3" s="183"/>
      <c r="AF3" s="302">
        <v>1.3807688458955478</v>
      </c>
      <c r="AG3" s="301">
        <v>1.1777757103201358</v>
      </c>
      <c r="AH3" s="302">
        <v>0.96269819634553677</v>
      </c>
      <c r="AI3" s="301">
        <v>0.90965775767322044</v>
      </c>
      <c r="AJ3" s="230">
        <v>-1.0219019921646197</v>
      </c>
      <c r="AK3" s="307">
        <v>-1.3929446995211547</v>
      </c>
      <c r="AL3" s="307">
        <v>-1.3929446995211547</v>
      </c>
      <c r="AM3" s="307">
        <v>-1.1873519847013665</v>
      </c>
      <c r="AN3" s="293">
        <v>-1.018202645396991</v>
      </c>
      <c r="AO3" s="297">
        <v>-1.0172985556332417</v>
      </c>
      <c r="AP3" s="297">
        <v>-1.0432226114919929</v>
      </c>
      <c r="AQ3" s="297">
        <v>-1.0743048493859251</v>
      </c>
      <c r="AR3" s="297">
        <v>-1.0219019921646197</v>
      </c>
      <c r="AS3" s="297">
        <v>-1.0971775452926378</v>
      </c>
      <c r="AT3" s="297">
        <v>0.28854815954673452</v>
      </c>
      <c r="AW3">
        <v>-29000</v>
      </c>
      <c r="AX3">
        <f t="shared" si="0"/>
        <v>7.4692740056459955E-2</v>
      </c>
      <c r="AY3">
        <f t="shared" si="1"/>
        <v>0.21916143117407028</v>
      </c>
      <c r="AZ3" s="228">
        <f t="shared" si="2"/>
        <v>-0.14446869111761032</v>
      </c>
      <c r="BA3">
        <f t="shared" si="3"/>
        <v>0.31130105214926806</v>
      </c>
      <c r="BB3">
        <f t="shared" si="4"/>
        <v>-0.99999927158551061</v>
      </c>
      <c r="BC3">
        <f t="shared" si="5"/>
        <v>-2.8855878496174978</v>
      </c>
      <c r="BD3">
        <f t="shared" si="6"/>
        <v>-7.7696392509758896</v>
      </c>
      <c r="BE3">
        <f t="shared" si="7"/>
        <v>-2.5335682614136839</v>
      </c>
      <c r="BF3">
        <f t="shared" si="7"/>
        <v>-2.5122077482671163</v>
      </c>
      <c r="BG3">
        <f t="shared" si="7"/>
        <v>-2.5488442147706496</v>
      </c>
      <c r="BH3">
        <f t="shared" si="7"/>
        <v>-2.4853987517643494</v>
      </c>
      <c r="BI3">
        <f t="shared" si="7"/>
        <v>-2.5935888914439853</v>
      </c>
      <c r="BJ3">
        <f t="shared" si="7"/>
        <v>-2.4033919678788496</v>
      </c>
      <c r="BK3">
        <f t="shared" si="7"/>
        <v>-2.7237494716998314</v>
      </c>
      <c r="BL3">
        <f t="shared" si="8"/>
        <v>-2.1145098705134027</v>
      </c>
    </row>
    <row r="4" spans="1:90" ht="14.25" thickTop="1" thickBot="1" x14ac:dyDescent="0.25">
      <c r="A4" s="4" t="s">
        <v>10</v>
      </c>
      <c r="C4" s="2">
        <v>39953.962099999997</v>
      </c>
      <c r="D4" s="3">
        <v>0.37054662999999999</v>
      </c>
      <c r="R4" s="5"/>
      <c r="S4" s="5"/>
      <c r="T4" s="5"/>
      <c r="U4" s="5"/>
      <c r="V4" s="5"/>
      <c r="Z4">
        <v>-2.5000000000000002E-6</v>
      </c>
      <c r="AA4" s="184" t="s">
        <v>834</v>
      </c>
      <c r="AB4" s="232">
        <f t="shared" si="9"/>
        <v>-3.6652014675097127E-6</v>
      </c>
      <c r="AC4" s="233">
        <v>-3.6652014675097129</v>
      </c>
      <c r="AD4" s="123">
        <v>9.9999999999999995E-7</v>
      </c>
      <c r="AE4" s="183"/>
      <c r="AF4" s="304">
        <v>-3.8214133266528147</v>
      </c>
      <c r="AG4" s="303">
        <v>-5.5242565469751774</v>
      </c>
      <c r="AH4" s="304">
        <v>-3.6387705802487167</v>
      </c>
      <c r="AI4" s="303">
        <v>-3.8576640176449781</v>
      </c>
      <c r="AJ4" s="233">
        <v>-4.2501522301768517</v>
      </c>
      <c r="AK4" s="308">
        <v>-3.6903900461255161</v>
      </c>
      <c r="AL4" s="308">
        <v>-3.6903900461255161</v>
      </c>
      <c r="AM4" s="308">
        <v>-3.7641985596119163</v>
      </c>
      <c r="AN4" s="294">
        <v>-3.6652014675097129</v>
      </c>
      <c r="AO4" s="298">
        <v>-3.609247307941283</v>
      </c>
      <c r="AP4" s="298">
        <v>-3.6189312292023774</v>
      </c>
      <c r="AQ4" s="298">
        <v>-3.967912335882501</v>
      </c>
      <c r="AR4" s="298">
        <v>-4.2501522301768517</v>
      </c>
      <c r="AS4" s="298">
        <v>-3.5455269534555098</v>
      </c>
      <c r="AT4" s="298">
        <v>-5.8885913901193376</v>
      </c>
      <c r="AW4">
        <v>-28000</v>
      </c>
      <c r="AX4">
        <f t="shared" si="0"/>
        <v>5.782119464778232E-2</v>
      </c>
      <c r="AY4">
        <f t="shared" si="1"/>
        <v>0.20094524441536998</v>
      </c>
      <c r="AZ4" s="228">
        <f t="shared" si="2"/>
        <v>-0.14312404976758766</v>
      </c>
      <c r="BA4">
        <f t="shared" si="3"/>
        <v>0.3129389257675651</v>
      </c>
      <c r="BB4">
        <f t="shared" si="4"/>
        <v>-0.99997015025866687</v>
      </c>
      <c r="BC4">
        <f t="shared" si="5"/>
        <v>-2.8766542945871452</v>
      </c>
      <c r="BD4">
        <f t="shared" si="6"/>
        <v>-7.5047176113580738</v>
      </c>
      <c r="BE4">
        <f t="shared" si="7"/>
        <v>-2.5134671175625356</v>
      </c>
      <c r="BF4">
        <f t="shared" si="7"/>
        <v>-2.4936461162250936</v>
      </c>
      <c r="BG4">
        <f t="shared" si="7"/>
        <v>-2.5281228585753399</v>
      </c>
      <c r="BH4">
        <f t="shared" si="7"/>
        <v>-2.4675659097957112</v>
      </c>
      <c r="BI4">
        <f t="shared" si="7"/>
        <v>-2.5722560925828621</v>
      </c>
      <c r="BJ4">
        <f t="shared" si="7"/>
        <v>-2.3854357382887215</v>
      </c>
      <c r="BK4">
        <f t="shared" si="7"/>
        <v>-2.7040599822972142</v>
      </c>
      <c r="BL4">
        <f t="shared" si="8"/>
        <v>-2.0837994414897478</v>
      </c>
    </row>
    <row r="5" spans="1:90" ht="13.5" thickTop="1" x14ac:dyDescent="0.2">
      <c r="A5" s="120" t="s">
        <v>204</v>
      </c>
      <c r="B5" s="290"/>
      <c r="C5" s="121">
        <v>8</v>
      </c>
      <c r="D5" s="10" t="s">
        <v>205</v>
      </c>
      <c r="R5" s="5"/>
      <c r="S5" s="5"/>
      <c r="T5" s="5"/>
      <c r="U5" s="5"/>
      <c r="V5" s="5"/>
      <c r="Z5">
        <v>3E-11</v>
      </c>
      <c r="AA5" s="184" t="s">
        <v>95</v>
      </c>
      <c r="AB5" s="232">
        <f t="shared" si="9"/>
        <v>2.5528044370509837E-10</v>
      </c>
      <c r="AC5" s="233">
        <v>2.5528044370509835</v>
      </c>
      <c r="AD5">
        <v>1E-10</v>
      </c>
      <c r="AE5" s="183"/>
      <c r="AF5" s="304">
        <v>0.8060994472906714</v>
      </c>
      <c r="AG5" s="303">
        <v>1.0731416728527785</v>
      </c>
      <c r="AH5" s="304">
        <v>1.0762685745449585</v>
      </c>
      <c r="AI5" s="303">
        <v>1.1569585703870529</v>
      </c>
      <c r="AJ5" s="233">
        <v>2.4707830059794857</v>
      </c>
      <c r="AK5" s="308">
        <v>2.7847543435813304</v>
      </c>
      <c r="AL5" s="308">
        <v>2.7847543435813304</v>
      </c>
      <c r="AM5" s="308">
        <v>2.6908547811945462</v>
      </c>
      <c r="AN5" s="294">
        <v>2.5528044370509835</v>
      </c>
      <c r="AO5" s="298">
        <v>2.5541591211250778</v>
      </c>
      <c r="AP5" s="298">
        <v>2.5697825689727618</v>
      </c>
      <c r="AQ5" s="298">
        <v>2.5589949538165717</v>
      </c>
      <c r="AR5" s="298">
        <v>2.4707830059794857</v>
      </c>
      <c r="AS5" s="298">
        <v>2.6484073081972581</v>
      </c>
      <c r="AT5" s="298">
        <v>1.8022134468173687</v>
      </c>
      <c r="AW5">
        <v>-27000</v>
      </c>
      <c r="AX5">
        <f t="shared" si="0"/>
        <v>4.1524742664021175E-2</v>
      </c>
      <c r="AY5">
        <f t="shared" si="1"/>
        <v>0.18323961854407983</v>
      </c>
      <c r="AZ5" s="228">
        <f t="shared" si="2"/>
        <v>-0.14171487588005865</v>
      </c>
      <c r="BA5">
        <f t="shared" si="3"/>
        <v>0.31464895955596139</v>
      </c>
      <c r="BB5">
        <f t="shared" si="4"/>
        <v>-0.99985972041446036</v>
      </c>
      <c r="BC5">
        <f t="shared" si="5"/>
        <v>-2.8676307613972218</v>
      </c>
      <c r="BD5">
        <f t="shared" si="6"/>
        <v>-7.25456785871887</v>
      </c>
      <c r="BE5">
        <f t="shared" si="7"/>
        <v>-2.4932718199179673</v>
      </c>
      <c r="BF5">
        <f t="shared" si="7"/>
        <v>-2.4749881927632709</v>
      </c>
      <c r="BG5">
        <f t="shared" si="7"/>
        <v>-2.5072625521020173</v>
      </c>
      <c r="BH5">
        <f t="shared" si="7"/>
        <v>-2.4497287895426387</v>
      </c>
      <c r="BI5">
        <f t="shared" si="7"/>
        <v>-2.5506351413741766</v>
      </c>
      <c r="BJ5">
        <f t="shared" si="7"/>
        <v>-2.3677361672534203</v>
      </c>
      <c r="BK5">
        <f t="shared" si="7"/>
        <v>-2.6837855522662331</v>
      </c>
      <c r="BL5">
        <f t="shared" si="8"/>
        <v>-2.0530890124660934</v>
      </c>
    </row>
    <row r="6" spans="1:90" x14ac:dyDescent="0.2">
      <c r="A6" s="4" t="s">
        <v>11</v>
      </c>
      <c r="R6" s="5"/>
      <c r="S6" s="5"/>
      <c r="T6" s="5"/>
      <c r="U6" s="5"/>
      <c r="V6" s="5"/>
      <c r="AA6" s="184" t="s">
        <v>835</v>
      </c>
      <c r="AB6" s="232">
        <f t="shared" si="9"/>
        <v>0.16126794721982995</v>
      </c>
      <c r="AC6" s="233">
        <v>16.126794721982996</v>
      </c>
      <c r="AD6">
        <v>0.01</v>
      </c>
      <c r="AE6" s="183" t="s">
        <v>831</v>
      </c>
      <c r="AF6" s="304">
        <v>34.193888433626299</v>
      </c>
      <c r="AG6" s="303">
        <v>34.189221026767619</v>
      </c>
      <c r="AH6" s="304">
        <v>30.040660378793898</v>
      </c>
      <c r="AI6" s="303">
        <v>29.98943860452971</v>
      </c>
      <c r="AJ6" s="233">
        <v>20.494885868162449</v>
      </c>
      <c r="AK6" s="308">
        <v>15.824012435793289</v>
      </c>
      <c r="AL6" s="308">
        <v>15.824012435793289</v>
      </c>
      <c r="AM6" s="308">
        <v>15.663083059751553</v>
      </c>
      <c r="AN6" s="294">
        <v>16.126794721982996</v>
      </c>
      <c r="AO6" s="298">
        <v>15.851752551123719</v>
      </c>
      <c r="AP6" s="298">
        <v>15.858429922059859</v>
      </c>
      <c r="AQ6" s="298">
        <v>17.899332004629603</v>
      </c>
      <c r="AR6" s="298">
        <v>20.494885868162449</v>
      </c>
      <c r="AS6" s="298">
        <v>14.584355604349408</v>
      </c>
      <c r="AT6" s="298">
        <v>30.235220723788334</v>
      </c>
      <c r="AW6">
        <v>-26000</v>
      </c>
      <c r="AX6">
        <f t="shared" si="0"/>
        <v>2.580354902757831E-2</v>
      </c>
      <c r="AY6">
        <f t="shared" si="1"/>
        <v>0.16604455356019993</v>
      </c>
      <c r="AZ6">
        <f t="shared" si="2"/>
        <v>-0.14024100453262162</v>
      </c>
      <c r="BA6">
        <f t="shared" si="3"/>
        <v>0.31643310735667463</v>
      </c>
      <c r="BB6">
        <f t="shared" si="4"/>
        <v>-0.99966550069275262</v>
      </c>
      <c r="BC6">
        <f t="shared" si="5"/>
        <v>-2.858515129268862</v>
      </c>
      <c r="BD6">
        <f t="shared" si="6"/>
        <v>-7.0179596666433781</v>
      </c>
      <c r="BE6">
        <f t="shared" si="7"/>
        <v>-2.4729833496718743</v>
      </c>
      <c r="BF6">
        <f t="shared" si="7"/>
        <v>-2.4562213030008584</v>
      </c>
      <c r="BG6">
        <f t="shared" si="7"/>
        <v>-2.4862700528968227</v>
      </c>
      <c r="BH6">
        <f t="shared" si="7"/>
        <v>-2.4318688834971445</v>
      </c>
      <c r="BI6">
        <f t="shared" si="7"/>
        <v>-2.52873496067338</v>
      </c>
      <c r="BJ6">
        <f t="shared" si="7"/>
        <v>-2.3502831570655358</v>
      </c>
      <c r="BK6">
        <f t="shared" si="7"/>
        <v>-2.6629163398719919</v>
      </c>
      <c r="BL6">
        <f t="shared" si="8"/>
        <v>-2.0223785834424386</v>
      </c>
    </row>
    <row r="7" spans="1:90" x14ac:dyDescent="0.2">
      <c r="A7" t="s">
        <v>12</v>
      </c>
      <c r="C7">
        <f>E7+C8/2</f>
        <v>40390.102652509995</v>
      </c>
      <c r="E7">
        <v>40389.917376254998</v>
      </c>
      <c r="G7" s="14">
        <v>40389.917376254998</v>
      </c>
      <c r="R7" s="5"/>
      <c r="S7" s="5"/>
      <c r="T7" s="5"/>
      <c r="U7" s="5"/>
      <c r="V7" s="5"/>
      <c r="AA7" s="185" t="s">
        <v>836</v>
      </c>
      <c r="AB7" s="235">
        <f t="shared" si="9"/>
        <v>0.71190023934982349</v>
      </c>
      <c r="AC7" s="233">
        <v>0.71190023934982349</v>
      </c>
      <c r="AD7">
        <v>1</v>
      </c>
      <c r="AE7" s="183"/>
      <c r="AF7" s="304">
        <v>0.36780595663844523</v>
      </c>
      <c r="AG7" s="303">
        <v>0.45490447294154956</v>
      </c>
      <c r="AH7" s="304">
        <v>0.3945540396796216</v>
      </c>
      <c r="AI7" s="303">
        <v>0.4102263890683604</v>
      </c>
      <c r="AJ7" s="233">
        <v>0.73586354136015264</v>
      </c>
      <c r="AK7" s="308">
        <v>0.77261005613363942</v>
      </c>
      <c r="AL7" s="308">
        <v>0.77261005613363942</v>
      </c>
      <c r="AM7" s="308">
        <v>0.73325132853067454</v>
      </c>
      <c r="AN7" s="294">
        <v>0.71190023934982349</v>
      </c>
      <c r="AO7" s="298">
        <v>0.7110091487637622</v>
      </c>
      <c r="AP7" s="298">
        <v>0.71692680926267693</v>
      </c>
      <c r="AQ7" s="298">
        <v>0.72988220135079518</v>
      </c>
      <c r="AR7" s="298">
        <v>0.73586354136015264</v>
      </c>
      <c r="AS7" s="298">
        <v>0.70154124973849985</v>
      </c>
      <c r="AT7" s="298">
        <v>-0.54568555627588577</v>
      </c>
      <c r="AW7">
        <v>-25000</v>
      </c>
      <c r="AX7">
        <f t="shared" si="0"/>
        <v>1.0657780252144616E-2</v>
      </c>
      <c r="AY7">
        <f t="shared" si="1"/>
        <v>0.14936004946373022</v>
      </c>
      <c r="AZ7">
        <f t="shared" si="2"/>
        <v>-0.1387022692115856</v>
      </c>
      <c r="BA7">
        <f t="shared" si="3"/>
        <v>0.31829345563803269</v>
      </c>
      <c r="BB7">
        <f t="shared" si="4"/>
        <v>-0.99938490192659646</v>
      </c>
      <c r="BC7">
        <f t="shared" si="5"/>
        <v>-2.8493049076341377</v>
      </c>
      <c r="BD7">
        <f t="shared" si="6"/>
        <v>-6.793788054362988</v>
      </c>
      <c r="BE7">
        <f t="shared" si="7"/>
        <v>-2.4526020476115207</v>
      </c>
      <c r="BF7">
        <f t="shared" si="7"/>
        <v>-2.4373330170948271</v>
      </c>
      <c r="BG7">
        <f t="shared" si="7"/>
        <v>-2.465151854210915</v>
      </c>
      <c r="BH7">
        <f t="shared" si="7"/>
        <v>-2.4139670928085777</v>
      </c>
      <c r="BI7">
        <f t="shared" si="7"/>
        <v>-2.50656521813577</v>
      </c>
      <c r="BJ7">
        <f t="shared" si="7"/>
        <v>-2.3330647623806473</v>
      </c>
      <c r="BK7">
        <f t="shared" si="7"/>
        <v>-2.641443064292869</v>
      </c>
      <c r="BL7">
        <f t="shared" si="8"/>
        <v>-1.9916681544187842</v>
      </c>
    </row>
    <row r="8" spans="1:90" ht="15.75" x14ac:dyDescent="0.3">
      <c r="A8" t="s">
        <v>13</v>
      </c>
      <c r="C8">
        <v>0.37055251</v>
      </c>
      <c r="E8">
        <v>0.37055251</v>
      </c>
      <c r="G8" s="14">
        <v>0.37055251</v>
      </c>
      <c r="R8" s="5"/>
      <c r="S8" s="5"/>
      <c r="T8" s="5"/>
      <c r="U8" s="5"/>
      <c r="V8" s="5"/>
      <c r="AA8" s="184" t="s">
        <v>837</v>
      </c>
      <c r="AB8" s="235">
        <f t="shared" si="9"/>
        <v>207.56914390393891</v>
      </c>
      <c r="AC8" s="233">
        <v>20.756914390393892</v>
      </c>
      <c r="AD8">
        <v>10</v>
      </c>
      <c r="AE8" s="183" t="s">
        <v>838</v>
      </c>
      <c r="AF8" s="304">
        <v>15.269947668183015</v>
      </c>
      <c r="AG8" s="303">
        <v>15.08636925541812</v>
      </c>
      <c r="AH8" s="304">
        <v>15.208514070154822</v>
      </c>
      <c r="AI8" s="303">
        <v>15.831016991474922</v>
      </c>
      <c r="AJ8" s="233">
        <v>25.528872860445855</v>
      </c>
      <c r="AK8" s="308">
        <v>23.645600207583701</v>
      </c>
      <c r="AL8" s="308">
        <v>23.645600207583701</v>
      </c>
      <c r="AM8" s="308">
        <v>21.370626723480619</v>
      </c>
      <c r="AN8" s="294">
        <v>20.756914390393892</v>
      </c>
      <c r="AO8" s="298">
        <v>20.495747892470092</v>
      </c>
      <c r="AP8" s="298">
        <v>20.77782844838466</v>
      </c>
      <c r="AQ8" s="298">
        <v>23.173253868252285</v>
      </c>
      <c r="AR8" s="298">
        <v>25.528872860445855</v>
      </c>
      <c r="AS8" s="298">
        <v>18.70852367609265</v>
      </c>
      <c r="AT8" s="298">
        <v>20.226611559001739</v>
      </c>
      <c r="AW8">
        <v>-24000</v>
      </c>
      <c r="AX8">
        <f t="shared" si="0"/>
        <v>-3.912382808869852E-3</v>
      </c>
      <c r="AY8">
        <f t="shared" si="1"/>
        <v>0.13318610625467064</v>
      </c>
      <c r="AZ8">
        <f t="shared" si="2"/>
        <v>-0.1370984890635405</v>
      </c>
      <c r="BA8">
        <f t="shared" si="3"/>
        <v>0.32023224346247259</v>
      </c>
      <c r="BB8">
        <f t="shared" si="4"/>
        <v>-0.99901520707235658</v>
      </c>
      <c r="BC8">
        <f t="shared" si="5"/>
        <v>-2.8399971985412491</v>
      </c>
      <c r="BD8">
        <f t="shared" si="6"/>
        <v>-6.5810573888603487</v>
      </c>
      <c r="BE8">
        <f t="shared" si="7"/>
        <v>-2.432127556759855</v>
      </c>
      <c r="BF8">
        <f t="shared" si="7"/>
        <v>-2.4183112242967488</v>
      </c>
      <c r="BG8">
        <f t="shared" si="7"/>
        <v>-2.4439140720288064</v>
      </c>
      <c r="BH8">
        <f t="shared" si="7"/>
        <v>-2.3960038312378167</v>
      </c>
      <c r="BI8">
        <f t="shared" si="7"/>
        <v>-2.4841362674098386</v>
      </c>
      <c r="BJ8">
        <f t="shared" si="7"/>
        <v>-2.3160671087527831</v>
      </c>
      <c r="BK8">
        <f t="shared" si="7"/>
        <v>-2.6193570143728491</v>
      </c>
      <c r="BL8">
        <f t="shared" si="8"/>
        <v>-1.9609577253951294</v>
      </c>
    </row>
    <row r="9" spans="1:90" ht="15.75" x14ac:dyDescent="0.3">
      <c r="A9" s="63" t="s">
        <v>206</v>
      </c>
      <c r="B9" s="96">
        <v>175</v>
      </c>
      <c r="C9" s="63" t="str">
        <f>"F"&amp;B9</f>
        <v>F175</v>
      </c>
      <c r="D9" s="63" t="str">
        <f>"G"&amp;B9</f>
        <v>G175</v>
      </c>
      <c r="R9" s="5"/>
      <c r="S9" s="5"/>
      <c r="T9" s="5"/>
      <c r="U9" s="5"/>
      <c r="V9" s="5"/>
      <c r="AA9" s="236" t="s">
        <v>871</v>
      </c>
      <c r="AB9" s="235">
        <f t="shared" si="9"/>
        <v>75.262849662446911</v>
      </c>
      <c r="AC9" s="233">
        <v>7.5262849662446909</v>
      </c>
      <c r="AD9">
        <v>10</v>
      </c>
      <c r="AE9" s="183" t="s">
        <v>840</v>
      </c>
      <c r="AF9" s="304">
        <v>4.2556139174437995</v>
      </c>
      <c r="AG9" s="303">
        <v>6.1538197990822399</v>
      </c>
      <c r="AH9" s="304">
        <v>4.393140779218129</v>
      </c>
      <c r="AI9" s="303">
        <v>4.1728109311571293</v>
      </c>
      <c r="AJ9" s="233">
        <v>6.9870174861836185</v>
      </c>
      <c r="AK9" s="308">
        <v>9.0671275878736335</v>
      </c>
      <c r="AL9" s="308">
        <v>9.0671275878736335</v>
      </c>
      <c r="AM9" s="308">
        <v>8.3557926918665064</v>
      </c>
      <c r="AN9" s="294">
        <v>7.5262849662446909</v>
      </c>
      <c r="AO9" s="298">
        <v>7.5368133682837506</v>
      </c>
      <c r="AP9" s="298">
        <v>7.6170782182047985</v>
      </c>
      <c r="AQ9" s="298">
        <v>7.4918703319202917</v>
      </c>
      <c r="AR9" s="298">
        <v>6.9870174861836185</v>
      </c>
      <c r="AS9" s="298">
        <v>8.46428399200488</v>
      </c>
      <c r="AT9" s="298">
        <v>23.177052211383131</v>
      </c>
      <c r="AW9">
        <v>-23000</v>
      </c>
      <c r="AX9">
        <f t="shared" si="0"/>
        <v>-1.7906732103068285E-2</v>
      </c>
      <c r="AY9">
        <f t="shared" si="1"/>
        <v>0.11752272393302132</v>
      </c>
      <c r="AZ9">
        <f t="shared" si="2"/>
        <v>-0.13542945603608961</v>
      </c>
      <c r="BA9">
        <f t="shared" si="3"/>
        <v>0.32225188377833125</v>
      </c>
      <c r="BB9">
        <f t="shared" si="4"/>
        <v>-0.99855354860062173</v>
      </c>
      <c r="BC9">
        <f t="shared" si="5"/>
        <v>-2.8305886606799335</v>
      </c>
      <c r="BD9">
        <f t="shared" si="6"/>
        <v>-6.3788678516093231</v>
      </c>
      <c r="BE9">
        <f t="shared" si="7"/>
        <v>-2.411558773371119</v>
      </c>
      <c r="BF9">
        <f t="shared" si="7"/>
        <v>-2.3991441992836142</v>
      </c>
      <c r="BG9">
        <f t="shared" si="7"/>
        <v>-2.4225623320728666</v>
      </c>
      <c r="BH9">
        <f t="shared" si="7"/>
        <v>-2.3779591342616695</v>
      </c>
      <c r="BI9">
        <f t="shared" si="7"/>
        <v>-2.4614590847673989</v>
      </c>
      <c r="BJ9">
        <f t="shared" si="7"/>
        <v>-2.2992743133707774</v>
      </c>
      <c r="BK9">
        <f t="shared" si="7"/>
        <v>-2.5966500568366397</v>
      </c>
      <c r="BL9">
        <f t="shared" si="8"/>
        <v>-1.930247296371475</v>
      </c>
    </row>
    <row r="10" spans="1:90" ht="13.5" thickBot="1" x14ac:dyDescent="0.25">
      <c r="C10" s="6" t="s">
        <v>30</v>
      </c>
      <c r="D10" s="6" t="s">
        <v>31</v>
      </c>
      <c r="R10" s="5"/>
      <c r="S10" s="5"/>
      <c r="T10" s="5"/>
      <c r="U10" s="5"/>
      <c r="V10" s="5"/>
      <c r="Z10">
        <f>Y10/AD10</f>
        <v>0</v>
      </c>
      <c r="AA10" s="186" t="s">
        <v>841</v>
      </c>
      <c r="AB10" s="237">
        <f t="shared" si="9"/>
        <v>71007.519755691261</v>
      </c>
      <c r="AC10" s="238">
        <v>7.1007519755691257</v>
      </c>
      <c r="AD10">
        <v>10000</v>
      </c>
      <c r="AE10" s="183" t="s">
        <v>842</v>
      </c>
      <c r="AF10" s="306">
        <v>-4.9028059268620323</v>
      </c>
      <c r="AG10" s="305">
        <v>-4.4181656400962135</v>
      </c>
      <c r="AH10" s="306">
        <v>6.2429184174687489</v>
      </c>
      <c r="AI10" s="305">
        <v>6.2098294754405305</v>
      </c>
      <c r="AJ10" s="238">
        <v>7.3265503455224508</v>
      </c>
      <c r="AK10" s="309">
        <v>7.7174478282279289</v>
      </c>
      <c r="AL10" s="309">
        <v>7.7174478282279289</v>
      </c>
      <c r="AM10" s="309">
        <v>7.3424841087585637</v>
      </c>
      <c r="AN10" s="295">
        <v>7.1007519755691257</v>
      </c>
      <c r="AO10" s="299">
        <v>7.0820221310493645</v>
      </c>
      <c r="AP10" s="299">
        <v>7.1216545547626238</v>
      </c>
      <c r="AQ10" s="299">
        <v>7.2812822116348759</v>
      </c>
      <c r="AR10" s="299">
        <v>7.3265503455224508</v>
      </c>
      <c r="AS10" s="299">
        <v>7.1487930314929979</v>
      </c>
      <c r="AT10" s="299">
        <v>13.985661790940259</v>
      </c>
      <c r="AW10">
        <v>-22000</v>
      </c>
      <c r="AX10">
        <f t="shared" si="0"/>
        <v>-3.1325019678792185E-2</v>
      </c>
      <c r="AY10">
        <f t="shared" si="1"/>
        <v>0.10236990249878218</v>
      </c>
      <c r="AZ10">
        <f t="shared" si="2"/>
        <v>-0.13369492217757437</v>
      </c>
      <c r="BA10">
        <f t="shared" si="3"/>
        <v>0.32435498596424572</v>
      </c>
      <c r="BB10">
        <f t="shared" si="4"/>
        <v>-0.99799688336973624</v>
      </c>
      <c r="BC10">
        <f t="shared" si="5"/>
        <v>-2.8210754752272433</v>
      </c>
      <c r="BD10">
        <f t="shared" si="6"/>
        <v>-6.1864039407641869</v>
      </c>
      <c r="BE10">
        <f t="shared" si="7"/>
        <v>-2.3908938068249337</v>
      </c>
      <c r="BF10">
        <f t="shared" si="7"/>
        <v>-2.3798206595823497</v>
      </c>
      <c r="BG10">
        <f t="shared" si="7"/>
        <v>-2.4011016575855497</v>
      </c>
      <c r="BH10">
        <f t="shared" si="7"/>
        <v>-2.3598127726180862</v>
      </c>
      <c r="BI10">
        <f t="shared" si="7"/>
        <v>-2.4385452007146067</v>
      </c>
      <c r="BJ10">
        <f t="shared" si="7"/>
        <v>-2.2826684088638518</v>
      </c>
      <c r="BK10">
        <f t="shared" si="7"/>
        <v>-2.573314643959804</v>
      </c>
      <c r="BL10">
        <f t="shared" si="8"/>
        <v>-1.8995368673478201</v>
      </c>
    </row>
    <row r="11" spans="1:90" ht="14.25" x14ac:dyDescent="0.2">
      <c r="A11" t="s">
        <v>26</v>
      </c>
      <c r="C11" s="198">
        <f ca="1">INTERCEPT(INDIRECT($D$9):G1999,INDIRECT($C$9):F1999)</f>
        <v>-0.27968212123972835</v>
      </c>
      <c r="D11" s="199">
        <f>AB3</f>
        <v>-0.10182026453969911</v>
      </c>
      <c r="E11" s="11">
        <v>-0.19011920327945928</v>
      </c>
      <c r="F11">
        <v>1</v>
      </c>
      <c r="G11" s="14">
        <v>-0.21410675214027594</v>
      </c>
      <c r="R11" s="5"/>
      <c r="S11" s="5"/>
      <c r="T11" s="5"/>
      <c r="U11" s="5"/>
      <c r="V11" s="5"/>
      <c r="AA11" s="187" t="s">
        <v>843</v>
      </c>
      <c r="AB11" s="16">
        <f>1-AB7^2</f>
        <v>0.49319804921366406</v>
      </c>
      <c r="AC11" s="16">
        <f>SUM(AE21:AE1950)</f>
        <v>3.3173632321357258E-3</v>
      </c>
      <c r="AD11" s="187" t="s">
        <v>844</v>
      </c>
      <c r="AE11" s="183"/>
      <c r="AF11" s="15">
        <v>4.0989595656456216E-3</v>
      </c>
      <c r="AG11" s="16">
        <v>4.173165501755202E-3</v>
      </c>
      <c r="AH11" s="16">
        <v>4.0572753770475416E-3</v>
      </c>
      <c r="AI11" s="16">
        <v>4.0686386526884383E-3</v>
      </c>
      <c r="AJ11" s="16">
        <v>3.8406237092838192E-3</v>
      </c>
      <c r="AK11" s="310">
        <v>2.9665481864306754E-3</v>
      </c>
      <c r="AL11" s="310">
        <v>2.9665481864306754E-3</v>
      </c>
      <c r="AM11" s="310">
        <v>2.9671505348523551E-3</v>
      </c>
      <c r="AN11" s="16">
        <v>3.3207231538547165E-3</v>
      </c>
      <c r="AO11" s="300">
        <v>3.3208332564910476E-3</v>
      </c>
      <c r="AP11" s="300">
        <v>3.3208675413609191E-3</v>
      </c>
      <c r="AQ11" s="300">
        <v>3.3279793802744088E-3</v>
      </c>
      <c r="AR11" s="300">
        <v>3.8406237092838192E-3</v>
      </c>
      <c r="AS11" s="300">
        <v>3.4026745653368594E-3</v>
      </c>
      <c r="AT11" s="300">
        <v>3.5335774400243607E-3</v>
      </c>
      <c r="AW11">
        <v>-21000</v>
      </c>
      <c r="AX11">
        <f t="shared" si="0"/>
        <v>-4.4166945411082764E-2</v>
      </c>
      <c r="AY11">
        <f t="shared" si="1"/>
        <v>8.7727641951953234E-2</v>
      </c>
      <c r="AZ11">
        <f t="shared" si="2"/>
        <v>-0.131894587363036</v>
      </c>
      <c r="BA11">
        <f t="shared" si="3"/>
        <v>0.326544379557419</v>
      </c>
      <c r="BB11">
        <f t="shared" si="4"/>
        <v>-0.99734196501100159</v>
      </c>
      <c r="BC11">
        <f t="shared" si="5"/>
        <v>-2.8114533136678288</v>
      </c>
      <c r="BD11">
        <f t="shared" si="6"/>
        <v>-6.0029246622116226</v>
      </c>
      <c r="BE11">
        <f t="shared" si="7"/>
        <v>-2.3701299488196987</v>
      </c>
      <c r="BF11">
        <f t="shared" si="7"/>
        <v>-2.3603298129706829</v>
      </c>
      <c r="BG11">
        <f t="shared" si="7"/>
        <v>-2.3795363587548901</v>
      </c>
      <c r="BH11">
        <f t="shared" si="7"/>
        <v>-2.3415443695023668</v>
      </c>
      <c r="BI11">
        <f t="shared" si="7"/>
        <v>-2.4154066260000473</v>
      </c>
      <c r="BJ11">
        <f t="shared" si="7"/>
        <v>-2.2662292711197312</v>
      </c>
      <c r="BK11">
        <f t="shared" si="7"/>
        <v>-2.5493438206866914</v>
      </c>
      <c r="BL11">
        <f t="shared" si="8"/>
        <v>-1.8688264383241657</v>
      </c>
      <c r="BO11" t="s">
        <v>1056</v>
      </c>
      <c r="BP11" s="316">
        <f>$AB$17</f>
        <v>0.50632432954194073</v>
      </c>
      <c r="BU11">
        <f t="shared" ref="BU11:CL11" si="10">(BU16*$BP13)^3/BU17^2</f>
        <v>0.50346668813483331</v>
      </c>
      <c r="BV11">
        <f t="shared" si="10"/>
        <v>0.50521637337489811</v>
      </c>
      <c r="BW11">
        <f t="shared" si="10"/>
        <v>0.50589497680577133</v>
      </c>
      <c r="BX11">
        <f t="shared" si="10"/>
        <v>0.50615798080117025</v>
      </c>
      <c r="BY11">
        <f t="shared" si="10"/>
        <v>0.50625988422649315</v>
      </c>
      <c r="BZ11">
        <f t="shared" si="10"/>
        <v>0.5062993634689994</v>
      </c>
      <c r="CA11">
        <f t="shared" si="10"/>
        <v>0.50631465781341489</v>
      </c>
      <c r="CB11">
        <f t="shared" si="10"/>
        <v>0.50632058278071879</v>
      </c>
      <c r="CC11">
        <f t="shared" si="10"/>
        <v>0.50632287807488663</v>
      </c>
      <c r="CD11">
        <f t="shared" si="10"/>
        <v>0.50632376725492279</v>
      </c>
      <c r="CE11">
        <f t="shared" si="10"/>
        <v>0.50632411171639147</v>
      </c>
      <c r="CF11">
        <f t="shared" si="10"/>
        <v>0.50632424515805219</v>
      </c>
      <c r="CG11">
        <f t="shared" si="10"/>
        <v>0.50632429685229341</v>
      </c>
      <c r="CH11">
        <f t="shared" si="10"/>
        <v>0.50632431687823154</v>
      </c>
      <c r="CI11">
        <f t="shared" si="10"/>
        <v>0.50632432463612054</v>
      </c>
      <c r="CJ11">
        <f t="shared" si="10"/>
        <v>0.50632432764146484</v>
      </c>
      <c r="CK11">
        <f t="shared" si="10"/>
        <v>0.50632432880571165</v>
      </c>
      <c r="CL11">
        <f t="shared" si="10"/>
        <v>0.50632432925673154</v>
      </c>
    </row>
    <row r="12" spans="1:90" ht="14.25" x14ac:dyDescent="0.2">
      <c r="A12" t="s">
        <v>27</v>
      </c>
      <c r="C12" s="198">
        <f ca="1">SLOPE(INDIRECT($D$9):G1999,INDIRECT($C$9):F1999)</f>
        <v>1.5140750389353713E-5</v>
      </c>
      <c r="D12" s="199">
        <f>AB4</f>
        <v>-3.6652014675097127E-6</v>
      </c>
      <c r="E12" s="12">
        <v>1.5185791772546127E-2</v>
      </c>
      <c r="F12" s="123">
        <v>1E-4</v>
      </c>
      <c r="G12" s="14">
        <v>2.2293914816008065E-2</v>
      </c>
      <c r="R12" s="5"/>
      <c r="S12" s="5"/>
      <c r="T12" s="5"/>
      <c r="U12" s="5"/>
      <c r="V12" s="5"/>
      <c r="AA12" s="188" t="s">
        <v>845</v>
      </c>
      <c r="AB12" s="16">
        <f>AB7*SIN(RADIANS(AB9))</f>
        <v>0.6884808670693795</v>
      </c>
      <c r="AE12" s="323" t="s">
        <v>1042</v>
      </c>
      <c r="AF12" s="4">
        <v>7.1676102129876731E-3</v>
      </c>
      <c r="AG12">
        <v>8.7512410845643658E-3</v>
      </c>
      <c r="AH12" s="4">
        <v>7.1407529855259137E-3</v>
      </c>
      <c r="AI12" s="4">
        <v>7.1266106367235075E-3</v>
      </c>
      <c r="AJ12" s="4">
        <v>7.319852956779024E-3</v>
      </c>
      <c r="AK12" s="311">
        <v>1.1850340938495709E-2</v>
      </c>
      <c r="AL12" s="311">
        <v>1.1850340938495709E-2</v>
      </c>
      <c r="AM12" s="311">
        <v>1.1359982687118218E-2</v>
      </c>
      <c r="AN12">
        <v>8.560701547140101E-3</v>
      </c>
      <c r="AO12">
        <v>8.5607188217570688E-3</v>
      </c>
      <c r="AP12">
        <v>8.6691928390476847E-3</v>
      </c>
      <c r="AQ12">
        <v>8.4581240535722708E-3</v>
      </c>
      <c r="AR12">
        <v>8.3683249256178531E-3</v>
      </c>
      <c r="AS12" s="313">
        <v>1.0017276985584344E-2</v>
      </c>
      <c r="AT12">
        <v>7.8099320694981992E-3</v>
      </c>
      <c r="AW12">
        <v>-20000</v>
      </c>
      <c r="AX12">
        <f t="shared" si="0"/>
        <v>-5.6432145411790813E-2</v>
      </c>
      <c r="AY12">
        <f t="shared" si="1"/>
        <v>7.3595942292534494E-2</v>
      </c>
      <c r="AZ12">
        <f t="shared" si="2"/>
        <v>-0.13002808770432531</v>
      </c>
      <c r="BA12">
        <f t="shared" si="3"/>
        <v>0.32882313910486205</v>
      </c>
      <c r="BB12">
        <f t="shared" si="4"/>
        <v>-0.996585313856577</v>
      </c>
      <c r="BC12">
        <f t="shared" si="5"/>
        <v>-2.8017173076862214</v>
      </c>
      <c r="BD12">
        <f t="shared" si="6"/>
        <v>-5.8277551278841759</v>
      </c>
      <c r="BE12">
        <f t="shared" ref="BE12:BK21" si="11">$BL12+$AB$7*SIN(BF12)</f>
        <v>-2.3492636521060812</v>
      </c>
      <c r="BF12">
        <f t="shared" si="11"/>
        <v>-2.340661393814008</v>
      </c>
      <c r="BG12">
        <f t="shared" si="11"/>
        <v>-2.3578699247186945</v>
      </c>
      <c r="BH12">
        <f t="shared" si="11"/>
        <v>-2.3231335205387045</v>
      </c>
      <c r="BI12">
        <f t="shared" si="11"/>
        <v>-2.3920557712977573</v>
      </c>
      <c r="BJ12">
        <f t="shared" si="11"/>
        <v>-2.2499345521313701</v>
      </c>
      <c r="BK12">
        <f t="shared" si="11"/>
        <v>-2.5247312311894463</v>
      </c>
      <c r="BL12">
        <f t="shared" si="8"/>
        <v>-1.8381160093005109</v>
      </c>
      <c r="BO12" t="s">
        <v>1053</v>
      </c>
      <c r="BP12" s="296">
        <v>90</v>
      </c>
    </row>
    <row r="13" spans="1:90" ht="16.5" thickBot="1" x14ac:dyDescent="0.35">
      <c r="A13" t="s">
        <v>29</v>
      </c>
      <c r="C13" s="5" t="s">
        <v>24</v>
      </c>
      <c r="D13" s="199">
        <f>AB5</f>
        <v>2.5528044370509837E-10</v>
      </c>
      <c r="E13" s="13">
        <v>2.7536693263975835E-2</v>
      </c>
      <c r="F13" s="123">
        <v>1E-8</v>
      </c>
      <c r="G13" s="14">
        <v>2.826030850584076E-2</v>
      </c>
      <c r="R13" s="5"/>
      <c r="S13" s="5"/>
      <c r="T13" s="5"/>
      <c r="U13" s="5"/>
      <c r="V13" s="5"/>
      <c r="AA13" s="189" t="s">
        <v>846</v>
      </c>
      <c r="AB13" s="190">
        <f>AB6*86400*300000/149600000</f>
        <v>27.941612245574813</v>
      </c>
      <c r="AC13" t="s">
        <v>847</v>
      </c>
      <c r="AE13" s="183"/>
      <c r="AK13" s="311"/>
      <c r="AL13" s="311"/>
      <c r="AM13" s="311"/>
      <c r="AW13">
        <v>-19000</v>
      </c>
      <c r="AX13">
        <f t="shared" si="0"/>
        <v>-6.8120181365581609E-2</v>
      </c>
      <c r="AY13">
        <f t="shared" si="1"/>
        <v>5.9974803520525935E-2</v>
      </c>
      <c r="AZ13">
        <f t="shared" si="2"/>
        <v>-0.12809498488610754</v>
      </c>
      <c r="BA13">
        <f t="shared" si="3"/>
        <v>0.33119461009083317</v>
      </c>
      <c r="BB13">
        <f t="shared" si="4"/>
        <v>-0.99572318443672092</v>
      </c>
      <c r="BC13">
        <f t="shared" si="5"/>
        <v>-2.7918620211605041</v>
      </c>
      <c r="BD13">
        <f t="shared" si="6"/>
        <v>-5.6602793311667225</v>
      </c>
      <c r="BE13">
        <f t="shared" si="11"/>
        <v>-2.3282905188241818</v>
      </c>
      <c r="BF13">
        <f t="shared" si="11"/>
        <v>-2.3208056873892082</v>
      </c>
      <c r="BG13">
        <f t="shared" si="11"/>
        <v>-2.3361049191570733</v>
      </c>
      <c r="BH13">
        <f t="shared" si="11"/>
        <v>-2.3045599155583965</v>
      </c>
      <c r="BI13">
        <f t="shared" si="11"/>
        <v>-2.3685053596962842</v>
      </c>
      <c r="BJ13">
        <f t="shared" si="11"/>
        <v>-2.2337596189576825</v>
      </c>
      <c r="BK13">
        <f t="shared" si="11"/>
        <v>-2.4994711248619139</v>
      </c>
      <c r="BL13">
        <f t="shared" si="8"/>
        <v>-1.8074055802768565</v>
      </c>
      <c r="BO13" t="s">
        <v>1054</v>
      </c>
      <c r="BP13" s="300">
        <f>SIN(RADIANS(BP12))</f>
        <v>1</v>
      </c>
    </row>
    <row r="14" spans="1:90" ht="15.75" x14ac:dyDescent="0.3">
      <c r="A14" t="s">
        <v>34</v>
      </c>
      <c r="E14" s="124">
        <f>SUM(R40:R1129)</f>
        <v>2.6955269230681149</v>
      </c>
      <c r="G14" s="291">
        <v>9.9999999819688767E-7</v>
      </c>
      <c r="R14" s="5"/>
      <c r="S14" s="5"/>
      <c r="T14" s="5"/>
      <c r="U14" s="5"/>
      <c r="V14" s="5"/>
      <c r="AA14" s="189" t="s">
        <v>848</v>
      </c>
      <c r="AB14" s="16">
        <f>2*AB5*365.24/C8</f>
        <v>5.0324111559168837E-7</v>
      </c>
      <c r="AC14" t="s">
        <v>189</v>
      </c>
      <c r="AE14" s="183"/>
      <c r="AF14">
        <v>1.589085239921569E-7</v>
      </c>
      <c r="AG14">
        <v>2.1155126683273516E-7</v>
      </c>
      <c r="AH14">
        <v>2.1216768126428326E-7</v>
      </c>
      <c r="AI14">
        <v>2.2807431435192126E-7</v>
      </c>
      <c r="AJ14">
        <v>4.8707201314272429E-7</v>
      </c>
      <c r="AK14" s="311">
        <v>5.4896601642215045E-7</v>
      </c>
      <c r="AL14" s="311">
        <v>5.4896601642215045E-7</v>
      </c>
      <c r="AM14" s="312">
        <v>5.304553464141944E-7</v>
      </c>
      <c r="AN14" s="37">
        <v>5.0324111559168837E-7</v>
      </c>
      <c r="AO14">
        <v>5.0350816805948692E-7</v>
      </c>
      <c r="AP14">
        <v>5.0658805980918152E-7</v>
      </c>
      <c r="AQ14">
        <v>5.0446146859561947E-7</v>
      </c>
      <c r="AR14">
        <v>4.9707547686484748E-7</v>
      </c>
      <c r="AS14">
        <v>5.2208756337716708E-7</v>
      </c>
      <c r="AT14">
        <v>3.5527512109718308E-7</v>
      </c>
      <c r="AW14">
        <v>-18000</v>
      </c>
      <c r="AX14">
        <f t="shared" si="0"/>
        <v>-7.9230531010551553E-2</v>
      </c>
      <c r="AY14">
        <f t="shared" si="1"/>
        <v>4.6864225635927598E-2</v>
      </c>
      <c r="AZ14">
        <f t="shared" si="2"/>
        <v>-0.12609475664647915</v>
      </c>
      <c r="BA14">
        <f t="shared" si="3"/>
        <v>0.33366243591502265</v>
      </c>
      <c r="BB14">
        <f t="shared" si="4"/>
        <v>-0.99475153056097587</v>
      </c>
      <c r="BC14">
        <f t="shared" si="5"/>
        <v>-2.781881424206297</v>
      </c>
      <c r="BD14">
        <f t="shared" si="6"/>
        <v>-5.499933910166571</v>
      </c>
      <c r="BE14">
        <f t="shared" si="11"/>
        <v>-2.3072052983143716</v>
      </c>
      <c r="BF14">
        <f t="shared" si="11"/>
        <v>-2.3007535413523681</v>
      </c>
      <c r="BG14">
        <f t="shared" si="11"/>
        <v>-2.3142428805588682</v>
      </c>
      <c r="BH14">
        <f t="shared" si="11"/>
        <v>-2.2858034611137898</v>
      </c>
      <c r="BI14">
        <f t="shared" si="11"/>
        <v>-2.3447683309720322</v>
      </c>
      <c r="BJ14">
        <f t="shared" si="11"/>
        <v>-2.2176774999481221</v>
      </c>
      <c r="BK14">
        <f t="shared" si="11"/>
        <v>-2.4735583617427821</v>
      </c>
      <c r="BL14">
        <f t="shared" si="8"/>
        <v>-1.7766951512532017</v>
      </c>
      <c r="BO14" t="s">
        <v>1050</v>
      </c>
      <c r="BP14" s="296">
        <v>0.91200000000000003</v>
      </c>
      <c r="BQ14" s="296">
        <v>0.91200000000000003</v>
      </c>
      <c r="BR14" s="296">
        <v>0.91200000000000003</v>
      </c>
      <c r="BS14" s="296">
        <v>0.91200000000000003</v>
      </c>
      <c r="BT14" s="296">
        <v>0.91200000000000003</v>
      </c>
      <c r="BU14" s="296">
        <v>0.91200000000000003</v>
      </c>
      <c r="BV14" s="296">
        <v>0.91200000000000003</v>
      </c>
      <c r="BW14" s="296">
        <v>0.91200000000000003</v>
      </c>
      <c r="BX14" s="296">
        <v>0.91200000000000003</v>
      </c>
      <c r="BY14" s="296">
        <v>0.91200000000000003</v>
      </c>
      <c r="BZ14" s="296">
        <v>0.91200000000000003</v>
      </c>
      <c r="CA14" s="296">
        <v>0.91200000000000003</v>
      </c>
      <c r="CB14" s="296">
        <v>0.91200000000000003</v>
      </c>
      <c r="CC14" s="296">
        <v>0.91200000000000003</v>
      </c>
      <c r="CD14" s="296">
        <v>0.91200000000000003</v>
      </c>
      <c r="CE14" s="296">
        <v>0.91200000000000003</v>
      </c>
      <c r="CF14" s="296">
        <v>0.91200000000000003</v>
      </c>
      <c r="CG14" s="296">
        <v>0.91200000000000003</v>
      </c>
      <c r="CH14" s="296">
        <v>0.91200000000000003</v>
      </c>
      <c r="CI14" s="296">
        <v>0.91200000000000003</v>
      </c>
      <c r="CJ14" s="296">
        <v>0.91200000000000003</v>
      </c>
      <c r="CK14" s="296">
        <v>0.91200000000000003</v>
      </c>
      <c r="CL14" s="296">
        <v>0.91200000000000003</v>
      </c>
    </row>
    <row r="15" spans="1:90" ht="15.75" x14ac:dyDescent="0.3">
      <c r="A15" s="4" t="s">
        <v>28</v>
      </c>
      <c r="C15" s="19">
        <f ca="1">(C7+C11)+(C8+C12)*INT(MAX(F21:F3512))</f>
        <v>58606.558113627143</v>
      </c>
      <c r="D15" s="16">
        <f>+C7+INT(MAX(F21:F1567))*C8+D11+D12*INT(MAX(F21:F4002))+D13*INT(MAX(F21:F4029)^2)</f>
        <v>58606.428418824798</v>
      </c>
      <c r="E15" s="108" t="s">
        <v>207</v>
      </c>
      <c r="F15" s="121">
        <v>1</v>
      </c>
      <c r="R15" s="5"/>
      <c r="S15" s="5"/>
      <c r="T15" s="5"/>
      <c r="U15" s="5"/>
      <c r="V15" s="5"/>
      <c r="AA15" s="188" t="s">
        <v>849</v>
      </c>
      <c r="AB15" s="191">
        <f>(AB10-AB2)/AD2</f>
        <v>82626.392419204683</v>
      </c>
      <c r="AC15" t="s">
        <v>850</v>
      </c>
      <c r="AE15" s="183"/>
      <c r="AM15" t="s">
        <v>1048</v>
      </c>
      <c r="AW15">
        <v>-17000</v>
      </c>
      <c r="AX15">
        <f t="shared" si="0"/>
        <v>-8.9762579952424038E-2</v>
      </c>
      <c r="AY15">
        <f t="shared" si="1"/>
        <v>3.4264208638739427E-2</v>
      </c>
      <c r="AZ15">
        <f t="shared" si="2"/>
        <v>-0.12402678859116346</v>
      </c>
      <c r="BA15">
        <f t="shared" si="3"/>
        <v>0.33623058592552768</v>
      </c>
      <c r="BB15">
        <f t="shared" si="4"/>
        <v>-0.99366596797681694</v>
      </c>
      <c r="BC15">
        <f t="shared" si="5"/>
        <v>-2.7717688691265945</v>
      </c>
      <c r="BD15">
        <f t="shared" si="6"/>
        <v>-5.3462027423891048</v>
      </c>
      <c r="BE15">
        <f t="shared" si="11"/>
        <v>-2.2860018940633835</v>
      </c>
      <c r="BF15">
        <f t="shared" si="11"/>
        <v>-2.2804963636283917</v>
      </c>
      <c r="BG15">
        <f t="shared" si="11"/>
        <v>-2.2922842283218778</v>
      </c>
      <c r="BH15">
        <f t="shared" si="11"/>
        <v>-2.2668444025434944</v>
      </c>
      <c r="BI15">
        <f t="shared" si="11"/>
        <v>-2.3208577364694678</v>
      </c>
      <c r="BJ15">
        <f t="shared" si="11"/>
        <v>-2.2016588394391312</v>
      </c>
      <c r="BK15">
        <f t="shared" si="11"/>
        <v>-2.4469884173628573</v>
      </c>
      <c r="BL15">
        <f t="shared" si="8"/>
        <v>-1.7459847222295473</v>
      </c>
      <c r="BO15" t="s">
        <v>1051</v>
      </c>
      <c r="BP15" s="296">
        <v>0.16900000000000001</v>
      </c>
      <c r="BQ15" s="296">
        <v>0.16900000000000001</v>
      </c>
      <c r="BR15" s="296">
        <v>0.16900000000000001</v>
      </c>
      <c r="BS15" s="296">
        <v>0.16900000000000001</v>
      </c>
      <c r="BT15" s="296">
        <v>0.16900000000000001</v>
      </c>
      <c r="BU15" s="296">
        <v>0.16900000000000001</v>
      </c>
      <c r="BV15" s="296">
        <v>0.16900000000000001</v>
      </c>
      <c r="BW15" s="296">
        <v>0.16900000000000001</v>
      </c>
      <c r="BX15" s="296">
        <v>0.16900000000000001</v>
      </c>
      <c r="BY15" s="296">
        <v>0.16900000000000001</v>
      </c>
      <c r="BZ15" s="296">
        <v>0.16900000000000001</v>
      </c>
      <c r="CA15" s="296">
        <v>0.16900000000000001</v>
      </c>
      <c r="CB15" s="296">
        <v>0.16900000000000001</v>
      </c>
      <c r="CC15" s="296">
        <v>0.16900000000000001</v>
      </c>
      <c r="CD15" s="296">
        <v>0.16900000000000001</v>
      </c>
      <c r="CE15" s="296">
        <v>0.16900000000000001</v>
      </c>
      <c r="CF15" s="296">
        <v>0.16900000000000001</v>
      </c>
      <c r="CG15" s="296">
        <v>0.16900000000000001</v>
      </c>
      <c r="CH15" s="296">
        <v>0.16900000000000001</v>
      </c>
      <c r="CI15" s="296">
        <v>0.16900000000000001</v>
      </c>
      <c r="CJ15" s="296">
        <v>0.16900000000000001</v>
      </c>
      <c r="CK15" s="296">
        <v>0.16900000000000001</v>
      </c>
      <c r="CL15" s="296">
        <v>0.16900000000000001</v>
      </c>
    </row>
    <row r="16" spans="1:90" ht="15.75" x14ac:dyDescent="0.3">
      <c r="A16" s="4" t="s">
        <v>14</v>
      </c>
      <c r="C16" s="19">
        <f ca="1">+C8+C12</f>
        <v>0.37056765075038933</v>
      </c>
      <c r="D16" s="16">
        <f>+C8+D12+2*D13*MAX(F21:F9430)</f>
        <v>0.37057394371647717</v>
      </c>
      <c r="E16" s="108" t="s">
        <v>208</v>
      </c>
      <c r="F16" s="94">
        <f ca="1">NOW()+15018.5+$C$5/24</f>
        <v>60679.514399884261</v>
      </c>
      <c r="R16" s="5"/>
      <c r="S16" s="5"/>
      <c r="T16" s="5"/>
      <c r="U16" s="5"/>
      <c r="V16" s="5"/>
      <c r="AA16" s="187" t="s">
        <v>851</v>
      </c>
      <c r="AB16" s="191">
        <f>365.24*AB8</f>
        <v>75812.554119474647</v>
      </c>
      <c r="AC16" t="s">
        <v>831</v>
      </c>
      <c r="AD16" s="16"/>
      <c r="AE16" s="183"/>
      <c r="AI16" t="s">
        <v>1045</v>
      </c>
      <c r="AJ16">
        <f>AVERAGE(AJ14:AQ14)</f>
        <v>5.1665727555714946E-7</v>
      </c>
      <c r="AM16">
        <f>AVERAGE(AJ14,AN14:AR15)</f>
        <v>5.0032438367725804E-7</v>
      </c>
      <c r="AW16">
        <v>-16000</v>
      </c>
      <c r="AX16">
        <f t="shared" si="0"/>
        <v>-9.9715614965110277E-2</v>
      </c>
      <c r="AY16">
        <f t="shared" si="1"/>
        <v>2.2174752528961471E-2</v>
      </c>
      <c r="AZ16">
        <f t="shared" si="2"/>
        <v>-0.12189036749407176</v>
      </c>
      <c r="BA16">
        <f t="shared" si="3"/>
        <v>0.33890338454931379</v>
      </c>
      <c r="BB16">
        <f t="shared" si="4"/>
        <v>-0.99246173456763465</v>
      </c>
      <c r="BC16">
        <f t="shared" si="5"/>
        <v>-2.7615170680162087</v>
      </c>
      <c r="BD16">
        <f t="shared" si="6"/>
        <v>-5.1986122407423627</v>
      </c>
      <c r="BE16">
        <f t="shared" si="11"/>
        <v>-2.2646733792260649</v>
      </c>
      <c r="BF16">
        <f t="shared" si="11"/>
        <v>-2.2600261061374352</v>
      </c>
      <c r="BG16">
        <f t="shared" si="11"/>
        <v>-2.2702281759150456</v>
      </c>
      <c r="BH16">
        <f t="shared" si="11"/>
        <v>-2.2476634442774195</v>
      </c>
      <c r="BI16">
        <f t="shared" si="11"/>
        <v>-2.296786623256228</v>
      </c>
      <c r="BJ16">
        <f t="shared" si="11"/>
        <v>-2.1856718621807638</v>
      </c>
      <c r="BK16">
        <f t="shared" si="11"/>
        <v>-2.4197573870118934</v>
      </c>
      <c r="BL16">
        <f t="shared" si="8"/>
        <v>-1.7152742932058924</v>
      </c>
      <c r="BN16">
        <f>CL16</f>
        <v>1.499494575406646</v>
      </c>
      <c r="BO16" t="s">
        <v>1052</v>
      </c>
      <c r="BP16" s="296">
        <v>1</v>
      </c>
      <c r="BQ16">
        <f t="shared" ref="BQ16:CL16" si="12">($BP11*BP17^2)^(1/3)/$BP13</f>
        <v>1.2991450779117162</v>
      </c>
      <c r="BR16">
        <f t="shared" si="12"/>
        <v>1.4208401422130155</v>
      </c>
      <c r="BS16">
        <f t="shared" si="12"/>
        <v>1.4688675496089381</v>
      </c>
      <c r="BT16">
        <f t="shared" si="12"/>
        <v>1.4876063154824894</v>
      </c>
      <c r="BU16">
        <f t="shared" si="12"/>
        <v>1.4948856150283756</v>
      </c>
      <c r="BV16">
        <f t="shared" si="12"/>
        <v>1.4977085692167156</v>
      </c>
      <c r="BW16">
        <f t="shared" si="12"/>
        <v>1.498802611276395</v>
      </c>
      <c r="BX16">
        <f t="shared" si="12"/>
        <v>1.4992265023125184</v>
      </c>
      <c r="BY16">
        <f t="shared" si="12"/>
        <v>1.4993907245080169</v>
      </c>
      <c r="BZ16">
        <f t="shared" si="12"/>
        <v>1.4994543444071651</v>
      </c>
      <c r="CA16">
        <f t="shared" si="12"/>
        <v>1.499478990478855</v>
      </c>
      <c r="CB16">
        <f t="shared" si="12"/>
        <v>1.4994885382051946</v>
      </c>
      <c r="CC16">
        <f t="shared" si="12"/>
        <v>1.4994922369235169</v>
      </c>
      <c r="CD16">
        <f t="shared" si="12"/>
        <v>1.4994936697783177</v>
      </c>
      <c r="CE16">
        <f t="shared" si="12"/>
        <v>1.4994942248549743</v>
      </c>
      <c r="CF16">
        <f t="shared" si="12"/>
        <v>1.4994944398872687</v>
      </c>
      <c r="CG16">
        <f t="shared" si="12"/>
        <v>1.4994945231890697</v>
      </c>
      <c r="CH16">
        <f t="shared" si="12"/>
        <v>1.4994945554595245</v>
      </c>
      <c r="CI16">
        <f t="shared" si="12"/>
        <v>1.4994945679608418</v>
      </c>
      <c r="CJ16">
        <f t="shared" si="12"/>
        <v>1.4994945728037525</v>
      </c>
      <c r="CK16">
        <f t="shared" si="12"/>
        <v>1.4994945746798578</v>
      </c>
      <c r="CL16">
        <f t="shared" si="12"/>
        <v>1.499494575406646</v>
      </c>
    </row>
    <row r="17" spans="1:90" ht="16.5" thickBot="1" x14ac:dyDescent="0.35">
      <c r="A17" s="29" t="s">
        <v>98</v>
      </c>
      <c r="C17">
        <f>COUNT(C21:C2177)</f>
        <v>202</v>
      </c>
      <c r="E17" s="108" t="s">
        <v>209</v>
      </c>
      <c r="F17" s="94">
        <f ca="1">ROUND(2*(F16-$C$7)/$C$8,0)/2+F15</f>
        <v>54755.5</v>
      </c>
      <c r="R17" s="5"/>
      <c r="S17" s="5"/>
      <c r="T17" s="5"/>
      <c r="U17" s="5"/>
      <c r="V17" s="5"/>
      <c r="AA17" s="187" t="s">
        <v>852</v>
      </c>
      <c r="AB17" s="192">
        <f>AB13^3/AB8^2</f>
        <v>0.50632432954194073</v>
      </c>
      <c r="AE17" s="183"/>
      <c r="AI17" t="s">
        <v>1046</v>
      </c>
      <c r="AJ17">
        <f>STDEV(AJ14:AQ14)</f>
        <v>2.3165254688544577E-8</v>
      </c>
      <c r="AM17">
        <f>STDEV(AJ14,AN14:AR14)</f>
        <v>7.2273596647855925E-9</v>
      </c>
      <c r="AW17">
        <v>-15000</v>
      </c>
      <c r="AX17">
        <f t="shared" si="0"/>
        <v>-0.10908881888821435</v>
      </c>
      <c r="AY17">
        <f t="shared" si="1"/>
        <v>1.0595857306593709E-2</v>
      </c>
      <c r="AZ17">
        <f t="shared" si="2"/>
        <v>-0.11968467619480806</v>
      </c>
      <c r="BA17">
        <f t="shared" si="3"/>
        <v>0.34168554161172282</v>
      </c>
      <c r="BB17">
        <f t="shared" si="4"/>
        <v>-0.99113364800802239</v>
      </c>
      <c r="BC17">
        <f t="shared" si="5"/>
        <v>-2.7511180716492198</v>
      </c>
      <c r="BD17">
        <f t="shared" si="6"/>
        <v>-5.0567272421571934</v>
      </c>
      <c r="BE17">
        <f t="shared" si="11"/>
        <v>-2.2432120199321899</v>
      </c>
      <c r="BF17">
        <f t="shared" si="11"/>
        <v>-2.2393352339265706</v>
      </c>
      <c r="BG17">
        <f t="shared" si="11"/>
        <v>-2.2480726523875192</v>
      </c>
      <c r="BH17">
        <f t="shared" si="11"/>
        <v>-2.2282418669279869</v>
      </c>
      <c r="BI17">
        <f t="shared" si="11"/>
        <v>-2.2725679060728017</v>
      </c>
      <c r="BJ17">
        <f t="shared" si="11"/>
        <v>-2.1696823487926169</v>
      </c>
      <c r="BK17">
        <f t="shared" si="11"/>
        <v>-2.3918619894209519</v>
      </c>
      <c r="BL17">
        <f t="shared" si="8"/>
        <v>-1.6845638641822376</v>
      </c>
      <c r="BO17" t="s">
        <v>1055</v>
      </c>
      <c r="BP17" s="300">
        <f t="shared" ref="BP17:CL17" si="13">SUM(BP14:BP16)</f>
        <v>2.081</v>
      </c>
      <c r="BQ17" s="300">
        <f t="shared" si="13"/>
        <v>2.3801450779117159</v>
      </c>
      <c r="BR17" s="300">
        <f t="shared" si="13"/>
        <v>2.5018401422130152</v>
      </c>
      <c r="BS17" s="300">
        <f t="shared" si="13"/>
        <v>2.5498675496089378</v>
      </c>
      <c r="BT17" s="300">
        <f t="shared" si="13"/>
        <v>2.5686063154824894</v>
      </c>
      <c r="BU17" s="300">
        <f t="shared" si="13"/>
        <v>2.5758856150283753</v>
      </c>
      <c r="BV17" s="300">
        <f t="shared" si="13"/>
        <v>2.5787085692167153</v>
      </c>
      <c r="BW17" s="300">
        <f t="shared" si="13"/>
        <v>2.5798026112763948</v>
      </c>
      <c r="BX17" s="300">
        <f t="shared" si="13"/>
        <v>2.5802265023125184</v>
      </c>
      <c r="BY17" s="300">
        <f t="shared" si="13"/>
        <v>2.5803907245080167</v>
      </c>
      <c r="BZ17" s="300">
        <f t="shared" si="13"/>
        <v>2.580454344407165</v>
      </c>
      <c r="CA17" s="300">
        <f t="shared" si="13"/>
        <v>2.5804789904788548</v>
      </c>
      <c r="CB17" s="300">
        <f t="shared" si="13"/>
        <v>2.5804885382051945</v>
      </c>
      <c r="CC17" s="300">
        <f t="shared" si="13"/>
        <v>2.5804922369235168</v>
      </c>
      <c r="CD17" s="300">
        <f t="shared" si="13"/>
        <v>2.5804936697783178</v>
      </c>
      <c r="CE17" s="300">
        <f t="shared" si="13"/>
        <v>2.5804942248549745</v>
      </c>
      <c r="CF17" s="300">
        <f t="shared" si="13"/>
        <v>2.5804944398872687</v>
      </c>
      <c r="CG17" s="300">
        <f t="shared" si="13"/>
        <v>2.5804945231890697</v>
      </c>
      <c r="CH17" s="300">
        <f t="shared" si="13"/>
        <v>2.5804945554595244</v>
      </c>
      <c r="CI17" s="300">
        <f t="shared" si="13"/>
        <v>2.5804945679608418</v>
      </c>
      <c r="CJ17" s="300">
        <f t="shared" si="13"/>
        <v>2.5804945728037527</v>
      </c>
      <c r="CK17" s="300">
        <f t="shared" si="13"/>
        <v>2.5804945746798578</v>
      </c>
      <c r="CL17" s="300">
        <f t="shared" si="13"/>
        <v>2.5804945754066457</v>
      </c>
    </row>
    <row r="18" spans="1:90" ht="17.25" thickTop="1" thickBot="1" x14ac:dyDescent="0.35">
      <c r="A18" s="4" t="s">
        <v>212</v>
      </c>
      <c r="C18" s="240">
        <f ca="1">+C15</f>
        <v>58606.558113627143</v>
      </c>
      <c r="D18" s="241">
        <f ca="1">C16</f>
        <v>0.37056765075038933</v>
      </c>
      <c r="E18" s="108" t="s">
        <v>210</v>
      </c>
      <c r="F18" s="16">
        <f ca="1">ROUND(2*(F16-$C$15)/$C$16,0)/2+F15</f>
        <v>5595</v>
      </c>
      <c r="L18" t="s">
        <v>866</v>
      </c>
      <c r="M18" s="216">
        <f>M19/AB16</f>
        <v>0.36130379484159519</v>
      </c>
      <c r="R18" s="5"/>
      <c r="S18" s="5"/>
      <c r="T18" s="5"/>
      <c r="U18" s="5"/>
      <c r="V18" s="5"/>
      <c r="AA18" s="242" t="s">
        <v>853</v>
      </c>
      <c r="AB18" s="193">
        <f>2*PI()/(AB8*365.2422)*AD2</f>
        <v>3.0710429023654624E-5</v>
      </c>
      <c r="AC18" s="194" t="s">
        <v>854</v>
      </c>
      <c r="AD18" s="194"/>
      <c r="AE18" s="195"/>
      <c r="AG18">
        <f>SUM(AG21:AG218)</f>
        <v>4.7461332631781268E-2</v>
      </c>
      <c r="AW18">
        <v>-14000</v>
      </c>
      <c r="AX18">
        <f t="shared" si="0"/>
        <v>-0.11788126718445663</v>
      </c>
      <c r="AY18">
        <f t="shared" si="1"/>
        <v>-4.7247702836385186E-4</v>
      </c>
      <c r="AZ18">
        <f t="shared" si="2"/>
        <v>-0.11740879015609278</v>
      </c>
      <c r="BA18">
        <f t="shared" si="3"/>
        <v>0.34458218399669849</v>
      </c>
      <c r="BB18">
        <f t="shared" si="4"/>
        <v>-0.98967606073634662</v>
      </c>
      <c r="BC18">
        <f t="shared" si="5"/>
        <v>-2.7405632491439427</v>
      </c>
      <c r="BD18">
        <f t="shared" si="6"/>
        <v>-4.9201473975173808</v>
      </c>
      <c r="BE18">
        <f t="shared" si="11"/>
        <v>-2.221609305350456</v>
      </c>
      <c r="BF18">
        <f t="shared" si="11"/>
        <v>-2.2184166794460438</v>
      </c>
      <c r="BG18">
        <f t="shared" si="11"/>
        <v>-2.225814233547962</v>
      </c>
      <c r="BH18">
        <f t="shared" si="11"/>
        <v>-2.2085616395546981</v>
      </c>
      <c r="BI18">
        <f t="shared" si="11"/>
        <v>-2.2482142254601318</v>
      </c>
      <c r="BJ18">
        <f t="shared" si="11"/>
        <v>-2.1536536235778057</v>
      </c>
      <c r="BK18">
        <f t="shared" si="11"/>
        <v>-2.3632995698568258</v>
      </c>
      <c r="BL18">
        <f t="shared" si="8"/>
        <v>-1.6538534351585832</v>
      </c>
      <c r="BQ18" s="296"/>
      <c r="BR18" s="296"/>
      <c r="BS18" s="296"/>
      <c r="BT18" s="296"/>
      <c r="BU18" s="296"/>
    </row>
    <row r="19" spans="1:90" ht="13.5" thickBot="1" x14ac:dyDescent="0.25">
      <c r="A19" s="4" t="s">
        <v>213</v>
      </c>
      <c r="C19" s="23">
        <f>+D15</f>
        <v>58606.428418824798</v>
      </c>
      <c r="D19" s="24">
        <f>+D16</f>
        <v>0.37057394371647717</v>
      </c>
      <c r="E19" s="108" t="s">
        <v>211</v>
      </c>
      <c r="F19" s="122">
        <f ca="1">+$C$15+$C$16*F18-15018.5-$C$5/24</f>
        <v>45661.050786242238</v>
      </c>
      <c r="L19" t="s">
        <v>865</v>
      </c>
      <c r="M19" s="215">
        <f>MAX(M21:M1614)-MIN(M20:M1323)</f>
        <v>27391.363499999999</v>
      </c>
      <c r="N19" t="s">
        <v>831</v>
      </c>
      <c r="P19" t="s">
        <v>192</v>
      </c>
      <c r="AA19" s="196"/>
      <c r="AC19" s="196"/>
      <c r="AW19">
        <v>-13000</v>
      </c>
      <c r="AX19">
        <f t="shared" si="0"/>
        <v>-0.12609192616776438</v>
      </c>
      <c r="AY19">
        <f t="shared" si="1"/>
        <v>-1.1030250475911225E-2</v>
      </c>
      <c r="AZ19">
        <f t="shared" si="2"/>
        <v>-0.11506167569185315</v>
      </c>
      <c r="BA19">
        <f t="shared" si="3"/>
        <v>0.3475988888718744</v>
      </c>
      <c r="BB19">
        <f t="shared" si="4"/>
        <v>-0.98808281203048798</v>
      </c>
      <c r="BC19">
        <f t="shared" si="5"/>
        <v>-2.7298432677528339</v>
      </c>
      <c r="BD19">
        <f t="shared" si="6"/>
        <v>-4.7885039858771057</v>
      </c>
      <c r="BE19">
        <f t="shared" si="11"/>
        <v>-2.1998559832428906</v>
      </c>
      <c r="BF19">
        <f t="shared" si="11"/>
        <v>-2.1972637818987217</v>
      </c>
      <c r="BG19">
        <f t="shared" si="11"/>
        <v>-2.2034480841499748</v>
      </c>
      <c r="BH19">
        <f t="shared" si="11"/>
        <v>-2.1886055253119214</v>
      </c>
      <c r="BI19">
        <f t="shared" si="11"/>
        <v>-2.2237377903312412</v>
      </c>
      <c r="BJ19">
        <f t="shared" si="11"/>
        <v>-2.1375465560404909</v>
      </c>
      <c r="BK19">
        <f t="shared" si="11"/>
        <v>-2.3340681026255998</v>
      </c>
      <c r="BL19">
        <f t="shared" si="8"/>
        <v>-1.6231430061349283</v>
      </c>
      <c r="BO19" t="s">
        <v>1056</v>
      </c>
      <c r="BP19" s="316">
        <f>$AB$17</f>
        <v>0.50632432954194073</v>
      </c>
      <c r="BU19">
        <f t="shared" ref="BU19:CL19" si="14">(BU24*$BP21)^3/BU25^2</f>
        <v>0.50200059719273726</v>
      </c>
      <c r="BV19">
        <f t="shared" si="14"/>
        <v>0.50456809935030145</v>
      </c>
      <c r="BW19">
        <f t="shared" si="14"/>
        <v>0.50561149658388616</v>
      </c>
      <c r="BX19">
        <f t="shared" si="14"/>
        <v>0.5060350844602034</v>
      </c>
      <c r="BY19">
        <f t="shared" si="14"/>
        <v>0.50620697706762718</v>
      </c>
      <c r="BZ19">
        <f t="shared" si="14"/>
        <v>0.50627671962199827</v>
      </c>
      <c r="CA19">
        <f t="shared" si="14"/>
        <v>0.5063050145689334</v>
      </c>
      <c r="CB19">
        <f t="shared" si="14"/>
        <v>0.50631649367066311</v>
      </c>
      <c r="CC19">
        <f t="shared" si="14"/>
        <v>0.50632115062577998</v>
      </c>
      <c r="CD19">
        <f t="shared" si="14"/>
        <v>0.50632303989662575</v>
      </c>
      <c r="CE19">
        <f t="shared" si="14"/>
        <v>0.50632380634973684</v>
      </c>
      <c r="CF19">
        <f t="shared" si="14"/>
        <v>0.50632411728976556</v>
      </c>
      <c r="CG19">
        <f t="shared" si="14"/>
        <v>0.50632424343404114</v>
      </c>
      <c r="CH19">
        <f t="shared" si="14"/>
        <v>0.506324294609106</v>
      </c>
      <c r="CI19">
        <f t="shared" si="14"/>
        <v>0.50632431537015243</v>
      </c>
      <c r="CJ19">
        <f t="shared" si="14"/>
        <v>0.50632432379263403</v>
      </c>
      <c r="CK19">
        <f t="shared" si="14"/>
        <v>0.50632432720952325</v>
      </c>
      <c r="CL19">
        <f t="shared" si="14"/>
        <v>0.50632432859570975</v>
      </c>
    </row>
    <row r="20" spans="1:90" ht="15" thickBot="1" x14ac:dyDescent="0.25">
      <c r="A20" s="6" t="s">
        <v>16</v>
      </c>
      <c r="B20" s="6" t="s">
        <v>17</v>
      </c>
      <c r="C20" s="6" t="s">
        <v>18</v>
      </c>
      <c r="D20" s="6" t="s">
        <v>23</v>
      </c>
      <c r="E20" s="6" t="s">
        <v>19</v>
      </c>
      <c r="F20" s="6" t="s">
        <v>20</v>
      </c>
      <c r="G20" s="292" t="s">
        <v>21</v>
      </c>
      <c r="H20" s="9" t="s">
        <v>256</v>
      </c>
      <c r="I20" s="9" t="s">
        <v>257</v>
      </c>
      <c r="J20" s="9" t="s">
        <v>238</v>
      </c>
      <c r="K20" s="9" t="s">
        <v>234</v>
      </c>
      <c r="L20" s="9" t="s">
        <v>32</v>
      </c>
      <c r="M20" s="6" t="s">
        <v>25</v>
      </c>
      <c r="N20" s="252" t="s">
        <v>202</v>
      </c>
      <c r="O20" s="6" t="s">
        <v>200</v>
      </c>
      <c r="P20" s="6" t="s">
        <v>180</v>
      </c>
      <c r="Q20" s="117" t="s">
        <v>1</v>
      </c>
      <c r="R20" t="s">
        <v>201</v>
      </c>
      <c r="T20" s="9" t="s">
        <v>256</v>
      </c>
      <c r="U20" s="9" t="s">
        <v>257</v>
      </c>
      <c r="V20" s="9" t="s">
        <v>238</v>
      </c>
      <c r="W20" s="9" t="s">
        <v>234</v>
      </c>
      <c r="Z20" s="6" t="s">
        <v>20</v>
      </c>
      <c r="AA20" s="9" t="s">
        <v>855</v>
      </c>
      <c r="AB20" s="9" t="s">
        <v>861</v>
      </c>
      <c r="AC20" s="9" t="s">
        <v>856</v>
      </c>
      <c r="AD20" s="9" t="s">
        <v>857</v>
      </c>
      <c r="AE20" s="9" t="s">
        <v>858</v>
      </c>
      <c r="AF20" s="9" t="s">
        <v>859</v>
      </c>
      <c r="AG20" s="9" t="s">
        <v>202</v>
      </c>
      <c r="AH20" s="9" t="s">
        <v>817</v>
      </c>
      <c r="AI20" s="9" t="s">
        <v>818</v>
      </c>
      <c r="AJ20" s="9" t="s">
        <v>819</v>
      </c>
      <c r="AK20" s="9" t="s">
        <v>860</v>
      </c>
      <c r="AL20" s="9" t="s">
        <v>820</v>
      </c>
      <c r="AM20" s="9" t="s">
        <v>821</v>
      </c>
      <c r="AN20" s="6" t="s">
        <v>822</v>
      </c>
      <c r="AO20" s="6" t="s">
        <v>823</v>
      </c>
      <c r="AP20" s="6" t="s">
        <v>824</v>
      </c>
      <c r="AQ20" s="6" t="s">
        <v>825</v>
      </c>
      <c r="AR20" s="6" t="s">
        <v>826</v>
      </c>
      <c r="AS20" s="6" t="s">
        <v>827</v>
      </c>
      <c r="AT20" s="6" t="s">
        <v>828</v>
      </c>
      <c r="AU20" s="6" t="s">
        <v>151</v>
      </c>
      <c r="AV20" s="197"/>
      <c r="AW20">
        <v>-12000</v>
      </c>
      <c r="AX20">
        <f t="shared" si="0"/>
        <v>-0.13371965285696069</v>
      </c>
      <c r="AY20">
        <f t="shared" si="1"/>
        <v>-2.1077463036048398E-2</v>
      </c>
      <c r="AZ20">
        <f t="shared" si="2"/>
        <v>-0.1126421898209123</v>
      </c>
      <c r="BA20">
        <f t="shared" si="3"/>
        <v>0.35074171878859872</v>
      </c>
      <c r="BB20">
        <f t="shared" si="4"/>
        <v>-0.98634717688025075</v>
      </c>
      <c r="BC20">
        <f t="shared" si="5"/>
        <v>-2.7189480719651158</v>
      </c>
      <c r="BD20">
        <f t="shared" si="6"/>
        <v>-4.661457087751649</v>
      </c>
      <c r="BE20">
        <f t="shared" si="11"/>
        <v>-2.1779420995076606</v>
      </c>
      <c r="BF20">
        <f t="shared" si="11"/>
        <v>-2.1758702117994426</v>
      </c>
      <c r="BG20">
        <f t="shared" si="11"/>
        <v>-2.180967912396965</v>
      </c>
      <c r="BH20">
        <f t="shared" si="11"/>
        <v>-2.168357178493538</v>
      </c>
      <c r="BI20">
        <f t="shared" si="11"/>
        <v>-2.1991502031630534</v>
      </c>
      <c r="BJ20">
        <f t="shared" si="11"/>
        <v>-2.1213195774545808</v>
      </c>
      <c r="BK20">
        <f t="shared" si="11"/>
        <v>-2.3041661929829966</v>
      </c>
      <c r="BL20">
        <f t="shared" si="8"/>
        <v>-1.592432577111274</v>
      </c>
      <c r="BO20" t="s">
        <v>1053</v>
      </c>
      <c r="BP20" s="296">
        <v>69</v>
      </c>
    </row>
    <row r="21" spans="1:90" x14ac:dyDescent="0.2">
      <c r="A21" s="37" t="s">
        <v>82</v>
      </c>
      <c r="B21" s="43"/>
      <c r="C21" s="30">
        <v>31219.26</v>
      </c>
      <c r="D21" s="30"/>
      <c r="E21" s="228">
        <f t="shared" ref="E21:E84" si="15">+(C21-C$7)/C$8</f>
        <v>-24749.104121599383</v>
      </c>
      <c r="F21" s="50">
        <f t="shared" ref="F21:F34" si="16">ROUND(2*E21,0)/2</f>
        <v>-24749</v>
      </c>
      <c r="G21" s="256">
        <f t="shared" ref="G21:G52" si="17">+C21-(C$7+F21*C$8)</f>
        <v>-3.8582519995543407E-2</v>
      </c>
      <c r="H21" s="228">
        <f t="shared" ref="H21:H34" si="18">G21</f>
        <v>-3.8582519995543407E-2</v>
      </c>
      <c r="I21" s="247"/>
      <c r="J21" s="247"/>
      <c r="K21" s="247"/>
      <c r="L21" s="228">
        <f t="shared" ref="L21:L84" si="19">+D$11+D$12*F21+D$13*F21^2</f>
        <v>0.14525239725012012</v>
      </c>
      <c r="M21" s="245">
        <f t="shared" ref="M21:M84" si="20">+C21-15018.5</f>
        <v>16200.759999999998</v>
      </c>
      <c r="N21" s="228">
        <f t="shared" ref="N21:N52" si="21">+(L21-G21)^2</f>
        <v>3.3795276798719957E-2</v>
      </c>
      <c r="O21" s="5">
        <v>0.1</v>
      </c>
      <c r="P21" s="228">
        <f t="shared" ref="P21:P52" si="22">+G21-L21</f>
        <v>-0.18383491724566353</v>
      </c>
      <c r="Q21" s="228"/>
      <c r="R21">
        <f t="shared" ref="R21:R52" si="23">O21*N21</f>
        <v>3.3795276798719957E-3</v>
      </c>
      <c r="T21">
        <f>$AB21</f>
        <v>9.9723322170122364E-2</v>
      </c>
      <c r="W21" s="16"/>
      <c r="Z21">
        <f t="shared" ref="Z21:Z84" si="24">F21</f>
        <v>-24749</v>
      </c>
      <c r="AA21" s="228">
        <f t="shared" ref="AA21:AA84" si="25">AB$3+AB$4*Z21+AB$5*Z21^2+AH21</f>
        <v>6.9465550844543533E-3</v>
      </c>
      <c r="AB21" s="228">
        <f t="shared" ref="AB21:AB50" si="26">IF(O21&lt;&gt;0,G21-AH21, -9999)</f>
        <v>9.9723322170122364E-2</v>
      </c>
      <c r="AC21" s="228">
        <f t="shared" ref="AC21:AC50" si="27">+G21-L21</f>
        <v>-0.18383491724566353</v>
      </c>
      <c r="AD21" s="228">
        <f t="shared" ref="AD21:AD50" si="28">IF(O21&lt;&gt;0,G21-AA21, -9999)</f>
        <v>-4.5529075079997761E-2</v>
      </c>
      <c r="AE21" s="228">
        <f t="shared" ref="AE21:AE52" si="29">+(G21-AA21)^2*O21</f>
        <v>2.0728966776400732E-4</v>
      </c>
      <c r="AF21">
        <f t="shared" ref="AF21:AF50" si="30">IF(O21&lt;&gt;0,G21-L21, -9999)</f>
        <v>-0.18383491724566353</v>
      </c>
      <c r="AG21" s="246">
        <f t="shared" ref="AG21:AG50" si="31">+(G21-AA21)^2</f>
        <v>2.0728966776400732E-3</v>
      </c>
      <c r="AH21">
        <f t="shared" ref="AH21:AH84" si="32">$AB$6*($AB$11/AI21*AJ21+$AB$12)</f>
        <v>-0.13830584216566577</v>
      </c>
      <c r="AI21">
        <f t="shared" ref="AI21:AI84" si="33">1+$AB$7*COS(AL21)</f>
        <v>0.31877262667180528</v>
      </c>
      <c r="AJ21">
        <f t="shared" ref="AJ21:AJ84" si="34">SIN(AL21+RADIANS($AB$9))</f>
        <v>-0.99930059314250086</v>
      </c>
      <c r="AK21">
        <f t="shared" ref="AK21:AK84" si="35">$AB$7*SIN(AL21)</f>
        <v>-0.20671530329103471</v>
      </c>
      <c r="AL21">
        <f t="shared" ref="AL21:AL84" si="36">2*ATAN(AM21)</f>
        <v>-2.8469779595270404</v>
      </c>
      <c r="AM21">
        <f t="shared" ref="AM21:AM84" si="37">SQRT((1+$AB$7)/(1-$AB$7))*TAN(AN21/2)</f>
        <v>-6.7393540318426837</v>
      </c>
      <c r="AN21" s="228">
        <f t="shared" ref="AN21:AT30" si="38">$AU21+$AB$7*SIN(AO21)</f>
        <v>-2.4474717402312005</v>
      </c>
      <c r="AO21" s="228">
        <f t="shared" si="38"/>
        <v>-2.4325715633727381</v>
      </c>
      <c r="AP21" s="228">
        <f t="shared" si="38"/>
        <v>-2.4598321818834461</v>
      </c>
      <c r="AQ21" s="228">
        <f t="shared" si="38"/>
        <v>-2.4094648693298835</v>
      </c>
      <c r="AR21" s="228">
        <f t="shared" si="38"/>
        <v>-2.5009594968602373</v>
      </c>
      <c r="AS21" s="228">
        <f t="shared" si="38"/>
        <v>-2.3287781893200776</v>
      </c>
      <c r="AT21" s="228">
        <f t="shared" si="38"/>
        <v>-2.6359573950165855</v>
      </c>
      <c r="AU21" s="228">
        <f t="shared" ref="AU21:AU84" si="39">RADIANS($AB$9)+$AB$18*(F21-AB$15)</f>
        <v>-1.9839598367338467</v>
      </c>
      <c r="AW21">
        <v>-11000</v>
      </c>
      <c r="AX21">
        <f t="shared" si="0"/>
        <v>-0.14076319635179813</v>
      </c>
      <c r="AY21">
        <f t="shared" si="1"/>
        <v>-3.061411470877537E-2</v>
      </c>
      <c r="AZ21">
        <f t="shared" si="2"/>
        <v>-0.11014908164302277</v>
      </c>
      <c r="BA21">
        <f t="shared" si="3"/>
        <v>0.35401725906754267</v>
      </c>
      <c r="BB21">
        <f t="shared" si="4"/>
        <v>-0.98446181123685494</v>
      </c>
      <c r="BC21">
        <f t="shared" si="5"/>
        <v>-2.7078668609385499</v>
      </c>
      <c r="BD21">
        <f t="shared" si="6"/>
        <v>-4.5386930621147847</v>
      </c>
      <c r="BE21">
        <f t="shared" si="11"/>
        <v>-2.1558570399831174</v>
      </c>
      <c r="BF21">
        <f t="shared" si="11"/>
        <v>-2.1542298811079919</v>
      </c>
      <c r="BG21">
        <f t="shared" si="11"/>
        <v>-2.1583659380124303</v>
      </c>
      <c r="BH21">
        <f t="shared" si="11"/>
        <v>-2.1478012307727421</v>
      </c>
      <c r="BI21">
        <f t="shared" si="11"/>
        <v>-2.1744622659311799</v>
      </c>
      <c r="BJ21">
        <f t="shared" si="11"/>
        <v>-2.1049287138170842</v>
      </c>
      <c r="BK21">
        <f t="shared" si="11"/>
        <v>-2.2735930784496965</v>
      </c>
      <c r="BL21">
        <f t="shared" si="8"/>
        <v>-1.5617221480876191</v>
      </c>
      <c r="BO21" t="s">
        <v>1054</v>
      </c>
      <c r="BP21" s="300">
        <f>SIN(RADIANS(BP20))</f>
        <v>0.93358042649720174</v>
      </c>
    </row>
    <row r="22" spans="1:90" ht="15.75" x14ac:dyDescent="0.3">
      <c r="A22" s="37" t="s">
        <v>82</v>
      </c>
      <c r="B22" s="43"/>
      <c r="C22" s="30">
        <v>31274.3</v>
      </c>
      <c r="D22" s="30"/>
      <c r="E22" s="228">
        <f t="shared" si="15"/>
        <v>-24600.569167673417</v>
      </c>
      <c r="F22" s="50">
        <f t="shared" si="16"/>
        <v>-24600.5</v>
      </c>
      <c r="G22" s="256">
        <f t="shared" si="17"/>
        <v>-2.5630254993302515E-2</v>
      </c>
      <c r="H22" s="228">
        <f t="shared" si="18"/>
        <v>-2.5630254993302515E-2</v>
      </c>
      <c r="I22" s="247"/>
      <c r="J22" s="247"/>
      <c r="K22" s="247"/>
      <c r="L22" s="228">
        <f t="shared" si="19"/>
        <v>0.14283731743708616</v>
      </c>
      <c r="M22" s="245">
        <f t="shared" si="20"/>
        <v>16255.8</v>
      </c>
      <c r="N22" s="228">
        <f t="shared" si="21"/>
        <v>2.8381322960588255E-2</v>
      </c>
      <c r="O22" s="5">
        <v>0.1</v>
      </c>
      <c r="P22" s="228">
        <f t="shared" si="22"/>
        <v>-0.16846757243038868</v>
      </c>
      <c r="Q22" s="228"/>
      <c r="R22">
        <f t="shared" si="23"/>
        <v>2.8381322960588256E-3</v>
      </c>
      <c r="T22">
        <f t="shared" ref="T22:U37" si="40">$AB22</f>
        <v>0.11243911706312831</v>
      </c>
      <c r="W22" s="16"/>
      <c r="Z22">
        <f t="shared" si="24"/>
        <v>-24600.5</v>
      </c>
      <c r="AA22" s="228">
        <f t="shared" si="25"/>
        <v>4.7679453806553362E-3</v>
      </c>
      <c r="AB22" s="228">
        <f t="shared" si="26"/>
        <v>0.11243911706312831</v>
      </c>
      <c r="AC22" s="228">
        <f t="shared" si="27"/>
        <v>-0.16846757243038868</v>
      </c>
      <c r="AD22" s="228">
        <f t="shared" si="28"/>
        <v>-3.0398200373957851E-2</v>
      </c>
      <c r="AE22" s="228">
        <f t="shared" si="29"/>
        <v>9.2405058597529126E-5</v>
      </c>
      <c r="AF22">
        <f t="shared" si="30"/>
        <v>-0.16846757243038868</v>
      </c>
      <c r="AG22" s="246">
        <f t="shared" si="31"/>
        <v>9.2405058597529123E-4</v>
      </c>
      <c r="AH22">
        <f t="shared" si="32"/>
        <v>-0.13806937205643083</v>
      </c>
      <c r="AI22">
        <f t="shared" si="33"/>
        <v>0.31905846166988838</v>
      </c>
      <c r="AJ22">
        <f t="shared" si="34"/>
        <v>-0.99924805272656192</v>
      </c>
      <c r="AK22">
        <f t="shared" si="35"/>
        <v>-0.20765493532049048</v>
      </c>
      <c r="AL22">
        <f t="shared" si="36"/>
        <v>-2.8455983481258724</v>
      </c>
      <c r="AM22">
        <f t="shared" si="37"/>
        <v>-6.7074821772487683</v>
      </c>
      <c r="AN22" s="228">
        <f t="shared" si="38"/>
        <v>-2.4444337110687147</v>
      </c>
      <c r="AO22" s="228">
        <f t="shared" si="38"/>
        <v>-2.4297504904070384</v>
      </c>
      <c r="AP22" s="228">
        <f t="shared" si="38"/>
        <v>-2.456681377270133</v>
      </c>
      <c r="AQ22" s="228">
        <f t="shared" si="38"/>
        <v>-2.4067992531142615</v>
      </c>
      <c r="AR22" s="228">
        <f t="shared" si="38"/>
        <v>-2.4976353433455607</v>
      </c>
      <c r="AS22" s="228">
        <f t="shared" si="38"/>
        <v>-2.3262485648408742</v>
      </c>
      <c r="AT22" s="228">
        <f t="shared" si="38"/>
        <v>-2.6326936576894937</v>
      </c>
      <c r="AU22" s="228">
        <f t="shared" si="39"/>
        <v>-1.9793993380238342</v>
      </c>
      <c r="AW22">
        <v>-10000</v>
      </c>
      <c r="AX22">
        <f t="shared" si="0"/>
        <v>-0.14722120056908597</v>
      </c>
      <c r="AY22">
        <f t="shared" si="1"/>
        <v>-3.9640205494092147E-2</v>
      </c>
      <c r="AZ22">
        <f t="shared" si="2"/>
        <v>-0.10758099507499382</v>
      </c>
      <c r="BA22">
        <f t="shared" si="3"/>
        <v>0.35743265799686674</v>
      </c>
      <c r="BB22">
        <f t="shared" si="4"/>
        <v>-0.98241869308353813</v>
      </c>
      <c r="BC22">
        <f t="shared" si="5"/>
        <v>-2.6965880630950059</v>
      </c>
      <c r="BD22">
        <f t="shared" si="6"/>
        <v>-4.419922280027528</v>
      </c>
      <c r="BE22">
        <f t="shared" ref="BE22:BK31" si="41">$BL22+$AB$7*SIN(BF22)</f>
        <v>-2.1335895725779466</v>
      </c>
      <c r="BF22">
        <f t="shared" si="41"/>
        <v>-2.1323368395447346</v>
      </c>
      <c r="BG22">
        <f t="shared" si="41"/>
        <v>-2.1356328749988123</v>
      </c>
      <c r="BH22">
        <f t="shared" si="41"/>
        <v>-2.1269233642012288</v>
      </c>
      <c r="BI22">
        <f t="shared" si="41"/>
        <v>-2.1496837649043496</v>
      </c>
      <c r="BJ22">
        <f t="shared" si="41"/>
        <v>-2.088327636487501</v>
      </c>
      <c r="BK22">
        <f t="shared" si="41"/>
        <v>-2.2423486295304005</v>
      </c>
      <c r="BL22">
        <f t="shared" si="8"/>
        <v>-1.5310117190639647</v>
      </c>
      <c r="BO22" t="s">
        <v>1050</v>
      </c>
      <c r="BP22" s="296">
        <v>0.91200000000000003</v>
      </c>
      <c r="BQ22" s="296">
        <v>0.91200000000000003</v>
      </c>
      <c r="BR22" s="296">
        <v>0.91200000000000003</v>
      </c>
      <c r="BS22" s="296">
        <v>0.91200000000000003</v>
      </c>
      <c r="BT22" s="296">
        <v>0.91200000000000003</v>
      </c>
      <c r="BU22" s="296">
        <v>0.91200000000000003</v>
      </c>
      <c r="BV22" s="296">
        <v>0.91200000000000003</v>
      </c>
      <c r="BW22" s="296">
        <v>0.91200000000000003</v>
      </c>
      <c r="BX22" s="296">
        <v>0.91200000000000003</v>
      </c>
      <c r="BY22" s="296">
        <v>0.91200000000000003</v>
      </c>
      <c r="BZ22" s="296">
        <v>0.91200000000000003</v>
      </c>
      <c r="CA22" s="296">
        <v>0.91200000000000003</v>
      </c>
      <c r="CB22" s="296">
        <v>0.91200000000000003</v>
      </c>
      <c r="CC22" s="296">
        <v>0.91200000000000003</v>
      </c>
      <c r="CD22" s="296">
        <v>0.91200000000000003</v>
      </c>
      <c r="CE22" s="296">
        <v>0.91200000000000003</v>
      </c>
      <c r="CF22" s="296">
        <v>0.91200000000000003</v>
      </c>
      <c r="CG22" s="296">
        <v>0.91200000000000003</v>
      </c>
      <c r="CH22" s="296">
        <v>0.91200000000000003</v>
      </c>
      <c r="CI22" s="296">
        <v>0.91200000000000003</v>
      </c>
      <c r="CJ22" s="296">
        <v>0.91200000000000003</v>
      </c>
      <c r="CK22" s="296">
        <v>0.91200000000000003</v>
      </c>
      <c r="CL22" s="296">
        <v>0.91200000000000003</v>
      </c>
    </row>
    <row r="23" spans="1:90" ht="15.75" x14ac:dyDescent="0.3">
      <c r="A23" s="243" t="s">
        <v>48</v>
      </c>
      <c r="B23" s="246"/>
      <c r="C23" s="244">
        <v>31215.385999999999</v>
      </c>
      <c r="D23" s="244"/>
      <c r="E23" s="228">
        <f t="shared" si="15"/>
        <v>-24759.55878023872</v>
      </c>
      <c r="F23" s="50">
        <f t="shared" si="16"/>
        <v>-24759.5</v>
      </c>
      <c r="G23" s="256">
        <f t="shared" si="17"/>
        <v>-2.1781164996355074E-2</v>
      </c>
      <c r="H23" s="228">
        <f t="shared" si="18"/>
        <v>-2.1781164996355074E-2</v>
      </c>
      <c r="I23" s="228"/>
      <c r="J23" s="228"/>
      <c r="K23" s="228"/>
      <c r="L23" s="228">
        <f t="shared" si="19"/>
        <v>0.1454235866599243</v>
      </c>
      <c r="M23" s="245">
        <f t="shared" si="20"/>
        <v>16196.885999999999</v>
      </c>
      <c r="N23" s="228">
        <f t="shared" si="21"/>
        <v>2.7957428976438062E-2</v>
      </c>
      <c r="O23" s="5">
        <v>0.1</v>
      </c>
      <c r="P23" s="228">
        <f t="shared" si="22"/>
        <v>-0.16720475165627938</v>
      </c>
      <c r="Q23" s="228"/>
      <c r="R23">
        <f t="shared" si="23"/>
        <v>2.7957428976438064E-3</v>
      </c>
      <c r="T23">
        <f t="shared" si="40"/>
        <v>0.11654134293528931</v>
      </c>
      <c r="W23" s="16"/>
      <c r="Z23">
        <f t="shared" si="24"/>
        <v>-24759.5</v>
      </c>
      <c r="AA23" s="228">
        <f t="shared" si="25"/>
        <v>7.1010787282799193E-3</v>
      </c>
      <c r="AB23" s="228">
        <f t="shared" si="26"/>
        <v>0.11654134293528931</v>
      </c>
      <c r="AC23" s="228">
        <f t="shared" si="27"/>
        <v>-0.16720475165627938</v>
      </c>
      <c r="AD23" s="228">
        <f t="shared" si="28"/>
        <v>-2.8882243724634993E-2</v>
      </c>
      <c r="AE23" s="228">
        <f t="shared" si="29"/>
        <v>8.3418400256921743E-5</v>
      </c>
      <c r="AF23">
        <f t="shared" si="30"/>
        <v>-0.16720475165627938</v>
      </c>
      <c r="AG23" s="246">
        <f t="shared" si="31"/>
        <v>8.3418400256921738E-4</v>
      </c>
      <c r="AH23">
        <f t="shared" si="32"/>
        <v>-0.13832250793164438</v>
      </c>
      <c r="AI23">
        <f t="shared" si="33"/>
        <v>0.31875248216358876</v>
      </c>
      <c r="AJ23">
        <f t="shared" si="34"/>
        <v>-0.99930423306240568</v>
      </c>
      <c r="AK23">
        <f t="shared" si="35"/>
        <v>-0.20664890570255756</v>
      </c>
      <c r="AL23">
        <f t="shared" si="36"/>
        <v>-2.8470754256731765</v>
      </c>
      <c r="AM23">
        <f t="shared" si="37"/>
        <v>-6.7416169103333097</v>
      </c>
      <c r="AN23" s="228">
        <f t="shared" si="38"/>
        <v>-2.4476864724302585</v>
      </c>
      <c r="AO23" s="228">
        <f t="shared" si="38"/>
        <v>-2.4327709187627331</v>
      </c>
      <c r="AP23" s="228">
        <f t="shared" si="38"/>
        <v>-2.4600548677035556</v>
      </c>
      <c r="AQ23" s="228">
        <f t="shared" si="38"/>
        <v>-2.4096532910342816</v>
      </c>
      <c r="AR23" s="228">
        <f t="shared" si="38"/>
        <v>-2.5011943242716335</v>
      </c>
      <c r="AS23" s="228">
        <f t="shared" si="38"/>
        <v>-2.328957232301073</v>
      </c>
      <c r="AT23" s="228">
        <f t="shared" si="38"/>
        <v>-2.6361876507020492</v>
      </c>
      <c r="AU23" s="228">
        <f t="shared" si="39"/>
        <v>-1.9842822962385953</v>
      </c>
      <c r="AW23">
        <v>-9000</v>
      </c>
      <c r="AX23">
        <f t="shared" si="0"/>
        <v>-0.15309220811862728</v>
      </c>
      <c r="AY23">
        <f t="shared" si="1"/>
        <v>-4.8155735391998716E-2</v>
      </c>
      <c r="AZ23">
        <f t="shared" si="2"/>
        <v>-0.10493647272662855</v>
      </c>
      <c r="BA23">
        <f t="shared" si="3"/>
        <v>0.36099567050324166</v>
      </c>
      <c r="BB23">
        <f t="shared" si="4"/>
        <v>-0.9802090586087896</v>
      </c>
      <c r="BC23">
        <f t="shared" si="5"/>
        <v>-2.6850993065236572</v>
      </c>
      <c r="BD23">
        <f t="shared" si="6"/>
        <v>-4.3048770748778864</v>
      </c>
      <c r="BE23">
        <f t="shared" si="41"/>
        <v>-2.1111278876094959</v>
      </c>
      <c r="BF23">
        <f t="shared" si="41"/>
        <v>-2.1101851579594966</v>
      </c>
      <c r="BG23">
        <f t="shared" si="41"/>
        <v>-2.112757930018629</v>
      </c>
      <c r="BH23">
        <f t="shared" si="41"/>
        <v>-2.1057103682801195</v>
      </c>
      <c r="BI23">
        <f t="shared" si="41"/>
        <v>-2.124823232468009</v>
      </c>
      <c r="BJ23">
        <f t="shared" si="41"/>
        <v>-2.0714677317630814</v>
      </c>
      <c r="BK23">
        <f t="shared" si="41"/>
        <v>-2.210433349835951</v>
      </c>
      <c r="BL23">
        <f t="shared" si="8"/>
        <v>-1.5003012900403099</v>
      </c>
      <c r="BO23" t="s">
        <v>1051</v>
      </c>
      <c r="BP23" s="296">
        <v>0.16900000000000001</v>
      </c>
      <c r="BQ23" s="296">
        <v>0.16900000000000001</v>
      </c>
      <c r="BR23" s="296">
        <v>0.16900000000000001</v>
      </c>
      <c r="BS23" s="296">
        <v>0.16900000000000001</v>
      </c>
      <c r="BT23" s="296">
        <v>0.16900000000000001</v>
      </c>
      <c r="BU23" s="296">
        <v>0.16900000000000001</v>
      </c>
      <c r="BV23" s="296">
        <v>0.16900000000000001</v>
      </c>
      <c r="BW23" s="296">
        <v>0.16900000000000001</v>
      </c>
      <c r="BX23" s="296">
        <v>0.16900000000000001</v>
      </c>
      <c r="BY23" s="296">
        <v>0.16900000000000001</v>
      </c>
      <c r="BZ23" s="296">
        <v>0.16900000000000001</v>
      </c>
      <c r="CA23" s="296">
        <v>0.16900000000000001</v>
      </c>
      <c r="CB23" s="296">
        <v>0.16900000000000001</v>
      </c>
      <c r="CC23" s="296">
        <v>0.16900000000000001</v>
      </c>
      <c r="CD23" s="296">
        <v>0.16900000000000001</v>
      </c>
      <c r="CE23" s="296">
        <v>0.16900000000000001</v>
      </c>
      <c r="CF23" s="296">
        <v>0.16900000000000001</v>
      </c>
      <c r="CG23" s="296">
        <v>0.16900000000000001</v>
      </c>
      <c r="CH23" s="296">
        <v>0.16900000000000001</v>
      </c>
      <c r="CI23" s="296">
        <v>0.16900000000000001</v>
      </c>
      <c r="CJ23" s="296">
        <v>0.16900000000000001</v>
      </c>
      <c r="CK23" s="296">
        <v>0.16900000000000001</v>
      </c>
      <c r="CL23" s="296">
        <v>0.16900000000000001</v>
      </c>
    </row>
    <row r="24" spans="1:90" ht="15.75" x14ac:dyDescent="0.3">
      <c r="A24" s="37" t="s">
        <v>82</v>
      </c>
      <c r="B24" s="43"/>
      <c r="C24" s="30">
        <v>31241.33</v>
      </c>
      <c r="D24" s="30"/>
      <c r="E24" s="228">
        <f t="shared" si="15"/>
        <v>-24689.544411694831</v>
      </c>
      <c r="F24" s="50">
        <f t="shared" si="16"/>
        <v>-24689.5</v>
      </c>
      <c r="G24" s="256">
        <f t="shared" si="17"/>
        <v>-1.6456864992505871E-2</v>
      </c>
      <c r="H24" s="228">
        <f t="shared" si="18"/>
        <v>-1.6456864992505871E-2</v>
      </c>
      <c r="I24" s="247"/>
      <c r="J24" s="247"/>
      <c r="K24" s="247"/>
      <c r="L24" s="228">
        <f t="shared" si="19"/>
        <v>0.14428338717094449</v>
      </c>
      <c r="M24" s="245">
        <f t="shared" si="20"/>
        <v>16222.830000000002</v>
      </c>
      <c r="N24" s="228">
        <f t="shared" si="21"/>
        <v>2.5837428665569609E-2</v>
      </c>
      <c r="O24" s="5">
        <v>0.1</v>
      </c>
      <c r="P24" s="228">
        <f t="shared" si="22"/>
        <v>-0.16074025216345036</v>
      </c>
      <c r="Q24" s="228"/>
      <c r="R24">
        <f t="shared" si="23"/>
        <v>2.5837428665569612E-3</v>
      </c>
      <c r="T24">
        <f t="shared" si="40"/>
        <v>0.12175440227289791</v>
      </c>
      <c r="W24" s="16"/>
      <c r="Z24">
        <f t="shared" si="24"/>
        <v>-24689.5</v>
      </c>
      <c r="AA24" s="228">
        <f t="shared" si="25"/>
        <v>6.0721199055407127E-3</v>
      </c>
      <c r="AB24" s="228">
        <f t="shared" si="26"/>
        <v>0.12175440227289791</v>
      </c>
      <c r="AC24" s="228">
        <f t="shared" si="27"/>
        <v>-0.16074025216345036</v>
      </c>
      <c r="AD24" s="228">
        <f t="shared" si="28"/>
        <v>-2.2528984898046583E-2</v>
      </c>
      <c r="AE24" s="228">
        <f t="shared" si="29"/>
        <v>5.0755516053641102E-5</v>
      </c>
      <c r="AF24">
        <f t="shared" si="30"/>
        <v>-0.16074025216345036</v>
      </c>
      <c r="AG24" s="246">
        <f t="shared" si="31"/>
        <v>5.0755516053641102E-4</v>
      </c>
      <c r="AH24">
        <f t="shared" si="32"/>
        <v>-0.13821126726540378</v>
      </c>
      <c r="AI24">
        <f t="shared" si="33"/>
        <v>0.31888694351023306</v>
      </c>
      <c r="AJ24">
        <f t="shared" si="34"/>
        <v>-0.99927977985059169</v>
      </c>
      <c r="AK24">
        <f t="shared" si="35"/>
        <v>-0.2070916586091858</v>
      </c>
      <c r="AL24">
        <f t="shared" si="36"/>
        <v>-2.8464254466597136</v>
      </c>
      <c r="AM24">
        <f t="shared" si="37"/>
        <v>-6.7265543440763285</v>
      </c>
      <c r="AN24" s="228">
        <f t="shared" si="38"/>
        <v>-2.4462547300441306</v>
      </c>
      <c r="AO24" s="228">
        <f t="shared" si="38"/>
        <v>-2.4314415981198563</v>
      </c>
      <c r="AP24" s="228">
        <f t="shared" si="38"/>
        <v>-2.4585700498687251</v>
      </c>
      <c r="AQ24" s="228">
        <f t="shared" si="38"/>
        <v>-2.4083970073384799</v>
      </c>
      <c r="AR24" s="228">
        <f t="shared" si="38"/>
        <v>-2.4996282742791163</v>
      </c>
      <c r="AS24" s="228">
        <f t="shared" si="38"/>
        <v>-2.3277640640467121</v>
      </c>
      <c r="AT24" s="228">
        <f t="shared" si="38"/>
        <v>-2.6346513319493656</v>
      </c>
      <c r="AU24" s="228">
        <f t="shared" si="39"/>
        <v>-1.9821325662069391</v>
      </c>
      <c r="AW24">
        <v>-8000</v>
      </c>
      <c r="AX24">
        <f t="shared" si="0"/>
        <v>-0.15837466504373127</v>
      </c>
      <c r="AY24">
        <f t="shared" si="1"/>
        <v>-5.6160704402495112E-2</v>
      </c>
      <c r="AZ24">
        <f t="shared" si="2"/>
        <v>-0.10221396064123617</v>
      </c>
      <c r="BA24">
        <f t="shared" si="3"/>
        <v>0.36471470610751966</v>
      </c>
      <c r="BB24">
        <f t="shared" si="4"/>
        <v>-0.97782333257203247</v>
      </c>
      <c r="BC24">
        <f t="shared" si="5"/>
        <v>-2.673387383637416</v>
      </c>
      <c r="BD24">
        <f t="shared" si="6"/>
        <v>-4.1933098752818232</v>
      </c>
      <c r="BE24">
        <f t="shared" si="41"/>
        <v>-2.0884596340832839</v>
      </c>
      <c r="BF24">
        <f t="shared" si="41"/>
        <v>-2.0877687998986363</v>
      </c>
      <c r="BG24">
        <f t="shared" si="41"/>
        <v>-2.0897288170644535</v>
      </c>
      <c r="BH24">
        <f t="shared" si="41"/>
        <v>-2.0841501781467144</v>
      </c>
      <c r="BI24">
        <f t="shared" si="41"/>
        <v>-2.0998876842716112</v>
      </c>
      <c r="BJ24">
        <f t="shared" si="41"/>
        <v>-2.0542981905674047</v>
      </c>
      <c r="BK24">
        <f t="shared" si="41"/>
        <v>-2.1778483756083982</v>
      </c>
      <c r="BL24">
        <f t="shared" si="8"/>
        <v>-1.4695908610166555</v>
      </c>
      <c r="BN24">
        <f>CL24</f>
        <v>1.6803874236467113</v>
      </c>
      <c r="BO24" t="s">
        <v>1052</v>
      </c>
      <c r="BP24" s="296">
        <v>1</v>
      </c>
      <c r="BQ24">
        <f t="shared" ref="BQ24:CL24" si="42">($BP19*BP25^2)^(1/3)/$BP21</f>
        <v>1.3915727462133227</v>
      </c>
      <c r="BR24">
        <f t="shared" si="42"/>
        <v>1.5610755187491232</v>
      </c>
      <c r="BS24">
        <f t="shared" si="42"/>
        <v>1.6316287370039917</v>
      </c>
      <c r="BT24">
        <f t="shared" si="42"/>
        <v>1.660547997593526</v>
      </c>
      <c r="BU24">
        <f t="shared" si="42"/>
        <v>1.6723291639229416</v>
      </c>
      <c r="BV24">
        <f t="shared" si="42"/>
        <v>1.6771167034567704</v>
      </c>
      <c r="BW24">
        <f t="shared" si="42"/>
        <v>1.6790602747806038</v>
      </c>
      <c r="BX24">
        <f t="shared" si="42"/>
        <v>1.6798489748498067</v>
      </c>
      <c r="BY24">
        <f t="shared" si="42"/>
        <v>1.6801689760525784</v>
      </c>
      <c r="BZ24">
        <f t="shared" si="42"/>
        <v>1.6802988022309981</v>
      </c>
      <c r="CA24">
        <f t="shared" si="42"/>
        <v>1.6803514719672665</v>
      </c>
      <c r="CB24">
        <f t="shared" si="42"/>
        <v>1.6803728395419359</v>
      </c>
      <c r="CC24">
        <f t="shared" si="42"/>
        <v>1.6803815081102509</v>
      </c>
      <c r="CD24">
        <f t="shared" si="42"/>
        <v>1.6803850248378893</v>
      </c>
      <c r="CE24">
        <f t="shared" si="42"/>
        <v>1.6803864515284035</v>
      </c>
      <c r="CF24">
        <f t="shared" si="42"/>
        <v>1.680387030317956</v>
      </c>
      <c r="CG24">
        <f t="shared" si="42"/>
        <v>1.680387265125227</v>
      </c>
      <c r="CH24">
        <f t="shared" si="42"/>
        <v>1.6803873603834276</v>
      </c>
      <c r="CI24">
        <f t="shared" si="42"/>
        <v>1.6803873990284182</v>
      </c>
      <c r="CJ24">
        <f t="shared" si="42"/>
        <v>1.6803874147061788</v>
      </c>
      <c r="CK24">
        <f t="shared" si="42"/>
        <v>1.6803874210664382</v>
      </c>
      <c r="CL24">
        <f t="shared" si="42"/>
        <v>1.6803874236467113</v>
      </c>
    </row>
    <row r="25" spans="1:90" ht="15.75" x14ac:dyDescent="0.3">
      <c r="A25" s="37" t="s">
        <v>82</v>
      </c>
      <c r="B25" s="43"/>
      <c r="C25" s="30">
        <v>31225.4</v>
      </c>
      <c r="D25" s="30"/>
      <c r="E25" s="228">
        <f t="shared" si="15"/>
        <v>-24732.534270271153</v>
      </c>
      <c r="F25" s="50">
        <f t="shared" si="16"/>
        <v>-24732.5</v>
      </c>
      <c r="G25" s="256">
        <f t="shared" si="17"/>
        <v>-1.2698934995569289E-2</v>
      </c>
      <c r="H25" s="228">
        <f t="shared" si="18"/>
        <v>-1.2698934995569289E-2</v>
      </c>
      <c r="I25" s="247"/>
      <c r="J25" s="247"/>
      <c r="K25" s="247"/>
      <c r="L25" s="228">
        <f t="shared" si="19"/>
        <v>0.14498349904786551</v>
      </c>
      <c r="M25" s="245">
        <f t="shared" si="20"/>
        <v>16206.900000000001</v>
      </c>
      <c r="N25" s="228">
        <f t="shared" si="21"/>
        <v>2.4863750005862165E-2</v>
      </c>
      <c r="O25" s="5">
        <v>0.1</v>
      </c>
      <c r="P25" s="228">
        <f t="shared" si="22"/>
        <v>-0.15768243404343479</v>
      </c>
      <c r="Q25" s="228"/>
      <c r="R25">
        <f t="shared" si="23"/>
        <v>2.4863750005862167E-3</v>
      </c>
      <c r="T25">
        <f t="shared" si="40"/>
        <v>0.12558070361006327</v>
      </c>
      <c r="W25" s="16"/>
      <c r="Z25">
        <f t="shared" si="24"/>
        <v>-24732.5</v>
      </c>
      <c r="AA25" s="228">
        <f t="shared" si="25"/>
        <v>6.7038604422329506E-3</v>
      </c>
      <c r="AB25" s="228">
        <f t="shared" si="26"/>
        <v>0.12558070361006327</v>
      </c>
      <c r="AC25" s="228">
        <f t="shared" si="27"/>
        <v>-0.15768243404343479</v>
      </c>
      <c r="AD25" s="228">
        <f t="shared" si="28"/>
        <v>-1.9402795437802239E-2</v>
      </c>
      <c r="AE25" s="228">
        <f t="shared" si="29"/>
        <v>3.7646847080119941E-5</v>
      </c>
      <c r="AF25">
        <f t="shared" si="30"/>
        <v>-0.15768243404343479</v>
      </c>
      <c r="AG25" s="246">
        <f t="shared" si="31"/>
        <v>3.7646847080119938E-4</v>
      </c>
      <c r="AH25">
        <f t="shared" si="32"/>
        <v>-0.13827963860563255</v>
      </c>
      <c r="AI25">
        <f t="shared" si="33"/>
        <v>0.31880429992878456</v>
      </c>
      <c r="AJ25">
        <f t="shared" si="34"/>
        <v>-0.99929485326688838</v>
      </c>
      <c r="AK25">
        <f t="shared" si="35"/>
        <v>-0.20681965329925175</v>
      </c>
      <c r="AL25">
        <f t="shared" si="36"/>
        <v>-2.8468247765546577</v>
      </c>
      <c r="AM25">
        <f t="shared" si="37"/>
        <v>-6.735800574065073</v>
      </c>
      <c r="AN25" s="228">
        <f t="shared" si="38"/>
        <v>-2.4471342831285821</v>
      </c>
      <c r="AO25" s="228">
        <f t="shared" si="38"/>
        <v>-2.4322582602014653</v>
      </c>
      <c r="AP25" s="228">
        <f t="shared" si="38"/>
        <v>-2.4594822207240337</v>
      </c>
      <c r="AQ25" s="228">
        <f t="shared" si="38"/>
        <v>-2.4091687632758449</v>
      </c>
      <c r="AR25" s="228">
        <f t="shared" si="38"/>
        <v>-2.5005904252127875</v>
      </c>
      <c r="AS25" s="228">
        <f t="shared" si="38"/>
        <v>-2.3284968844198133</v>
      </c>
      <c r="AT25" s="228">
        <f t="shared" si="38"/>
        <v>-2.6355954276768765</v>
      </c>
      <c r="AU25" s="228">
        <f t="shared" si="39"/>
        <v>-1.9834531146549566</v>
      </c>
      <c r="AW25">
        <v>-7000</v>
      </c>
      <c r="AX25">
        <f t="shared" si="0"/>
        <v>-0.16306692610160425</v>
      </c>
      <c r="AY25">
        <f t="shared" si="1"/>
        <v>-6.3655112525581301E-2</v>
      </c>
      <c r="AZ25">
        <f t="shared" si="2"/>
        <v>-9.9411813576022953E-2</v>
      </c>
      <c r="BA25">
        <f t="shared" si="3"/>
        <v>0.36859888214778025</v>
      </c>
      <c r="BB25">
        <f t="shared" si="4"/>
        <v>-0.97525105172736459</v>
      </c>
      <c r="BC25">
        <f t="shared" si="5"/>
        <v>-2.6614382083244208</v>
      </c>
      <c r="BD25">
        <f t="shared" si="6"/>
        <v>-4.0849914919791397</v>
      </c>
      <c r="BE25">
        <f t="shared" si="41"/>
        <v>-2.0655719495402982</v>
      </c>
      <c r="BF25">
        <f t="shared" si="41"/>
        <v>-2.0650814827964963</v>
      </c>
      <c r="BG25">
        <f t="shared" si="41"/>
        <v>-2.0665317887285468</v>
      </c>
      <c r="BH25">
        <f t="shared" si="41"/>
        <v>-2.0622318906382677</v>
      </c>
      <c r="BI25">
        <f t="shared" si="41"/>
        <v>-2.0748823302053059</v>
      </c>
      <c r="BJ25">
        <f t="shared" si="41"/>
        <v>-2.0367661193352222</v>
      </c>
      <c r="BK25">
        <f t="shared" si="41"/>
        <v>-2.1445954746494591</v>
      </c>
      <c r="BL25">
        <f t="shared" si="8"/>
        <v>-1.4388804319930006</v>
      </c>
      <c r="BO25" t="s">
        <v>1055</v>
      </c>
      <c r="BP25" s="300">
        <f t="shared" ref="BP25:CL25" si="43">SUM(BP22:BP24)</f>
        <v>2.081</v>
      </c>
      <c r="BQ25" s="300">
        <f t="shared" si="43"/>
        <v>2.4725727462133227</v>
      </c>
      <c r="BR25" s="300">
        <f t="shared" si="43"/>
        <v>2.6420755187491229</v>
      </c>
      <c r="BS25" s="300">
        <f t="shared" si="43"/>
        <v>2.7126287370039917</v>
      </c>
      <c r="BT25" s="300">
        <f t="shared" si="43"/>
        <v>2.7415479975935257</v>
      </c>
      <c r="BU25" s="300">
        <f t="shared" si="43"/>
        <v>2.7533291639229418</v>
      </c>
      <c r="BV25" s="300">
        <f t="shared" si="43"/>
        <v>2.7581167034567704</v>
      </c>
      <c r="BW25" s="300">
        <f t="shared" si="43"/>
        <v>2.7600602747806038</v>
      </c>
      <c r="BX25" s="300">
        <f t="shared" si="43"/>
        <v>2.7608489748498064</v>
      </c>
      <c r="BY25" s="300">
        <f t="shared" si="43"/>
        <v>2.7611689760525784</v>
      </c>
      <c r="BZ25" s="300">
        <f t="shared" si="43"/>
        <v>2.7612988022309981</v>
      </c>
      <c r="CA25" s="300">
        <f t="shared" si="43"/>
        <v>2.7613514719672665</v>
      </c>
      <c r="CB25" s="300">
        <f t="shared" si="43"/>
        <v>2.7613728395419361</v>
      </c>
      <c r="CC25" s="300">
        <f t="shared" si="43"/>
        <v>2.7613815081102508</v>
      </c>
      <c r="CD25" s="300">
        <f t="shared" si="43"/>
        <v>2.7613850248378893</v>
      </c>
      <c r="CE25" s="300">
        <f t="shared" si="43"/>
        <v>2.7613864515284035</v>
      </c>
      <c r="CF25" s="300">
        <f t="shared" si="43"/>
        <v>2.7613870303179562</v>
      </c>
      <c r="CG25" s="300">
        <f t="shared" si="43"/>
        <v>2.7613872651252267</v>
      </c>
      <c r="CH25" s="300">
        <f t="shared" si="43"/>
        <v>2.7613873603834276</v>
      </c>
      <c r="CI25" s="300">
        <f t="shared" si="43"/>
        <v>2.7613873990284183</v>
      </c>
      <c r="CJ25" s="300">
        <f t="shared" si="43"/>
        <v>2.7613874147061788</v>
      </c>
      <c r="CK25" s="300">
        <f t="shared" si="43"/>
        <v>2.7613874210664382</v>
      </c>
      <c r="CL25" s="300">
        <f t="shared" si="43"/>
        <v>2.7613874236467115</v>
      </c>
    </row>
    <row r="26" spans="1:90" x14ac:dyDescent="0.2">
      <c r="A26" s="37" t="s">
        <v>82</v>
      </c>
      <c r="B26" s="43"/>
      <c r="C26" s="30">
        <v>31248.38</v>
      </c>
      <c r="D26" s="30"/>
      <c r="E26" s="228">
        <f t="shared" si="15"/>
        <v>-24670.518768068778</v>
      </c>
      <c r="F26" s="50">
        <f t="shared" si="16"/>
        <v>-24670.5</v>
      </c>
      <c r="G26" s="256">
        <f t="shared" si="17"/>
        <v>-6.9545549959002528E-3</v>
      </c>
      <c r="H26" s="228">
        <f t="shared" si="18"/>
        <v>-6.9545549959002528E-3</v>
      </c>
      <c r="I26" s="247"/>
      <c r="J26" s="247"/>
      <c r="K26" s="247"/>
      <c r="L26" s="228">
        <f t="shared" si="19"/>
        <v>0.14397433613173743</v>
      </c>
      <c r="M26" s="245">
        <f t="shared" si="20"/>
        <v>16229.880000000001</v>
      </c>
      <c r="N26" s="228">
        <f t="shared" si="21"/>
        <v>2.2779530177018309E-2</v>
      </c>
      <c r="O26" s="5">
        <v>0.1</v>
      </c>
      <c r="P26" s="228">
        <f t="shared" si="22"/>
        <v>-0.15092889112763769</v>
      </c>
      <c r="Q26" s="228"/>
      <c r="R26">
        <f t="shared" si="23"/>
        <v>2.277953017701831E-3</v>
      </c>
      <c r="T26">
        <f t="shared" si="40"/>
        <v>0.1312264633323981</v>
      </c>
      <c r="W26" s="16"/>
      <c r="Z26">
        <f t="shared" si="24"/>
        <v>-24670.5</v>
      </c>
      <c r="AA26" s="228">
        <f t="shared" si="25"/>
        <v>5.7933178034390853E-3</v>
      </c>
      <c r="AB26" s="228">
        <f t="shared" si="26"/>
        <v>0.1312264633323981</v>
      </c>
      <c r="AC26" s="228">
        <f t="shared" si="27"/>
        <v>-0.15092889112763769</v>
      </c>
      <c r="AD26" s="228">
        <f t="shared" si="28"/>
        <v>-1.2747872799339338E-2</v>
      </c>
      <c r="AE26" s="228">
        <f t="shared" si="29"/>
        <v>1.6250826090813578E-5</v>
      </c>
      <c r="AF26">
        <f t="shared" si="30"/>
        <v>-0.15092889112763769</v>
      </c>
      <c r="AG26" s="246">
        <f t="shared" si="31"/>
        <v>1.6250826090813576E-4</v>
      </c>
      <c r="AH26">
        <f t="shared" si="32"/>
        <v>-0.13818101832829835</v>
      </c>
      <c r="AI26">
        <f t="shared" si="33"/>
        <v>0.31892350705213723</v>
      </c>
      <c r="AJ26">
        <f t="shared" si="34"/>
        <v>-0.99927306653306747</v>
      </c>
      <c r="AK26">
        <f t="shared" si="35"/>
        <v>-0.20721187596316915</v>
      </c>
      <c r="AL26">
        <f t="shared" si="36"/>
        <v>-2.8462489406019174</v>
      </c>
      <c r="AM26">
        <f t="shared" si="37"/>
        <v>-6.7224753688600369</v>
      </c>
      <c r="AN26" s="228">
        <f t="shared" si="38"/>
        <v>-2.4458660353091926</v>
      </c>
      <c r="AO26" s="228">
        <f t="shared" si="38"/>
        <v>-2.4310806666624778</v>
      </c>
      <c r="AP26" s="228">
        <f t="shared" si="38"/>
        <v>-2.4581669282572234</v>
      </c>
      <c r="AQ26" s="228">
        <f t="shared" si="38"/>
        <v>-2.408055959174964</v>
      </c>
      <c r="AR26" s="228">
        <f t="shared" si="38"/>
        <v>-2.4992029870356198</v>
      </c>
      <c r="AS26" s="228">
        <f t="shared" si="38"/>
        <v>-2.3274403871089482</v>
      </c>
      <c r="AT26" s="228">
        <f t="shared" si="38"/>
        <v>-2.6342338109343033</v>
      </c>
      <c r="AU26" s="228">
        <f t="shared" si="39"/>
        <v>-1.9815490680554899</v>
      </c>
      <c r="AW26">
        <v>-6000</v>
      </c>
      <c r="AX26">
        <f t="shared" si="0"/>
        <v>-0.16716726021760131</v>
      </c>
      <c r="AY26">
        <f t="shared" si="1"/>
        <v>-7.0638959761257294E-2</v>
      </c>
      <c r="AZ26">
        <f t="shared" si="2"/>
        <v>-9.6528300456344029E-2</v>
      </c>
      <c r="BA26">
        <f t="shared" si="3"/>
        <v>0.3726580834441563</v>
      </c>
      <c r="BB26">
        <f t="shared" si="4"/>
        <v>-0.97248077991060033</v>
      </c>
      <c r="BC26">
        <f t="shared" si="5"/>
        <v>-2.6492367636286089</v>
      </c>
      <c r="BD26">
        <f t="shared" si="6"/>
        <v>-3.9797095347061746</v>
      </c>
      <c r="BE26">
        <f t="shared" si="41"/>
        <v>-2.0424514810438437</v>
      </c>
      <c r="BF26">
        <f t="shared" si="41"/>
        <v>-2.0421165304972391</v>
      </c>
      <c r="BG26">
        <f t="shared" si="41"/>
        <v>-2.0431516839285777</v>
      </c>
      <c r="BH26">
        <f t="shared" si="41"/>
        <v>-2.0399457546985484</v>
      </c>
      <c r="BI26">
        <f t="shared" si="41"/>
        <v>-2.0498102580243875</v>
      </c>
      <c r="BJ26">
        <f t="shared" si="41"/>
        <v>-2.01881667305901</v>
      </c>
      <c r="BK26">
        <f t="shared" si="41"/>
        <v>-2.1106770446533831</v>
      </c>
      <c r="BL26">
        <f t="shared" si="8"/>
        <v>-1.4081700029693462</v>
      </c>
    </row>
    <row r="27" spans="1:90" x14ac:dyDescent="0.2">
      <c r="A27" s="37" t="s">
        <v>82</v>
      </c>
      <c r="B27" s="43"/>
      <c r="C27" s="30">
        <v>31221.33</v>
      </c>
      <c r="D27" s="30"/>
      <c r="E27" s="228">
        <f t="shared" si="15"/>
        <v>-24743.517868790022</v>
      </c>
      <c r="F27" s="50">
        <f t="shared" si="16"/>
        <v>-24743.5</v>
      </c>
      <c r="G27" s="256">
        <f t="shared" si="17"/>
        <v>-6.6213249956490472E-3</v>
      </c>
      <c r="H27" s="228">
        <f t="shared" si="18"/>
        <v>-6.6213249956490472E-3</v>
      </c>
      <c r="I27" s="247"/>
      <c r="J27" s="247"/>
      <c r="K27" s="247"/>
      <c r="L27" s="228">
        <f t="shared" si="19"/>
        <v>0.14516274907156843</v>
      </c>
      <c r="M27" s="245">
        <f t="shared" si="20"/>
        <v>16202.830000000002</v>
      </c>
      <c r="N27" s="228">
        <f t="shared" si="21"/>
        <v>2.3038405140442558E-2</v>
      </c>
      <c r="O27" s="5">
        <v>0.1</v>
      </c>
      <c r="P27" s="228">
        <f t="shared" si="22"/>
        <v>-0.15178407406721747</v>
      </c>
      <c r="Q27" s="228"/>
      <c r="R27">
        <f t="shared" si="23"/>
        <v>2.3038405140442561E-3</v>
      </c>
      <c r="T27">
        <f t="shared" si="40"/>
        <v>0.13167578461906618</v>
      </c>
      <c r="W27" s="16"/>
      <c r="Z27">
        <f t="shared" si="24"/>
        <v>-24743.5</v>
      </c>
      <c r="AA27" s="228">
        <f t="shared" si="25"/>
        <v>6.8656394568532009E-3</v>
      </c>
      <c r="AB27" s="228">
        <f t="shared" si="26"/>
        <v>0.13167578461906618</v>
      </c>
      <c r="AC27" s="228">
        <f t="shared" si="27"/>
        <v>-0.15178407406721747</v>
      </c>
      <c r="AD27" s="228">
        <f t="shared" si="28"/>
        <v>-1.3486964452502248E-2</v>
      </c>
      <c r="AE27" s="228">
        <f t="shared" si="29"/>
        <v>1.8189821014305926E-5</v>
      </c>
      <c r="AF27">
        <f t="shared" si="30"/>
        <v>-0.15178407406721747</v>
      </c>
      <c r="AG27" s="246">
        <f t="shared" si="31"/>
        <v>1.8189821014305926E-4</v>
      </c>
      <c r="AH27">
        <f t="shared" si="32"/>
        <v>-0.13829710961471522</v>
      </c>
      <c r="AI27">
        <f t="shared" si="33"/>
        <v>0.31878318203346223</v>
      </c>
      <c r="AJ27">
        <f t="shared" si="34"/>
        <v>-0.99929868256733567</v>
      </c>
      <c r="AK27">
        <f t="shared" si="35"/>
        <v>-0.20675008514116983</v>
      </c>
      <c r="AL27">
        <f t="shared" si="36"/>
        <v>-2.8469269015088847</v>
      </c>
      <c r="AM27">
        <f t="shared" si="37"/>
        <v>-6.7381692073555106</v>
      </c>
      <c r="AN27" s="228">
        <f t="shared" si="38"/>
        <v>-2.4473592573537828</v>
      </c>
      <c r="AO27" s="228">
        <f t="shared" si="38"/>
        <v>-2.4324671331147316</v>
      </c>
      <c r="AP27" s="228">
        <f t="shared" si="38"/>
        <v>-2.4597155317342128</v>
      </c>
      <c r="AQ27" s="228">
        <f t="shared" si="38"/>
        <v>-2.409366169325537</v>
      </c>
      <c r="AR27" s="228">
        <f t="shared" si="38"/>
        <v>-2.5008364807362784</v>
      </c>
      <c r="AS27" s="228">
        <f t="shared" si="38"/>
        <v>-2.3286844144556618</v>
      </c>
      <c r="AT27" s="228">
        <f t="shared" si="38"/>
        <v>-2.6358367578398108</v>
      </c>
      <c r="AU27" s="228">
        <f t="shared" si="39"/>
        <v>-1.9837909293742166</v>
      </c>
      <c r="AW27">
        <v>-5000</v>
      </c>
      <c r="AX27">
        <f t="shared" si="0"/>
        <v>-0.17067385571702504</v>
      </c>
      <c r="AY27">
        <f t="shared" si="1"/>
        <v>-7.7112246109523094E-2</v>
      </c>
      <c r="AZ27">
        <f t="shared" si="2"/>
        <v>-9.3561609607501928E-2</v>
      </c>
      <c r="BA27">
        <f t="shared" si="3"/>
        <v>0.37690302979370205</v>
      </c>
      <c r="BB27">
        <f t="shared" si="4"/>
        <v>-0.96950001309434342</v>
      </c>
      <c r="BC27">
        <f t="shared" si="5"/>
        <v>-2.6367670377831747</v>
      </c>
      <c r="BD27">
        <f t="shared" si="6"/>
        <v>-3.877266939155545</v>
      </c>
      <c r="BE27">
        <f t="shared" si="41"/>
        <v>-2.0190843948829365</v>
      </c>
      <c r="BF27">
        <f t="shared" si="41"/>
        <v>-2.0188667190794751</v>
      </c>
      <c r="BG27">
        <f t="shared" si="41"/>
        <v>-2.0195719913841121</v>
      </c>
      <c r="BH27">
        <f t="shared" si="41"/>
        <v>-2.0172831322871074</v>
      </c>
      <c r="BI27">
        <f t="shared" si="41"/>
        <v>-2.0246720888698428</v>
      </c>
      <c r="BJ27">
        <f t="shared" si="41"/>
        <v>-2.0003932113213239</v>
      </c>
      <c r="BK27">
        <f t="shared" si="41"/>
        <v>-2.0760961109457887</v>
      </c>
      <c r="BL27">
        <f t="shared" si="8"/>
        <v>-1.3774595739456914</v>
      </c>
    </row>
    <row r="28" spans="1:90" x14ac:dyDescent="0.2">
      <c r="A28" s="37" t="s">
        <v>82</v>
      </c>
      <c r="B28" s="43"/>
      <c r="C28" s="30">
        <v>31269.32</v>
      </c>
      <c r="D28" s="30"/>
      <c r="E28" s="228">
        <f t="shared" si="15"/>
        <v>-24614.008558490117</v>
      </c>
      <c r="F28" s="50">
        <f t="shared" si="16"/>
        <v>-24614</v>
      </c>
      <c r="G28" s="256">
        <f t="shared" si="17"/>
        <v>-3.1713699936517514E-3</v>
      </c>
      <c r="H28" s="228">
        <f t="shared" si="18"/>
        <v>-3.1713699936517514E-3</v>
      </c>
      <c r="I28" s="247"/>
      <c r="J28" s="247"/>
      <c r="K28" s="247"/>
      <c r="L28" s="228">
        <f t="shared" si="19"/>
        <v>0.14305640489875332</v>
      </c>
      <c r="M28" s="245">
        <f t="shared" si="20"/>
        <v>16250.82</v>
      </c>
      <c r="N28" s="228">
        <f t="shared" si="21"/>
        <v>2.1382562149983891E-2</v>
      </c>
      <c r="O28" s="5">
        <v>0.1</v>
      </c>
      <c r="P28" s="228">
        <f t="shared" si="22"/>
        <v>-0.14622777489240507</v>
      </c>
      <c r="Q28" s="228"/>
      <c r="R28">
        <f t="shared" si="23"/>
        <v>2.1382562149983892E-3</v>
      </c>
      <c r="T28">
        <f t="shared" si="40"/>
        <v>0.13491955867725586</v>
      </c>
      <c r="W28" s="16"/>
      <c r="Z28">
        <f t="shared" si="24"/>
        <v>-24614</v>
      </c>
      <c r="AA28" s="228">
        <f t="shared" si="25"/>
        <v>4.965476227845711E-3</v>
      </c>
      <c r="AB28" s="228">
        <f t="shared" si="26"/>
        <v>0.13491955867725586</v>
      </c>
      <c r="AC28" s="228">
        <f t="shared" si="27"/>
        <v>-0.14622777489240507</v>
      </c>
      <c r="AD28" s="228">
        <f t="shared" si="28"/>
        <v>-8.1368462214974624E-3</v>
      </c>
      <c r="AE28" s="228">
        <f t="shared" si="29"/>
        <v>6.620826643229753E-6</v>
      </c>
      <c r="AF28">
        <f t="shared" si="30"/>
        <v>-0.14622777489240507</v>
      </c>
      <c r="AG28" s="246">
        <f t="shared" si="31"/>
        <v>6.620826643229753E-5</v>
      </c>
      <c r="AH28">
        <f t="shared" si="32"/>
        <v>-0.13809092867090761</v>
      </c>
      <c r="AI28">
        <f t="shared" si="33"/>
        <v>0.31903240446495817</v>
      </c>
      <c r="AJ28">
        <f t="shared" si="34"/>
        <v>-0.99925291119104864</v>
      </c>
      <c r="AK28">
        <f t="shared" si="35"/>
        <v>-0.20756946937726553</v>
      </c>
      <c r="AL28">
        <f t="shared" si="36"/>
        <v>-2.8457238571499146</v>
      </c>
      <c r="AM28">
        <f t="shared" si="37"/>
        <v>-6.7103694925060262</v>
      </c>
      <c r="AN28" s="228">
        <f t="shared" si="38"/>
        <v>-2.4447099806673109</v>
      </c>
      <c r="AO28" s="228">
        <f t="shared" si="38"/>
        <v>-2.4300070770087432</v>
      </c>
      <c r="AP28" s="228">
        <f t="shared" si="38"/>
        <v>-2.4569679211567945</v>
      </c>
      <c r="AQ28" s="228">
        <f t="shared" si="38"/>
        <v>-2.4070416441025899</v>
      </c>
      <c r="AR28" s="228">
        <f t="shared" si="38"/>
        <v>-2.4979377719737137</v>
      </c>
      <c r="AS28" s="228">
        <f t="shared" si="38"/>
        <v>-2.3264783341887849</v>
      </c>
      <c r="AT28" s="228">
        <f t="shared" si="38"/>
        <v>-2.6329909221378398</v>
      </c>
      <c r="AU28" s="228">
        <f t="shared" si="39"/>
        <v>-1.9798139288156533</v>
      </c>
      <c r="AW28">
        <v>-4000</v>
      </c>
      <c r="AX28">
        <f t="shared" si="0"/>
        <v>-0.17358482492186583</v>
      </c>
      <c r="AY28">
        <f t="shared" si="1"/>
        <v>-8.3074971570378686E-2</v>
      </c>
      <c r="AZ28">
        <f t="shared" si="2"/>
        <v>-9.0509853351487132E-2</v>
      </c>
      <c r="BA28">
        <f t="shared" si="3"/>
        <v>0.38134535292126182</v>
      </c>
      <c r="BB28">
        <f t="shared" si="4"/>
        <v>-0.96629507237060674</v>
      </c>
      <c r="BC28">
        <f t="shared" si="5"/>
        <v>-2.6240119462088187</v>
      </c>
      <c r="BD28">
        <f t="shared" si="6"/>
        <v>-3.7774805878248157</v>
      </c>
      <c r="BE28">
        <f t="shared" si="41"/>
        <v>-1.995456372641828</v>
      </c>
      <c r="BF28">
        <f t="shared" si="41"/>
        <v>-1.9953241181935941</v>
      </c>
      <c r="BG28">
        <f t="shared" si="41"/>
        <v>-1.9957749274623269</v>
      </c>
      <c r="BH28">
        <f t="shared" si="41"/>
        <v>-1.9942364256373253</v>
      </c>
      <c r="BI28">
        <f t="shared" si="41"/>
        <v>-1.9994656044971488</v>
      </c>
      <c r="BJ28">
        <f t="shared" si="41"/>
        <v>-1.9814374779715607</v>
      </c>
      <c r="BK28">
        <f t="shared" si="41"/>
        <v>-2.0408563236306141</v>
      </c>
      <c r="BL28">
        <f t="shared" si="8"/>
        <v>-1.346749144922037</v>
      </c>
    </row>
    <row r="29" spans="1:90" x14ac:dyDescent="0.2">
      <c r="A29" s="37" t="s">
        <v>82</v>
      </c>
      <c r="B29" s="43"/>
      <c r="C29" s="30">
        <v>31275.25</v>
      </c>
      <c r="D29" s="30"/>
      <c r="E29" s="228">
        <f t="shared" si="15"/>
        <v>-24598.005428461394</v>
      </c>
      <c r="F29" s="50">
        <f t="shared" si="16"/>
        <v>-24598</v>
      </c>
      <c r="G29" s="256">
        <f t="shared" si="17"/>
        <v>-2.0115299957979005E-3</v>
      </c>
      <c r="H29" s="228">
        <f t="shared" si="18"/>
        <v>-2.0115299957979005E-3</v>
      </c>
      <c r="I29" s="247"/>
      <c r="J29" s="247"/>
      <c r="K29" s="247"/>
      <c r="L29" s="228">
        <f t="shared" si="19"/>
        <v>0.14279675589614332</v>
      </c>
      <c r="M29" s="245">
        <f t="shared" si="20"/>
        <v>16256.75</v>
      </c>
      <c r="N29" s="228">
        <f t="shared" si="21"/>
        <v>2.0969439662962185E-2</v>
      </c>
      <c r="O29" s="5">
        <v>0.1</v>
      </c>
      <c r="P29" s="228">
        <f t="shared" si="22"/>
        <v>-0.14480828589194122</v>
      </c>
      <c r="Q29" s="228"/>
      <c r="R29">
        <f t="shared" si="23"/>
        <v>2.0969439662962184E-3</v>
      </c>
      <c r="T29">
        <f t="shared" si="40"/>
        <v>0.13605384879257859</v>
      </c>
      <c r="Z29">
        <f t="shared" si="24"/>
        <v>-24598</v>
      </c>
      <c r="AA29" s="228">
        <f t="shared" si="25"/>
        <v>4.7313771077668321E-3</v>
      </c>
      <c r="AB29" s="228">
        <f t="shared" si="26"/>
        <v>0.13605384879257859</v>
      </c>
      <c r="AC29" s="228">
        <f t="shared" si="27"/>
        <v>-0.14480828589194122</v>
      </c>
      <c r="AD29" s="228">
        <f t="shared" si="28"/>
        <v>-6.7429071035647326E-3</v>
      </c>
      <c r="AE29" s="228">
        <f t="shared" si="29"/>
        <v>4.546679620730373E-6</v>
      </c>
      <c r="AF29">
        <f t="shared" si="30"/>
        <v>-0.14480828589194122</v>
      </c>
      <c r="AG29" s="246">
        <f t="shared" si="31"/>
        <v>4.546679620730373E-5</v>
      </c>
      <c r="AH29">
        <f t="shared" si="32"/>
        <v>-0.13806537878837649</v>
      </c>
      <c r="AI29">
        <f t="shared" si="33"/>
        <v>0.3190632886653576</v>
      </c>
      <c r="AJ29">
        <f t="shared" si="34"/>
        <v>-0.99924715120694618</v>
      </c>
      <c r="AK29">
        <f t="shared" si="35"/>
        <v>-0.2076707633324871</v>
      </c>
      <c r="AL29">
        <f t="shared" si="36"/>
        <v>-2.845575103739673</v>
      </c>
      <c r="AM29">
        <f t="shared" si="37"/>
        <v>-6.7069477105667143</v>
      </c>
      <c r="AN29" s="228">
        <f t="shared" si="38"/>
        <v>-2.4443825481625332</v>
      </c>
      <c r="AO29" s="228">
        <f t="shared" si="38"/>
        <v>-2.4297029716050482</v>
      </c>
      <c r="AP29" s="228">
        <f t="shared" si="38"/>
        <v>-2.4566283112424747</v>
      </c>
      <c r="AQ29" s="228">
        <f t="shared" si="38"/>
        <v>-2.406754364508068</v>
      </c>
      <c r="AR29" s="228">
        <f t="shared" si="38"/>
        <v>-2.4975793329443721</v>
      </c>
      <c r="AS29" s="228">
        <f t="shared" si="38"/>
        <v>-2.3262060192590019</v>
      </c>
      <c r="AT29" s="228">
        <f t="shared" si="38"/>
        <v>-2.6326385963953434</v>
      </c>
      <c r="AU29" s="228">
        <f t="shared" si="39"/>
        <v>-1.9793225619512751</v>
      </c>
      <c r="AW29">
        <v>-3000</v>
      </c>
      <c r="AX29">
        <f t="shared" si="0"/>
        <v>-0.17589820770052295</v>
      </c>
      <c r="AY29">
        <f t="shared" si="1"/>
        <v>-8.8527136143824084E-2</v>
      </c>
      <c r="AZ29">
        <f t="shared" si="2"/>
        <v>-8.7371071556698862E-2</v>
      </c>
      <c r="BA29">
        <f t="shared" si="3"/>
        <v>0.38599768477590901</v>
      </c>
      <c r="BB29">
        <f t="shared" si="4"/>
        <v>-0.96285098242533362</v>
      </c>
      <c r="BC29">
        <f t="shared" si="5"/>
        <v>-2.6109532368749528</v>
      </c>
      <c r="BD29">
        <f t="shared" si="6"/>
        <v>-3.6801800118682317</v>
      </c>
      <c r="BE29">
        <f t="shared" si="41"/>
        <v>-1.9715525914306218</v>
      </c>
      <c r="BF29">
        <f t="shared" si="41"/>
        <v>-1.9714799303101938</v>
      </c>
      <c r="BG29">
        <f t="shared" si="41"/>
        <v>-1.9717415262154767</v>
      </c>
      <c r="BH29">
        <f t="shared" si="41"/>
        <v>-1.9707989663900021</v>
      </c>
      <c r="BI29">
        <f t="shared" si="41"/>
        <v>-1.9741853467393806</v>
      </c>
      <c r="BJ29">
        <f t="shared" si="41"/>
        <v>-1.9618898049159461</v>
      </c>
      <c r="BK29">
        <f t="shared" si="41"/>
        <v>-2.0049619541478583</v>
      </c>
      <c r="BL29">
        <f t="shared" si="8"/>
        <v>-1.3160387158983822</v>
      </c>
    </row>
    <row r="30" spans="1:90" x14ac:dyDescent="0.2">
      <c r="A30" s="37" t="s">
        <v>82</v>
      </c>
      <c r="B30" s="43"/>
      <c r="C30" s="30">
        <v>31244.31</v>
      </c>
      <c r="D30" s="30"/>
      <c r="E30" s="228">
        <f t="shared" si="15"/>
        <v>-24681.502366587651</v>
      </c>
      <c r="F30" s="50">
        <f t="shared" si="16"/>
        <v>-24681.5</v>
      </c>
      <c r="G30" s="256">
        <f t="shared" si="17"/>
        <v>-8.769449959800113E-4</v>
      </c>
      <c r="H30" s="228">
        <f t="shared" si="18"/>
        <v>-8.769449959800113E-4</v>
      </c>
      <c r="I30" s="247"/>
      <c r="J30" s="247"/>
      <c r="K30" s="247"/>
      <c r="L30" s="228">
        <f t="shared" si="19"/>
        <v>0.1441532379529151</v>
      </c>
      <c r="M30" s="245">
        <f t="shared" si="20"/>
        <v>16225.810000000001</v>
      </c>
      <c r="N30" s="228">
        <f t="shared" si="21"/>
        <v>2.1033753966189984E-2</v>
      </c>
      <c r="O30" s="5">
        <v>0.1</v>
      </c>
      <c r="P30" s="228">
        <f t="shared" si="22"/>
        <v>-0.14503018294889511</v>
      </c>
      <c r="Q30" s="228"/>
      <c r="R30">
        <f t="shared" si="23"/>
        <v>2.1033753966189987E-3</v>
      </c>
      <c r="T30">
        <f t="shared" si="40"/>
        <v>0.13732158873947833</v>
      </c>
      <c r="Z30">
        <f t="shared" si="24"/>
        <v>-24681.5</v>
      </c>
      <c r="AA30" s="228">
        <f t="shared" si="25"/>
        <v>5.9547042174567522E-3</v>
      </c>
      <c r="AB30" s="228">
        <f t="shared" si="26"/>
        <v>0.13732158873947833</v>
      </c>
      <c r="AC30" s="228">
        <f t="shared" si="27"/>
        <v>-0.14503018294889511</v>
      </c>
      <c r="AD30" s="228">
        <f t="shared" si="28"/>
        <v>-6.8316492134367635E-3</v>
      </c>
      <c r="AE30" s="228">
        <f t="shared" si="29"/>
        <v>4.6671430975451154E-6</v>
      </c>
      <c r="AF30">
        <f t="shared" si="30"/>
        <v>-0.14503018294889511</v>
      </c>
      <c r="AG30" s="246">
        <f t="shared" si="31"/>
        <v>4.6671430975451149E-5</v>
      </c>
      <c r="AH30">
        <f t="shared" si="32"/>
        <v>-0.13819853373545835</v>
      </c>
      <c r="AI30">
        <f t="shared" si="33"/>
        <v>0.31890233520205147</v>
      </c>
      <c r="AJ30">
        <f t="shared" si="34"/>
        <v>-0.99927695714977172</v>
      </c>
      <c r="AK30">
        <f t="shared" si="35"/>
        <v>-0.20714227427813309</v>
      </c>
      <c r="AL30">
        <f t="shared" si="36"/>
        <v>-2.8463511326521478</v>
      </c>
      <c r="AM30">
        <f t="shared" si="37"/>
        <v>-6.7248363908439668</v>
      </c>
      <c r="AN30" s="228">
        <f t="shared" si="38"/>
        <v>-2.4460910732124699</v>
      </c>
      <c r="AO30" s="228">
        <f t="shared" si="38"/>
        <v>-2.4312896330225069</v>
      </c>
      <c r="AP30" s="228">
        <f t="shared" si="38"/>
        <v>-2.4584003196314312</v>
      </c>
      <c r="AQ30" s="228">
        <f t="shared" si="38"/>
        <v>-2.4082534110942846</v>
      </c>
      <c r="AR30" s="228">
        <f t="shared" si="38"/>
        <v>-2.4994492172219673</v>
      </c>
      <c r="AS30" s="228">
        <f t="shared" si="38"/>
        <v>-2.3276277695137337</v>
      </c>
      <c r="AT30" s="228">
        <f t="shared" si="38"/>
        <v>-2.6344755607085517</v>
      </c>
      <c r="AU30" s="228">
        <f t="shared" si="39"/>
        <v>-1.98188688277475</v>
      </c>
      <c r="AW30">
        <v>-2000</v>
      </c>
      <c r="AX30">
        <f t="shared" si="0"/>
        <v>-0.1776119735788432</v>
      </c>
      <c r="AY30">
        <f t="shared" si="1"/>
        <v>-9.3468739829859301E-2</v>
      </c>
      <c r="AZ30">
        <f t="shared" si="2"/>
        <v>-8.4143233748983901E-2</v>
      </c>
      <c r="BA30">
        <f t="shared" si="3"/>
        <v>0.39087375935475466</v>
      </c>
      <c r="BB30">
        <f t="shared" si="4"/>
        <v>-0.95915133261772856</v>
      </c>
      <c r="BC30">
        <f t="shared" si="5"/>
        <v>-2.5975713762046539</v>
      </c>
      <c r="BD30">
        <f t="shared" si="6"/>
        <v>-3.5852061640331123</v>
      </c>
      <c r="BE30">
        <f t="shared" si="41"/>
        <v>-1.9473576862928079</v>
      </c>
      <c r="BF30">
        <f t="shared" si="41"/>
        <v>-1.9473243303926686</v>
      </c>
      <c r="BG30">
        <f t="shared" si="41"/>
        <v>-1.9474517385141397</v>
      </c>
      <c r="BH30">
        <f t="shared" si="41"/>
        <v>-1.9469648618077764</v>
      </c>
      <c r="BI30">
        <f t="shared" si="41"/>
        <v>-1.9488221906105889</v>
      </c>
      <c r="BJ30">
        <f t="shared" si="41"/>
        <v>-1.9416893402759203</v>
      </c>
      <c r="BK30">
        <f t="shared" si="41"/>
        <v>-1.9684178912453802</v>
      </c>
      <c r="BL30">
        <f t="shared" si="8"/>
        <v>-1.2853282868747278</v>
      </c>
    </row>
    <row r="31" spans="1:90" x14ac:dyDescent="0.2">
      <c r="A31" s="37" t="s">
        <v>82</v>
      </c>
      <c r="B31" s="43"/>
      <c r="C31" s="30">
        <v>31272.29</v>
      </c>
      <c r="D31" s="30"/>
      <c r="E31" s="228">
        <f t="shared" si="15"/>
        <v>-24605.993500111479</v>
      </c>
      <c r="F31" s="50">
        <f t="shared" si="16"/>
        <v>-24606</v>
      </c>
      <c r="G31" s="256">
        <f t="shared" si="17"/>
        <v>2.4085500044748187E-3</v>
      </c>
      <c r="H31" s="228">
        <f t="shared" si="18"/>
        <v>2.4085500044748187E-3</v>
      </c>
      <c r="I31" s="247"/>
      <c r="J31" s="247"/>
      <c r="K31" s="247"/>
      <c r="L31" s="228">
        <f t="shared" si="19"/>
        <v>0.14292656405949994</v>
      </c>
      <c r="M31" s="245">
        <f t="shared" si="20"/>
        <v>16253.79</v>
      </c>
      <c r="N31" s="228">
        <f t="shared" si="21"/>
        <v>1.9745312273968238E-2</v>
      </c>
      <c r="O31" s="5">
        <v>0.1</v>
      </c>
      <c r="P31" s="228">
        <f t="shared" si="22"/>
        <v>-0.14051801405502512</v>
      </c>
      <c r="Q31" s="228"/>
      <c r="R31">
        <f t="shared" si="23"/>
        <v>1.9745312273968239E-3</v>
      </c>
      <c r="T31">
        <f t="shared" si="40"/>
        <v>0.1404867058179618</v>
      </c>
      <c r="Z31">
        <f t="shared" si="24"/>
        <v>-24606</v>
      </c>
      <c r="AA31" s="228">
        <f t="shared" si="25"/>
        <v>4.8484082460129585E-3</v>
      </c>
      <c r="AB31" s="228">
        <f t="shared" si="26"/>
        <v>0.1404867058179618</v>
      </c>
      <c r="AC31" s="228">
        <f t="shared" si="27"/>
        <v>-0.14051801405502512</v>
      </c>
      <c r="AD31" s="228">
        <f t="shared" si="28"/>
        <v>-2.4398582415381398E-3</v>
      </c>
      <c r="AE31" s="228">
        <f t="shared" si="29"/>
        <v>5.9529082388015839E-7</v>
      </c>
      <c r="AF31">
        <f t="shared" si="30"/>
        <v>-0.14051801405502512</v>
      </c>
      <c r="AG31" s="246">
        <f t="shared" si="31"/>
        <v>5.9529082388015835E-6</v>
      </c>
      <c r="AH31">
        <f t="shared" si="32"/>
        <v>-0.13807815581348698</v>
      </c>
      <c r="AI31">
        <f t="shared" si="33"/>
        <v>0.31904784402585995</v>
      </c>
      <c r="AJ31">
        <f t="shared" si="34"/>
        <v>-0.99925003408518231</v>
      </c>
      <c r="AK31">
        <f t="shared" si="35"/>
        <v>-0.2076201147781844</v>
      </c>
      <c r="AL31">
        <f t="shared" si="36"/>
        <v>-2.8456494836035446</v>
      </c>
      <c r="AM31">
        <f t="shared" si="37"/>
        <v>-6.7086582473574348</v>
      </c>
      <c r="AN31" s="228">
        <f t="shared" ref="AN31:AT40" si="44">$AU31+$AB$7*SIN(AO31)</f>
        <v>-2.4445462674059093</v>
      </c>
      <c r="AO31" s="228">
        <f t="shared" si="44"/>
        <v>-2.4298550287296248</v>
      </c>
      <c r="AP31" s="228">
        <f t="shared" si="44"/>
        <v>-2.4567981199518782</v>
      </c>
      <c r="AQ31" s="228">
        <f t="shared" si="44"/>
        <v>-2.4068980065219714</v>
      </c>
      <c r="AR31" s="228">
        <f t="shared" si="44"/>
        <v>-2.497758560619169</v>
      </c>
      <c r="AS31" s="228">
        <f t="shared" si="44"/>
        <v>-2.326342169847182</v>
      </c>
      <c r="AT31" s="228">
        <f t="shared" si="44"/>
        <v>-2.6328147789816856</v>
      </c>
      <c r="AU31" s="228">
        <f t="shared" si="39"/>
        <v>-1.9795682453834642</v>
      </c>
      <c r="AW31">
        <v>-1000</v>
      </c>
      <c r="AX31">
        <f t="shared" si="0"/>
        <v>-0.17872402206294985</v>
      </c>
      <c r="AY31">
        <f t="shared" si="1"/>
        <v>-9.7899782628484297E-2</v>
      </c>
      <c r="AZ31">
        <f t="shared" si="2"/>
        <v>-8.0824239434465553E-2</v>
      </c>
      <c r="BA31">
        <f t="shared" si="3"/>
        <v>0.39598853056062466</v>
      </c>
      <c r="BB31">
        <f t="shared" si="4"/>
        <v>-0.95517811726159896</v>
      </c>
      <c r="BC31">
        <f t="shared" si="5"/>
        <v>-2.5838454124787247</v>
      </c>
      <c r="BD31">
        <f t="shared" si="6"/>
        <v>-3.4924102553989878</v>
      </c>
      <c r="BE31">
        <f t="shared" si="41"/>
        <v>-1.9228556931002609</v>
      </c>
      <c r="BF31">
        <f t="shared" si="41"/>
        <v>-1.9228463085179355</v>
      </c>
      <c r="BG31">
        <f t="shared" si="41"/>
        <v>-1.9228845361380336</v>
      </c>
      <c r="BH31">
        <f t="shared" si="41"/>
        <v>-1.9227287929566463</v>
      </c>
      <c r="BI31">
        <f t="shared" si="41"/>
        <v>-1.923362893515336</v>
      </c>
      <c r="BJ31">
        <f t="shared" si="41"/>
        <v>-1.9207743009332945</v>
      </c>
      <c r="BK31">
        <f t="shared" si="41"/>
        <v>-1.9312296363685264</v>
      </c>
      <c r="BL31">
        <f t="shared" si="8"/>
        <v>-1.2546178578510729</v>
      </c>
    </row>
    <row r="32" spans="1:90" x14ac:dyDescent="0.2">
      <c r="A32" s="37" t="s">
        <v>82</v>
      </c>
      <c r="B32" s="43"/>
      <c r="C32" s="30">
        <v>31247.279999999999</v>
      </c>
      <c r="D32" s="30"/>
      <c r="E32" s="228">
        <f t="shared" si="15"/>
        <v>-24673.48730820902</v>
      </c>
      <c r="F32" s="50">
        <f t="shared" si="16"/>
        <v>-24673.5</v>
      </c>
      <c r="G32" s="256">
        <f t="shared" si="17"/>
        <v>4.7029750057845376E-3</v>
      </c>
      <c r="H32" s="228">
        <f t="shared" si="18"/>
        <v>4.7029750057845376E-3</v>
      </c>
      <c r="I32" s="247"/>
      <c r="J32" s="247"/>
      <c r="K32" s="247"/>
      <c r="L32" s="228">
        <f t="shared" si="19"/>
        <v>0.1440231214107825</v>
      </c>
      <c r="M32" s="245">
        <f t="shared" si="20"/>
        <v>16228.779999999999</v>
      </c>
      <c r="N32" s="228">
        <f t="shared" si="21"/>
        <v>1.9410103194310066E-2</v>
      </c>
      <c r="O32" s="5">
        <v>0.1</v>
      </c>
      <c r="P32" s="228">
        <f t="shared" si="22"/>
        <v>-0.13932014640499796</v>
      </c>
      <c r="Q32" s="228"/>
      <c r="R32">
        <f t="shared" si="23"/>
        <v>1.9410103194310068E-3</v>
      </c>
      <c r="T32">
        <f t="shared" si="40"/>
        <v>0.14288877104458267</v>
      </c>
      <c r="Z32">
        <f t="shared" si="24"/>
        <v>-24673.5</v>
      </c>
      <c r="AA32" s="228">
        <f t="shared" si="25"/>
        <v>5.8373253719843643E-3</v>
      </c>
      <c r="AB32" s="228">
        <f t="shared" si="26"/>
        <v>0.14288877104458267</v>
      </c>
      <c r="AC32" s="228">
        <f t="shared" si="27"/>
        <v>-0.13932014640499796</v>
      </c>
      <c r="AD32" s="228">
        <f t="shared" si="28"/>
        <v>-1.1343503661998267E-3</v>
      </c>
      <c r="AE32" s="228">
        <f t="shared" si="29"/>
        <v>1.286750753297681E-7</v>
      </c>
      <c r="AF32">
        <f t="shared" si="30"/>
        <v>-0.13932014640499796</v>
      </c>
      <c r="AG32" s="246">
        <f t="shared" si="31"/>
        <v>1.2867507532976809E-6</v>
      </c>
      <c r="AH32">
        <f t="shared" si="32"/>
        <v>-0.13818579603879813</v>
      </c>
      <c r="AI32">
        <f t="shared" si="33"/>
        <v>0.31891773196094708</v>
      </c>
      <c r="AJ32">
        <f t="shared" si="34"/>
        <v>-0.99927412869031107</v>
      </c>
      <c r="AK32">
        <f t="shared" si="35"/>
        <v>-0.2071928930950955</v>
      </c>
      <c r="AL32">
        <f t="shared" si="36"/>
        <v>-2.8462768123428863</v>
      </c>
      <c r="AM32">
        <f t="shared" si="37"/>
        <v>-6.7231191503732655</v>
      </c>
      <c r="AN32" s="228">
        <f t="shared" si="44"/>
        <v>-2.4459274104036117</v>
      </c>
      <c r="AO32" s="228">
        <f t="shared" si="44"/>
        <v>-2.4311376591366773</v>
      </c>
      <c r="AP32" s="228">
        <f t="shared" si="44"/>
        <v>-2.4582305818620247</v>
      </c>
      <c r="AQ32" s="228">
        <f t="shared" si="44"/>
        <v>-2.4081098105131122</v>
      </c>
      <c r="AR32" s="228">
        <f t="shared" si="44"/>
        <v>-2.4992701437919012</v>
      </c>
      <c r="AS32" s="228">
        <f t="shared" si="44"/>
        <v>-2.3274914888094589</v>
      </c>
      <c r="AT32" s="228">
        <f t="shared" si="44"/>
        <v>-2.6342997500772576</v>
      </c>
      <c r="AU32" s="228">
        <f t="shared" si="39"/>
        <v>-1.9816411993425609</v>
      </c>
      <c r="AW32">
        <v>0</v>
      </c>
      <c r="AX32">
        <f t="shared" si="0"/>
        <v>-0.1792321808897106</v>
      </c>
      <c r="AY32">
        <f t="shared" si="1"/>
        <v>-0.10182026453969911</v>
      </c>
      <c r="AZ32">
        <f t="shared" si="2"/>
        <v>-7.7411916350011503E-2</v>
      </c>
      <c r="BA32">
        <f t="shared" si="3"/>
        <v>0.40135830896274538</v>
      </c>
      <c r="BB32">
        <f t="shared" si="4"/>
        <v>-0.95091155111560888</v>
      </c>
      <c r="BC32">
        <f t="shared" si="5"/>
        <v>-2.5697528134528547</v>
      </c>
      <c r="BD32">
        <f t="shared" si="6"/>
        <v>-3.4016526509409517</v>
      </c>
      <c r="BE32">
        <f t="shared" ref="BE32:BK41" si="45">$BL32+$AB$7*SIN(BF32)</f>
        <v>-1.8980299706082548</v>
      </c>
      <c r="BF32">
        <f t="shared" si="45"/>
        <v>-1.898033517841125</v>
      </c>
      <c r="BG32">
        <f t="shared" si="45"/>
        <v>-1.8980180155213739</v>
      </c>
      <c r="BH32">
        <f t="shared" si="45"/>
        <v>-1.8980857594316769</v>
      </c>
      <c r="BI32">
        <f t="shared" si="45"/>
        <v>-1.8977896242820387</v>
      </c>
      <c r="BJ32">
        <f t="shared" si="45"/>
        <v>-1.8990822492219066</v>
      </c>
      <c r="BK32">
        <f t="shared" si="45"/>
        <v>-1.8934032984719642</v>
      </c>
      <c r="BL32">
        <f t="shared" si="8"/>
        <v>-1.2239074288274185</v>
      </c>
    </row>
    <row r="33" spans="1:73" x14ac:dyDescent="0.2">
      <c r="A33" s="37" t="s">
        <v>82</v>
      </c>
      <c r="B33" s="43"/>
      <c r="C33" s="30">
        <v>31216.34</v>
      </c>
      <c r="D33" s="30"/>
      <c r="E33" s="248">
        <f t="shared" si="15"/>
        <v>-24756.984246335276</v>
      </c>
      <c r="F33" s="133">
        <f t="shared" si="16"/>
        <v>-24757</v>
      </c>
      <c r="G33" s="256">
        <f t="shared" si="17"/>
        <v>5.8375600056024268E-3</v>
      </c>
      <c r="H33" s="248">
        <f t="shared" si="18"/>
        <v>5.8375600056024268E-3</v>
      </c>
      <c r="I33" s="247"/>
      <c r="J33" s="247"/>
      <c r="K33" s="247"/>
      <c r="L33" s="228">
        <f t="shared" si="19"/>
        <v>0.14538282217102871</v>
      </c>
      <c r="M33" s="245">
        <f t="shared" si="20"/>
        <v>16197.84</v>
      </c>
      <c r="N33" s="228">
        <f t="shared" si="21"/>
        <v>1.9472880192817552E-2</v>
      </c>
      <c r="O33" s="5">
        <v>0.1</v>
      </c>
      <c r="P33" s="228">
        <f t="shared" si="22"/>
        <v>-0.13954526216542629</v>
      </c>
      <c r="Q33" s="228"/>
      <c r="R33">
        <f t="shared" si="23"/>
        <v>1.9472880192817552E-3</v>
      </c>
      <c r="T33">
        <f t="shared" si="40"/>
        <v>0.14415610054863043</v>
      </c>
      <c r="Z33">
        <f t="shared" si="24"/>
        <v>-24757</v>
      </c>
      <c r="AA33" s="228">
        <f t="shared" si="25"/>
        <v>7.0642816280007126E-3</v>
      </c>
      <c r="AB33" s="228">
        <f t="shared" si="26"/>
        <v>0.14415610054863043</v>
      </c>
      <c r="AC33" s="228">
        <f t="shared" si="27"/>
        <v>-0.13954526216542629</v>
      </c>
      <c r="AD33" s="228">
        <f t="shared" si="28"/>
        <v>-1.2267216223982857E-3</v>
      </c>
      <c r="AE33" s="228">
        <f t="shared" si="29"/>
        <v>1.5048459388594825E-7</v>
      </c>
      <c r="AF33">
        <f t="shared" si="30"/>
        <v>-0.13954526216542629</v>
      </c>
      <c r="AG33" s="246">
        <f t="shared" si="31"/>
        <v>1.5048459388594824E-6</v>
      </c>
      <c r="AH33">
        <f t="shared" si="32"/>
        <v>-0.138318540543028</v>
      </c>
      <c r="AI33">
        <f t="shared" si="33"/>
        <v>0.31875727768508422</v>
      </c>
      <c r="AJ33">
        <f t="shared" si="34"/>
        <v>-0.99930336731251246</v>
      </c>
      <c r="AK33">
        <f t="shared" si="35"/>
        <v>-0.20666471416112284</v>
      </c>
      <c r="AL33">
        <f t="shared" si="36"/>
        <v>-2.8470522204301609</v>
      </c>
      <c r="AM33">
        <f t="shared" si="37"/>
        <v>-6.7410780176948766</v>
      </c>
      <c r="AN33" s="228">
        <f t="shared" si="44"/>
        <v>-2.4476353466494474</v>
      </c>
      <c r="AO33" s="228">
        <f t="shared" si="44"/>
        <v>-2.432723454558178</v>
      </c>
      <c r="AP33" s="228">
        <f t="shared" si="44"/>
        <v>-2.4600018484513289</v>
      </c>
      <c r="AQ33" s="228">
        <f t="shared" si="44"/>
        <v>-2.4096084293866995</v>
      </c>
      <c r="AR33" s="228">
        <f t="shared" si="44"/>
        <v>-2.5011384155494696</v>
      </c>
      <c r="AS33" s="228">
        <f t="shared" si="44"/>
        <v>-2.3289146008477832</v>
      </c>
      <c r="AT33" s="228">
        <f t="shared" si="44"/>
        <v>-2.6361328340684724</v>
      </c>
      <c r="AU33" s="228">
        <f t="shared" si="39"/>
        <v>-1.9842055201660358</v>
      </c>
      <c r="AW33">
        <v>1000</v>
      </c>
      <c r="AX33">
        <f t="shared" si="0"/>
        <v>-0.17913420200947583</v>
      </c>
      <c r="AY33">
        <f t="shared" si="1"/>
        <v>-0.10523018556350373</v>
      </c>
      <c r="AZ33">
        <f t="shared" si="2"/>
        <v>-7.3904016445972109E-2</v>
      </c>
      <c r="BA33">
        <f t="shared" si="3"/>
        <v>0.40700092073829286</v>
      </c>
      <c r="BB33">
        <f t="shared" si="4"/>
        <v>-0.94632985541046599</v>
      </c>
      <c r="BC33">
        <f t="shared" si="5"/>
        <v>-2.555269274631331</v>
      </c>
      <c r="BD33">
        <f t="shared" si="6"/>
        <v>-3.3128018208893959</v>
      </c>
      <c r="BE33">
        <f t="shared" si="45"/>
        <v>-1.8728631007583429</v>
      </c>
      <c r="BF33">
        <f t="shared" si="45"/>
        <v>-1.8728721299921909</v>
      </c>
      <c r="BG33">
        <f t="shared" si="45"/>
        <v>-1.8728294945646993</v>
      </c>
      <c r="BH33">
        <f t="shared" si="45"/>
        <v>-1.873030764916511</v>
      </c>
      <c r="BI33">
        <f t="shared" si="45"/>
        <v>-1.8720794771888378</v>
      </c>
      <c r="BJ33">
        <f t="shared" si="45"/>
        <v>-1.8765503932466985</v>
      </c>
      <c r="BK33">
        <f t="shared" si="45"/>
        <v>-1.8549455882585884</v>
      </c>
      <c r="BL33">
        <f t="shared" si="8"/>
        <v>-1.1931969998037637</v>
      </c>
      <c r="BP33" s="315"/>
    </row>
    <row r="34" spans="1:73" x14ac:dyDescent="0.2">
      <c r="A34" s="37" t="s">
        <v>82</v>
      </c>
      <c r="B34" s="43"/>
      <c r="C34" s="30">
        <v>31257.31</v>
      </c>
      <c r="D34" s="30"/>
      <c r="E34" s="248">
        <f t="shared" si="15"/>
        <v>-24646.419619475775</v>
      </c>
      <c r="F34" s="133">
        <f t="shared" si="16"/>
        <v>-24646.5</v>
      </c>
      <c r="G34" s="256">
        <f t="shared" si="17"/>
        <v>2.9785205006191973E-2</v>
      </c>
      <c r="H34" s="248">
        <f t="shared" si="18"/>
        <v>2.9785205006191973E-2</v>
      </c>
      <c r="I34" s="247"/>
      <c r="J34" s="247"/>
      <c r="K34" s="247"/>
      <c r="L34" s="228">
        <f t="shared" si="19"/>
        <v>0.14358421932110427</v>
      </c>
      <c r="M34" s="245">
        <f t="shared" si="20"/>
        <v>16238.810000000001</v>
      </c>
      <c r="N34" s="228">
        <f t="shared" si="21"/>
        <v>1.2950215659045613E-2</v>
      </c>
      <c r="O34" s="5">
        <v>0.1</v>
      </c>
      <c r="P34" s="228">
        <f t="shared" si="22"/>
        <v>-0.11379901431491229</v>
      </c>
      <c r="Q34" s="228"/>
      <c r="R34">
        <f t="shared" si="23"/>
        <v>1.2950215659045614E-3</v>
      </c>
      <c r="T34">
        <f t="shared" si="40"/>
        <v>0.16792798055532701</v>
      </c>
      <c r="Z34">
        <f t="shared" si="24"/>
        <v>-24646.5</v>
      </c>
      <c r="AA34" s="228">
        <f t="shared" si="25"/>
        <v>5.4414437719692288E-3</v>
      </c>
      <c r="AB34" s="228">
        <f t="shared" si="26"/>
        <v>0.16792798055532701</v>
      </c>
      <c r="AC34" s="228">
        <f t="shared" si="27"/>
        <v>-0.11379901431491229</v>
      </c>
      <c r="AD34" s="228">
        <f t="shared" si="28"/>
        <v>2.4343761234222744E-2</v>
      </c>
      <c r="AE34" s="228">
        <f t="shared" si="29"/>
        <v>5.926187110288461E-5</v>
      </c>
      <c r="AF34">
        <f t="shared" si="30"/>
        <v>-0.11379901431491229</v>
      </c>
      <c r="AG34" s="246">
        <f t="shared" si="31"/>
        <v>5.926187110288461E-4</v>
      </c>
      <c r="AH34">
        <f t="shared" si="32"/>
        <v>-0.13814277554913504</v>
      </c>
      <c r="AI34">
        <f t="shared" si="33"/>
        <v>0.31896973344760937</v>
      </c>
      <c r="AJ34">
        <f t="shared" si="34"/>
        <v>-0.99926454010545562</v>
      </c>
      <c r="AK34">
        <f t="shared" si="35"/>
        <v>-0.20736375485102462</v>
      </c>
      <c r="AL34">
        <f t="shared" si="36"/>
        <v>-2.8460259347528285</v>
      </c>
      <c r="AM34">
        <f t="shared" si="37"/>
        <v>-6.7173287197800313</v>
      </c>
      <c r="AN34" s="228">
        <f t="shared" si="44"/>
        <v>-2.4453750042886364</v>
      </c>
      <c r="AO34" s="228">
        <f t="shared" si="44"/>
        <v>-2.4306246823083657</v>
      </c>
      <c r="AP34" s="228">
        <f t="shared" si="44"/>
        <v>-2.4576576613209218</v>
      </c>
      <c r="AQ34" s="228">
        <f t="shared" si="44"/>
        <v>-2.4076251263976474</v>
      </c>
      <c r="AR34" s="228">
        <f t="shared" si="44"/>
        <v>-2.498665650160945</v>
      </c>
      <c r="AS34" s="228">
        <f t="shared" si="44"/>
        <v>-2.3270316434221443</v>
      </c>
      <c r="AT34" s="228">
        <f t="shared" si="44"/>
        <v>-2.6337060983283425</v>
      </c>
      <c r="AU34" s="228">
        <f t="shared" si="39"/>
        <v>-1.9808120177589221</v>
      </c>
      <c r="AW34">
        <v>2000</v>
      </c>
      <c r="AX34">
        <f t="shared" ref="AX34:AX65" si="46">AB$3+AB$4*AW34+AB$5*AW34^2+AZ34</f>
        <v>-0.17842775521648446</v>
      </c>
      <c r="AY34">
        <f t="shared" ref="AY34:AY65" si="47">AB$3+AB$4*AW34+AB$5*AW34^2</f>
        <v>-0.10812954569989815</v>
      </c>
      <c r="AZ34">
        <f t="shared" ref="AZ34:AZ65" si="48">$AB$6*($AB$11/BA34*BB34+$AB$12)</f>
        <v>-7.0298209516586302E-2</v>
      </c>
      <c r="BA34">
        <f t="shared" ref="BA34:BA65" si="49">1+$AB$7*COS(BC34)</f>
        <v>0.4129358925393416</v>
      </c>
      <c r="BB34">
        <f t="shared" ref="BB34:BB65" si="50">SIN(BC34+RADIANS($AB$9))</f>
        <v>-0.9414090089543653</v>
      </c>
      <c r="BC34">
        <f t="shared" ref="BC34:BC65" si="51">2*ATAN(BD34)</f>
        <v>-2.540368494320759</v>
      </c>
      <c r="BD34">
        <f t="shared" ref="BD34:BD65" si="52">SQRT((1+$AB$7)/(1-$AB$7))*TAN(BE34/2)</f>
        <v>-3.2257333464238633</v>
      </c>
      <c r="BE34">
        <f t="shared" si="45"/>
        <v>-1.8473367667631782</v>
      </c>
      <c r="BF34">
        <f t="shared" si="45"/>
        <v>-1.8473466994588974</v>
      </c>
      <c r="BG34">
        <f t="shared" si="45"/>
        <v>-1.8472955945236782</v>
      </c>
      <c r="BH34">
        <f t="shared" si="45"/>
        <v>-1.8475584376199008</v>
      </c>
      <c r="BI34">
        <f t="shared" si="45"/>
        <v>-1.846203977803103</v>
      </c>
      <c r="BJ34">
        <f t="shared" si="45"/>
        <v>-1.8531159100144907</v>
      </c>
      <c r="BK34">
        <f t="shared" si="45"/>
        <v>-1.8158638118509549</v>
      </c>
      <c r="BL34">
        <f t="shared" ref="BL34:BL65" si="53">RADIANS($AB$9)+$AB$18*(AW34-AB$15)</f>
        <v>-1.1624865707801093</v>
      </c>
      <c r="BP34" s="296"/>
    </row>
    <row r="35" spans="1:73" x14ac:dyDescent="0.2">
      <c r="A35" s="30" t="s">
        <v>235</v>
      </c>
      <c r="B35" s="43"/>
      <c r="C35" s="30">
        <v>52051.521999999997</v>
      </c>
      <c r="D35" s="30">
        <v>3.0000000000000001E-3</v>
      </c>
      <c r="E35" s="248">
        <f t="shared" si="15"/>
        <v>31470.355841038567</v>
      </c>
      <c r="F35" s="250">
        <f>ROUND(2*E35,0)/2-0.5</f>
        <v>31470</v>
      </c>
      <c r="G35" s="256">
        <f t="shared" si="17"/>
        <v>0.13185779000195907</v>
      </c>
      <c r="H35" s="249"/>
      <c r="I35" s="247">
        <f>G35</f>
        <v>0.13185779000195907</v>
      </c>
      <c r="J35" s="247"/>
      <c r="K35" s="247"/>
      <c r="L35" s="228">
        <f t="shared" si="19"/>
        <v>3.5655615257950801E-2</v>
      </c>
      <c r="M35" s="245">
        <f t="shared" si="20"/>
        <v>37033.021999999997</v>
      </c>
      <c r="N35" s="228">
        <f t="shared" si="21"/>
        <v>9.2548584254767037E-3</v>
      </c>
      <c r="O35" s="5">
        <v>0.1</v>
      </c>
      <c r="P35" s="228">
        <f t="shared" si="22"/>
        <v>9.6202174744008273E-2</v>
      </c>
      <c r="Q35" s="228"/>
      <c r="R35">
        <f t="shared" si="23"/>
        <v>9.2548584254767039E-4</v>
      </c>
      <c r="U35">
        <f t="shared" si="40"/>
        <v>3.4380804948117002E-2</v>
      </c>
      <c r="W35" s="37"/>
      <c r="Z35">
        <f t="shared" si="24"/>
        <v>31470</v>
      </c>
      <c r="AA35" s="228">
        <f t="shared" si="25"/>
        <v>0.13313260031179286</v>
      </c>
      <c r="AB35" s="228">
        <f t="shared" si="26"/>
        <v>3.4380804948117002E-2</v>
      </c>
      <c r="AC35" s="228">
        <f t="shared" si="27"/>
        <v>9.6202174744008273E-2</v>
      </c>
      <c r="AD35" s="228">
        <f t="shared" si="28"/>
        <v>-1.2748103098337848E-3</v>
      </c>
      <c r="AE35" s="228">
        <f t="shared" si="29"/>
        <v>1.6251413260585106E-7</v>
      </c>
      <c r="AF35">
        <f t="shared" si="30"/>
        <v>9.6202174744008273E-2</v>
      </c>
      <c r="AG35" s="246">
        <f t="shared" si="31"/>
        <v>1.6251413260585106E-6</v>
      </c>
      <c r="AH35">
        <f t="shared" si="32"/>
        <v>9.7476985053842072E-2</v>
      </c>
      <c r="AI35">
        <f t="shared" si="33"/>
        <v>1.0544467674953149</v>
      </c>
      <c r="AJ35">
        <f t="shared" si="34"/>
        <v>-0.17967507744125019</v>
      </c>
      <c r="AK35">
        <f t="shared" si="35"/>
        <v>-0.70981511698163147</v>
      </c>
      <c r="AL35">
        <f t="shared" si="36"/>
        <v>-1.4942406744984698</v>
      </c>
      <c r="AM35">
        <f t="shared" si="37"/>
        <v>-0.92623199495978359</v>
      </c>
      <c r="AN35" s="228">
        <f t="shared" si="44"/>
        <v>-0.72624570695861923</v>
      </c>
      <c r="AO35" s="228">
        <f t="shared" si="44"/>
        <v>-0.71884099630778131</v>
      </c>
      <c r="AP35" s="228">
        <f t="shared" si="44"/>
        <v>-0.70510205418125782</v>
      </c>
      <c r="AQ35" s="228">
        <f t="shared" si="44"/>
        <v>-0.68002515123085272</v>
      </c>
      <c r="AR35" s="228">
        <f t="shared" si="44"/>
        <v>-0.63550907069639639</v>
      </c>
      <c r="AS35" s="228">
        <f t="shared" si="44"/>
        <v>-0.55984625380464115</v>
      </c>
      <c r="AT35" s="228">
        <f t="shared" si="44"/>
        <v>-0.43871116553151857</v>
      </c>
      <c r="AU35" s="228">
        <f t="shared" si="39"/>
        <v>-0.2574502274530075</v>
      </c>
      <c r="AW35">
        <v>3000</v>
      </c>
      <c r="AX35">
        <f t="shared" si="46"/>
        <v>-0.177110419471491</v>
      </c>
      <c r="AY35">
        <f t="shared" si="47"/>
        <v>-0.11051834494888237</v>
      </c>
      <c r="AZ35">
        <f t="shared" si="48"/>
        <v>-6.6592074522608638E-2</v>
      </c>
      <c r="BA35">
        <f t="shared" si="49"/>
        <v>0.41918466657199316</v>
      </c>
      <c r="BB35">
        <f t="shared" si="50"/>
        <v>-0.93612245793646454</v>
      </c>
      <c r="BC35">
        <f t="shared" si="51"/>
        <v>-2.5250219111873831</v>
      </c>
      <c r="BD35">
        <f t="shared" si="52"/>
        <v>-3.1403289793714206</v>
      </c>
      <c r="BE35">
        <f t="shared" si="45"/>
        <v>-1.8214316089508329</v>
      </c>
      <c r="BF35">
        <f t="shared" si="45"/>
        <v>-1.8214400377006037</v>
      </c>
      <c r="BG35">
        <f t="shared" si="45"/>
        <v>-1.821392297472427</v>
      </c>
      <c r="BH35">
        <f t="shared" si="45"/>
        <v>-1.8216625794573562</v>
      </c>
      <c r="BI35">
        <f t="shared" si="45"/>
        <v>-1.8201285893035171</v>
      </c>
      <c r="BJ35">
        <f t="shared" si="45"/>
        <v>-1.8287162902489418</v>
      </c>
      <c r="BK35">
        <f t="shared" si="45"/>
        <v>-1.7761658639011921</v>
      </c>
      <c r="BL35">
        <f t="shared" si="53"/>
        <v>-1.1317761417564545</v>
      </c>
      <c r="BP35" s="300"/>
    </row>
    <row r="36" spans="1:73" x14ac:dyDescent="0.2">
      <c r="A36" s="37" t="s">
        <v>236</v>
      </c>
      <c r="B36" s="43"/>
      <c r="C36" s="30">
        <v>52285.538999999997</v>
      </c>
      <c r="D36" s="30">
        <v>7.0000000000000001E-3</v>
      </c>
      <c r="E36" s="248">
        <f t="shared" si="15"/>
        <v>32101.891166490823</v>
      </c>
      <c r="F36" s="250">
        <f>ROUND(2*E36,0)/2-0.5</f>
        <v>32101.5</v>
      </c>
      <c r="G36" s="256">
        <f t="shared" si="17"/>
        <v>0.14494772500620456</v>
      </c>
      <c r="H36" s="249"/>
      <c r="I36" s="247">
        <f>G36</f>
        <v>0.14494772500620456</v>
      </c>
      <c r="J36" s="247"/>
      <c r="K36" s="247"/>
      <c r="L36" s="228">
        <f t="shared" si="19"/>
        <v>4.3589376630318061E-2</v>
      </c>
      <c r="M36" s="245">
        <f t="shared" si="20"/>
        <v>37267.038999999997</v>
      </c>
      <c r="N36" s="228">
        <f t="shared" si="21"/>
        <v>1.0273514785487574E-2</v>
      </c>
      <c r="O36" s="43">
        <v>0.1</v>
      </c>
      <c r="P36" s="228">
        <f t="shared" si="22"/>
        <v>0.1013583483758865</v>
      </c>
      <c r="Q36" s="228"/>
      <c r="R36">
        <f t="shared" si="23"/>
        <v>1.0273514785487574E-3</v>
      </c>
      <c r="U36">
        <f t="shared" si="40"/>
        <v>4.2122586452793112E-2</v>
      </c>
      <c r="W36" s="37"/>
      <c r="Z36">
        <f t="shared" si="24"/>
        <v>32101.5</v>
      </c>
      <c r="AA36" s="228">
        <f t="shared" si="25"/>
        <v>0.1464145151837295</v>
      </c>
      <c r="AB36" s="228">
        <f t="shared" si="26"/>
        <v>4.2122586452793112E-2</v>
      </c>
      <c r="AC36" s="228">
        <f t="shared" si="27"/>
        <v>0.1013583483758865</v>
      </c>
      <c r="AD36" s="228">
        <f t="shared" si="28"/>
        <v>-1.4667901775249348E-3</v>
      </c>
      <c r="AE36" s="228">
        <f t="shared" si="29"/>
        <v>2.1514734248836297E-7</v>
      </c>
      <c r="AF36">
        <f t="shared" si="30"/>
        <v>0.1013583483758865</v>
      </c>
      <c r="AG36" s="246">
        <f t="shared" si="31"/>
        <v>2.1514734248836297E-6</v>
      </c>
      <c r="AH36">
        <f t="shared" si="32"/>
        <v>0.10282513855341145</v>
      </c>
      <c r="AI36">
        <f t="shared" si="33"/>
        <v>1.101680796972466</v>
      </c>
      <c r="AJ36">
        <f t="shared" si="34"/>
        <v>-0.11364546899149634</v>
      </c>
      <c r="AK36">
        <f t="shared" si="35"/>
        <v>-0.70460128179941606</v>
      </c>
      <c r="AL36">
        <f t="shared" si="36"/>
        <v>-1.4274760602217331</v>
      </c>
      <c r="AM36">
        <f t="shared" si="37"/>
        <v>-0.86604929360754845</v>
      </c>
      <c r="AN36" s="228">
        <f t="shared" si="44"/>
        <v>-0.68274759825207931</v>
      </c>
      <c r="AO36" s="228">
        <f t="shared" si="44"/>
        <v>-0.67468779150906766</v>
      </c>
      <c r="AP36" s="228">
        <f t="shared" si="44"/>
        <v>-0.66027237498275948</v>
      </c>
      <c r="AQ36" s="228">
        <f t="shared" si="44"/>
        <v>-0.63488235133379478</v>
      </c>
      <c r="AR36" s="228">
        <f t="shared" si="44"/>
        <v>-0.5912721479409071</v>
      </c>
      <c r="AS36" s="228">
        <f t="shared" si="44"/>
        <v>-0.51916897055528022</v>
      </c>
      <c r="AT36" s="228">
        <f t="shared" si="44"/>
        <v>-0.40593297078336821</v>
      </c>
      <c r="AU36" s="228">
        <f t="shared" si="39"/>
        <v>-0.23805659152456959</v>
      </c>
      <c r="AW36">
        <v>4000</v>
      </c>
      <c r="AX36">
        <f t="shared" si="46"/>
        <v>-0.17517967210256136</v>
      </c>
      <c r="AY36">
        <f t="shared" si="47"/>
        <v>-0.11239658331045638</v>
      </c>
      <c r="AZ36">
        <f t="shared" si="48"/>
        <v>-6.2783088792104993E-2</v>
      </c>
      <c r="BA36">
        <f t="shared" si="49"/>
        <v>0.42577085081784349</v>
      </c>
      <c r="BB36">
        <f t="shared" si="50"/>
        <v>-0.93044077695358085</v>
      </c>
      <c r="BC36">
        <f t="shared" si="51"/>
        <v>-2.5091983995180911</v>
      </c>
      <c r="BD36">
        <f t="shared" si="52"/>
        <v>-3.0564757562197729</v>
      </c>
      <c r="BE36">
        <f t="shared" si="45"/>
        <v>-1.7951270587403143</v>
      </c>
      <c r="BF36">
        <f t="shared" si="45"/>
        <v>-1.7951330965954497</v>
      </c>
      <c r="BG36">
        <f t="shared" si="45"/>
        <v>-1.7950949682206649</v>
      </c>
      <c r="BH36">
        <f t="shared" si="45"/>
        <v>-1.7953356377883432</v>
      </c>
      <c r="BI36">
        <f t="shared" si="45"/>
        <v>-1.7938122299811381</v>
      </c>
      <c r="BJ36">
        <f t="shared" si="45"/>
        <v>-1.8032897034386313</v>
      </c>
      <c r="BK36">
        <f t="shared" si="45"/>
        <v>-1.7358602201459024</v>
      </c>
      <c r="BL36">
        <f t="shared" si="53"/>
        <v>-1.1010657127328001</v>
      </c>
      <c r="BP36" s="296"/>
      <c r="BQ36" s="296"/>
      <c r="BR36" s="296"/>
      <c r="BS36" s="296"/>
      <c r="BT36" s="296"/>
      <c r="BU36" s="296"/>
    </row>
    <row r="37" spans="1:73" x14ac:dyDescent="0.2">
      <c r="A37" s="39" t="s">
        <v>96</v>
      </c>
      <c r="B37" s="43" t="s">
        <v>71</v>
      </c>
      <c r="C37" s="30">
        <v>52720.593000000001</v>
      </c>
      <c r="D37" s="30">
        <v>5.0000000000000001E-3</v>
      </c>
      <c r="E37" s="248">
        <f t="shared" si="15"/>
        <v>33275.959586645375</v>
      </c>
      <c r="F37" s="250">
        <f>ROUND(2*E37,0)/2-0.5</f>
        <v>33275.5</v>
      </c>
      <c r="G37" s="256">
        <f t="shared" si="17"/>
        <v>0.17030098500981694</v>
      </c>
      <c r="H37" s="249"/>
      <c r="I37" s="228">
        <f>G37</f>
        <v>0.17030098500981694</v>
      </c>
      <c r="J37" s="228"/>
      <c r="L37" s="228">
        <f t="shared" si="19"/>
        <v>5.8879867380420697E-2</v>
      </c>
      <c r="M37" s="245">
        <f t="shared" si="20"/>
        <v>37702.093000000001</v>
      </c>
      <c r="N37" s="228">
        <f t="shared" si="21"/>
        <v>1.2414665453783754E-2</v>
      </c>
      <c r="O37" s="252">
        <v>0.1</v>
      </c>
      <c r="P37" s="228">
        <f t="shared" si="22"/>
        <v>0.11142111762939624</v>
      </c>
      <c r="Q37" s="228"/>
      <c r="R37">
        <f t="shared" si="23"/>
        <v>1.2414665453783754E-3</v>
      </c>
      <c r="U37">
        <f t="shared" si="40"/>
        <v>5.7484295699823176E-2</v>
      </c>
      <c r="Z37">
        <f t="shared" si="24"/>
        <v>33275.5</v>
      </c>
      <c r="AA37" s="228">
        <f t="shared" si="25"/>
        <v>0.17169655669041445</v>
      </c>
      <c r="AB37" s="228">
        <f t="shared" si="26"/>
        <v>5.7484295699823176E-2</v>
      </c>
      <c r="AC37" s="228">
        <f t="shared" si="27"/>
        <v>0.11142111762939624</v>
      </c>
      <c r="AD37" s="228">
        <f t="shared" si="28"/>
        <v>-1.3955716805975071E-3</v>
      </c>
      <c r="AE37" s="228">
        <f t="shared" si="29"/>
        <v>1.9476203156857506E-7</v>
      </c>
      <c r="AF37">
        <f t="shared" si="30"/>
        <v>0.11142111762939624</v>
      </c>
      <c r="AG37" s="246">
        <f t="shared" si="31"/>
        <v>1.9476203156857506E-6</v>
      </c>
      <c r="AH37">
        <f t="shared" si="32"/>
        <v>0.11281668930999376</v>
      </c>
      <c r="AI37">
        <f t="shared" si="33"/>
        <v>1.1995845932793745</v>
      </c>
      <c r="AJ37">
        <f t="shared" si="34"/>
        <v>2.694857199710405E-2</v>
      </c>
      <c r="AK37">
        <f t="shared" si="35"/>
        <v>-0.68335052565417886</v>
      </c>
      <c r="AL37">
        <f t="shared" si="36"/>
        <v>-1.2866326961895029</v>
      </c>
      <c r="AM37">
        <f t="shared" si="37"/>
        <v>-0.74971135140344514</v>
      </c>
      <c r="AN37" s="228">
        <f t="shared" si="44"/>
        <v>-0.59675153961327054</v>
      </c>
      <c r="AO37" s="228">
        <f t="shared" si="44"/>
        <v>-0.58776253857250993</v>
      </c>
      <c r="AP37" s="228">
        <f t="shared" si="44"/>
        <v>-0.5726648424506795</v>
      </c>
      <c r="AQ37" s="228">
        <f t="shared" si="44"/>
        <v>-0.54763091694846833</v>
      </c>
      <c r="AR37" s="228">
        <f t="shared" si="44"/>
        <v>-0.50693629448251654</v>
      </c>
      <c r="AS37" s="228">
        <f t="shared" si="44"/>
        <v>-0.44265242496941193</v>
      </c>
      <c r="AT37" s="228">
        <f t="shared" si="44"/>
        <v>-0.34483220439761103</v>
      </c>
      <c r="AU37" s="228">
        <f t="shared" si="39"/>
        <v>-0.20200254785079896</v>
      </c>
      <c r="AW37">
        <v>5000</v>
      </c>
      <c r="AX37">
        <f t="shared" si="46"/>
        <v>-0.17263287621424867</v>
      </c>
      <c r="AY37">
        <f t="shared" si="47"/>
        <v>-0.11376426078462022</v>
      </c>
      <c r="AZ37">
        <f t="shared" si="48"/>
        <v>-5.8868615429628457E-2</v>
      </c>
      <c r="BA37">
        <f t="shared" si="49"/>
        <v>0.43272051010962997</v>
      </c>
      <c r="BB37">
        <f t="shared" si="50"/>
        <v>-0.92433127246331548</v>
      </c>
      <c r="BC37">
        <f t="shared" si="51"/>
        <v>-2.4928639166755731</v>
      </c>
      <c r="BD37">
        <f t="shared" si="52"/>
        <v>-2.9740651668276334</v>
      </c>
      <c r="BE37">
        <f t="shared" si="45"/>
        <v>-1.7684011514018096</v>
      </c>
      <c r="BF37">
        <f t="shared" si="45"/>
        <v>-1.7684048592909607</v>
      </c>
      <c r="BG37">
        <f t="shared" si="45"/>
        <v>-1.7683783278496068</v>
      </c>
      <c r="BH37">
        <f t="shared" si="45"/>
        <v>-1.7685680936466022</v>
      </c>
      <c r="BI37">
        <f t="shared" si="45"/>
        <v>-1.7672068147942732</v>
      </c>
      <c r="BJ37">
        <f t="shared" si="45"/>
        <v>-1.7767753813356011</v>
      </c>
      <c r="BK37">
        <f t="shared" si="45"/>
        <v>-1.6949559294130609</v>
      </c>
      <c r="BL37">
        <f t="shared" si="53"/>
        <v>-1.0703552837091452</v>
      </c>
      <c r="BP37" s="296"/>
      <c r="BQ37" s="296"/>
      <c r="BR37" s="296"/>
      <c r="BS37" s="296"/>
      <c r="BT37" s="296"/>
      <c r="BU37" s="296"/>
    </row>
    <row r="38" spans="1:73" x14ac:dyDescent="0.2">
      <c r="A38" s="39" t="s">
        <v>50</v>
      </c>
      <c r="B38" s="43"/>
      <c r="C38" s="40">
        <v>39953.776299999998</v>
      </c>
      <c r="D38" s="40" t="s">
        <v>203</v>
      </c>
      <c r="E38" s="248">
        <f t="shared" si="15"/>
        <v>-1177.5020833349568</v>
      </c>
      <c r="F38" s="135">
        <f t="shared" ref="F38:F55" si="54">ROUND(2*E38,0)/2+0.5</f>
        <v>-1177</v>
      </c>
      <c r="G38" s="256">
        <f t="shared" si="17"/>
        <v>-0.1860482400006731</v>
      </c>
      <c r="H38" s="248"/>
      <c r="I38" s="228"/>
      <c r="J38" s="228">
        <f t="shared" ref="J38:J69" si="55">G38</f>
        <v>-0.1860482400006731</v>
      </c>
      <c r="K38" s="228"/>
      <c r="L38" s="228">
        <f t="shared" si="19"/>
        <v>-9.7152675010642647E-2</v>
      </c>
      <c r="M38" s="245">
        <f t="shared" si="20"/>
        <v>24935.276299999998</v>
      </c>
      <c r="N38" s="228">
        <f t="shared" si="21"/>
        <v>7.9024214748967293E-3</v>
      </c>
      <c r="O38" s="5">
        <v>1</v>
      </c>
      <c r="P38" s="228">
        <f t="shared" si="22"/>
        <v>-8.8895564990030457E-2</v>
      </c>
      <c r="Q38" s="228"/>
      <c r="R38">
        <f t="shared" si="23"/>
        <v>7.9024214748967293E-3</v>
      </c>
      <c r="U38">
        <f>$AB38</f>
        <v>-0.10462980395703615</v>
      </c>
      <c r="Z38">
        <f t="shared" si="24"/>
        <v>-1177</v>
      </c>
      <c r="AA38" s="228">
        <f t="shared" si="25"/>
        <v>-0.17857111105427959</v>
      </c>
      <c r="AB38" s="228">
        <f t="shared" si="26"/>
        <v>-0.10462980395703615</v>
      </c>
      <c r="AC38" s="228">
        <f t="shared" si="27"/>
        <v>-8.8895564990030457E-2</v>
      </c>
      <c r="AD38" s="228">
        <f t="shared" si="28"/>
        <v>-7.4771289463935187E-3</v>
      </c>
      <c r="AE38" s="228">
        <f t="shared" si="29"/>
        <v>5.590745728099585E-5</v>
      </c>
      <c r="AF38">
        <f t="shared" si="30"/>
        <v>-8.8895564990030457E-2</v>
      </c>
      <c r="AG38" s="246">
        <f t="shared" si="31"/>
        <v>5.590745728099585E-5</v>
      </c>
      <c r="AH38">
        <f t="shared" si="32"/>
        <v>-8.1418436043636952E-2</v>
      </c>
      <c r="AI38">
        <f t="shared" si="33"/>
        <v>0.39506512734081012</v>
      </c>
      <c r="AJ38">
        <f t="shared" si="34"/>
        <v>-0.95590215268892642</v>
      </c>
      <c r="AK38">
        <f t="shared" si="35"/>
        <v>-0.3753075413939157</v>
      </c>
      <c r="AL38">
        <f t="shared" si="36"/>
        <v>-2.5863009463369422</v>
      </c>
      <c r="AM38">
        <f t="shared" si="37"/>
        <v>-3.50868279150002</v>
      </c>
      <c r="AN38" s="228">
        <f t="shared" si="44"/>
        <v>-1.9272156398514697</v>
      </c>
      <c r="AO38" s="228">
        <f t="shared" si="44"/>
        <v>-1.9272029301249014</v>
      </c>
      <c r="AP38" s="228">
        <f t="shared" si="44"/>
        <v>-1.9272540953816815</v>
      </c>
      <c r="AQ38" s="228">
        <f t="shared" si="44"/>
        <v>-1.9270480777309085</v>
      </c>
      <c r="AR38" s="228">
        <f t="shared" si="44"/>
        <v>-1.9278769174777541</v>
      </c>
      <c r="AS38" s="228">
        <f t="shared" si="44"/>
        <v>-1.9245310663971833</v>
      </c>
      <c r="AT38" s="228">
        <f t="shared" si="44"/>
        <v>-1.9378586150167525</v>
      </c>
      <c r="AU38" s="228">
        <f t="shared" si="39"/>
        <v>-1.2600536037882599</v>
      </c>
      <c r="AW38">
        <v>6000</v>
      </c>
      <c r="AX38">
        <f t="shared" si="46"/>
        <v>-0.16946726676955912</v>
      </c>
      <c r="AY38">
        <f t="shared" si="47"/>
        <v>-0.11462137737137386</v>
      </c>
      <c r="AZ38">
        <f t="shared" si="48"/>
        <v>-5.4845889398185257E-2</v>
      </c>
      <c r="BA38">
        <f t="shared" si="49"/>
        <v>0.44006250474610431</v>
      </c>
      <c r="BB38">
        <f t="shared" si="50"/>
        <v>-0.91775751824022023</v>
      </c>
      <c r="BC38">
        <f t="shared" si="51"/>
        <v>-2.4759810962553979</v>
      </c>
      <c r="BD38">
        <f t="shared" si="52"/>
        <v>-2.892992377632118</v>
      </c>
      <c r="BE38">
        <f t="shared" si="45"/>
        <v>-1.7412303183430866</v>
      </c>
      <c r="BF38">
        <f t="shared" si="45"/>
        <v>-1.7412322345435534</v>
      </c>
      <c r="BG38">
        <f t="shared" si="45"/>
        <v>-1.7412163642353204</v>
      </c>
      <c r="BH38">
        <f t="shared" si="45"/>
        <v>-1.7413477608087466</v>
      </c>
      <c r="BI38">
        <f t="shared" si="45"/>
        <v>-1.7402568361374726</v>
      </c>
      <c r="BJ38">
        <f t="shared" si="45"/>
        <v>-1.7491140177864155</v>
      </c>
      <c r="BK38">
        <f t="shared" si="45"/>
        <v>-1.6534626050884667</v>
      </c>
      <c r="BL38">
        <f t="shared" si="53"/>
        <v>-1.0396448546854908</v>
      </c>
      <c r="BP38" s="296"/>
    </row>
    <row r="39" spans="1:73" ht="13.5" thickBot="1" x14ac:dyDescent="0.25">
      <c r="A39" s="39" t="s">
        <v>50</v>
      </c>
      <c r="B39" s="43"/>
      <c r="C39" s="40">
        <v>39950.812100000003</v>
      </c>
      <c r="D39" s="40" t="s">
        <v>203</v>
      </c>
      <c r="E39" s="248">
        <f t="shared" si="15"/>
        <v>-1185.5014894110211</v>
      </c>
      <c r="F39" s="222">
        <f t="shared" si="54"/>
        <v>-1185</v>
      </c>
      <c r="G39" s="256">
        <f t="shared" si="17"/>
        <v>-0.18582815999252489</v>
      </c>
      <c r="H39" s="248"/>
      <c r="I39" s="228"/>
      <c r="J39" s="228">
        <f t="shared" si="55"/>
        <v>-0.18582815999252489</v>
      </c>
      <c r="K39" s="228"/>
      <c r="L39" s="228">
        <f t="shared" si="19"/>
        <v>-9.7118529619638308E-2</v>
      </c>
      <c r="M39" s="245">
        <f t="shared" si="20"/>
        <v>24932.312100000003</v>
      </c>
      <c r="N39" s="228">
        <f t="shared" si="21"/>
        <v>7.8693985208941608E-3</v>
      </c>
      <c r="O39" s="5">
        <v>1</v>
      </c>
      <c r="P39" s="228">
        <f t="shared" si="22"/>
        <v>-8.870963037288658E-2</v>
      </c>
      <c r="Q39" s="228"/>
      <c r="R39">
        <f t="shared" si="23"/>
        <v>7.8693985208941608E-3</v>
      </c>
      <c r="V39">
        <f t="shared" ref="V39:V50" si="56">$AB39</f>
        <v>-0.10438293646682552</v>
      </c>
      <c r="Z39">
        <f t="shared" si="24"/>
        <v>-1185</v>
      </c>
      <c r="AA39" s="228">
        <f t="shared" si="25"/>
        <v>-0.17856375314533768</v>
      </c>
      <c r="AB39" s="228">
        <f t="shared" si="26"/>
        <v>-0.10438293646682552</v>
      </c>
      <c r="AC39" s="228">
        <f t="shared" si="27"/>
        <v>-8.870963037288658E-2</v>
      </c>
      <c r="AD39" s="228">
        <f t="shared" si="28"/>
        <v>-7.2644068471872103E-3</v>
      </c>
      <c r="AE39" s="228">
        <f t="shared" si="29"/>
        <v>5.2771606841460424E-5</v>
      </c>
      <c r="AF39">
        <f t="shared" si="30"/>
        <v>-8.870963037288658E-2</v>
      </c>
      <c r="AG39" s="246">
        <f t="shared" si="31"/>
        <v>5.2771606841460424E-5</v>
      </c>
      <c r="AH39">
        <f t="shared" si="32"/>
        <v>-8.144522352569937E-2</v>
      </c>
      <c r="AI39">
        <f t="shared" si="33"/>
        <v>0.395023578702973</v>
      </c>
      <c r="AJ39">
        <f t="shared" si="34"/>
        <v>-0.9559346623356435</v>
      </c>
      <c r="AK39">
        <f t="shared" si="35"/>
        <v>-0.37524056345360374</v>
      </c>
      <c r="AL39">
        <f t="shared" si="36"/>
        <v>-2.5864116617928241</v>
      </c>
      <c r="AM39">
        <f t="shared" si="37"/>
        <v>-3.5094197933365874</v>
      </c>
      <c r="AN39" s="228">
        <f t="shared" si="44"/>
        <v>-1.9274124615931838</v>
      </c>
      <c r="AO39" s="228">
        <f t="shared" si="44"/>
        <v>-1.9273995930951391</v>
      </c>
      <c r="AP39" s="228">
        <f t="shared" si="44"/>
        <v>-1.9274513701250846</v>
      </c>
      <c r="AQ39" s="228">
        <f t="shared" si="44"/>
        <v>-1.92724299892576</v>
      </c>
      <c r="AR39" s="228">
        <f t="shared" si="44"/>
        <v>-1.9280808589103284</v>
      </c>
      <c r="AS39" s="228">
        <f t="shared" si="44"/>
        <v>-1.9247002943349496</v>
      </c>
      <c r="AT39" s="228">
        <f t="shared" si="44"/>
        <v>-1.9381577570835224</v>
      </c>
      <c r="AU39" s="228">
        <f t="shared" si="39"/>
        <v>-1.260299287220449</v>
      </c>
      <c r="AW39">
        <v>7000</v>
      </c>
      <c r="AX39">
        <f t="shared" si="46"/>
        <v>-0.16567993591627522</v>
      </c>
      <c r="AY39">
        <f t="shared" si="47"/>
        <v>-0.11496793307071727</v>
      </c>
      <c r="AZ39">
        <f t="shared" si="48"/>
        <v>-5.0712002845557942E-2</v>
      </c>
      <c r="BA39">
        <f t="shared" si="49"/>
        <v>0.44782888457167713</v>
      </c>
      <c r="BB39">
        <f t="shared" si="50"/>
        <v>-0.91067881037071652</v>
      </c>
      <c r="BC39">
        <f t="shared" si="51"/>
        <v>-2.4585087790765443</v>
      </c>
      <c r="BD39">
        <f t="shared" si="52"/>
        <v>-2.813155507813526</v>
      </c>
      <c r="BE39">
        <f t="shared" si="45"/>
        <v>-1.7135891594534667</v>
      </c>
      <c r="BF39">
        <f t="shared" si="45"/>
        <v>-1.7135899481341745</v>
      </c>
      <c r="BG39">
        <f t="shared" si="45"/>
        <v>-1.7135821630751014</v>
      </c>
      <c r="BH39">
        <f t="shared" si="45"/>
        <v>-1.7136589908646425</v>
      </c>
      <c r="BI39">
        <f t="shared" si="45"/>
        <v>-1.7128990013151293</v>
      </c>
      <c r="BJ39">
        <f t="shared" si="45"/>
        <v>-1.7202481824434892</v>
      </c>
      <c r="BK39">
        <f t="shared" si="45"/>
        <v>-1.6113904160497716</v>
      </c>
      <c r="BL39">
        <f t="shared" si="53"/>
        <v>-1.008934425661836</v>
      </c>
      <c r="BP39" s="300"/>
      <c r="BQ39" s="300"/>
      <c r="BR39" s="300"/>
      <c r="BS39" s="300"/>
      <c r="BT39" s="300"/>
      <c r="BU39" s="300"/>
    </row>
    <row r="40" spans="1:73" x14ac:dyDescent="0.2">
      <c r="A40" s="37" t="s">
        <v>22</v>
      </c>
      <c r="B40" s="43"/>
      <c r="C40" s="30">
        <v>39953.962099999997</v>
      </c>
      <c r="D40" s="30" t="s">
        <v>218</v>
      </c>
      <c r="E40" s="248">
        <f t="shared" si="15"/>
        <v>-1177.0006699185442</v>
      </c>
      <c r="F40" s="136">
        <f t="shared" si="54"/>
        <v>-1176.5</v>
      </c>
      <c r="G40" s="256">
        <f t="shared" si="17"/>
        <v>-0.18552449499838986</v>
      </c>
      <c r="H40" s="248"/>
      <c r="I40" s="228"/>
      <c r="J40" s="228">
        <f t="shared" si="55"/>
        <v>-0.18552449499838986</v>
      </c>
      <c r="K40" s="228"/>
      <c r="L40" s="228">
        <f t="shared" si="19"/>
        <v>-9.7154808012638524E-2</v>
      </c>
      <c r="M40" s="245">
        <f t="shared" si="20"/>
        <v>24935.462099999997</v>
      </c>
      <c r="N40" s="228">
        <f t="shared" si="21"/>
        <v>7.809201577959668E-3</v>
      </c>
      <c r="O40" s="5">
        <v>1</v>
      </c>
      <c r="P40" s="228">
        <f t="shared" si="22"/>
        <v>-8.8369686985751331E-2</v>
      </c>
      <c r="Q40" s="228"/>
      <c r="R40">
        <f t="shared" si="23"/>
        <v>7.809201577959668E-3</v>
      </c>
      <c r="V40">
        <f t="shared" si="56"/>
        <v>-0.10410773336985218</v>
      </c>
      <c r="Z40">
        <f t="shared" si="24"/>
        <v>-1176.5</v>
      </c>
      <c r="AA40" s="228">
        <f t="shared" si="25"/>
        <v>-0.17857156964117621</v>
      </c>
      <c r="AB40" s="228">
        <f t="shared" si="26"/>
        <v>-0.10410773336985218</v>
      </c>
      <c r="AC40" s="228">
        <f t="shared" si="27"/>
        <v>-8.8369686985751331E-2</v>
      </c>
      <c r="AD40" s="228">
        <f t="shared" si="28"/>
        <v>-6.9529253572136462E-3</v>
      </c>
      <c r="AE40" s="228">
        <f t="shared" si="29"/>
        <v>4.8343171022984512E-5</v>
      </c>
      <c r="AF40">
        <f t="shared" si="30"/>
        <v>-8.8369686985751331E-2</v>
      </c>
      <c r="AG40" s="246">
        <f t="shared" si="31"/>
        <v>4.8343171022984512E-5</v>
      </c>
      <c r="AH40">
        <f t="shared" si="32"/>
        <v>-8.1416761628537671E-2</v>
      </c>
      <c r="AI40">
        <f t="shared" si="33"/>
        <v>0.39506772466585471</v>
      </c>
      <c r="AJ40">
        <f t="shared" si="34"/>
        <v>-0.95590012022082582</v>
      </c>
      <c r="AK40">
        <f t="shared" si="35"/>
        <v>-0.37531172782820132</v>
      </c>
      <c r="AL40">
        <f t="shared" si="36"/>
        <v>-2.5862940258510152</v>
      </c>
      <c r="AM40">
        <f t="shared" si="37"/>
        <v>-3.5086367332670951</v>
      </c>
      <c r="AN40" s="228">
        <f t="shared" si="44"/>
        <v>-1.9272033378112838</v>
      </c>
      <c r="AO40" s="228">
        <f t="shared" si="44"/>
        <v>-1.9271906379830686</v>
      </c>
      <c r="AP40" s="228">
        <f t="shared" si="44"/>
        <v>-1.9272417650827902</v>
      </c>
      <c r="AQ40" s="228">
        <f t="shared" si="44"/>
        <v>-1.9270358942933028</v>
      </c>
      <c r="AR40" s="228">
        <f t="shared" si="44"/>
        <v>-1.9278641709044757</v>
      </c>
      <c r="AS40" s="228">
        <f t="shared" si="44"/>
        <v>-1.9245204880238853</v>
      </c>
      <c r="AT40" s="228">
        <f t="shared" si="44"/>
        <v>-1.9378399172791214</v>
      </c>
      <c r="AU40" s="228">
        <f t="shared" si="39"/>
        <v>-1.260038248573748</v>
      </c>
      <c r="AW40">
        <v>8000</v>
      </c>
      <c r="AX40">
        <f t="shared" si="46"/>
        <v>-0.16126781818818531</v>
      </c>
      <c r="AY40">
        <f t="shared" si="47"/>
        <v>-0.11480392788265051</v>
      </c>
      <c r="AZ40">
        <f t="shared" si="48"/>
        <v>-4.6463890305534793E-2</v>
      </c>
      <c r="BA40">
        <f t="shared" si="49"/>
        <v>0.45605534806094827</v>
      </c>
      <c r="BB40">
        <f t="shared" si="50"/>
        <v>-0.90304952671199379</v>
      </c>
      <c r="BC40">
        <f t="shared" si="51"/>
        <v>-2.4404014722026131</v>
      </c>
      <c r="BD40">
        <f t="shared" si="52"/>
        <v>-2.7344549546685646</v>
      </c>
      <c r="BE40">
        <f t="shared" si="45"/>
        <v>-1.6854501953999876</v>
      </c>
      <c r="BF40">
        <f t="shared" si="45"/>
        <v>-1.6854504218764363</v>
      </c>
      <c r="BG40">
        <f t="shared" si="45"/>
        <v>-1.6854476410652306</v>
      </c>
      <c r="BH40">
        <f t="shared" si="45"/>
        <v>-1.6854817808544384</v>
      </c>
      <c r="BI40">
        <f t="shared" si="45"/>
        <v>-1.6850619465020351</v>
      </c>
      <c r="BJ40">
        <f t="shared" si="45"/>
        <v>-1.6901227455762853</v>
      </c>
      <c r="BK40">
        <f t="shared" si="45"/>
        <v>-1.5687500770766631</v>
      </c>
      <c r="BL40">
        <f t="shared" si="53"/>
        <v>-0.9782239966381816</v>
      </c>
    </row>
    <row r="41" spans="1:73" x14ac:dyDescent="0.2">
      <c r="A41" s="39" t="s">
        <v>50</v>
      </c>
      <c r="B41" s="43"/>
      <c r="C41" s="40">
        <v>40389.731899999999</v>
      </c>
      <c r="D41" s="40" t="s">
        <v>203</v>
      </c>
      <c r="E41" s="248">
        <f t="shared" si="15"/>
        <v>-1.0005397345607963</v>
      </c>
      <c r="F41" s="135">
        <f t="shared" si="54"/>
        <v>-0.5</v>
      </c>
      <c r="G41" s="256">
        <f t="shared" si="17"/>
        <v>-0.18547625499923015</v>
      </c>
      <c r="H41" s="248"/>
      <c r="I41" s="228"/>
      <c r="J41" s="228">
        <f t="shared" si="55"/>
        <v>-0.18547625499923015</v>
      </c>
      <c r="K41" s="228"/>
      <c r="L41" s="228">
        <f t="shared" si="19"/>
        <v>-0.10181843187514523</v>
      </c>
      <c r="M41" s="245">
        <f t="shared" si="20"/>
        <v>25371.231899999999</v>
      </c>
      <c r="N41" s="228">
        <f t="shared" si="21"/>
        <v>6.9986313698606768E-3</v>
      </c>
      <c r="O41" s="5">
        <v>1</v>
      </c>
      <c r="P41" s="228">
        <f t="shared" si="22"/>
        <v>-8.3657823124084915E-2</v>
      </c>
      <c r="Q41" s="228"/>
      <c r="R41">
        <f t="shared" si="23"/>
        <v>6.9986313698606768E-3</v>
      </c>
      <c r="V41">
        <f t="shared" si="56"/>
        <v>-0.10806260879605269</v>
      </c>
      <c r="Z41">
        <f t="shared" si="24"/>
        <v>-0.5</v>
      </c>
      <c r="AA41" s="228">
        <f t="shared" si="25"/>
        <v>-0.1792320780783227</v>
      </c>
      <c r="AB41" s="228">
        <f t="shared" si="26"/>
        <v>-0.10806260879605269</v>
      </c>
      <c r="AC41" s="228">
        <f t="shared" si="27"/>
        <v>-8.3657823124084915E-2</v>
      </c>
      <c r="AD41" s="228">
        <f t="shared" si="28"/>
        <v>-6.2441769209074516E-3</v>
      </c>
      <c r="AE41" s="228">
        <f t="shared" si="29"/>
        <v>3.8989745419593261E-5</v>
      </c>
      <c r="AF41">
        <f t="shared" si="30"/>
        <v>-8.3657823124084915E-2</v>
      </c>
      <c r="AG41" s="246">
        <f t="shared" si="31"/>
        <v>3.8989745419593261E-5</v>
      </c>
      <c r="AH41">
        <f t="shared" si="32"/>
        <v>-7.7413646203177464E-2</v>
      </c>
      <c r="AI41">
        <f t="shared" si="33"/>
        <v>0.40135555745233864</v>
      </c>
      <c r="AJ41">
        <f t="shared" si="34"/>
        <v>-0.95091376123784033</v>
      </c>
      <c r="AK41">
        <f t="shared" si="35"/>
        <v>-0.38526196567158777</v>
      </c>
      <c r="AL41">
        <f t="shared" si="36"/>
        <v>-2.5697599553339243</v>
      </c>
      <c r="AM41">
        <f t="shared" si="37"/>
        <v>-3.401697542639452</v>
      </c>
      <c r="AN41" s="228">
        <f t="shared" ref="AN41:AT50" si="57">$AU41+$AB$7*SIN(AO41)</f>
        <v>-1.8980424672269727</v>
      </c>
      <c r="AO41" s="228">
        <f t="shared" si="57"/>
        <v>-1.8980460101246339</v>
      </c>
      <c r="AP41" s="228">
        <f t="shared" si="57"/>
        <v>-1.8980305273211251</v>
      </c>
      <c r="AQ41" s="228">
        <f t="shared" si="57"/>
        <v>-1.8980981834620891</v>
      </c>
      <c r="AR41" s="228">
        <f t="shared" si="57"/>
        <v>-1.8978024429864959</v>
      </c>
      <c r="AS41" s="228">
        <f t="shared" si="57"/>
        <v>-1.89909329985433</v>
      </c>
      <c r="AT41" s="228">
        <f t="shared" si="57"/>
        <v>-1.8934223699892083</v>
      </c>
      <c r="AU41" s="228">
        <f t="shared" si="39"/>
        <v>-1.2239227840419304</v>
      </c>
      <c r="AW41">
        <v>9000</v>
      </c>
      <c r="AX41">
        <f t="shared" si="46"/>
        <v>-0.15622767619746353</v>
      </c>
      <c r="AY41">
        <f t="shared" si="47"/>
        <v>-0.11412936180717356</v>
      </c>
      <c r="AZ41">
        <f t="shared" si="48"/>
        <v>-4.2098314390289972E-2</v>
      </c>
      <c r="BA41">
        <f t="shared" si="49"/>
        <v>0.46478177808612864</v>
      </c>
      <c r="BB41">
        <f t="shared" si="50"/>
        <v>-0.89481837234101802</v>
      </c>
      <c r="BC41">
        <f t="shared" si="51"/>
        <v>-2.421608723475154</v>
      </c>
      <c r="BD41">
        <f t="shared" si="52"/>
        <v>-2.6567927612406836</v>
      </c>
      <c r="BE41">
        <f t="shared" si="45"/>
        <v>-1.6567835985500132</v>
      </c>
      <c r="BF41">
        <f t="shared" si="45"/>
        <v>-1.6567836270387779</v>
      </c>
      <c r="BG41">
        <f t="shared" si="45"/>
        <v>-1.6567831610701758</v>
      </c>
      <c r="BH41">
        <f t="shared" si="45"/>
        <v>-1.6567907822404582</v>
      </c>
      <c r="BI41">
        <f t="shared" si="45"/>
        <v>-1.6566660491207958</v>
      </c>
      <c r="BJ41">
        <f t="shared" si="45"/>
        <v>-1.6586853108853736</v>
      </c>
      <c r="BK41">
        <f t="shared" si="45"/>
        <v>-1.5255528387462167</v>
      </c>
      <c r="BL41">
        <f t="shared" si="53"/>
        <v>-0.94751356761452676</v>
      </c>
    </row>
    <row r="42" spans="1:73" x14ac:dyDescent="0.2">
      <c r="A42" s="39" t="s">
        <v>50</v>
      </c>
      <c r="B42" s="43"/>
      <c r="C42" s="40">
        <v>39951.924299999999</v>
      </c>
      <c r="D42" s="40" t="s">
        <v>203</v>
      </c>
      <c r="E42" s="248">
        <f t="shared" si="15"/>
        <v>-1182.5000254619686</v>
      </c>
      <c r="F42" s="135">
        <f t="shared" si="54"/>
        <v>-1182</v>
      </c>
      <c r="G42" s="256">
        <f t="shared" si="17"/>
        <v>-0.1852856899931794</v>
      </c>
      <c r="H42" s="248"/>
      <c r="I42" s="228"/>
      <c r="J42" s="228">
        <f t="shared" si="55"/>
        <v>-0.1852856899931794</v>
      </c>
      <c r="K42" s="228"/>
      <c r="L42" s="228">
        <f t="shared" si="19"/>
        <v>-9.7131337970471604E-2</v>
      </c>
      <c r="M42" s="245">
        <f t="shared" si="20"/>
        <v>24933.424299999999</v>
      </c>
      <c r="N42" s="228">
        <f t="shared" si="21"/>
        <v>7.771189780543487E-3</v>
      </c>
      <c r="O42" s="5">
        <v>1</v>
      </c>
      <c r="P42" s="228">
        <f t="shared" si="22"/>
        <v>-8.8154352022707799E-2</v>
      </c>
      <c r="Q42" s="228"/>
      <c r="R42">
        <f t="shared" si="23"/>
        <v>7.771189780543487E-3</v>
      </c>
      <c r="V42">
        <f t="shared" si="56"/>
        <v>-0.10385051107632967</v>
      </c>
      <c r="Z42">
        <f t="shared" si="24"/>
        <v>-1182</v>
      </c>
      <c r="AA42" s="228">
        <f t="shared" si="25"/>
        <v>-0.17856651688732134</v>
      </c>
      <c r="AB42" s="228">
        <f t="shared" si="26"/>
        <v>-0.10385051107632967</v>
      </c>
      <c r="AC42" s="228">
        <f t="shared" si="27"/>
        <v>-8.8154352022707799E-2</v>
      </c>
      <c r="AD42" s="228">
        <f t="shared" si="28"/>
        <v>-6.7191731058580673E-3</v>
      </c>
      <c r="AE42" s="228">
        <f t="shared" si="29"/>
        <v>4.5147287226486349E-5</v>
      </c>
      <c r="AF42">
        <f t="shared" si="30"/>
        <v>-8.8154352022707799E-2</v>
      </c>
      <c r="AG42" s="246">
        <f t="shared" si="31"/>
        <v>4.5147287226486349E-5</v>
      </c>
      <c r="AH42">
        <f t="shared" si="32"/>
        <v>-8.1435178916849732E-2</v>
      </c>
      <c r="AI42">
        <f t="shared" si="33"/>
        <v>0.39503915755352292</v>
      </c>
      <c r="AJ42">
        <f t="shared" si="34"/>
        <v>-0.95592247338907055</v>
      </c>
      <c r="AK42">
        <f t="shared" si="35"/>
        <v>-0.37526567907655056</v>
      </c>
      <c r="AL42">
        <f t="shared" si="36"/>
        <v>-2.5863701462139659</v>
      </c>
      <c r="AM42">
        <f t="shared" si="37"/>
        <v>-3.5091434021806034</v>
      </c>
      <c r="AN42" s="228">
        <f t="shared" si="57"/>
        <v>-1.9273386558444989</v>
      </c>
      <c r="AO42" s="228">
        <f t="shared" si="57"/>
        <v>-1.9273258469735697</v>
      </c>
      <c r="AP42" s="228">
        <f t="shared" si="57"/>
        <v>-1.9273773943104571</v>
      </c>
      <c r="AQ42" s="228">
        <f t="shared" si="57"/>
        <v>-1.927169906523249</v>
      </c>
      <c r="AR42" s="228">
        <f t="shared" si="57"/>
        <v>-1.9280043816978214</v>
      </c>
      <c r="AS42" s="228">
        <f t="shared" si="57"/>
        <v>-1.9246368396004412</v>
      </c>
      <c r="AT42" s="228">
        <f t="shared" si="57"/>
        <v>-1.9380455836031274</v>
      </c>
      <c r="AU42" s="228">
        <f t="shared" si="39"/>
        <v>-1.2602071559333781</v>
      </c>
      <c r="AW42">
        <v>10000</v>
      </c>
      <c r="AX42">
        <f t="shared" si="46"/>
        <v>-0.15055608731862957</v>
      </c>
      <c r="AY42">
        <f t="shared" si="47"/>
        <v>-0.1129442348442864</v>
      </c>
      <c r="AZ42">
        <f t="shared" si="48"/>
        <v>-3.7611852474343177E-2</v>
      </c>
      <c r="BA42">
        <f t="shared" si="49"/>
        <v>0.47405286891328346</v>
      </c>
      <c r="BB42">
        <f t="shared" si="50"/>
        <v>-0.88592748802456778</v>
      </c>
      <c r="BC42">
        <f t="shared" si="51"/>
        <v>-2.4020743952426789</v>
      </c>
      <c r="BD42">
        <f t="shared" si="52"/>
        <v>-2.5800720149354479</v>
      </c>
      <c r="BE42">
        <f t="shared" ref="BE42:BK51" si="58">$BL42+$AB$7*SIN(BF42)</f>
        <v>-1.6275568992052114</v>
      </c>
      <c r="BF42">
        <f t="shared" si="58"/>
        <v>-1.6275568946477887</v>
      </c>
      <c r="BG42">
        <f t="shared" si="58"/>
        <v>-1.6275570074938042</v>
      </c>
      <c r="BH42">
        <f t="shared" si="58"/>
        <v>-1.6275542132557805</v>
      </c>
      <c r="BI42">
        <f t="shared" si="58"/>
        <v>-1.6276233624393148</v>
      </c>
      <c r="BJ42">
        <f t="shared" si="58"/>
        <v>-1.6258866529230325</v>
      </c>
      <c r="BK42">
        <f t="shared" si="58"/>
        <v>-1.4818104768229741</v>
      </c>
      <c r="BL42">
        <f t="shared" si="53"/>
        <v>-0.91680313859087237</v>
      </c>
    </row>
    <row r="43" spans="1:73" x14ac:dyDescent="0.2">
      <c r="A43" s="39" t="s">
        <v>50</v>
      </c>
      <c r="B43" s="43"/>
      <c r="C43" s="40">
        <v>39953.962599999999</v>
      </c>
      <c r="D43" s="40" t="s">
        <v>203</v>
      </c>
      <c r="E43" s="248">
        <f t="shared" si="15"/>
        <v>-1176.9993205821117</v>
      </c>
      <c r="F43" s="135">
        <f t="shared" si="54"/>
        <v>-1176.5</v>
      </c>
      <c r="G43" s="256">
        <f t="shared" si="17"/>
        <v>-0.185024494996469</v>
      </c>
      <c r="H43" s="248"/>
      <c r="I43" s="228"/>
      <c r="J43" s="228">
        <f t="shared" si="55"/>
        <v>-0.185024494996469</v>
      </c>
      <c r="K43" s="228"/>
      <c r="L43" s="228">
        <f t="shared" si="19"/>
        <v>-9.7154808012638524E-2</v>
      </c>
      <c r="M43" s="245">
        <f t="shared" si="20"/>
        <v>24935.462599999999</v>
      </c>
      <c r="N43" s="228">
        <f t="shared" si="21"/>
        <v>7.7210818906363471E-3</v>
      </c>
      <c r="O43" s="5">
        <v>1</v>
      </c>
      <c r="P43" s="228">
        <f t="shared" si="22"/>
        <v>-8.7869686983830478E-2</v>
      </c>
      <c r="Q43" s="228"/>
      <c r="R43">
        <f t="shared" si="23"/>
        <v>7.7210818906363471E-3</v>
      </c>
      <c r="V43">
        <f t="shared" si="56"/>
        <v>-0.10360773336793133</v>
      </c>
      <c r="Z43">
        <f t="shared" si="24"/>
        <v>-1176.5</v>
      </c>
      <c r="AA43" s="228">
        <f t="shared" si="25"/>
        <v>-0.17857156964117621</v>
      </c>
      <c r="AB43" s="228">
        <f t="shared" si="26"/>
        <v>-0.10360773336793133</v>
      </c>
      <c r="AC43" s="228">
        <f t="shared" si="27"/>
        <v>-8.7869686983830478E-2</v>
      </c>
      <c r="AD43" s="228">
        <f t="shared" si="28"/>
        <v>-6.4529253552927934E-3</v>
      </c>
      <c r="AE43" s="228">
        <f t="shared" si="29"/>
        <v>4.1640245640980627E-5</v>
      </c>
      <c r="AF43">
        <f t="shared" si="30"/>
        <v>-8.7869686983830478E-2</v>
      </c>
      <c r="AG43" s="246">
        <f t="shared" si="31"/>
        <v>4.1640245640980627E-5</v>
      </c>
      <c r="AH43">
        <f t="shared" si="32"/>
        <v>-8.1416761628537671E-2</v>
      </c>
      <c r="AI43">
        <f t="shared" si="33"/>
        <v>0.39506772466585471</v>
      </c>
      <c r="AJ43">
        <f t="shared" si="34"/>
        <v>-0.95590012022082582</v>
      </c>
      <c r="AK43">
        <f t="shared" si="35"/>
        <v>-0.37531172782820132</v>
      </c>
      <c r="AL43">
        <f t="shared" si="36"/>
        <v>-2.5862940258510152</v>
      </c>
      <c r="AM43">
        <f t="shared" si="37"/>
        <v>-3.5086367332670951</v>
      </c>
      <c r="AN43" s="228">
        <f t="shared" si="57"/>
        <v>-1.9272033378112838</v>
      </c>
      <c r="AO43" s="228">
        <f t="shared" si="57"/>
        <v>-1.9271906379830686</v>
      </c>
      <c r="AP43" s="228">
        <f t="shared" si="57"/>
        <v>-1.9272417650827902</v>
      </c>
      <c r="AQ43" s="228">
        <f t="shared" si="57"/>
        <v>-1.9270358942933028</v>
      </c>
      <c r="AR43" s="228">
        <f t="shared" si="57"/>
        <v>-1.9278641709044757</v>
      </c>
      <c r="AS43" s="228">
        <f t="shared" si="57"/>
        <v>-1.9245204880238853</v>
      </c>
      <c r="AT43" s="228">
        <f t="shared" si="57"/>
        <v>-1.9378399172791214</v>
      </c>
      <c r="AU43" s="228">
        <f t="shared" si="39"/>
        <v>-1.260038248573748</v>
      </c>
      <c r="AW43">
        <v>11000</v>
      </c>
      <c r="AX43">
        <f t="shared" si="46"/>
        <v>-0.14424943161768941</v>
      </c>
      <c r="AY43">
        <f t="shared" si="47"/>
        <v>-0.11124854699398903</v>
      </c>
      <c r="AZ43">
        <f t="shared" si="48"/>
        <v>-3.300088462370037E-2</v>
      </c>
      <c r="BA43">
        <f t="shared" si="49"/>
        <v>0.48391886285492569</v>
      </c>
      <c r="BB43">
        <f t="shared" si="50"/>
        <v>-0.87631139272034431</v>
      </c>
      <c r="BC43">
        <f t="shared" si="51"/>
        <v>-2.3817358156871222</v>
      </c>
      <c r="BD43">
        <f t="shared" si="52"/>
        <v>-2.5041962602918999</v>
      </c>
      <c r="BE43">
        <f t="shared" si="58"/>
        <v>-1.5977346608602572</v>
      </c>
      <c r="BF43">
        <f t="shared" si="58"/>
        <v>-1.597734660118491</v>
      </c>
      <c r="BG43">
        <f t="shared" si="58"/>
        <v>-1.5977346988023187</v>
      </c>
      <c r="BH43">
        <f t="shared" si="58"/>
        <v>-1.5977326813292709</v>
      </c>
      <c r="BI43">
        <f t="shared" si="58"/>
        <v>-1.5978376976366833</v>
      </c>
      <c r="BJ43">
        <f t="shared" si="58"/>
        <v>-1.5916811554478438</v>
      </c>
      <c r="BK43">
        <f t="shared" si="58"/>
        <v>-1.4375352811537283</v>
      </c>
      <c r="BL43">
        <f t="shared" si="53"/>
        <v>-0.88609270956721753</v>
      </c>
    </row>
    <row r="44" spans="1:73" x14ac:dyDescent="0.2">
      <c r="A44" s="39" t="s">
        <v>50</v>
      </c>
      <c r="B44" s="43"/>
      <c r="C44" s="40">
        <v>40298.947</v>
      </c>
      <c r="D44" s="40" t="s">
        <v>203</v>
      </c>
      <c r="E44" s="248">
        <f t="shared" si="15"/>
        <v>-245.99928498661359</v>
      </c>
      <c r="F44" s="135">
        <f t="shared" si="54"/>
        <v>-245.5</v>
      </c>
      <c r="G44" s="256">
        <f t="shared" si="17"/>
        <v>-0.18501130499498686</v>
      </c>
      <c r="H44" s="248"/>
      <c r="I44" s="228"/>
      <c r="J44" s="228">
        <f t="shared" si="55"/>
        <v>-0.18501130499498686</v>
      </c>
      <c r="K44" s="228"/>
      <c r="L44" s="228">
        <f t="shared" si="19"/>
        <v>-0.10090507176326326</v>
      </c>
      <c r="M44" s="245">
        <f t="shared" si="20"/>
        <v>25280.447</v>
      </c>
      <c r="N44" s="228">
        <f t="shared" si="21"/>
        <v>7.0738584684290878E-3</v>
      </c>
      <c r="O44" s="5">
        <v>1</v>
      </c>
      <c r="P44" s="228">
        <f t="shared" si="22"/>
        <v>-8.4106233231723601E-2</v>
      </c>
      <c r="Q44" s="228"/>
      <c r="R44">
        <f t="shared" si="23"/>
        <v>7.0738584684290878E-3</v>
      </c>
      <c r="V44">
        <f t="shared" si="56"/>
        <v>-0.1067528992605713</v>
      </c>
      <c r="Z44">
        <f t="shared" si="24"/>
        <v>-245.5</v>
      </c>
      <c r="AA44" s="228">
        <f t="shared" si="25"/>
        <v>-0.1791634774976788</v>
      </c>
      <c r="AB44" s="228">
        <f t="shared" si="26"/>
        <v>-0.1067528992605713</v>
      </c>
      <c r="AC44" s="228">
        <f t="shared" si="27"/>
        <v>-8.4106233231723601E-2</v>
      </c>
      <c r="AD44" s="228">
        <f t="shared" si="28"/>
        <v>-5.8478274973080557E-3</v>
      </c>
      <c r="AE44" s="228">
        <f t="shared" si="29"/>
        <v>3.4197086438272201E-5</v>
      </c>
      <c r="AF44">
        <f t="shared" si="30"/>
        <v>-8.4106233231723601E-2</v>
      </c>
      <c r="AG44" s="246">
        <f t="shared" si="31"/>
        <v>3.4197086438272201E-5</v>
      </c>
      <c r="AH44">
        <f t="shared" si="32"/>
        <v>-7.8258405734415559E-2</v>
      </c>
      <c r="AI44">
        <f t="shared" si="33"/>
        <v>0.4000154725448769</v>
      </c>
      <c r="AJ44">
        <f t="shared" si="34"/>
        <v>-0.95198730558064959</v>
      </c>
      <c r="AK44">
        <f t="shared" si="35"/>
        <v>-0.38317165552893995</v>
      </c>
      <c r="AL44">
        <f t="shared" si="36"/>
        <v>-2.573247786974763</v>
      </c>
      <c r="AM44">
        <f t="shared" si="37"/>
        <v>-3.423752117034824</v>
      </c>
      <c r="AN44" s="228">
        <f t="shared" si="57"/>
        <v>-1.9041555969086166</v>
      </c>
      <c r="AO44" s="228">
        <f t="shared" si="57"/>
        <v>-1.904156785246633</v>
      </c>
      <c r="AP44" s="228">
        <f t="shared" si="57"/>
        <v>-1.9041516839124533</v>
      </c>
      <c r="AQ44" s="228">
        <f t="shared" si="57"/>
        <v>-1.904173582546425</v>
      </c>
      <c r="AR44" s="228">
        <f t="shared" si="57"/>
        <v>-1.9040795679038862</v>
      </c>
      <c r="AS44" s="228">
        <f t="shared" si="57"/>
        <v>-1.9044830088479539</v>
      </c>
      <c r="AT44" s="228">
        <f t="shared" si="57"/>
        <v>-1.9027484070162695</v>
      </c>
      <c r="AU44" s="228">
        <f t="shared" si="39"/>
        <v>-1.2314468391527256</v>
      </c>
      <c r="AW44">
        <v>12000</v>
      </c>
      <c r="AX44">
        <f t="shared" si="46"/>
        <v>-0.13730388087493778</v>
      </c>
      <c r="AY44">
        <f t="shared" si="47"/>
        <v>-0.10904229825628151</v>
      </c>
      <c r="AZ44">
        <f t="shared" si="48"/>
        <v>-2.8261582618656262E-2</v>
      </c>
      <c r="BA44">
        <f t="shared" si="49"/>
        <v>0.49443642028673329</v>
      </c>
      <c r="BB44">
        <f t="shared" si="50"/>
        <v>-0.86589572297646322</v>
      </c>
      <c r="BC44">
        <f t="shared" si="51"/>
        <v>-2.3605227788509726</v>
      </c>
      <c r="BD44">
        <f t="shared" si="52"/>
        <v>-2.4290689021969039</v>
      </c>
      <c r="BE44">
        <f t="shared" si="58"/>
        <v>-1.5672781140109935</v>
      </c>
      <c r="BF44">
        <f t="shared" si="58"/>
        <v>-1.5672781140098335</v>
      </c>
      <c r="BG44">
        <f t="shared" si="58"/>
        <v>-1.5672781135467964</v>
      </c>
      <c r="BH44">
        <f t="shared" si="58"/>
        <v>-1.5672779286777692</v>
      </c>
      <c r="BI44">
        <f t="shared" si="58"/>
        <v>-1.5672048794270914</v>
      </c>
      <c r="BJ44">
        <f t="shared" si="58"/>
        <v>-1.5560272467935659</v>
      </c>
      <c r="BK44">
        <f t="shared" si="58"/>
        <v>-1.3927400440775111</v>
      </c>
      <c r="BL44">
        <f t="shared" si="53"/>
        <v>-0.85538228054356313</v>
      </c>
    </row>
    <row r="45" spans="1:73" x14ac:dyDescent="0.2">
      <c r="A45" s="26" t="s">
        <v>75</v>
      </c>
      <c r="B45" s="25" t="s">
        <v>76</v>
      </c>
      <c r="C45" s="26">
        <v>42183.4</v>
      </c>
      <c r="D45" s="40" t="s">
        <v>203</v>
      </c>
      <c r="E45" s="248">
        <f t="shared" si="15"/>
        <v>4839.5228721835038</v>
      </c>
      <c r="F45" s="135">
        <f t="shared" si="54"/>
        <v>4840</v>
      </c>
      <c r="G45" s="256">
        <f t="shared" si="17"/>
        <v>-0.17680090999056119</v>
      </c>
      <c r="H45" s="248"/>
      <c r="I45" s="228"/>
      <c r="J45" s="228">
        <f t="shared" si="55"/>
        <v>-0.17680090999056119</v>
      </c>
      <c r="K45" s="228"/>
      <c r="L45" s="228">
        <f t="shared" si="19"/>
        <v>-0.11357974208038797</v>
      </c>
      <c r="M45" s="245">
        <f t="shared" si="20"/>
        <v>27164.9</v>
      </c>
      <c r="N45" s="228">
        <f t="shared" si="21"/>
        <v>3.9969160719263161E-3</v>
      </c>
      <c r="O45" s="5">
        <v>1</v>
      </c>
      <c r="P45" s="228">
        <f t="shared" si="22"/>
        <v>-6.3221167910173223E-2</v>
      </c>
      <c r="Q45" s="228"/>
      <c r="R45">
        <f t="shared" si="23"/>
        <v>3.9969160719263161E-3</v>
      </c>
      <c r="V45">
        <f t="shared" si="56"/>
        <v>-0.11729877772053893</v>
      </c>
      <c r="Z45">
        <f t="shared" si="24"/>
        <v>4840</v>
      </c>
      <c r="AA45" s="228">
        <f t="shared" si="25"/>
        <v>-0.17308187435041025</v>
      </c>
      <c r="AB45" s="228">
        <f t="shared" si="26"/>
        <v>-0.11729877772053893</v>
      </c>
      <c r="AC45" s="228">
        <f t="shared" si="27"/>
        <v>-6.3221167910173223E-2</v>
      </c>
      <c r="AD45" s="228">
        <f t="shared" si="28"/>
        <v>-3.7190356401509417E-3</v>
      </c>
      <c r="AE45" s="228">
        <f t="shared" si="29"/>
        <v>1.3831226092712925E-5</v>
      </c>
      <c r="AF45">
        <f t="shared" si="30"/>
        <v>-6.3221167910173223E-2</v>
      </c>
      <c r="AG45" s="246">
        <f t="shared" si="31"/>
        <v>1.3831226092712925E-5</v>
      </c>
      <c r="AH45">
        <f t="shared" si="32"/>
        <v>-5.9502132270022275E-2</v>
      </c>
      <c r="AI45">
        <f t="shared" si="33"/>
        <v>0.4315829855350608</v>
      </c>
      <c r="AJ45">
        <f t="shared" si="34"/>
        <v>-0.92533899616454018</v>
      </c>
      <c r="AK45">
        <f t="shared" si="35"/>
        <v>-0.42860710266291802</v>
      </c>
      <c r="AL45">
        <f t="shared" si="36"/>
        <v>-2.4955132685388648</v>
      </c>
      <c r="AM45">
        <f t="shared" si="37"/>
        <v>-2.9871582758666508</v>
      </c>
      <c r="AN45" s="228">
        <f t="shared" si="57"/>
        <v>-1.7727065625104983</v>
      </c>
      <c r="AO45" s="228">
        <f t="shared" si="57"/>
        <v>-1.7727106145793923</v>
      </c>
      <c r="AP45" s="228">
        <f t="shared" si="57"/>
        <v>-1.7726822304388956</v>
      </c>
      <c r="AQ45" s="228">
        <f t="shared" si="57"/>
        <v>-1.7728809744204967</v>
      </c>
      <c r="AR45" s="228">
        <f t="shared" si="57"/>
        <v>-1.7714853022353443</v>
      </c>
      <c r="AS45" s="228">
        <f t="shared" si="57"/>
        <v>-1.7810932333004259</v>
      </c>
      <c r="AT45" s="228">
        <f t="shared" si="57"/>
        <v>-1.701540455469595</v>
      </c>
      <c r="AU45" s="228">
        <f t="shared" si="39"/>
        <v>-1.0752689523529302</v>
      </c>
      <c r="AW45">
        <v>13000</v>
      </c>
      <c r="AX45">
        <f t="shared" si="46"/>
        <v>-0.12971538796724405</v>
      </c>
      <c r="AY45">
        <f t="shared" si="47"/>
        <v>-0.10632548863116376</v>
      </c>
      <c r="AZ45">
        <f t="shared" si="48"/>
        <v>-2.3389899336080284E-2</v>
      </c>
      <c r="BA45">
        <f t="shared" si="49"/>
        <v>0.50566965393088859</v>
      </c>
      <c r="BB45">
        <f t="shared" si="50"/>
        <v>-0.85459572101064951</v>
      </c>
      <c r="BC45">
        <f t="shared" si="51"/>
        <v>-2.3383563544523467</v>
      </c>
      <c r="BD45">
        <f t="shared" si="52"/>
        <v>-2.3545925675823898</v>
      </c>
      <c r="BE45">
        <f t="shared" si="58"/>
        <v>-1.5361447323876436</v>
      </c>
      <c r="BF45">
        <f t="shared" si="58"/>
        <v>-1.5361447245488149</v>
      </c>
      <c r="BG45">
        <f t="shared" si="58"/>
        <v>-1.5361444067197287</v>
      </c>
      <c r="BH45">
        <f t="shared" si="58"/>
        <v>-1.5361315226396686</v>
      </c>
      <c r="BI45">
        <f t="shared" si="58"/>
        <v>-1.5356132013753769</v>
      </c>
      <c r="BJ45">
        <f t="shared" si="58"/>
        <v>-1.5188878281202127</v>
      </c>
      <c r="BK45">
        <f t="shared" si="58"/>
        <v>-1.3474380483616917</v>
      </c>
      <c r="BL45">
        <f t="shared" si="53"/>
        <v>-0.82467185151990829</v>
      </c>
    </row>
    <row r="46" spans="1:73" x14ac:dyDescent="0.2">
      <c r="A46" s="39" t="s">
        <v>52</v>
      </c>
      <c r="B46" s="43"/>
      <c r="C46" s="40">
        <v>42582.676899999999</v>
      </c>
      <c r="D46" s="40" t="s">
        <v>203</v>
      </c>
      <c r="E46" s="248">
        <f t="shared" si="15"/>
        <v>5917.0406037460207</v>
      </c>
      <c r="F46" s="135">
        <f t="shared" si="54"/>
        <v>5917.5</v>
      </c>
      <c r="G46" s="256">
        <f t="shared" si="17"/>
        <v>-0.17023043499648338</v>
      </c>
      <c r="H46" s="248"/>
      <c r="I46" s="228"/>
      <c r="J46" s="228">
        <f t="shared" si="55"/>
        <v>-0.17023043499648338</v>
      </c>
      <c r="K46" s="228"/>
      <c r="L46" s="228">
        <f t="shared" si="19"/>
        <v>-0.11456998838705237</v>
      </c>
      <c r="M46" s="245">
        <f t="shared" si="20"/>
        <v>27564.176899999999</v>
      </c>
      <c r="N46" s="228">
        <f t="shared" si="21"/>
        <v>3.0980853167613199E-3</v>
      </c>
      <c r="O46" s="5">
        <v>1</v>
      </c>
      <c r="P46" s="228">
        <f t="shared" si="22"/>
        <v>-5.5660446609431008E-2</v>
      </c>
      <c r="Q46" s="228"/>
      <c r="R46">
        <f t="shared" si="23"/>
        <v>3.0980853167613199E-3</v>
      </c>
      <c r="V46">
        <f t="shared" si="56"/>
        <v>-0.11504850432497324</v>
      </c>
      <c r="Z46">
        <f t="shared" si="24"/>
        <v>5917.5</v>
      </c>
      <c r="AA46" s="228">
        <f t="shared" si="25"/>
        <v>-0.16975191905856252</v>
      </c>
      <c r="AB46" s="228">
        <f t="shared" si="26"/>
        <v>-0.11504850432497324</v>
      </c>
      <c r="AC46" s="228">
        <f t="shared" si="27"/>
        <v>-5.5660446609431008E-2</v>
      </c>
      <c r="AD46" s="228">
        <f t="shared" si="28"/>
        <v>-4.7851593792086478E-4</v>
      </c>
      <c r="AE46" s="228">
        <f t="shared" si="29"/>
        <v>2.289775028442849E-7</v>
      </c>
      <c r="AF46">
        <f t="shared" si="30"/>
        <v>-5.5660446609431008E-2</v>
      </c>
      <c r="AG46" s="246">
        <f t="shared" si="31"/>
        <v>2.289775028442849E-7</v>
      </c>
      <c r="AH46">
        <f t="shared" si="32"/>
        <v>-5.518193067151015E-2</v>
      </c>
      <c r="AI46">
        <f t="shared" si="33"/>
        <v>0.43944118876135707</v>
      </c>
      <c r="AJ46">
        <f t="shared" si="34"/>
        <v>-0.91831837770003655</v>
      </c>
      <c r="AK46">
        <f t="shared" si="35"/>
        <v>-0.43883455872236798</v>
      </c>
      <c r="AL46">
        <f t="shared" si="36"/>
        <v>-2.4773956506711006</v>
      </c>
      <c r="AM46">
        <f t="shared" si="37"/>
        <v>-2.8996327324200046</v>
      </c>
      <c r="AN46" s="228">
        <f t="shared" si="57"/>
        <v>-1.7434893526497204</v>
      </c>
      <c r="AO46" s="228">
        <f t="shared" si="57"/>
        <v>-1.743491391428176</v>
      </c>
      <c r="AP46" s="228">
        <f t="shared" si="57"/>
        <v>-1.7434747246148095</v>
      </c>
      <c r="AQ46" s="228">
        <f t="shared" si="57"/>
        <v>-1.7436109275040783</v>
      </c>
      <c r="AR46" s="228">
        <f t="shared" si="57"/>
        <v>-1.7424947289315402</v>
      </c>
      <c r="AS46" s="228">
        <f t="shared" si="57"/>
        <v>-1.7514408953703136</v>
      </c>
      <c r="AT46" s="228">
        <f t="shared" si="57"/>
        <v>-1.6569078550367333</v>
      </c>
      <c r="AU46" s="228">
        <f t="shared" si="39"/>
        <v>-1.0421784650799424</v>
      </c>
      <c r="AW46">
        <v>14000</v>
      </c>
      <c r="AX46">
        <f t="shared" si="46"/>
        <v>-0.12147967511370311</v>
      </c>
      <c r="AY46">
        <f t="shared" si="47"/>
        <v>-0.10309811811863581</v>
      </c>
      <c r="AZ46">
        <f t="shared" si="48"/>
        <v>-1.8381556995067296E-2</v>
      </c>
      <c r="BA46">
        <f t="shared" si="49"/>
        <v>0.51769136809749849</v>
      </c>
      <c r="BB46">
        <f t="shared" si="50"/>
        <v>-0.84231440810056768</v>
      </c>
      <c r="BC46">
        <f t="shared" si="51"/>
        <v>-2.315147454929972</v>
      </c>
      <c r="BD46">
        <f t="shared" si="52"/>
        <v>-2.2806683840986968</v>
      </c>
      <c r="BE46">
        <f t="shared" si="58"/>
        <v>-1.5042877281527991</v>
      </c>
      <c r="BF46">
        <f t="shared" si="58"/>
        <v>-1.5042875911475286</v>
      </c>
      <c r="BG46">
        <f t="shared" si="58"/>
        <v>-1.5042846954697842</v>
      </c>
      <c r="BH46">
        <f t="shared" si="58"/>
        <v>-1.5042235232321106</v>
      </c>
      <c r="BI46">
        <f t="shared" si="58"/>
        <v>-1.502944106080851</v>
      </c>
      <c r="BJ46">
        <f t="shared" si="58"/>
        <v>-1.4802306902435127</v>
      </c>
      <c r="BK46">
        <f t="shared" si="58"/>
        <v>-1.3016430546755839</v>
      </c>
      <c r="BL46">
        <f t="shared" si="53"/>
        <v>-0.7939614224962539</v>
      </c>
    </row>
    <row r="47" spans="1:73" x14ac:dyDescent="0.2">
      <c r="A47" s="39" t="s">
        <v>52</v>
      </c>
      <c r="B47" s="43"/>
      <c r="C47" s="40">
        <v>42577.674500000001</v>
      </c>
      <c r="D47" s="40" t="s">
        <v>203</v>
      </c>
      <c r="E47" s="248">
        <f t="shared" si="15"/>
        <v>5903.5407626573788</v>
      </c>
      <c r="F47" s="135">
        <f t="shared" si="54"/>
        <v>5904</v>
      </c>
      <c r="G47" s="256">
        <f t="shared" si="17"/>
        <v>-0.17017154999484774</v>
      </c>
      <c r="H47" s="248"/>
      <c r="I47" s="228"/>
      <c r="J47" s="228">
        <f t="shared" si="55"/>
        <v>-0.17017154999484774</v>
      </c>
      <c r="K47" s="228"/>
      <c r="L47" s="228">
        <f t="shared" si="19"/>
        <v>-0.11456124843707199</v>
      </c>
      <c r="M47" s="245">
        <f t="shared" si="20"/>
        <v>27559.174500000001</v>
      </c>
      <c r="N47" s="228">
        <f t="shared" si="21"/>
        <v>3.0925056393467554E-3</v>
      </c>
      <c r="O47" s="5">
        <v>1</v>
      </c>
      <c r="P47" s="228">
        <f t="shared" si="22"/>
        <v>-5.5610301557775743E-2</v>
      </c>
      <c r="Q47" s="228"/>
      <c r="R47">
        <f t="shared" si="23"/>
        <v>3.0925056393467554E-3</v>
      </c>
      <c r="V47">
        <f t="shared" si="56"/>
        <v>-0.11493470266003332</v>
      </c>
      <c r="Z47">
        <f t="shared" si="24"/>
        <v>5904</v>
      </c>
      <c r="AA47" s="228">
        <f t="shared" si="25"/>
        <v>-0.16979809577188643</v>
      </c>
      <c r="AB47" s="228">
        <f t="shared" si="26"/>
        <v>-0.11493470266003332</v>
      </c>
      <c r="AC47" s="228">
        <f t="shared" si="27"/>
        <v>-5.5610301557775743E-2</v>
      </c>
      <c r="AD47" s="228">
        <f t="shared" si="28"/>
        <v>-3.7345422296131137E-4</v>
      </c>
      <c r="AE47" s="228">
        <f t="shared" si="29"/>
        <v>1.3946805664763687E-7</v>
      </c>
      <c r="AF47">
        <f t="shared" si="30"/>
        <v>-5.5610301557775743E-2</v>
      </c>
      <c r="AG47" s="246">
        <f t="shared" si="31"/>
        <v>1.3946805664763687E-7</v>
      </c>
      <c r="AH47">
        <f t="shared" si="32"/>
        <v>-5.5236847334814418E-2</v>
      </c>
      <c r="AI47">
        <f t="shared" si="33"/>
        <v>0.43933979238146847</v>
      </c>
      <c r="AJ47">
        <f t="shared" si="34"/>
        <v>-0.91840982940856053</v>
      </c>
      <c r="AK47">
        <f t="shared" si="35"/>
        <v>-0.43870500610259866</v>
      </c>
      <c r="AL47">
        <f t="shared" si="36"/>
        <v>-2.4776267431106933</v>
      </c>
      <c r="AM47">
        <f t="shared" si="37"/>
        <v>-2.9007201405646716</v>
      </c>
      <c r="AN47" s="228">
        <f t="shared" si="57"/>
        <v>-1.7438587091642237</v>
      </c>
      <c r="AO47" s="228">
        <f t="shared" si="57"/>
        <v>-1.7438607684438014</v>
      </c>
      <c r="AP47" s="228">
        <f t="shared" si="57"/>
        <v>-1.7438439696031121</v>
      </c>
      <c r="AQ47" s="228">
        <f t="shared" si="57"/>
        <v>-1.7439809612322223</v>
      </c>
      <c r="AR47" s="228">
        <f t="shared" si="57"/>
        <v>-1.7428606682994467</v>
      </c>
      <c r="AS47" s="228">
        <f t="shared" si="57"/>
        <v>-1.7518208787119049</v>
      </c>
      <c r="AT47" s="228">
        <f t="shared" si="57"/>
        <v>-1.6574712476742848</v>
      </c>
      <c r="AU47" s="228">
        <f t="shared" si="39"/>
        <v>-1.0425930558717615</v>
      </c>
      <c r="AW47">
        <v>15000</v>
      </c>
      <c r="AX47">
        <f t="shared" si="46"/>
        <v>-0.1125922185775169</v>
      </c>
      <c r="AY47">
        <f t="shared" si="47"/>
        <v>-9.936018671869766E-2</v>
      </c>
      <c r="AZ47">
        <f t="shared" si="48"/>
        <v>-1.3232031858819248E-2</v>
      </c>
      <c r="BA47">
        <f t="shared" si="49"/>
        <v>0.53058455683479855</v>
      </c>
      <c r="BB47">
        <f t="shared" si="50"/>
        <v>-0.82894035919310372</v>
      </c>
      <c r="BC47">
        <f t="shared" si="51"/>
        <v>-2.2907950887132178</v>
      </c>
      <c r="BD47">
        <f t="shared" si="52"/>
        <v>-2.2071951236379572</v>
      </c>
      <c r="BE47">
        <f t="shared" si="58"/>
        <v>-1.4716554334165441</v>
      </c>
      <c r="BF47">
        <f t="shared" si="58"/>
        <v>-1.4716545818883051</v>
      </c>
      <c r="BG47">
        <f t="shared" si="58"/>
        <v>-1.471642497945407</v>
      </c>
      <c r="BH47">
        <f t="shared" si="58"/>
        <v>-1.4714711739912851</v>
      </c>
      <c r="BI47">
        <f t="shared" si="58"/>
        <v>-1.469073113243931</v>
      </c>
      <c r="BJ47">
        <f t="shared" si="58"/>
        <v>-1.4400289146129643</v>
      </c>
      <c r="BK47">
        <f t="shared" si="58"/>
        <v>-1.2553692886133554</v>
      </c>
      <c r="BL47">
        <f t="shared" si="53"/>
        <v>-0.76325099347259906</v>
      </c>
    </row>
    <row r="48" spans="1:73" x14ac:dyDescent="0.2">
      <c r="A48" s="39" t="s">
        <v>52</v>
      </c>
      <c r="B48" s="43"/>
      <c r="C48" s="40">
        <v>42569.7091</v>
      </c>
      <c r="D48" s="40" t="s">
        <v>203</v>
      </c>
      <c r="E48" s="248">
        <f t="shared" si="15"/>
        <v>5882.0447539000743</v>
      </c>
      <c r="F48" s="135">
        <f t="shared" si="54"/>
        <v>5882.5</v>
      </c>
      <c r="G48" s="256">
        <f t="shared" si="17"/>
        <v>-0.16869258499355055</v>
      </c>
      <c r="H48" s="248"/>
      <c r="I48" s="228"/>
      <c r="J48" s="228">
        <f t="shared" si="55"/>
        <v>-0.16869258499355055</v>
      </c>
      <c r="K48" s="228"/>
      <c r="L48" s="228">
        <f t="shared" si="19"/>
        <v>-0.11454713715893974</v>
      </c>
      <c r="M48" s="245">
        <f t="shared" si="20"/>
        <v>27551.2091</v>
      </c>
      <c r="N48" s="228">
        <f t="shared" si="21"/>
        <v>2.9317295212105605E-3</v>
      </c>
      <c r="O48" s="5">
        <v>1</v>
      </c>
      <c r="P48" s="228">
        <f t="shared" si="22"/>
        <v>-5.414544783461081E-2</v>
      </c>
      <c r="Q48" s="228"/>
      <c r="R48">
        <f t="shared" si="23"/>
        <v>2.9317295212105605E-3</v>
      </c>
      <c r="V48">
        <f t="shared" si="56"/>
        <v>-0.11336831949630091</v>
      </c>
      <c r="Z48">
        <f t="shared" si="24"/>
        <v>5882.5</v>
      </c>
      <c r="AA48" s="228">
        <f t="shared" si="25"/>
        <v>-0.16987140265618939</v>
      </c>
      <c r="AB48" s="228">
        <f t="shared" si="26"/>
        <v>-0.11336831949630091</v>
      </c>
      <c r="AC48" s="228">
        <f t="shared" si="27"/>
        <v>-5.414544783461081E-2</v>
      </c>
      <c r="AD48" s="228">
        <f t="shared" si="28"/>
        <v>1.1788176626388314E-3</v>
      </c>
      <c r="AE48" s="228">
        <f t="shared" si="29"/>
        <v>1.3896110817492776E-6</v>
      </c>
      <c r="AF48">
        <f t="shared" si="30"/>
        <v>-5.414544783461081E-2</v>
      </c>
      <c r="AG48" s="246">
        <f t="shared" si="31"/>
        <v>1.3896110817492776E-6</v>
      </c>
      <c r="AH48">
        <f t="shared" si="32"/>
        <v>-5.5324265497249635E-2</v>
      </c>
      <c r="AI48">
        <f t="shared" si="33"/>
        <v>0.43917846757251966</v>
      </c>
      <c r="AJ48">
        <f t="shared" si="34"/>
        <v>-0.9185552864740073</v>
      </c>
      <c r="AK48">
        <f t="shared" si="35"/>
        <v>-0.43849875661400523</v>
      </c>
      <c r="AL48">
        <f t="shared" si="36"/>
        <v>-2.4779945591506758</v>
      </c>
      <c r="AM48">
        <f t="shared" si="37"/>
        <v>-2.9024524074024582</v>
      </c>
      <c r="AN48" s="228">
        <f t="shared" si="57"/>
        <v>-1.7444467676935895</v>
      </c>
      <c r="AO48" s="228">
        <f t="shared" si="57"/>
        <v>-1.744448859880289</v>
      </c>
      <c r="AP48" s="228">
        <f t="shared" si="57"/>
        <v>-1.7444318498088913</v>
      </c>
      <c r="AQ48" s="228">
        <f t="shared" si="57"/>
        <v>-1.7445700987384107</v>
      </c>
      <c r="AR48" s="228">
        <f t="shared" si="57"/>
        <v>-1.7434433099060309</v>
      </c>
      <c r="AS48" s="228">
        <f t="shared" si="57"/>
        <v>-1.7524255862099161</v>
      </c>
      <c r="AT48" s="228">
        <f t="shared" si="57"/>
        <v>-1.658368284413883</v>
      </c>
      <c r="AU48" s="228">
        <f t="shared" si="39"/>
        <v>-1.0432533300957703</v>
      </c>
      <c r="AW48">
        <v>16000</v>
      </c>
      <c r="AX48">
        <f t="shared" si="46"/>
        <v>-0.10304822644085235</v>
      </c>
      <c r="AY48">
        <f t="shared" si="47"/>
        <v>-9.5111694431349342E-2</v>
      </c>
      <c r="AZ48">
        <f t="shared" si="48"/>
        <v>-7.9365320095029987E-3</v>
      </c>
      <c r="BA48">
        <f t="shared" si="49"/>
        <v>0.54444423276117893</v>
      </c>
      <c r="BB48">
        <f t="shared" si="50"/>
        <v>-0.81434496634426912</v>
      </c>
      <c r="BC48">
        <f t="shared" si="51"/>
        <v>-2.265184203983007</v>
      </c>
      <c r="BD48">
        <f t="shared" si="52"/>
        <v>-2.1340681473782745</v>
      </c>
      <c r="BE48">
        <f t="shared" si="58"/>
        <v>-1.4381905243535018</v>
      </c>
      <c r="BF48">
        <f t="shared" si="58"/>
        <v>-1.438187202596533</v>
      </c>
      <c r="BG48">
        <f t="shared" si="58"/>
        <v>-1.4381519174863908</v>
      </c>
      <c r="BH48">
        <f t="shared" si="58"/>
        <v>-1.4377776784788894</v>
      </c>
      <c r="BI48">
        <f t="shared" si="58"/>
        <v>-1.4338710150722367</v>
      </c>
      <c r="BJ48">
        <f t="shared" si="58"/>
        <v>-1.398261253933669</v>
      </c>
      <c r="BK48">
        <f t="shared" si="58"/>
        <v>-1.2086314272784944</v>
      </c>
      <c r="BL48">
        <f t="shared" si="53"/>
        <v>-0.73254056444894422</v>
      </c>
    </row>
    <row r="49" spans="1:64" x14ac:dyDescent="0.2">
      <c r="A49" s="39" t="s">
        <v>53</v>
      </c>
      <c r="B49" s="43"/>
      <c r="C49" s="40">
        <v>45132.3056</v>
      </c>
      <c r="D49" s="40" t="s">
        <v>203</v>
      </c>
      <c r="E49" s="248">
        <f t="shared" si="15"/>
        <v>12797.65436615179</v>
      </c>
      <c r="F49" s="135">
        <f t="shared" si="54"/>
        <v>12798</v>
      </c>
      <c r="G49" s="256">
        <f t="shared" si="17"/>
        <v>-0.12807548999262508</v>
      </c>
      <c r="H49" s="248"/>
      <c r="I49" s="228"/>
      <c r="J49" s="228">
        <f t="shared" si="55"/>
        <v>-0.12807548999262508</v>
      </c>
      <c r="K49" s="228"/>
      <c r="L49" s="228">
        <f t="shared" si="19"/>
        <v>-0.10691543436184103</v>
      </c>
      <c r="M49" s="245">
        <f t="shared" si="20"/>
        <v>30113.8056</v>
      </c>
      <c r="N49" s="228">
        <f t="shared" si="21"/>
        <v>4.4774795429787566E-4</v>
      </c>
      <c r="O49" s="5">
        <v>1</v>
      </c>
      <c r="P49" s="228">
        <f t="shared" si="22"/>
        <v>-2.1160055630784047E-2</v>
      </c>
      <c r="Q49" s="228"/>
      <c r="R49">
        <f t="shared" si="23"/>
        <v>4.4774795429787566E-4</v>
      </c>
      <c r="V49">
        <f t="shared" si="56"/>
        <v>-0.10369063778577133</v>
      </c>
      <c r="Z49">
        <f t="shared" si="24"/>
        <v>12798</v>
      </c>
      <c r="AA49" s="228">
        <f t="shared" si="25"/>
        <v>-0.13130028656869477</v>
      </c>
      <c r="AB49" s="228">
        <f t="shared" si="26"/>
        <v>-0.10369063778577133</v>
      </c>
      <c r="AC49" s="228">
        <f t="shared" si="27"/>
        <v>-2.1160055630784047E-2</v>
      </c>
      <c r="AD49" s="228">
        <f t="shared" si="28"/>
        <v>3.2247965760696939E-3</v>
      </c>
      <c r="AE49" s="228">
        <f t="shared" si="29"/>
        <v>1.0399312957030821E-5</v>
      </c>
      <c r="AF49">
        <f t="shared" si="30"/>
        <v>-2.1160055630784047E-2</v>
      </c>
      <c r="AG49" s="246">
        <f t="shared" si="31"/>
        <v>1.0399312957030821E-5</v>
      </c>
      <c r="AH49">
        <f t="shared" si="32"/>
        <v>-2.4384852206853751E-2</v>
      </c>
      <c r="AI49">
        <f t="shared" si="33"/>
        <v>0.50333947930536038</v>
      </c>
      <c r="AJ49">
        <f t="shared" si="34"/>
        <v>-0.8569540872571948</v>
      </c>
      <c r="AK49">
        <f t="shared" si="35"/>
        <v>-0.51002968342015698</v>
      </c>
      <c r="AL49">
        <f t="shared" si="36"/>
        <v>-2.3429149561356888</v>
      </c>
      <c r="AM49">
        <f t="shared" si="37"/>
        <v>-2.369589063797418</v>
      </c>
      <c r="AN49" s="228">
        <f t="shared" si="57"/>
        <v>-1.5424904206127099</v>
      </c>
      <c r="AO49" s="228">
        <f t="shared" si="57"/>
        <v>-1.5424904172798461</v>
      </c>
      <c r="AP49" s="228">
        <f t="shared" si="57"/>
        <v>-1.5424902518636407</v>
      </c>
      <c r="AQ49" s="228">
        <f t="shared" si="57"/>
        <v>-1.5424820431650574</v>
      </c>
      <c r="AR49" s="228">
        <f t="shared" si="57"/>
        <v>-1.5420776367697018</v>
      </c>
      <c r="AS49" s="228">
        <f t="shared" si="57"/>
        <v>-1.5265113499838714</v>
      </c>
      <c r="AT49" s="228">
        <f t="shared" si="57"/>
        <v>-1.3566292373520346</v>
      </c>
      <c r="AU49" s="228">
        <f t="shared" si="39"/>
        <v>-0.83087535818268643</v>
      </c>
      <c r="AW49">
        <v>17000</v>
      </c>
      <c r="AX49">
        <f t="shared" si="46"/>
        <v>-9.2842605197490283E-2</v>
      </c>
      <c r="AY49">
        <f t="shared" si="47"/>
        <v>-9.0352641256590802E-2</v>
      </c>
      <c r="AZ49">
        <f t="shared" si="48"/>
        <v>-2.4899639408994842E-3</v>
      </c>
      <c r="BA49">
        <f t="shared" si="49"/>
        <v>0.55937968203317401</v>
      </c>
      <c r="BB49">
        <f t="shared" si="50"/>
        <v>-0.79837904015204397</v>
      </c>
      <c r="BC49">
        <f t="shared" si="51"/>
        <v>-2.2381829943505189</v>
      </c>
      <c r="BD49">
        <f t="shared" si="52"/>
        <v>-2.0611780781228108</v>
      </c>
      <c r="BE49">
        <f t="shared" si="58"/>
        <v>-1.4038290314847734</v>
      </c>
      <c r="BF49">
        <f t="shared" si="58"/>
        <v>-1.4038191418086656</v>
      </c>
      <c r="BG49">
        <f t="shared" si="58"/>
        <v>-1.4037355780147847</v>
      </c>
      <c r="BH49">
        <f t="shared" si="58"/>
        <v>-1.4030311437111633</v>
      </c>
      <c r="BI49">
        <f t="shared" si="58"/>
        <v>-1.3972053533683839</v>
      </c>
      <c r="BJ49">
        <f t="shared" si="58"/>
        <v>-1.3549124879071455</v>
      </c>
      <c r="BK49">
        <f t="shared" si="58"/>
        <v>-1.1614445854424729</v>
      </c>
      <c r="BL49">
        <f t="shared" si="53"/>
        <v>-0.70183013542528982</v>
      </c>
    </row>
    <row r="50" spans="1:64" x14ac:dyDescent="0.2">
      <c r="A50" s="39" t="s">
        <v>53</v>
      </c>
      <c r="B50" s="43"/>
      <c r="C50" s="40">
        <v>45131.379300000001</v>
      </c>
      <c r="D50" s="40" t="s">
        <v>203</v>
      </c>
      <c r="E50" s="248">
        <f t="shared" si="15"/>
        <v>12795.154585486427</v>
      </c>
      <c r="F50" s="135">
        <f t="shared" si="54"/>
        <v>12795.5</v>
      </c>
      <c r="G50" s="256">
        <f t="shared" si="17"/>
        <v>-0.12799421499221353</v>
      </c>
      <c r="H50" s="248"/>
      <c r="I50" s="228"/>
      <c r="J50" s="228">
        <f t="shared" si="55"/>
        <v>-0.12799421499221353</v>
      </c>
      <c r="K50" s="228"/>
      <c r="L50" s="228">
        <f t="shared" si="19"/>
        <v>-0.10692260515826216</v>
      </c>
      <c r="M50" s="245">
        <f t="shared" si="20"/>
        <v>30112.879300000001</v>
      </c>
      <c r="N50" s="228">
        <f t="shared" si="21"/>
        <v>4.4401274099427611E-4</v>
      </c>
      <c r="O50" s="5">
        <v>1</v>
      </c>
      <c r="P50" s="228">
        <f t="shared" si="22"/>
        <v>-2.1071609833951371E-2</v>
      </c>
      <c r="Q50" s="228"/>
      <c r="R50">
        <f t="shared" si="23"/>
        <v>4.4401274099427611E-4</v>
      </c>
      <c r="V50">
        <f t="shared" si="56"/>
        <v>-0.10359708378882698</v>
      </c>
      <c r="Z50">
        <f t="shared" si="24"/>
        <v>12795.5</v>
      </c>
      <c r="AA50" s="228">
        <f t="shared" si="25"/>
        <v>-0.1313197363616487</v>
      </c>
      <c r="AB50" s="228">
        <f t="shared" si="26"/>
        <v>-0.10359708378882698</v>
      </c>
      <c r="AC50" s="228">
        <f t="shared" si="27"/>
        <v>-2.1071609833951371E-2</v>
      </c>
      <c r="AD50" s="228">
        <f t="shared" si="28"/>
        <v>3.3255213694351748E-3</v>
      </c>
      <c r="AE50" s="228">
        <f t="shared" si="29"/>
        <v>1.105909237857E-5</v>
      </c>
      <c r="AF50">
        <f t="shared" si="30"/>
        <v>-2.1071609833951371E-2</v>
      </c>
      <c r="AG50" s="246">
        <f t="shared" si="31"/>
        <v>1.105909237857E-5</v>
      </c>
      <c r="AH50">
        <f t="shared" si="32"/>
        <v>-2.4397131203386546E-2</v>
      </c>
      <c r="AI50">
        <f t="shared" si="33"/>
        <v>0.50331083919224517</v>
      </c>
      <c r="AJ50">
        <f t="shared" si="34"/>
        <v>-0.85698302796742443</v>
      </c>
      <c r="AK50">
        <f t="shared" si="35"/>
        <v>-0.51000179246981503</v>
      </c>
      <c r="AL50">
        <f t="shared" si="36"/>
        <v>-2.3429711114873317</v>
      </c>
      <c r="AM50">
        <f t="shared" si="37"/>
        <v>-2.3697748086426778</v>
      </c>
      <c r="AN50" s="228">
        <f t="shared" si="57"/>
        <v>-1.5425687731720132</v>
      </c>
      <c r="AO50" s="228">
        <f t="shared" si="57"/>
        <v>-1.542568769877634</v>
      </c>
      <c r="AP50" s="228">
        <f t="shared" si="57"/>
        <v>-1.5425686059177734</v>
      </c>
      <c r="AQ50" s="228">
        <f t="shared" si="57"/>
        <v>-1.5425604469067526</v>
      </c>
      <c r="AR50" s="228">
        <f t="shared" si="57"/>
        <v>-1.5421573710727206</v>
      </c>
      <c r="AS50" s="228">
        <f t="shared" si="57"/>
        <v>-1.5266053134635778</v>
      </c>
      <c r="AT50" s="228">
        <f t="shared" si="57"/>
        <v>-1.356742863174945</v>
      </c>
      <c r="AU50" s="228">
        <f t="shared" si="39"/>
        <v>-0.8309521342552455</v>
      </c>
      <c r="AW50">
        <v>18000</v>
      </c>
      <c r="AX50">
        <f t="shared" si="46"/>
        <v>-8.1969910440043911E-2</v>
      </c>
      <c r="AY50">
        <f t="shared" si="47"/>
        <v>-8.5083027194422081E-2</v>
      </c>
      <c r="AZ50">
        <f t="shared" si="48"/>
        <v>3.1131167543781658E-3</v>
      </c>
      <c r="BA50">
        <f t="shared" si="49"/>
        <v>0.57551727184701229</v>
      </c>
      <c r="BB50">
        <f t="shared" si="50"/>
        <v>-0.78086854653595206</v>
      </c>
      <c r="BC50">
        <f t="shared" si="51"/>
        <v>-2.2096394947579849</v>
      </c>
      <c r="BD50">
        <f t="shared" si="52"/>
        <v>-1.9884091166167555</v>
      </c>
      <c r="BE50">
        <f t="shared" si="58"/>
        <v>-1.3684990659793894</v>
      </c>
      <c r="BF50">
        <f t="shared" si="58"/>
        <v>-1.3684744364378432</v>
      </c>
      <c r="BG50">
        <f t="shared" si="58"/>
        <v>-1.3683023371242671</v>
      </c>
      <c r="BH50">
        <f t="shared" si="58"/>
        <v>-1.3671037925946901</v>
      </c>
      <c r="BI50">
        <f t="shared" si="58"/>
        <v>-1.3589421858596236</v>
      </c>
      <c r="BJ50">
        <f t="shared" si="58"/>
        <v>-1.3099737496052681</v>
      </c>
      <c r="BK50">
        <f t="shared" si="58"/>
        <v>-1.1138243012906648</v>
      </c>
      <c r="BL50">
        <f t="shared" si="53"/>
        <v>-0.67111970640163521</v>
      </c>
    </row>
    <row r="51" spans="1:64" x14ac:dyDescent="0.2">
      <c r="A51" s="39" t="s">
        <v>49</v>
      </c>
      <c r="B51" s="43"/>
      <c r="C51" s="40">
        <v>35627.459600000002</v>
      </c>
      <c r="D51" s="40" t="s">
        <v>203</v>
      </c>
      <c r="E51" s="248">
        <f t="shared" si="15"/>
        <v>-12852.815522717667</v>
      </c>
      <c r="F51" s="134">
        <f t="shared" si="54"/>
        <v>-12852.5</v>
      </c>
      <c r="G51" s="251">
        <f t="shared" si="17"/>
        <v>-0.11691773499478586</v>
      </c>
      <c r="H51" s="248"/>
      <c r="I51" s="228"/>
      <c r="J51" s="228">
        <f t="shared" si="55"/>
        <v>-0.11691773499478586</v>
      </c>
      <c r="K51" s="228"/>
      <c r="L51" s="228">
        <f t="shared" si="19"/>
        <v>-1.2544314248824601E-2</v>
      </c>
      <c r="M51" s="245">
        <f t="shared" si="20"/>
        <v>20608.959600000002</v>
      </c>
      <c r="N51" s="228">
        <f t="shared" si="21"/>
        <v>1.0893810958213457E-2</v>
      </c>
      <c r="O51" s="5">
        <v>1</v>
      </c>
      <c r="P51" s="228">
        <f t="shared" si="22"/>
        <v>-0.10437342074596126</v>
      </c>
      <c r="Q51" s="228"/>
      <c r="R51">
        <f t="shared" si="23"/>
        <v>1.0893810958213457E-2</v>
      </c>
      <c r="Z51">
        <f t="shared" si="24"/>
        <v>-12852.5</v>
      </c>
      <c r="AA51" s="228">
        <f t="shared" si="25"/>
        <v>-0.12725369479126281</v>
      </c>
      <c r="AB51" s="228"/>
      <c r="AC51" s="228"/>
      <c r="AD51" s="228"/>
      <c r="AE51" s="228">
        <f t="shared" si="29"/>
        <v>1.0683206491438774E-4</v>
      </c>
      <c r="AG51" s="246"/>
      <c r="AH51">
        <f t="shared" si="32"/>
        <v>-0.11470938054243822</v>
      </c>
      <c r="AI51">
        <f t="shared" si="33"/>
        <v>0.34805437420732088</v>
      </c>
      <c r="AJ51">
        <f t="shared" si="34"/>
        <v>-0.98783592739560511</v>
      </c>
      <c r="AK51">
        <f t="shared" si="35"/>
        <v>-0.28595253416629834</v>
      </c>
      <c r="AL51">
        <f t="shared" si="36"/>
        <v>-2.7282474937608776</v>
      </c>
      <c r="AM51">
        <f t="shared" si="37"/>
        <v>-4.7694834008687099</v>
      </c>
      <c r="AN51" s="228">
        <f t="shared" ref="AN51:AT60" si="59">$AU51+$AB$7*SIN(AO51)</f>
        <v>-2.1966340283085959</v>
      </c>
      <c r="AO51" s="228">
        <f t="shared" si="59"/>
        <v>-2.194123510475638</v>
      </c>
      <c r="AP51" s="228">
        <f t="shared" si="59"/>
        <v>-2.200139598024752</v>
      </c>
      <c r="AQ51" s="228">
        <f t="shared" si="59"/>
        <v>-2.1856376482187092</v>
      </c>
      <c r="AR51" s="228">
        <f t="shared" si="59"/>
        <v>-2.220117839894824</v>
      </c>
      <c r="AS51" s="228">
        <f t="shared" si="59"/>
        <v>-2.1351616466520316</v>
      </c>
      <c r="AT51" s="228">
        <f t="shared" si="59"/>
        <v>-2.3296997483078976</v>
      </c>
      <c r="AU51" s="228">
        <f t="shared" si="39"/>
        <v>-1.6186132178539396</v>
      </c>
      <c r="AW51">
        <v>19000</v>
      </c>
      <c r="AX51">
        <f t="shared" si="46"/>
        <v>-7.0424277346385677E-2</v>
      </c>
      <c r="AY51">
        <f t="shared" si="47"/>
        <v>-7.9302852244843153E-2</v>
      </c>
      <c r="AZ51">
        <f t="shared" si="48"/>
        <v>8.8785748984574701E-3</v>
      </c>
      <c r="BA51">
        <f t="shared" si="49"/>
        <v>0.59300397632408153</v>
      </c>
      <c r="BB51">
        <f t="shared" si="50"/>
        <v>-0.76160920731445725</v>
      </c>
      <c r="BC51">
        <f t="shared" si="51"/>
        <v>-2.1793772400599614</v>
      </c>
      <c r="BD51">
        <f t="shared" si="52"/>
        <v>-1.9156369136396589</v>
      </c>
      <c r="BE51">
        <f t="shared" si="58"/>
        <v>-1.3321191785293527</v>
      </c>
      <c r="BF51">
        <f t="shared" si="58"/>
        <v>-1.3320652098591856</v>
      </c>
      <c r="BG51">
        <f t="shared" si="58"/>
        <v>-1.3317448331626813</v>
      </c>
      <c r="BH51">
        <f t="shared" si="58"/>
        <v>-1.3298515691021353</v>
      </c>
      <c r="BI51">
        <f t="shared" si="58"/>
        <v>-1.3189481408392918</v>
      </c>
      <c r="BJ51">
        <f t="shared" si="58"/>
        <v>-1.2634428180920563</v>
      </c>
      <c r="BK51">
        <f t="shared" si="58"/>
        <v>-1.0657865217689639</v>
      </c>
      <c r="BL51">
        <f t="shared" si="53"/>
        <v>-0.64040927737798059</v>
      </c>
    </row>
    <row r="52" spans="1:64" x14ac:dyDescent="0.2">
      <c r="A52" s="37" t="s">
        <v>83</v>
      </c>
      <c r="B52" s="43"/>
      <c r="C52" s="30">
        <v>35624.495699999999</v>
      </c>
      <c r="D52" s="40" t="s">
        <v>203</v>
      </c>
      <c r="E52" s="248">
        <f t="shared" si="15"/>
        <v>-12860.814119191895</v>
      </c>
      <c r="F52" s="134">
        <f t="shared" si="54"/>
        <v>-12860.5</v>
      </c>
      <c r="G52" s="251">
        <f t="shared" si="17"/>
        <v>-0.11639765499421628</v>
      </c>
      <c r="H52" s="249"/>
      <c r="I52" s="247"/>
      <c r="J52" s="228">
        <f t="shared" si="55"/>
        <v>-0.11639765499421628</v>
      </c>
      <c r="K52" s="247"/>
      <c r="L52" s="228">
        <f t="shared" si="19"/>
        <v>-1.2462480428692607E-2</v>
      </c>
      <c r="M52" s="245">
        <f t="shared" si="20"/>
        <v>20605.995699999999</v>
      </c>
      <c r="N52" s="228">
        <f t="shared" si="21"/>
        <v>1.0802520511965879E-2</v>
      </c>
      <c r="O52" s="5">
        <v>1</v>
      </c>
      <c r="P52" s="228">
        <f t="shared" si="22"/>
        <v>-0.10393517456552367</v>
      </c>
      <c r="Q52" s="228"/>
      <c r="R52">
        <f t="shared" si="23"/>
        <v>1.0802520511965879E-2</v>
      </c>
      <c r="Z52">
        <f t="shared" si="24"/>
        <v>-12860.5</v>
      </c>
      <c r="AA52" s="228">
        <f t="shared" si="25"/>
        <v>-0.12719100894711019</v>
      </c>
      <c r="AB52" s="228"/>
      <c r="AC52" s="228"/>
      <c r="AD52" s="228"/>
      <c r="AE52" s="228">
        <f t="shared" si="29"/>
        <v>1.1649648955245056E-4</v>
      </c>
      <c r="AG52" s="246"/>
      <c r="AH52">
        <f t="shared" si="32"/>
        <v>-0.11472852851841758</v>
      </c>
      <c r="AI52">
        <f t="shared" si="33"/>
        <v>0.34802959922588561</v>
      </c>
      <c r="AJ52">
        <f t="shared" si="34"/>
        <v>-0.98784939754810352</v>
      </c>
      <c r="AK52">
        <f t="shared" si="35"/>
        <v>-0.28589604282112163</v>
      </c>
      <c r="AL52">
        <f t="shared" si="36"/>
        <v>-2.7283341425081749</v>
      </c>
      <c r="AM52">
        <f t="shared" si="37"/>
        <v>-4.7705124795213756</v>
      </c>
      <c r="AN52" s="228">
        <f t="shared" si="59"/>
        <v>-2.1968088685208662</v>
      </c>
      <c r="AO52" s="228">
        <f t="shared" si="59"/>
        <v>-2.1942939649176854</v>
      </c>
      <c r="AP52" s="228">
        <f t="shared" si="59"/>
        <v>-2.20031910527474</v>
      </c>
      <c r="AQ52" s="228">
        <f t="shared" si="59"/>
        <v>-2.1857987817797979</v>
      </c>
      <c r="AR52" s="228">
        <f t="shared" si="59"/>
        <v>-2.2203142375770164</v>
      </c>
      <c r="AS52" s="228">
        <f t="shared" si="59"/>
        <v>-2.1352910667588105</v>
      </c>
      <c r="AT52" s="228">
        <f t="shared" si="59"/>
        <v>-2.3299370501917496</v>
      </c>
      <c r="AU52" s="228">
        <f t="shared" si="39"/>
        <v>-1.6188589012861287</v>
      </c>
      <c r="AW52">
        <v>20000</v>
      </c>
      <c r="AX52">
        <f t="shared" si="46"/>
        <v>-5.8199328760021561E-2</v>
      </c>
      <c r="AY52">
        <f t="shared" si="47"/>
        <v>-7.3012116407854016E-2</v>
      </c>
      <c r="AZ52">
        <f t="shared" si="48"/>
        <v>1.4812787647832455E-2</v>
      </c>
      <c r="BA52">
        <f t="shared" si="49"/>
        <v>0.61201183508120005</v>
      </c>
      <c r="BB52">
        <f t="shared" si="50"/>
        <v>-0.74035960319245397</v>
      </c>
      <c r="BC52">
        <f t="shared" si="51"/>
        <v>-2.1471896877190506</v>
      </c>
      <c r="BD52">
        <f t="shared" si="52"/>
        <v>-1.84272591269693</v>
      </c>
      <c r="BE52">
        <f t="shared" ref="BE52:BK61" si="60">$BL52+$AB$7*SIN(BF52)</f>
        <v>-1.2945962570051575</v>
      </c>
      <c r="BF52">
        <f t="shared" si="60"/>
        <v>-1.294488951239857</v>
      </c>
      <c r="BG52">
        <f t="shared" si="60"/>
        <v>-1.2939369638144487</v>
      </c>
      <c r="BH52">
        <f t="shared" si="60"/>
        <v>-1.2911142805865214</v>
      </c>
      <c r="BI52">
        <f t="shared" si="60"/>
        <v>-1.2770927490437067</v>
      </c>
      <c r="BJ52">
        <f t="shared" si="60"/>
        <v>-1.2153243730722372</v>
      </c>
      <c r="BK52">
        <f t="shared" si="60"/>
        <v>-1.0173475875449149</v>
      </c>
      <c r="BL52">
        <f t="shared" si="53"/>
        <v>-0.60969884835432597</v>
      </c>
    </row>
    <row r="53" spans="1:64" x14ac:dyDescent="0.2">
      <c r="A53" s="39" t="s">
        <v>49</v>
      </c>
      <c r="B53" s="43"/>
      <c r="C53" s="40">
        <v>35622.457799999996</v>
      </c>
      <c r="D53" s="40" t="s">
        <v>203</v>
      </c>
      <c r="E53" s="248">
        <f t="shared" si="15"/>
        <v>-12866.313744602618</v>
      </c>
      <c r="F53" s="134">
        <f t="shared" si="54"/>
        <v>-12866</v>
      </c>
      <c r="G53" s="256">
        <f t="shared" ref="G53:G84" si="61">+C53-(C$7+F53*C$8)</f>
        <v>-0.11625885000103153</v>
      </c>
      <c r="H53" s="248"/>
      <c r="I53" s="228"/>
      <c r="J53" s="228">
        <f t="shared" si="55"/>
        <v>-0.11625885000103153</v>
      </c>
      <c r="K53" s="228"/>
      <c r="L53" s="228">
        <f t="shared" si="19"/>
        <v>-1.2406200722778919E-2</v>
      </c>
      <c r="M53" s="245">
        <f t="shared" si="20"/>
        <v>20603.957799999996</v>
      </c>
      <c r="N53" s="228">
        <f t="shared" ref="N53:N84" si="62">+(L53-G53)^2</f>
        <v>1.0785372762111741E-2</v>
      </c>
      <c r="O53" s="5">
        <v>1</v>
      </c>
      <c r="P53" s="228">
        <f t="shared" ref="P53:P84" si="63">+G53-L53</f>
        <v>-0.10385264927825261</v>
      </c>
      <c r="Q53" s="228"/>
      <c r="R53">
        <f t="shared" ref="R53:R84" si="64">O53*N53</f>
        <v>1.0785372762111741E-2</v>
      </c>
      <c r="V53">
        <f>$AB53</f>
        <v>-1.5171599418602882E-3</v>
      </c>
      <c r="Z53">
        <f t="shared" si="24"/>
        <v>-12866</v>
      </c>
      <c r="AA53" s="228">
        <f t="shared" si="25"/>
        <v>-0.12714789078195016</v>
      </c>
      <c r="AB53" s="228">
        <f t="shared" ref="AB53:AB84" si="65">IF(O53&lt;&gt;0,G53-AH53, -9999)</f>
        <v>-1.5171599418602882E-3</v>
      </c>
      <c r="AC53" s="228">
        <f t="shared" ref="AC53:AC84" si="66">+G53-L53</f>
        <v>-0.10385264927825261</v>
      </c>
      <c r="AD53" s="228">
        <f t="shared" ref="AD53:AD84" si="67">IF(O53&lt;&gt;0,G53-AA53, -9999)</f>
        <v>1.0889040780918624E-2</v>
      </c>
      <c r="AE53" s="228">
        <f t="shared" ref="AE53:AE84" si="68">+(G53-AA53)^2*O53</f>
        <v>1.1857120912850888E-4</v>
      </c>
      <c r="AF53">
        <f t="shared" ref="AF53:AF84" si="69">IF(O53&lt;&gt;0,G53-L53, -9999)</f>
        <v>-0.10385264927825261</v>
      </c>
      <c r="AG53" s="246">
        <f t="shared" ref="AG53:AG84" si="70">+(G53-AA53)^2</f>
        <v>1.1857120912850888E-4</v>
      </c>
      <c r="AH53">
        <f t="shared" si="32"/>
        <v>-0.11474169005917124</v>
      </c>
      <c r="AI53">
        <f t="shared" si="33"/>
        <v>0.34801257114001305</v>
      </c>
      <c r="AJ53">
        <f t="shared" si="34"/>
        <v>-0.98785865295696063</v>
      </c>
      <c r="AK53">
        <f t="shared" si="35"/>
        <v>-0.28585720805129156</v>
      </c>
      <c r="AL53">
        <f t="shared" si="36"/>
        <v>-2.7283937069648405</v>
      </c>
      <c r="AM53">
        <f t="shared" si="37"/>
        <v>-4.7712201399696301</v>
      </c>
      <c r="AN53" s="228">
        <f t="shared" si="59"/>
        <v>-2.1969290651541189</v>
      </c>
      <c r="AO53" s="228">
        <f t="shared" si="59"/>
        <v>-2.1944111433787388</v>
      </c>
      <c r="AP53" s="228">
        <f t="shared" si="59"/>
        <v>-2.2004425122434674</v>
      </c>
      <c r="AQ53" s="228">
        <f t="shared" si="59"/>
        <v>-2.1859095501685251</v>
      </c>
      <c r="AR53" s="228">
        <f t="shared" si="59"/>
        <v>-2.2204492569178056</v>
      </c>
      <c r="AS53" s="228">
        <f t="shared" si="59"/>
        <v>-2.1353800384142043</v>
      </c>
      <c r="AT53" s="228">
        <f t="shared" si="59"/>
        <v>-2.3301001703393776</v>
      </c>
      <c r="AU53" s="228">
        <f t="shared" si="39"/>
        <v>-1.6190278086457588</v>
      </c>
      <c r="AW53">
        <v>21000</v>
      </c>
      <c r="AX53">
        <f t="shared" si="46"/>
        <v>-4.5288063553904086E-2</v>
      </c>
      <c r="AY53">
        <f t="shared" si="47"/>
        <v>-6.6210819683454686E-2</v>
      </c>
      <c r="AZ53">
        <f t="shared" si="48"/>
        <v>2.09227561295506E-2</v>
      </c>
      <c r="BA53">
        <f t="shared" si="49"/>
        <v>0.63274361471557827</v>
      </c>
      <c r="BB53">
        <f t="shared" si="50"/>
        <v>-0.71683230416220967</v>
      </c>
      <c r="BC53">
        <f t="shared" si="51"/>
        <v>-2.1128330179483945</v>
      </c>
      <c r="BD53">
        <f t="shared" si="52"/>
        <v>-1.7695260946132036</v>
      </c>
      <c r="BE53">
        <f t="shared" si="60"/>
        <v>-1.2558228660113246</v>
      </c>
      <c r="BF53">
        <f t="shared" si="60"/>
        <v>-1.255625337419805</v>
      </c>
      <c r="BG53">
        <f t="shared" si="60"/>
        <v>-1.2547314483735814</v>
      </c>
      <c r="BH53">
        <f t="shared" si="60"/>
        <v>-1.2507164387348877</v>
      </c>
      <c r="BI53">
        <f t="shared" si="60"/>
        <v>-1.2332510300502639</v>
      </c>
      <c r="BJ53">
        <f t="shared" si="60"/>
        <v>-1.1656302075742437</v>
      </c>
      <c r="BK53">
        <f t="shared" si="60"/>
        <v>-0.9685242175975427</v>
      </c>
      <c r="BL53">
        <f t="shared" si="53"/>
        <v>-0.57898841933067136</v>
      </c>
    </row>
    <row r="54" spans="1:64" x14ac:dyDescent="0.2">
      <c r="A54" s="37" t="s">
        <v>83</v>
      </c>
      <c r="B54" s="43"/>
      <c r="C54" s="30">
        <v>35270.622900000002</v>
      </c>
      <c r="D54" s="30"/>
      <c r="E54" s="248">
        <f t="shared" si="15"/>
        <v>-13815.801038589627</v>
      </c>
      <c r="F54" s="134">
        <f t="shared" si="54"/>
        <v>-13815.5</v>
      </c>
      <c r="G54" s="256">
        <f t="shared" si="61"/>
        <v>-0.11155060499004321</v>
      </c>
      <c r="H54" s="248"/>
      <c r="I54" s="247"/>
      <c r="J54" s="228">
        <f t="shared" si="55"/>
        <v>-0.11155060499004321</v>
      </c>
      <c r="K54" s="247"/>
      <c r="L54" s="228">
        <f t="shared" si="19"/>
        <v>-2.4587956611760997E-3</v>
      </c>
      <c r="M54" s="245">
        <f t="shared" si="20"/>
        <v>20252.122900000002</v>
      </c>
      <c r="N54" s="228">
        <f t="shared" si="62"/>
        <v>1.1901022862645898E-2</v>
      </c>
      <c r="O54" s="5">
        <v>1</v>
      </c>
      <c r="P54" s="228">
        <f t="shared" si="63"/>
        <v>-0.10909180932886711</v>
      </c>
      <c r="Q54" s="228"/>
      <c r="R54">
        <f t="shared" si="64"/>
        <v>1.1901022862645898E-2</v>
      </c>
      <c r="V54">
        <f t="shared" ref="V54:W104" si="71">$AB54</f>
        <v>5.4305335338122873E-3</v>
      </c>
      <c r="Z54">
        <f t="shared" si="24"/>
        <v>-13815.5</v>
      </c>
      <c r="AA54" s="228">
        <f t="shared" si="25"/>
        <v>-0.1194399341850316</v>
      </c>
      <c r="AB54" s="228">
        <f t="shared" si="65"/>
        <v>5.4305335338122873E-3</v>
      </c>
      <c r="AC54" s="228">
        <f t="shared" si="66"/>
        <v>-0.10909180932886711</v>
      </c>
      <c r="AD54" s="228">
        <f t="shared" si="67"/>
        <v>7.889329194988387E-3</v>
      </c>
      <c r="AE54" s="228">
        <f t="shared" si="68"/>
        <v>6.2241515146896118E-5</v>
      </c>
      <c r="AF54">
        <f t="shared" si="69"/>
        <v>-0.10909180932886711</v>
      </c>
      <c r="AG54" s="246">
        <f t="shared" si="70"/>
        <v>6.2241515146896118E-5</v>
      </c>
      <c r="AH54">
        <f t="shared" si="32"/>
        <v>-0.1169811385238555</v>
      </c>
      <c r="AI54">
        <f t="shared" si="33"/>
        <v>0.34512956043951859</v>
      </c>
      <c r="AJ54">
        <f t="shared" si="34"/>
        <v>-0.98939250397824341</v>
      </c>
      <c r="AK54">
        <f t="shared" si="35"/>
        <v>-0.27918928735930737</v>
      </c>
      <c r="AL54">
        <f t="shared" si="36"/>
        <v>-2.7385981262701544</v>
      </c>
      <c r="AM54">
        <f t="shared" si="37"/>
        <v>-4.8954982902023589</v>
      </c>
      <c r="AN54" s="228">
        <f t="shared" si="59"/>
        <v>-2.2176074340563194</v>
      </c>
      <c r="AO54" s="228">
        <f t="shared" si="59"/>
        <v>-2.214531791431082</v>
      </c>
      <c r="AP54" s="228">
        <f t="shared" si="59"/>
        <v>-2.2216959505637157</v>
      </c>
      <c r="AQ54" s="228">
        <f t="shared" si="59"/>
        <v>-2.2049009894871081</v>
      </c>
      <c r="AR54" s="228">
        <f t="shared" si="59"/>
        <v>-2.2437072040911783</v>
      </c>
      <c r="AS54" s="228">
        <f t="shared" si="59"/>
        <v>-2.1506889653030599</v>
      </c>
      <c r="AT54" s="228">
        <f t="shared" si="59"/>
        <v>-2.3579567464690689</v>
      </c>
      <c r="AU54" s="228">
        <f t="shared" si="39"/>
        <v>-1.648187361003719</v>
      </c>
      <c r="AW54">
        <v>22000</v>
      </c>
      <c r="AX54">
        <f t="shared" si="46"/>
        <v>-3.1682737296704462E-2</v>
      </c>
      <c r="AY54">
        <f t="shared" si="47"/>
        <v>-5.8898962071645161E-2</v>
      </c>
      <c r="AZ54">
        <f t="shared" si="48"/>
        <v>2.7216224774940699E-2</v>
      </c>
      <c r="BA54">
        <f t="shared" si="49"/>
        <v>0.65544000085500409</v>
      </c>
      <c r="BB54">
        <f t="shared" si="50"/>
        <v>-0.69068241563054933</v>
      </c>
      <c r="BC54">
        <f t="shared" si="51"/>
        <v>-2.0760168192708859</v>
      </c>
      <c r="BD54">
        <f t="shared" si="52"/>
        <v>-1.6958690932580935</v>
      </c>
      <c r="BE54">
        <f t="shared" si="60"/>
        <v>-1.2156739425327232</v>
      </c>
      <c r="BF54">
        <f t="shared" si="60"/>
        <v>-1.2153326533456026</v>
      </c>
      <c r="BG54">
        <f t="shared" si="60"/>
        <v>-1.2139576952756177</v>
      </c>
      <c r="BH54">
        <f t="shared" si="60"/>
        <v>-1.2084689708127605</v>
      </c>
      <c r="BI54">
        <f t="shared" si="60"/>
        <v>-1.1873062976463418</v>
      </c>
      <c r="BJ54">
        <f t="shared" si="60"/>
        <v>-1.1143793949683793</v>
      </c>
      <c r="BK54">
        <f t="shared" si="60"/>
        <v>-0.91933349345041426</v>
      </c>
      <c r="BL54">
        <f t="shared" si="53"/>
        <v>-0.54827799030701674</v>
      </c>
    </row>
    <row r="55" spans="1:64" x14ac:dyDescent="0.2">
      <c r="A55" s="37" t="s">
        <v>83</v>
      </c>
      <c r="B55" s="43"/>
      <c r="C55" s="30">
        <v>35277.481299999999</v>
      </c>
      <c r="D55" s="30"/>
      <c r="E55" s="248">
        <f t="shared" si="15"/>
        <v>-13797.292460682551</v>
      </c>
      <c r="F55" s="134">
        <f t="shared" si="54"/>
        <v>-13797</v>
      </c>
      <c r="G55" s="256">
        <f t="shared" si="61"/>
        <v>-0.10837203999835765</v>
      </c>
      <c r="H55" s="248"/>
      <c r="I55" s="247"/>
      <c r="J55" s="228">
        <f t="shared" si="55"/>
        <v>-0.10837203999835765</v>
      </c>
      <c r="K55" s="247"/>
      <c r="L55" s="228">
        <f t="shared" si="19"/>
        <v>-2.6570071164834647E-3</v>
      </c>
      <c r="M55" s="245">
        <f t="shared" si="20"/>
        <v>20258.981299999999</v>
      </c>
      <c r="N55" s="228">
        <f t="shared" si="62"/>
        <v>1.117566817721574E-2</v>
      </c>
      <c r="O55" s="5">
        <v>1</v>
      </c>
      <c r="P55" s="228">
        <f t="shared" si="63"/>
        <v>-0.10571503288187419</v>
      </c>
      <c r="Q55" s="228"/>
      <c r="R55">
        <f t="shared" si="64"/>
        <v>1.117566817721574E-2</v>
      </c>
      <c r="V55">
        <f t="shared" si="71"/>
        <v>8.5660834695432675E-3</v>
      </c>
      <c r="Z55">
        <f t="shared" si="24"/>
        <v>-13797</v>
      </c>
      <c r="AA55" s="228">
        <f t="shared" si="25"/>
        <v>-0.11959513058438438</v>
      </c>
      <c r="AB55" s="228">
        <f t="shared" si="65"/>
        <v>8.5660834695432675E-3</v>
      </c>
      <c r="AC55" s="228">
        <f t="shared" si="66"/>
        <v>-0.10571503288187419</v>
      </c>
      <c r="AD55" s="228">
        <f t="shared" si="67"/>
        <v>1.1223090586026732E-2</v>
      </c>
      <c r="AE55" s="228">
        <f t="shared" si="68"/>
        <v>1.2595776230216185E-4</v>
      </c>
      <c r="AF55">
        <f t="shared" si="69"/>
        <v>-0.10571503288187419</v>
      </c>
      <c r="AG55" s="246">
        <f t="shared" si="70"/>
        <v>1.2595776230216185E-4</v>
      </c>
      <c r="AH55">
        <f t="shared" si="32"/>
        <v>-0.11693812346790092</v>
      </c>
      <c r="AI55">
        <f t="shared" si="33"/>
        <v>0.34518467321369573</v>
      </c>
      <c r="AJ55">
        <f t="shared" si="34"/>
        <v>-0.98936381523829309</v>
      </c>
      <c r="AK55">
        <f t="shared" si="35"/>
        <v>-0.2793185253292047</v>
      </c>
      <c r="AL55">
        <f t="shared" si="36"/>
        <v>-2.7384007690524177</v>
      </c>
      <c r="AM55">
        <f t="shared" si="37"/>
        <v>-4.893035879110835</v>
      </c>
      <c r="AN55" s="228">
        <f t="shared" si="59"/>
        <v>-2.2172058773715153</v>
      </c>
      <c r="AO55" s="228">
        <f t="shared" si="59"/>
        <v>-2.2141418081600452</v>
      </c>
      <c r="AP55" s="228">
        <f t="shared" si="59"/>
        <v>-2.221282802763799</v>
      </c>
      <c r="AQ55" s="228">
        <f t="shared" si="59"/>
        <v>-2.204533410185662</v>
      </c>
      <c r="AR55" s="228">
        <f t="shared" si="59"/>
        <v>-2.2432550530194675</v>
      </c>
      <c r="AS55" s="228">
        <f t="shared" si="59"/>
        <v>-2.1503915394887247</v>
      </c>
      <c r="AT55" s="228">
        <f t="shared" si="59"/>
        <v>-2.3574197594039075</v>
      </c>
      <c r="AU55" s="228">
        <f t="shared" si="39"/>
        <v>-1.6476192180667812</v>
      </c>
      <c r="AW55">
        <v>23000</v>
      </c>
      <c r="AX55">
        <f t="shared" si="46"/>
        <v>-1.7374763213414288E-2</v>
      </c>
      <c r="AY55">
        <f t="shared" si="47"/>
        <v>-5.107654357242547E-2</v>
      </c>
      <c r="AZ55">
        <f t="shared" si="48"/>
        <v>3.3701780359011183E-2</v>
      </c>
      <c r="BA55">
        <f t="shared" si="49"/>
        <v>0.68038869219757026</v>
      </c>
      <c r="BB55">
        <f t="shared" si="50"/>
        <v>-0.66149277828052366</v>
      </c>
      <c r="BC55">
        <f t="shared" si="51"/>
        <v>-2.0363920485764488</v>
      </c>
      <c r="BD55">
        <f t="shared" si="52"/>
        <v>-1.6215637220521166</v>
      </c>
      <c r="BE55">
        <f t="shared" si="60"/>
        <v>-1.1740027976274223</v>
      </c>
      <c r="BF55">
        <f t="shared" si="60"/>
        <v>-1.1734439523852562</v>
      </c>
      <c r="BG55">
        <f t="shared" si="60"/>
        <v>-1.1714202799386741</v>
      </c>
      <c r="BH55">
        <f t="shared" si="60"/>
        <v>-1.1641719719353549</v>
      </c>
      <c r="BI55">
        <f t="shared" si="60"/>
        <v>-1.1391531350162682</v>
      </c>
      <c r="BJ55">
        <f t="shared" si="60"/>
        <v>-1.0615984069769457</v>
      </c>
      <c r="BK55">
        <f t="shared" si="60"/>
        <v>-0.86979284306279947</v>
      </c>
      <c r="BL55">
        <f t="shared" si="53"/>
        <v>-0.51756756128336212</v>
      </c>
    </row>
    <row r="56" spans="1:64" x14ac:dyDescent="0.2">
      <c r="A56" s="37" t="s">
        <v>42</v>
      </c>
      <c r="B56" s="43"/>
      <c r="C56" s="30">
        <v>46903.411500000002</v>
      </c>
      <c r="D56" s="40" t="s">
        <v>203</v>
      </c>
      <c r="E56" s="248">
        <f t="shared" si="15"/>
        <v>17577.289781386196</v>
      </c>
      <c r="F56" s="248">
        <f t="shared" ref="F56:F79" si="72">ROUND(2*E56,0)/2</f>
        <v>17577.5</v>
      </c>
      <c r="G56" s="256">
        <f t="shared" si="61"/>
        <v>-7.7897034992929548E-2</v>
      </c>
      <c r="H56" s="248"/>
      <c r="I56" s="228"/>
      <c r="J56" s="228">
        <f t="shared" si="55"/>
        <v>-7.7897034992929548E-2</v>
      </c>
      <c r="K56" s="228"/>
      <c r="L56" s="228">
        <f t="shared" si="19"/>
        <v>-8.7371725968449623E-2</v>
      </c>
      <c r="M56" s="245">
        <f t="shared" si="20"/>
        <v>31884.911500000002</v>
      </c>
      <c r="N56" s="228">
        <f t="shared" si="62"/>
        <v>8.9769769081601559E-5</v>
      </c>
      <c r="O56" s="5">
        <v>1</v>
      </c>
      <c r="P56" s="228">
        <f t="shared" si="63"/>
        <v>9.4746909755200753E-3</v>
      </c>
      <c r="Q56" s="228"/>
      <c r="R56">
        <f t="shared" si="64"/>
        <v>8.9769769081601559E-5</v>
      </c>
      <c r="V56">
        <f t="shared" si="71"/>
        <v>-7.8623390438954208E-2</v>
      </c>
      <c r="Z56">
        <f t="shared" si="24"/>
        <v>17577.5</v>
      </c>
      <c r="AA56" s="228">
        <f t="shared" si="25"/>
        <v>-8.6645370522424964E-2</v>
      </c>
      <c r="AB56" s="228">
        <f t="shared" si="65"/>
        <v>-7.8623390438954208E-2</v>
      </c>
      <c r="AC56" s="228">
        <f t="shared" si="66"/>
        <v>9.4746909755200753E-3</v>
      </c>
      <c r="AD56" s="228">
        <f t="shared" si="67"/>
        <v>8.7483355294954157E-3</v>
      </c>
      <c r="AE56" s="228">
        <f t="shared" si="68"/>
        <v>7.6533374536631832E-5</v>
      </c>
      <c r="AF56">
        <f t="shared" si="69"/>
        <v>9.4746909755200753E-3</v>
      </c>
      <c r="AG56" s="246">
        <f t="shared" si="70"/>
        <v>7.6533374536631832E-5</v>
      </c>
      <c r="AH56">
        <f t="shared" si="32"/>
        <v>7.2635544602466548E-4</v>
      </c>
      <c r="AI56">
        <f t="shared" si="33"/>
        <v>0.5685435718916596</v>
      </c>
      <c r="AJ56">
        <f t="shared" si="34"/>
        <v>-0.78846750399026877</v>
      </c>
      <c r="AK56">
        <f t="shared" si="35"/>
        <v>-0.56625727494693479</v>
      </c>
      <c r="AL56">
        <f t="shared" si="36"/>
        <v>-2.2218979803204357</v>
      </c>
      <c r="AM56">
        <f t="shared" si="37"/>
        <v>-2.0191469814940746</v>
      </c>
      <c r="AN56" s="228">
        <f t="shared" si="59"/>
        <v>-1.383549111612288</v>
      </c>
      <c r="AO56" s="228">
        <f t="shared" si="59"/>
        <v>-1.3835320577668329</v>
      </c>
      <c r="AP56" s="228">
        <f t="shared" si="59"/>
        <v>-1.3834034278006839</v>
      </c>
      <c r="AQ56" s="228">
        <f t="shared" si="59"/>
        <v>-1.3824360229126416</v>
      </c>
      <c r="AR56" s="228">
        <f t="shared" si="59"/>
        <v>-1.375311859812181</v>
      </c>
      <c r="AS56" s="228">
        <f t="shared" si="59"/>
        <v>-1.3291546354621988</v>
      </c>
      <c r="AT56" s="228">
        <f t="shared" si="59"/>
        <v>-1.133995736106002</v>
      </c>
      <c r="AU56" s="228">
        <f t="shared" si="39"/>
        <v>-0.68409486266412922</v>
      </c>
      <c r="AW56">
        <v>24000</v>
      </c>
      <c r="AX56">
        <f t="shared" si="46"/>
        <v>-2.3546868293812945E-3</v>
      </c>
      <c r="AY56">
        <f t="shared" si="47"/>
        <v>-4.2743564185795557E-2</v>
      </c>
      <c r="AZ56">
        <f t="shared" si="48"/>
        <v>4.0388877356414263E-2</v>
      </c>
      <c r="BA56">
        <f t="shared" si="49"/>
        <v>0.70793576510651701</v>
      </c>
      <c r="BB56">
        <f t="shared" si="50"/>
        <v>-0.62875492450461645</v>
      </c>
      <c r="BC56">
        <f t="shared" si="51"/>
        <v>-1.9935355340064307</v>
      </c>
      <c r="BD56">
        <f t="shared" si="52"/>
        <v>-1.5463910681246413</v>
      </c>
      <c r="BE56">
        <f t="shared" si="60"/>
        <v>-1.1306364498750106</v>
      </c>
      <c r="BF56">
        <f t="shared" si="60"/>
        <v>-1.1297632231129482</v>
      </c>
      <c r="BG56">
        <f t="shared" si="60"/>
        <v>-1.1268984317696136</v>
      </c>
      <c r="BH56">
        <f t="shared" si="60"/>
        <v>-1.1176186525321854</v>
      </c>
      <c r="BI56">
        <f t="shared" si="60"/>
        <v>-1.0887004767964126</v>
      </c>
      <c r="BJ56">
        <f t="shared" si="60"/>
        <v>-1.0073211797496753</v>
      </c>
      <c r="BK56">
        <f t="shared" si="60"/>
        <v>-0.81992002439412381</v>
      </c>
      <c r="BL56">
        <f t="shared" si="53"/>
        <v>-0.4868571322597075</v>
      </c>
    </row>
    <row r="57" spans="1:64" x14ac:dyDescent="0.2">
      <c r="A57" s="37" t="s">
        <v>43</v>
      </c>
      <c r="B57" s="43"/>
      <c r="C57" s="30">
        <v>47288.425199999998</v>
      </c>
      <c r="D57" s="40" t="s">
        <v>203</v>
      </c>
      <c r="E57" s="248">
        <f t="shared" si="15"/>
        <v>18616.315802286706</v>
      </c>
      <c r="F57" s="248">
        <f t="shared" si="72"/>
        <v>18616.5</v>
      </c>
      <c r="G57" s="256">
        <f t="shared" si="61"/>
        <v>-6.8254924997745547E-2</v>
      </c>
      <c r="H57" s="248"/>
      <c r="I57" s="228"/>
      <c r="J57" s="228">
        <f t="shared" si="55"/>
        <v>-6.8254924997745547E-2</v>
      </c>
      <c r="K57" s="228"/>
      <c r="L57" s="228">
        <f t="shared" si="19"/>
        <v>-8.157990471893084E-2</v>
      </c>
      <c r="M57" s="245">
        <f t="shared" si="20"/>
        <v>32269.925199999998</v>
      </c>
      <c r="N57" s="228">
        <f t="shared" si="62"/>
        <v>1.7755508456999928E-4</v>
      </c>
      <c r="O57" s="5">
        <v>1</v>
      </c>
      <c r="P57" s="228">
        <f t="shared" si="63"/>
        <v>1.3324979721185293E-2</v>
      </c>
      <c r="Q57" s="228"/>
      <c r="R57">
        <f t="shared" si="64"/>
        <v>1.7755508456999928E-4</v>
      </c>
      <c r="V57">
        <f t="shared" si="71"/>
        <v>-7.4902857721560356E-2</v>
      </c>
      <c r="Z57">
        <f t="shared" si="24"/>
        <v>18616.5</v>
      </c>
      <c r="AA57" s="228">
        <f t="shared" si="25"/>
        <v>-7.4931971995116031E-2</v>
      </c>
      <c r="AB57" s="228">
        <f t="shared" si="65"/>
        <v>-7.4902857721560356E-2</v>
      </c>
      <c r="AC57" s="228">
        <f t="shared" si="66"/>
        <v>1.3324979721185293E-2</v>
      </c>
      <c r="AD57" s="228">
        <f t="shared" si="67"/>
        <v>6.6770469973704838E-3</v>
      </c>
      <c r="AE57" s="228">
        <f t="shared" si="68"/>
        <v>4.4582956605094191E-5</v>
      </c>
      <c r="AF57">
        <f t="shared" si="69"/>
        <v>1.3324979721185293E-2</v>
      </c>
      <c r="AG57" s="246">
        <f t="shared" si="70"/>
        <v>4.4582956605094191E-5</v>
      </c>
      <c r="AH57">
        <f t="shared" si="32"/>
        <v>6.6479327238148133E-3</v>
      </c>
      <c r="AI57">
        <f t="shared" si="33"/>
        <v>0.58612799384852798</v>
      </c>
      <c r="AJ57">
        <f t="shared" si="34"/>
        <v>-0.76921636935130633</v>
      </c>
      <c r="AK57">
        <f t="shared" si="35"/>
        <v>-0.57923390207280845</v>
      </c>
      <c r="AL57">
        <f t="shared" si="36"/>
        <v>-2.1911984145239827</v>
      </c>
      <c r="AM57">
        <f t="shared" si="37"/>
        <v>-1.9435537897085804</v>
      </c>
      <c r="AN57" s="228">
        <f t="shared" si="59"/>
        <v>-1.3462006268842983</v>
      </c>
      <c r="AO57" s="228">
        <f t="shared" si="59"/>
        <v>-1.3461601620989532</v>
      </c>
      <c r="AP57" s="228">
        <f t="shared" si="59"/>
        <v>-1.3459051300198237</v>
      </c>
      <c r="AQ57" s="228">
        <f t="shared" si="59"/>
        <v>-1.3443042695750291</v>
      </c>
      <c r="AR57" s="228">
        <f t="shared" si="59"/>
        <v>-1.3344988740868891</v>
      </c>
      <c r="AS57" s="228">
        <f t="shared" si="59"/>
        <v>-1.2814755062548615</v>
      </c>
      <c r="AT57" s="228">
        <f t="shared" si="59"/>
        <v>-1.084257331598329</v>
      </c>
      <c r="AU57" s="228">
        <f t="shared" si="39"/>
        <v>-0.65218672690855217</v>
      </c>
      <c r="AW57">
        <v>25000</v>
      </c>
      <c r="AX57">
        <f t="shared" si="46"/>
        <v>1.3387674397627121E-2</v>
      </c>
      <c r="AY57">
        <f t="shared" si="47"/>
        <v>-3.390002391175545E-2</v>
      </c>
      <c r="AZ57">
        <f t="shared" si="48"/>
        <v>4.7287698309382571E-2</v>
      </c>
      <c r="BA57">
        <f t="shared" si="49"/>
        <v>0.73849956121324345</v>
      </c>
      <c r="BB57">
        <f t="shared" si="50"/>
        <v>-0.59184484256203362</v>
      </c>
      <c r="BC57">
        <f t="shared" si="51"/>
        <v>-1.946930193059307</v>
      </c>
      <c r="BD57">
        <f t="shared" si="52"/>
        <v>-1.470099491834806</v>
      </c>
      <c r="BE57">
        <f t="shared" si="60"/>
        <v>-1.0853704528814108</v>
      </c>
      <c r="BF57">
        <f t="shared" si="60"/>
        <v>-1.084062002728847</v>
      </c>
      <c r="BG57">
        <f t="shared" si="60"/>
        <v>-1.0801470246207565</v>
      </c>
      <c r="BH57">
        <f t="shared" si="60"/>
        <v>-1.0686005983582834</v>
      </c>
      <c r="BI57">
        <f t="shared" si="60"/>
        <v>-1.0358747217563296</v>
      </c>
      <c r="BJ57">
        <f t="shared" si="60"/>
        <v>-0.95158912555106112</v>
      </c>
      <c r="BK57">
        <f t="shared" si="60"/>
        <v>-0.76973310865721223</v>
      </c>
      <c r="BL57">
        <f t="shared" si="53"/>
        <v>-0.45614670323605289</v>
      </c>
    </row>
    <row r="58" spans="1:64" x14ac:dyDescent="0.2">
      <c r="A58" s="37" t="s">
        <v>87</v>
      </c>
      <c r="B58" s="43" t="s">
        <v>65</v>
      </c>
      <c r="C58" s="30">
        <v>48334.332000000002</v>
      </c>
      <c r="D58" s="30"/>
      <c r="E58" s="248">
        <f t="shared" si="15"/>
        <v>21438.876092055096</v>
      </c>
      <c r="F58" s="248">
        <f t="shared" si="72"/>
        <v>21439</v>
      </c>
      <c r="G58" s="256">
        <f t="shared" si="61"/>
        <v>-4.5914399990579113E-2</v>
      </c>
      <c r="H58" s="249"/>
      <c r="I58" s="247"/>
      <c r="J58" s="228">
        <f t="shared" si="55"/>
        <v>-4.5914399990579113E-2</v>
      </c>
      <c r="K58" s="228"/>
      <c r="L58" s="228">
        <f t="shared" si="19"/>
        <v>-6.3063784404265577E-2</v>
      </c>
      <c r="M58" s="245">
        <f t="shared" si="20"/>
        <v>33315.832000000002</v>
      </c>
      <c r="N58" s="228">
        <f t="shared" si="62"/>
        <v>2.9410138576839223E-4</v>
      </c>
      <c r="O58" s="5">
        <v>1</v>
      </c>
      <c r="P58" s="228">
        <f t="shared" si="63"/>
        <v>1.7149384413686464E-2</v>
      </c>
      <c r="Q58" s="228"/>
      <c r="R58">
        <f t="shared" si="64"/>
        <v>2.9410138576839223E-4</v>
      </c>
      <c r="V58">
        <f t="shared" si="71"/>
        <v>-6.9576905774634573E-2</v>
      </c>
      <c r="Z58">
        <f t="shared" si="24"/>
        <v>21439</v>
      </c>
      <c r="AA58" s="228">
        <f t="shared" si="25"/>
        <v>-3.9401278620210117E-2</v>
      </c>
      <c r="AB58" s="228">
        <f t="shared" si="65"/>
        <v>-6.9576905774634573E-2</v>
      </c>
      <c r="AC58" s="228">
        <f t="shared" si="66"/>
        <v>1.7149384413686464E-2</v>
      </c>
      <c r="AD58" s="228">
        <f t="shared" si="67"/>
        <v>-6.5131213703689961E-3</v>
      </c>
      <c r="AE58" s="228">
        <f t="shared" si="68"/>
        <v>4.2420749985157308E-5</v>
      </c>
      <c r="AF58">
        <f t="shared" si="69"/>
        <v>1.7149384413686464E-2</v>
      </c>
      <c r="AG58" s="246">
        <f t="shared" si="70"/>
        <v>4.2420749985157308E-5</v>
      </c>
      <c r="AH58">
        <f t="shared" si="32"/>
        <v>2.366250578405546E-2</v>
      </c>
      <c r="AI58">
        <f t="shared" si="33"/>
        <v>0.64244961413943891</v>
      </c>
      <c r="AJ58">
        <f t="shared" si="34"/>
        <v>-0.70569823011113186</v>
      </c>
      <c r="AK58">
        <f t="shared" si="35"/>
        <v>-0.61559700483132618</v>
      </c>
      <c r="AL58">
        <f t="shared" si="36"/>
        <v>-2.0969926811688002</v>
      </c>
      <c r="AM58">
        <f t="shared" si="37"/>
        <v>-1.7372576812705818</v>
      </c>
      <c r="AN58" s="228">
        <f t="shared" si="59"/>
        <v>-1.2383749873504506</v>
      </c>
      <c r="AO58" s="228">
        <f t="shared" si="59"/>
        <v>-1.2381220594027598</v>
      </c>
      <c r="AP58" s="228">
        <f t="shared" si="59"/>
        <v>-1.2370358416038858</v>
      </c>
      <c r="AQ58" s="228">
        <f t="shared" si="59"/>
        <v>-1.2324091585472381</v>
      </c>
      <c r="AR58" s="228">
        <f t="shared" si="59"/>
        <v>-1.2133467771583351</v>
      </c>
      <c r="AS58" s="228">
        <f t="shared" si="59"/>
        <v>-1.1433213935443749</v>
      </c>
      <c r="AT58" s="228">
        <f t="shared" si="59"/>
        <v>-0.94697370391333635</v>
      </c>
      <c r="AU58" s="228">
        <f t="shared" si="39"/>
        <v>-0.56550654098928699</v>
      </c>
      <c r="AW58">
        <v>26000</v>
      </c>
      <c r="AX58">
        <f t="shared" si="46"/>
        <v>2.9862782120662595E-2</v>
      </c>
      <c r="AY58">
        <f t="shared" si="47"/>
        <v>-2.4545922750305149E-2</v>
      </c>
      <c r="AZ58">
        <f t="shared" si="48"/>
        <v>5.4408704870967745E-2</v>
      </c>
      <c r="BA58">
        <f t="shared" si="49"/>
        <v>0.77258699289013055</v>
      </c>
      <c r="BB58">
        <f t="shared" si="50"/>
        <v>-0.54999277767036592</v>
      </c>
      <c r="BC58">
        <f t="shared" si="51"/>
        <v>-1.8959401211452676</v>
      </c>
      <c r="BD58">
        <f t="shared" si="52"/>
        <v>-1.3924001301429745</v>
      </c>
      <c r="BE58">
        <f t="shared" si="60"/>
        <v>-1.0379636025352612</v>
      </c>
      <c r="BF58">
        <f t="shared" si="60"/>
        <v>-1.0360771029509808</v>
      </c>
      <c r="BG58">
        <f t="shared" si="60"/>
        <v>-1.0308996465870344</v>
      </c>
      <c r="BH58">
        <f t="shared" si="60"/>
        <v>-1.0169143994693459</v>
      </c>
      <c r="BI58">
        <f t="shared" si="60"/>
        <v>-0.98062278788104884</v>
      </c>
      <c r="BJ58">
        <f t="shared" si="60"/>
        <v>-0.89445108813127061</v>
      </c>
      <c r="BK58">
        <f t="shared" si="60"/>
        <v>-0.71925046327611786</v>
      </c>
      <c r="BL58">
        <f t="shared" si="53"/>
        <v>-0.42543627421239827</v>
      </c>
    </row>
    <row r="59" spans="1:64" x14ac:dyDescent="0.2">
      <c r="A59" s="37" t="s">
        <v>87</v>
      </c>
      <c r="B59" s="43" t="s">
        <v>71</v>
      </c>
      <c r="C59" s="30">
        <v>48336.370199999998</v>
      </c>
      <c r="D59" s="30"/>
      <c r="E59" s="248">
        <f t="shared" si="15"/>
        <v>21444.376527067656</v>
      </c>
      <c r="F59" s="248">
        <f t="shared" si="72"/>
        <v>21444.5</v>
      </c>
      <c r="G59" s="256">
        <f t="shared" si="61"/>
        <v>-4.5753204998618457E-2</v>
      </c>
      <c r="H59" s="249"/>
      <c r="I59" s="247"/>
      <c r="J59" s="228">
        <f t="shared" si="55"/>
        <v>-4.5753204998618457E-2</v>
      </c>
      <c r="K59" s="228"/>
      <c r="L59" s="228">
        <f t="shared" si="19"/>
        <v>-6.30237327583449E-2</v>
      </c>
      <c r="M59" s="245">
        <f t="shared" si="20"/>
        <v>33317.870199999998</v>
      </c>
      <c r="N59" s="228">
        <f t="shared" si="62"/>
        <v>2.9827112909948167E-4</v>
      </c>
      <c r="O59" s="5">
        <v>1</v>
      </c>
      <c r="P59" s="228">
        <f t="shared" si="63"/>
        <v>1.7270527759726442E-2</v>
      </c>
      <c r="Q59" s="228"/>
      <c r="R59">
        <f t="shared" si="64"/>
        <v>2.9827112909948167E-4</v>
      </c>
      <c r="V59">
        <f t="shared" si="71"/>
        <v>-6.94502628676745E-2</v>
      </c>
      <c r="Z59">
        <f t="shared" si="24"/>
        <v>21444.5</v>
      </c>
      <c r="AA59" s="228">
        <f t="shared" si="25"/>
        <v>-3.932667488928885E-2</v>
      </c>
      <c r="AB59" s="228">
        <f t="shared" si="65"/>
        <v>-6.94502628676745E-2</v>
      </c>
      <c r="AC59" s="228">
        <f t="shared" si="66"/>
        <v>1.7270527759726442E-2</v>
      </c>
      <c r="AD59" s="228">
        <f t="shared" si="67"/>
        <v>-6.4265301093296076E-3</v>
      </c>
      <c r="AE59" s="228">
        <f t="shared" si="68"/>
        <v>4.1300289246120017E-5</v>
      </c>
      <c r="AF59">
        <f t="shared" si="69"/>
        <v>1.7270527759726442E-2</v>
      </c>
      <c r="AG59" s="246">
        <f t="shared" si="70"/>
        <v>4.1300289246120017E-5</v>
      </c>
      <c r="AH59">
        <f t="shared" si="32"/>
        <v>2.369705786905605E-2</v>
      </c>
      <c r="AI59">
        <f t="shared" si="33"/>
        <v>0.64257370927343382</v>
      </c>
      <c r="AJ59">
        <f t="shared" si="34"/>
        <v>-0.70555539862227157</v>
      </c>
      <c r="AK59">
        <f t="shared" si="35"/>
        <v>-0.61566906490726347</v>
      </c>
      <c r="AL59">
        <f t="shared" si="36"/>
        <v>-2.096791107948154</v>
      </c>
      <c r="AM59">
        <f t="shared" si="37"/>
        <v>-1.7368527850874877</v>
      </c>
      <c r="AN59" s="228">
        <f t="shared" si="59"/>
        <v>-1.2381546630004936</v>
      </c>
      <c r="AO59" s="228">
        <f t="shared" si="59"/>
        <v>-1.237900969015556</v>
      </c>
      <c r="AP59" s="228">
        <f t="shared" si="59"/>
        <v>-1.2368121609482985</v>
      </c>
      <c r="AQ59" s="228">
        <f t="shared" si="59"/>
        <v>-1.2321774655036699</v>
      </c>
      <c r="AR59" s="228">
        <f t="shared" si="59"/>
        <v>-1.2130947958709695</v>
      </c>
      <c r="AS59" s="228">
        <f t="shared" si="59"/>
        <v>-1.1430400032232311</v>
      </c>
      <c r="AT59" s="228">
        <f t="shared" si="59"/>
        <v>-0.94670326602083299</v>
      </c>
      <c r="AU59" s="228">
        <f t="shared" si="39"/>
        <v>-0.56533763362965694</v>
      </c>
      <c r="AW59">
        <v>27000</v>
      </c>
      <c r="AX59">
        <f t="shared" si="46"/>
        <v>4.7080406079880621E-2</v>
      </c>
      <c r="AY59">
        <f t="shared" si="47"/>
        <v>-1.4681260701444654E-2</v>
      </c>
      <c r="AZ59">
        <f t="shared" si="48"/>
        <v>6.1761666781325275E-2</v>
      </c>
      <c r="BA59">
        <f t="shared" si="49"/>
        <v>0.81081132466813099</v>
      </c>
      <c r="BB59">
        <f t="shared" si="50"/>
        <v>-0.50224700122430521</v>
      </c>
      <c r="BC59">
        <f t="shared" si="51"/>
        <v>-1.8397798693691749</v>
      </c>
      <c r="BD59">
        <f t="shared" si="52"/>
        <v>-1.3129638519281857</v>
      </c>
      <c r="BE59">
        <f t="shared" si="60"/>
        <v>-0.98813324754487752</v>
      </c>
      <c r="BF59">
        <f t="shared" si="60"/>
        <v>-0.98551038488592357</v>
      </c>
      <c r="BG59">
        <f t="shared" si="60"/>
        <v>-0.97887436923435789</v>
      </c>
      <c r="BH59">
        <f t="shared" si="60"/>
        <v>-0.96236961729930803</v>
      </c>
      <c r="BI59">
        <f t="shared" si="60"/>
        <v>-0.92291501182597402</v>
      </c>
      <c r="BJ59">
        <f t="shared" si="60"/>
        <v>-0.83596324042311965</v>
      </c>
      <c r="BK59">
        <f t="shared" si="60"/>
        <v>-0.66849073456460639</v>
      </c>
      <c r="BL59">
        <f t="shared" si="53"/>
        <v>-0.39472584518874365</v>
      </c>
    </row>
    <row r="60" spans="1:64" x14ac:dyDescent="0.2">
      <c r="A60" s="141" t="s">
        <v>87</v>
      </c>
      <c r="B60" s="142" t="s">
        <v>65</v>
      </c>
      <c r="C60" s="141">
        <v>48363.235999999997</v>
      </c>
      <c r="D60" s="141" t="s">
        <v>238</v>
      </c>
      <c r="E60" s="248">
        <f t="shared" si="15"/>
        <v>21516.878532249051</v>
      </c>
      <c r="F60" s="248">
        <f t="shared" si="72"/>
        <v>21517</v>
      </c>
      <c r="G60" s="256">
        <f t="shared" si="61"/>
        <v>-4.5010180001554545E-2</v>
      </c>
      <c r="H60" s="249"/>
      <c r="I60" s="247"/>
      <c r="J60" s="228">
        <f t="shared" si="55"/>
        <v>-4.5010180001554545E-2</v>
      </c>
      <c r="K60" s="228"/>
      <c r="L60" s="228">
        <f t="shared" si="19"/>
        <v>-6.2494335633027212E-2</v>
      </c>
      <c r="M60" s="245">
        <f t="shared" si="20"/>
        <v>33344.735999999997</v>
      </c>
      <c r="N60" s="228">
        <f t="shared" si="62"/>
        <v>3.056956981455574E-4</v>
      </c>
      <c r="O60" s="5">
        <v>1</v>
      </c>
      <c r="P60" s="228">
        <f t="shared" si="63"/>
        <v>1.7484155631472667E-2</v>
      </c>
      <c r="Q60" s="228"/>
      <c r="R60">
        <f t="shared" si="64"/>
        <v>3.056956981455574E-4</v>
      </c>
      <c r="V60">
        <f t="shared" si="71"/>
        <v>-6.9163226838571609E-2</v>
      </c>
      <c r="Z60">
        <f t="shared" si="24"/>
        <v>21517</v>
      </c>
      <c r="AA60" s="228">
        <f t="shared" si="25"/>
        <v>-3.8341288796010148E-2</v>
      </c>
      <c r="AB60" s="228">
        <f t="shared" si="65"/>
        <v>-6.9163226838571609E-2</v>
      </c>
      <c r="AC60" s="228">
        <f t="shared" si="66"/>
        <v>1.7484155631472667E-2</v>
      </c>
      <c r="AD60" s="228">
        <f t="shared" si="67"/>
        <v>-6.6688912055443972E-3</v>
      </c>
      <c r="AE60" s="228">
        <f t="shared" si="68"/>
        <v>4.44741099113874E-5</v>
      </c>
      <c r="AF60">
        <f t="shared" si="69"/>
        <v>1.7484155631472667E-2</v>
      </c>
      <c r="AG60" s="246">
        <f t="shared" si="70"/>
        <v>4.44741099113874E-5</v>
      </c>
      <c r="AH60">
        <f t="shared" si="32"/>
        <v>2.4153046837017068E-2</v>
      </c>
      <c r="AI60">
        <f t="shared" si="33"/>
        <v>0.64421541295178564</v>
      </c>
      <c r="AJ60">
        <f t="shared" si="34"/>
        <v>-0.70366470109055101</v>
      </c>
      <c r="AK60">
        <f t="shared" si="35"/>
        <v>-0.61661923291871745</v>
      </c>
      <c r="AL60">
        <f t="shared" si="36"/>
        <v>-2.0941266296601064</v>
      </c>
      <c r="AM60">
        <f t="shared" si="37"/>
        <v>-1.7315139869125358</v>
      </c>
      <c r="AN60" s="228">
        <f t="shared" si="59"/>
        <v>-1.235246318466539</v>
      </c>
      <c r="AO60" s="228">
        <f t="shared" si="59"/>
        <v>-1.2349823505838837</v>
      </c>
      <c r="AP60" s="228">
        <f t="shared" si="59"/>
        <v>-1.2338589659473058</v>
      </c>
      <c r="AQ60" s="228">
        <f t="shared" si="59"/>
        <v>-1.2291178416493511</v>
      </c>
      <c r="AR60" s="228">
        <f t="shared" si="59"/>
        <v>-1.2097671314628453</v>
      </c>
      <c r="AS60" s="228">
        <f t="shared" si="59"/>
        <v>-1.1393263963253593</v>
      </c>
      <c r="AT60" s="228">
        <f t="shared" si="59"/>
        <v>-0.9431373870039963</v>
      </c>
      <c r="AU60" s="228">
        <f t="shared" si="39"/>
        <v>-0.5631111275254419</v>
      </c>
      <c r="AW60">
        <v>28000</v>
      </c>
      <c r="AX60">
        <f t="shared" si="46"/>
        <v>6.5047840144544442E-2</v>
      </c>
      <c r="AY60">
        <f t="shared" si="47"/>
        <v>-4.3060377651739368E-3</v>
      </c>
      <c r="AZ60">
        <f t="shared" si="48"/>
        <v>6.9353877909718378E-2</v>
      </c>
      <c r="BA60">
        <f t="shared" si="49"/>
        <v>0.85390874799050076</v>
      </c>
      <c r="BB60">
        <f t="shared" si="50"/>
        <v>-0.44743327005514366</v>
      </c>
      <c r="BC60">
        <f t="shared" si="51"/>
        <v>-1.7774777587477752</v>
      </c>
      <c r="BD60">
        <f t="shared" si="52"/>
        <v>-1.2314210402316677</v>
      </c>
      <c r="BE60">
        <f t="shared" si="60"/>
        <v>-0.9355523990640594</v>
      </c>
      <c r="BF60">
        <f t="shared" si="60"/>
        <v>-0.93203180779740169</v>
      </c>
      <c r="BG60">
        <f t="shared" si="60"/>
        <v>-0.92378281142229268</v>
      </c>
      <c r="BH60">
        <f t="shared" si="60"/>
        <v>-0.90479794589149565</v>
      </c>
      <c r="BI60">
        <f t="shared" si="60"/>
        <v>-0.8627477879751384</v>
      </c>
      <c r="BJ60">
        <f t="shared" si="60"/>
        <v>-0.77618892381702065</v>
      </c>
      <c r="BK60">
        <f t="shared" si="60"/>
        <v>-0.61747283014163146</v>
      </c>
      <c r="BL60">
        <f t="shared" si="53"/>
        <v>-0.36401541616508903</v>
      </c>
    </row>
    <row r="61" spans="1:64" x14ac:dyDescent="0.2">
      <c r="A61" s="37" t="s">
        <v>87</v>
      </c>
      <c r="B61" s="43" t="s">
        <v>65</v>
      </c>
      <c r="C61" s="30">
        <v>48363.236199999999</v>
      </c>
      <c r="D61" s="30"/>
      <c r="E61" s="248">
        <f t="shared" si="15"/>
        <v>21516.879071983629</v>
      </c>
      <c r="F61" s="248">
        <f t="shared" si="72"/>
        <v>21517</v>
      </c>
      <c r="G61" s="256">
        <f t="shared" si="61"/>
        <v>-4.4810179999331012E-2</v>
      </c>
      <c r="H61" s="249"/>
      <c r="I61" s="247"/>
      <c r="J61" s="228">
        <f t="shared" si="55"/>
        <v>-4.4810179999331012E-2</v>
      </c>
      <c r="K61" s="228"/>
      <c r="L61" s="228">
        <f t="shared" si="19"/>
        <v>-6.2494335633027212E-2</v>
      </c>
      <c r="M61" s="245">
        <f t="shared" si="20"/>
        <v>33344.736199999999</v>
      </c>
      <c r="N61" s="228">
        <f t="shared" si="62"/>
        <v>3.1272936047678902E-4</v>
      </c>
      <c r="O61" s="5">
        <v>1</v>
      </c>
      <c r="P61" s="228">
        <f t="shared" si="63"/>
        <v>1.76841556336962E-2</v>
      </c>
      <c r="Q61" s="228"/>
      <c r="R61">
        <f t="shared" si="64"/>
        <v>3.1272936047678902E-4</v>
      </c>
      <c r="V61">
        <f t="shared" si="71"/>
        <v>-6.8963226836348077E-2</v>
      </c>
      <c r="Z61">
        <f t="shared" si="24"/>
        <v>21517</v>
      </c>
      <c r="AA61" s="228">
        <f t="shared" si="25"/>
        <v>-3.8341288796010148E-2</v>
      </c>
      <c r="AB61" s="228">
        <f t="shared" si="65"/>
        <v>-6.8963226836348077E-2</v>
      </c>
      <c r="AC61" s="228">
        <f t="shared" si="66"/>
        <v>1.76841556336962E-2</v>
      </c>
      <c r="AD61" s="228">
        <f t="shared" si="67"/>
        <v>-6.4688912033208645E-3</v>
      </c>
      <c r="AE61" s="228">
        <f t="shared" si="68"/>
        <v>4.1846553400402061E-5</v>
      </c>
      <c r="AF61">
        <f t="shared" si="69"/>
        <v>1.76841556336962E-2</v>
      </c>
      <c r="AG61" s="246">
        <f t="shared" si="70"/>
        <v>4.1846553400402061E-5</v>
      </c>
      <c r="AH61">
        <f t="shared" si="32"/>
        <v>2.4153046837017068E-2</v>
      </c>
      <c r="AI61">
        <f t="shared" si="33"/>
        <v>0.64421541295178564</v>
      </c>
      <c r="AJ61">
        <f t="shared" si="34"/>
        <v>-0.70366470109055101</v>
      </c>
      <c r="AK61">
        <f t="shared" si="35"/>
        <v>-0.61661923291871745</v>
      </c>
      <c r="AL61">
        <f t="shared" si="36"/>
        <v>-2.0941266296601064</v>
      </c>
      <c r="AM61">
        <f t="shared" si="37"/>
        <v>-1.7315139869125358</v>
      </c>
      <c r="AN61" s="228">
        <f t="shared" ref="AN61:AT70" si="73">$AU61+$AB$7*SIN(AO61)</f>
        <v>-1.235246318466539</v>
      </c>
      <c r="AO61" s="228">
        <f t="shared" si="73"/>
        <v>-1.2349823505838837</v>
      </c>
      <c r="AP61" s="228">
        <f t="shared" si="73"/>
        <v>-1.2338589659473058</v>
      </c>
      <c r="AQ61" s="228">
        <f t="shared" si="73"/>
        <v>-1.2291178416493511</v>
      </c>
      <c r="AR61" s="228">
        <f t="shared" si="73"/>
        <v>-1.2097671314628453</v>
      </c>
      <c r="AS61" s="228">
        <f t="shared" si="73"/>
        <v>-1.1393263963253593</v>
      </c>
      <c r="AT61" s="228">
        <f t="shared" si="73"/>
        <v>-0.9431373870039963</v>
      </c>
      <c r="AU61" s="228">
        <f t="shared" si="39"/>
        <v>-0.5631111275254419</v>
      </c>
      <c r="AW61">
        <v>29000</v>
      </c>
      <c r="AX61">
        <f t="shared" si="46"/>
        <v>8.3766944246979516E-2</v>
      </c>
      <c r="AY61">
        <f t="shared" si="47"/>
        <v>6.5797460585069745E-3</v>
      </c>
      <c r="AZ61">
        <f t="shared" si="48"/>
        <v>7.7187198188472542E-2</v>
      </c>
      <c r="BA61">
        <f t="shared" si="49"/>
        <v>0.90274769810108557</v>
      </c>
      <c r="BB61">
        <f t="shared" si="50"/>
        <v>-0.38411561243007325</v>
      </c>
      <c r="BC61">
        <f t="shared" si="51"/>
        <v>-1.7078342919052214</v>
      </c>
      <c r="BD61">
        <f t="shared" si="52"/>
        <v>-1.1473660281499984</v>
      </c>
      <c r="BE61">
        <f t="shared" si="60"/>
        <v>-0.87985043526480011</v>
      </c>
      <c r="BF61">
        <f t="shared" si="60"/>
        <v>-0.875287223966008</v>
      </c>
      <c r="BG61">
        <f t="shared" si="60"/>
        <v>-0.86534296155307888</v>
      </c>
      <c r="BH61">
        <f t="shared" si="60"/>
        <v>-0.84406328881787829</v>
      </c>
      <c r="BI61">
        <f t="shared" si="60"/>
        <v>-0.8001458394891694</v>
      </c>
      <c r="BJ61">
        <f t="shared" si="60"/>
        <v>-0.71519842890571128</v>
      </c>
      <c r="BK61">
        <f t="shared" si="60"/>
        <v>-0.56621590110038544</v>
      </c>
      <c r="BL61">
        <f t="shared" si="53"/>
        <v>-0.33330498714143442</v>
      </c>
    </row>
    <row r="62" spans="1:64" x14ac:dyDescent="0.2">
      <c r="A62" s="141" t="s">
        <v>87</v>
      </c>
      <c r="B62" s="142" t="s">
        <v>65</v>
      </c>
      <c r="C62" s="141">
        <v>48363.236499999999</v>
      </c>
      <c r="D62" s="141" t="s">
        <v>238</v>
      </c>
      <c r="E62" s="248">
        <f t="shared" si="15"/>
        <v>21516.879881585483</v>
      </c>
      <c r="F62" s="248">
        <f t="shared" si="72"/>
        <v>21517</v>
      </c>
      <c r="G62" s="256">
        <f t="shared" si="61"/>
        <v>-4.4510179999633692E-2</v>
      </c>
      <c r="H62" s="249"/>
      <c r="I62" s="247"/>
      <c r="J62" s="228">
        <f t="shared" si="55"/>
        <v>-4.4510179999633692E-2</v>
      </c>
      <c r="K62" s="228"/>
      <c r="L62" s="228">
        <f t="shared" si="19"/>
        <v>-6.2494335633027212E-2</v>
      </c>
      <c r="M62" s="245">
        <f t="shared" si="20"/>
        <v>33344.736499999999</v>
      </c>
      <c r="N62" s="228">
        <f t="shared" si="62"/>
        <v>3.2342985384611986E-4</v>
      </c>
      <c r="O62" s="5">
        <v>1</v>
      </c>
      <c r="P62" s="228">
        <f t="shared" si="63"/>
        <v>1.798415563339352E-2</v>
      </c>
      <c r="Q62" s="228"/>
      <c r="R62">
        <f t="shared" si="64"/>
        <v>3.2342985384611986E-4</v>
      </c>
      <c r="V62">
        <f t="shared" si="71"/>
        <v>-6.8663226836650756E-2</v>
      </c>
      <c r="Z62">
        <f t="shared" si="24"/>
        <v>21517</v>
      </c>
      <c r="AA62" s="228">
        <f t="shared" si="25"/>
        <v>-3.8341288796010148E-2</v>
      </c>
      <c r="AB62" s="228">
        <f t="shared" si="65"/>
        <v>-6.8663226836650756E-2</v>
      </c>
      <c r="AC62" s="228">
        <f t="shared" si="66"/>
        <v>1.798415563339352E-2</v>
      </c>
      <c r="AD62" s="228">
        <f t="shared" si="67"/>
        <v>-6.1688912036235444E-3</v>
      </c>
      <c r="AE62" s="228">
        <f t="shared" si="68"/>
        <v>3.8055218682143941E-5</v>
      </c>
      <c r="AF62">
        <f t="shared" si="69"/>
        <v>1.798415563339352E-2</v>
      </c>
      <c r="AG62" s="246">
        <f t="shared" si="70"/>
        <v>3.8055218682143941E-5</v>
      </c>
      <c r="AH62">
        <f t="shared" si="32"/>
        <v>2.4153046837017068E-2</v>
      </c>
      <c r="AI62">
        <f t="shared" si="33"/>
        <v>0.64421541295178564</v>
      </c>
      <c r="AJ62">
        <f t="shared" si="34"/>
        <v>-0.70366470109055101</v>
      </c>
      <c r="AK62">
        <f t="shared" si="35"/>
        <v>-0.61661923291871745</v>
      </c>
      <c r="AL62">
        <f t="shared" si="36"/>
        <v>-2.0941266296601064</v>
      </c>
      <c r="AM62">
        <f t="shared" si="37"/>
        <v>-1.7315139869125358</v>
      </c>
      <c r="AN62" s="228">
        <f t="shared" si="73"/>
        <v>-1.235246318466539</v>
      </c>
      <c r="AO62" s="228">
        <f t="shared" si="73"/>
        <v>-1.2349823505838837</v>
      </c>
      <c r="AP62" s="228">
        <f t="shared" si="73"/>
        <v>-1.2338589659473058</v>
      </c>
      <c r="AQ62" s="228">
        <f t="shared" si="73"/>
        <v>-1.2291178416493511</v>
      </c>
      <c r="AR62" s="228">
        <f t="shared" si="73"/>
        <v>-1.2097671314628453</v>
      </c>
      <c r="AS62" s="228">
        <f t="shared" si="73"/>
        <v>-1.1393263963253593</v>
      </c>
      <c r="AT62" s="228">
        <f t="shared" si="73"/>
        <v>-0.9431373870039963</v>
      </c>
      <c r="AU62" s="228">
        <f t="shared" si="39"/>
        <v>-0.5631111275254419</v>
      </c>
      <c r="AW62">
        <v>30000</v>
      </c>
      <c r="AX62">
        <f t="shared" si="46"/>
        <v>0.10322962631350423</v>
      </c>
      <c r="AY62">
        <f t="shared" si="47"/>
        <v>1.7976090769598024E-2</v>
      </c>
      <c r="AZ62">
        <f t="shared" si="48"/>
        <v>8.5253535543906203E-2</v>
      </c>
      <c r="BA62">
        <f t="shared" si="49"/>
        <v>0.95831871905632227</v>
      </c>
      <c r="BB62">
        <f t="shared" si="50"/>
        <v>-0.31057190212623853</v>
      </c>
      <c r="BC62">
        <f t="shared" si="51"/>
        <v>-1.6293791583777255</v>
      </c>
      <c r="BD62">
        <f t="shared" si="52"/>
        <v>-1.0603683727717697</v>
      </c>
      <c r="BE62">
        <f t="shared" ref="BE62:BK71" si="74">$BL62+$AB$7*SIN(BF62)</f>
        <v>-0.82061985893769906</v>
      </c>
      <c r="BF62">
        <f t="shared" si="74"/>
        <v>-0.81491249711868163</v>
      </c>
      <c r="BG62">
        <f t="shared" si="74"/>
        <v>-0.80329594804238369</v>
      </c>
      <c r="BH62">
        <f t="shared" si="74"/>
        <v>-0.78007232643834623</v>
      </c>
      <c r="BI62">
        <f t="shared" si="74"/>
        <v>-0.73516401549314114</v>
      </c>
      <c r="BJ62">
        <f t="shared" si="74"/>
        <v>-0.65306871825202695</v>
      </c>
      <c r="BK62">
        <f t="shared" si="74"/>
        <v>-0.5147393239477398</v>
      </c>
      <c r="BL62">
        <f t="shared" si="53"/>
        <v>-0.3025945581177798</v>
      </c>
    </row>
    <row r="63" spans="1:64" x14ac:dyDescent="0.2">
      <c r="A63" s="37" t="s">
        <v>87</v>
      </c>
      <c r="B63" s="43" t="s">
        <v>71</v>
      </c>
      <c r="C63" s="30">
        <v>48335.262300000002</v>
      </c>
      <c r="D63" s="30"/>
      <c r="E63" s="248">
        <f t="shared" si="15"/>
        <v>21441.38666741188</v>
      </c>
      <c r="F63" s="248">
        <f t="shared" si="72"/>
        <v>21441.5</v>
      </c>
      <c r="G63" s="256">
        <f t="shared" si="61"/>
        <v>-4.1995674990175758E-2</v>
      </c>
      <c r="H63" s="249"/>
      <c r="I63" s="247"/>
      <c r="J63" s="228">
        <f t="shared" si="55"/>
        <v>-4.1995674990175758E-2</v>
      </c>
      <c r="K63" s="228"/>
      <c r="L63" s="228">
        <f t="shared" si="19"/>
        <v>-6.3045581025268596E-2</v>
      </c>
      <c r="M63" s="245">
        <f t="shared" si="20"/>
        <v>33316.762300000002</v>
      </c>
      <c r="N63" s="228">
        <f t="shared" si="62"/>
        <v>4.4309854408623793E-4</v>
      </c>
      <c r="O63" s="5">
        <v>1</v>
      </c>
      <c r="P63" s="228">
        <f t="shared" si="63"/>
        <v>2.1049906035092839E-2</v>
      </c>
      <c r="Q63" s="228"/>
      <c r="R63">
        <f t="shared" si="64"/>
        <v>4.4309854408623793E-4</v>
      </c>
      <c r="V63">
        <f t="shared" si="71"/>
        <v>-6.5673885565745577E-2</v>
      </c>
      <c r="Z63">
        <f t="shared" si="24"/>
        <v>21441.5</v>
      </c>
      <c r="AA63" s="228">
        <f t="shared" si="25"/>
        <v>-3.9367370449698784E-2</v>
      </c>
      <c r="AB63" s="228">
        <f t="shared" si="65"/>
        <v>-6.5673885565745577E-2</v>
      </c>
      <c r="AC63" s="228">
        <f t="shared" si="66"/>
        <v>2.1049906035092839E-2</v>
      </c>
      <c r="AD63" s="228">
        <f t="shared" si="67"/>
        <v>-2.6283045404769736E-3</v>
      </c>
      <c r="AE63" s="228">
        <f t="shared" si="68"/>
        <v>6.9079847574918757E-6</v>
      </c>
      <c r="AF63">
        <f t="shared" si="69"/>
        <v>2.1049906035092839E-2</v>
      </c>
      <c r="AG63" s="246">
        <f t="shared" si="70"/>
        <v>6.9079847574918757E-6</v>
      </c>
      <c r="AH63">
        <f t="shared" si="32"/>
        <v>2.3678210575569812E-2</v>
      </c>
      <c r="AI63">
        <f t="shared" si="33"/>
        <v>0.642506013214869</v>
      </c>
      <c r="AJ63">
        <f t="shared" si="34"/>
        <v>-0.70563331717066302</v>
      </c>
      <c r="AK63">
        <f t="shared" si="35"/>
        <v>-0.615629759026323</v>
      </c>
      <c r="AL63">
        <f t="shared" si="36"/>
        <v>-2.0969010667285586</v>
      </c>
      <c r="AM63">
        <f t="shared" si="37"/>
        <v>-1.7370736395626865</v>
      </c>
      <c r="AN63" s="228">
        <f t="shared" si="73"/>
        <v>-1.2382748453015189</v>
      </c>
      <c r="AO63" s="228">
        <f t="shared" si="73"/>
        <v>-1.2380215693867709</v>
      </c>
      <c r="AP63" s="228">
        <f t="shared" si="73"/>
        <v>-1.2369341747635509</v>
      </c>
      <c r="AQ63" s="228">
        <f t="shared" si="73"/>
        <v>-1.2323038507874424</v>
      </c>
      <c r="AR63" s="228">
        <f t="shared" si="73"/>
        <v>-1.2132322482802593</v>
      </c>
      <c r="AS63" s="228">
        <f t="shared" si="73"/>
        <v>-1.1431934946522939</v>
      </c>
      <c r="AT63" s="228">
        <f t="shared" si="73"/>
        <v>-0.94685077894753755</v>
      </c>
      <c r="AU63" s="228">
        <f t="shared" si="39"/>
        <v>-0.5654297649167277</v>
      </c>
      <c r="AW63">
        <v>31000</v>
      </c>
      <c r="AX63">
        <f t="shared" si="46"/>
        <v>0.12341146549790531</v>
      </c>
      <c r="AY63">
        <f t="shared" si="47"/>
        <v>2.9882996368099324E-2</v>
      </c>
      <c r="AZ63">
        <f t="shared" si="48"/>
        <v>9.3528469129805988E-2</v>
      </c>
      <c r="BA63">
        <f t="shared" si="49"/>
        <v>1.0216821932200959</v>
      </c>
      <c r="BB63">
        <f t="shared" si="50"/>
        <v>-0.22481220077827757</v>
      </c>
      <c r="BC63">
        <f t="shared" si="51"/>
        <v>-1.5403348301613913</v>
      </c>
      <c r="BD63">
        <f t="shared" si="52"/>
        <v>-0.9699932089311103</v>
      </c>
      <c r="BE63">
        <f t="shared" si="74"/>
        <v>-0.75743212162315565</v>
      </c>
      <c r="BF63">
        <f t="shared" si="74"/>
        <v>-0.75055534037719096</v>
      </c>
      <c r="BG63">
        <f t="shared" si="74"/>
        <v>-0.73742650697012591</v>
      </c>
      <c r="BH63">
        <f t="shared" si="74"/>
        <v>-0.71278500293512947</v>
      </c>
      <c r="BI63">
        <f t="shared" si="74"/>
        <v>-0.66788851544322814</v>
      </c>
      <c r="BJ63">
        <f t="shared" si="74"/>
        <v>-0.58988309240630832</v>
      </c>
      <c r="BK63">
        <f t="shared" si="74"/>
        <v>-0.46306268233110731</v>
      </c>
      <c r="BL63">
        <f t="shared" si="53"/>
        <v>-0.27188412909412518</v>
      </c>
    </row>
    <row r="64" spans="1:64" x14ac:dyDescent="0.2">
      <c r="A64" s="39" t="s">
        <v>55</v>
      </c>
      <c r="B64" s="43"/>
      <c r="C64" s="40">
        <v>48335.262300000002</v>
      </c>
      <c r="D64" s="40"/>
      <c r="E64" s="248">
        <f t="shared" si="15"/>
        <v>21441.38666741188</v>
      </c>
      <c r="F64" s="248">
        <f t="shared" si="72"/>
        <v>21441.5</v>
      </c>
      <c r="G64" s="256">
        <f t="shared" si="61"/>
        <v>-4.1995674990175758E-2</v>
      </c>
      <c r="H64" s="248"/>
      <c r="I64" s="228"/>
      <c r="J64" s="228">
        <f t="shared" si="55"/>
        <v>-4.1995674990175758E-2</v>
      </c>
      <c r="K64" s="228"/>
      <c r="L64" s="228">
        <f t="shared" si="19"/>
        <v>-6.3045581025268596E-2</v>
      </c>
      <c r="M64" s="245">
        <f t="shared" si="20"/>
        <v>33316.762300000002</v>
      </c>
      <c r="N64" s="228">
        <f t="shared" si="62"/>
        <v>4.4309854408623793E-4</v>
      </c>
      <c r="O64" s="5">
        <v>1</v>
      </c>
      <c r="P64" s="228">
        <f t="shared" si="63"/>
        <v>2.1049906035092839E-2</v>
      </c>
      <c r="Q64" s="228"/>
      <c r="R64">
        <f t="shared" si="64"/>
        <v>4.4309854408623793E-4</v>
      </c>
      <c r="V64">
        <f t="shared" si="71"/>
        <v>-6.5673885565745577E-2</v>
      </c>
      <c r="Z64">
        <f t="shared" si="24"/>
        <v>21441.5</v>
      </c>
      <c r="AA64" s="228">
        <f t="shared" si="25"/>
        <v>-3.9367370449698784E-2</v>
      </c>
      <c r="AB64" s="228">
        <f t="shared" si="65"/>
        <v>-6.5673885565745577E-2</v>
      </c>
      <c r="AC64" s="228">
        <f t="shared" si="66"/>
        <v>2.1049906035092839E-2</v>
      </c>
      <c r="AD64" s="228">
        <f t="shared" si="67"/>
        <v>-2.6283045404769736E-3</v>
      </c>
      <c r="AE64" s="228">
        <f t="shared" si="68"/>
        <v>6.9079847574918757E-6</v>
      </c>
      <c r="AF64">
        <f t="shared" si="69"/>
        <v>2.1049906035092839E-2</v>
      </c>
      <c r="AG64" s="246">
        <f t="shared" si="70"/>
        <v>6.9079847574918757E-6</v>
      </c>
      <c r="AH64">
        <f t="shared" si="32"/>
        <v>2.3678210575569812E-2</v>
      </c>
      <c r="AI64">
        <f t="shared" si="33"/>
        <v>0.642506013214869</v>
      </c>
      <c r="AJ64">
        <f t="shared" si="34"/>
        <v>-0.70563331717066302</v>
      </c>
      <c r="AK64">
        <f t="shared" si="35"/>
        <v>-0.615629759026323</v>
      </c>
      <c r="AL64">
        <f t="shared" si="36"/>
        <v>-2.0969010667285586</v>
      </c>
      <c r="AM64">
        <f t="shared" si="37"/>
        <v>-1.7370736395626865</v>
      </c>
      <c r="AN64" s="228">
        <f t="shared" si="73"/>
        <v>-1.2382748453015189</v>
      </c>
      <c r="AO64" s="228">
        <f t="shared" si="73"/>
        <v>-1.2380215693867709</v>
      </c>
      <c r="AP64" s="228">
        <f t="shared" si="73"/>
        <v>-1.2369341747635509</v>
      </c>
      <c r="AQ64" s="228">
        <f t="shared" si="73"/>
        <v>-1.2323038507874424</v>
      </c>
      <c r="AR64" s="228">
        <f t="shared" si="73"/>
        <v>-1.2132322482802593</v>
      </c>
      <c r="AS64" s="228">
        <f t="shared" si="73"/>
        <v>-1.1431934946522939</v>
      </c>
      <c r="AT64" s="228">
        <f t="shared" si="73"/>
        <v>-0.94685077894753755</v>
      </c>
      <c r="AU64" s="228">
        <f t="shared" si="39"/>
        <v>-0.5654297649167277</v>
      </c>
      <c r="AW64">
        <v>32000</v>
      </c>
      <c r="AX64">
        <f t="shared" si="46"/>
        <v>0.14426347295006159</v>
      </c>
      <c r="AY64">
        <f t="shared" si="47"/>
        <v>4.230046285401079E-2</v>
      </c>
      <c r="AZ64">
        <f t="shared" si="48"/>
        <v>0.10196301009605079</v>
      </c>
      <c r="BA64">
        <f t="shared" si="49"/>
        <v>1.0938349610419151</v>
      </c>
      <c r="BB64">
        <f t="shared" si="50"/>
        <v>-0.12469256226066444</v>
      </c>
      <c r="BC64">
        <f t="shared" si="51"/>
        <v>-1.4386025001396372</v>
      </c>
      <c r="BD64">
        <f t="shared" si="52"/>
        <v>-0.87583239486735875</v>
      </c>
      <c r="BE64">
        <f t="shared" si="74"/>
        <v>-0.68986566062140575</v>
      </c>
      <c r="BF64">
        <f t="shared" si="74"/>
        <v>-0.68190563031099849</v>
      </c>
      <c r="BG64">
        <f t="shared" si="74"/>
        <v>-0.66758629164700589</v>
      </c>
      <c r="BH64">
        <f t="shared" si="74"/>
        <v>-0.64222423742482238</v>
      </c>
      <c r="BI64">
        <f t="shared" si="74"/>
        <v>-0.59843745397733006</v>
      </c>
      <c r="BJ64">
        <f t="shared" si="74"/>
        <v>-0.52573080107508474</v>
      </c>
      <c r="BK64">
        <f t="shared" si="74"/>
        <v>-0.41120574856995984</v>
      </c>
      <c r="BL64">
        <f t="shared" si="53"/>
        <v>-0.24117370007047056</v>
      </c>
    </row>
    <row r="65" spans="1:64" x14ac:dyDescent="0.2">
      <c r="A65" s="39" t="s">
        <v>55</v>
      </c>
      <c r="B65" s="43"/>
      <c r="C65" s="40">
        <v>48335.2624</v>
      </c>
      <c r="D65" s="40"/>
      <c r="E65" s="248">
        <f t="shared" si="15"/>
        <v>21441.386937279156</v>
      </c>
      <c r="F65" s="248">
        <f t="shared" si="72"/>
        <v>21441.5</v>
      </c>
      <c r="G65" s="256">
        <f t="shared" si="61"/>
        <v>-4.189567499270197E-2</v>
      </c>
      <c r="H65" s="248"/>
      <c r="I65" s="228"/>
      <c r="J65" s="228">
        <f t="shared" si="55"/>
        <v>-4.189567499270197E-2</v>
      </c>
      <c r="K65" s="228"/>
      <c r="L65" s="228">
        <f t="shared" si="19"/>
        <v>-6.3045581025268596E-2</v>
      </c>
      <c r="M65" s="245">
        <f t="shared" si="20"/>
        <v>33316.7624</v>
      </c>
      <c r="N65" s="228">
        <f t="shared" si="62"/>
        <v>4.4731852518639816E-4</v>
      </c>
      <c r="O65" s="5">
        <v>1</v>
      </c>
      <c r="P65" s="228">
        <f t="shared" si="63"/>
        <v>2.1149906032566626E-2</v>
      </c>
      <c r="Q65" s="228"/>
      <c r="R65">
        <f t="shared" si="64"/>
        <v>4.4731852518639816E-4</v>
      </c>
      <c r="V65">
        <f t="shared" si="71"/>
        <v>-6.5573885568271789E-2</v>
      </c>
      <c r="Z65">
        <f t="shared" si="24"/>
        <v>21441.5</v>
      </c>
      <c r="AA65" s="228">
        <f t="shared" si="25"/>
        <v>-3.9367370449698784E-2</v>
      </c>
      <c r="AB65" s="228">
        <f t="shared" si="65"/>
        <v>-6.5573885568271789E-2</v>
      </c>
      <c r="AC65" s="228">
        <f t="shared" si="66"/>
        <v>2.1149906032566626E-2</v>
      </c>
      <c r="AD65" s="228">
        <f t="shared" si="67"/>
        <v>-2.5283045430031861E-3</v>
      </c>
      <c r="AE65" s="228">
        <f t="shared" si="68"/>
        <v>6.3923238621705502E-6</v>
      </c>
      <c r="AF65">
        <f t="shared" si="69"/>
        <v>2.1149906032566626E-2</v>
      </c>
      <c r="AG65" s="246">
        <f t="shared" si="70"/>
        <v>6.3923238621705502E-6</v>
      </c>
      <c r="AH65">
        <f t="shared" si="32"/>
        <v>2.3678210575569812E-2</v>
      </c>
      <c r="AI65">
        <f t="shared" si="33"/>
        <v>0.642506013214869</v>
      </c>
      <c r="AJ65">
        <f t="shared" si="34"/>
        <v>-0.70563331717066302</v>
      </c>
      <c r="AK65">
        <f t="shared" si="35"/>
        <v>-0.615629759026323</v>
      </c>
      <c r="AL65">
        <f t="shared" si="36"/>
        <v>-2.0969010667285586</v>
      </c>
      <c r="AM65">
        <f t="shared" si="37"/>
        <v>-1.7370736395626865</v>
      </c>
      <c r="AN65" s="228">
        <f t="shared" si="73"/>
        <v>-1.2382748453015189</v>
      </c>
      <c r="AO65" s="228">
        <f t="shared" si="73"/>
        <v>-1.2380215693867709</v>
      </c>
      <c r="AP65" s="228">
        <f t="shared" si="73"/>
        <v>-1.2369341747635509</v>
      </c>
      <c r="AQ65" s="228">
        <f t="shared" si="73"/>
        <v>-1.2323038507874424</v>
      </c>
      <c r="AR65" s="228">
        <f t="shared" si="73"/>
        <v>-1.2132322482802593</v>
      </c>
      <c r="AS65" s="228">
        <f t="shared" si="73"/>
        <v>-1.1431934946522939</v>
      </c>
      <c r="AT65" s="228">
        <f t="shared" si="73"/>
        <v>-0.94685077894753755</v>
      </c>
      <c r="AU65" s="228">
        <f t="shared" si="39"/>
        <v>-0.5654297649167277</v>
      </c>
      <c r="AW65">
        <v>33000</v>
      </c>
      <c r="AX65">
        <f t="shared" si="46"/>
        <v>0.16570259261613551</v>
      </c>
      <c r="AY65">
        <f t="shared" si="47"/>
        <v>5.5228490227332505E-2</v>
      </c>
      <c r="AZ65">
        <f t="shared" si="48"/>
        <v>0.11047410238880299</v>
      </c>
      <c r="BA65">
        <f t="shared" si="49"/>
        <v>1.1754356476484489</v>
      </c>
      <c r="BB65">
        <f t="shared" si="50"/>
        <v>-8.213780697200003E-3</v>
      </c>
      <c r="BC65">
        <f t="shared" si="51"/>
        <v>-1.3217984041019584</v>
      </c>
      <c r="BD65">
        <f t="shared" si="52"/>
        <v>-0.77754674581910388</v>
      </c>
      <c r="BE65">
        <f t="shared" si="74"/>
        <v>-0.61754853617778638</v>
      </c>
      <c r="BF65">
        <f t="shared" si="74"/>
        <v>-0.60873370967082674</v>
      </c>
      <c r="BG65">
        <f t="shared" si="74"/>
        <v>-0.59371844845708055</v>
      </c>
      <c r="BH65">
        <f t="shared" si="74"/>
        <v>-0.56848407952928226</v>
      </c>
      <c r="BI65">
        <f t="shared" si="74"/>
        <v>-0.52696069713067328</v>
      </c>
      <c r="BJ65">
        <f t="shared" si="74"/>
        <v>-0.46070660200892777</v>
      </c>
      <c r="BK65">
        <f t="shared" si="74"/>
        <v>-0.35918846500941648</v>
      </c>
      <c r="BL65">
        <f t="shared" si="53"/>
        <v>-0.21046327104681573</v>
      </c>
    </row>
    <row r="66" spans="1:64" x14ac:dyDescent="0.2">
      <c r="A66" s="141" t="s">
        <v>87</v>
      </c>
      <c r="B66" s="142" t="s">
        <v>71</v>
      </c>
      <c r="C66" s="141">
        <v>48364.165500000003</v>
      </c>
      <c r="D66" s="141" t="s">
        <v>238</v>
      </c>
      <c r="E66" s="248">
        <f t="shared" si="15"/>
        <v>21519.386948667565</v>
      </c>
      <c r="F66" s="248">
        <f t="shared" si="72"/>
        <v>21519.5</v>
      </c>
      <c r="G66" s="256">
        <f t="shared" si="61"/>
        <v>-4.1891454995493405E-2</v>
      </c>
      <c r="H66" s="249"/>
      <c r="I66" s="247"/>
      <c r="J66" s="228">
        <f t="shared" si="55"/>
        <v>-4.1891454995493405E-2</v>
      </c>
      <c r="K66" s="228"/>
      <c r="L66" s="228">
        <f t="shared" si="19"/>
        <v>-6.2476032694657221E-2</v>
      </c>
      <c r="M66" s="245">
        <f t="shared" si="20"/>
        <v>33345.665500000003</v>
      </c>
      <c r="N66" s="228">
        <f t="shared" si="62"/>
        <v>4.2372483905291232E-4</v>
      </c>
      <c r="O66" s="5">
        <v>1</v>
      </c>
      <c r="P66" s="228">
        <f t="shared" si="63"/>
        <v>2.0584577699163817E-2</v>
      </c>
      <c r="Q66" s="228"/>
      <c r="R66">
        <f t="shared" si="64"/>
        <v>4.2372483905291232E-4</v>
      </c>
      <c r="V66">
        <f t="shared" si="71"/>
        <v>-6.6060243173430039E-2</v>
      </c>
      <c r="Z66">
        <f t="shared" si="24"/>
        <v>21519.5</v>
      </c>
      <c r="AA66" s="228">
        <f t="shared" si="25"/>
        <v>-3.8307244516720594E-2</v>
      </c>
      <c r="AB66" s="228">
        <f t="shared" si="65"/>
        <v>-6.6060243173430039E-2</v>
      </c>
      <c r="AC66" s="228">
        <f t="shared" si="66"/>
        <v>2.0584577699163817E-2</v>
      </c>
      <c r="AD66" s="228">
        <f t="shared" si="67"/>
        <v>-3.5842104787728105E-3</v>
      </c>
      <c r="AE66" s="228">
        <f t="shared" si="68"/>
        <v>1.2846564756144819E-5</v>
      </c>
      <c r="AF66">
        <f t="shared" si="69"/>
        <v>2.0584577699163817E-2</v>
      </c>
      <c r="AG66" s="246">
        <f t="shared" si="70"/>
        <v>1.2846564756144819E-5</v>
      </c>
      <c r="AH66">
        <f t="shared" si="32"/>
        <v>2.4168788177936627E-2</v>
      </c>
      <c r="AI66">
        <f t="shared" si="33"/>
        <v>0.64427221990312455</v>
      </c>
      <c r="AJ66">
        <f t="shared" si="34"/>
        <v>-0.70359924102431692</v>
      </c>
      <c r="AK66">
        <f t="shared" si="35"/>
        <v>-0.61665200660800989</v>
      </c>
      <c r="AL66">
        <f t="shared" si="36"/>
        <v>-2.0940345056415155</v>
      </c>
      <c r="AM66">
        <f t="shared" si="37"/>
        <v>-1.731329839205993</v>
      </c>
      <c r="AN66" s="228">
        <f t="shared" si="73"/>
        <v>-1.2351458954434571</v>
      </c>
      <c r="AO66" s="228">
        <f t="shared" si="73"/>
        <v>-1.2348815673974438</v>
      </c>
      <c r="AP66" s="228">
        <f t="shared" si="73"/>
        <v>-1.2337569760649387</v>
      </c>
      <c r="AQ66" s="228">
        <f t="shared" si="73"/>
        <v>-1.2290121549027102</v>
      </c>
      <c r="AR66" s="228">
        <f t="shared" si="73"/>
        <v>-1.2096521821284929</v>
      </c>
      <c r="AS66" s="228">
        <f t="shared" si="73"/>
        <v>-1.1391981960593216</v>
      </c>
      <c r="AT66" s="228">
        <f t="shared" si="73"/>
        <v>-0.94301439201911685</v>
      </c>
      <c r="AU66" s="228">
        <f t="shared" si="39"/>
        <v>-0.56303435145288283</v>
      </c>
      <c r="AW66">
        <v>34000</v>
      </c>
      <c r="AX66">
        <f t="shared" ref="AX66:AX90" si="75">AB$3+AB$4*AW66+AB$5*AW66^2+AZ66</f>
        <v>0.18760250868346595</v>
      </c>
      <c r="AY66">
        <f t="shared" ref="AY66:AY88" si="76">AB$3+AB$4*AW66+AB$5*AW66^2</f>
        <v>6.8667078488064359E-2</v>
      </c>
      <c r="AZ66">
        <f t="shared" ref="AZ66:AZ90" si="77">$AB$6*($AB$11/BA66*BB66+$AB$12)</f>
        <v>0.11893543019540159</v>
      </c>
      <c r="BA66">
        <f t="shared" ref="BA66:BA90" si="78">1+$AB$7*COS(BC66)</f>
        <v>1.2663117482799566</v>
      </c>
      <c r="BB66">
        <f t="shared" ref="BB66:BB90" si="79">SIN(BC66+RADIANS($AB$9))</f>
        <v>0.12586426452162364</v>
      </c>
      <c r="BC66">
        <f t="shared" ref="BC66:BC90" si="80">2*ATAN(BD66)</f>
        <v>-1.1873855552006372</v>
      </c>
      <c r="BD66">
        <f t="shared" ref="BD66:BD90" si="81">SQRT((1+$AB$7)/(1-$AB$7))*TAN(BE66/2)</f>
        <v>-0.67491719396827221</v>
      </c>
      <c r="BE66">
        <f t="shared" si="74"/>
        <v>-0.54021587444518715</v>
      </c>
      <c r="BF66">
        <f t="shared" si="74"/>
        <v>-0.53093430895639426</v>
      </c>
      <c r="BG66">
        <f t="shared" si="74"/>
        <v>-0.51588114920335482</v>
      </c>
      <c r="BH66">
        <f t="shared" si="74"/>
        <v>-0.4917355080959</v>
      </c>
      <c r="BI66">
        <f t="shared" si="74"/>
        <v>-0.45363892325759819</v>
      </c>
      <c r="BJ66">
        <f t="shared" si="74"/>
        <v>-0.39491027082419961</v>
      </c>
      <c r="BK66">
        <f t="shared" si="74"/>
        <v>-0.30703092521349074</v>
      </c>
      <c r="BL66">
        <f t="shared" ref="BL66:BL90" si="82">RADIANS($AB$9)+$AB$18*(AW66-AB$15)</f>
        <v>-0.17975284202316111</v>
      </c>
    </row>
    <row r="67" spans="1:64" x14ac:dyDescent="0.2">
      <c r="A67" s="37" t="s">
        <v>87</v>
      </c>
      <c r="B67" s="43" t="s">
        <v>71</v>
      </c>
      <c r="C67" s="262">
        <v>48364.165699999998</v>
      </c>
      <c r="D67" s="30"/>
      <c r="E67" s="248">
        <f t="shared" si="15"/>
        <v>21519.387488402124</v>
      </c>
      <c r="F67" s="248">
        <f t="shared" si="72"/>
        <v>21519.5</v>
      </c>
      <c r="G67" s="256">
        <f t="shared" si="61"/>
        <v>-4.169145500054583E-2</v>
      </c>
      <c r="H67" s="249"/>
      <c r="I67" s="247"/>
      <c r="J67" s="228">
        <f t="shared" si="55"/>
        <v>-4.169145500054583E-2</v>
      </c>
      <c r="K67" s="228"/>
      <c r="L67" s="228">
        <f t="shared" si="19"/>
        <v>-6.2476032694657221E-2</v>
      </c>
      <c r="M67" s="245">
        <f t="shared" si="20"/>
        <v>33345.665699999998</v>
      </c>
      <c r="N67" s="228">
        <f t="shared" si="62"/>
        <v>4.3199866992255282E-4</v>
      </c>
      <c r="O67" s="5">
        <v>1</v>
      </c>
      <c r="P67" s="228">
        <f t="shared" si="63"/>
        <v>2.0784577694111392E-2</v>
      </c>
      <c r="Q67" s="228"/>
      <c r="R67">
        <f t="shared" si="64"/>
        <v>4.3199866992255282E-4</v>
      </c>
      <c r="V67">
        <f t="shared" si="71"/>
        <v>-6.5860243178482464E-2</v>
      </c>
      <c r="Z67">
        <f t="shared" si="24"/>
        <v>21519.5</v>
      </c>
      <c r="AA67" s="228">
        <f t="shared" si="25"/>
        <v>-3.8307244516720594E-2</v>
      </c>
      <c r="AB67" s="228">
        <f t="shared" si="65"/>
        <v>-6.5860243178482464E-2</v>
      </c>
      <c r="AC67" s="228">
        <f t="shared" si="66"/>
        <v>2.0784577694111392E-2</v>
      </c>
      <c r="AD67" s="228">
        <f t="shared" si="67"/>
        <v>-3.3842104838252354E-3</v>
      </c>
      <c r="AE67" s="228">
        <f t="shared" si="68"/>
        <v>1.1452880598832634E-5</v>
      </c>
      <c r="AF67">
        <f t="shared" si="69"/>
        <v>2.0784577694111392E-2</v>
      </c>
      <c r="AG67" s="246">
        <f t="shared" si="70"/>
        <v>1.1452880598832634E-5</v>
      </c>
      <c r="AH67">
        <f t="shared" si="32"/>
        <v>2.4168788177936627E-2</v>
      </c>
      <c r="AI67">
        <f t="shared" si="33"/>
        <v>0.64427221990312455</v>
      </c>
      <c r="AJ67">
        <f t="shared" si="34"/>
        <v>-0.70359924102431692</v>
      </c>
      <c r="AK67">
        <f t="shared" si="35"/>
        <v>-0.61665200660800989</v>
      </c>
      <c r="AL67">
        <f t="shared" si="36"/>
        <v>-2.0940345056415155</v>
      </c>
      <c r="AM67">
        <f t="shared" si="37"/>
        <v>-1.731329839205993</v>
      </c>
      <c r="AN67" s="228">
        <f t="shared" si="73"/>
        <v>-1.2351458954434571</v>
      </c>
      <c r="AO67" s="228">
        <f t="shared" si="73"/>
        <v>-1.2348815673974438</v>
      </c>
      <c r="AP67" s="228">
        <f t="shared" si="73"/>
        <v>-1.2337569760649387</v>
      </c>
      <c r="AQ67" s="228">
        <f t="shared" si="73"/>
        <v>-1.2290121549027102</v>
      </c>
      <c r="AR67" s="228">
        <f t="shared" si="73"/>
        <v>-1.2096521821284929</v>
      </c>
      <c r="AS67" s="228">
        <f t="shared" si="73"/>
        <v>-1.1391981960593216</v>
      </c>
      <c r="AT67" s="228">
        <f t="shared" si="73"/>
        <v>-0.94301439201911685</v>
      </c>
      <c r="AU67" s="228">
        <f t="shared" si="39"/>
        <v>-0.56303435145288283</v>
      </c>
      <c r="AW67">
        <v>35000</v>
      </c>
      <c r="AX67">
        <f t="shared" si="75"/>
        <v>0.20978751924650046</v>
      </c>
      <c r="AY67">
        <f t="shared" si="76"/>
        <v>8.2616227636206463E-2</v>
      </c>
      <c r="AZ67">
        <f t="shared" si="77"/>
        <v>0.127171291610294</v>
      </c>
      <c r="BA67">
        <f t="shared" si="78"/>
        <v>1.3646895297901496</v>
      </c>
      <c r="BB67">
        <f t="shared" si="79"/>
        <v>0.27695265305542482</v>
      </c>
      <c r="BC67">
        <f t="shared" si="80"/>
        <v>-1.0329632787863081</v>
      </c>
      <c r="BD67">
        <f t="shared" si="81"/>
        <v>-0.56789942893919765</v>
      </c>
      <c r="BE67">
        <f t="shared" si="74"/>
        <v>-0.45777838386224523</v>
      </c>
      <c r="BF67">
        <f t="shared" si="74"/>
        <v>-0.44857138755779269</v>
      </c>
      <c r="BG67">
        <f t="shared" si="74"/>
        <v>-0.43426717813851706</v>
      </c>
      <c r="BH67">
        <f t="shared" si="74"/>
        <v>-0.412229129489532</v>
      </c>
      <c r="BI67">
        <f t="shared" si="74"/>
        <v>-0.37868188855260188</v>
      </c>
      <c r="BJ67">
        <f t="shared" si="74"/>
        <v>-0.32844606559025086</v>
      </c>
      <c r="BK67">
        <f t="shared" si="74"/>
        <v>-0.25475335501572544</v>
      </c>
      <c r="BL67">
        <f t="shared" si="82"/>
        <v>-0.14904241299950649</v>
      </c>
    </row>
    <row r="68" spans="1:64" x14ac:dyDescent="0.2">
      <c r="A68" s="39" t="s">
        <v>55</v>
      </c>
      <c r="B68" s="43"/>
      <c r="C68" s="40">
        <v>48364.165999999997</v>
      </c>
      <c r="D68" s="40"/>
      <c r="E68" s="248">
        <f t="shared" si="15"/>
        <v>21519.388298003978</v>
      </c>
      <c r="F68" s="248">
        <f t="shared" si="72"/>
        <v>21519.5</v>
      </c>
      <c r="G68" s="256">
        <f t="shared" si="61"/>
        <v>-4.1391455000848509E-2</v>
      </c>
      <c r="H68" s="248"/>
      <c r="I68" s="228"/>
      <c r="J68" s="228">
        <f t="shared" si="55"/>
        <v>-4.1391455000848509E-2</v>
      </c>
      <c r="K68" s="228"/>
      <c r="L68" s="228">
        <f t="shared" si="19"/>
        <v>-6.2476032694657221E-2</v>
      </c>
      <c r="M68" s="245">
        <f t="shared" si="20"/>
        <v>33345.665999999997</v>
      </c>
      <c r="N68" s="228">
        <f t="shared" si="62"/>
        <v>4.4455941652625589E-4</v>
      </c>
      <c r="O68" s="5">
        <v>1</v>
      </c>
      <c r="P68" s="228">
        <f t="shared" si="63"/>
        <v>2.1084577693808712E-2</v>
      </c>
      <c r="Q68" s="228"/>
      <c r="R68">
        <f t="shared" si="64"/>
        <v>4.4455941652625589E-4</v>
      </c>
      <c r="V68">
        <f t="shared" si="71"/>
        <v>-6.5560243178785144E-2</v>
      </c>
      <c r="Z68">
        <f t="shared" si="24"/>
        <v>21519.5</v>
      </c>
      <c r="AA68" s="228">
        <f t="shared" si="25"/>
        <v>-3.8307244516720594E-2</v>
      </c>
      <c r="AB68" s="228">
        <f t="shared" si="65"/>
        <v>-6.5560243178785144E-2</v>
      </c>
      <c r="AC68" s="228">
        <f t="shared" si="66"/>
        <v>2.1084577693808712E-2</v>
      </c>
      <c r="AD68" s="228">
        <f t="shared" si="67"/>
        <v>-3.0842104841279153E-3</v>
      </c>
      <c r="AE68" s="228">
        <f t="shared" si="68"/>
        <v>9.5123543104045491E-6</v>
      </c>
      <c r="AF68">
        <f t="shared" si="69"/>
        <v>2.1084577693808712E-2</v>
      </c>
      <c r="AG68" s="246">
        <f t="shared" si="70"/>
        <v>9.5123543104045491E-6</v>
      </c>
      <c r="AH68">
        <f t="shared" si="32"/>
        <v>2.4168788177936627E-2</v>
      </c>
      <c r="AI68">
        <f t="shared" si="33"/>
        <v>0.64427221990312455</v>
      </c>
      <c r="AJ68">
        <f t="shared" si="34"/>
        <v>-0.70359924102431692</v>
      </c>
      <c r="AK68">
        <f t="shared" si="35"/>
        <v>-0.61665200660800989</v>
      </c>
      <c r="AL68">
        <f t="shared" si="36"/>
        <v>-2.0940345056415155</v>
      </c>
      <c r="AM68">
        <f t="shared" si="37"/>
        <v>-1.731329839205993</v>
      </c>
      <c r="AN68" s="228">
        <f t="shared" si="73"/>
        <v>-1.2351458954434571</v>
      </c>
      <c r="AO68" s="228">
        <f t="shared" si="73"/>
        <v>-1.2348815673974438</v>
      </c>
      <c r="AP68" s="228">
        <f t="shared" si="73"/>
        <v>-1.2337569760649387</v>
      </c>
      <c r="AQ68" s="228">
        <f t="shared" si="73"/>
        <v>-1.2290121549027102</v>
      </c>
      <c r="AR68" s="228">
        <f t="shared" si="73"/>
        <v>-1.2096521821284929</v>
      </c>
      <c r="AS68" s="228">
        <f t="shared" si="73"/>
        <v>-1.1391981960593216</v>
      </c>
      <c r="AT68" s="228">
        <f t="shared" si="73"/>
        <v>-0.94301439201911685</v>
      </c>
      <c r="AU68" s="228">
        <f t="shared" si="39"/>
        <v>-0.56303435145288283</v>
      </c>
      <c r="AW68">
        <v>36000</v>
      </c>
      <c r="AX68">
        <f t="shared" si="75"/>
        <v>0.23203321823649381</v>
      </c>
      <c r="AY68">
        <f t="shared" si="76"/>
        <v>9.7075937671758733E-2</v>
      </c>
      <c r="AZ68">
        <f t="shared" si="77"/>
        <v>0.13495728056473508</v>
      </c>
      <c r="BA68">
        <f t="shared" si="78"/>
        <v>1.4662057224100868</v>
      </c>
      <c r="BB68">
        <f t="shared" si="79"/>
        <v>0.44108341615029545</v>
      </c>
      <c r="BC68">
        <f t="shared" si="80"/>
        <v>-0.85677902076394885</v>
      </c>
      <c r="BD68">
        <f t="shared" si="81"/>
        <v>-0.45667323132692911</v>
      </c>
      <c r="BE68">
        <f t="shared" si="74"/>
        <v>-0.37039281171239574</v>
      </c>
      <c r="BF68">
        <f t="shared" si="74"/>
        <v>-0.36191692189504204</v>
      </c>
      <c r="BG68">
        <f t="shared" si="74"/>
        <v>-0.34921640898057515</v>
      </c>
      <c r="BH68">
        <f t="shared" si="74"/>
        <v>-0.33029417834164865</v>
      </c>
      <c r="BI68">
        <f t="shared" si="74"/>
        <v>-0.30232590656768044</v>
      </c>
      <c r="BJ68">
        <f t="shared" si="74"/>
        <v>-0.26142215059025459</v>
      </c>
      <c r="BK68">
        <f t="shared" si="74"/>
        <v>-0.20237609344509372</v>
      </c>
      <c r="BL68">
        <f t="shared" si="82"/>
        <v>-0.11833198397585187</v>
      </c>
    </row>
    <row r="69" spans="1:64" x14ac:dyDescent="0.2">
      <c r="A69" s="39" t="s">
        <v>58</v>
      </c>
      <c r="B69" s="43"/>
      <c r="C69" s="40">
        <v>49166.448100000001</v>
      </c>
      <c r="D69" s="40"/>
      <c r="E69" s="248">
        <f t="shared" si="15"/>
        <v>23684.485223133441</v>
      </c>
      <c r="F69" s="248">
        <f t="shared" si="72"/>
        <v>23684.5</v>
      </c>
      <c r="G69" s="256">
        <f t="shared" si="61"/>
        <v>-5.4756049939896911E-3</v>
      </c>
      <c r="H69" s="248"/>
      <c r="I69" s="228"/>
      <c r="J69" s="228">
        <f t="shared" si="55"/>
        <v>-5.4756049939896911E-3</v>
      </c>
      <c r="K69" s="228"/>
      <c r="L69" s="228">
        <f t="shared" si="19"/>
        <v>-4.5427749483079732E-2</v>
      </c>
      <c r="M69" s="245">
        <f t="shared" si="20"/>
        <v>34147.948100000001</v>
      </c>
      <c r="N69" s="228">
        <f t="shared" si="62"/>
        <v>1.5961738492771278E-3</v>
      </c>
      <c r="O69" s="5">
        <v>1</v>
      </c>
      <c r="P69" s="228">
        <f t="shared" si="63"/>
        <v>3.9952144489090041E-2</v>
      </c>
      <c r="Q69" s="228"/>
      <c r="R69">
        <f t="shared" si="64"/>
        <v>1.5961738492771278E-3</v>
      </c>
      <c r="V69">
        <f t="shared" si="71"/>
        <v>-4.3732334840003752E-2</v>
      </c>
      <c r="Z69">
        <f t="shared" si="24"/>
        <v>23684.5</v>
      </c>
      <c r="AA69" s="228">
        <f t="shared" si="25"/>
        <v>-7.1710196370656717E-3</v>
      </c>
      <c r="AB69" s="228">
        <f t="shared" si="65"/>
        <v>-4.3732334840003752E-2</v>
      </c>
      <c r="AC69" s="228">
        <f t="shared" si="66"/>
        <v>3.9952144489090041E-2</v>
      </c>
      <c r="AD69" s="228">
        <f t="shared" si="67"/>
        <v>1.6954146430759806E-3</v>
      </c>
      <c r="AE69" s="228">
        <f t="shared" si="68"/>
        <v>2.8744308119564548E-6</v>
      </c>
      <c r="AF69">
        <f t="shared" si="69"/>
        <v>3.9952144489090041E-2</v>
      </c>
      <c r="AG69" s="246">
        <f t="shared" si="70"/>
        <v>2.8744308119564548E-6</v>
      </c>
      <c r="AH69">
        <f t="shared" si="32"/>
        <v>3.8256729846014061E-2</v>
      </c>
      <c r="AI69">
        <f t="shared" si="33"/>
        <v>0.69894033285908486</v>
      </c>
      <c r="AJ69">
        <f t="shared" si="34"/>
        <v>-0.63950208614030091</v>
      </c>
      <c r="AK69">
        <f t="shared" si="35"/>
        <v>-0.64510853940041546</v>
      </c>
      <c r="AL69">
        <f t="shared" si="36"/>
        <v>-2.0074349624049135</v>
      </c>
      <c r="AM69">
        <f t="shared" si="37"/>
        <v>-1.5702162421105381</v>
      </c>
      <c r="AN69" s="228">
        <f t="shared" si="73"/>
        <v>-1.1445132913270135</v>
      </c>
      <c r="AO69" s="228">
        <f t="shared" si="73"/>
        <v>-1.1437511702547991</v>
      </c>
      <c r="AP69" s="228">
        <f t="shared" si="73"/>
        <v>-1.1411737531378843</v>
      </c>
      <c r="AQ69" s="228">
        <f t="shared" si="73"/>
        <v>-1.1325625312059424</v>
      </c>
      <c r="AR69" s="228">
        <f t="shared" si="73"/>
        <v>-1.1048714335891789</v>
      </c>
      <c r="AS69" s="228">
        <f t="shared" si="73"/>
        <v>-1.0246048466424698</v>
      </c>
      <c r="AT69" s="228">
        <f t="shared" si="73"/>
        <v>-0.83568967656826354</v>
      </c>
      <c r="AU69" s="228">
        <f t="shared" si="39"/>
        <v>-0.4965462726166705</v>
      </c>
      <c r="AW69">
        <v>37000</v>
      </c>
      <c r="AX69">
        <f t="shared" si="75"/>
        <v>0.2540777249217574</v>
      </c>
      <c r="AY69">
        <f t="shared" si="76"/>
        <v>0.11204620859472117</v>
      </c>
      <c r="AZ69">
        <f t="shared" si="77"/>
        <v>0.14203151632703626</v>
      </c>
      <c r="BA69">
        <f t="shared" si="78"/>
        <v>1.563058720002571</v>
      </c>
      <c r="BB69">
        <f t="shared" si="79"/>
        <v>0.60924261986270334</v>
      </c>
      <c r="BC69">
        <f t="shared" si="80"/>
        <v>-0.65847939250447651</v>
      </c>
      <c r="BD69">
        <f t="shared" si="81"/>
        <v>-0.34167558345849491</v>
      </c>
      <c r="BE69">
        <f t="shared" si="74"/>
        <v>-0.27851970108968138</v>
      </c>
      <c r="BF69">
        <f t="shared" si="74"/>
        <v>-0.27147524651177934</v>
      </c>
      <c r="BG69">
        <f t="shared" si="74"/>
        <v>-0.26121824670298355</v>
      </c>
      <c r="BH69">
        <f t="shared" si="74"/>
        <v>-0.24633345671222659</v>
      </c>
      <c r="BI69">
        <f t="shared" si="74"/>
        <v>-0.22483058214583462</v>
      </c>
      <c r="BJ69">
        <f t="shared" si="74"/>
        <v>-0.19394998419048431</v>
      </c>
      <c r="BK69">
        <f t="shared" si="74"/>
        <v>-0.14991957354514879</v>
      </c>
      <c r="BL69">
        <f t="shared" si="82"/>
        <v>-8.7621554952197256E-2</v>
      </c>
    </row>
    <row r="70" spans="1:64" x14ac:dyDescent="0.2">
      <c r="A70" s="39" t="s">
        <v>58</v>
      </c>
      <c r="B70" s="43"/>
      <c r="C70" s="40">
        <v>49154.405899999998</v>
      </c>
      <c r="D70" s="40"/>
      <c r="E70" s="248">
        <f t="shared" si="15"/>
        <v>23651.987264881845</v>
      </c>
      <c r="F70" s="248">
        <f t="shared" si="72"/>
        <v>23652</v>
      </c>
      <c r="G70" s="256">
        <f t="shared" si="61"/>
        <v>-4.7190299956128001E-3</v>
      </c>
      <c r="H70" s="248"/>
      <c r="I70" s="228"/>
      <c r="J70" s="228">
        <f t="shared" ref="J70:J102" si="83">G70</f>
        <v>-4.7190299956128001E-3</v>
      </c>
      <c r="K70" s="228"/>
      <c r="L70" s="228">
        <f t="shared" si="19"/>
        <v>-4.5701363123897693E-2</v>
      </c>
      <c r="M70" s="245">
        <f t="shared" si="20"/>
        <v>34135.905899999998</v>
      </c>
      <c r="N70" s="228">
        <f t="shared" si="62"/>
        <v>1.6795516286377174E-3</v>
      </c>
      <c r="O70" s="5">
        <v>1</v>
      </c>
      <c r="P70" s="228">
        <f t="shared" si="63"/>
        <v>4.0982333128284892E-2</v>
      </c>
      <c r="Q70" s="228"/>
      <c r="R70">
        <f t="shared" si="64"/>
        <v>1.6795516286377174E-3</v>
      </c>
      <c r="V70">
        <f t="shared" si="71"/>
        <v>-4.2757309081822042E-2</v>
      </c>
      <c r="Z70">
        <f t="shared" si="24"/>
        <v>23652</v>
      </c>
      <c r="AA70" s="228">
        <f t="shared" si="25"/>
        <v>-7.6630840376884501E-3</v>
      </c>
      <c r="AB70" s="228">
        <f t="shared" si="65"/>
        <v>-4.2757309081822042E-2</v>
      </c>
      <c r="AC70" s="228">
        <f t="shared" si="66"/>
        <v>4.0982333128284892E-2</v>
      </c>
      <c r="AD70" s="228">
        <f t="shared" si="67"/>
        <v>2.94405404207565E-3</v>
      </c>
      <c r="AE70" s="228">
        <f t="shared" si="68"/>
        <v>8.6674542026619725E-6</v>
      </c>
      <c r="AF70">
        <f t="shared" si="69"/>
        <v>4.0982333128284892E-2</v>
      </c>
      <c r="AG70" s="246">
        <f t="shared" si="70"/>
        <v>8.6674542026619725E-6</v>
      </c>
      <c r="AH70">
        <f t="shared" si="32"/>
        <v>3.8038279086209242E-2</v>
      </c>
      <c r="AI70">
        <f t="shared" si="33"/>
        <v>0.69803016182769428</v>
      </c>
      <c r="AJ70">
        <f t="shared" si="34"/>
        <v>-0.6405864764405651</v>
      </c>
      <c r="AK70">
        <f t="shared" si="35"/>
        <v>-0.64468299777528448</v>
      </c>
      <c r="AL70">
        <f t="shared" si="36"/>
        <v>-2.0088463081209866</v>
      </c>
      <c r="AM70">
        <f t="shared" si="37"/>
        <v>-1.5726645204245504</v>
      </c>
      <c r="AN70" s="228">
        <f t="shared" si="73"/>
        <v>-1.1459323061729889</v>
      </c>
      <c r="AO70" s="228">
        <f t="shared" si="73"/>
        <v>-1.1451809761471874</v>
      </c>
      <c r="AP70" s="228">
        <f t="shared" si="73"/>
        <v>-1.1426319894322865</v>
      </c>
      <c r="AQ70" s="228">
        <f t="shared" si="73"/>
        <v>-1.1340882366069827</v>
      </c>
      <c r="AR70" s="228">
        <f t="shared" si="73"/>
        <v>-1.1065238753066033</v>
      </c>
      <c r="AS70" s="228">
        <f t="shared" si="73"/>
        <v>-1.0263769702118841</v>
      </c>
      <c r="AT70" s="228">
        <f t="shared" si="73"/>
        <v>-0.83731232657848631</v>
      </c>
      <c r="AU70" s="228">
        <f t="shared" si="39"/>
        <v>-0.49754436155993931</v>
      </c>
      <c r="AW70">
        <v>38000</v>
      </c>
      <c r="AX70">
        <f t="shared" si="75"/>
        <v>0.2756453799055143</v>
      </c>
      <c r="AY70">
        <f t="shared" si="76"/>
        <v>0.12752704040509386</v>
      </c>
      <c r="AZ70">
        <f t="shared" si="77"/>
        <v>0.14811833950042044</v>
      </c>
      <c r="BA70">
        <f t="shared" si="78"/>
        <v>1.6441000633407223</v>
      </c>
      <c r="BB70">
        <f t="shared" si="79"/>
        <v>0.7666505368301858</v>
      </c>
      <c r="BC70">
        <f t="shared" si="80"/>
        <v>-0.43997646009527219</v>
      </c>
      <c r="BD70">
        <f t="shared" si="81"/>
        <v>-0.22360706303477945</v>
      </c>
      <c r="BE70">
        <f t="shared" si="74"/>
        <v>-0.18295067271772431</v>
      </c>
      <c r="BF70">
        <f t="shared" si="74"/>
        <v>-0.17798487369078481</v>
      </c>
      <c r="BG70">
        <f t="shared" si="74"/>
        <v>-0.17090194946003001</v>
      </c>
      <c r="BH70">
        <f t="shared" si="74"/>
        <v>-0.16081415166090876</v>
      </c>
      <c r="BI70">
        <f t="shared" si="74"/>
        <v>-0.14647487108955495</v>
      </c>
      <c r="BJ70">
        <f t="shared" si="74"/>
        <v>-0.12614367622051009</v>
      </c>
      <c r="BK70">
        <f t="shared" si="74"/>
        <v>-9.740430310451309E-2</v>
      </c>
      <c r="BL70">
        <f t="shared" si="82"/>
        <v>-5.6911125928542639E-2</v>
      </c>
    </row>
    <row r="71" spans="1:64" x14ac:dyDescent="0.2">
      <c r="A71" s="39" t="s">
        <v>58</v>
      </c>
      <c r="B71" s="43"/>
      <c r="C71" s="40">
        <v>49166.4499</v>
      </c>
      <c r="D71" s="40"/>
      <c r="E71" s="248">
        <f t="shared" si="15"/>
        <v>23684.490080744574</v>
      </c>
      <c r="F71" s="248">
        <f t="shared" si="72"/>
        <v>23684.5</v>
      </c>
      <c r="G71" s="256">
        <f t="shared" si="61"/>
        <v>-3.6756049958057702E-3</v>
      </c>
      <c r="H71" s="248"/>
      <c r="I71" s="228"/>
      <c r="J71" s="228">
        <f t="shared" si="83"/>
        <v>-3.6756049958057702E-3</v>
      </c>
      <c r="K71" s="228"/>
      <c r="L71" s="228">
        <f t="shared" si="19"/>
        <v>-4.5427749483079732E-2</v>
      </c>
      <c r="M71" s="245">
        <f t="shared" si="20"/>
        <v>34147.9499</v>
      </c>
      <c r="N71" s="228">
        <f t="shared" si="62"/>
        <v>1.7432415692862015E-3</v>
      </c>
      <c r="O71" s="5">
        <v>1</v>
      </c>
      <c r="P71" s="228">
        <f t="shared" si="63"/>
        <v>4.1752144487273962E-2</v>
      </c>
      <c r="Q71" s="228"/>
      <c r="R71">
        <f t="shared" si="64"/>
        <v>1.7432415692862015E-3</v>
      </c>
      <c r="V71">
        <f t="shared" si="71"/>
        <v>-4.1932334841819831E-2</v>
      </c>
      <c r="Z71">
        <f t="shared" si="24"/>
        <v>23684.5</v>
      </c>
      <c r="AA71" s="228">
        <f t="shared" si="25"/>
        <v>-7.1710196370656717E-3</v>
      </c>
      <c r="AB71" s="228">
        <f t="shared" si="65"/>
        <v>-4.1932334841819831E-2</v>
      </c>
      <c r="AC71" s="228">
        <f t="shared" si="66"/>
        <v>4.1752144487273962E-2</v>
      </c>
      <c r="AD71" s="228">
        <f t="shared" si="67"/>
        <v>3.4954146412599016E-3</v>
      </c>
      <c r="AE71" s="228">
        <f t="shared" si="68"/>
        <v>1.2217923514334086E-5</v>
      </c>
      <c r="AF71">
        <f t="shared" si="69"/>
        <v>4.1752144487273962E-2</v>
      </c>
      <c r="AG71" s="246">
        <f t="shared" si="70"/>
        <v>1.2217923514334086E-5</v>
      </c>
      <c r="AH71">
        <f t="shared" si="32"/>
        <v>3.8256729846014061E-2</v>
      </c>
      <c r="AI71">
        <f t="shared" si="33"/>
        <v>0.69894033285908486</v>
      </c>
      <c r="AJ71">
        <f t="shared" si="34"/>
        <v>-0.63950208614030091</v>
      </c>
      <c r="AK71">
        <f t="shared" si="35"/>
        <v>-0.64510853940041546</v>
      </c>
      <c r="AL71">
        <f t="shared" si="36"/>
        <v>-2.0074349624049135</v>
      </c>
      <c r="AM71">
        <f t="shared" si="37"/>
        <v>-1.5702162421105381</v>
      </c>
      <c r="AN71" s="228">
        <f t="shared" ref="AN71:AT80" si="84">$AU71+$AB$7*SIN(AO71)</f>
        <v>-1.1445132913270135</v>
      </c>
      <c r="AO71" s="228">
        <f t="shared" si="84"/>
        <v>-1.1437511702547991</v>
      </c>
      <c r="AP71" s="228">
        <f t="shared" si="84"/>
        <v>-1.1411737531378843</v>
      </c>
      <c r="AQ71" s="228">
        <f t="shared" si="84"/>
        <v>-1.1325625312059424</v>
      </c>
      <c r="AR71" s="228">
        <f t="shared" si="84"/>
        <v>-1.1048714335891789</v>
      </c>
      <c r="AS71" s="228">
        <f t="shared" si="84"/>
        <v>-1.0246048466424698</v>
      </c>
      <c r="AT71" s="228">
        <f t="shared" si="84"/>
        <v>-0.83568967656826354</v>
      </c>
      <c r="AU71" s="228">
        <f t="shared" si="39"/>
        <v>-0.4965462726166705</v>
      </c>
      <c r="AW71">
        <v>39000</v>
      </c>
      <c r="AX71">
        <f t="shared" si="75"/>
        <v>0.29648095866252011</v>
      </c>
      <c r="AY71">
        <f t="shared" si="76"/>
        <v>0.14351843310287671</v>
      </c>
      <c r="AZ71">
        <f t="shared" si="77"/>
        <v>0.15296252555964343</v>
      </c>
      <c r="BA71">
        <f t="shared" si="78"/>
        <v>1.6968372732489592</v>
      </c>
      <c r="BB71">
        <f t="shared" si="79"/>
        <v>0.89458761966131728</v>
      </c>
      <c r="BC71">
        <f t="shared" si="80"/>
        <v>-0.20607695506978446</v>
      </c>
      <c r="BD71">
        <f t="shared" si="81"/>
        <v>-0.10340468350049496</v>
      </c>
      <c r="BE71">
        <f t="shared" si="74"/>
        <v>-8.4789510987639982E-2</v>
      </c>
      <c r="BF71">
        <f t="shared" si="74"/>
        <v>-8.2392379972121399E-2</v>
      </c>
      <c r="BG71">
        <f t="shared" si="74"/>
        <v>-7.9014154281633747E-2</v>
      </c>
      <c r="BH71">
        <f t="shared" si="74"/>
        <v>-7.4254817326538061E-2</v>
      </c>
      <c r="BI71">
        <f t="shared" si="74"/>
        <v>-6.7552565915351817E-2</v>
      </c>
      <c r="BJ71">
        <f t="shared" si="74"/>
        <v>-5.811932066735976E-2</v>
      </c>
      <c r="BK71">
        <f t="shared" si="74"/>
        <v>-4.4850845316878059E-2</v>
      </c>
      <c r="BL71">
        <f t="shared" si="82"/>
        <v>-2.6200696904888021E-2</v>
      </c>
    </row>
    <row r="72" spans="1:64" x14ac:dyDescent="0.2">
      <c r="A72" s="39" t="s">
        <v>57</v>
      </c>
      <c r="B72" s="43"/>
      <c r="C72" s="40">
        <v>49130.507799999999</v>
      </c>
      <c r="D72" s="40"/>
      <c r="E72" s="248">
        <f t="shared" si="15"/>
        <v>23587.49411113152</v>
      </c>
      <c r="F72" s="248">
        <f t="shared" si="72"/>
        <v>23587.5</v>
      </c>
      <c r="G72" s="256">
        <f t="shared" si="61"/>
        <v>-2.1821349946549162E-3</v>
      </c>
      <c r="H72" s="248"/>
      <c r="I72" s="228"/>
      <c r="J72" s="228">
        <f t="shared" si="83"/>
        <v>-2.1821349946549162E-3</v>
      </c>
      <c r="K72" s="228"/>
      <c r="L72" s="228">
        <f t="shared" si="19"/>
        <v>-4.6242783802809551E-2</v>
      </c>
      <c r="M72" s="245">
        <f t="shared" si="20"/>
        <v>34112.007799999999</v>
      </c>
      <c r="N72" s="228">
        <f t="shared" si="62"/>
        <v>1.9413407733955383E-3</v>
      </c>
      <c r="O72" s="5">
        <v>1</v>
      </c>
      <c r="P72" s="228">
        <f t="shared" si="63"/>
        <v>4.4060648808154634E-2</v>
      </c>
      <c r="Q72" s="228"/>
      <c r="R72">
        <f t="shared" si="64"/>
        <v>1.9413407733955383E-3</v>
      </c>
      <c r="V72">
        <f t="shared" si="71"/>
        <v>-3.9787523900633497E-2</v>
      </c>
      <c r="Z72">
        <f t="shared" si="24"/>
        <v>23587.5</v>
      </c>
      <c r="AA72" s="228">
        <f t="shared" si="25"/>
        <v>-8.6373948968309702E-3</v>
      </c>
      <c r="AB72" s="228">
        <f t="shared" si="65"/>
        <v>-3.9787523900633497E-2</v>
      </c>
      <c r="AC72" s="228">
        <f t="shared" si="66"/>
        <v>4.4060648808154634E-2</v>
      </c>
      <c r="AD72" s="228">
        <f t="shared" si="67"/>
        <v>6.455259902176054E-3</v>
      </c>
      <c r="AE72" s="228">
        <f t="shared" si="68"/>
        <v>4.1670380404641996E-5</v>
      </c>
      <c r="AF72">
        <f t="shared" si="69"/>
        <v>4.4060648808154634E-2</v>
      </c>
      <c r="AG72" s="246">
        <f t="shared" si="70"/>
        <v>4.1670380404641996E-5</v>
      </c>
      <c r="AH72">
        <f t="shared" si="32"/>
        <v>3.760538890597858E-2</v>
      </c>
      <c r="AI72">
        <f t="shared" si="33"/>
        <v>0.69623273964279497</v>
      </c>
      <c r="AJ72">
        <f t="shared" si="34"/>
        <v>-0.6427263042596626</v>
      </c>
      <c r="AK72">
        <f t="shared" si="35"/>
        <v>-0.64383802491109055</v>
      </c>
      <c r="AL72">
        <f t="shared" si="36"/>
        <v>-2.0116362059765827</v>
      </c>
      <c r="AM72">
        <f t="shared" si="37"/>
        <v>-1.5775202153480841</v>
      </c>
      <c r="AN72" s="228">
        <f t="shared" si="84"/>
        <v>-1.1487428131318478</v>
      </c>
      <c r="AO72" s="228">
        <f t="shared" si="84"/>
        <v>-1.1480125478005381</v>
      </c>
      <c r="AP72" s="228">
        <f t="shared" si="84"/>
        <v>-1.1455193423289471</v>
      </c>
      <c r="AQ72" s="228">
        <f t="shared" si="84"/>
        <v>-1.1371086973294702</v>
      </c>
      <c r="AR72" s="228">
        <f t="shared" si="84"/>
        <v>-1.1097959835511206</v>
      </c>
      <c r="AS72" s="228">
        <f t="shared" si="84"/>
        <v>-1.0298893517589076</v>
      </c>
      <c r="AT72" s="228">
        <f t="shared" si="84"/>
        <v>-0.84053165971457644</v>
      </c>
      <c r="AU72" s="228">
        <f t="shared" si="39"/>
        <v>-0.49952518423196501</v>
      </c>
      <c r="AW72">
        <v>40000</v>
      </c>
      <c r="AX72">
        <f t="shared" si="75"/>
        <v>0.31638762846616497</v>
      </c>
      <c r="AY72">
        <f t="shared" si="76"/>
        <v>0.16002038668806978</v>
      </c>
      <c r="AZ72">
        <f t="shared" si="77"/>
        <v>0.15636724177809522</v>
      </c>
      <c r="BA72">
        <f t="shared" si="78"/>
        <v>1.7114482878060322</v>
      </c>
      <c r="BB72">
        <f t="shared" si="79"/>
        <v>0.9755520891320727</v>
      </c>
      <c r="BC72">
        <f t="shared" si="80"/>
        <v>3.5634801521419839E-2</v>
      </c>
      <c r="BD72">
        <f t="shared" si="81"/>
        <v>1.7819286436142428E-2</v>
      </c>
      <c r="BE72">
        <f t="shared" ref="BE72:BK81" si="85">$BL72+$AB$7*SIN(BF72)</f>
        <v>1.461991310517374E-2</v>
      </c>
      <c r="BF72">
        <f t="shared" si="85"/>
        <v>1.4202159668438775E-2</v>
      </c>
      <c r="BG72">
        <f t="shared" si="85"/>
        <v>1.3615288319562104E-2</v>
      </c>
      <c r="BH72">
        <f t="shared" si="85"/>
        <v>1.2790843420181615E-2</v>
      </c>
      <c r="BI72">
        <f t="shared" si="85"/>
        <v>1.163266650551156E-2</v>
      </c>
      <c r="BJ72">
        <f t="shared" si="85"/>
        <v>1.0005690186806117E-2</v>
      </c>
      <c r="BK72">
        <f t="shared" si="85"/>
        <v>7.7202006112454691E-3</v>
      </c>
      <c r="BL72">
        <f t="shared" si="82"/>
        <v>4.5097321187665962E-3</v>
      </c>
    </row>
    <row r="73" spans="1:64" x14ac:dyDescent="0.2">
      <c r="A73" s="39" t="s">
        <v>57</v>
      </c>
      <c r="B73" s="43"/>
      <c r="C73" s="40">
        <v>49130.507799999999</v>
      </c>
      <c r="D73" s="40"/>
      <c r="E73" s="248">
        <f t="shared" si="15"/>
        <v>23587.49411113152</v>
      </c>
      <c r="F73" s="248">
        <f t="shared" si="72"/>
        <v>23587.5</v>
      </c>
      <c r="G73" s="256">
        <f t="shared" si="61"/>
        <v>-2.1821349946549162E-3</v>
      </c>
      <c r="H73" s="248"/>
      <c r="I73" s="228"/>
      <c r="J73" s="228">
        <f t="shared" si="83"/>
        <v>-2.1821349946549162E-3</v>
      </c>
      <c r="K73" s="228"/>
      <c r="L73" s="228">
        <f t="shared" si="19"/>
        <v>-4.6242783802809551E-2</v>
      </c>
      <c r="M73" s="245">
        <f t="shared" si="20"/>
        <v>34112.007799999999</v>
      </c>
      <c r="N73" s="228">
        <f t="shared" si="62"/>
        <v>1.9413407733955383E-3</v>
      </c>
      <c r="O73" s="5">
        <v>1</v>
      </c>
      <c r="P73" s="228">
        <f t="shared" si="63"/>
        <v>4.4060648808154634E-2</v>
      </c>
      <c r="Q73" s="228"/>
      <c r="R73">
        <f t="shared" si="64"/>
        <v>1.9413407733955383E-3</v>
      </c>
      <c r="V73">
        <f t="shared" si="71"/>
        <v>-3.9787523900633497E-2</v>
      </c>
      <c r="Z73">
        <f t="shared" si="24"/>
        <v>23587.5</v>
      </c>
      <c r="AA73" s="228">
        <f t="shared" si="25"/>
        <v>-8.6373948968309702E-3</v>
      </c>
      <c r="AB73" s="228">
        <f t="shared" si="65"/>
        <v>-3.9787523900633497E-2</v>
      </c>
      <c r="AC73" s="228">
        <f t="shared" si="66"/>
        <v>4.4060648808154634E-2</v>
      </c>
      <c r="AD73" s="228">
        <f t="shared" si="67"/>
        <v>6.455259902176054E-3</v>
      </c>
      <c r="AE73" s="228">
        <f t="shared" si="68"/>
        <v>4.1670380404641996E-5</v>
      </c>
      <c r="AF73">
        <f t="shared" si="69"/>
        <v>4.4060648808154634E-2</v>
      </c>
      <c r="AG73" s="246">
        <f t="shared" si="70"/>
        <v>4.1670380404641996E-5</v>
      </c>
      <c r="AH73">
        <f t="shared" si="32"/>
        <v>3.760538890597858E-2</v>
      </c>
      <c r="AI73">
        <f t="shared" si="33"/>
        <v>0.69623273964279497</v>
      </c>
      <c r="AJ73">
        <f t="shared" si="34"/>
        <v>-0.6427263042596626</v>
      </c>
      <c r="AK73">
        <f t="shared" si="35"/>
        <v>-0.64383802491109055</v>
      </c>
      <c r="AL73">
        <f t="shared" si="36"/>
        <v>-2.0116362059765827</v>
      </c>
      <c r="AM73">
        <f t="shared" si="37"/>
        <v>-1.5775202153480841</v>
      </c>
      <c r="AN73" s="228">
        <f t="shared" si="84"/>
        <v>-1.1487428131318478</v>
      </c>
      <c r="AO73" s="228">
        <f t="shared" si="84"/>
        <v>-1.1480125478005381</v>
      </c>
      <c r="AP73" s="228">
        <f t="shared" si="84"/>
        <v>-1.1455193423289471</v>
      </c>
      <c r="AQ73" s="228">
        <f t="shared" si="84"/>
        <v>-1.1371086973294702</v>
      </c>
      <c r="AR73" s="228">
        <f t="shared" si="84"/>
        <v>-1.1097959835511206</v>
      </c>
      <c r="AS73" s="228">
        <f t="shared" si="84"/>
        <v>-1.0298893517589076</v>
      </c>
      <c r="AT73" s="228">
        <f t="shared" si="84"/>
        <v>-0.84053165971457644</v>
      </c>
      <c r="AU73" s="228">
        <f t="shared" si="39"/>
        <v>-0.49952518423196501</v>
      </c>
      <c r="AW73">
        <v>41000</v>
      </c>
      <c r="AX73">
        <f t="shared" si="75"/>
        <v>0.3352585050176683</v>
      </c>
      <c r="AY73">
        <f t="shared" si="76"/>
        <v>0.17703290116067305</v>
      </c>
      <c r="AZ73">
        <f t="shared" si="77"/>
        <v>0.15822560385699524</v>
      </c>
      <c r="BA73">
        <f t="shared" si="78"/>
        <v>1.6849635969565497</v>
      </c>
      <c r="BB73">
        <f t="shared" si="79"/>
        <v>0.99982413826924221</v>
      </c>
      <c r="BC73">
        <f t="shared" si="80"/>
        <v>0.27596636242531281</v>
      </c>
      <c r="BD73">
        <f t="shared" si="81"/>
        <v>0.1388656058843071</v>
      </c>
      <c r="BE73">
        <f t="shared" si="85"/>
        <v>0.11381192437516427</v>
      </c>
      <c r="BF73">
        <f t="shared" si="85"/>
        <v>0.11062264170862139</v>
      </c>
      <c r="BG73">
        <f t="shared" si="85"/>
        <v>0.10611624509792664</v>
      </c>
      <c r="BH73">
        <f t="shared" si="85"/>
        <v>9.9752454812758434E-2</v>
      </c>
      <c r="BI73">
        <f t="shared" si="85"/>
        <v>9.0772549312306994E-2</v>
      </c>
      <c r="BJ73">
        <f t="shared" si="85"/>
        <v>7.8113363807282107E-2</v>
      </c>
      <c r="BK73">
        <f t="shared" si="85"/>
        <v>6.0288218886739527E-2</v>
      </c>
      <c r="BL73">
        <f t="shared" si="82"/>
        <v>3.5220161142421214E-2</v>
      </c>
    </row>
    <row r="74" spans="1:64" x14ac:dyDescent="0.2">
      <c r="A74" s="39" t="s">
        <v>58</v>
      </c>
      <c r="B74" s="43"/>
      <c r="C74" s="40">
        <v>49154.409099999997</v>
      </c>
      <c r="D74" s="40"/>
      <c r="E74" s="248">
        <f t="shared" si="15"/>
        <v>23651.995900634978</v>
      </c>
      <c r="F74" s="248">
        <f t="shared" si="72"/>
        <v>23652</v>
      </c>
      <c r="G74" s="256">
        <f t="shared" si="61"/>
        <v>-1.5190299964160658E-3</v>
      </c>
      <c r="H74" s="248"/>
      <c r="I74" s="228"/>
      <c r="J74" s="228">
        <f t="shared" si="83"/>
        <v>-1.5190299964160658E-3</v>
      </c>
      <c r="K74" s="228"/>
      <c r="L74" s="228">
        <f t="shared" si="19"/>
        <v>-4.5701363123897693E-2</v>
      </c>
      <c r="M74" s="245">
        <f t="shared" si="20"/>
        <v>34135.909099999997</v>
      </c>
      <c r="N74" s="228">
        <f t="shared" si="62"/>
        <v>1.9520785605877603E-3</v>
      </c>
      <c r="O74" s="5">
        <v>1</v>
      </c>
      <c r="P74" s="228">
        <f t="shared" si="63"/>
        <v>4.4182333127481627E-2</v>
      </c>
      <c r="Q74" s="228"/>
      <c r="R74">
        <f t="shared" si="64"/>
        <v>1.9520785605877603E-3</v>
      </c>
      <c r="V74">
        <f t="shared" si="71"/>
        <v>-3.9557309082625308E-2</v>
      </c>
      <c r="Z74">
        <f t="shared" si="24"/>
        <v>23652</v>
      </c>
      <c r="AA74" s="228">
        <f t="shared" si="25"/>
        <v>-7.6630840376884501E-3</v>
      </c>
      <c r="AB74" s="228">
        <f t="shared" si="65"/>
        <v>-3.9557309082625308E-2</v>
      </c>
      <c r="AC74" s="228">
        <f t="shared" si="66"/>
        <v>4.4182333127481627E-2</v>
      </c>
      <c r="AD74" s="228">
        <f t="shared" si="67"/>
        <v>6.1440540412723843E-3</v>
      </c>
      <c r="AE74" s="228">
        <f t="shared" si="68"/>
        <v>3.7749400062075516E-5</v>
      </c>
      <c r="AF74">
        <f t="shared" si="69"/>
        <v>4.4182333127481627E-2</v>
      </c>
      <c r="AG74" s="246">
        <f t="shared" si="70"/>
        <v>3.7749400062075516E-5</v>
      </c>
      <c r="AH74">
        <f t="shared" si="32"/>
        <v>3.8038279086209242E-2</v>
      </c>
      <c r="AI74">
        <f t="shared" si="33"/>
        <v>0.69803016182769428</v>
      </c>
      <c r="AJ74">
        <f t="shared" si="34"/>
        <v>-0.6405864764405651</v>
      </c>
      <c r="AK74">
        <f t="shared" si="35"/>
        <v>-0.64468299777528448</v>
      </c>
      <c r="AL74">
        <f t="shared" si="36"/>
        <v>-2.0088463081209866</v>
      </c>
      <c r="AM74">
        <f t="shared" si="37"/>
        <v>-1.5726645204245504</v>
      </c>
      <c r="AN74" s="228">
        <f t="shared" si="84"/>
        <v>-1.1459323061729889</v>
      </c>
      <c r="AO74" s="228">
        <f t="shared" si="84"/>
        <v>-1.1451809761471874</v>
      </c>
      <c r="AP74" s="228">
        <f t="shared" si="84"/>
        <v>-1.1426319894322865</v>
      </c>
      <c r="AQ74" s="228">
        <f t="shared" si="84"/>
        <v>-1.1340882366069827</v>
      </c>
      <c r="AR74" s="228">
        <f t="shared" si="84"/>
        <v>-1.1065238753066033</v>
      </c>
      <c r="AS74" s="228">
        <f t="shared" si="84"/>
        <v>-1.0263769702118841</v>
      </c>
      <c r="AT74" s="228">
        <f t="shared" si="84"/>
        <v>-0.83731232657848631</v>
      </c>
      <c r="AU74" s="228">
        <f t="shared" si="39"/>
        <v>-0.49754436155993931</v>
      </c>
      <c r="AW74">
        <v>42000</v>
      </c>
      <c r="AX74">
        <f t="shared" si="75"/>
        <v>0.35309220254696894</v>
      </c>
      <c r="AY74">
        <f t="shared" si="76"/>
        <v>0.19455597652068651</v>
      </c>
      <c r="AZ74">
        <f t="shared" si="77"/>
        <v>0.15853622602628245</v>
      </c>
      <c r="BA74">
        <f t="shared" si="78"/>
        <v>1.6226855086559926</v>
      </c>
      <c r="BB74">
        <f t="shared" si="79"/>
        <v>0.96920674977835564</v>
      </c>
      <c r="BC74">
        <f t="shared" si="80"/>
        <v>0.50601934513222147</v>
      </c>
      <c r="BD74">
        <f t="shared" si="81"/>
        <v>0.25855029823463027</v>
      </c>
      <c r="BE74">
        <f t="shared" si="85"/>
        <v>0.21134235111565691</v>
      </c>
      <c r="BF74">
        <f t="shared" si="85"/>
        <v>0.20570630085051039</v>
      </c>
      <c r="BG74">
        <f t="shared" si="85"/>
        <v>0.1976256077571506</v>
      </c>
      <c r="BH74">
        <f t="shared" si="85"/>
        <v>0.18606253332443307</v>
      </c>
      <c r="BI74">
        <f t="shared" si="85"/>
        <v>0.16955960202761095</v>
      </c>
      <c r="BJ74">
        <f t="shared" si="85"/>
        <v>0.14608581109095722</v>
      </c>
      <c r="BK74">
        <f t="shared" si="85"/>
        <v>0.1128325965717331</v>
      </c>
      <c r="BL74">
        <f t="shared" si="82"/>
        <v>6.5930590166075831E-2</v>
      </c>
    </row>
    <row r="75" spans="1:64" x14ac:dyDescent="0.2">
      <c r="A75" s="39" t="s">
        <v>58</v>
      </c>
      <c r="B75" s="43"/>
      <c r="C75" s="40">
        <v>49504.408199999998</v>
      </c>
      <c r="D75" s="40"/>
      <c r="E75" s="248">
        <f t="shared" si="15"/>
        <v>24596.528970995238</v>
      </c>
      <c r="F75" s="248">
        <f t="shared" si="72"/>
        <v>24596.5</v>
      </c>
      <c r="G75" s="256">
        <f t="shared" si="61"/>
        <v>1.0735275005572475E-2</v>
      </c>
      <c r="H75" s="248"/>
      <c r="I75" s="228"/>
      <c r="J75" s="228">
        <f t="shared" si="83"/>
        <v>1.0735275005572475E-2</v>
      </c>
      <c r="K75" s="228"/>
      <c r="L75" s="228">
        <f t="shared" si="19"/>
        <v>-3.7529835287945013E-2</v>
      </c>
      <c r="M75" s="245">
        <f t="shared" si="20"/>
        <v>34485.908199999998</v>
      </c>
      <c r="N75" s="228">
        <f t="shared" si="62"/>
        <v>2.3295208716454076E-3</v>
      </c>
      <c r="O75" s="5">
        <v>1</v>
      </c>
      <c r="P75" s="228">
        <f t="shared" si="63"/>
        <v>4.8265110293517488E-2</v>
      </c>
      <c r="Q75" s="228"/>
      <c r="R75">
        <f t="shared" si="64"/>
        <v>2.3295208716454076E-3</v>
      </c>
      <c r="V75">
        <f t="shared" si="71"/>
        <v>-3.3742597370555273E-2</v>
      </c>
      <c r="Z75">
        <f t="shared" si="24"/>
        <v>24596.5</v>
      </c>
      <c r="AA75" s="228">
        <f t="shared" si="25"/>
        <v>6.9480370881827361E-3</v>
      </c>
      <c r="AB75" s="228">
        <f t="shared" si="65"/>
        <v>-3.3742597370555273E-2</v>
      </c>
      <c r="AC75" s="228">
        <f t="shared" si="66"/>
        <v>4.8265110293517488E-2</v>
      </c>
      <c r="AD75" s="228">
        <f t="shared" si="67"/>
        <v>3.7872379173897394E-3</v>
      </c>
      <c r="AE75" s="228">
        <f t="shared" si="68"/>
        <v>1.4343171042914571E-5</v>
      </c>
      <c r="AF75">
        <f t="shared" si="69"/>
        <v>4.8265110293517488E-2</v>
      </c>
      <c r="AG75" s="246">
        <f t="shared" si="70"/>
        <v>1.4343171042914571E-5</v>
      </c>
      <c r="AH75">
        <f t="shared" si="32"/>
        <v>4.4477872376127749E-2</v>
      </c>
      <c r="AI75">
        <f t="shared" si="33"/>
        <v>0.72577375603790217</v>
      </c>
      <c r="AJ75">
        <f t="shared" si="34"/>
        <v>-0.60728578903478114</v>
      </c>
      <c r="AK75">
        <f t="shared" si="35"/>
        <v>-0.65696416790322432</v>
      </c>
      <c r="AL75">
        <f t="shared" si="36"/>
        <v>-1.9662243214280255</v>
      </c>
      <c r="AM75">
        <f t="shared" si="37"/>
        <v>-1.5010354163747708</v>
      </c>
      <c r="AN75" s="228">
        <f t="shared" si="84"/>
        <v>-1.1038784554090286</v>
      </c>
      <c r="AO75" s="228">
        <f t="shared" si="84"/>
        <v>-1.1027616590754232</v>
      </c>
      <c r="AP75" s="228">
        <f t="shared" si="84"/>
        <v>-1.0992961678782125</v>
      </c>
      <c r="AQ75" s="228">
        <f t="shared" si="84"/>
        <v>-1.0886892253177198</v>
      </c>
      <c r="AR75" s="228">
        <f t="shared" si="84"/>
        <v>-1.0574793970110923</v>
      </c>
      <c r="AS75" s="228">
        <f t="shared" si="84"/>
        <v>-0.97424912690695264</v>
      </c>
      <c r="AT75" s="228">
        <f t="shared" si="84"/>
        <v>-0.79002015896578315</v>
      </c>
      <c r="AU75" s="228">
        <f t="shared" si="39"/>
        <v>-0.46853836134709748</v>
      </c>
      <c r="AW75">
        <v>43000</v>
      </c>
      <c r="AX75">
        <f t="shared" si="75"/>
        <v>0.36998774809846136</v>
      </c>
      <c r="AY75">
        <f t="shared" si="76"/>
        <v>0.21258961276811011</v>
      </c>
      <c r="AZ75">
        <f t="shared" si="77"/>
        <v>0.15739813533035127</v>
      </c>
      <c r="BA75">
        <f t="shared" si="78"/>
        <v>1.5357025899879182</v>
      </c>
      <c r="BB75">
        <f t="shared" si="79"/>
        <v>0.89527882534468384</v>
      </c>
      <c r="BC75">
        <f t="shared" si="80"/>
        <v>0.7189514510217091</v>
      </c>
      <c r="BD75">
        <f t="shared" si="81"/>
        <v>0.37580441645100243</v>
      </c>
      <c r="BE75">
        <f t="shared" si="85"/>
        <v>0.30592734103446062</v>
      </c>
      <c r="BF75">
        <f t="shared" si="85"/>
        <v>0.29839096417337396</v>
      </c>
      <c r="BG75">
        <f t="shared" si="85"/>
        <v>0.28733383122799483</v>
      </c>
      <c r="BH75">
        <f t="shared" si="85"/>
        <v>0.27117586300725949</v>
      </c>
      <c r="BI75">
        <f t="shared" si="85"/>
        <v>0.24769252235245848</v>
      </c>
      <c r="BJ75">
        <f t="shared" si="85"/>
        <v>0.21380594907788314</v>
      </c>
      <c r="BK75">
        <f t="shared" si="85"/>
        <v>0.16533274302276363</v>
      </c>
      <c r="BL75">
        <f t="shared" si="82"/>
        <v>9.6641019189730448E-2</v>
      </c>
    </row>
    <row r="76" spans="1:64" x14ac:dyDescent="0.2">
      <c r="A76" s="39" t="s">
        <v>58</v>
      </c>
      <c r="B76" s="43"/>
      <c r="C76" s="40">
        <v>49504.409599999999</v>
      </c>
      <c r="D76" s="40"/>
      <c r="E76" s="248">
        <f t="shared" si="15"/>
        <v>24596.532749137237</v>
      </c>
      <c r="F76" s="248">
        <f t="shared" si="72"/>
        <v>24596.5</v>
      </c>
      <c r="G76" s="256">
        <f t="shared" si="61"/>
        <v>1.2135275006585289E-2</v>
      </c>
      <c r="H76" s="248"/>
      <c r="I76" s="228"/>
      <c r="J76" s="228">
        <f t="shared" si="83"/>
        <v>1.2135275006585289E-2</v>
      </c>
      <c r="K76" s="228"/>
      <c r="L76" s="228">
        <f t="shared" si="19"/>
        <v>-3.7529835287945013E-2</v>
      </c>
      <c r="M76" s="245">
        <f t="shared" si="20"/>
        <v>34485.909599999999</v>
      </c>
      <c r="N76" s="228">
        <f t="shared" si="62"/>
        <v>2.4666231805678595E-3</v>
      </c>
      <c r="O76" s="5">
        <v>1</v>
      </c>
      <c r="P76" s="228">
        <f t="shared" si="63"/>
        <v>4.9665110294530301E-2</v>
      </c>
      <c r="Q76" s="228"/>
      <c r="R76">
        <f t="shared" si="64"/>
        <v>2.4666231805678595E-3</v>
      </c>
      <c r="V76">
        <f t="shared" si="71"/>
        <v>-3.234259736954246E-2</v>
      </c>
      <c r="Z76">
        <f t="shared" si="24"/>
        <v>24596.5</v>
      </c>
      <c r="AA76" s="228">
        <f t="shared" si="25"/>
        <v>6.9480370881827361E-3</v>
      </c>
      <c r="AB76" s="228">
        <f t="shared" si="65"/>
        <v>-3.234259736954246E-2</v>
      </c>
      <c r="AC76" s="228">
        <f t="shared" si="66"/>
        <v>4.9665110294530301E-2</v>
      </c>
      <c r="AD76" s="228">
        <f t="shared" si="67"/>
        <v>5.1872379184025527E-3</v>
      </c>
      <c r="AE76" s="228">
        <f t="shared" si="68"/>
        <v>2.6907437222113249E-5</v>
      </c>
      <c r="AF76">
        <f t="shared" si="69"/>
        <v>4.9665110294530301E-2</v>
      </c>
      <c r="AG76" s="246">
        <f t="shared" si="70"/>
        <v>2.6907437222113249E-5</v>
      </c>
      <c r="AH76">
        <f t="shared" si="32"/>
        <v>4.4477872376127749E-2</v>
      </c>
      <c r="AI76">
        <f t="shared" si="33"/>
        <v>0.72577375603790217</v>
      </c>
      <c r="AJ76">
        <f t="shared" si="34"/>
        <v>-0.60728578903478114</v>
      </c>
      <c r="AK76">
        <f t="shared" si="35"/>
        <v>-0.65696416790322432</v>
      </c>
      <c r="AL76">
        <f t="shared" si="36"/>
        <v>-1.9662243214280255</v>
      </c>
      <c r="AM76">
        <f t="shared" si="37"/>
        <v>-1.5010354163747708</v>
      </c>
      <c r="AN76" s="228">
        <f t="shared" si="84"/>
        <v>-1.1038784554090286</v>
      </c>
      <c r="AO76" s="228">
        <f t="shared" si="84"/>
        <v>-1.1027616590754232</v>
      </c>
      <c r="AP76" s="228">
        <f t="shared" si="84"/>
        <v>-1.0992961678782125</v>
      </c>
      <c r="AQ76" s="228">
        <f t="shared" si="84"/>
        <v>-1.0886892253177198</v>
      </c>
      <c r="AR76" s="228">
        <f t="shared" si="84"/>
        <v>-1.0574793970110923</v>
      </c>
      <c r="AS76" s="228">
        <f t="shared" si="84"/>
        <v>-0.97424912690695264</v>
      </c>
      <c r="AT76" s="228">
        <f t="shared" si="84"/>
        <v>-0.79002015896578315</v>
      </c>
      <c r="AU76" s="228">
        <f t="shared" si="39"/>
        <v>-0.46853836134709748</v>
      </c>
      <c r="AW76">
        <v>44000</v>
      </c>
      <c r="AX76">
        <f t="shared" si="75"/>
        <v>0.38612138455045764</v>
      </c>
      <c r="AY76">
        <f t="shared" si="76"/>
        <v>0.23113380990294397</v>
      </c>
      <c r="AZ76">
        <f t="shared" si="77"/>
        <v>0.15498757464751364</v>
      </c>
      <c r="BA76">
        <f t="shared" si="78"/>
        <v>1.4364551941734087</v>
      </c>
      <c r="BB76">
        <f t="shared" si="79"/>
        <v>0.79388468608697216</v>
      </c>
      <c r="BC76">
        <f t="shared" si="80"/>
        <v>0.9108369372363555</v>
      </c>
      <c r="BD76">
        <f t="shared" si="81"/>
        <v>0.48975549500717636</v>
      </c>
      <c r="BE76">
        <f t="shared" si="85"/>
        <v>0.39654969414066393</v>
      </c>
      <c r="BF76">
        <f t="shared" si="85"/>
        <v>0.38778672396576502</v>
      </c>
      <c r="BG76">
        <f t="shared" si="85"/>
        <v>0.3745256906883333</v>
      </c>
      <c r="BH76">
        <f t="shared" si="85"/>
        <v>0.35458742136320381</v>
      </c>
      <c r="BI76">
        <f t="shared" si="85"/>
        <v>0.32488137794121152</v>
      </c>
      <c r="BJ76">
        <f t="shared" si="85"/>
        <v>0.28115819608915615</v>
      </c>
      <c r="BK76">
        <f t="shared" si="85"/>
        <v>0.21776810930891377</v>
      </c>
      <c r="BL76">
        <f t="shared" si="82"/>
        <v>0.12735144821338507</v>
      </c>
    </row>
    <row r="77" spans="1:64" x14ac:dyDescent="0.2">
      <c r="A77" s="28" t="s">
        <v>77</v>
      </c>
      <c r="B77" s="27"/>
      <c r="C77" s="28">
        <v>49859.410100000001</v>
      </c>
      <c r="D77" s="28"/>
      <c r="E77" s="248">
        <f t="shared" si="15"/>
        <v>25554.562961913296</v>
      </c>
      <c r="F77" s="248">
        <f t="shared" si="72"/>
        <v>25554.5</v>
      </c>
      <c r="G77" s="256">
        <f t="shared" si="61"/>
        <v>2.333069500309648E-2</v>
      </c>
      <c r="H77" s="248"/>
      <c r="I77" s="228"/>
      <c r="J77" s="228">
        <f t="shared" si="83"/>
        <v>2.333069500309648E-2</v>
      </c>
      <c r="K77" s="228"/>
      <c r="L77" s="228">
        <f t="shared" si="19"/>
        <v>-2.8776236681919587E-2</v>
      </c>
      <c r="M77" s="245">
        <f t="shared" si="20"/>
        <v>34840.910100000001</v>
      </c>
      <c r="N77" s="228">
        <f t="shared" si="62"/>
        <v>2.7151323296269315E-3</v>
      </c>
      <c r="O77" s="5">
        <v>1</v>
      </c>
      <c r="P77" s="228">
        <f t="shared" si="63"/>
        <v>5.2106931685016067E-2</v>
      </c>
      <c r="Q77" s="228"/>
      <c r="R77">
        <f t="shared" si="64"/>
        <v>2.7151323296269315E-3</v>
      </c>
      <c r="V77">
        <f t="shared" si="71"/>
        <v>-2.7877500595044784E-2</v>
      </c>
      <c r="Z77">
        <f t="shared" si="24"/>
        <v>25554.5</v>
      </c>
      <c r="AA77" s="228">
        <f t="shared" si="25"/>
        <v>2.2431958916221677E-2</v>
      </c>
      <c r="AB77" s="228">
        <f t="shared" si="65"/>
        <v>-2.7877500595044784E-2</v>
      </c>
      <c r="AC77" s="228">
        <f t="shared" si="66"/>
        <v>5.2106931685016067E-2</v>
      </c>
      <c r="AD77" s="228">
        <f t="shared" si="67"/>
        <v>8.9873608687480316E-4</v>
      </c>
      <c r="AE77" s="228">
        <f t="shared" si="68"/>
        <v>8.0772655385103379E-7</v>
      </c>
      <c r="AF77">
        <f t="shared" si="69"/>
        <v>5.2106931685016067E-2</v>
      </c>
      <c r="AG77" s="246">
        <f t="shared" si="70"/>
        <v>8.0772655385103379E-7</v>
      </c>
      <c r="AH77">
        <f t="shared" si="32"/>
        <v>5.1208195598141264E-2</v>
      </c>
      <c r="AI77">
        <f t="shared" si="33"/>
        <v>0.75692924247694771</v>
      </c>
      <c r="AJ77">
        <f t="shared" si="34"/>
        <v>-0.56930451767321588</v>
      </c>
      <c r="AK77">
        <f t="shared" si="35"/>
        <v>-0.66911774570960636</v>
      </c>
      <c r="AL77">
        <f t="shared" si="36"/>
        <v>-1.9192441830988305</v>
      </c>
      <c r="AM77">
        <f t="shared" si="37"/>
        <v>-1.4272091915005467</v>
      </c>
      <c r="AN77" s="228">
        <f t="shared" si="84"/>
        <v>-1.0593648665167907</v>
      </c>
      <c r="AO77" s="228">
        <f t="shared" si="84"/>
        <v>-1.0577547339684825</v>
      </c>
      <c r="AP77" s="228">
        <f t="shared" si="84"/>
        <v>-1.0531654178362329</v>
      </c>
      <c r="AQ77" s="228">
        <f t="shared" si="84"/>
        <v>-1.0402827479884476</v>
      </c>
      <c r="AR77" s="228">
        <f t="shared" si="84"/>
        <v>-1.0055396664289162</v>
      </c>
      <c r="AS77" s="228">
        <f t="shared" si="84"/>
        <v>-0.92007631639927578</v>
      </c>
      <c r="AT77" s="228">
        <f t="shared" si="84"/>
        <v>-0.7417758216590089</v>
      </c>
      <c r="AU77" s="228">
        <f t="shared" si="39"/>
        <v>-0.43911777034243626</v>
      </c>
      <c r="AW77">
        <v>45000</v>
      </c>
      <c r="AX77">
        <f t="shared" si="75"/>
        <v>0.401713424197366</v>
      </c>
      <c r="AY77">
        <f t="shared" si="76"/>
        <v>0.25018856792518795</v>
      </c>
      <c r="AZ77">
        <f t="shared" si="77"/>
        <v>0.15152485627217804</v>
      </c>
      <c r="BA77">
        <f t="shared" si="78"/>
        <v>1.3352159083194963</v>
      </c>
      <c r="BB77">
        <f t="shared" si="79"/>
        <v>0.67980298293122521</v>
      </c>
      <c r="BC77">
        <f t="shared" si="80"/>
        <v>1.0805141584741003</v>
      </c>
      <c r="BD77">
        <f t="shared" si="81"/>
        <v>0.5997791289169172</v>
      </c>
      <c r="BE77">
        <f t="shared" si="85"/>
        <v>0.4825153656095158</v>
      </c>
      <c r="BF77">
        <f t="shared" si="85"/>
        <v>0.47322244554442383</v>
      </c>
      <c r="BG77">
        <f t="shared" si="85"/>
        <v>0.45861123870598636</v>
      </c>
      <c r="BH77">
        <f t="shared" si="85"/>
        <v>0.43584774301455292</v>
      </c>
      <c r="BI77">
        <f t="shared" si="85"/>
        <v>0.40085245151102472</v>
      </c>
      <c r="BJ77">
        <f t="shared" si="85"/>
        <v>0.34802915279119201</v>
      </c>
      <c r="BK77">
        <f t="shared" si="85"/>
        <v>0.2701182075906105</v>
      </c>
      <c r="BL77">
        <f t="shared" si="82"/>
        <v>0.15806187723703968</v>
      </c>
    </row>
    <row r="78" spans="1:64" x14ac:dyDescent="0.2">
      <c r="A78" s="26" t="s">
        <v>47</v>
      </c>
      <c r="B78" s="25" t="s">
        <v>65</v>
      </c>
      <c r="C78" s="26">
        <v>50547.367899999997</v>
      </c>
      <c r="D78" s="26">
        <v>5.9999999999999995E-4</v>
      </c>
      <c r="E78" s="248">
        <f t="shared" si="15"/>
        <v>27411.136001993353</v>
      </c>
      <c r="F78" s="248">
        <f t="shared" si="72"/>
        <v>27411</v>
      </c>
      <c r="G78" s="256">
        <f t="shared" si="61"/>
        <v>5.0395880003634375E-2</v>
      </c>
      <c r="H78" s="248"/>
      <c r="I78" s="228"/>
      <c r="J78" s="228">
        <f t="shared" si="83"/>
        <v>5.0395880003634375E-2</v>
      </c>
      <c r="L78" s="228">
        <f t="shared" si="19"/>
        <v>-1.0478842109169079E-2</v>
      </c>
      <c r="M78" s="245">
        <f t="shared" si="20"/>
        <v>35528.867899999997</v>
      </c>
      <c r="N78" s="228">
        <f t="shared" si="62"/>
        <v>3.7057317923110417E-3</v>
      </c>
      <c r="O78" s="5">
        <v>1</v>
      </c>
      <c r="P78" s="228">
        <f t="shared" si="63"/>
        <v>6.0874722112803453E-2</v>
      </c>
      <c r="Q78" s="228"/>
      <c r="R78">
        <f t="shared" si="64"/>
        <v>3.7057317923110417E-3</v>
      </c>
      <c r="V78">
        <f t="shared" si="71"/>
        <v>-1.4456957098739037E-2</v>
      </c>
      <c r="Z78">
        <f t="shared" si="24"/>
        <v>27411</v>
      </c>
      <c r="AA78" s="228">
        <f t="shared" si="25"/>
        <v>5.4373994993204333E-2</v>
      </c>
      <c r="AB78" s="228">
        <f t="shared" si="65"/>
        <v>-1.4456957098739037E-2</v>
      </c>
      <c r="AC78" s="228">
        <f t="shared" si="66"/>
        <v>6.0874722112803453E-2</v>
      </c>
      <c r="AD78" s="228">
        <f t="shared" si="67"/>
        <v>-3.9781149895699586E-3</v>
      </c>
      <c r="AE78" s="228">
        <f t="shared" si="68"/>
        <v>1.5825398870241193E-5</v>
      </c>
      <c r="AF78">
        <f t="shared" si="69"/>
        <v>6.0874722112803453E-2</v>
      </c>
      <c r="AG78" s="246">
        <f t="shared" si="70"/>
        <v>1.5825398870241193E-5</v>
      </c>
      <c r="AH78">
        <f t="shared" si="32"/>
        <v>6.4852837102373412E-2</v>
      </c>
      <c r="AI78">
        <f t="shared" si="33"/>
        <v>0.8278881002724412</v>
      </c>
      <c r="AJ78">
        <f t="shared" si="34"/>
        <v>-0.48064950786634364</v>
      </c>
      <c r="AK78">
        <f t="shared" si="35"/>
        <v>-0.6907817634814245</v>
      </c>
      <c r="AL78">
        <f t="shared" si="36"/>
        <v>-1.8149797687775808</v>
      </c>
      <c r="AM78">
        <f t="shared" si="37"/>
        <v>-1.279727094447469</v>
      </c>
      <c r="AN78" s="228">
        <f t="shared" si="84"/>
        <v>-0.96687558826233599</v>
      </c>
      <c r="AO78" s="228">
        <f t="shared" si="84"/>
        <v>-0.9639028763548575</v>
      </c>
      <c r="AP78" s="228">
        <f t="shared" si="84"/>
        <v>-0.95661924302561085</v>
      </c>
      <c r="AQ78" s="228">
        <f t="shared" si="84"/>
        <v>-0.93908262384345842</v>
      </c>
      <c r="AR78" s="228">
        <f t="shared" si="84"/>
        <v>-0.8984832284123847</v>
      </c>
      <c r="AS78" s="228">
        <f t="shared" si="84"/>
        <v>-0.81154786268702128</v>
      </c>
      <c r="AT78" s="228">
        <f t="shared" si="84"/>
        <v>-0.64755254036516618</v>
      </c>
      <c r="AU78" s="228">
        <f t="shared" si="39"/>
        <v>-0.38210385886002163</v>
      </c>
      <c r="AW78">
        <v>46000</v>
      </c>
      <c r="AX78">
        <f t="shared" si="75"/>
        <v>0.41699489494817205</v>
      </c>
      <c r="AY78">
        <f t="shared" si="76"/>
        <v>0.26975388683484225</v>
      </c>
      <c r="AZ78">
        <f t="shared" si="77"/>
        <v>0.1472410081133298</v>
      </c>
      <c r="BA78">
        <f t="shared" si="78"/>
        <v>1.2387243078852188</v>
      </c>
      <c r="BB78">
        <f t="shared" si="79"/>
        <v>0.56395845678178813</v>
      </c>
      <c r="BC78">
        <f t="shared" si="80"/>
        <v>1.2288366617154631</v>
      </c>
      <c r="BD78">
        <f t="shared" si="81"/>
        <v>0.70551590783248097</v>
      </c>
      <c r="BE78">
        <f t="shared" si="85"/>
        <v>0.56345757160349175</v>
      </c>
      <c r="BF78">
        <f t="shared" si="85"/>
        <v>0.55426336891622874</v>
      </c>
      <c r="BG78">
        <f t="shared" si="85"/>
        <v>0.53914455220758462</v>
      </c>
      <c r="BH78">
        <f t="shared" si="85"/>
        <v>0.51457486181883394</v>
      </c>
      <c r="BI78">
        <f t="shared" si="85"/>
        <v>0.47535259852726353</v>
      </c>
      <c r="BJ78">
        <f t="shared" si="85"/>
        <v>0.41430826287405198</v>
      </c>
      <c r="BK78">
        <f t="shared" si="85"/>
        <v>0.32236263044081209</v>
      </c>
      <c r="BL78">
        <f t="shared" si="82"/>
        <v>0.1887723062606943</v>
      </c>
    </row>
    <row r="79" spans="1:64" x14ac:dyDescent="0.2">
      <c r="A79" s="37" t="s">
        <v>47</v>
      </c>
      <c r="B79" s="43"/>
      <c r="C79" s="30">
        <v>50547.553200000002</v>
      </c>
      <c r="D79" s="30">
        <v>8.0000000000000004E-4</v>
      </c>
      <c r="E79" s="248">
        <f t="shared" si="15"/>
        <v>27411.636066073352</v>
      </c>
      <c r="F79" s="248">
        <f t="shared" si="72"/>
        <v>27411.5</v>
      </c>
      <c r="G79" s="256">
        <f t="shared" si="61"/>
        <v>5.0419625003996771E-2</v>
      </c>
      <c r="H79" s="249"/>
      <c r="I79" s="247"/>
      <c r="J79" s="228">
        <f t="shared" si="83"/>
        <v>5.0419625003996771E-2</v>
      </c>
      <c r="K79" s="228"/>
      <c r="L79" s="228">
        <f t="shared" si="19"/>
        <v>-1.0473677153840344E-2</v>
      </c>
      <c r="M79" s="245">
        <f t="shared" si="20"/>
        <v>35529.053200000002</v>
      </c>
      <c r="N79" s="228">
        <f t="shared" si="62"/>
        <v>3.7079942476856502E-3</v>
      </c>
      <c r="O79" s="5">
        <v>1</v>
      </c>
      <c r="P79" s="228">
        <f t="shared" si="63"/>
        <v>6.0893302157837115E-2</v>
      </c>
      <c r="Q79" s="228"/>
      <c r="R79">
        <f t="shared" si="64"/>
        <v>3.7079942476856502E-3</v>
      </c>
      <c r="V79">
        <f t="shared" si="71"/>
        <v>-1.4436997434307361E-2</v>
      </c>
      <c r="Z79">
        <f t="shared" si="24"/>
        <v>27411.5</v>
      </c>
      <c r="AA79" s="228">
        <f t="shared" si="25"/>
        <v>5.4382945284463788E-2</v>
      </c>
      <c r="AB79" s="228">
        <f t="shared" si="65"/>
        <v>-1.4436997434307361E-2</v>
      </c>
      <c r="AC79" s="228">
        <f t="shared" si="66"/>
        <v>6.0893302157837115E-2</v>
      </c>
      <c r="AD79" s="228">
        <f t="shared" si="67"/>
        <v>-3.963320280467017E-3</v>
      </c>
      <c r="AE79" s="228">
        <f t="shared" si="68"/>
        <v>1.5707907645561155E-5</v>
      </c>
      <c r="AF79">
        <f t="shared" si="69"/>
        <v>6.0893302157837115E-2</v>
      </c>
      <c r="AG79" s="246">
        <f t="shared" si="70"/>
        <v>1.5707907645561155E-5</v>
      </c>
      <c r="AH79">
        <f t="shared" si="32"/>
        <v>6.4856622438304132E-2</v>
      </c>
      <c r="AI79">
        <f t="shared" si="33"/>
        <v>0.82790939829884469</v>
      </c>
      <c r="AJ79">
        <f t="shared" si="34"/>
        <v>-0.48062247096564648</v>
      </c>
      <c r="AK79">
        <f t="shared" si="35"/>
        <v>-0.69078706964771008</v>
      </c>
      <c r="AL79">
        <f t="shared" si="36"/>
        <v>-1.8149489371231731</v>
      </c>
      <c r="AM79">
        <f t="shared" si="37"/>
        <v>-1.2796864329000821</v>
      </c>
      <c r="AN79" s="228">
        <f t="shared" si="84"/>
        <v>-0.96684943473455964</v>
      </c>
      <c r="AO79" s="228">
        <f t="shared" si="84"/>
        <v>-0.96387628067692899</v>
      </c>
      <c r="AP79" s="228">
        <f t="shared" si="84"/>
        <v>-0.95659184505297112</v>
      </c>
      <c r="AQ79" s="228">
        <f t="shared" si="84"/>
        <v>-0.9390539782792755</v>
      </c>
      <c r="AR79" s="228">
        <f t="shared" si="84"/>
        <v>-0.89845325319686875</v>
      </c>
      <c r="AS79" s="228">
        <f t="shared" si="84"/>
        <v>-0.81151802979232524</v>
      </c>
      <c r="AT79" s="228">
        <f t="shared" si="84"/>
        <v>-0.64752704208543332</v>
      </c>
      <c r="AU79" s="228">
        <f t="shared" si="39"/>
        <v>-0.38208850364550973</v>
      </c>
      <c r="AW79">
        <v>47000</v>
      </c>
      <c r="AX79">
        <f t="shared" si="75"/>
        <v>0.43218135953041104</v>
      </c>
      <c r="AY79">
        <f t="shared" si="76"/>
        <v>0.28982976663190674</v>
      </c>
      <c r="AZ79">
        <f t="shared" si="77"/>
        <v>0.1423515928985043</v>
      </c>
      <c r="BA79">
        <f t="shared" si="78"/>
        <v>1.1504776063064273</v>
      </c>
      <c r="BB79">
        <f t="shared" si="79"/>
        <v>0.45305824926225968</v>
      </c>
      <c r="BC79">
        <f t="shared" si="80"/>
        <v>1.3578152351239701</v>
      </c>
      <c r="BD79">
        <f t="shared" si="81"/>
        <v>0.80685624141818846</v>
      </c>
      <c r="BE79">
        <f t="shared" si="85"/>
        <v>0.63929871070809963</v>
      </c>
      <c r="BF79">
        <f t="shared" si="85"/>
        <v>0.6307019472233919</v>
      </c>
      <c r="BG79">
        <f t="shared" si="85"/>
        <v>0.61582970841940221</v>
      </c>
      <c r="BH79">
        <f t="shared" si="85"/>
        <v>0.59046229657691651</v>
      </c>
      <c r="BI79">
        <f t="shared" si="85"/>
        <v>0.5481529986710294</v>
      </c>
      <c r="BJ79">
        <f t="shared" si="85"/>
        <v>0.47988844730211705</v>
      </c>
      <c r="BK79">
        <f t="shared" si="85"/>
        <v>0.37448107009036125</v>
      </c>
      <c r="BL79">
        <f t="shared" si="82"/>
        <v>0.21948273528434892</v>
      </c>
    </row>
    <row r="80" spans="1:64" x14ac:dyDescent="0.2">
      <c r="A80" s="30" t="s">
        <v>69</v>
      </c>
      <c r="B80" s="43" t="s">
        <v>65</v>
      </c>
      <c r="C80" s="30">
        <v>51671.493199999997</v>
      </c>
      <c r="D80" s="30">
        <v>6.9999999999999999E-4</v>
      </c>
      <c r="E80" s="248">
        <f t="shared" si="15"/>
        <v>30444.782434451739</v>
      </c>
      <c r="F80" s="250">
        <f t="shared" ref="F80:F92" si="86">ROUND(2*E80,0)/2-0.5</f>
        <v>30444.5</v>
      </c>
      <c r="G80" s="256">
        <f t="shared" si="61"/>
        <v>0.1046567950033932</v>
      </c>
      <c r="H80" s="248"/>
      <c r="I80" s="228"/>
      <c r="J80" s="228">
        <f t="shared" si="83"/>
        <v>0.1046567950033932</v>
      </c>
      <c r="K80" s="228"/>
      <c r="L80" s="228">
        <f t="shared" si="19"/>
        <v>2.3205676524792301E-2</v>
      </c>
      <c r="M80" s="245">
        <f t="shared" si="20"/>
        <v>36652.993199999997</v>
      </c>
      <c r="N80" s="228">
        <f t="shared" si="62"/>
        <v>6.6342847014150804E-3</v>
      </c>
      <c r="O80" s="5">
        <v>1</v>
      </c>
      <c r="P80" s="228">
        <f t="shared" si="63"/>
        <v>8.1451118478600898E-2</v>
      </c>
      <c r="Q80" s="228"/>
      <c r="R80">
        <f t="shared" si="64"/>
        <v>6.6342847014150804E-3</v>
      </c>
      <c r="V80">
        <f t="shared" si="71"/>
        <v>1.574856430743235E-2</v>
      </c>
      <c r="Z80">
        <f t="shared" si="24"/>
        <v>30444.5</v>
      </c>
      <c r="AA80" s="228">
        <f t="shared" si="25"/>
        <v>0.11211390722075315</v>
      </c>
      <c r="AB80" s="228">
        <f t="shared" si="65"/>
        <v>1.574856430743235E-2</v>
      </c>
      <c r="AC80" s="228">
        <f t="shared" si="66"/>
        <v>8.1451118478600898E-2</v>
      </c>
      <c r="AD80" s="228">
        <f t="shared" si="67"/>
        <v>-7.4571122173599513E-3</v>
      </c>
      <c r="AE80" s="228">
        <f t="shared" si="68"/>
        <v>5.5608522622299048E-5</v>
      </c>
      <c r="AF80">
        <f t="shared" si="69"/>
        <v>8.1451118478600898E-2</v>
      </c>
      <c r="AG80" s="246">
        <f t="shared" si="70"/>
        <v>5.5608522622299048E-5</v>
      </c>
      <c r="AH80">
        <f t="shared" si="32"/>
        <v>8.8908230695960849E-2</v>
      </c>
      <c r="AI80">
        <f t="shared" si="33"/>
        <v>0.98545874883409135</v>
      </c>
      <c r="AJ80">
        <f t="shared" si="34"/>
        <v>-0.27408600538492878</v>
      </c>
      <c r="AK80">
        <f t="shared" si="35"/>
        <v>-0.71175171429429374</v>
      </c>
      <c r="AL80">
        <f t="shared" si="36"/>
        <v>-1.5912237149350894</v>
      </c>
      <c r="AM80">
        <f t="shared" si="37"/>
        <v>-1.0206389052901734</v>
      </c>
      <c r="AN80" s="228">
        <f t="shared" si="84"/>
        <v>-0.79304708991624051</v>
      </c>
      <c r="AO80" s="228">
        <f t="shared" si="84"/>
        <v>-0.78681721927357029</v>
      </c>
      <c r="AP80" s="228">
        <f t="shared" si="84"/>
        <v>-0.77449953983807029</v>
      </c>
      <c r="AQ80" s="228">
        <f t="shared" si="84"/>
        <v>-0.7505702743936763</v>
      </c>
      <c r="AR80" s="228">
        <f t="shared" si="84"/>
        <v>-0.70553695082264267</v>
      </c>
      <c r="AS80" s="228">
        <f t="shared" si="84"/>
        <v>-0.62510789797559374</v>
      </c>
      <c r="AT80" s="228">
        <f t="shared" si="84"/>
        <v>-0.49179258545056015</v>
      </c>
      <c r="AU80" s="228">
        <f t="shared" si="39"/>
        <v>-0.28894377241676517</v>
      </c>
      <c r="AW80">
        <v>48000</v>
      </c>
      <c r="AX80">
        <f t="shared" si="75"/>
        <v>0.4474570885164838</v>
      </c>
      <c r="AY80">
        <f t="shared" si="76"/>
        <v>0.31041620731638131</v>
      </c>
      <c r="AZ80">
        <f t="shared" si="77"/>
        <v>0.13704088120010247</v>
      </c>
      <c r="BA80">
        <f t="shared" si="78"/>
        <v>1.0716831526578334</v>
      </c>
      <c r="BB80">
        <f t="shared" si="79"/>
        <v>0.35047237794096259</v>
      </c>
      <c r="BC80">
        <f t="shared" si="80"/>
        <v>1.4699326979810563</v>
      </c>
      <c r="BD80">
        <f t="shared" si="81"/>
        <v>0.90390131688487274</v>
      </c>
      <c r="BE80">
        <f t="shared" si="85"/>
        <v>0.71018709789141821</v>
      </c>
      <c r="BF80">
        <f t="shared" si="85"/>
        <v>0.70252836935108098</v>
      </c>
      <c r="BG80">
        <f t="shared" si="85"/>
        <v>0.68851513023849642</v>
      </c>
      <c r="BH80">
        <f t="shared" si="85"/>
        <v>0.66328289808150975</v>
      </c>
      <c r="BI80">
        <f t="shared" si="85"/>
        <v>0.61905220896758117</v>
      </c>
      <c r="BJ80">
        <f t="shared" si="85"/>
        <v>0.54466670644431547</v>
      </c>
      <c r="BK80">
        <f t="shared" si="85"/>
        <v>0.42645333757935533</v>
      </c>
      <c r="BL80">
        <f t="shared" si="82"/>
        <v>0.25019316430800354</v>
      </c>
    </row>
    <row r="81" spans="1:64" x14ac:dyDescent="0.2">
      <c r="A81" s="30" t="s">
        <v>78</v>
      </c>
      <c r="B81" s="43" t="s">
        <v>71</v>
      </c>
      <c r="C81" s="30">
        <v>52055.409399999997</v>
      </c>
      <c r="D81" s="30">
        <v>5.0000000000000001E-4</v>
      </c>
      <c r="E81" s="248">
        <f t="shared" si="15"/>
        <v>31480.846661894157</v>
      </c>
      <c r="F81" s="250">
        <f t="shared" si="86"/>
        <v>31480.5</v>
      </c>
      <c r="G81" s="256">
        <f t="shared" si="61"/>
        <v>0.12845643499895232</v>
      </c>
      <c r="H81" s="248"/>
      <c r="I81" s="228"/>
      <c r="J81" s="228">
        <f t="shared" si="83"/>
        <v>0.12845643499895232</v>
      </c>
      <c r="K81" s="228"/>
      <c r="L81" s="228">
        <f t="shared" si="19"/>
        <v>3.5785865974042264E-2</v>
      </c>
      <c r="M81" s="245">
        <f t="shared" si="20"/>
        <v>37036.909399999997</v>
      </c>
      <c r="N81" s="228">
        <f t="shared" si="62"/>
        <v>8.5878343634006194E-3</v>
      </c>
      <c r="O81" s="5">
        <v>1</v>
      </c>
      <c r="P81" s="228">
        <f t="shared" si="63"/>
        <v>9.2670569024910054E-2</v>
      </c>
      <c r="Q81" s="228"/>
      <c r="R81">
        <f t="shared" si="64"/>
        <v>8.5878343634006194E-3</v>
      </c>
      <c r="V81">
        <f t="shared" si="71"/>
        <v>3.0890884462517601E-2</v>
      </c>
      <c r="Z81">
        <f t="shared" si="24"/>
        <v>31480.5</v>
      </c>
      <c r="AA81" s="228">
        <f t="shared" si="25"/>
        <v>0.13335141651047699</v>
      </c>
      <c r="AB81" s="228">
        <f t="shared" si="65"/>
        <v>3.0890884462517601E-2</v>
      </c>
      <c r="AC81" s="228">
        <f t="shared" si="66"/>
        <v>9.2670569024910054E-2</v>
      </c>
      <c r="AD81" s="228">
        <f t="shared" si="67"/>
        <v>-4.8949815115246764E-3</v>
      </c>
      <c r="AE81" s="228">
        <f t="shared" si="68"/>
        <v>2.3960843998168406E-5</v>
      </c>
      <c r="AF81">
        <f t="shared" si="69"/>
        <v>9.2670569024910054E-2</v>
      </c>
      <c r="AG81" s="246">
        <f t="shared" si="70"/>
        <v>2.3960843998168406E-5</v>
      </c>
      <c r="AH81">
        <f t="shared" si="32"/>
        <v>9.7565550536434717E-2</v>
      </c>
      <c r="AI81">
        <f t="shared" si="33"/>
        <v>1.0552016637250663</v>
      </c>
      <c r="AJ81">
        <f t="shared" si="34"/>
        <v>-0.1786287296481221</v>
      </c>
      <c r="AK81">
        <f t="shared" si="35"/>
        <v>-0.70975680842688693</v>
      </c>
      <c r="AL81">
        <f t="shared" si="36"/>
        <v>-1.4931771198520565</v>
      </c>
      <c r="AM81">
        <f t="shared" si="37"/>
        <v>-0.92524448913744328</v>
      </c>
      <c r="AN81" s="228">
        <f t="shared" ref="AN81:AT90" si="87">$AU81+$AB$7*SIN(AO81)</f>
        <v>-0.72553761378205162</v>
      </c>
      <c r="AO81" s="228">
        <f t="shared" si="87"/>
        <v>-0.71812142712190674</v>
      </c>
      <c r="AP81" s="228">
        <f t="shared" si="87"/>
        <v>-0.70436980268629124</v>
      </c>
      <c r="AQ81" s="228">
        <f t="shared" si="87"/>
        <v>-0.67928506514509834</v>
      </c>
      <c r="AR81" s="228">
        <f t="shared" si="87"/>
        <v>-0.63478031703091875</v>
      </c>
      <c r="AS81" s="228">
        <f t="shared" si="87"/>
        <v>-0.55917285275945416</v>
      </c>
      <c r="AT81" s="228">
        <f t="shared" si="87"/>
        <v>-0.43816670333728402</v>
      </c>
      <c r="AU81" s="228">
        <f t="shared" si="39"/>
        <v>-0.25712776794825909</v>
      </c>
      <c r="AW81">
        <v>49000</v>
      </c>
      <c r="AX81">
        <f t="shared" si="75"/>
        <v>0.46296902139648488</v>
      </c>
      <c r="AY81">
        <f t="shared" si="76"/>
        <v>0.33151320888826619</v>
      </c>
      <c r="AZ81">
        <f t="shared" si="77"/>
        <v>0.13145581250821869</v>
      </c>
      <c r="BA81">
        <f t="shared" si="78"/>
        <v>1.0022023621789728</v>
      </c>
      <c r="BB81">
        <f t="shared" si="79"/>
        <v>0.25737571352268229</v>
      </c>
      <c r="BC81">
        <f t="shared" si="80"/>
        <v>1.5677026830928134</v>
      </c>
      <c r="BD81">
        <f t="shared" si="81"/>
        <v>0.99691113176326496</v>
      </c>
      <c r="BE81">
        <f t="shared" si="85"/>
        <v>0.77642578574640742</v>
      </c>
      <c r="BF81">
        <f t="shared" si="85"/>
        <v>0.76988916127866436</v>
      </c>
      <c r="BG81">
        <f t="shared" si="85"/>
        <v>0.7571786959057264</v>
      </c>
      <c r="BH81">
        <f t="shared" si="85"/>
        <v>0.73288871269358746</v>
      </c>
      <c r="BI81">
        <f t="shared" si="85"/>
        <v>0.68787845621665777</v>
      </c>
      <c r="BJ81">
        <f t="shared" si="85"/>
        <v>0.60854468481216495</v>
      </c>
      <c r="BK81">
        <f t="shared" si="85"/>
        <v>0.47825938179647287</v>
      </c>
      <c r="BL81">
        <f t="shared" si="82"/>
        <v>0.28090359333165815</v>
      </c>
    </row>
    <row r="82" spans="1:64" x14ac:dyDescent="0.2">
      <c r="A82" s="30" t="s">
        <v>78</v>
      </c>
      <c r="B82" s="43" t="s">
        <v>71</v>
      </c>
      <c r="C82" s="30">
        <v>52046.518400000001</v>
      </c>
      <c r="D82" s="30">
        <v>8.9999999999999998E-4</v>
      </c>
      <c r="E82" s="248">
        <f t="shared" si="15"/>
        <v>31456.852761542501</v>
      </c>
      <c r="F82" s="250">
        <f t="shared" si="86"/>
        <v>31456.5</v>
      </c>
      <c r="G82" s="256">
        <f t="shared" si="61"/>
        <v>0.13071667500480544</v>
      </c>
      <c r="H82" s="248"/>
      <c r="I82" s="228"/>
      <c r="J82" s="228">
        <f t="shared" si="83"/>
        <v>0.13071667500480544</v>
      </c>
      <c r="K82" s="228"/>
      <c r="L82" s="228">
        <f t="shared" si="19"/>
        <v>3.5488232762411254E-2</v>
      </c>
      <c r="M82" s="245">
        <f t="shared" si="20"/>
        <v>37028.018400000001</v>
      </c>
      <c r="N82" s="228">
        <f t="shared" si="62"/>
        <v>9.0684562119130053E-3</v>
      </c>
      <c r="O82" s="5">
        <v>1</v>
      </c>
      <c r="P82" s="228">
        <f t="shared" si="63"/>
        <v>9.5228442242394185E-2</v>
      </c>
      <c r="Q82" s="228"/>
      <c r="R82">
        <f t="shared" si="64"/>
        <v>9.0684562119130053E-3</v>
      </c>
      <c r="V82">
        <f t="shared" si="71"/>
        <v>3.3353539005157182E-2</v>
      </c>
      <c r="Z82">
        <f t="shared" si="24"/>
        <v>31456.5</v>
      </c>
      <c r="AA82" s="228">
        <f t="shared" si="25"/>
        <v>0.1328513687620595</v>
      </c>
      <c r="AB82" s="228">
        <f t="shared" si="65"/>
        <v>3.3353539005157182E-2</v>
      </c>
      <c r="AC82" s="228">
        <f t="shared" si="66"/>
        <v>9.5228442242394185E-2</v>
      </c>
      <c r="AD82" s="228">
        <f t="shared" si="67"/>
        <v>-2.1346937572540581E-3</v>
      </c>
      <c r="AE82" s="228">
        <f t="shared" si="68"/>
        <v>4.556917437259447E-6</v>
      </c>
      <c r="AF82">
        <f t="shared" si="69"/>
        <v>9.5228442242394185E-2</v>
      </c>
      <c r="AG82" s="246">
        <f t="shared" si="70"/>
        <v>4.556917437259447E-6</v>
      </c>
      <c r="AH82">
        <f t="shared" si="32"/>
        <v>9.7363135999648256E-2</v>
      </c>
      <c r="AI82">
        <f t="shared" si="33"/>
        <v>1.0534776780421204</v>
      </c>
      <c r="AJ82">
        <f t="shared" si="34"/>
        <v>-0.18101789153318118</v>
      </c>
      <c r="AK82">
        <f t="shared" si="35"/>
        <v>-0.70988878617538342</v>
      </c>
      <c r="AL82">
        <f t="shared" si="36"/>
        <v>-1.4956058736791247</v>
      </c>
      <c r="AM82">
        <f t="shared" si="37"/>
        <v>-0.92750100315718298</v>
      </c>
      <c r="AN82" s="228">
        <f t="shared" si="87"/>
        <v>-0.72715537235911598</v>
      </c>
      <c r="AO82" s="228">
        <f t="shared" si="87"/>
        <v>-0.71976544045403656</v>
      </c>
      <c r="AP82" s="228">
        <f t="shared" si="87"/>
        <v>-0.70604286932494631</v>
      </c>
      <c r="AQ82" s="228">
        <f t="shared" si="87"/>
        <v>-0.68097616482319356</v>
      </c>
      <c r="AR82" s="228">
        <f t="shared" si="87"/>
        <v>-0.63644569758083802</v>
      </c>
      <c r="AS82" s="228">
        <f t="shared" si="87"/>
        <v>-0.56071190557029238</v>
      </c>
      <c r="AT82" s="228">
        <f t="shared" si="87"/>
        <v>-0.43941116065510794</v>
      </c>
      <c r="AU82" s="228">
        <f t="shared" si="39"/>
        <v>-0.25786481824482665</v>
      </c>
      <c r="AW82">
        <v>50000</v>
      </c>
      <c r="AX82">
        <f t="shared" si="75"/>
        <v>0.47882785614247414</v>
      </c>
      <c r="AY82">
        <f t="shared" si="76"/>
        <v>0.35312077134756126</v>
      </c>
      <c r="AZ82">
        <f t="shared" si="77"/>
        <v>0.12570708479491285</v>
      </c>
      <c r="BA82">
        <f t="shared" si="78"/>
        <v>0.94123743636464419</v>
      </c>
      <c r="BB82">
        <f t="shared" si="79"/>
        <v>0.17368913849571979</v>
      </c>
      <c r="BC82">
        <f t="shared" si="80"/>
        <v>1.6534336044790292</v>
      </c>
      <c r="BD82">
        <f t="shared" si="81"/>
        <v>1.0862501030480847</v>
      </c>
      <c r="BE82">
        <f t="shared" ref="BE82:BK90" si="88">$BL82+$AB$7*SIN(BF82)</f>
        <v>0.83840661334613742</v>
      </c>
      <c r="BF82">
        <f t="shared" si="88"/>
        <v>0.83304198513063776</v>
      </c>
      <c r="BG82">
        <f t="shared" si="88"/>
        <v>0.8219066685356321</v>
      </c>
      <c r="BH82">
        <f t="shared" si="88"/>
        <v>0.79920730326864176</v>
      </c>
      <c r="BI82">
        <f t="shared" si="88"/>
        <v>0.75449113747962304</v>
      </c>
      <c r="BJ82">
        <f t="shared" si="88"/>
        <v>0.67142919361975562</v>
      </c>
      <c r="BK82">
        <f t="shared" si="88"/>
        <v>0.52987930838830066</v>
      </c>
      <c r="BL82">
        <f t="shared" si="82"/>
        <v>0.31161402235531277</v>
      </c>
    </row>
    <row r="83" spans="1:64" x14ac:dyDescent="0.2">
      <c r="A83" s="30" t="s">
        <v>69</v>
      </c>
      <c r="B83" s="44"/>
      <c r="C83" s="30">
        <v>52050.409299999999</v>
      </c>
      <c r="D83" s="30">
        <v>5.9999999999999995E-4</v>
      </c>
      <c r="E83" s="248">
        <f t="shared" si="15"/>
        <v>31467.353027753081</v>
      </c>
      <c r="F83" s="250">
        <f t="shared" si="86"/>
        <v>31467</v>
      </c>
      <c r="G83" s="256">
        <f t="shared" si="61"/>
        <v>0.13081532000796869</v>
      </c>
      <c r="H83" s="248"/>
      <c r="I83" s="228"/>
      <c r="J83" s="228">
        <f t="shared" si="83"/>
        <v>0.13081532000796869</v>
      </c>
      <c r="K83" s="228"/>
      <c r="L83" s="228">
        <f t="shared" si="19"/>
        <v>3.5618411106496939E-2</v>
      </c>
      <c r="M83" s="245">
        <f t="shared" si="20"/>
        <v>37031.909299999999</v>
      </c>
      <c r="N83" s="228">
        <f t="shared" si="62"/>
        <v>9.0624514643951118E-3</v>
      </c>
      <c r="O83" s="5">
        <v>1</v>
      </c>
      <c r="P83" s="228">
        <f t="shared" si="63"/>
        <v>9.5196908901471755E-2</v>
      </c>
      <c r="Q83" s="228"/>
      <c r="R83">
        <f t="shared" si="64"/>
        <v>9.0624514643951118E-3</v>
      </c>
      <c r="V83">
        <f t="shared" si="71"/>
        <v>3.3363636776939445E-2</v>
      </c>
      <c r="Z83">
        <f t="shared" si="24"/>
        <v>31467</v>
      </c>
      <c r="AA83" s="228">
        <f t="shared" si="25"/>
        <v>0.1330700943375262</v>
      </c>
      <c r="AB83" s="228">
        <f t="shared" si="65"/>
        <v>3.3363636776939445E-2</v>
      </c>
      <c r="AC83" s="228">
        <f t="shared" si="66"/>
        <v>9.5196908901471755E-2</v>
      </c>
      <c r="AD83" s="228">
        <f t="shared" si="67"/>
        <v>-2.2547743295575073E-3</v>
      </c>
      <c r="AE83" s="228">
        <f t="shared" si="68"/>
        <v>5.0840072772315068E-6</v>
      </c>
      <c r="AF83">
        <f t="shared" si="69"/>
        <v>9.5196908901471755E-2</v>
      </c>
      <c r="AG83" s="246">
        <f t="shared" si="70"/>
        <v>5.0840072772315068E-6</v>
      </c>
      <c r="AH83">
        <f t="shared" si="32"/>
        <v>9.7451683231029249E-2</v>
      </c>
      <c r="AI83">
        <f t="shared" si="33"/>
        <v>1.0542312693370102</v>
      </c>
      <c r="AJ83">
        <f t="shared" si="34"/>
        <v>-0.17997372252923002</v>
      </c>
      <c r="AK83">
        <f t="shared" si="35"/>
        <v>-0.70983161398491734</v>
      </c>
      <c r="AL83">
        <f t="shared" si="36"/>
        <v>-1.4945442685573984</v>
      </c>
      <c r="AM83">
        <f t="shared" si="37"/>
        <v>-0.92651405918754648</v>
      </c>
      <c r="AN83" s="228">
        <f t="shared" si="87"/>
        <v>-0.72644792675371406</v>
      </c>
      <c r="AO83" s="228">
        <f t="shared" si="87"/>
        <v>-0.71904649795740072</v>
      </c>
      <c r="AP83" s="228">
        <f t="shared" si="87"/>
        <v>-0.70531118750661659</v>
      </c>
      <c r="AQ83" s="228">
        <f t="shared" si="87"/>
        <v>-0.68023653869706124</v>
      </c>
      <c r="AR83" s="228">
        <f t="shared" si="87"/>
        <v>-0.63571724327569612</v>
      </c>
      <c r="AS83" s="228">
        <f t="shared" si="87"/>
        <v>-0.56003863541270449</v>
      </c>
      <c r="AT83" s="228">
        <f t="shared" si="87"/>
        <v>-0.43886672269765981</v>
      </c>
      <c r="AU83" s="228">
        <f t="shared" si="39"/>
        <v>-0.25754235874007847</v>
      </c>
      <c r="AW83">
        <v>51000</v>
      </c>
      <c r="AX83">
        <f t="shared" si="75"/>
        <v>0.49511315908013492</v>
      </c>
      <c r="AY83">
        <f t="shared" si="76"/>
        <v>0.37523889469426641</v>
      </c>
      <c r="AZ83">
        <f t="shared" si="77"/>
        <v>0.1198742643858685</v>
      </c>
      <c r="BA83">
        <f t="shared" si="78"/>
        <v>0.88775208057437482</v>
      </c>
      <c r="BB83">
        <f t="shared" si="79"/>
        <v>9.8716354261293576E-2</v>
      </c>
      <c r="BC83">
        <f t="shared" si="80"/>
        <v>1.7291307306236832</v>
      </c>
      <c r="BD83">
        <f t="shared" si="81"/>
        <v>1.1723381211353852</v>
      </c>
      <c r="BE83">
        <f t="shared" si="88"/>
        <v>0.89655693465888986</v>
      </c>
      <c r="BF83">
        <f t="shared" si="88"/>
        <v>0.89231298926600588</v>
      </c>
      <c r="BG83">
        <f t="shared" si="88"/>
        <v>0.88286957821394629</v>
      </c>
      <c r="BH83">
        <f t="shared" si="88"/>
        <v>0.86223517688777973</v>
      </c>
      <c r="BI83">
        <f t="shared" si="88"/>
        <v>0.81878152811802041</v>
      </c>
      <c r="BJ83">
        <f t="shared" si="88"/>
        <v>0.73323268692208599</v>
      </c>
      <c r="BK83">
        <f t="shared" si="88"/>
        <v>0.58129339852083006</v>
      </c>
      <c r="BL83">
        <f t="shared" si="82"/>
        <v>0.34232445137896739</v>
      </c>
    </row>
    <row r="84" spans="1:64" x14ac:dyDescent="0.2">
      <c r="A84" s="30" t="s">
        <v>78</v>
      </c>
      <c r="B84" s="43" t="s">
        <v>65</v>
      </c>
      <c r="C84" s="30">
        <v>52044.480799999998</v>
      </c>
      <c r="D84" s="30">
        <v>4.0000000000000002E-4</v>
      </c>
      <c r="E84" s="248">
        <f t="shared" si="15"/>
        <v>31451.353945733634</v>
      </c>
      <c r="F84" s="250">
        <f t="shared" si="86"/>
        <v>31451</v>
      </c>
      <c r="G84" s="256">
        <f t="shared" si="61"/>
        <v>0.13115548000496347</v>
      </c>
      <c r="H84" s="248"/>
      <c r="I84" s="228"/>
      <c r="J84" s="228">
        <f t="shared" si="83"/>
        <v>0.13115548000496347</v>
      </c>
      <c r="K84" s="228"/>
      <c r="L84" s="228">
        <f t="shared" si="19"/>
        <v>3.5420066570664488E-2</v>
      </c>
      <c r="M84" s="245">
        <f t="shared" si="20"/>
        <v>37025.980799999998</v>
      </c>
      <c r="N84" s="228">
        <f t="shared" si="62"/>
        <v>9.1652693854361537E-3</v>
      </c>
      <c r="O84" s="5">
        <v>1</v>
      </c>
      <c r="P84" s="228">
        <f t="shared" si="63"/>
        <v>9.5735413434298977E-2</v>
      </c>
      <c r="Q84" s="228"/>
      <c r="R84">
        <f t="shared" si="64"/>
        <v>9.1652693854361537E-3</v>
      </c>
      <c r="V84">
        <f t="shared" si="71"/>
        <v>3.3838720186561394E-2</v>
      </c>
      <c r="Z84">
        <f t="shared" si="24"/>
        <v>31451</v>
      </c>
      <c r="AA84" s="228">
        <f t="shared" si="25"/>
        <v>0.13273682638906656</v>
      </c>
      <c r="AB84" s="228">
        <f t="shared" si="65"/>
        <v>3.3838720186561394E-2</v>
      </c>
      <c r="AC84" s="228">
        <f t="shared" si="66"/>
        <v>9.5735413434298977E-2</v>
      </c>
      <c r="AD84" s="228">
        <f t="shared" si="67"/>
        <v>-1.5813463841030939E-3</v>
      </c>
      <c r="AE84" s="228">
        <f t="shared" si="68"/>
        <v>2.5006563865159299E-6</v>
      </c>
      <c r="AF84">
        <f t="shared" si="69"/>
        <v>9.5735413434298977E-2</v>
      </c>
      <c r="AG84" s="246">
        <f t="shared" si="70"/>
        <v>2.5006563865159299E-6</v>
      </c>
      <c r="AH84">
        <f t="shared" si="32"/>
        <v>9.7316759818402071E-2</v>
      </c>
      <c r="AI84">
        <f t="shared" si="33"/>
        <v>1.0530833444689378</v>
      </c>
      <c r="AJ84">
        <f t="shared" si="34"/>
        <v>-0.18156416184131571</v>
      </c>
      <c r="AK84">
        <f t="shared" si="35"/>
        <v>-0.70991838215834935</v>
      </c>
      <c r="AL84">
        <f t="shared" si="36"/>
        <v>-1.4961613484954774</v>
      </c>
      <c r="AM84">
        <f t="shared" si="37"/>
        <v>-0.92801779956436559</v>
      </c>
      <c r="AN84" s="228">
        <f t="shared" si="87"/>
        <v>-0.7275257382686604</v>
      </c>
      <c r="AO84" s="228">
        <f t="shared" si="87"/>
        <v>-0.72014183496157047</v>
      </c>
      <c r="AP84" s="228">
        <f t="shared" si="87"/>
        <v>-0.70642595442785128</v>
      </c>
      <c r="AQ84" s="228">
        <f t="shared" si="87"/>
        <v>-0.68136344521685688</v>
      </c>
      <c r="AR84" s="228">
        <f t="shared" si="87"/>
        <v>-0.63682717589271842</v>
      </c>
      <c r="AS84" s="228">
        <f t="shared" si="87"/>
        <v>-0.56106453021966041</v>
      </c>
      <c r="AT84" s="228">
        <f t="shared" si="87"/>
        <v>-0.43969633491004234</v>
      </c>
      <c r="AU84" s="228">
        <f t="shared" si="39"/>
        <v>-0.25803372560445692</v>
      </c>
      <c r="AW84">
        <v>52000</v>
      </c>
      <c r="AX84">
        <f t="shared" si="75"/>
        <v>0.51187994917961821</v>
      </c>
      <c r="AY84">
        <f t="shared" si="76"/>
        <v>0.39786757892838187</v>
      </c>
      <c r="AZ84">
        <f t="shared" si="77"/>
        <v>0.11401237025123633</v>
      </c>
      <c r="BA84">
        <f t="shared" si="78"/>
        <v>0.84069716849763987</v>
      </c>
      <c r="BB84">
        <f t="shared" si="79"/>
        <v>3.1524402245183325E-2</v>
      </c>
      <c r="BC84">
        <f t="shared" si="80"/>
        <v>1.7964784965365344</v>
      </c>
      <c r="BD84">
        <f t="shared" si="81"/>
        <v>1.2556114780231618</v>
      </c>
      <c r="BE84">
        <f t="shared" si="88"/>
        <v>0.9513014203975656</v>
      </c>
      <c r="BF84">
        <f t="shared" si="88"/>
        <v>0.94806070149551713</v>
      </c>
      <c r="BG84">
        <f t="shared" si="88"/>
        <v>0.94029781015873348</v>
      </c>
      <c r="BH84">
        <f t="shared" si="88"/>
        <v>0.92202908890469326</v>
      </c>
      <c r="BI84">
        <f t="shared" si="88"/>
        <v>0.88067272565193011</v>
      </c>
      <c r="BJ84">
        <f t="shared" si="88"/>
        <v>0.79387368767762667</v>
      </c>
      <c r="BK84">
        <f t="shared" si="88"/>
        <v>0.6324821274754282</v>
      </c>
      <c r="BL84">
        <f t="shared" si="82"/>
        <v>0.373034880402622</v>
      </c>
    </row>
    <row r="85" spans="1:64" x14ac:dyDescent="0.2">
      <c r="A85" s="39" t="s">
        <v>67</v>
      </c>
      <c r="B85" s="43"/>
      <c r="C85" s="30">
        <v>52395.414199999897</v>
      </c>
      <c r="D85" s="30">
        <v>5.0000000000000001E-4</v>
      </c>
      <c r="E85" s="248">
        <f t="shared" ref="E85:E148" si="89">+(C85-C$7)/C$8</f>
        <v>32398.408386141826</v>
      </c>
      <c r="F85" s="250">
        <f t="shared" si="86"/>
        <v>32398</v>
      </c>
      <c r="G85" s="256">
        <f t="shared" ref="G85:G116" si="90">+C85-(C$7+F85*C$8)</f>
        <v>0.15132850990630686</v>
      </c>
      <c r="H85" s="251"/>
      <c r="I85" s="246"/>
      <c r="J85" s="228">
        <f t="shared" si="83"/>
        <v>0.15132850990630686</v>
      </c>
      <c r="K85" s="228"/>
      <c r="L85" s="228">
        <f t="shared" ref="L85:L148" si="91">+D$11+D$12*F85+D$13*F85^2</f>
        <v>4.7384653575402863E-2</v>
      </c>
      <c r="M85" s="245">
        <f t="shared" ref="M85:M148" si="92">+C85-15018.5</f>
        <v>37376.914199999897</v>
      </c>
      <c r="N85" s="228">
        <f t="shared" ref="N85:N116" si="93">+(L85-G85)^2</f>
        <v>1.0804325268939612E-2</v>
      </c>
      <c r="O85" s="252">
        <v>1</v>
      </c>
      <c r="P85" s="228">
        <f t="shared" ref="P85:P97" si="94">+G85-L85</f>
        <v>0.103943856330904</v>
      </c>
      <c r="Q85" s="228"/>
      <c r="R85">
        <f t="shared" ref="R85:R116" si="95">O85*N85</f>
        <v>1.0804325268939612E-2</v>
      </c>
      <c r="V85">
        <f t="shared" si="71"/>
        <v>4.5981258977319889E-2</v>
      </c>
      <c r="Z85">
        <f t="shared" ref="Z85:Z148" si="96">F85</f>
        <v>32398</v>
      </c>
      <c r="AA85" s="228">
        <f t="shared" ref="AA85:AA148" si="97">AB$3+AB$4*Z85+AB$5*Z85^2+AH85</f>
        <v>0.15273190450438984</v>
      </c>
      <c r="AB85" s="228">
        <f t="shared" ref="AB85:AB116" si="98">IF(O85&lt;&gt;0,G85-AH85, -9999)</f>
        <v>4.5981258977319889E-2</v>
      </c>
      <c r="AC85" s="228">
        <f t="shared" ref="AC85:AC116" si="99">+G85-L85</f>
        <v>0.103943856330904</v>
      </c>
      <c r="AD85" s="228">
        <f t="shared" ref="AD85:AD116" si="100">IF(O85&lt;&gt;0,G85-AA85, -9999)</f>
        <v>-1.4033945980829743E-3</v>
      </c>
      <c r="AE85" s="228">
        <f t="shared" ref="AE85:AE116" si="101">+(G85-AA85)^2*O85</f>
        <v>1.9695163979284731E-6</v>
      </c>
      <c r="AF85">
        <f t="shared" ref="AF85:AF116" si="102">IF(O85&lt;&gt;0,G85-L85, -9999)</f>
        <v>0.103943856330904</v>
      </c>
      <c r="AG85" s="246">
        <f t="shared" ref="AG85:AG116" si="103">+(G85-AA85)^2</f>
        <v>1.9695163979284731E-6</v>
      </c>
      <c r="AH85">
        <f t="shared" ref="AH85:AH148" si="104">$AB$6*($AB$11/AI85*AJ85+$AB$12)</f>
        <v>0.10534725092898697</v>
      </c>
      <c r="AI85">
        <f t="shared" ref="AI85:AI148" si="105">1+$AB$7*COS(AL85)</f>
        <v>1.1251643312074457</v>
      </c>
      <c r="AJ85">
        <f t="shared" ref="AJ85:AJ148" si="106">SIN(AL85+RADIANS($AB$9))</f>
        <v>-8.0389085807240815E-2</v>
      </c>
      <c r="AK85">
        <f t="shared" ref="AK85:AK148" si="107">$AB$7*SIN(AL85)</f>
        <v>-0.70081084536394611</v>
      </c>
      <c r="AL85">
        <f t="shared" ref="AL85:AL148" si="108">2*ATAN(AM85)</f>
        <v>-1.3940604540913124</v>
      </c>
      <c r="AM85">
        <f t="shared" ref="AM85:AM148" si="109">SQRT((1+$AB$7)/(1-$AB$7))*TAN(AN85/2)</f>
        <v>-0.83722435522194749</v>
      </c>
      <c r="AN85" s="228">
        <f t="shared" si="87"/>
        <v>-0.66167044352610405</v>
      </c>
      <c r="AO85" s="228">
        <f t="shared" si="87"/>
        <v>-0.65333410573367501</v>
      </c>
      <c r="AP85" s="228">
        <f t="shared" si="87"/>
        <v>-0.63866895156770553</v>
      </c>
      <c r="AQ85" s="228">
        <f t="shared" si="87"/>
        <v>-0.61324875928565636</v>
      </c>
      <c r="AR85" s="228">
        <f t="shared" si="87"/>
        <v>-0.57022296650128712</v>
      </c>
      <c r="AS85" s="228">
        <f t="shared" si="87"/>
        <v>-0.4999501592396639</v>
      </c>
      <c r="AT85" s="228">
        <f t="shared" si="87"/>
        <v>-0.39052096073589931</v>
      </c>
      <c r="AU85" s="228">
        <f t="shared" ref="AU85:AU148" si="110">RADIANS($AB$9)+$AB$18*(F85-AB$15)</f>
        <v>-0.22895094931905602</v>
      </c>
      <c r="AW85">
        <v>53000</v>
      </c>
      <c r="AX85">
        <f t="shared" si="75"/>
        <v>0.52916511377741227</v>
      </c>
      <c r="AY85">
        <f t="shared" si="76"/>
        <v>0.42100682404990747</v>
      </c>
      <c r="AZ85">
        <f t="shared" si="77"/>
        <v>0.10815828972750484</v>
      </c>
      <c r="BA85">
        <f t="shared" si="78"/>
        <v>0.7991150580798525</v>
      </c>
      <c r="BB85">
        <f t="shared" si="79"/>
        <v>-2.885126233600889E-2</v>
      </c>
      <c r="BC85">
        <f t="shared" si="80"/>
        <v>1.8568633889920123</v>
      </c>
      <c r="BD85">
        <f t="shared" si="81"/>
        <v>1.3364950047325814</v>
      </c>
      <c r="BE85">
        <f t="shared" si="88"/>
        <v>1.0030379120431001</v>
      </c>
      <c r="BF85">
        <f t="shared" si="88"/>
        <v>1.0006482220543813</v>
      </c>
      <c r="BG85">
        <f t="shared" si="88"/>
        <v>0.99445899999154475</v>
      </c>
      <c r="BH85">
        <f t="shared" si="88"/>
        <v>0.97869602583136905</v>
      </c>
      <c r="BI85">
        <f t="shared" si="88"/>
        <v>0.94011888316011527</v>
      </c>
      <c r="BJ85">
        <f t="shared" si="88"/>
        <v>0.85327716070772197</v>
      </c>
      <c r="BK85">
        <f t="shared" si="88"/>
        <v>0.68342618306174674</v>
      </c>
      <c r="BL85">
        <f t="shared" si="82"/>
        <v>0.40374530942627662</v>
      </c>
    </row>
    <row r="86" spans="1:64" x14ac:dyDescent="0.2">
      <c r="A86" s="30" t="s">
        <v>78</v>
      </c>
      <c r="B86" s="43" t="s">
        <v>71</v>
      </c>
      <c r="C86" s="30">
        <v>52417.462099999997</v>
      </c>
      <c r="D86" s="30">
        <v>8.0000000000000004E-4</v>
      </c>
      <c r="E86" s="248">
        <f t="shared" si="89"/>
        <v>32457.908455376546</v>
      </c>
      <c r="F86" s="250">
        <f t="shared" si="86"/>
        <v>32457.5</v>
      </c>
      <c r="G86" s="256">
        <f t="shared" si="90"/>
        <v>0.15135416499833809</v>
      </c>
      <c r="H86" s="248"/>
      <c r="I86" s="228"/>
      <c r="J86" s="228">
        <f t="shared" si="83"/>
        <v>0.15135416499833809</v>
      </c>
      <c r="K86" s="228"/>
      <c r="L86" s="228">
        <f t="shared" si="91"/>
        <v>4.8151676366680662E-2</v>
      </c>
      <c r="M86" s="245">
        <f t="shared" si="92"/>
        <v>37398.962099999997</v>
      </c>
      <c r="N86" s="228">
        <f t="shared" si="93"/>
        <v>1.065075365976738E-2</v>
      </c>
      <c r="O86" s="252">
        <v>1</v>
      </c>
      <c r="P86" s="228">
        <f t="shared" si="94"/>
        <v>0.10320248863165743</v>
      </c>
      <c r="Q86" s="228"/>
      <c r="R86">
        <f t="shared" si="95"/>
        <v>1.065075365976738E-2</v>
      </c>
      <c r="V86">
        <f t="shared" si="71"/>
        <v>4.5500313157514696E-2</v>
      </c>
      <c r="Z86">
        <f t="shared" si="96"/>
        <v>32457.5</v>
      </c>
      <c r="AA86" s="228">
        <f t="shared" si="97"/>
        <v>0.15400552820750407</v>
      </c>
      <c r="AB86" s="228">
        <f t="shared" si="98"/>
        <v>4.5500313157514696E-2</v>
      </c>
      <c r="AC86" s="228">
        <f t="shared" si="99"/>
        <v>0.10320248863165743</v>
      </c>
      <c r="AD86" s="228">
        <f t="shared" si="100"/>
        <v>-2.65136320916598E-3</v>
      </c>
      <c r="AE86" s="228">
        <f t="shared" si="101"/>
        <v>7.0297268669189245E-6</v>
      </c>
      <c r="AF86">
        <f t="shared" si="102"/>
        <v>0.10320248863165743</v>
      </c>
      <c r="AG86" s="246">
        <f t="shared" si="103"/>
        <v>7.0297268669189245E-6</v>
      </c>
      <c r="AH86">
        <f t="shared" si="104"/>
        <v>0.1058538518408234</v>
      </c>
      <c r="AI86">
        <f t="shared" si="105"/>
        <v>1.1299784986071979</v>
      </c>
      <c r="AJ86">
        <f t="shared" si="106"/>
        <v>-7.3535788862369236E-2</v>
      </c>
      <c r="AK86">
        <f t="shared" si="107"/>
        <v>-0.69993395451724916</v>
      </c>
      <c r="AL86">
        <f t="shared" si="108"/>
        <v>-1.3871867559768896</v>
      </c>
      <c r="AM86">
        <f t="shared" si="109"/>
        <v>-0.83139521520138604</v>
      </c>
      <c r="AN86" s="228">
        <f t="shared" si="87"/>
        <v>-0.65738932217604196</v>
      </c>
      <c r="AO86" s="228">
        <f t="shared" si="87"/>
        <v>-0.64900042996053164</v>
      </c>
      <c r="AP86" s="228">
        <f t="shared" si="87"/>
        <v>-0.63429098694585617</v>
      </c>
      <c r="AQ86" s="228">
        <f t="shared" si="87"/>
        <v>-0.60887419550651178</v>
      </c>
      <c r="AR86" s="228">
        <f t="shared" si="87"/>
        <v>-0.56597802742837588</v>
      </c>
      <c r="AS86" s="228">
        <f t="shared" si="87"/>
        <v>-0.4960845262694944</v>
      </c>
      <c r="AT86" s="228">
        <f t="shared" si="87"/>
        <v>-0.38742653210091532</v>
      </c>
      <c r="AU86" s="228">
        <f t="shared" si="110"/>
        <v>-0.22712367879214845</v>
      </c>
      <c r="AW86">
        <v>54000</v>
      </c>
      <c r="AX86">
        <f t="shared" si="75"/>
        <v>0.54699283182907976</v>
      </c>
      <c r="AY86">
        <f t="shared" si="76"/>
        <v>0.44465663005884321</v>
      </c>
      <c r="AZ86">
        <f t="shared" si="77"/>
        <v>0.10233620177023661</v>
      </c>
      <c r="BA86">
        <f t="shared" si="78"/>
        <v>0.76217629227278449</v>
      </c>
      <c r="BB86">
        <f t="shared" si="79"/>
        <v>-8.3308707334069643E-2</v>
      </c>
      <c r="BC86">
        <f t="shared" si="80"/>
        <v>1.911413497228591</v>
      </c>
      <c r="BD86">
        <f t="shared" si="81"/>
        <v>1.4153845999959112</v>
      </c>
      <c r="BE86">
        <f t="shared" si="88"/>
        <v>1.0521245932683643</v>
      </c>
      <c r="BF86">
        <f t="shared" si="88"/>
        <v>1.0504237703986432</v>
      </c>
      <c r="BG86">
        <f t="shared" si="88"/>
        <v>1.0456385930774625</v>
      </c>
      <c r="BH86">
        <f t="shared" si="88"/>
        <v>1.0323826275863022</v>
      </c>
      <c r="BI86">
        <f t="shared" si="88"/>
        <v>0.99710380703551948</v>
      </c>
      <c r="BJ86">
        <f t="shared" si="88"/>
        <v>0.91137483017906662</v>
      </c>
      <c r="BK86">
        <f t="shared" si="88"/>
        <v>0.73410648383020616</v>
      </c>
      <c r="BL86">
        <f t="shared" si="82"/>
        <v>0.43445573844993124</v>
      </c>
    </row>
    <row r="87" spans="1:64" x14ac:dyDescent="0.2">
      <c r="A87" s="48" t="s">
        <v>80</v>
      </c>
      <c r="B87" s="44"/>
      <c r="C87" s="30">
        <v>52685.574000000001</v>
      </c>
      <c r="D87" s="30">
        <v>2.9999999999999997E-4</v>
      </c>
      <c r="E87" s="248">
        <f t="shared" si="89"/>
        <v>33181.454761944551</v>
      </c>
      <c r="F87" s="250">
        <f t="shared" si="86"/>
        <v>33181</v>
      </c>
      <c r="G87" s="256">
        <f t="shared" si="90"/>
        <v>0.16851318000408355</v>
      </c>
      <c r="H87" s="248"/>
      <c r="I87" s="228"/>
      <c r="J87" s="228">
        <f t="shared" si="83"/>
        <v>0.16851318000408355</v>
      </c>
      <c r="K87" s="228"/>
      <c r="L87" s="228">
        <f t="shared" si="91"/>
        <v>5.7623032184830586E-2</v>
      </c>
      <c r="M87" s="245">
        <f t="shared" si="92"/>
        <v>37667.074000000001</v>
      </c>
      <c r="N87" s="228">
        <f t="shared" si="93"/>
        <v>1.2296624883375773E-2</v>
      </c>
      <c r="O87" s="252">
        <v>1</v>
      </c>
      <c r="P87" s="228">
        <f t="shared" si="94"/>
        <v>0.11089014781925297</v>
      </c>
      <c r="Q87" s="228"/>
      <c r="R87">
        <f t="shared" si="95"/>
        <v>1.2296624883375773E-2</v>
      </c>
      <c r="V87">
        <f t="shared" si="71"/>
        <v>5.649943695488889E-2</v>
      </c>
      <c r="Z87">
        <f t="shared" si="96"/>
        <v>33181</v>
      </c>
      <c r="AA87" s="228">
        <f t="shared" si="97"/>
        <v>0.16963677523402526</v>
      </c>
      <c r="AB87" s="228">
        <f t="shared" si="98"/>
        <v>5.649943695488889E-2</v>
      </c>
      <c r="AC87" s="228">
        <f t="shared" si="99"/>
        <v>0.11089014781925297</v>
      </c>
      <c r="AD87" s="228">
        <f t="shared" si="100"/>
        <v>-1.1235952299417096E-3</v>
      </c>
      <c r="AE87" s="228">
        <f t="shared" si="101"/>
        <v>1.2624662407477631E-6</v>
      </c>
      <c r="AF87">
        <f t="shared" si="102"/>
        <v>0.11089014781925297</v>
      </c>
      <c r="AG87" s="246">
        <f t="shared" si="103"/>
        <v>1.2624662407477631E-6</v>
      </c>
      <c r="AH87">
        <f t="shared" si="104"/>
        <v>0.11201374304919466</v>
      </c>
      <c r="AI87">
        <f t="shared" si="105"/>
        <v>1.1912219073691972</v>
      </c>
      <c r="AJ87">
        <f t="shared" si="106"/>
        <v>1.4735022140990881E-2</v>
      </c>
      <c r="AK87">
        <f t="shared" si="107"/>
        <v>-0.68573765605253312</v>
      </c>
      <c r="AL87">
        <f t="shared" si="108"/>
        <v>-1.2988489756366171</v>
      </c>
      <c r="AM87">
        <f t="shared" si="109"/>
        <v>-0.75929668931691008</v>
      </c>
      <c r="AN87" s="228">
        <f t="shared" si="87"/>
        <v>-0.60392842630499799</v>
      </c>
      <c r="AO87" s="228">
        <f t="shared" si="87"/>
        <v>-0.59499563475485551</v>
      </c>
      <c r="AP87" s="228">
        <f t="shared" si="87"/>
        <v>-0.57992036787851098</v>
      </c>
      <c r="AQ87" s="228">
        <f t="shared" si="87"/>
        <v>-0.55480931936817823</v>
      </c>
      <c r="AR87" s="228">
        <f t="shared" si="87"/>
        <v>-0.51382046080161081</v>
      </c>
      <c r="AS87" s="228">
        <f t="shared" si="87"/>
        <v>-0.4488517102769406</v>
      </c>
      <c r="AT87" s="228">
        <f t="shared" si="87"/>
        <v>-0.34975775751639171</v>
      </c>
      <c r="AU87" s="228">
        <f t="shared" si="110"/>
        <v>-0.2049046833935344</v>
      </c>
      <c r="AW87">
        <v>55000</v>
      </c>
      <c r="AX87">
        <f t="shared" si="75"/>
        <v>0.56537875214380151</v>
      </c>
      <c r="AY87">
        <f t="shared" si="76"/>
        <v>0.46881699695518925</v>
      </c>
      <c r="AZ87">
        <f t="shared" si="77"/>
        <v>9.6561755188612222E-2</v>
      </c>
      <c r="BA87">
        <f t="shared" si="78"/>
        <v>0.72918223841878393</v>
      </c>
      <c r="BB87">
        <f t="shared" si="79"/>
        <v>-0.13264149383888926</v>
      </c>
      <c r="BC87">
        <f t="shared" si="80"/>
        <v>1.9610416722678721</v>
      </c>
      <c r="BD87">
        <f t="shared" si="81"/>
        <v>1.4926382030046981</v>
      </c>
      <c r="BE87">
        <f t="shared" si="88"/>
        <v>1.0988753024398938</v>
      </c>
      <c r="BF87">
        <f t="shared" si="88"/>
        <v>1.0977085840818752</v>
      </c>
      <c r="BG87">
        <f t="shared" si="88"/>
        <v>1.0941242305934278</v>
      </c>
      <c r="BH87">
        <f t="shared" si="88"/>
        <v>1.0832647113546356</v>
      </c>
      <c r="BI87">
        <f t="shared" si="88"/>
        <v>1.0516390099538038</v>
      </c>
      <c r="BJ87">
        <f t="shared" si="88"/>
        <v>0.96810543990543951</v>
      </c>
      <c r="BK87">
        <f t="shared" si="88"/>
        <v>0.78450419706687713</v>
      </c>
      <c r="BL87">
        <f t="shared" si="82"/>
        <v>0.46516616747358586</v>
      </c>
    </row>
    <row r="88" spans="1:64" x14ac:dyDescent="0.2">
      <c r="A88" s="39" t="s">
        <v>67</v>
      </c>
      <c r="B88" s="44"/>
      <c r="C88" s="30">
        <v>52717.443899999998</v>
      </c>
      <c r="D88" s="30">
        <v>1.9E-3</v>
      </c>
      <c r="E88" s="248">
        <f t="shared" si="89"/>
        <v>33267.461195958444</v>
      </c>
      <c r="F88" s="250">
        <f t="shared" si="86"/>
        <v>33267</v>
      </c>
      <c r="G88" s="256">
        <f t="shared" si="90"/>
        <v>0.17089732000022195</v>
      </c>
      <c r="H88" s="251"/>
      <c r="I88" s="253"/>
      <c r="J88" s="228">
        <f t="shared" si="83"/>
        <v>0.17089732000022195</v>
      </c>
      <c r="K88" s="228"/>
      <c r="L88" s="228">
        <f t="shared" si="91"/>
        <v>5.8766632102029925E-2</v>
      </c>
      <c r="M88" s="245">
        <f t="shared" si="92"/>
        <v>37698.943899999998</v>
      </c>
      <c r="N88" s="228">
        <f t="shared" si="93"/>
        <v>1.2573291168521747E-2</v>
      </c>
      <c r="O88" s="252">
        <v>1</v>
      </c>
      <c r="P88" s="228">
        <f t="shared" si="94"/>
        <v>0.11213068789819203</v>
      </c>
      <c r="Q88" s="228"/>
      <c r="R88">
        <f t="shared" si="95"/>
        <v>1.2573291168521747E-2</v>
      </c>
      <c r="V88">
        <f t="shared" si="71"/>
        <v>5.8152822938324578E-2</v>
      </c>
      <c r="Z88">
        <f t="shared" si="96"/>
        <v>33267</v>
      </c>
      <c r="AA88" s="228">
        <f t="shared" si="97"/>
        <v>0.1715111291639273</v>
      </c>
      <c r="AB88" s="228">
        <f t="shared" si="98"/>
        <v>5.8152822938324578E-2</v>
      </c>
      <c r="AC88" s="228">
        <f t="shared" si="99"/>
        <v>0.11213068789819203</v>
      </c>
      <c r="AD88" s="228">
        <f t="shared" si="100"/>
        <v>-6.1380916370534777E-4</v>
      </c>
      <c r="AE88" s="228">
        <f t="shared" si="101"/>
        <v>3.767616894486584E-7</v>
      </c>
      <c r="AF88">
        <f t="shared" si="102"/>
        <v>0.11213068789819203</v>
      </c>
      <c r="AG88" s="246">
        <f t="shared" si="103"/>
        <v>3.767616894486584E-7</v>
      </c>
      <c r="AH88">
        <f t="shared" si="104"/>
        <v>0.11274449706189738</v>
      </c>
      <c r="AI88">
        <f t="shared" si="105"/>
        <v>1.1988290392493481</v>
      </c>
      <c r="AJ88">
        <f t="shared" si="106"/>
        <v>2.5843474478240303E-2</v>
      </c>
      <c r="AK88">
        <f t="shared" si="107"/>
        <v>-0.68357074537864571</v>
      </c>
      <c r="AL88">
        <f t="shared" si="108"/>
        <v>-1.2877381789544453</v>
      </c>
      <c r="AM88">
        <f t="shared" si="109"/>
        <v>-0.75057512857176678</v>
      </c>
      <c r="AN88" s="228">
        <f t="shared" si="87"/>
        <v>-0.59739893346379658</v>
      </c>
      <c r="AO88" s="228">
        <f t="shared" si="87"/>
        <v>-0.58841483196885658</v>
      </c>
      <c r="AP88" s="228">
        <f t="shared" si="87"/>
        <v>-0.5733188986541129</v>
      </c>
      <c r="AQ88" s="228">
        <f t="shared" si="87"/>
        <v>-0.54827767595255739</v>
      </c>
      <c r="AR88" s="228">
        <f t="shared" si="87"/>
        <v>-0.50755616288652405</v>
      </c>
      <c r="AS88" s="228">
        <f t="shared" si="87"/>
        <v>-0.44321030594126687</v>
      </c>
      <c r="AT88" s="228">
        <f t="shared" si="87"/>
        <v>-0.34527529305588356</v>
      </c>
      <c r="AU88" s="228">
        <f t="shared" si="110"/>
        <v>-0.20226358649749998</v>
      </c>
      <c r="AW88">
        <v>56000</v>
      </c>
      <c r="AX88">
        <f t="shared" si="75"/>
        <v>0.58433299720370668</v>
      </c>
      <c r="AY88">
        <f t="shared" si="76"/>
        <v>0.49348792473894543</v>
      </c>
      <c r="AZ88">
        <f t="shared" si="77"/>
        <v>9.084507246476127E-2</v>
      </c>
      <c r="BA88">
        <f t="shared" si="78"/>
        <v>0.69955271760596571</v>
      </c>
      <c r="BB88">
        <f t="shared" si="79"/>
        <v>-0.17753173602018446</v>
      </c>
      <c r="BC88">
        <f t="shared" si="80"/>
        <v>2.0064858984632341</v>
      </c>
      <c r="BD88">
        <f t="shared" si="81"/>
        <v>1.5685729383867923</v>
      </c>
      <c r="BE88">
        <f t="shared" si="88"/>
        <v>1.143560109237542</v>
      </c>
      <c r="BF88">
        <f t="shared" si="88"/>
        <v>1.1427906807436381</v>
      </c>
      <c r="BG88">
        <f t="shared" si="88"/>
        <v>1.1401940660971592</v>
      </c>
      <c r="BH88">
        <f t="shared" si="88"/>
        <v>1.1315374261641411</v>
      </c>
      <c r="BI88">
        <f t="shared" si="88"/>
        <v>1.1037613205913255</v>
      </c>
      <c r="BJ88">
        <f t="shared" si="88"/>
        <v>1.0234149554404941</v>
      </c>
      <c r="BK88">
        <f t="shared" si="88"/>
        <v>0.83460075655379007</v>
      </c>
      <c r="BL88">
        <f t="shared" si="82"/>
        <v>0.49587659649724047</v>
      </c>
    </row>
    <row r="89" spans="1:64" x14ac:dyDescent="0.2">
      <c r="A89" s="48" t="s">
        <v>80</v>
      </c>
      <c r="B89" s="44"/>
      <c r="C89" s="30">
        <v>53106.5478</v>
      </c>
      <c r="D89" s="30">
        <v>2.5999999999999999E-3</v>
      </c>
      <c r="E89" s="248">
        <f t="shared" si="89"/>
        <v>34317.525328569507</v>
      </c>
      <c r="F89" s="250">
        <f t="shared" si="86"/>
        <v>34317</v>
      </c>
      <c r="G89" s="256">
        <f t="shared" si="90"/>
        <v>0.19466182000178378</v>
      </c>
      <c r="H89" s="248"/>
      <c r="I89" s="228"/>
      <c r="J89" s="228">
        <f t="shared" si="83"/>
        <v>0.19466182000178378</v>
      </c>
      <c r="K89" s="228"/>
      <c r="L89" s="228">
        <f t="shared" si="91"/>
        <v>7.3033687743878362E-2</v>
      </c>
      <c r="M89" s="245">
        <f t="shared" si="92"/>
        <v>38088.0478</v>
      </c>
      <c r="N89" s="228">
        <f t="shared" si="93"/>
        <v>1.4793402556546533E-2</v>
      </c>
      <c r="O89" s="252">
        <v>1</v>
      </c>
      <c r="P89" s="228">
        <f t="shared" si="94"/>
        <v>0.12162813225790542</v>
      </c>
      <c r="Q89" s="228"/>
      <c r="R89">
        <f t="shared" si="95"/>
        <v>1.4793402556546533E-2</v>
      </c>
      <c r="V89">
        <f t="shared" si="71"/>
        <v>7.308146893531775E-2</v>
      </c>
      <c r="Z89">
        <f t="shared" si="96"/>
        <v>34317</v>
      </c>
      <c r="AA89" s="228">
        <f t="shared" si="97"/>
        <v>0.19461403881034439</v>
      </c>
      <c r="AB89" s="228">
        <f t="shared" si="98"/>
        <v>7.308146893531775E-2</v>
      </c>
      <c r="AC89" s="228">
        <f t="shared" si="99"/>
        <v>0.12162813225790542</v>
      </c>
      <c r="AD89" s="228">
        <f t="shared" si="100"/>
        <v>4.7781191439388859E-5</v>
      </c>
      <c r="AE89" s="228">
        <f t="shared" si="101"/>
        <v>2.2830422553675273E-9</v>
      </c>
      <c r="AF89">
        <f t="shared" si="102"/>
        <v>0.12162813225790542</v>
      </c>
      <c r="AG89" s="246">
        <f t="shared" si="103"/>
        <v>2.2830422553675273E-9</v>
      </c>
      <c r="AH89">
        <f t="shared" si="104"/>
        <v>0.12158035106646603</v>
      </c>
      <c r="AI89">
        <f t="shared" si="105"/>
        <v>1.2968313914583465</v>
      </c>
      <c r="AJ89">
        <f t="shared" si="106"/>
        <v>0.17202251522015238</v>
      </c>
      <c r="AK89">
        <f t="shared" si="107"/>
        <v>-0.64706497033237542</v>
      </c>
      <c r="AL89">
        <f t="shared" si="108"/>
        <v>-1.1407021073325674</v>
      </c>
      <c r="AM89">
        <f t="shared" si="109"/>
        <v>-0.64146394399664419</v>
      </c>
      <c r="AN89" s="228">
        <f t="shared" si="87"/>
        <v>-0.51463390776779061</v>
      </c>
      <c r="AO89" s="228">
        <f t="shared" si="87"/>
        <v>-0.50531082559416607</v>
      </c>
      <c r="AP89" s="228">
        <f t="shared" si="87"/>
        <v>-0.49040522415448656</v>
      </c>
      <c r="AQ89" s="228">
        <f t="shared" si="87"/>
        <v>-0.46681642985882776</v>
      </c>
      <c r="AR89" s="228">
        <f t="shared" si="87"/>
        <v>-0.43004384237960525</v>
      </c>
      <c r="AS89" s="228">
        <f t="shared" si="87"/>
        <v>-0.37390835096129621</v>
      </c>
      <c r="AT89" s="228">
        <f t="shared" si="87"/>
        <v>-0.29047096490271529</v>
      </c>
      <c r="AU89" s="228">
        <f t="shared" si="110"/>
        <v>-0.17001763602266262</v>
      </c>
      <c r="AW89">
        <v>57000</v>
      </c>
      <c r="AX89">
        <f t="shared" si="75"/>
        <v>0.6038622036432959</v>
      </c>
      <c r="AZ89">
        <f t="shared" si="77"/>
        <v>8.519279023318406E-2</v>
      </c>
      <c r="BA89">
        <f t="shared" si="78"/>
        <v>0.67280863958066661</v>
      </c>
      <c r="BB89">
        <f t="shared" si="79"/>
        <v>-0.21855765229752566</v>
      </c>
      <c r="BC89">
        <f t="shared" si="80"/>
        <v>2.0483442660135172</v>
      </c>
      <c r="BD89">
        <f t="shared" si="81"/>
        <v>1.6434663339106088</v>
      </c>
      <c r="BE89">
        <f t="shared" si="88"/>
        <v>1.1864088907581136</v>
      </c>
      <c r="BF89">
        <f t="shared" si="88"/>
        <v>1.1859229141439176</v>
      </c>
      <c r="BG89">
        <f t="shared" si="88"/>
        <v>1.1841087257169201</v>
      </c>
      <c r="BH89">
        <f t="shared" si="88"/>
        <v>1.1774064198389764</v>
      </c>
      <c r="BI89">
        <f t="shared" si="88"/>
        <v>1.1535301569733165</v>
      </c>
      <c r="BJ89">
        <f t="shared" si="88"/>
        <v>1.0772567076042872</v>
      </c>
      <c r="BK89">
        <f t="shared" si="88"/>
        <v>0.88437788007792595</v>
      </c>
      <c r="BL89">
        <f t="shared" si="82"/>
        <v>0.5265870255208952</v>
      </c>
    </row>
    <row r="90" spans="1:64" x14ac:dyDescent="0.2">
      <c r="A90" s="30" t="s">
        <v>100</v>
      </c>
      <c r="B90" s="43" t="s">
        <v>65</v>
      </c>
      <c r="C90" s="30">
        <v>53813.419199999997</v>
      </c>
      <c r="D90" s="30">
        <v>4.0000000000000002E-4</v>
      </c>
      <c r="E90" s="248">
        <f t="shared" si="89"/>
        <v>36225.139987555347</v>
      </c>
      <c r="F90" s="250">
        <f t="shared" si="86"/>
        <v>36224.5</v>
      </c>
      <c r="G90" s="256">
        <f t="shared" si="90"/>
        <v>0.23714899500191677</v>
      </c>
      <c r="H90" s="249"/>
      <c r="I90" s="247"/>
      <c r="J90" s="228">
        <f t="shared" si="83"/>
        <v>0.23714899500191677</v>
      </c>
      <c r="K90" s="228"/>
      <c r="L90" s="228">
        <f t="shared" si="91"/>
        <v>0.10039231923253483</v>
      </c>
      <c r="M90" s="245">
        <f t="shared" si="92"/>
        <v>38794.919199999997</v>
      </c>
      <c r="N90" s="228">
        <f t="shared" si="93"/>
        <v>1.8702388367491857E-2</v>
      </c>
      <c r="O90" s="252">
        <v>1</v>
      </c>
      <c r="P90" s="228">
        <f t="shared" si="94"/>
        <v>0.13675667576938194</v>
      </c>
      <c r="Q90" s="228"/>
      <c r="R90">
        <f t="shared" si="95"/>
        <v>1.8702388367491857E-2</v>
      </c>
      <c r="V90">
        <f t="shared" si="71"/>
        <v>0.10053180069661799</v>
      </c>
      <c r="Z90">
        <f t="shared" si="96"/>
        <v>36224.5</v>
      </c>
      <c r="AA90" s="228">
        <f t="shared" si="97"/>
        <v>0.23700951353783362</v>
      </c>
      <c r="AB90" s="228">
        <f t="shared" si="98"/>
        <v>0.10053180069661799</v>
      </c>
      <c r="AC90" s="228">
        <f t="shared" si="99"/>
        <v>0.13675667576938194</v>
      </c>
      <c r="AD90" s="228">
        <f t="shared" si="100"/>
        <v>1.3948146408315765E-4</v>
      </c>
      <c r="AE90" s="228">
        <f t="shared" si="101"/>
        <v>1.9455078822781196E-8</v>
      </c>
      <c r="AF90">
        <f t="shared" si="102"/>
        <v>0.13675667576938194</v>
      </c>
      <c r="AG90" s="246">
        <f t="shared" si="103"/>
        <v>1.9455078822781196E-8</v>
      </c>
      <c r="AH90">
        <f t="shared" si="104"/>
        <v>0.13661719430529878</v>
      </c>
      <c r="AI90">
        <f t="shared" si="105"/>
        <v>1.4887050892078069</v>
      </c>
      <c r="AJ90">
        <f t="shared" si="106"/>
        <v>0.47892079539827626</v>
      </c>
      <c r="AK90">
        <f t="shared" si="107"/>
        <v>-0.51765749928763272</v>
      </c>
      <c r="AL90">
        <f t="shared" si="108"/>
        <v>-0.81415959256295467</v>
      </c>
      <c r="AM90">
        <f t="shared" si="109"/>
        <v>-0.43116375296245785</v>
      </c>
      <c r="AN90" s="228">
        <f t="shared" si="87"/>
        <v>-0.35013506864431126</v>
      </c>
      <c r="AO90" s="228">
        <f t="shared" si="87"/>
        <v>-0.34191980749933337</v>
      </c>
      <c r="AP90" s="228">
        <f t="shared" si="87"/>
        <v>-0.32969712284963892</v>
      </c>
      <c r="AQ90" s="228">
        <f t="shared" si="87"/>
        <v>-0.31160567567614778</v>
      </c>
      <c r="AR90" s="228">
        <f t="shared" si="87"/>
        <v>-0.28501774951826403</v>
      </c>
      <c r="AS90" s="228">
        <f t="shared" si="87"/>
        <v>-0.24630965224759307</v>
      </c>
      <c r="AT90" s="228">
        <f t="shared" si="87"/>
        <v>-0.19060577653922794</v>
      </c>
      <c r="AU90" s="228">
        <f t="shared" si="110"/>
        <v>-0.11143749266004144</v>
      </c>
      <c r="AW90">
        <v>58000</v>
      </c>
      <c r="AX90">
        <f t="shared" si="75"/>
        <v>0.62397084067271136</v>
      </c>
      <c r="AZ90">
        <f t="shared" si="77"/>
        <v>7.9609377704022904E-2</v>
      </c>
      <c r="BA90">
        <f t="shared" si="78"/>
        <v>0.64855447769122432</v>
      </c>
      <c r="BB90">
        <f t="shared" si="79"/>
        <v>-0.25620665157440542</v>
      </c>
      <c r="BC90">
        <f t="shared" si="80"/>
        <v>2.087103937519414</v>
      </c>
      <c r="BD90">
        <f t="shared" si="81"/>
        <v>1.717559913967502</v>
      </c>
      <c r="BE90">
        <f t="shared" si="88"/>
        <v>1.2276162984059882</v>
      </c>
      <c r="BF90">
        <f t="shared" si="88"/>
        <v>1.2273239153321247</v>
      </c>
      <c r="BG90">
        <f t="shared" si="88"/>
        <v>1.2261063962657723</v>
      </c>
      <c r="BH90">
        <f t="shared" si="88"/>
        <v>1.2210802555068594</v>
      </c>
      <c r="BI90">
        <f t="shared" si="88"/>
        <v>1.2010245706797269</v>
      </c>
      <c r="BJ90">
        <f t="shared" si="88"/>
        <v>1.1295914777423153</v>
      </c>
      <c r="BK90">
        <f t="shared" si="88"/>
        <v>0.93381758667237069</v>
      </c>
      <c r="BL90">
        <f t="shared" si="82"/>
        <v>0.55729745454454982</v>
      </c>
    </row>
    <row r="91" spans="1:64" x14ac:dyDescent="0.2">
      <c r="A91" s="30" t="s">
        <v>100</v>
      </c>
      <c r="B91" s="43" t="s">
        <v>65</v>
      </c>
      <c r="C91" s="30">
        <v>54239.395700000001</v>
      </c>
      <c r="D91" s="30">
        <v>2.0000000000000001E-4</v>
      </c>
      <c r="E91" s="248">
        <f t="shared" si="89"/>
        <v>37374.711204870815</v>
      </c>
      <c r="F91" s="250">
        <f t="shared" si="86"/>
        <v>37374</v>
      </c>
      <c r="G91" s="256">
        <f t="shared" si="90"/>
        <v>0.26353875000495464</v>
      </c>
      <c r="H91" s="249"/>
      <c r="I91" s="247"/>
      <c r="J91" s="228">
        <f t="shared" si="83"/>
        <v>0.26353875000495464</v>
      </c>
      <c r="K91" s="228"/>
      <c r="L91" s="228">
        <f t="shared" si="91"/>
        <v>0.11777627241319855</v>
      </c>
      <c r="M91" s="245">
        <f t="shared" si="92"/>
        <v>39220.895700000001</v>
      </c>
      <c r="N91" s="228">
        <f t="shared" si="93"/>
        <v>2.1246699873687196E-2</v>
      </c>
      <c r="O91" s="252">
        <v>1</v>
      </c>
      <c r="P91" s="228">
        <f t="shared" si="94"/>
        <v>0.14576247759175609</v>
      </c>
      <c r="Q91" s="228"/>
      <c r="R91">
        <f t="shared" si="95"/>
        <v>2.1246699873687196E-2</v>
      </c>
      <c r="V91">
        <f t="shared" si="71"/>
        <v>0.11910064817122459</v>
      </c>
      <c r="Z91">
        <f t="shared" si="96"/>
        <v>37374</v>
      </c>
      <c r="AA91" s="228">
        <f t="shared" si="97"/>
        <v>0.26221437424692862</v>
      </c>
      <c r="AB91" s="228">
        <f t="shared" si="98"/>
        <v>0.11910064817122459</v>
      </c>
      <c r="AC91" s="228">
        <f t="shared" si="99"/>
        <v>0.14576247759175609</v>
      </c>
      <c r="AD91" s="228">
        <f t="shared" si="100"/>
        <v>1.3243757580260196E-3</v>
      </c>
      <c r="AE91" s="228">
        <f t="shared" si="101"/>
        <v>1.7539711484469939E-6</v>
      </c>
      <c r="AF91">
        <f t="shared" si="102"/>
        <v>0.14576247759175609</v>
      </c>
      <c r="AG91" s="246">
        <f t="shared" si="103"/>
        <v>1.7539711484469939E-6</v>
      </c>
      <c r="AH91">
        <f t="shared" si="104"/>
        <v>0.14443810183373004</v>
      </c>
      <c r="AI91">
        <f t="shared" si="105"/>
        <v>1.5958939012532976</v>
      </c>
      <c r="AJ91">
        <f t="shared" si="106"/>
        <v>0.67032861371229047</v>
      </c>
      <c r="AK91">
        <f t="shared" si="107"/>
        <v>-0.38950277179432397</v>
      </c>
      <c r="AL91">
        <f t="shared" si="108"/>
        <v>-0.57893299491577987</v>
      </c>
      <c r="AM91">
        <f t="shared" si="109"/>
        <v>-0.29783186795338856</v>
      </c>
      <c r="AN91" s="228">
        <f t="shared" ref="AN91:AT100" si="111">$AU91+$AB$7*SIN(AO91)</f>
        <v>-0.24315665569049277</v>
      </c>
      <c r="AO91" s="228">
        <f t="shared" si="111"/>
        <v>-0.23682007643407998</v>
      </c>
      <c r="AP91" s="228">
        <f t="shared" si="111"/>
        <v>-0.22767353948016822</v>
      </c>
      <c r="AQ91" s="228">
        <f t="shared" si="111"/>
        <v>-0.21450484993923719</v>
      </c>
      <c r="AR91" s="228">
        <f t="shared" si="111"/>
        <v>-0.19561078701548329</v>
      </c>
      <c r="AS91" s="228">
        <f t="shared" si="111"/>
        <v>-0.16862335219752356</v>
      </c>
      <c r="AT91" s="228">
        <f t="shared" si="111"/>
        <v>-0.13028463837997542</v>
      </c>
      <c r="AU91" s="228">
        <f t="shared" si="110"/>
        <v>-7.6135854497350497E-2</v>
      </c>
    </row>
    <row r="92" spans="1:64" x14ac:dyDescent="0.2">
      <c r="A92" s="141" t="s">
        <v>239</v>
      </c>
      <c r="B92" s="142" t="s">
        <v>65</v>
      </c>
      <c r="C92" s="141">
        <v>54509.541599999997</v>
      </c>
      <c r="D92" s="141">
        <v>4.0000000000000002E-4</v>
      </c>
      <c r="E92" s="248">
        <f t="shared" si="89"/>
        <v>38103.746612025381</v>
      </c>
      <c r="F92" s="250">
        <f t="shared" si="86"/>
        <v>38103</v>
      </c>
      <c r="G92" s="256">
        <f t="shared" si="90"/>
        <v>0.27665895999962231</v>
      </c>
      <c r="H92" s="249"/>
      <c r="I92" s="247"/>
      <c r="J92" s="228">
        <f t="shared" si="83"/>
        <v>0.27665895999962231</v>
      </c>
      <c r="L92" s="228">
        <f t="shared" si="91"/>
        <v>0.12915056823749116</v>
      </c>
      <c r="M92" s="245">
        <f t="shared" si="92"/>
        <v>39491.041599999997</v>
      </c>
      <c r="N92" s="228">
        <f t="shared" si="93"/>
        <v>2.1758725640250363E-2</v>
      </c>
      <c r="O92" s="252">
        <v>1</v>
      </c>
      <c r="P92" s="228">
        <f t="shared" si="94"/>
        <v>0.14750839176213115</v>
      </c>
      <c r="Q92" s="228"/>
      <c r="R92">
        <f t="shared" si="95"/>
        <v>2.1758725640250363E-2</v>
      </c>
      <c r="V92">
        <f t="shared" si="71"/>
        <v>0.12798032632374245</v>
      </c>
      <c r="Z92">
        <f t="shared" si="96"/>
        <v>38103</v>
      </c>
      <c r="AA92" s="228">
        <f t="shared" si="97"/>
        <v>0.27782920191337102</v>
      </c>
      <c r="AB92" s="228">
        <f t="shared" si="98"/>
        <v>0.12798032632374245</v>
      </c>
      <c r="AC92" s="228">
        <f t="shared" si="99"/>
        <v>0.14750839176213115</v>
      </c>
      <c r="AD92" s="228">
        <f t="shared" si="100"/>
        <v>-1.1702419137487041E-3</v>
      </c>
      <c r="AE92" s="228">
        <f t="shared" si="101"/>
        <v>1.3694661366942294E-6</v>
      </c>
      <c r="AF92">
        <f t="shared" si="102"/>
        <v>0.14750839176213115</v>
      </c>
      <c r="AG92" s="246">
        <f t="shared" si="103"/>
        <v>1.3694661366942294E-6</v>
      </c>
      <c r="AH92">
        <f t="shared" si="104"/>
        <v>0.14867863367587986</v>
      </c>
      <c r="AI92">
        <f t="shared" si="105"/>
        <v>1.6510438721753122</v>
      </c>
      <c r="AJ92">
        <f t="shared" si="106"/>
        <v>0.78151914862145888</v>
      </c>
      <c r="AK92">
        <f t="shared" si="107"/>
        <v>-0.28799970015489895</v>
      </c>
      <c r="AL92">
        <f t="shared" si="108"/>
        <v>-0.41648741739484929</v>
      </c>
      <c r="AM92">
        <f t="shared" si="109"/>
        <v>-0.2113070504649138</v>
      </c>
      <c r="AN92" s="228">
        <f t="shared" si="111"/>
        <v>-0.17293859084125413</v>
      </c>
      <c r="AO92" s="228">
        <f t="shared" si="111"/>
        <v>-0.16821827619721735</v>
      </c>
      <c r="AP92" s="228">
        <f t="shared" si="111"/>
        <v>-0.16149654447124642</v>
      </c>
      <c r="AQ92" s="228">
        <f t="shared" si="111"/>
        <v>-0.15193740394044566</v>
      </c>
      <c r="AR92" s="228">
        <f t="shared" si="111"/>
        <v>-0.13836695219518247</v>
      </c>
      <c r="AS92" s="228">
        <f t="shared" si="111"/>
        <v>-0.11914525466909909</v>
      </c>
      <c r="AT92" s="228">
        <f t="shared" si="111"/>
        <v>-9.1992711392123311E-2</v>
      </c>
      <c r="AU92" s="228">
        <f t="shared" si="110"/>
        <v>-5.3747951739106181E-2</v>
      </c>
    </row>
    <row r="93" spans="1:64" x14ac:dyDescent="0.2">
      <c r="A93" s="30" t="s">
        <v>104</v>
      </c>
      <c r="B93" s="43" t="s">
        <v>65</v>
      </c>
      <c r="C93" s="30">
        <v>54555.4948</v>
      </c>
      <c r="D93" s="30">
        <v>8.0000000000000004E-4</v>
      </c>
      <c r="E93" s="248">
        <f t="shared" si="89"/>
        <v>38227.759265454726</v>
      </c>
      <c r="F93" s="115">
        <f t="shared" ref="F93:F102" si="112">ROUND(2*E93,0)/2-1</f>
        <v>38227</v>
      </c>
      <c r="G93" s="256">
        <f t="shared" si="90"/>
        <v>0.28134772000339581</v>
      </c>
      <c r="H93" s="249"/>
      <c r="I93" s="247"/>
      <c r="J93" s="228">
        <f t="shared" si="83"/>
        <v>0.28134772000339581</v>
      </c>
      <c r="K93" s="228"/>
      <c r="L93" s="228">
        <f t="shared" si="91"/>
        <v>0.13111229223275322</v>
      </c>
      <c r="M93" s="245">
        <f t="shared" si="92"/>
        <v>39536.9948</v>
      </c>
      <c r="N93" s="228">
        <f t="shared" si="93"/>
        <v>2.2570683757427965E-2</v>
      </c>
      <c r="O93" s="252">
        <v>1</v>
      </c>
      <c r="P93" s="228">
        <f t="shared" si="94"/>
        <v>0.15023542777064258</v>
      </c>
      <c r="Q93" s="228"/>
      <c r="R93">
        <f t="shared" si="95"/>
        <v>2.2570683757427965E-2</v>
      </c>
      <c r="V93">
        <f t="shared" si="71"/>
        <v>0.13201247400754942</v>
      </c>
      <c r="Z93">
        <f t="shared" si="96"/>
        <v>38227</v>
      </c>
      <c r="AA93" s="228">
        <f t="shared" si="97"/>
        <v>0.28044753822859958</v>
      </c>
      <c r="AB93" s="228">
        <f t="shared" si="98"/>
        <v>0.13201247400754942</v>
      </c>
      <c r="AC93" s="228">
        <f t="shared" si="99"/>
        <v>0.15023542777064258</v>
      </c>
      <c r="AD93" s="228">
        <f t="shared" si="100"/>
        <v>9.0018177479622707E-4</v>
      </c>
      <c r="AE93" s="228">
        <f t="shared" si="101"/>
        <v>8.1032722767528524E-7</v>
      </c>
      <c r="AF93">
        <f t="shared" si="102"/>
        <v>0.15023542777064258</v>
      </c>
      <c r="AG93" s="246">
        <f t="shared" si="103"/>
        <v>8.1032722767528524E-7</v>
      </c>
      <c r="AH93">
        <f t="shared" si="104"/>
        <v>0.14933524599584638</v>
      </c>
      <c r="AI93">
        <f t="shared" si="105"/>
        <v>1.6589831528852943</v>
      </c>
      <c r="AJ93">
        <f t="shared" si="106"/>
        <v>0.7989728120395162</v>
      </c>
      <c r="AK93">
        <f t="shared" si="107"/>
        <v>-0.26933836525770499</v>
      </c>
      <c r="AL93">
        <f t="shared" si="108"/>
        <v>-0.38799934433826111</v>
      </c>
      <c r="AM93">
        <f t="shared" si="109"/>
        <v>-0.19647066029341118</v>
      </c>
      <c r="AN93" s="228">
        <f t="shared" si="111"/>
        <v>-0.1608503970705247</v>
      </c>
      <c r="AO93" s="228">
        <f t="shared" si="111"/>
        <v>-0.15643228770948367</v>
      </c>
      <c r="AP93" s="228">
        <f t="shared" si="111"/>
        <v>-0.15015256025068827</v>
      </c>
      <c r="AQ93" s="228">
        <f t="shared" si="111"/>
        <v>-0.14123699520623562</v>
      </c>
      <c r="AR93" s="228">
        <f t="shared" si="111"/>
        <v>-0.12859844202309034</v>
      </c>
      <c r="AS93" s="228">
        <f t="shared" si="111"/>
        <v>-0.1107170812751988</v>
      </c>
      <c r="AT93" s="228">
        <f t="shared" si="111"/>
        <v>-8.5477279829758696E-2</v>
      </c>
      <c r="AU93" s="228">
        <f t="shared" si="110"/>
        <v>-4.9939858540173132E-2</v>
      </c>
    </row>
    <row r="94" spans="1:64" x14ac:dyDescent="0.2">
      <c r="A94" s="30" t="s">
        <v>104</v>
      </c>
      <c r="B94" s="43" t="s">
        <v>65</v>
      </c>
      <c r="C94" s="30">
        <v>54598.480199999998</v>
      </c>
      <c r="D94" s="30">
        <v>4.0000000000000002E-4</v>
      </c>
      <c r="E94" s="248">
        <f t="shared" si="89"/>
        <v>38343.762797585703</v>
      </c>
      <c r="F94" s="115">
        <f t="shared" si="112"/>
        <v>38343</v>
      </c>
      <c r="G94" s="256">
        <f t="shared" si="90"/>
        <v>0.28265656000439776</v>
      </c>
      <c r="H94" s="249"/>
      <c r="I94" s="247"/>
      <c r="J94" s="228">
        <f t="shared" si="83"/>
        <v>0.28265656000439776</v>
      </c>
      <c r="K94" s="228"/>
      <c r="L94" s="228">
        <f t="shared" si="91"/>
        <v>0.13295456039716402</v>
      </c>
      <c r="M94" s="245">
        <f t="shared" si="92"/>
        <v>39579.980199999998</v>
      </c>
      <c r="N94" s="228">
        <f t="shared" si="93"/>
        <v>2.2410688686404209E-2</v>
      </c>
      <c r="O94" s="252">
        <v>1</v>
      </c>
      <c r="P94" s="228">
        <f t="shared" si="94"/>
        <v>0.14970199960723374</v>
      </c>
      <c r="Q94" s="228"/>
      <c r="R94">
        <f t="shared" si="95"/>
        <v>2.2410688686404209E-2</v>
      </c>
      <c r="V94">
        <f t="shared" si="71"/>
        <v>0.1327251420158197</v>
      </c>
      <c r="Z94">
        <f t="shared" si="96"/>
        <v>38343</v>
      </c>
      <c r="AA94" s="228">
        <f t="shared" si="97"/>
        <v>0.28288597838574209</v>
      </c>
      <c r="AB94" s="228">
        <f t="shared" si="98"/>
        <v>0.1327251420158197</v>
      </c>
      <c r="AC94" s="228">
        <f t="shared" si="99"/>
        <v>0.14970199960723374</v>
      </c>
      <c r="AD94" s="228">
        <f t="shared" si="100"/>
        <v>-2.2941838134432624E-4</v>
      </c>
      <c r="AE94" s="228">
        <f t="shared" si="101"/>
        <v>5.2632793698650697E-8</v>
      </c>
      <c r="AF94">
        <f t="shared" si="102"/>
        <v>0.14970199960723374</v>
      </c>
      <c r="AG94" s="246">
        <f t="shared" si="103"/>
        <v>5.2632793698650697E-8</v>
      </c>
      <c r="AH94">
        <f t="shared" si="104"/>
        <v>0.14993141798857806</v>
      </c>
      <c r="AI94">
        <f t="shared" si="105"/>
        <v>1.6659757278003346</v>
      </c>
      <c r="AJ94">
        <f t="shared" si="106"/>
        <v>0.81482782935095632</v>
      </c>
      <c r="AK94">
        <f t="shared" si="107"/>
        <v>-0.25155174570483613</v>
      </c>
      <c r="AL94">
        <f t="shared" si="108"/>
        <v>-0.36115239613831884</v>
      </c>
      <c r="AM94">
        <f t="shared" si="109"/>
        <v>-0.18256486919146803</v>
      </c>
      <c r="AN94" s="228">
        <f t="shared" si="111"/>
        <v>-0.14950970490946969</v>
      </c>
      <c r="AO94" s="228">
        <f t="shared" si="111"/>
        <v>-0.14538054666771583</v>
      </c>
      <c r="AP94" s="228">
        <f t="shared" si="111"/>
        <v>-0.13952099493633224</v>
      </c>
      <c r="AQ94" s="228">
        <f t="shared" si="111"/>
        <v>-0.13121411751083112</v>
      </c>
      <c r="AR94" s="228">
        <f t="shared" si="111"/>
        <v>-0.11945320017864949</v>
      </c>
      <c r="AS94" s="228">
        <f t="shared" si="111"/>
        <v>-0.10282998982710231</v>
      </c>
      <c r="AT94" s="228">
        <f t="shared" si="111"/>
        <v>-7.9381731378239534E-2</v>
      </c>
      <c r="AU94" s="228">
        <f t="shared" si="110"/>
        <v>-4.6377448773429197E-2</v>
      </c>
    </row>
    <row r="95" spans="1:64" x14ac:dyDescent="0.2">
      <c r="A95" s="141" t="s">
        <v>241</v>
      </c>
      <c r="B95" s="142" t="s">
        <v>71</v>
      </c>
      <c r="C95" s="141">
        <v>55294.599699999999</v>
      </c>
      <c r="D95" s="141">
        <v>2.3E-3</v>
      </c>
      <c r="E95" s="248">
        <f t="shared" si="89"/>
        <v>40222.361595904462</v>
      </c>
      <c r="F95" s="115">
        <f t="shared" si="112"/>
        <v>40221.5</v>
      </c>
      <c r="G95" s="256">
        <f t="shared" si="90"/>
        <v>0.31926652500260388</v>
      </c>
      <c r="H95" s="249"/>
      <c r="I95" s="247"/>
      <c r="J95" s="228">
        <f t="shared" si="83"/>
        <v>0.31926652500260388</v>
      </c>
      <c r="K95" s="228"/>
      <c r="L95" s="228">
        <f t="shared" si="91"/>
        <v>0.1637446386584199</v>
      </c>
      <c r="M95" s="245">
        <f t="shared" si="92"/>
        <v>40276.099699999999</v>
      </c>
      <c r="N95" s="228">
        <f t="shared" si="93"/>
        <v>2.4187057132053279E-2</v>
      </c>
      <c r="O95" s="252">
        <v>1</v>
      </c>
      <c r="P95" s="228">
        <f t="shared" si="94"/>
        <v>0.15552188634418398</v>
      </c>
      <c r="Q95" s="228"/>
      <c r="R95">
        <f t="shared" si="95"/>
        <v>2.4187057132053279E-2</v>
      </c>
      <c r="V95">
        <f t="shared" si="71"/>
        <v>0.16235260340707885</v>
      </c>
      <c r="Z95">
        <f t="shared" si="96"/>
        <v>40221.5</v>
      </c>
      <c r="AA95" s="228">
        <f t="shared" si="97"/>
        <v>0.3206585602539449</v>
      </c>
      <c r="AB95" s="228">
        <f t="shared" si="98"/>
        <v>0.16235260340707885</v>
      </c>
      <c r="AC95" s="228">
        <f t="shared" si="99"/>
        <v>0.15552188634418398</v>
      </c>
      <c r="AD95" s="228">
        <f t="shared" si="100"/>
        <v>-1.3920352513410172E-3</v>
      </c>
      <c r="AE95" s="228">
        <f t="shared" si="101"/>
        <v>1.937762140976049E-6</v>
      </c>
      <c r="AF95">
        <f t="shared" si="102"/>
        <v>0.15552188634418398</v>
      </c>
      <c r="AG95" s="246">
        <f t="shared" si="103"/>
        <v>1.937762140976049E-6</v>
      </c>
      <c r="AH95">
        <f t="shared" si="104"/>
        <v>0.15691392159552503</v>
      </c>
      <c r="AI95">
        <f t="shared" si="105"/>
        <v>1.7090624391725195</v>
      </c>
      <c r="AJ95">
        <f t="shared" si="106"/>
        <v>0.98593897214336468</v>
      </c>
      <c r="AK95">
        <f t="shared" si="107"/>
        <v>6.3501245192932224E-2</v>
      </c>
      <c r="AL95">
        <f t="shared" si="108"/>
        <v>8.9318353001137191E-2</v>
      </c>
      <c r="AM95">
        <f t="shared" si="109"/>
        <v>4.4688890252182464E-2</v>
      </c>
      <c r="AN95" s="228">
        <f t="shared" si="111"/>
        <v>3.6661745672034458E-2</v>
      </c>
      <c r="AO95" s="228">
        <f t="shared" si="111"/>
        <v>3.5615964488491511E-2</v>
      </c>
      <c r="AP95" s="228">
        <f t="shared" si="111"/>
        <v>3.4146070624257757E-2</v>
      </c>
      <c r="AQ95" s="228">
        <f t="shared" si="111"/>
        <v>3.2080190790266513E-2</v>
      </c>
      <c r="AR95" s="228">
        <f t="shared" si="111"/>
        <v>2.9176904861006887E-2</v>
      </c>
      <c r="AS95" s="228">
        <f t="shared" si="111"/>
        <v>2.5097179741411429E-2</v>
      </c>
      <c r="AT95" s="228">
        <f t="shared" si="111"/>
        <v>1.9365001505983342E-2</v>
      </c>
      <c r="AU95" s="228">
        <f t="shared" si="110"/>
        <v>1.1312092147506059E-2</v>
      </c>
    </row>
    <row r="96" spans="1:64" x14ac:dyDescent="0.2">
      <c r="A96" s="141" t="s">
        <v>241</v>
      </c>
      <c r="B96" s="142" t="s">
        <v>65</v>
      </c>
      <c r="C96" s="141">
        <v>55294.414599999996</v>
      </c>
      <c r="D96" s="141">
        <v>1.4E-3</v>
      </c>
      <c r="E96" s="248">
        <f t="shared" si="89"/>
        <v>40221.862071559037</v>
      </c>
      <c r="F96" s="115">
        <f t="shared" si="112"/>
        <v>40221</v>
      </c>
      <c r="G96" s="256">
        <f t="shared" si="90"/>
        <v>0.31944277999718906</v>
      </c>
      <c r="H96" s="249"/>
      <c r="I96" s="247"/>
      <c r="J96" s="228">
        <f t="shared" si="83"/>
        <v>0.31944277999718906</v>
      </c>
      <c r="K96" s="228"/>
      <c r="L96" s="228">
        <f t="shared" si="91"/>
        <v>0.16373620356060725</v>
      </c>
      <c r="M96" s="245">
        <f t="shared" si="92"/>
        <v>40275.914599999996</v>
      </c>
      <c r="N96" s="228">
        <f t="shared" si="93"/>
        <v>2.4244537945601094E-2</v>
      </c>
      <c r="O96" s="252">
        <v>1</v>
      </c>
      <c r="P96" s="228">
        <f t="shared" si="94"/>
        <v>0.15570657643658181</v>
      </c>
      <c r="Q96" s="228"/>
      <c r="R96">
        <f t="shared" si="95"/>
        <v>2.4244537945601094E-2</v>
      </c>
      <c r="V96">
        <f t="shared" si="71"/>
        <v>0.16253000612826529</v>
      </c>
      <c r="Z96">
        <f t="shared" si="96"/>
        <v>40221</v>
      </c>
      <c r="AA96" s="228">
        <f t="shared" si="97"/>
        <v>0.32064897742953102</v>
      </c>
      <c r="AB96" s="228">
        <f t="shared" si="98"/>
        <v>0.16253000612826529</v>
      </c>
      <c r="AC96" s="228">
        <f t="shared" si="99"/>
        <v>0.15570657643658181</v>
      </c>
      <c r="AD96" s="228">
        <f t="shared" si="100"/>
        <v>-1.20619743234196E-3</v>
      </c>
      <c r="AE96" s="228">
        <f t="shared" si="101"/>
        <v>1.454912245788337E-6</v>
      </c>
      <c r="AF96">
        <f t="shared" si="102"/>
        <v>0.15570657643658181</v>
      </c>
      <c r="AG96" s="246">
        <f t="shared" si="103"/>
        <v>1.454912245788337E-6</v>
      </c>
      <c r="AH96">
        <f t="shared" si="104"/>
        <v>0.15691277386892377</v>
      </c>
      <c r="AI96">
        <f t="shared" si="105"/>
        <v>1.709070119312905</v>
      </c>
      <c r="AJ96">
        <f t="shared" si="106"/>
        <v>0.98591874069467555</v>
      </c>
      <c r="AK96">
        <f t="shared" si="107"/>
        <v>6.3415429383697181E-2</v>
      </c>
      <c r="AL96">
        <f t="shared" si="108"/>
        <v>8.9197326502426885E-2</v>
      </c>
      <c r="AM96">
        <f t="shared" si="109"/>
        <v>4.4628256315900408E-2</v>
      </c>
      <c r="AN96" s="228">
        <f t="shared" si="111"/>
        <v>3.6612014094145662E-2</v>
      </c>
      <c r="AO96" s="228">
        <f t="shared" si="111"/>
        <v>3.5567645712118602E-2</v>
      </c>
      <c r="AP96" s="228">
        <f t="shared" si="111"/>
        <v>3.4099740028633425E-2</v>
      </c>
      <c r="AQ96" s="228">
        <f t="shared" si="111"/>
        <v>3.2036657576510301E-2</v>
      </c>
      <c r="AR96" s="228">
        <f t="shared" si="111"/>
        <v>2.9137306642732109E-2</v>
      </c>
      <c r="AS96" s="228">
        <f t="shared" si="111"/>
        <v>2.5063115094408471E-2</v>
      </c>
      <c r="AT96" s="228">
        <f t="shared" si="111"/>
        <v>1.933871560903724E-2</v>
      </c>
      <c r="AU96" s="228">
        <f t="shared" si="110"/>
        <v>1.1296736932994156E-2</v>
      </c>
    </row>
    <row r="97" spans="1:47" x14ac:dyDescent="0.2">
      <c r="A97" s="141" t="s">
        <v>241</v>
      </c>
      <c r="B97" s="142" t="s">
        <v>71</v>
      </c>
      <c r="C97" s="141">
        <v>55310.536099999998</v>
      </c>
      <c r="D97" s="141">
        <v>3.5000000000000001E-3</v>
      </c>
      <c r="E97" s="248">
        <f t="shared" si="89"/>
        <v>40265.368725987049</v>
      </c>
      <c r="F97" s="115">
        <f t="shared" si="112"/>
        <v>40264.5</v>
      </c>
      <c r="G97" s="256">
        <f t="shared" si="90"/>
        <v>0.32190859500406077</v>
      </c>
      <c r="H97" s="249"/>
      <c r="I97" s="247"/>
      <c r="J97" s="228">
        <f t="shared" si="83"/>
        <v>0.32190859500406077</v>
      </c>
      <c r="K97" s="228"/>
      <c r="L97" s="228">
        <f t="shared" si="91"/>
        <v>0.16447053457237507</v>
      </c>
      <c r="M97" s="245">
        <f t="shared" si="92"/>
        <v>40292.036099999998</v>
      </c>
      <c r="N97" s="228">
        <f t="shared" si="93"/>
        <v>2.4786742872491122E-2</v>
      </c>
      <c r="O97" s="252">
        <v>1</v>
      </c>
      <c r="P97" s="228">
        <f t="shared" si="94"/>
        <v>0.15743806043168571</v>
      </c>
      <c r="Q97" s="228"/>
      <c r="R97">
        <f t="shared" si="95"/>
        <v>2.4786742872491122E-2</v>
      </c>
      <c r="V97">
        <f t="shared" si="71"/>
        <v>0.16489743298382156</v>
      </c>
      <c r="Z97">
        <f t="shared" si="96"/>
        <v>40264.5</v>
      </c>
      <c r="AA97" s="228">
        <f t="shared" si="97"/>
        <v>0.32148169659261427</v>
      </c>
      <c r="AB97" s="228">
        <f t="shared" si="98"/>
        <v>0.16489743298382156</v>
      </c>
      <c r="AC97" s="228">
        <f t="shared" si="99"/>
        <v>0.15743806043168571</v>
      </c>
      <c r="AD97" s="228">
        <f t="shared" si="100"/>
        <v>4.2689841144649687E-4</v>
      </c>
      <c r="AE97" s="228">
        <f t="shared" si="101"/>
        <v>1.8224225369554252E-7</v>
      </c>
      <c r="AF97">
        <f t="shared" si="102"/>
        <v>0.15743806043168571</v>
      </c>
      <c r="AG97" s="246">
        <f t="shared" si="103"/>
        <v>1.8224225369554252E-7</v>
      </c>
      <c r="AH97">
        <f t="shared" si="104"/>
        <v>0.15701116202023921</v>
      </c>
      <c r="AI97">
        <f t="shared" si="105"/>
        <v>1.7083633473172954</v>
      </c>
      <c r="AJ97">
        <f t="shared" si="106"/>
        <v>0.98762428547763548</v>
      </c>
      <c r="AK97">
        <f t="shared" si="107"/>
        <v>7.08753762866383E-2</v>
      </c>
      <c r="AL97">
        <f t="shared" si="108"/>
        <v>9.9723221652639749E-2</v>
      </c>
      <c r="AM97">
        <f t="shared" si="109"/>
        <v>4.9902973611369542E-2</v>
      </c>
      <c r="AN97" s="228">
        <f t="shared" si="111"/>
        <v>4.0938128350092931E-2</v>
      </c>
      <c r="AO97" s="228">
        <f t="shared" si="111"/>
        <v>3.9770953148488941E-2</v>
      </c>
      <c r="AP97" s="228">
        <f t="shared" si="111"/>
        <v>3.8130187748726875E-2</v>
      </c>
      <c r="AQ97" s="228">
        <f t="shared" si="111"/>
        <v>3.5823841969824757E-2</v>
      </c>
      <c r="AR97" s="228">
        <f t="shared" si="111"/>
        <v>3.2582241031004287E-2</v>
      </c>
      <c r="AS97" s="228">
        <f t="shared" si="111"/>
        <v>2.802669713123096E-2</v>
      </c>
      <c r="AT97" s="228">
        <f t="shared" si="111"/>
        <v>2.1625581266989519E-2</v>
      </c>
      <c r="AU97" s="228">
        <f t="shared" si="110"/>
        <v>1.263264059552327E-2</v>
      </c>
    </row>
    <row r="98" spans="1:47" x14ac:dyDescent="0.2">
      <c r="A98" s="30" t="s">
        <v>252</v>
      </c>
      <c r="B98" s="43" t="s">
        <v>71</v>
      </c>
      <c r="C98" s="30">
        <v>56356.470300000001</v>
      </c>
      <c r="D98" s="30">
        <v>2E-3</v>
      </c>
      <c r="E98" s="248">
        <f t="shared" si="89"/>
        <v>43088.002959391655</v>
      </c>
      <c r="F98" s="264">
        <f t="shared" si="112"/>
        <v>43087</v>
      </c>
      <c r="G98" s="256">
        <f t="shared" si="90"/>
        <v>0.371649120002985</v>
      </c>
      <c r="H98" s="249"/>
      <c r="I98" s="247"/>
      <c r="J98" s="228">
        <f t="shared" si="83"/>
        <v>0.371649120002985</v>
      </c>
      <c r="K98" s="228"/>
      <c r="L98" s="228">
        <f t="shared" si="91"/>
        <v>0.21418268073791674</v>
      </c>
      <c r="M98" s="245">
        <f t="shared" si="92"/>
        <v>41337.970300000001</v>
      </c>
      <c r="N98" s="228">
        <f t="shared" si="93"/>
        <v>2.479567949481943E-2</v>
      </c>
      <c r="O98" s="252">
        <v>1</v>
      </c>
      <c r="P98">
        <f>O98*N98</f>
        <v>2.479567949481943E-2</v>
      </c>
      <c r="Q98" s="228"/>
      <c r="R98">
        <f t="shared" si="95"/>
        <v>2.479567949481943E-2</v>
      </c>
      <c r="V98">
        <f t="shared" si="71"/>
        <v>0.2144131349270374</v>
      </c>
      <c r="Z98">
        <f t="shared" si="96"/>
        <v>43087</v>
      </c>
      <c r="AA98" s="228">
        <f t="shared" si="97"/>
        <v>0.37141866581386435</v>
      </c>
      <c r="AB98" s="228">
        <f t="shared" si="98"/>
        <v>0.2144131349270374</v>
      </c>
      <c r="AC98" s="228">
        <f t="shared" si="99"/>
        <v>0.15746643926506826</v>
      </c>
      <c r="AD98" s="228">
        <f t="shared" si="100"/>
        <v>2.3045418912065463E-4</v>
      </c>
      <c r="AE98" s="228">
        <f t="shared" si="101"/>
        <v>5.3109133283258447E-8</v>
      </c>
      <c r="AF98">
        <f t="shared" si="102"/>
        <v>0.15746643926506826</v>
      </c>
      <c r="AG98" s="246">
        <f t="shared" si="103"/>
        <v>5.3109133283258447E-8</v>
      </c>
      <c r="AH98">
        <f t="shared" si="104"/>
        <v>0.1572359850759476</v>
      </c>
      <c r="AI98">
        <f t="shared" si="105"/>
        <v>1.5273854239320745</v>
      </c>
      <c r="AJ98">
        <f t="shared" si="106"/>
        <v>0.88731626721679979</v>
      </c>
      <c r="AK98">
        <f t="shared" si="107"/>
        <v>0.4781909298704044</v>
      </c>
      <c r="AL98">
        <f t="shared" si="108"/>
        <v>0.73651544664509461</v>
      </c>
      <c r="AM98">
        <f t="shared" si="109"/>
        <v>0.38586013220232918</v>
      </c>
      <c r="AN98" s="228">
        <f t="shared" si="111"/>
        <v>0.31398115710943808</v>
      </c>
      <c r="AO98" s="228">
        <f t="shared" si="111"/>
        <v>0.30631027034555425</v>
      </c>
      <c r="AP98" s="228">
        <f t="shared" si="111"/>
        <v>0.29502888511009973</v>
      </c>
      <c r="AQ98" s="228">
        <f t="shared" si="111"/>
        <v>0.27850714506425023</v>
      </c>
      <c r="AR98" s="228">
        <f t="shared" si="111"/>
        <v>0.25444951052408493</v>
      </c>
      <c r="AS98" s="228">
        <f t="shared" si="111"/>
        <v>0.2196818543359168</v>
      </c>
      <c r="AT98" s="228">
        <f t="shared" si="111"/>
        <v>0.16989748796745296</v>
      </c>
      <c r="AU98" s="228">
        <f t="shared" si="110"/>
        <v>9.9312826514788455E-2</v>
      </c>
    </row>
    <row r="99" spans="1:47" x14ac:dyDescent="0.2">
      <c r="A99" s="30" t="s">
        <v>252</v>
      </c>
      <c r="B99" s="43" t="s">
        <v>71</v>
      </c>
      <c r="C99" s="30">
        <v>56418.538699999997</v>
      </c>
      <c r="D99" s="30">
        <v>3.8999999999999998E-3</v>
      </c>
      <c r="E99" s="248">
        <f t="shared" si="89"/>
        <v>43255.505265610002</v>
      </c>
      <c r="F99" s="264">
        <f t="shared" si="112"/>
        <v>43254.5</v>
      </c>
      <c r="G99" s="256">
        <f t="shared" si="90"/>
        <v>0.37250369499815861</v>
      </c>
      <c r="H99" s="249"/>
      <c r="I99" s="247"/>
      <c r="J99" s="228">
        <f t="shared" si="83"/>
        <v>0.37250369499815861</v>
      </c>
      <c r="K99" s="228"/>
      <c r="L99" s="228">
        <f t="shared" si="91"/>
        <v>0.21726067664416127</v>
      </c>
      <c r="M99" s="245">
        <f t="shared" si="92"/>
        <v>41400.038699999997</v>
      </c>
      <c r="N99" s="228">
        <f t="shared" si="93"/>
        <v>2.4100394747659556E-2</v>
      </c>
      <c r="O99" s="252">
        <v>1</v>
      </c>
      <c r="P99">
        <f>O99*N99</f>
        <v>2.4100394747659556E-2</v>
      </c>
      <c r="Q99" s="228"/>
      <c r="R99">
        <f t="shared" si="95"/>
        <v>2.4100394747659556E-2</v>
      </c>
      <c r="V99">
        <f t="shared" si="71"/>
        <v>0.21560658624675835</v>
      </c>
      <c r="Z99">
        <f t="shared" si="96"/>
        <v>43254.5</v>
      </c>
      <c r="AA99" s="228">
        <f t="shared" si="97"/>
        <v>0.37415778539556155</v>
      </c>
      <c r="AB99" s="228">
        <f t="shared" si="98"/>
        <v>0.21560658624675835</v>
      </c>
      <c r="AC99" s="228">
        <f t="shared" si="99"/>
        <v>0.15524301835399734</v>
      </c>
      <c r="AD99" s="228">
        <f t="shared" si="100"/>
        <v>-1.6540903974029408E-3</v>
      </c>
      <c r="AE99" s="228">
        <f t="shared" si="101"/>
        <v>2.7360150427806187E-6</v>
      </c>
      <c r="AF99">
        <f t="shared" si="102"/>
        <v>0.15524301835399734</v>
      </c>
      <c r="AG99" s="246">
        <f t="shared" si="103"/>
        <v>2.7360150427806187E-6</v>
      </c>
      <c r="AH99">
        <f t="shared" si="104"/>
        <v>0.15689710875140025</v>
      </c>
      <c r="AI99">
        <f t="shared" si="105"/>
        <v>1.5111441116478264</v>
      </c>
      <c r="AJ99">
        <f t="shared" si="106"/>
        <v>0.87144267510817808</v>
      </c>
      <c r="AK99">
        <f t="shared" si="107"/>
        <v>0.49551351940596983</v>
      </c>
      <c r="AL99">
        <f t="shared" si="108"/>
        <v>0.76987219330443879</v>
      </c>
      <c r="AM99">
        <f t="shared" si="109"/>
        <v>0.40514762935765525</v>
      </c>
      <c r="AN99" s="228">
        <f t="shared" si="111"/>
        <v>0.32939998165488249</v>
      </c>
      <c r="AO99" s="228">
        <f t="shared" si="111"/>
        <v>0.32148483833090313</v>
      </c>
      <c r="AP99" s="228">
        <f t="shared" si="111"/>
        <v>0.30978863779249877</v>
      </c>
      <c r="AQ99" s="228">
        <f t="shared" si="111"/>
        <v>0.29258444124763061</v>
      </c>
      <c r="AR99" s="228">
        <f t="shared" si="111"/>
        <v>0.26743781952863244</v>
      </c>
      <c r="AS99" s="228">
        <f t="shared" si="111"/>
        <v>0.2309865373669657</v>
      </c>
      <c r="AT99" s="228">
        <f t="shared" si="111"/>
        <v>0.17868450305225211</v>
      </c>
      <c r="AU99" s="228">
        <f t="shared" si="110"/>
        <v>0.10445682337625062</v>
      </c>
    </row>
    <row r="100" spans="1:47" x14ac:dyDescent="0.2">
      <c r="A100" s="30" t="s">
        <v>252</v>
      </c>
      <c r="B100" s="43" t="s">
        <v>71</v>
      </c>
      <c r="C100" s="30">
        <v>56356.657399999996</v>
      </c>
      <c r="D100" s="30">
        <v>8.0000000000000004E-4</v>
      </c>
      <c r="E100" s="248">
        <f t="shared" si="89"/>
        <v>43088.507881082769</v>
      </c>
      <c r="F100" s="264">
        <f t="shared" si="112"/>
        <v>43087.5</v>
      </c>
      <c r="G100" s="256">
        <f t="shared" si="90"/>
        <v>0.37347286500153132</v>
      </c>
      <c r="H100" s="249"/>
      <c r="I100" s="247"/>
      <c r="J100" s="228">
        <f t="shared" si="83"/>
        <v>0.37347286500153132</v>
      </c>
      <c r="K100" s="228"/>
      <c r="L100" s="228">
        <f t="shared" si="91"/>
        <v>0.214191847469481</v>
      </c>
      <c r="M100" s="245">
        <f t="shared" si="92"/>
        <v>41338.157399999996</v>
      </c>
      <c r="N100" s="228">
        <f t="shared" si="93"/>
        <v>2.537044254604532E-2</v>
      </c>
      <c r="O100" s="252">
        <v>1</v>
      </c>
      <c r="P100">
        <f>O100*N100</f>
        <v>2.537044254604532E-2</v>
      </c>
      <c r="Q100" s="228"/>
      <c r="R100">
        <f t="shared" si="95"/>
        <v>2.537044254604532E-2</v>
      </c>
      <c r="V100">
        <f t="shared" si="71"/>
        <v>0.21623783947380229</v>
      </c>
      <c r="Z100">
        <f t="shared" si="96"/>
        <v>43087.5</v>
      </c>
      <c r="AA100" s="228">
        <f t="shared" si="97"/>
        <v>0.37142687299721</v>
      </c>
      <c r="AB100" s="228">
        <f t="shared" si="98"/>
        <v>0.21623783947380229</v>
      </c>
      <c r="AC100" s="228">
        <f t="shared" si="99"/>
        <v>0.15928101753205032</v>
      </c>
      <c r="AD100" s="228">
        <f t="shared" si="100"/>
        <v>2.0459920043213176E-3</v>
      </c>
      <c r="AE100" s="228">
        <f t="shared" si="101"/>
        <v>4.1860832817467623E-6</v>
      </c>
      <c r="AF100">
        <f t="shared" si="102"/>
        <v>0.15928101753205032</v>
      </c>
      <c r="AG100" s="246">
        <f t="shared" si="103"/>
        <v>4.1860832817467623E-6</v>
      </c>
      <c r="AH100">
        <f t="shared" si="104"/>
        <v>0.15723502552772903</v>
      </c>
      <c r="AI100">
        <f t="shared" si="105"/>
        <v>1.5273373755189814</v>
      </c>
      <c r="AJ100">
        <f t="shared" si="106"/>
        <v>0.88726992801122617</v>
      </c>
      <c r="AK100">
        <f t="shared" si="107"/>
        <v>0.47824391597498506</v>
      </c>
      <c r="AL100">
        <f t="shared" si="108"/>
        <v>0.7366159206361067</v>
      </c>
      <c r="AM100">
        <f t="shared" si="109"/>
        <v>0.38591785000458978</v>
      </c>
      <c r="AN100" s="228">
        <f t="shared" si="111"/>
        <v>0.31402735503958623</v>
      </c>
      <c r="AO100" s="228">
        <f t="shared" si="111"/>
        <v>0.30635571025455438</v>
      </c>
      <c r="AP100" s="228">
        <f t="shared" si="111"/>
        <v>0.29507305344778456</v>
      </c>
      <c r="AQ100" s="228">
        <f t="shared" si="111"/>
        <v>0.27854924093151839</v>
      </c>
      <c r="AR100" s="228">
        <f t="shared" si="111"/>
        <v>0.25448832274896149</v>
      </c>
      <c r="AS100" s="228">
        <f t="shared" si="111"/>
        <v>0.21971561570896725</v>
      </c>
      <c r="AT100" s="228">
        <f t="shared" si="111"/>
        <v>0.16992372069051292</v>
      </c>
      <c r="AU100" s="228">
        <f t="shared" si="110"/>
        <v>9.9328181729300136E-2</v>
      </c>
    </row>
    <row r="101" spans="1:47" x14ac:dyDescent="0.2">
      <c r="A101" s="30" t="s">
        <v>252</v>
      </c>
      <c r="B101" s="43" t="s">
        <v>71</v>
      </c>
      <c r="C101" s="30">
        <v>56400.569499999998</v>
      </c>
      <c r="D101" s="30">
        <v>2E-3</v>
      </c>
      <c r="E101" s="248">
        <f t="shared" si="89"/>
        <v>43207.012273348257</v>
      </c>
      <c r="F101" s="264">
        <f t="shared" si="112"/>
        <v>43206</v>
      </c>
      <c r="G101" s="256">
        <f t="shared" si="90"/>
        <v>0.37510042999929283</v>
      </c>
      <c r="H101" s="249"/>
      <c r="I101" s="247"/>
      <c r="J101" s="228">
        <f t="shared" si="83"/>
        <v>0.37510042999929283</v>
      </c>
      <c r="K101" s="228"/>
      <c r="L101" s="228">
        <f t="shared" si="91"/>
        <v>0.21636796268739172</v>
      </c>
      <c r="M101" s="245">
        <f t="shared" si="92"/>
        <v>41382.069499999998</v>
      </c>
      <c r="N101" s="228">
        <f t="shared" si="93"/>
        <v>2.5195996178923753E-2</v>
      </c>
      <c r="O101" s="252">
        <v>1</v>
      </c>
      <c r="P101">
        <f>O101*N101</f>
        <v>2.5195996178923753E-2</v>
      </c>
      <c r="Q101" s="228"/>
      <c r="R101">
        <f t="shared" si="95"/>
        <v>2.5195996178923753E-2</v>
      </c>
      <c r="V101">
        <f t="shared" si="71"/>
        <v>0.21810162739166217</v>
      </c>
      <c r="Z101">
        <f t="shared" si="96"/>
        <v>43206</v>
      </c>
      <c r="AA101" s="228">
        <f t="shared" si="97"/>
        <v>0.37336676529502238</v>
      </c>
      <c r="AB101" s="228">
        <f t="shared" si="98"/>
        <v>0.21810162739166217</v>
      </c>
      <c r="AC101" s="228">
        <f t="shared" si="99"/>
        <v>0.1587324673119011</v>
      </c>
      <c r="AD101" s="228">
        <f t="shared" si="100"/>
        <v>1.7336647042704434E-3</v>
      </c>
      <c r="AE101" s="228">
        <f t="shared" si="101"/>
        <v>3.005593306833124E-6</v>
      </c>
      <c r="AF101">
        <f t="shared" si="102"/>
        <v>0.1587324673119011</v>
      </c>
      <c r="AG101" s="246">
        <f t="shared" si="103"/>
        <v>3.005593306833124E-6</v>
      </c>
      <c r="AH101">
        <f t="shared" si="104"/>
        <v>0.15699880260763066</v>
      </c>
      <c r="AI101">
        <f t="shared" si="105"/>
        <v>1.5158754422907426</v>
      </c>
      <c r="AJ101">
        <f t="shared" si="106"/>
        <v>0.87610928304333613</v>
      </c>
      <c r="AK101">
        <f t="shared" si="107"/>
        <v>0.49058585265748017</v>
      </c>
      <c r="AL101">
        <f t="shared" si="108"/>
        <v>0.76027621450004046</v>
      </c>
      <c r="AM101">
        <f t="shared" si="109"/>
        <v>0.39957286986003382</v>
      </c>
      <c r="AN101" s="228">
        <f t="shared" ref="AN101:AT110" si="113">$AU101+$AB$7*SIN(AO101)</f>
        <v>0.32494737893458653</v>
      </c>
      <c r="AO101" s="228">
        <f t="shared" si="113"/>
        <v>0.3171009567666021</v>
      </c>
      <c r="AP101" s="228">
        <f t="shared" si="113"/>
        <v>0.30552255105804238</v>
      </c>
      <c r="AQ101" s="228">
        <f t="shared" si="113"/>
        <v>0.28851350329682662</v>
      </c>
      <c r="AR101" s="228">
        <f t="shared" si="113"/>
        <v>0.26367990203345337</v>
      </c>
      <c r="AS101" s="228">
        <f t="shared" si="113"/>
        <v>0.22771436352692997</v>
      </c>
      <c r="AT101" s="228">
        <f t="shared" si="113"/>
        <v>0.17614040092151534</v>
      </c>
      <c r="AU101" s="228">
        <f t="shared" si="110"/>
        <v>0.10296736756860336</v>
      </c>
    </row>
    <row r="102" spans="1:47" x14ac:dyDescent="0.2">
      <c r="A102" s="30" t="s">
        <v>252</v>
      </c>
      <c r="B102" s="43" t="s">
        <v>71</v>
      </c>
      <c r="C102" s="30">
        <v>56418.361400000002</v>
      </c>
      <c r="D102" s="30">
        <v>3.8E-3</v>
      </c>
      <c r="E102" s="248">
        <f t="shared" si="89"/>
        <v>43255.02679091286</v>
      </c>
      <c r="F102" s="264">
        <f t="shared" si="112"/>
        <v>43254</v>
      </c>
      <c r="G102" s="256">
        <f t="shared" si="90"/>
        <v>0.38047995000670198</v>
      </c>
      <c r="H102" s="249"/>
      <c r="I102" s="247"/>
      <c r="J102" s="228">
        <f t="shared" si="83"/>
        <v>0.38047995000670198</v>
      </c>
      <c r="K102" s="228"/>
      <c r="L102" s="228">
        <f t="shared" si="91"/>
        <v>0.21725146728076289</v>
      </c>
      <c r="M102" s="245">
        <f t="shared" si="92"/>
        <v>41399.861400000002</v>
      </c>
      <c r="N102" s="228">
        <f t="shared" si="93"/>
        <v>2.6643537573012199E-2</v>
      </c>
      <c r="O102" s="252">
        <v>1</v>
      </c>
      <c r="P102">
        <f>O102*N102</f>
        <v>2.6643537573012199E-2</v>
      </c>
      <c r="Q102" s="228"/>
      <c r="R102">
        <f t="shared" si="95"/>
        <v>2.6643537573012199E-2</v>
      </c>
      <c r="V102">
        <f t="shared" si="71"/>
        <v>0.2235817781573668</v>
      </c>
      <c r="Z102">
        <f t="shared" si="96"/>
        <v>43254</v>
      </c>
      <c r="AA102" s="228">
        <f t="shared" si="97"/>
        <v>0.37414963913009808</v>
      </c>
      <c r="AB102" s="228">
        <f t="shared" si="98"/>
        <v>0.2235817781573668</v>
      </c>
      <c r="AC102" s="228">
        <f t="shared" si="99"/>
        <v>0.16322848272593909</v>
      </c>
      <c r="AD102" s="228">
        <f t="shared" si="100"/>
        <v>6.3303108766039062E-3</v>
      </c>
      <c r="AE102" s="228">
        <f t="shared" si="101"/>
        <v>4.0072835794449714E-5</v>
      </c>
      <c r="AF102">
        <f t="shared" si="102"/>
        <v>0.16322848272593909</v>
      </c>
      <c r="AG102" s="246">
        <f t="shared" si="103"/>
        <v>4.0072835794449714E-5</v>
      </c>
      <c r="AH102">
        <f t="shared" si="104"/>
        <v>0.15689817184933519</v>
      </c>
      <c r="AI102">
        <f t="shared" si="105"/>
        <v>1.5111929996534053</v>
      </c>
      <c r="AJ102">
        <f t="shared" si="106"/>
        <v>0.87149106643441165</v>
      </c>
      <c r="AK102">
        <f t="shared" si="107"/>
        <v>0.4954630842875074</v>
      </c>
      <c r="AL102">
        <f t="shared" si="108"/>
        <v>0.76977352698808577</v>
      </c>
      <c r="AM102">
        <f t="shared" si="109"/>
        <v>0.40509019957570014</v>
      </c>
      <c r="AN102" s="228">
        <f t="shared" si="113"/>
        <v>0.32935412876829118</v>
      </c>
      <c r="AO102" s="228">
        <f t="shared" si="113"/>
        <v>0.32143968554177371</v>
      </c>
      <c r="AP102" s="228">
        <f t="shared" si="113"/>
        <v>0.30974468967918112</v>
      </c>
      <c r="AQ102" s="228">
        <f t="shared" si="113"/>
        <v>0.2925424946467392</v>
      </c>
      <c r="AR102" s="228">
        <f t="shared" si="113"/>
        <v>0.26739909025929365</v>
      </c>
      <c r="AS102" s="228">
        <f t="shared" si="113"/>
        <v>0.2309528083598445</v>
      </c>
      <c r="AT102" s="228">
        <f t="shared" si="113"/>
        <v>0.17865827603129117</v>
      </c>
      <c r="AU102" s="228">
        <f t="shared" si="110"/>
        <v>0.10444146816173872</v>
      </c>
    </row>
    <row r="103" spans="1:47" x14ac:dyDescent="0.2">
      <c r="A103" s="141" t="s">
        <v>61</v>
      </c>
      <c r="B103" s="142" t="s">
        <v>65</v>
      </c>
      <c r="C103" s="141">
        <v>48334.331899999997</v>
      </c>
      <c r="D103" s="141" t="s">
        <v>238</v>
      </c>
      <c r="E103" s="248">
        <f t="shared" si="89"/>
        <v>21438.875822187798</v>
      </c>
      <c r="F103" s="248">
        <f t="shared" ref="F103:F113" si="114">ROUND(2*E103,0)/2</f>
        <v>21439</v>
      </c>
      <c r="G103" s="256">
        <f t="shared" si="90"/>
        <v>-4.6014399995328858E-2</v>
      </c>
      <c r="H103" s="249"/>
      <c r="I103" s="247"/>
      <c r="J103" s="228"/>
      <c r="K103" s="228">
        <f t="shared" ref="K103:K134" si="115">G103</f>
        <v>-4.6014399995328858E-2</v>
      </c>
      <c r="L103" s="228">
        <f t="shared" si="91"/>
        <v>-6.3063784404265577E-2</v>
      </c>
      <c r="M103" s="245">
        <f t="shared" si="92"/>
        <v>33315.831899999997</v>
      </c>
      <c r="N103" s="228">
        <f t="shared" si="93"/>
        <v>2.9068150872369445E-4</v>
      </c>
      <c r="O103" s="5">
        <v>1</v>
      </c>
      <c r="P103" s="228">
        <f t="shared" ref="P103:P127" si="116">+G103-L103</f>
        <v>1.7049384408936719E-2</v>
      </c>
      <c r="Q103" s="228"/>
      <c r="R103">
        <f t="shared" si="95"/>
        <v>2.9068150872369445E-4</v>
      </c>
      <c r="W103">
        <f t="shared" si="71"/>
        <v>-6.9676905779384318E-2</v>
      </c>
      <c r="Z103">
        <f t="shared" si="96"/>
        <v>21439</v>
      </c>
      <c r="AA103" s="228">
        <f t="shared" si="97"/>
        <v>-3.9401278620210117E-2</v>
      </c>
      <c r="AB103" s="228">
        <f t="shared" si="98"/>
        <v>-6.9676905779384318E-2</v>
      </c>
      <c r="AC103" s="228">
        <f t="shared" si="99"/>
        <v>1.7049384408936719E-2</v>
      </c>
      <c r="AD103" s="228">
        <f t="shared" si="100"/>
        <v>-6.6131213751187412E-3</v>
      </c>
      <c r="AE103" s="228">
        <f t="shared" si="101"/>
        <v>4.3733374322052388E-5</v>
      </c>
      <c r="AF103">
        <f t="shared" si="102"/>
        <v>1.7049384408936719E-2</v>
      </c>
      <c r="AG103" s="246">
        <f t="shared" si="103"/>
        <v>4.3733374322052388E-5</v>
      </c>
      <c r="AH103">
        <f t="shared" si="104"/>
        <v>2.366250578405546E-2</v>
      </c>
      <c r="AI103">
        <f t="shared" si="105"/>
        <v>0.64244961413943891</v>
      </c>
      <c r="AJ103">
        <f t="shared" si="106"/>
        <v>-0.70569823011113186</v>
      </c>
      <c r="AK103">
        <f t="shared" si="107"/>
        <v>-0.61559700483132618</v>
      </c>
      <c r="AL103">
        <f t="shared" si="108"/>
        <v>-2.0969926811688002</v>
      </c>
      <c r="AM103">
        <f t="shared" si="109"/>
        <v>-1.7372576812705818</v>
      </c>
      <c r="AN103" s="228">
        <f t="shared" si="113"/>
        <v>-1.2383749873504506</v>
      </c>
      <c r="AO103" s="228">
        <f t="shared" si="113"/>
        <v>-1.2381220594027598</v>
      </c>
      <c r="AP103" s="228">
        <f t="shared" si="113"/>
        <v>-1.2370358416038858</v>
      </c>
      <c r="AQ103" s="228">
        <f t="shared" si="113"/>
        <v>-1.2324091585472381</v>
      </c>
      <c r="AR103" s="228">
        <f t="shared" si="113"/>
        <v>-1.2133467771583351</v>
      </c>
      <c r="AS103" s="228">
        <f t="shared" si="113"/>
        <v>-1.1433213935443749</v>
      </c>
      <c r="AT103" s="228">
        <f t="shared" si="113"/>
        <v>-0.94697370391333635</v>
      </c>
      <c r="AU103" s="228">
        <f t="shared" si="110"/>
        <v>-0.56550654098928699</v>
      </c>
    </row>
    <row r="104" spans="1:47" x14ac:dyDescent="0.2">
      <c r="A104" s="141" t="s">
        <v>61</v>
      </c>
      <c r="B104" s="142" t="s">
        <v>71</v>
      </c>
      <c r="C104" s="141">
        <v>48363.236499999999</v>
      </c>
      <c r="D104" s="141" t="s">
        <v>238</v>
      </c>
      <c r="E104" s="248">
        <f t="shared" si="89"/>
        <v>21516.879881585483</v>
      </c>
      <c r="F104" s="248">
        <f t="shared" si="114"/>
        <v>21517</v>
      </c>
      <c r="G104" s="256">
        <f t="shared" si="90"/>
        <v>-4.4510179999633692E-2</v>
      </c>
      <c r="H104" s="249"/>
      <c r="I104" s="247"/>
      <c r="J104" s="228"/>
      <c r="K104" s="228">
        <f t="shared" si="115"/>
        <v>-4.4510179999633692E-2</v>
      </c>
      <c r="L104" s="228">
        <f t="shared" si="91"/>
        <v>-6.2494335633027212E-2</v>
      </c>
      <c r="M104" s="245">
        <f t="shared" si="92"/>
        <v>33344.736499999999</v>
      </c>
      <c r="N104" s="228">
        <f t="shared" si="93"/>
        <v>3.2342985384611986E-4</v>
      </c>
      <c r="O104" s="5">
        <v>1</v>
      </c>
      <c r="P104" s="228">
        <f t="shared" si="116"/>
        <v>1.798415563339352E-2</v>
      </c>
      <c r="Q104" s="228"/>
      <c r="R104">
        <f t="shared" si="95"/>
        <v>3.2342985384611986E-4</v>
      </c>
      <c r="W104">
        <f t="shared" si="71"/>
        <v>-6.8663226836650756E-2</v>
      </c>
      <c r="Z104">
        <f t="shared" si="96"/>
        <v>21517</v>
      </c>
      <c r="AA104" s="228">
        <f t="shared" si="97"/>
        <v>-3.8341288796010148E-2</v>
      </c>
      <c r="AB104" s="228">
        <f t="shared" si="98"/>
        <v>-6.8663226836650756E-2</v>
      </c>
      <c r="AC104" s="228">
        <f t="shared" si="99"/>
        <v>1.798415563339352E-2</v>
      </c>
      <c r="AD104" s="228">
        <f t="shared" si="100"/>
        <v>-6.1688912036235444E-3</v>
      </c>
      <c r="AE104" s="228">
        <f t="shared" si="101"/>
        <v>3.8055218682143941E-5</v>
      </c>
      <c r="AF104">
        <f t="shared" si="102"/>
        <v>1.798415563339352E-2</v>
      </c>
      <c r="AG104" s="246">
        <f t="shared" si="103"/>
        <v>3.8055218682143941E-5</v>
      </c>
      <c r="AH104">
        <f t="shared" si="104"/>
        <v>2.4153046837017068E-2</v>
      </c>
      <c r="AI104">
        <f t="shared" si="105"/>
        <v>0.64421541295178564</v>
      </c>
      <c r="AJ104">
        <f t="shared" si="106"/>
        <v>-0.70366470109055101</v>
      </c>
      <c r="AK104">
        <f t="shared" si="107"/>
        <v>-0.61661923291871745</v>
      </c>
      <c r="AL104">
        <f t="shared" si="108"/>
        <v>-2.0941266296601064</v>
      </c>
      <c r="AM104">
        <f t="shared" si="109"/>
        <v>-1.7315139869125358</v>
      </c>
      <c r="AN104" s="228">
        <f t="shared" si="113"/>
        <v>-1.235246318466539</v>
      </c>
      <c r="AO104" s="228">
        <f t="shared" si="113"/>
        <v>-1.2349823505838837</v>
      </c>
      <c r="AP104" s="228">
        <f t="shared" si="113"/>
        <v>-1.2338589659473058</v>
      </c>
      <c r="AQ104" s="228">
        <f t="shared" si="113"/>
        <v>-1.2291178416493511</v>
      </c>
      <c r="AR104" s="228">
        <f t="shared" si="113"/>
        <v>-1.2097671314628453</v>
      </c>
      <c r="AS104" s="228">
        <f t="shared" si="113"/>
        <v>-1.1393263963253593</v>
      </c>
      <c r="AT104" s="228">
        <f t="shared" si="113"/>
        <v>-0.9431373870039963</v>
      </c>
      <c r="AU104" s="228">
        <f t="shared" si="110"/>
        <v>-0.5631111275254419</v>
      </c>
    </row>
    <row r="105" spans="1:47" x14ac:dyDescent="0.2">
      <c r="A105" s="141" t="s">
        <v>61</v>
      </c>
      <c r="B105" s="142" t="s">
        <v>65</v>
      </c>
      <c r="C105" s="141">
        <v>48364.165500000003</v>
      </c>
      <c r="D105" s="141" t="s">
        <v>238</v>
      </c>
      <c r="E105" s="248">
        <f t="shared" si="89"/>
        <v>21519.386948667565</v>
      </c>
      <c r="F105" s="248">
        <f t="shared" si="114"/>
        <v>21519.5</v>
      </c>
      <c r="G105" s="256">
        <f t="shared" si="90"/>
        <v>-4.1891454995493405E-2</v>
      </c>
      <c r="H105" s="249"/>
      <c r="I105" s="247"/>
      <c r="J105" s="228"/>
      <c r="K105" s="228">
        <f t="shared" si="115"/>
        <v>-4.1891454995493405E-2</v>
      </c>
      <c r="L105" s="228">
        <f t="shared" si="91"/>
        <v>-6.2476032694657221E-2</v>
      </c>
      <c r="M105" s="245">
        <f t="shared" si="92"/>
        <v>33345.665500000003</v>
      </c>
      <c r="N105" s="228">
        <f t="shared" si="93"/>
        <v>4.2372483905291232E-4</v>
      </c>
      <c r="O105" s="5">
        <v>1</v>
      </c>
      <c r="P105" s="228">
        <f t="shared" si="116"/>
        <v>2.0584577699163817E-2</v>
      </c>
      <c r="Q105" s="228"/>
      <c r="R105">
        <f t="shared" si="95"/>
        <v>4.2372483905291232E-4</v>
      </c>
      <c r="W105">
        <f t="shared" ref="W105:W168" si="117">$AB105</f>
        <v>-6.6060243173430039E-2</v>
      </c>
      <c r="Z105">
        <f t="shared" si="96"/>
        <v>21519.5</v>
      </c>
      <c r="AA105" s="228">
        <f t="shared" si="97"/>
        <v>-3.8307244516720594E-2</v>
      </c>
      <c r="AB105" s="228">
        <f t="shared" si="98"/>
        <v>-6.6060243173430039E-2</v>
      </c>
      <c r="AC105" s="228">
        <f t="shared" si="99"/>
        <v>2.0584577699163817E-2</v>
      </c>
      <c r="AD105" s="228">
        <f t="shared" si="100"/>
        <v>-3.5842104787728105E-3</v>
      </c>
      <c r="AE105" s="228">
        <f t="shared" si="101"/>
        <v>1.2846564756144819E-5</v>
      </c>
      <c r="AF105">
        <f t="shared" si="102"/>
        <v>2.0584577699163817E-2</v>
      </c>
      <c r="AG105" s="246">
        <f t="shared" si="103"/>
        <v>1.2846564756144819E-5</v>
      </c>
      <c r="AH105">
        <f t="shared" si="104"/>
        <v>2.4168788177936627E-2</v>
      </c>
      <c r="AI105">
        <f t="shared" si="105"/>
        <v>0.64427221990312455</v>
      </c>
      <c r="AJ105">
        <f t="shared" si="106"/>
        <v>-0.70359924102431692</v>
      </c>
      <c r="AK105">
        <f t="shared" si="107"/>
        <v>-0.61665200660800989</v>
      </c>
      <c r="AL105">
        <f t="shared" si="108"/>
        <v>-2.0940345056415155</v>
      </c>
      <c r="AM105">
        <f t="shared" si="109"/>
        <v>-1.731329839205993</v>
      </c>
      <c r="AN105" s="228">
        <f t="shared" si="113"/>
        <v>-1.2351458954434571</v>
      </c>
      <c r="AO105" s="228">
        <f t="shared" si="113"/>
        <v>-1.2348815673974438</v>
      </c>
      <c r="AP105" s="228">
        <f t="shared" si="113"/>
        <v>-1.2337569760649387</v>
      </c>
      <c r="AQ105" s="228">
        <f t="shared" si="113"/>
        <v>-1.2290121549027102</v>
      </c>
      <c r="AR105" s="228">
        <f t="shared" si="113"/>
        <v>-1.2096521821284929</v>
      </c>
      <c r="AS105" s="228">
        <f t="shared" si="113"/>
        <v>-1.1391981960593216</v>
      </c>
      <c r="AT105" s="228">
        <f t="shared" si="113"/>
        <v>-0.94301439201911685</v>
      </c>
      <c r="AU105" s="228">
        <f t="shared" si="110"/>
        <v>-0.56303435145288283</v>
      </c>
    </row>
    <row r="106" spans="1:47" x14ac:dyDescent="0.2">
      <c r="A106" s="141" t="s">
        <v>61</v>
      </c>
      <c r="B106" s="142" t="s">
        <v>71</v>
      </c>
      <c r="C106" s="141">
        <v>48132.203600000001</v>
      </c>
      <c r="D106" s="141" t="s">
        <v>238</v>
      </c>
      <c r="E106" s="248">
        <f t="shared" si="89"/>
        <v>20893.397665799122</v>
      </c>
      <c r="F106" s="248">
        <f t="shared" si="114"/>
        <v>20893.5</v>
      </c>
      <c r="G106" s="256">
        <f t="shared" si="90"/>
        <v>-3.7920194990874734E-2</v>
      </c>
      <c r="H106" s="249"/>
      <c r="I106" s="247"/>
      <c r="K106" s="228">
        <f t="shared" si="115"/>
        <v>-3.7920194990874734E-2</v>
      </c>
      <c r="L106" s="228">
        <f t="shared" si="91"/>
        <v>-6.6959449697245196E-2</v>
      </c>
      <c r="M106" s="245">
        <f t="shared" si="92"/>
        <v>33113.703600000001</v>
      </c>
      <c r="N106" s="228">
        <f t="shared" si="93"/>
        <v>8.4327831390145901E-4</v>
      </c>
      <c r="O106" s="5">
        <v>1</v>
      </c>
      <c r="P106" s="228">
        <f t="shared" si="116"/>
        <v>2.9039254706370463E-2</v>
      </c>
      <c r="Q106" s="228"/>
      <c r="R106">
        <f t="shared" si="95"/>
        <v>8.4327831390145901E-4</v>
      </c>
      <c r="W106">
        <f t="shared" si="117"/>
        <v>-5.8183651373987039E-2</v>
      </c>
      <c r="Z106">
        <f t="shared" si="96"/>
        <v>20893.5</v>
      </c>
      <c r="AA106" s="228">
        <f t="shared" si="97"/>
        <v>-4.6695993314132891E-2</v>
      </c>
      <c r="AB106" s="228">
        <f t="shared" si="98"/>
        <v>-5.8183651373987039E-2</v>
      </c>
      <c r="AC106" s="228">
        <f t="shared" si="99"/>
        <v>2.9039254706370463E-2</v>
      </c>
      <c r="AD106" s="228">
        <f t="shared" si="100"/>
        <v>8.7757983232581577E-3</v>
      </c>
      <c r="AE106" s="228">
        <f t="shared" si="101"/>
        <v>7.7014636210500696E-5</v>
      </c>
      <c r="AF106">
        <f t="shared" si="102"/>
        <v>2.9039254706370463E-2</v>
      </c>
      <c r="AG106" s="246">
        <f t="shared" si="103"/>
        <v>7.7014636210500696E-5</v>
      </c>
      <c r="AH106">
        <f t="shared" si="104"/>
        <v>2.0263456383112305E-2</v>
      </c>
      <c r="AI106">
        <f t="shared" si="105"/>
        <v>0.63044678527419284</v>
      </c>
      <c r="AJ106">
        <f t="shared" si="106"/>
        <v>-0.71945614685975068</v>
      </c>
      <c r="AK106">
        <f t="shared" si="107"/>
        <v>-0.60846723188036789</v>
      </c>
      <c r="AL106">
        <f t="shared" si="108"/>
        <v>-2.1166034888835701</v>
      </c>
      <c r="AM106">
        <f t="shared" si="109"/>
        <v>-1.7773404998878515</v>
      </c>
      <c r="AN106" s="228">
        <f t="shared" si="113"/>
        <v>-1.2600153192793115</v>
      </c>
      <c r="AO106" s="228">
        <f t="shared" si="113"/>
        <v>-1.2598296230153443</v>
      </c>
      <c r="AP106" s="228">
        <f t="shared" si="113"/>
        <v>-1.2589782547633184</v>
      </c>
      <c r="AQ106" s="228">
        <f t="shared" si="113"/>
        <v>-1.255103392516125</v>
      </c>
      <c r="AR106" s="228">
        <f t="shared" si="113"/>
        <v>-1.2380182674178508</v>
      </c>
      <c r="AS106" s="228">
        <f t="shared" si="113"/>
        <v>-1.1709970955618176</v>
      </c>
      <c r="AT106" s="228">
        <f t="shared" si="113"/>
        <v>-0.97374168748941303</v>
      </c>
      <c r="AU106" s="228">
        <f t="shared" si="110"/>
        <v>-0.58225908002169047</v>
      </c>
    </row>
    <row r="107" spans="1:47" x14ac:dyDescent="0.2">
      <c r="A107" s="141" t="s">
        <v>61</v>
      </c>
      <c r="B107" s="142" t="s">
        <v>71</v>
      </c>
      <c r="C107" s="141">
        <v>48132.394099999998</v>
      </c>
      <c r="D107" s="141" t="s">
        <v>238</v>
      </c>
      <c r="E107" s="248">
        <f t="shared" si="89"/>
        <v>20893.911762977947</v>
      </c>
      <c r="F107" s="248">
        <f t="shared" si="114"/>
        <v>20894</v>
      </c>
      <c r="G107" s="256">
        <f t="shared" si="90"/>
        <v>-3.2696449998184107E-2</v>
      </c>
      <c r="H107" s="249"/>
      <c r="I107" s="247"/>
      <c r="J107" s="228"/>
      <c r="K107" s="228">
        <f t="shared" si="115"/>
        <v>-3.2696449998184107E-2</v>
      </c>
      <c r="L107" s="228">
        <f t="shared" si="91"/>
        <v>-6.6955948532208306E-2</v>
      </c>
      <c r="M107" s="245">
        <f t="shared" si="92"/>
        <v>33113.894099999998</v>
      </c>
      <c r="N107" s="228">
        <f t="shared" si="93"/>
        <v>1.1737132398028064E-3</v>
      </c>
      <c r="O107" s="5">
        <v>1</v>
      </c>
      <c r="P107" s="228">
        <f t="shared" si="116"/>
        <v>3.4259498534024199E-2</v>
      </c>
      <c r="Q107" s="228"/>
      <c r="R107">
        <f t="shared" si="95"/>
        <v>1.1737132398028064E-3</v>
      </c>
      <c r="W107">
        <f t="shared" si="117"/>
        <v>-5.2962996839623133E-2</v>
      </c>
      <c r="Z107">
        <f t="shared" si="96"/>
        <v>20894</v>
      </c>
      <c r="AA107" s="228">
        <f t="shared" si="97"/>
        <v>-4.668940169076928E-2</v>
      </c>
      <c r="AB107" s="228">
        <f t="shared" si="98"/>
        <v>-5.2962996839623133E-2</v>
      </c>
      <c r="AC107" s="228">
        <f t="shared" si="99"/>
        <v>3.4259498534024199E-2</v>
      </c>
      <c r="AD107" s="228">
        <f t="shared" si="100"/>
        <v>1.3992951692585173E-2</v>
      </c>
      <c r="AE107" s="228">
        <f t="shared" si="101"/>
        <v>1.9580269707102226E-4</v>
      </c>
      <c r="AF107">
        <f t="shared" si="102"/>
        <v>3.4259498534024199E-2</v>
      </c>
      <c r="AG107" s="246">
        <f t="shared" si="103"/>
        <v>1.9580269707102226E-4</v>
      </c>
      <c r="AH107">
        <f t="shared" si="104"/>
        <v>2.0266546841439026E-2</v>
      </c>
      <c r="AI107">
        <f t="shared" si="105"/>
        <v>0.63045751703976394</v>
      </c>
      <c r="AJ107">
        <f t="shared" si="106"/>
        <v>-0.71944389698765099</v>
      </c>
      <c r="AK107">
        <f t="shared" si="107"/>
        <v>-0.60847374969995183</v>
      </c>
      <c r="AL107">
        <f t="shared" si="108"/>
        <v>-2.1165858516016751</v>
      </c>
      <c r="AM107">
        <f t="shared" si="109"/>
        <v>-1.7773038242707042</v>
      </c>
      <c r="AN107" s="228">
        <f t="shared" si="113"/>
        <v>-1.2599956725527668</v>
      </c>
      <c r="AO107" s="228">
        <f t="shared" si="113"/>
        <v>-1.2598099221139911</v>
      </c>
      <c r="AP107" s="228">
        <f t="shared" si="113"/>
        <v>-1.2589583578671888</v>
      </c>
      <c r="AQ107" s="228">
        <f t="shared" si="113"/>
        <v>-1.2550828451140035</v>
      </c>
      <c r="AR107" s="228">
        <f t="shared" si="113"/>
        <v>-1.2379959415657518</v>
      </c>
      <c r="AS107" s="228">
        <f t="shared" si="113"/>
        <v>-1.1709719402142493</v>
      </c>
      <c r="AT107" s="228">
        <f t="shared" si="113"/>
        <v>-0.97371720209362334</v>
      </c>
      <c r="AU107" s="228">
        <f t="shared" si="110"/>
        <v>-0.58224372480717879</v>
      </c>
    </row>
    <row r="108" spans="1:47" x14ac:dyDescent="0.2">
      <c r="A108" s="141" t="s">
        <v>61</v>
      </c>
      <c r="B108" s="142" t="s">
        <v>71</v>
      </c>
      <c r="C108" s="141">
        <v>48500.173000000003</v>
      </c>
      <c r="D108" s="141" t="s">
        <v>238</v>
      </c>
      <c r="E108" s="248">
        <f t="shared" si="89"/>
        <v>21886.426696961269</v>
      </c>
      <c r="F108" s="248">
        <f t="shared" si="114"/>
        <v>21886.5</v>
      </c>
      <c r="G108" s="256">
        <f t="shared" si="90"/>
        <v>-2.7162624995980877E-2</v>
      </c>
      <c r="H108" s="249"/>
      <c r="I108" s="247"/>
      <c r="J108" s="228"/>
      <c r="K108" s="228">
        <f t="shared" si="115"/>
        <v>-2.7162624995980877E-2</v>
      </c>
      <c r="L108" s="228">
        <f t="shared" si="91"/>
        <v>-5.9754543654450168E-2</v>
      </c>
      <c r="M108" s="245">
        <f t="shared" si="92"/>
        <v>33481.673000000003</v>
      </c>
      <c r="N108" s="228">
        <f t="shared" si="93"/>
        <v>1.0622331618402787E-3</v>
      </c>
      <c r="O108" s="5">
        <v>1</v>
      </c>
      <c r="P108" s="228">
        <f t="shared" si="116"/>
        <v>3.259191865846929E-2</v>
      </c>
      <c r="Q108" s="228"/>
      <c r="R108">
        <f t="shared" si="95"/>
        <v>1.0622331618402787E-3</v>
      </c>
      <c r="W108">
        <f t="shared" si="117"/>
        <v>-5.3655045494731567E-2</v>
      </c>
      <c r="Z108">
        <f t="shared" si="96"/>
        <v>21886.5</v>
      </c>
      <c r="AA108" s="228">
        <f t="shared" si="97"/>
        <v>-3.3262123155699479E-2</v>
      </c>
      <c r="AB108" s="228">
        <f t="shared" si="98"/>
        <v>-5.3655045494731567E-2</v>
      </c>
      <c r="AC108" s="228">
        <f t="shared" si="99"/>
        <v>3.259191865846929E-2</v>
      </c>
      <c r="AD108" s="228">
        <f t="shared" si="100"/>
        <v>6.0994981597186013E-3</v>
      </c>
      <c r="AE108" s="228">
        <f t="shared" si="101"/>
        <v>3.7203877800410602E-5</v>
      </c>
      <c r="AF108">
        <f t="shared" si="102"/>
        <v>3.259191865846929E-2</v>
      </c>
      <c r="AG108" s="246">
        <f t="shared" si="103"/>
        <v>3.7203877800410602E-5</v>
      </c>
      <c r="AH108">
        <f t="shared" si="104"/>
        <v>2.6492420498750689E-2</v>
      </c>
      <c r="AI108">
        <f t="shared" si="105"/>
        <v>0.65275648968632316</v>
      </c>
      <c r="AJ108">
        <f t="shared" si="106"/>
        <v>-0.69379484004063541</v>
      </c>
      <c r="AK108">
        <f t="shared" si="107"/>
        <v>-0.62146914270249287</v>
      </c>
      <c r="AL108">
        <f t="shared" si="108"/>
        <v>-2.0803296480961309</v>
      </c>
      <c r="AM108">
        <f t="shared" si="109"/>
        <v>-1.7042579862577816</v>
      </c>
      <c r="AN108" s="228">
        <f t="shared" si="113"/>
        <v>-1.2203044744028231</v>
      </c>
      <c r="AO108" s="228">
        <f t="shared" si="113"/>
        <v>-1.2199828073463843</v>
      </c>
      <c r="AP108" s="228">
        <f t="shared" si="113"/>
        <v>-1.218670371389897</v>
      </c>
      <c r="AQ108" s="228">
        <f t="shared" si="113"/>
        <v>-1.2133633575973306</v>
      </c>
      <c r="AR108" s="228">
        <f t="shared" si="113"/>
        <v>-1.1926302747629949</v>
      </c>
      <c r="AS108" s="228">
        <f t="shared" si="113"/>
        <v>-1.1202739034934381</v>
      </c>
      <c r="AT108" s="228">
        <f t="shared" si="113"/>
        <v>-0.92493457343644137</v>
      </c>
      <c r="AU108" s="228">
        <f t="shared" si="110"/>
        <v>-0.5517636240012016</v>
      </c>
    </row>
    <row r="109" spans="1:47" x14ac:dyDescent="0.2">
      <c r="A109" s="141" t="s">
        <v>61</v>
      </c>
      <c r="B109" s="142" t="s">
        <v>71</v>
      </c>
      <c r="C109" s="141">
        <v>48774.391199999998</v>
      </c>
      <c r="D109" s="141" t="s">
        <v>238</v>
      </c>
      <c r="E109" s="248">
        <f t="shared" si="89"/>
        <v>22626.451909582269</v>
      </c>
      <c r="F109" s="248">
        <f t="shared" si="114"/>
        <v>22626.5</v>
      </c>
      <c r="G109" s="256">
        <f t="shared" si="90"/>
        <v>-1.7820024993852712E-2</v>
      </c>
      <c r="H109" s="249"/>
      <c r="I109" s="247"/>
      <c r="J109" s="228"/>
      <c r="K109" s="228">
        <f t="shared" si="115"/>
        <v>-1.7820024993852712E-2</v>
      </c>
      <c r="L109" s="228">
        <f t="shared" si="91"/>
        <v>-5.4057951931330034E-2</v>
      </c>
      <c r="M109" s="245">
        <f t="shared" si="92"/>
        <v>33755.891199999998</v>
      </c>
      <c r="N109" s="228">
        <f t="shared" si="93"/>
        <v>1.3131873487259446E-3</v>
      </c>
      <c r="O109" s="5">
        <v>1</v>
      </c>
      <c r="P109" s="228">
        <f t="shared" si="116"/>
        <v>3.6237926937477322E-2</v>
      </c>
      <c r="Q109" s="228"/>
      <c r="R109">
        <f t="shared" si="95"/>
        <v>1.3131873487259446E-3</v>
      </c>
      <c r="W109">
        <f t="shared" si="117"/>
        <v>-4.9076394988385431E-2</v>
      </c>
      <c r="Z109">
        <f t="shared" si="96"/>
        <v>22626.5</v>
      </c>
      <c r="AA109" s="228">
        <f t="shared" si="97"/>
        <v>-2.2801581936797315E-2</v>
      </c>
      <c r="AB109" s="228">
        <f t="shared" si="98"/>
        <v>-4.9076394988385431E-2</v>
      </c>
      <c r="AC109" s="228">
        <f t="shared" si="99"/>
        <v>3.6237926937477322E-2</v>
      </c>
      <c r="AD109" s="228">
        <f t="shared" si="100"/>
        <v>4.9815569429446024E-3</v>
      </c>
      <c r="AE109" s="228">
        <f t="shared" si="101"/>
        <v>2.4815909575799572E-5</v>
      </c>
      <c r="AF109">
        <f t="shared" si="102"/>
        <v>3.6237926937477322E-2</v>
      </c>
      <c r="AG109" s="246">
        <f t="shared" si="103"/>
        <v>2.4815909575799572E-5</v>
      </c>
      <c r="AH109">
        <f t="shared" si="104"/>
        <v>3.1256369994532719E-2</v>
      </c>
      <c r="AI109">
        <f t="shared" si="105"/>
        <v>0.6707863049188183</v>
      </c>
      <c r="AJ109">
        <f t="shared" si="106"/>
        <v>-0.67278076814555365</v>
      </c>
      <c r="AK109">
        <f t="shared" si="107"/>
        <v>-0.6312054291253606</v>
      </c>
      <c r="AL109">
        <f t="shared" si="108"/>
        <v>-2.0515455236739153</v>
      </c>
      <c r="AM109">
        <f t="shared" si="109"/>
        <v>-1.6494058612164353</v>
      </c>
      <c r="AN109" s="228">
        <f t="shared" si="113"/>
        <v>-1.189755410948403</v>
      </c>
      <c r="AO109" s="228">
        <f t="shared" si="113"/>
        <v>-1.1892878727955147</v>
      </c>
      <c r="AP109" s="228">
        <f t="shared" si="113"/>
        <v>-1.1875278063585308</v>
      </c>
      <c r="AQ109" s="228">
        <f t="shared" si="113"/>
        <v>-1.1809697151720118</v>
      </c>
      <c r="AR109" s="228">
        <f t="shared" si="113"/>
        <v>-1.1574028499142921</v>
      </c>
      <c r="AS109" s="228">
        <f t="shared" si="113"/>
        <v>-1.0814891450920112</v>
      </c>
      <c r="AT109" s="228">
        <f t="shared" si="113"/>
        <v>-0.88833609751793774</v>
      </c>
      <c r="AU109" s="228">
        <f t="shared" si="110"/>
        <v>-0.52903790652369698</v>
      </c>
    </row>
    <row r="110" spans="1:47" x14ac:dyDescent="0.2">
      <c r="A110" s="141" t="s">
        <v>61</v>
      </c>
      <c r="B110" s="142" t="s">
        <v>71</v>
      </c>
      <c r="C110" s="141">
        <v>48774.580699999999</v>
      </c>
      <c r="D110" s="141" t="s">
        <v>238</v>
      </c>
      <c r="E110" s="248">
        <f t="shared" si="89"/>
        <v>22626.963308088249</v>
      </c>
      <c r="F110" s="248">
        <f t="shared" si="114"/>
        <v>22627</v>
      </c>
      <c r="G110" s="256">
        <f t="shared" si="90"/>
        <v>-1.3596279997727834E-2</v>
      </c>
      <c r="H110" s="249"/>
      <c r="I110" s="247"/>
      <c r="J110" s="228"/>
      <c r="K110" s="228">
        <f t="shared" si="115"/>
        <v>-1.3596279997727834E-2</v>
      </c>
      <c r="L110" s="228">
        <f t="shared" si="91"/>
        <v>-5.4054008365284179E-2</v>
      </c>
      <c r="M110" s="245">
        <f t="shared" si="92"/>
        <v>33756.080699999999</v>
      </c>
      <c r="N110" s="228">
        <f t="shared" si="93"/>
        <v>1.6368277846629735E-3</v>
      </c>
      <c r="O110" s="5">
        <v>1</v>
      </c>
      <c r="P110" s="228">
        <f t="shared" si="116"/>
        <v>4.0457728367556345E-2</v>
      </c>
      <c r="Q110" s="228"/>
      <c r="R110">
        <f t="shared" si="95"/>
        <v>1.6368277846629735E-3</v>
      </c>
      <c r="W110">
        <f t="shared" si="117"/>
        <v>-4.4855905072911095E-2</v>
      </c>
      <c r="Z110">
        <f t="shared" si="96"/>
        <v>22627</v>
      </c>
      <c r="AA110" s="228">
        <f t="shared" si="97"/>
        <v>-2.2794383290100917E-2</v>
      </c>
      <c r="AB110" s="228">
        <f t="shared" si="98"/>
        <v>-4.4855905072911095E-2</v>
      </c>
      <c r="AC110" s="228">
        <f t="shared" si="99"/>
        <v>4.0457728367556345E-2</v>
      </c>
      <c r="AD110" s="228">
        <f t="shared" si="100"/>
        <v>9.1981032923730832E-3</v>
      </c>
      <c r="AE110" s="228">
        <f t="shared" si="101"/>
        <v>8.4605104177164556E-5</v>
      </c>
      <c r="AF110">
        <f t="shared" si="102"/>
        <v>4.0457728367556345E-2</v>
      </c>
      <c r="AG110" s="246">
        <f t="shared" si="103"/>
        <v>8.4605104177164556E-5</v>
      </c>
      <c r="AH110">
        <f t="shared" si="104"/>
        <v>3.1259625075183262E-2</v>
      </c>
      <c r="AI110">
        <f t="shared" si="105"/>
        <v>0.67079892633222449</v>
      </c>
      <c r="AJ110">
        <f t="shared" si="106"/>
        <v>-0.67276597440922548</v>
      </c>
      <c r="AK110">
        <f t="shared" si="107"/>
        <v>-0.63121201183304476</v>
      </c>
      <c r="AL110">
        <f t="shared" si="108"/>
        <v>-2.0515255280480686</v>
      </c>
      <c r="AM110">
        <f t="shared" si="109"/>
        <v>-1.6493686645699797</v>
      </c>
      <c r="AN110" s="228">
        <f t="shared" si="113"/>
        <v>-1.1897344766985243</v>
      </c>
      <c r="AO110" s="228">
        <f t="shared" si="113"/>
        <v>-1.18926682477914</v>
      </c>
      <c r="AP110" s="228">
        <f t="shared" si="113"/>
        <v>-1.1875064229263206</v>
      </c>
      <c r="AQ110" s="228">
        <f t="shared" si="113"/>
        <v>-1.1809474337774244</v>
      </c>
      <c r="AR110" s="228">
        <f t="shared" si="113"/>
        <v>-1.1573786318179278</v>
      </c>
      <c r="AS110" s="228">
        <f t="shared" si="113"/>
        <v>-1.0814626580303037</v>
      </c>
      <c r="AT110" s="228">
        <f t="shared" si="113"/>
        <v>-0.88831130527601587</v>
      </c>
      <c r="AU110" s="228">
        <f t="shared" si="110"/>
        <v>-0.5290225513091853</v>
      </c>
    </row>
    <row r="111" spans="1:47" x14ac:dyDescent="0.2">
      <c r="A111" s="37" t="s">
        <v>44</v>
      </c>
      <c r="B111" s="43"/>
      <c r="C111" s="30">
        <v>49511.449699999997</v>
      </c>
      <c r="D111" s="30">
        <v>1E-3</v>
      </c>
      <c r="E111" s="248">
        <f t="shared" si="89"/>
        <v>24615.531675902024</v>
      </c>
      <c r="F111" s="248">
        <f t="shared" si="114"/>
        <v>24615.5</v>
      </c>
      <c r="G111" s="256">
        <f t="shared" si="90"/>
        <v>1.1737585002265405E-2</v>
      </c>
      <c r="H111" s="248"/>
      <c r="I111" s="228"/>
      <c r="J111" s="228"/>
      <c r="K111" s="247">
        <f t="shared" si="115"/>
        <v>1.1737585002265405E-2</v>
      </c>
      <c r="L111" s="228">
        <f t="shared" si="91"/>
        <v>-3.7360779753111001E-2</v>
      </c>
      <c r="M111" s="245">
        <f t="shared" si="92"/>
        <v>34492.949699999997</v>
      </c>
      <c r="N111" s="228">
        <f t="shared" si="93"/>
        <v>2.410649421651988E-3</v>
      </c>
      <c r="O111" s="5">
        <v>1</v>
      </c>
      <c r="P111" s="228">
        <f t="shared" si="116"/>
        <v>4.9098364755376406E-2</v>
      </c>
      <c r="Q111" s="228"/>
      <c r="R111">
        <f t="shared" si="95"/>
        <v>2.410649421651988E-3</v>
      </c>
      <c r="W111">
        <f t="shared" si="117"/>
        <v>-3.2871794713823337E-2</v>
      </c>
      <c r="Z111">
        <f t="shared" si="96"/>
        <v>24615.5</v>
      </c>
      <c r="AA111" s="228">
        <f t="shared" si="97"/>
        <v>7.2485999629777406E-3</v>
      </c>
      <c r="AB111" s="228">
        <f t="shared" si="98"/>
        <v>-3.2871794713823337E-2</v>
      </c>
      <c r="AC111" s="228">
        <f t="shared" si="99"/>
        <v>4.9098364755376406E-2</v>
      </c>
      <c r="AD111" s="228">
        <f t="shared" si="100"/>
        <v>4.4889850392876643E-3</v>
      </c>
      <c r="AE111" s="228">
        <f t="shared" si="101"/>
        <v>2.0150986682948472E-5</v>
      </c>
      <c r="AF111">
        <f t="shared" si="102"/>
        <v>4.9098364755376406E-2</v>
      </c>
      <c r="AG111" s="246">
        <f t="shared" si="103"/>
        <v>2.0150986682948472E-5</v>
      </c>
      <c r="AH111">
        <f t="shared" si="104"/>
        <v>4.4609379716088741E-2</v>
      </c>
      <c r="AI111">
        <f t="shared" si="105"/>
        <v>0.72636066816406686</v>
      </c>
      <c r="AJ111">
        <f t="shared" si="106"/>
        <v>-0.60657591132610023</v>
      </c>
      <c r="AK111">
        <f t="shared" si="107"/>
        <v>-0.65720884569421312</v>
      </c>
      <c r="AL111">
        <f t="shared" si="108"/>
        <v>-1.9653311177462096</v>
      </c>
      <c r="AM111">
        <f t="shared" si="109"/>
        <v>-1.4995835458433704</v>
      </c>
      <c r="AN111" s="228">
        <f t="shared" ref="AN111:AT120" si="118">$AU111+$AB$7*SIN(AO111)</f>
        <v>-1.1030145138039531</v>
      </c>
      <c r="AO111" s="228">
        <f t="shared" si="118"/>
        <v>-1.1018891964639093</v>
      </c>
      <c r="AP111" s="228">
        <f t="shared" si="118"/>
        <v>-1.0984033232804322</v>
      </c>
      <c r="AQ111" s="228">
        <f t="shared" si="118"/>
        <v>-1.0877528497252635</v>
      </c>
      <c r="AR111" s="228">
        <f t="shared" si="118"/>
        <v>-1.0564709022048873</v>
      </c>
      <c r="AS111" s="228">
        <f t="shared" si="118"/>
        <v>-0.97318730051942881</v>
      </c>
      <c r="AT111" s="228">
        <f t="shared" si="118"/>
        <v>-0.78906598077533452</v>
      </c>
      <c r="AU111" s="228">
        <f t="shared" si="110"/>
        <v>-0.46795486319564805</v>
      </c>
    </row>
    <row r="112" spans="1:47" x14ac:dyDescent="0.2">
      <c r="A112" s="37" t="s">
        <v>45</v>
      </c>
      <c r="B112" s="25" t="s">
        <v>65</v>
      </c>
      <c r="C112" s="30">
        <v>49844.399599999997</v>
      </c>
      <c r="D112" s="30">
        <v>1.1999999999999999E-3</v>
      </c>
      <c r="E112" s="248">
        <f t="shared" si="89"/>
        <v>25514.054533026916</v>
      </c>
      <c r="F112" s="248">
        <f t="shared" si="114"/>
        <v>25514</v>
      </c>
      <c r="G112" s="256">
        <f t="shared" si="90"/>
        <v>2.0207350004056934E-2</v>
      </c>
      <c r="H112" s="248"/>
      <c r="I112" s="228"/>
      <c r="J112" s="228"/>
      <c r="K112" s="247">
        <f t="shared" si="115"/>
        <v>2.0207350004056934E-2</v>
      </c>
      <c r="L112" s="228">
        <f t="shared" si="91"/>
        <v>-2.9155785990729294E-2</v>
      </c>
      <c r="M112" s="245">
        <f t="shared" si="92"/>
        <v>34825.899599999997</v>
      </c>
      <c r="N112" s="228">
        <f t="shared" si="93"/>
        <v>2.4367191952397596E-3</v>
      </c>
      <c r="O112" s="5">
        <v>1</v>
      </c>
      <c r="P112" s="228">
        <f t="shared" si="116"/>
        <v>4.9363135994786228E-2</v>
      </c>
      <c r="Q112" s="228"/>
      <c r="R112">
        <f t="shared" si="95"/>
        <v>2.4367191952397596E-3</v>
      </c>
      <c r="W112">
        <f t="shared" si="117"/>
        <v>-3.0712146006983916E-2</v>
      </c>
      <c r="Z112">
        <f t="shared" si="96"/>
        <v>25514</v>
      </c>
      <c r="AA112" s="228">
        <f t="shared" si="97"/>
        <v>2.1763710020311557E-2</v>
      </c>
      <c r="AB112" s="228">
        <f t="shared" si="98"/>
        <v>-3.0712146006983916E-2</v>
      </c>
      <c r="AC112" s="228">
        <f t="shared" si="99"/>
        <v>4.9363135994786228E-2</v>
      </c>
      <c r="AD112" s="228">
        <f t="shared" si="100"/>
        <v>-1.5563600162546223E-3</v>
      </c>
      <c r="AE112" s="228">
        <f t="shared" si="101"/>
        <v>2.4222565001960884E-6</v>
      </c>
      <c r="AF112">
        <f t="shared" si="102"/>
        <v>4.9363135994786228E-2</v>
      </c>
      <c r="AG112" s="246">
        <f t="shared" si="103"/>
        <v>2.4222565001960884E-6</v>
      </c>
      <c r="AH112">
        <f t="shared" si="104"/>
        <v>5.091949601104085E-2</v>
      </c>
      <c r="AI112">
        <f t="shared" si="105"/>
        <v>0.75554443709450569</v>
      </c>
      <c r="AJ112">
        <f t="shared" si="106"/>
        <v>-0.57100541022960283</v>
      </c>
      <c r="AK112">
        <f t="shared" si="107"/>
        <v>-0.66861306340131732</v>
      </c>
      <c r="AL112">
        <f t="shared" si="108"/>
        <v>-1.9213145620993737</v>
      </c>
      <c r="AM112">
        <f t="shared" si="109"/>
        <v>-1.4303576382283314</v>
      </c>
      <c r="AN112" s="228">
        <f t="shared" si="118"/>
        <v>-1.0612875281961069</v>
      </c>
      <c r="AO112" s="228">
        <f t="shared" si="118"/>
        <v>-1.0597009913127073</v>
      </c>
      <c r="AP112" s="228">
        <f t="shared" si="118"/>
        <v>-1.0551631210586045</v>
      </c>
      <c r="AQ112" s="228">
        <f t="shared" si="118"/>
        <v>-1.0423795591421776</v>
      </c>
      <c r="AR112" s="228">
        <f t="shared" si="118"/>
        <v>-1.0077807131315921</v>
      </c>
      <c r="AS112" s="228">
        <f t="shared" si="118"/>
        <v>-0.92239241365756452</v>
      </c>
      <c r="AT112" s="228">
        <f t="shared" si="118"/>
        <v>-0.74382079713090232</v>
      </c>
      <c r="AU112" s="228">
        <f t="shared" si="110"/>
        <v>-0.44036154271789441</v>
      </c>
    </row>
    <row r="113" spans="1:47" x14ac:dyDescent="0.2">
      <c r="A113" s="39" t="s">
        <v>61</v>
      </c>
      <c r="B113" s="43"/>
      <c r="C113" s="40">
        <v>50942.3992</v>
      </c>
      <c r="D113" s="40"/>
      <c r="E113" s="248">
        <f t="shared" si="89"/>
        <v>28477.196248083717</v>
      </c>
      <c r="F113" s="248">
        <f t="shared" si="114"/>
        <v>28477</v>
      </c>
      <c r="G113" s="256">
        <f t="shared" si="90"/>
        <v>7.2720220006885938E-2</v>
      </c>
      <c r="H113" s="248"/>
      <c r="I113" s="228"/>
      <c r="J113" s="228"/>
      <c r="K113" s="228">
        <f t="shared" si="115"/>
        <v>7.2720220006885938E-2</v>
      </c>
      <c r="L113" s="228">
        <f t="shared" si="91"/>
        <v>8.2279605115029297E-4</v>
      </c>
      <c r="M113" s="245">
        <f t="shared" si="92"/>
        <v>35923.8992</v>
      </c>
      <c r="N113" s="228">
        <f t="shared" si="93"/>
        <v>5.1692395714707899E-3</v>
      </c>
      <c r="O113" s="5">
        <v>1</v>
      </c>
      <c r="P113" s="228">
        <f t="shared" si="116"/>
        <v>7.1897423955735645E-2</v>
      </c>
      <c r="Q113" s="228"/>
      <c r="R113">
        <f t="shared" si="95"/>
        <v>5.1692395714707899E-3</v>
      </c>
      <c r="W113">
        <f t="shared" si="117"/>
        <v>-3.4027670210341754E-4</v>
      </c>
      <c r="Z113">
        <f t="shared" si="96"/>
        <v>28477</v>
      </c>
      <c r="AA113" s="228">
        <f t="shared" si="97"/>
        <v>7.3883292760139649E-2</v>
      </c>
      <c r="AB113" s="228">
        <f t="shared" si="98"/>
        <v>-3.4027670210341754E-4</v>
      </c>
      <c r="AC113" s="228">
        <f t="shared" si="99"/>
        <v>7.1897423955735645E-2</v>
      </c>
      <c r="AD113" s="228">
        <f t="shared" si="100"/>
        <v>-1.1630727532537105E-3</v>
      </c>
      <c r="AE113" s="228">
        <f t="shared" si="101"/>
        <v>1.3527382293611667E-6</v>
      </c>
      <c r="AF113">
        <f t="shared" si="102"/>
        <v>7.1897423955735645E-2</v>
      </c>
      <c r="AG113" s="246">
        <f t="shared" si="103"/>
        <v>1.3527382293611667E-6</v>
      </c>
      <c r="AH113">
        <f t="shared" si="104"/>
        <v>7.3060496708989356E-2</v>
      </c>
      <c r="AI113">
        <f t="shared" si="105"/>
        <v>0.87643045278810949</v>
      </c>
      <c r="AJ113">
        <f t="shared" si="106"/>
        <v>-0.41839046558290427</v>
      </c>
      <c r="AK113">
        <f t="shared" si="107"/>
        <v>-0.70109380099112584</v>
      </c>
      <c r="AL113">
        <f t="shared" si="108"/>
        <v>-1.7452570329074188</v>
      </c>
      <c r="AM113">
        <f t="shared" si="109"/>
        <v>-1.1916662012709609</v>
      </c>
      <c r="AN113" s="228">
        <f t="shared" si="118"/>
        <v>-0.90939617029250219</v>
      </c>
      <c r="AO113" s="228">
        <f t="shared" si="118"/>
        <v>-0.90539436942923279</v>
      </c>
      <c r="AP113" s="228">
        <f t="shared" si="118"/>
        <v>-0.89634131309344778</v>
      </c>
      <c r="AQ113" s="228">
        <f t="shared" si="118"/>
        <v>-0.87622890561942346</v>
      </c>
      <c r="AR113" s="228">
        <f t="shared" si="118"/>
        <v>-0.83318770839412437</v>
      </c>
      <c r="AS113" s="228">
        <f t="shared" si="118"/>
        <v>-0.74724358438168981</v>
      </c>
      <c r="AT113" s="228">
        <f t="shared" si="118"/>
        <v>-0.59305190496499172</v>
      </c>
      <c r="AU113" s="228">
        <f t="shared" si="110"/>
        <v>-0.3493665415208056</v>
      </c>
    </row>
    <row r="114" spans="1:47" x14ac:dyDescent="0.2">
      <c r="A114" s="30" t="s">
        <v>235</v>
      </c>
      <c r="B114" s="44"/>
      <c r="C114" s="262">
        <v>52049.479800000001</v>
      </c>
      <c r="D114" s="30">
        <v>1.2999999999999999E-3</v>
      </c>
      <c r="E114" s="248">
        <f t="shared" si="89"/>
        <v>31464.844611334589</v>
      </c>
      <c r="F114" s="250">
        <f t="shared" ref="F114:F146" si="119">ROUND(2*E114,0)/2-0.5</f>
        <v>31464.5</v>
      </c>
      <c r="G114" s="256">
        <f t="shared" si="90"/>
        <v>0.12769659500918351</v>
      </c>
      <c r="H114" s="248"/>
      <c r="I114" s="228"/>
      <c r="J114" s="228"/>
      <c r="K114" s="228">
        <f t="shared" si="115"/>
        <v>0.12769659500918351</v>
      </c>
      <c r="L114" s="228">
        <f t="shared" si="91"/>
        <v>3.5587411157058102E-2</v>
      </c>
      <c r="M114" s="245">
        <f t="shared" si="92"/>
        <v>37030.979800000001</v>
      </c>
      <c r="N114" s="228">
        <f t="shared" si="93"/>
        <v>8.484101749904641E-3</v>
      </c>
      <c r="O114" s="5">
        <v>1</v>
      </c>
      <c r="P114" s="228">
        <f t="shared" si="116"/>
        <v>9.2109183852125409E-2</v>
      </c>
      <c r="Q114" s="228"/>
      <c r="R114">
        <f t="shared" si="95"/>
        <v>8.484101749904641E-3</v>
      </c>
      <c r="W114">
        <f t="shared" si="117"/>
        <v>3.0265995744556448E-2</v>
      </c>
      <c r="Z114">
        <f t="shared" si="96"/>
        <v>31464.5</v>
      </c>
      <c r="AA114" s="228">
        <f t="shared" si="97"/>
        <v>0.13301801042168515</v>
      </c>
      <c r="AB114" s="228">
        <f t="shared" si="98"/>
        <v>3.0265995744556448E-2</v>
      </c>
      <c r="AC114" s="228">
        <f t="shared" si="99"/>
        <v>9.2109183852125409E-2</v>
      </c>
      <c r="AD114" s="228">
        <f t="shared" si="100"/>
        <v>-5.32141541250164E-3</v>
      </c>
      <c r="AE114" s="228">
        <f t="shared" si="101"/>
        <v>2.8317461992409999E-5</v>
      </c>
      <c r="AF114">
        <f t="shared" si="102"/>
        <v>9.2109183852125409E-2</v>
      </c>
      <c r="AG114" s="246">
        <f t="shared" si="103"/>
        <v>2.8317461992409999E-5</v>
      </c>
      <c r="AH114">
        <f t="shared" si="104"/>
        <v>9.7430599264627063E-2</v>
      </c>
      <c r="AI114">
        <f t="shared" si="105"/>
        <v>1.0540517508222174</v>
      </c>
      <c r="AJ114">
        <f t="shared" si="106"/>
        <v>-0.18022248778175626</v>
      </c>
      <c r="AK114">
        <f t="shared" si="107"/>
        <v>-0.70984530640090082</v>
      </c>
      <c r="AL114">
        <f t="shared" si="108"/>
        <v>-1.4947971690747741</v>
      </c>
      <c r="AM114">
        <f t="shared" si="109"/>
        <v>-0.92674908546351864</v>
      </c>
      <c r="AN114" s="228">
        <f t="shared" si="118"/>
        <v>-0.7266164118453452</v>
      </c>
      <c r="AO114" s="228">
        <f t="shared" si="118"/>
        <v>-0.71921771893928055</v>
      </c>
      <c r="AP114" s="228">
        <f t="shared" si="118"/>
        <v>-0.70548543764850047</v>
      </c>
      <c r="AQ114" s="228">
        <f t="shared" si="118"/>
        <v>-0.68041267260961491</v>
      </c>
      <c r="AR114" s="228">
        <f t="shared" si="118"/>
        <v>-0.63589070590450403</v>
      </c>
      <c r="AS114" s="228">
        <f t="shared" si="118"/>
        <v>-0.56019894707039175</v>
      </c>
      <c r="AT114" s="228">
        <f t="shared" si="118"/>
        <v>-0.43899635249375579</v>
      </c>
      <c r="AU114" s="228">
        <f t="shared" si="110"/>
        <v>-0.25761913481263754</v>
      </c>
    </row>
    <row r="115" spans="1:47" x14ac:dyDescent="0.2">
      <c r="A115" s="37" t="s">
        <v>236</v>
      </c>
      <c r="B115" s="43"/>
      <c r="C115" s="30">
        <v>52296.655899999998</v>
      </c>
      <c r="D115" s="30">
        <v>5.9999999999999995E-4</v>
      </c>
      <c r="E115" s="248">
        <f t="shared" si="89"/>
        <v>32131.8920427499</v>
      </c>
      <c r="F115" s="250">
        <f t="shared" si="119"/>
        <v>32131.5</v>
      </c>
      <c r="G115" s="256">
        <f t="shared" si="90"/>
        <v>0.14527242500480497</v>
      </c>
      <c r="H115" s="248"/>
      <c r="I115" s="247"/>
      <c r="J115" s="247"/>
      <c r="K115" s="247">
        <f t="shared" si="115"/>
        <v>0.14527242500480497</v>
      </c>
      <c r="L115" s="228">
        <f t="shared" si="91"/>
        <v>4.397134344850806E-2</v>
      </c>
      <c r="M115" s="245">
        <f t="shared" si="92"/>
        <v>37278.155899999998</v>
      </c>
      <c r="N115" s="228">
        <f t="shared" si="93"/>
        <v>1.0261909124475518E-2</v>
      </c>
      <c r="O115" s="43">
        <v>1</v>
      </c>
      <c r="P115" s="228">
        <f t="shared" si="116"/>
        <v>0.10130108155629691</v>
      </c>
      <c r="Q115" s="228"/>
      <c r="R115">
        <f t="shared" si="95"/>
        <v>1.0261909124475518E-2</v>
      </c>
      <c r="W115">
        <f t="shared" si="117"/>
        <v>4.2192327997345694E-2</v>
      </c>
      <c r="Z115">
        <f t="shared" si="96"/>
        <v>32131.5</v>
      </c>
      <c r="AA115" s="228">
        <f t="shared" si="97"/>
        <v>0.14705144045596735</v>
      </c>
      <c r="AB115" s="228">
        <f t="shared" si="98"/>
        <v>4.2192327997345694E-2</v>
      </c>
      <c r="AC115" s="228">
        <f t="shared" si="99"/>
        <v>0.10130108155629691</v>
      </c>
      <c r="AD115" s="228">
        <f t="shared" si="100"/>
        <v>-1.7790154511623801E-3</v>
      </c>
      <c r="AE115" s="228">
        <f t="shared" si="101"/>
        <v>3.164895975474487E-6</v>
      </c>
      <c r="AF115">
        <f t="shared" si="102"/>
        <v>0.10130108155629691</v>
      </c>
      <c r="AG115" s="246">
        <f t="shared" si="103"/>
        <v>3.164895975474487E-6</v>
      </c>
      <c r="AH115">
        <f t="shared" si="104"/>
        <v>0.10308009700745928</v>
      </c>
      <c r="AI115">
        <f t="shared" si="105"/>
        <v>1.1040185851978712</v>
      </c>
      <c r="AJ115">
        <f t="shared" si="106"/>
        <v>-0.11034766087523246</v>
      </c>
      <c r="AK115">
        <f t="shared" si="107"/>
        <v>-0.70425995535723118</v>
      </c>
      <c r="AL115">
        <f t="shared" si="108"/>
        <v>-1.4241573713145388</v>
      </c>
      <c r="AM115">
        <f t="shared" si="109"/>
        <v>-0.86314953665597594</v>
      </c>
      <c r="AN115" s="228">
        <f t="shared" si="118"/>
        <v>-0.68063429890756022</v>
      </c>
      <c r="AO115" s="228">
        <f t="shared" si="118"/>
        <v>-0.67254547309880464</v>
      </c>
      <c r="AP115" s="228">
        <f t="shared" si="118"/>
        <v>-0.65810266275678642</v>
      </c>
      <c r="AQ115" s="228">
        <f t="shared" si="118"/>
        <v>-0.63270607232930876</v>
      </c>
      <c r="AR115" s="228">
        <f t="shared" si="118"/>
        <v>-0.58915034830859769</v>
      </c>
      <c r="AS115" s="228">
        <f t="shared" si="118"/>
        <v>-0.51722780754937447</v>
      </c>
      <c r="AT115" s="228">
        <f t="shared" si="118"/>
        <v>-0.40437420104831889</v>
      </c>
      <c r="AU115" s="228">
        <f t="shared" si="110"/>
        <v>-0.23713527865385986</v>
      </c>
    </row>
    <row r="116" spans="1:47" x14ac:dyDescent="0.2">
      <c r="A116" s="48" t="s">
        <v>90</v>
      </c>
      <c r="B116" s="44" t="s">
        <v>65</v>
      </c>
      <c r="C116" s="47">
        <v>52688.538399999998</v>
      </c>
      <c r="D116" s="47">
        <v>1E-4</v>
      </c>
      <c r="E116" s="248">
        <f t="shared" si="89"/>
        <v>33189.454707755191</v>
      </c>
      <c r="F116" s="250">
        <f t="shared" si="119"/>
        <v>33189</v>
      </c>
      <c r="G116" s="256">
        <f t="shared" si="90"/>
        <v>0.16849309999815887</v>
      </c>
      <c r="H116" s="249"/>
      <c r="I116" s="247"/>
      <c r="J116" s="228"/>
      <c r="K116" s="228">
        <f t="shared" si="115"/>
        <v>0.16849309999815887</v>
      </c>
      <c r="L116" s="228">
        <f t="shared" si="91"/>
        <v>5.7729254277480102E-2</v>
      </c>
      <c r="M116" s="245">
        <f t="shared" si="92"/>
        <v>37670.038399999998</v>
      </c>
      <c r="N116" s="228">
        <f t="shared" si="93"/>
        <v>1.2268629518834328E-2</v>
      </c>
      <c r="O116" s="252">
        <v>1</v>
      </c>
      <c r="P116" s="228">
        <f t="shared" si="116"/>
        <v>0.11076384572067877</v>
      </c>
      <c r="Q116" s="228"/>
      <c r="R116">
        <f t="shared" si="95"/>
        <v>1.2268629518834328E-2</v>
      </c>
      <c r="W116">
        <f t="shared" si="117"/>
        <v>5.6411355309176875E-2</v>
      </c>
      <c r="Z116">
        <f t="shared" si="96"/>
        <v>33189</v>
      </c>
      <c r="AA116" s="228">
        <f t="shared" si="97"/>
        <v>0.1698109989664621</v>
      </c>
      <c r="AB116" s="228">
        <f t="shared" si="98"/>
        <v>5.6411355309176875E-2</v>
      </c>
      <c r="AC116" s="228">
        <f t="shared" si="99"/>
        <v>0.11076384572067877</v>
      </c>
      <c r="AD116" s="228">
        <f t="shared" si="100"/>
        <v>-1.3178989683032272E-3</v>
      </c>
      <c r="AE116" s="228">
        <f t="shared" si="101"/>
        <v>1.7368576906547106E-6</v>
      </c>
      <c r="AF116">
        <f t="shared" si="102"/>
        <v>0.11076384572067877</v>
      </c>
      <c r="AG116" s="246">
        <f t="shared" si="103"/>
        <v>1.7368576906547106E-6</v>
      </c>
      <c r="AH116">
        <f t="shared" si="104"/>
        <v>0.11208174468898199</v>
      </c>
      <c r="AI116">
        <f t="shared" si="105"/>
        <v>1.1919266737175898</v>
      </c>
      <c r="AJ116">
        <f t="shared" si="106"/>
        <v>1.5762799307863364E-2</v>
      </c>
      <c r="AK116">
        <f t="shared" si="107"/>
        <v>-0.68554073744894095</v>
      </c>
      <c r="AL116">
        <f t="shared" si="108"/>
        <v>-1.2978210789094762</v>
      </c>
      <c r="AM116">
        <f t="shared" si="109"/>
        <v>-0.75848674955069517</v>
      </c>
      <c r="AN116" s="228">
        <f t="shared" si="118"/>
        <v>-0.60332261267445897</v>
      </c>
      <c r="AO116" s="228">
        <f t="shared" si="118"/>
        <v>-0.59438491610987776</v>
      </c>
      <c r="AP116" s="228">
        <f t="shared" si="118"/>
        <v>-0.57930751070657771</v>
      </c>
      <c r="AQ116" s="228">
        <f t="shared" si="118"/>
        <v>-0.55420265082198861</v>
      </c>
      <c r="AR116" s="228">
        <f t="shared" si="118"/>
        <v>-0.51323829864411019</v>
      </c>
      <c r="AS116" s="228">
        <f t="shared" si="118"/>
        <v>-0.44832716270099182</v>
      </c>
      <c r="AT116" s="228">
        <f t="shared" si="118"/>
        <v>-0.34934082650480647</v>
      </c>
      <c r="AU116" s="228">
        <f t="shared" si="110"/>
        <v>-0.20465899996134507</v>
      </c>
    </row>
    <row r="117" spans="1:47" x14ac:dyDescent="0.2">
      <c r="A117" s="37" t="s">
        <v>66</v>
      </c>
      <c r="B117" s="43" t="s">
        <v>65</v>
      </c>
      <c r="C117" s="30">
        <v>52717.4421</v>
      </c>
      <c r="D117" s="30">
        <v>8.0000000000000004E-4</v>
      </c>
      <c r="E117" s="248">
        <f t="shared" si="89"/>
        <v>33267.456338347307</v>
      </c>
      <c r="F117" s="250">
        <f t="shared" si="119"/>
        <v>33267</v>
      </c>
      <c r="G117" s="256">
        <f t="shared" ref="G117:G148" si="120">+C117-(C$7+F117*C$8)</f>
        <v>0.16909732000203803</v>
      </c>
      <c r="H117" s="248"/>
      <c r="I117" s="228"/>
      <c r="K117" s="228">
        <f t="shared" si="115"/>
        <v>0.16909732000203803</v>
      </c>
      <c r="L117" s="228">
        <f t="shared" si="91"/>
        <v>5.8766632102029925E-2</v>
      </c>
      <c r="M117" s="245">
        <f t="shared" si="92"/>
        <v>37698.9421</v>
      </c>
      <c r="N117" s="228">
        <f t="shared" ref="N117:N148" si="121">+(L117-G117)^2</f>
        <v>1.2172860692488996E-2</v>
      </c>
      <c r="O117" s="252">
        <v>1</v>
      </c>
      <c r="P117" s="228">
        <f t="shared" si="116"/>
        <v>0.11033068790000811</v>
      </c>
      <c r="Q117" s="228"/>
      <c r="R117">
        <f t="shared" ref="R117:R148" si="122">O117*N117</f>
        <v>1.2172860692488996E-2</v>
      </c>
      <c r="W117">
        <f t="shared" si="117"/>
        <v>5.6352822940140657E-2</v>
      </c>
      <c r="Z117">
        <f t="shared" si="96"/>
        <v>33267</v>
      </c>
      <c r="AA117" s="228">
        <f t="shared" si="97"/>
        <v>0.1715111291639273</v>
      </c>
      <c r="AB117" s="228">
        <f t="shared" ref="AB117:AB148" si="123">IF(O117&lt;&gt;0,G117-AH117, -9999)</f>
        <v>5.6352822940140657E-2</v>
      </c>
      <c r="AC117" s="228">
        <f t="shared" ref="AC117:AC148" si="124">+G117-L117</f>
        <v>0.11033068790000811</v>
      </c>
      <c r="AD117" s="228">
        <f t="shared" ref="AD117:AD148" si="125">IF(O117&lt;&gt;0,G117-AA117, -9999)</f>
        <v>-2.4138091618892688E-3</v>
      </c>
      <c r="AE117" s="228">
        <f t="shared" ref="AE117:AE148" si="126">+(G117-AA117)^2*O117</f>
        <v>5.8264746700205743E-6</v>
      </c>
      <c r="AF117">
        <f t="shared" ref="AF117:AF148" si="127">IF(O117&lt;&gt;0,G117-L117, -9999)</f>
        <v>0.11033068790000811</v>
      </c>
      <c r="AG117" s="246">
        <f t="shared" ref="AG117:AG148" si="128">+(G117-AA117)^2</f>
        <v>5.8264746700205743E-6</v>
      </c>
      <c r="AH117">
        <f t="shared" si="104"/>
        <v>0.11274449706189738</v>
      </c>
      <c r="AI117">
        <f t="shared" si="105"/>
        <v>1.1988290392493481</v>
      </c>
      <c r="AJ117">
        <f t="shared" si="106"/>
        <v>2.5843474478240303E-2</v>
      </c>
      <c r="AK117">
        <f t="shared" si="107"/>
        <v>-0.68357074537864571</v>
      </c>
      <c r="AL117">
        <f t="shared" si="108"/>
        <v>-1.2877381789544453</v>
      </c>
      <c r="AM117">
        <f t="shared" si="109"/>
        <v>-0.75057512857176678</v>
      </c>
      <c r="AN117" s="228">
        <f t="shared" si="118"/>
        <v>-0.59739893346379658</v>
      </c>
      <c r="AO117" s="228">
        <f t="shared" si="118"/>
        <v>-0.58841483196885658</v>
      </c>
      <c r="AP117" s="228">
        <f t="shared" si="118"/>
        <v>-0.5733188986541129</v>
      </c>
      <c r="AQ117" s="228">
        <f t="shared" si="118"/>
        <v>-0.54827767595255739</v>
      </c>
      <c r="AR117" s="228">
        <f t="shared" si="118"/>
        <v>-0.50755616288652405</v>
      </c>
      <c r="AS117" s="228">
        <f t="shared" si="118"/>
        <v>-0.44321030594126687</v>
      </c>
      <c r="AT117" s="228">
        <f t="shared" si="118"/>
        <v>-0.34527529305588356</v>
      </c>
      <c r="AU117" s="228">
        <f t="shared" si="110"/>
        <v>-0.20226358649749998</v>
      </c>
    </row>
    <row r="118" spans="1:47" x14ac:dyDescent="0.2">
      <c r="A118" s="30" t="s">
        <v>72</v>
      </c>
      <c r="B118" s="44" t="s">
        <v>71</v>
      </c>
      <c r="C118" s="47">
        <v>52753.758099999999</v>
      </c>
      <c r="D118" s="47">
        <v>1.6000000000000001E-3</v>
      </c>
      <c r="E118" s="248">
        <f t="shared" si="89"/>
        <v>33365.461341740753</v>
      </c>
      <c r="F118" s="250">
        <f t="shared" si="119"/>
        <v>33365</v>
      </c>
      <c r="G118" s="256">
        <f t="shared" si="120"/>
        <v>0.17095134000555845</v>
      </c>
      <c r="H118" s="248"/>
      <c r="I118" s="228"/>
      <c r="J118" s="228"/>
      <c r="K118" s="228">
        <f t="shared" si="115"/>
        <v>0.17095134000555845</v>
      </c>
      <c r="L118" s="228">
        <f t="shared" si="91"/>
        <v>6.0074407317659895E-2</v>
      </c>
      <c r="M118" s="245">
        <f t="shared" si="92"/>
        <v>37735.258099999999</v>
      </c>
      <c r="N118" s="228">
        <f t="shared" si="121"/>
        <v>1.2293694202276786E-2</v>
      </c>
      <c r="O118" s="252">
        <v>1</v>
      </c>
      <c r="P118" s="228">
        <f t="shared" si="116"/>
        <v>0.11087693268789856</v>
      </c>
      <c r="Q118" s="228"/>
      <c r="R118">
        <f t="shared" si="122"/>
        <v>1.2293694202276786E-2</v>
      </c>
      <c r="W118">
        <f t="shared" si="117"/>
        <v>5.73749180280195E-2</v>
      </c>
      <c r="Z118">
        <f t="shared" si="96"/>
        <v>33365</v>
      </c>
      <c r="AA118" s="228">
        <f t="shared" si="97"/>
        <v>0.17365082929519884</v>
      </c>
      <c r="AB118" s="228">
        <f t="shared" si="123"/>
        <v>5.73749180280195E-2</v>
      </c>
      <c r="AC118" s="228">
        <f t="shared" si="124"/>
        <v>0.11087693268789856</v>
      </c>
      <c r="AD118" s="228">
        <f t="shared" si="125"/>
        <v>-2.6994892896403944E-3</v>
      </c>
      <c r="AE118" s="228">
        <f t="shared" si="126"/>
        <v>7.2872424248832013E-6</v>
      </c>
      <c r="AF118">
        <f t="shared" si="127"/>
        <v>0.11087693268789856</v>
      </c>
      <c r="AG118" s="246">
        <f t="shared" si="128"/>
        <v>7.2872424248832013E-6</v>
      </c>
      <c r="AH118">
        <f t="shared" si="104"/>
        <v>0.11357642197753895</v>
      </c>
      <c r="AI118">
        <f t="shared" si="105"/>
        <v>1.2075800617239292</v>
      </c>
      <c r="AJ118">
        <f t="shared" si="106"/>
        <v>3.8662916729274452E-2</v>
      </c>
      <c r="AK118">
        <f t="shared" si="107"/>
        <v>-0.68096436673369753</v>
      </c>
      <c r="AL118">
        <f t="shared" si="108"/>
        <v>-1.2749119754712837</v>
      </c>
      <c r="AM118">
        <f t="shared" si="109"/>
        <v>-0.74059701544283163</v>
      </c>
      <c r="AN118" s="228">
        <f t="shared" si="118"/>
        <v>-0.58991258145520886</v>
      </c>
      <c r="AO118" s="228">
        <f t="shared" si="118"/>
        <v>-0.58087391021852564</v>
      </c>
      <c r="AP118" s="228">
        <f t="shared" si="118"/>
        <v>-0.56576074640761642</v>
      </c>
      <c r="AQ118" s="228">
        <f t="shared" si="118"/>
        <v>-0.54080799792541046</v>
      </c>
      <c r="AR118" s="228">
        <f t="shared" si="118"/>
        <v>-0.50040160836200231</v>
      </c>
      <c r="AS118" s="228">
        <f t="shared" si="118"/>
        <v>-0.43677501509124167</v>
      </c>
      <c r="AT118" s="228">
        <f t="shared" si="118"/>
        <v>-0.34016615310105786</v>
      </c>
      <c r="AU118" s="228">
        <f t="shared" si="110"/>
        <v>-0.19925396445318189</v>
      </c>
    </row>
    <row r="119" spans="1:47" x14ac:dyDescent="0.2">
      <c r="A119" s="39" t="s">
        <v>96</v>
      </c>
      <c r="B119" s="43" t="s">
        <v>65</v>
      </c>
      <c r="C119" s="30">
        <v>52723.373200000002</v>
      </c>
      <c r="D119" s="30">
        <v>1.9E-3</v>
      </c>
      <c r="E119" s="248">
        <f t="shared" si="89"/>
        <v>33283.462436916176</v>
      </c>
      <c r="F119" s="250">
        <f t="shared" si="119"/>
        <v>33283</v>
      </c>
      <c r="G119" s="256">
        <f t="shared" si="120"/>
        <v>0.17135716000484535</v>
      </c>
      <c r="H119" s="249"/>
      <c r="I119" s="247"/>
      <c r="J119" s="228"/>
      <c r="K119" s="228">
        <f t="shared" si="115"/>
        <v>0.17135716000484535</v>
      </c>
      <c r="L119" s="228">
        <f t="shared" si="91"/>
        <v>5.8979811495006973E-2</v>
      </c>
      <c r="M119" s="245">
        <f t="shared" si="92"/>
        <v>37704.873200000002</v>
      </c>
      <c r="N119" s="228">
        <f t="shared" si="121"/>
        <v>1.2628668458101676E-2</v>
      </c>
      <c r="O119" s="252">
        <v>1</v>
      </c>
      <c r="P119" s="228">
        <f t="shared" si="116"/>
        <v>0.11237734850983838</v>
      </c>
      <c r="Q119" s="228"/>
      <c r="R119">
        <f t="shared" si="122"/>
        <v>1.2628668458101676E-2</v>
      </c>
      <c r="W119">
        <f t="shared" si="117"/>
        <v>5.8476776980342399E-2</v>
      </c>
      <c r="Z119">
        <f t="shared" si="96"/>
        <v>33283</v>
      </c>
      <c r="AA119" s="228">
        <f t="shared" si="97"/>
        <v>0.17186019451950993</v>
      </c>
      <c r="AB119" s="228">
        <f t="shared" si="123"/>
        <v>5.8476776980342399E-2</v>
      </c>
      <c r="AC119" s="228">
        <f t="shared" si="124"/>
        <v>0.11237734850983838</v>
      </c>
      <c r="AD119" s="228">
        <f t="shared" si="125"/>
        <v>-5.0303451466457427E-4</v>
      </c>
      <c r="AE119" s="228">
        <f t="shared" si="126"/>
        <v>2.5304372294382377E-7</v>
      </c>
      <c r="AF119">
        <f t="shared" si="127"/>
        <v>0.11237734850983838</v>
      </c>
      <c r="AG119" s="246">
        <f t="shared" si="128"/>
        <v>2.5304372294382377E-7</v>
      </c>
      <c r="AH119">
        <f t="shared" si="104"/>
        <v>0.11288038302450296</v>
      </c>
      <c r="AI119">
        <f t="shared" si="105"/>
        <v>1.2002518069356538</v>
      </c>
      <c r="AJ119">
        <f t="shared" si="106"/>
        <v>2.7924729416306131E-2</v>
      </c>
      <c r="AK119">
        <f t="shared" si="107"/>
        <v>-0.68315530050299811</v>
      </c>
      <c r="AL119">
        <f t="shared" si="108"/>
        <v>-1.2856561711129368</v>
      </c>
      <c r="AM119">
        <f t="shared" si="109"/>
        <v>-0.74894893157888087</v>
      </c>
      <c r="AN119" s="228">
        <f t="shared" si="118"/>
        <v>-0.59618000512797775</v>
      </c>
      <c r="AO119" s="228">
        <f t="shared" si="118"/>
        <v>-0.58718670695145203</v>
      </c>
      <c r="AP119" s="228">
        <f t="shared" si="118"/>
        <v>-0.57208749750508481</v>
      </c>
      <c r="AQ119" s="228">
        <f t="shared" si="118"/>
        <v>-0.54706006999220902</v>
      </c>
      <c r="AR119" s="228">
        <f t="shared" si="118"/>
        <v>-0.50638924422390486</v>
      </c>
      <c r="AS119" s="228">
        <f t="shared" si="118"/>
        <v>-0.44216013239938134</v>
      </c>
      <c r="AT119" s="228">
        <f t="shared" si="118"/>
        <v>-0.34444123573395835</v>
      </c>
      <c r="AU119" s="228">
        <f t="shared" si="110"/>
        <v>-0.20177221963312153</v>
      </c>
    </row>
    <row r="120" spans="1:47" x14ac:dyDescent="0.2">
      <c r="A120" s="50" t="s">
        <v>74</v>
      </c>
      <c r="B120" s="43"/>
      <c r="C120" s="51">
        <v>52750.794500000004</v>
      </c>
      <c r="D120" s="30">
        <v>1E-4</v>
      </c>
      <c r="E120" s="248">
        <f t="shared" si="89"/>
        <v>33357.463554868402</v>
      </c>
      <c r="F120" s="250">
        <f t="shared" si="119"/>
        <v>33357</v>
      </c>
      <c r="G120" s="256">
        <f t="shared" si="120"/>
        <v>0.17177142000582535</v>
      </c>
      <c r="H120" s="248"/>
      <c r="I120" s="228"/>
      <c r="J120" s="228"/>
      <c r="K120" s="228">
        <f t="shared" si="115"/>
        <v>0.17177142000582535</v>
      </c>
      <c r="L120" s="228">
        <f t="shared" si="91"/>
        <v>5.996746635528083E-2</v>
      </c>
      <c r="M120" s="245">
        <f t="shared" si="92"/>
        <v>37732.294500000004</v>
      </c>
      <c r="N120" s="228">
        <f t="shared" si="121"/>
        <v>1.2500124051893107E-2</v>
      </c>
      <c r="O120" s="252">
        <v>1</v>
      </c>
      <c r="P120" s="228">
        <f t="shared" si="116"/>
        <v>0.11180395365054452</v>
      </c>
      <c r="Q120" s="228"/>
      <c r="R120">
        <f t="shared" si="122"/>
        <v>1.2500124051893107E-2</v>
      </c>
      <c r="W120">
        <f t="shared" si="117"/>
        <v>5.8262875046703952E-2</v>
      </c>
      <c r="Z120">
        <f t="shared" si="96"/>
        <v>33357</v>
      </c>
      <c r="AA120" s="228">
        <f t="shared" si="97"/>
        <v>0.17347601131440221</v>
      </c>
      <c r="AB120" s="228">
        <f t="shared" si="123"/>
        <v>5.8262875046703952E-2</v>
      </c>
      <c r="AC120" s="228">
        <f t="shared" si="124"/>
        <v>0.11180395365054452</v>
      </c>
      <c r="AD120" s="228">
        <f t="shared" si="125"/>
        <v>-1.7045913085768638E-3</v>
      </c>
      <c r="AE120" s="228">
        <f t="shared" si="126"/>
        <v>2.9056315292757851E-6</v>
      </c>
      <c r="AF120">
        <f t="shared" si="127"/>
        <v>0.11180395365054452</v>
      </c>
      <c r="AG120" s="246">
        <f t="shared" si="128"/>
        <v>2.9056315292757851E-6</v>
      </c>
      <c r="AH120">
        <f t="shared" si="104"/>
        <v>0.1135085449591214</v>
      </c>
      <c r="AI120">
        <f t="shared" si="105"/>
        <v>1.2068624273857216</v>
      </c>
      <c r="AJ120">
        <f t="shared" si="106"/>
        <v>3.7610002253307344E-2</v>
      </c>
      <c r="AK120">
        <f t="shared" si="107"/>
        <v>-0.68118271184934154</v>
      </c>
      <c r="AL120">
        <f t="shared" si="108"/>
        <v>-1.2759656565063133</v>
      </c>
      <c r="AM120">
        <f t="shared" si="109"/>
        <v>-0.74141313803014153</v>
      </c>
      <c r="AN120" s="228">
        <f t="shared" si="118"/>
        <v>-0.59052554264101076</v>
      </c>
      <c r="AO120" s="228">
        <f t="shared" si="118"/>
        <v>-0.58149116696742142</v>
      </c>
      <c r="AP120" s="228">
        <f t="shared" si="118"/>
        <v>-0.56637915440019637</v>
      </c>
      <c r="AQ120" s="228">
        <f t="shared" si="118"/>
        <v>-0.54141882642616557</v>
      </c>
      <c r="AR120" s="228">
        <f t="shared" si="118"/>
        <v>-0.50098629491004809</v>
      </c>
      <c r="AS120" s="228">
        <f t="shared" si="118"/>
        <v>-0.4373006108478692</v>
      </c>
      <c r="AT120" s="228">
        <f t="shared" si="118"/>
        <v>-0.34058327385096943</v>
      </c>
      <c r="AU120" s="228">
        <f t="shared" si="110"/>
        <v>-0.19949964788537122</v>
      </c>
    </row>
    <row r="121" spans="1:47" x14ac:dyDescent="0.2">
      <c r="A121" s="30" t="s">
        <v>70</v>
      </c>
      <c r="B121" s="44" t="s">
        <v>71</v>
      </c>
      <c r="C121" s="47">
        <v>52684.836300000003</v>
      </c>
      <c r="D121" s="30">
        <v>2.9999999999999997E-4</v>
      </c>
      <c r="E121" s="248">
        <f t="shared" si="89"/>
        <v>33179.463950979596</v>
      </c>
      <c r="F121" s="250">
        <f t="shared" si="119"/>
        <v>33179</v>
      </c>
      <c r="G121" s="256">
        <f t="shared" si="120"/>
        <v>0.17191820000880398</v>
      </c>
      <c r="H121" s="248"/>
      <c r="I121" s="228"/>
      <c r="J121" s="228"/>
      <c r="K121" s="228">
        <f t="shared" si="115"/>
        <v>0.17191820000880398</v>
      </c>
      <c r="L121" s="228">
        <f t="shared" si="91"/>
        <v>5.7596481767277052E-2</v>
      </c>
      <c r="M121" s="245">
        <f t="shared" si="92"/>
        <v>37666.336300000003</v>
      </c>
      <c r="N121" s="228">
        <f t="shared" si="121"/>
        <v>1.3069455261695071E-2</v>
      </c>
      <c r="O121" s="252">
        <v>1</v>
      </c>
      <c r="P121" s="228">
        <f t="shared" si="116"/>
        <v>0.11432171824152693</v>
      </c>
      <c r="Q121" s="228"/>
      <c r="R121">
        <f t="shared" si="122"/>
        <v>1.3069455261695071E-2</v>
      </c>
      <c r="W121">
        <f t="shared" si="117"/>
        <v>5.9921458108456463E-2</v>
      </c>
      <c r="Z121">
        <f t="shared" si="96"/>
        <v>33179</v>
      </c>
      <c r="AA121" s="228">
        <f t="shared" si="97"/>
        <v>0.16959322366762458</v>
      </c>
      <c r="AB121" s="228">
        <f t="shared" si="123"/>
        <v>5.9921458108456463E-2</v>
      </c>
      <c r="AC121" s="228">
        <f t="shared" si="124"/>
        <v>0.11432171824152693</v>
      </c>
      <c r="AD121" s="228">
        <f t="shared" si="125"/>
        <v>2.3249763411793967E-3</v>
      </c>
      <c r="AE121" s="228">
        <f t="shared" si="126"/>
        <v>5.4055149870439343E-6</v>
      </c>
      <c r="AF121">
        <f t="shared" si="127"/>
        <v>0.11432171824152693</v>
      </c>
      <c r="AG121" s="246">
        <f t="shared" si="128"/>
        <v>5.4055149870439343E-6</v>
      </c>
      <c r="AH121">
        <f t="shared" si="104"/>
        <v>0.11199674190034752</v>
      </c>
      <c r="AI121">
        <f t="shared" si="105"/>
        <v>1.1910458082091462</v>
      </c>
      <c r="AJ121">
        <f t="shared" si="106"/>
        <v>1.4478256205736987E-2</v>
      </c>
      <c r="AK121">
        <f t="shared" si="107"/>
        <v>-0.68578673795287859</v>
      </c>
      <c r="AL121">
        <f t="shared" si="108"/>
        <v>-1.2991057689679686</v>
      </c>
      <c r="AM121">
        <f t="shared" si="109"/>
        <v>-0.75949913043734896</v>
      </c>
      <c r="AN121" s="228">
        <f t="shared" ref="AN121:AT130" si="129">$AU121+$AB$7*SIN(AO121)</f>
        <v>-0.604079829084194</v>
      </c>
      <c r="AO121" s="228">
        <f t="shared" si="129"/>
        <v>-0.59514826797080222</v>
      </c>
      <c r="AP121" s="228">
        <f t="shared" si="129"/>
        <v>-0.58007354260882704</v>
      </c>
      <c r="AQ121" s="228">
        <f t="shared" si="129"/>
        <v>-0.55496095675257506</v>
      </c>
      <c r="AR121" s="228">
        <f t="shared" si="129"/>
        <v>-0.51396598322958897</v>
      </c>
      <c r="AS121" s="228">
        <f t="shared" si="129"/>
        <v>-0.44898283963355801</v>
      </c>
      <c r="AT121" s="228">
        <f t="shared" si="129"/>
        <v>-0.34986198890353803</v>
      </c>
      <c r="AU121" s="228">
        <f t="shared" si="110"/>
        <v>-0.20496610425158157</v>
      </c>
    </row>
    <row r="122" spans="1:47" x14ac:dyDescent="0.2">
      <c r="A122" s="30" t="s">
        <v>72</v>
      </c>
      <c r="B122" s="44" t="s">
        <v>71</v>
      </c>
      <c r="C122" s="47">
        <v>52754.130799999999</v>
      </c>
      <c r="D122" s="47">
        <v>6.9999999999999999E-4</v>
      </c>
      <c r="E122" s="248">
        <f t="shared" si="89"/>
        <v>33366.467137113723</v>
      </c>
      <c r="F122" s="250">
        <f t="shared" si="119"/>
        <v>33366</v>
      </c>
      <c r="G122" s="256">
        <f t="shared" si="120"/>
        <v>0.17309883000416448</v>
      </c>
      <c r="H122" s="248"/>
      <c r="I122" s="228"/>
      <c r="J122" s="228"/>
      <c r="K122" s="228">
        <f t="shared" si="115"/>
        <v>0.17309883000416448</v>
      </c>
      <c r="L122" s="228">
        <f t="shared" si="91"/>
        <v>6.0087777235481254E-2</v>
      </c>
      <c r="M122" s="245">
        <f t="shared" si="92"/>
        <v>37735.630799999999</v>
      </c>
      <c r="N122" s="228">
        <f t="shared" si="121"/>
        <v>1.2771498047886106E-2</v>
      </c>
      <c r="O122" s="252">
        <v>1</v>
      </c>
      <c r="P122" s="228">
        <f t="shared" si="116"/>
        <v>0.11301105276868323</v>
      </c>
      <c r="Q122" s="228"/>
      <c r="R122">
        <f t="shared" si="122"/>
        <v>1.2771498047886106E-2</v>
      </c>
      <c r="W122">
        <f t="shared" si="117"/>
        <v>5.9513923864426013E-2</v>
      </c>
      <c r="Z122">
        <f t="shared" si="96"/>
        <v>33366</v>
      </c>
      <c r="AA122" s="228">
        <f t="shared" si="97"/>
        <v>0.17367268337521974</v>
      </c>
      <c r="AB122" s="228">
        <f t="shared" si="123"/>
        <v>5.9513923864426013E-2</v>
      </c>
      <c r="AC122" s="228">
        <f t="shared" si="124"/>
        <v>0.11301105276868323</v>
      </c>
      <c r="AD122" s="228">
        <f t="shared" si="125"/>
        <v>-5.7385337105525513E-4</v>
      </c>
      <c r="AE122" s="228">
        <f t="shared" si="126"/>
        <v>3.2930769147148031E-7</v>
      </c>
      <c r="AF122">
        <f t="shared" si="127"/>
        <v>0.11301105276868323</v>
      </c>
      <c r="AG122" s="246">
        <f t="shared" si="128"/>
        <v>3.2930769147148031E-7</v>
      </c>
      <c r="AH122">
        <f t="shared" si="104"/>
        <v>0.11358490613973847</v>
      </c>
      <c r="AI122">
        <f t="shared" si="105"/>
        <v>1.2076698066336671</v>
      </c>
      <c r="AJ122">
        <f t="shared" si="106"/>
        <v>3.8794611404537167E-2</v>
      </c>
      <c r="AK122">
        <f t="shared" si="107"/>
        <v>-0.68093700310606653</v>
      </c>
      <c r="AL122">
        <f t="shared" si="108"/>
        <v>-1.2747801819191289</v>
      </c>
      <c r="AM122">
        <f t="shared" si="109"/>
        <v>-0.74049498032289296</v>
      </c>
      <c r="AN122" s="228">
        <f t="shared" si="129"/>
        <v>-0.58983593840732085</v>
      </c>
      <c r="AO122" s="228">
        <f t="shared" si="129"/>
        <v>-0.58079673223791173</v>
      </c>
      <c r="AP122" s="228">
        <f t="shared" si="129"/>
        <v>-0.56568342773386959</v>
      </c>
      <c r="AQ122" s="228">
        <f t="shared" si="129"/>
        <v>-0.5407316311623015</v>
      </c>
      <c r="AR122" s="228">
        <f t="shared" si="129"/>
        <v>-0.50032851455800698</v>
      </c>
      <c r="AS122" s="228">
        <f t="shared" si="129"/>
        <v>-0.43670931231341314</v>
      </c>
      <c r="AT122" s="228">
        <f t="shared" si="129"/>
        <v>-0.34011401240906325</v>
      </c>
      <c r="AU122" s="228">
        <f t="shared" si="110"/>
        <v>-0.1992232540241583</v>
      </c>
    </row>
    <row r="123" spans="1:47" x14ac:dyDescent="0.2">
      <c r="A123" s="37" t="s">
        <v>66</v>
      </c>
      <c r="B123" s="43" t="s">
        <v>65</v>
      </c>
      <c r="C123" s="30">
        <v>52777.476699999999</v>
      </c>
      <c r="D123" s="30">
        <v>1.1999999999999999E-3</v>
      </c>
      <c r="E123" s="248">
        <f t="shared" si="89"/>
        <v>33429.470083713655</v>
      </c>
      <c r="F123" s="250">
        <f t="shared" si="119"/>
        <v>33429</v>
      </c>
      <c r="G123" s="256">
        <f t="shared" si="120"/>
        <v>0.174190700003237</v>
      </c>
      <c r="H123" s="248"/>
      <c r="I123" s="228"/>
      <c r="J123" s="228"/>
      <c r="K123" s="228">
        <f t="shared" si="115"/>
        <v>0.174190700003237</v>
      </c>
      <c r="L123" s="228">
        <f t="shared" si="91"/>
        <v>6.0931111348976885E-2</v>
      </c>
      <c r="M123" s="245">
        <f t="shared" si="92"/>
        <v>37758.976699999999</v>
      </c>
      <c r="N123" s="228">
        <f t="shared" si="121"/>
        <v>1.2827734422132206E-2</v>
      </c>
      <c r="O123" s="252">
        <v>1</v>
      </c>
      <c r="P123" s="228">
        <f t="shared" si="116"/>
        <v>0.11325958865426011</v>
      </c>
      <c r="Q123" s="228"/>
      <c r="R123">
        <f t="shared" si="122"/>
        <v>1.2827734422132206E-2</v>
      </c>
      <c r="W123">
        <f t="shared" si="117"/>
        <v>6.0071508210947269E-2</v>
      </c>
      <c r="Z123">
        <f t="shared" si="96"/>
        <v>33429</v>
      </c>
      <c r="AA123" s="228">
        <f t="shared" si="97"/>
        <v>0.17505030314126663</v>
      </c>
      <c r="AB123" s="228">
        <f t="shared" si="123"/>
        <v>6.0071508210947269E-2</v>
      </c>
      <c r="AC123" s="228">
        <f t="shared" si="124"/>
        <v>0.11325958865426011</v>
      </c>
      <c r="AD123" s="228">
        <f t="shared" si="125"/>
        <v>-8.5960313802962984E-4</v>
      </c>
      <c r="AE123" s="228">
        <f t="shared" si="126"/>
        <v>7.3891755491038685E-7</v>
      </c>
      <c r="AF123">
        <f t="shared" si="127"/>
        <v>0.11325958865426011</v>
      </c>
      <c r="AG123" s="246">
        <f t="shared" si="128"/>
        <v>7.3891755491038685E-7</v>
      </c>
      <c r="AH123">
        <f t="shared" si="104"/>
        <v>0.11411919179228973</v>
      </c>
      <c r="AI123">
        <f t="shared" si="105"/>
        <v>1.2133418646521426</v>
      </c>
      <c r="AJ123">
        <f t="shared" si="106"/>
        <v>4.7127374858836224E-2</v>
      </c>
      <c r="AK123">
        <f t="shared" si="107"/>
        <v>-0.67918127151231344</v>
      </c>
      <c r="AL123">
        <f t="shared" si="108"/>
        <v>-1.266439693825576</v>
      </c>
      <c r="AM123">
        <f t="shared" si="109"/>
        <v>-0.73405789530614607</v>
      </c>
      <c r="AN123" s="228">
        <f t="shared" si="129"/>
        <v>-0.58499716136860369</v>
      </c>
      <c r="AO123" s="228">
        <f t="shared" si="129"/>
        <v>-0.57592516382971426</v>
      </c>
      <c r="AP123" s="228">
        <f t="shared" si="129"/>
        <v>-0.56080444145007291</v>
      </c>
      <c r="AQ123" s="228">
        <f t="shared" si="129"/>
        <v>-0.53591462291754621</v>
      </c>
      <c r="AR123" s="228">
        <f t="shared" si="129"/>
        <v>-0.49572003740620524</v>
      </c>
      <c r="AS123" s="228">
        <f t="shared" si="129"/>
        <v>-0.43256856023721435</v>
      </c>
      <c r="AT123" s="228">
        <f t="shared" si="129"/>
        <v>-0.33682888177279036</v>
      </c>
      <c r="AU123" s="228">
        <f t="shared" si="110"/>
        <v>-0.19728849699566808</v>
      </c>
    </row>
    <row r="124" spans="1:47" x14ac:dyDescent="0.2">
      <c r="A124" s="30" t="s">
        <v>72</v>
      </c>
      <c r="B124" s="44" t="s">
        <v>65</v>
      </c>
      <c r="C124" s="47">
        <v>52753.577100000002</v>
      </c>
      <c r="D124" s="47">
        <v>1.1999999999999999E-3</v>
      </c>
      <c r="E124" s="248">
        <f t="shared" si="89"/>
        <v>33364.972881954047</v>
      </c>
      <c r="F124" s="250">
        <f t="shared" si="119"/>
        <v>33364.5</v>
      </c>
      <c r="G124" s="256">
        <f t="shared" si="120"/>
        <v>0.17522759500570828</v>
      </c>
      <c r="H124" s="248"/>
      <c r="I124" s="228"/>
      <c r="J124" s="228"/>
      <c r="K124" s="228">
        <f t="shared" si="115"/>
        <v>0.17522759500570828</v>
      </c>
      <c r="L124" s="228">
        <f t="shared" si="91"/>
        <v>6.0067722550209507E-2</v>
      </c>
      <c r="M124" s="245">
        <f t="shared" si="92"/>
        <v>37735.077100000002</v>
      </c>
      <c r="N124" s="228">
        <f t="shared" si="121"/>
        <v>1.3261796223966745E-2</v>
      </c>
      <c r="O124" s="252">
        <v>1</v>
      </c>
      <c r="P124" s="228">
        <f t="shared" si="116"/>
        <v>0.11515987245549877</v>
      </c>
      <c r="Q124" s="228"/>
      <c r="R124">
        <f t="shared" si="122"/>
        <v>1.3261796223966745E-2</v>
      </c>
      <c r="W124">
        <f t="shared" si="117"/>
        <v>6.1655415148185802E-2</v>
      </c>
      <c r="Z124">
        <f t="shared" si="96"/>
        <v>33364.5</v>
      </c>
      <c r="AA124" s="228">
        <f t="shared" si="97"/>
        <v>0.17363990240773197</v>
      </c>
      <c r="AB124" s="228">
        <f t="shared" si="123"/>
        <v>6.1655415148185802E-2</v>
      </c>
      <c r="AC124" s="228">
        <f t="shared" si="124"/>
        <v>0.11515987245549877</v>
      </c>
      <c r="AD124" s="228">
        <f t="shared" si="125"/>
        <v>1.587692597976309E-3</v>
      </c>
      <c r="AE124" s="228">
        <f t="shared" si="126"/>
        <v>2.5207677856687617E-6</v>
      </c>
      <c r="AF124">
        <f t="shared" si="127"/>
        <v>0.11515987245549877</v>
      </c>
      <c r="AG124" s="246">
        <f t="shared" si="128"/>
        <v>2.5207677856687617E-6</v>
      </c>
      <c r="AH124">
        <f t="shared" si="104"/>
        <v>0.11357217985752248</v>
      </c>
      <c r="AI124">
        <f t="shared" si="105"/>
        <v>1.2075351926525615</v>
      </c>
      <c r="AJ124">
        <f t="shared" si="106"/>
        <v>3.8597076088727922E-2</v>
      </c>
      <c r="AK124">
        <f t="shared" si="107"/>
        <v>-0.68097804266877815</v>
      </c>
      <c r="AL124">
        <f t="shared" si="108"/>
        <v>-1.2749778652931174</v>
      </c>
      <c r="AM124">
        <f t="shared" si="109"/>
        <v>-0.74064803135301804</v>
      </c>
      <c r="AN124" s="228">
        <f t="shared" si="129"/>
        <v>-0.58995090107072912</v>
      </c>
      <c r="AO124" s="228">
        <f t="shared" si="129"/>
        <v>-0.58091249746828033</v>
      </c>
      <c r="AP124" s="228">
        <f t="shared" si="129"/>
        <v>-0.56579940427176156</v>
      </c>
      <c r="AQ124" s="228">
        <f t="shared" si="129"/>
        <v>-0.54084618020714714</v>
      </c>
      <c r="AR124" s="228">
        <f t="shared" si="129"/>
        <v>-0.5004381545987362</v>
      </c>
      <c r="AS124" s="228">
        <f t="shared" si="129"/>
        <v>-0.43680786620456591</v>
      </c>
      <c r="AT124" s="228">
        <f t="shared" si="129"/>
        <v>-0.34019222339721966</v>
      </c>
      <c r="AU124" s="228">
        <f t="shared" si="110"/>
        <v>-0.19926931966769379</v>
      </c>
    </row>
    <row r="125" spans="1:47" x14ac:dyDescent="0.2">
      <c r="A125" s="30" t="s">
        <v>72</v>
      </c>
      <c r="B125" s="44" t="s">
        <v>65</v>
      </c>
      <c r="C125" s="47">
        <v>52753.947800000002</v>
      </c>
      <c r="D125" s="47">
        <v>1.1999999999999999E-3</v>
      </c>
      <c r="E125" s="248">
        <f t="shared" si="89"/>
        <v>33365.973279981306</v>
      </c>
      <c r="F125" s="250">
        <f t="shared" si="119"/>
        <v>33365.5</v>
      </c>
      <c r="G125" s="256">
        <f t="shared" si="120"/>
        <v>0.17537508500390686</v>
      </c>
      <c r="H125" s="248"/>
      <c r="I125" s="228"/>
      <c r="J125" s="228"/>
      <c r="K125" s="228">
        <f t="shared" si="115"/>
        <v>0.17537508500390686</v>
      </c>
      <c r="L125" s="228">
        <f t="shared" si="91"/>
        <v>6.0081092212750431E-2</v>
      </c>
      <c r="M125" s="245">
        <f t="shared" si="92"/>
        <v>37735.447800000002</v>
      </c>
      <c r="N125" s="228">
        <f t="shared" si="121"/>
        <v>1.3292704773727231E-2</v>
      </c>
      <c r="O125" s="252">
        <v>1</v>
      </c>
      <c r="P125" s="228">
        <f t="shared" si="116"/>
        <v>0.11529399279115643</v>
      </c>
      <c r="Q125" s="228"/>
      <c r="R125">
        <f t="shared" si="122"/>
        <v>1.3292704773727231E-2</v>
      </c>
      <c r="W125">
        <f t="shared" si="117"/>
        <v>6.1794420932288874E-2</v>
      </c>
      <c r="Z125">
        <f t="shared" si="96"/>
        <v>33365.5</v>
      </c>
      <c r="AA125" s="228">
        <f t="shared" si="97"/>
        <v>0.17366175628436842</v>
      </c>
      <c r="AB125" s="228">
        <f t="shared" si="123"/>
        <v>6.1794420932288874E-2</v>
      </c>
      <c r="AC125" s="228">
        <f t="shared" si="124"/>
        <v>0.11529399279115643</v>
      </c>
      <c r="AD125" s="228">
        <f t="shared" si="125"/>
        <v>1.7133287195384428E-3</v>
      </c>
      <c r="AE125" s="228">
        <f t="shared" si="126"/>
        <v>2.9354953011952401E-6</v>
      </c>
      <c r="AF125">
        <f t="shared" si="127"/>
        <v>0.11529399279115643</v>
      </c>
      <c r="AG125" s="246">
        <f t="shared" si="128"/>
        <v>2.9354953011952401E-6</v>
      </c>
      <c r="AH125">
        <f t="shared" si="104"/>
        <v>0.11358066407161799</v>
      </c>
      <c r="AI125">
        <f t="shared" si="105"/>
        <v>1.2076249330510218</v>
      </c>
      <c r="AJ125">
        <f t="shared" si="106"/>
        <v>3.8728761834547189E-2</v>
      </c>
      <c r="AK125">
        <f t="shared" si="107"/>
        <v>-0.6809506868796702</v>
      </c>
      <c r="AL125">
        <f t="shared" si="108"/>
        <v>-1.2748460810133917</v>
      </c>
      <c r="AM125">
        <f t="shared" si="109"/>
        <v>-0.74054599843279301</v>
      </c>
      <c r="AN125" s="228">
        <f t="shared" si="129"/>
        <v>-0.58987426056741121</v>
      </c>
      <c r="AO125" s="228">
        <f t="shared" si="129"/>
        <v>-0.58083532180840114</v>
      </c>
      <c r="AP125" s="228">
        <f t="shared" si="129"/>
        <v>-0.5657220875616451</v>
      </c>
      <c r="AQ125" s="228">
        <f t="shared" si="129"/>
        <v>-0.54076981491045184</v>
      </c>
      <c r="AR125" s="228">
        <f t="shared" si="129"/>
        <v>-0.50036506168175054</v>
      </c>
      <c r="AS125" s="228">
        <f t="shared" si="129"/>
        <v>-0.43674216379418623</v>
      </c>
      <c r="AT125" s="228">
        <f t="shared" si="129"/>
        <v>-0.3401400827716714</v>
      </c>
      <c r="AU125" s="228">
        <f t="shared" si="110"/>
        <v>-0.19923860923866998</v>
      </c>
    </row>
    <row r="126" spans="1:47" x14ac:dyDescent="0.2">
      <c r="A126" s="30" t="s">
        <v>72</v>
      </c>
      <c r="B126" s="44" t="s">
        <v>65</v>
      </c>
      <c r="C126" s="47">
        <v>52774.698799999998</v>
      </c>
      <c r="D126" s="47">
        <v>4.0000000000000002E-4</v>
      </c>
      <c r="E126" s="248">
        <f t="shared" si="89"/>
        <v>33421.973440390415</v>
      </c>
      <c r="F126" s="250">
        <f t="shared" si="119"/>
        <v>33421.5</v>
      </c>
      <c r="G126" s="256">
        <f t="shared" si="120"/>
        <v>0.1754345250010374</v>
      </c>
      <c r="H126" s="248"/>
      <c r="I126" s="228"/>
      <c r="J126" s="228"/>
      <c r="K126" s="228">
        <f t="shared" si="115"/>
        <v>0.1754345250010374</v>
      </c>
      <c r="L126" s="228">
        <f t="shared" si="91"/>
        <v>6.0830608170218958E-2</v>
      </c>
      <c r="M126" s="245">
        <f t="shared" si="92"/>
        <v>37756.198799999998</v>
      </c>
      <c r="N126" s="228">
        <f t="shared" si="121"/>
        <v>1.3134057752965151E-2</v>
      </c>
      <c r="O126" s="252">
        <v>1</v>
      </c>
      <c r="P126" s="228">
        <f t="shared" si="116"/>
        <v>0.11460391683081844</v>
      </c>
      <c r="Q126" s="228"/>
      <c r="R126">
        <f t="shared" si="122"/>
        <v>1.3134057752965151E-2</v>
      </c>
      <c r="W126">
        <f t="shared" si="117"/>
        <v>6.1378915618473556E-2</v>
      </c>
      <c r="Z126">
        <f t="shared" si="96"/>
        <v>33421.5</v>
      </c>
      <c r="AA126" s="228">
        <f t="shared" si="97"/>
        <v>0.1748862175527828</v>
      </c>
      <c r="AB126" s="228">
        <f t="shared" si="123"/>
        <v>6.1378915618473556E-2</v>
      </c>
      <c r="AC126" s="228">
        <f t="shared" si="124"/>
        <v>0.11460391683081844</v>
      </c>
      <c r="AD126" s="228">
        <f t="shared" si="125"/>
        <v>5.4830744825459798E-4</v>
      </c>
      <c r="AE126" s="228">
        <f t="shared" si="126"/>
        <v>3.0064105781146862E-7</v>
      </c>
      <c r="AF126">
        <f t="shared" si="127"/>
        <v>0.11460391683081844</v>
      </c>
      <c r="AG126" s="246">
        <f t="shared" si="128"/>
        <v>3.0064105781146862E-7</v>
      </c>
      <c r="AH126">
        <f t="shared" si="104"/>
        <v>0.11405560938256384</v>
      </c>
      <c r="AI126">
        <f t="shared" si="105"/>
        <v>1.2126647537285522</v>
      </c>
      <c r="AJ126">
        <f t="shared" si="106"/>
        <v>4.6131663350252351E-2</v>
      </c>
      <c r="AK126">
        <f t="shared" si="107"/>
        <v>-0.67939359233651164</v>
      </c>
      <c r="AL126">
        <f t="shared" si="108"/>
        <v>-1.2674364896379278</v>
      </c>
      <c r="AM126">
        <f t="shared" si="109"/>
        <v>-0.73482513119434023</v>
      </c>
      <c r="AN126" s="228">
        <f t="shared" si="129"/>
        <v>-0.58557426645117316</v>
      </c>
      <c r="AO126" s="228">
        <f t="shared" si="129"/>
        <v>-0.57650607813981192</v>
      </c>
      <c r="AP126" s="228">
        <f t="shared" si="129"/>
        <v>-0.56138608904453546</v>
      </c>
      <c r="AQ126" s="228">
        <f t="shared" si="129"/>
        <v>-0.5364886846500867</v>
      </c>
      <c r="AR126" s="228">
        <f t="shared" si="129"/>
        <v>-0.49626903312330506</v>
      </c>
      <c r="AS126" s="228">
        <f t="shared" si="129"/>
        <v>-0.43306165899375193</v>
      </c>
      <c r="AT126" s="228">
        <f t="shared" si="129"/>
        <v>-0.33721999624242754</v>
      </c>
      <c r="AU126" s="228">
        <f t="shared" si="110"/>
        <v>-0.19751882521334552</v>
      </c>
    </row>
    <row r="127" spans="1:47" x14ac:dyDescent="0.2">
      <c r="A127" s="30" t="s">
        <v>72</v>
      </c>
      <c r="B127" s="44" t="s">
        <v>71</v>
      </c>
      <c r="C127" s="47">
        <v>52774.886299999998</v>
      </c>
      <c r="D127" s="47">
        <v>2.9999999999999997E-4</v>
      </c>
      <c r="E127" s="248">
        <f t="shared" si="89"/>
        <v>33422.479441550684</v>
      </c>
      <c r="F127" s="250">
        <f t="shared" si="119"/>
        <v>33422</v>
      </c>
      <c r="G127" s="256">
        <f t="shared" si="120"/>
        <v>0.17765827000403078</v>
      </c>
      <c r="H127" s="248"/>
      <c r="I127" s="228"/>
      <c r="J127" s="228"/>
      <c r="K127" s="228">
        <f t="shared" si="115"/>
        <v>0.17765827000403078</v>
      </c>
      <c r="L127" s="228">
        <f t="shared" si="91"/>
        <v>6.0837307488654568E-2</v>
      </c>
      <c r="M127" s="245">
        <f t="shared" si="92"/>
        <v>37756.386299999998</v>
      </c>
      <c r="N127" s="228">
        <f t="shared" si="121"/>
        <v>1.3647137283018935E-2</v>
      </c>
      <c r="O127" s="252">
        <v>1</v>
      </c>
      <c r="P127" s="228">
        <f t="shared" si="116"/>
        <v>0.11682096251537621</v>
      </c>
      <c r="Q127" s="228"/>
      <c r="R127">
        <f t="shared" si="122"/>
        <v>1.3647137283018935E-2</v>
      </c>
      <c r="W127">
        <f t="shared" si="117"/>
        <v>6.3598421594959959E-2</v>
      </c>
      <c r="Z127">
        <f t="shared" si="96"/>
        <v>33422</v>
      </c>
      <c r="AA127" s="228">
        <f t="shared" si="97"/>
        <v>0.17489715589772539</v>
      </c>
      <c r="AB127" s="228">
        <f t="shared" si="123"/>
        <v>6.3598421594959959E-2</v>
      </c>
      <c r="AC127" s="228">
        <f t="shared" si="124"/>
        <v>0.11682096251537621</v>
      </c>
      <c r="AD127" s="228">
        <f t="shared" si="125"/>
        <v>2.7611141063053901E-3</v>
      </c>
      <c r="AE127" s="228">
        <f t="shared" si="126"/>
        <v>7.6237511080386135E-6</v>
      </c>
      <c r="AF127">
        <f t="shared" si="127"/>
        <v>0.11682096251537621</v>
      </c>
      <c r="AG127" s="246">
        <f t="shared" si="128"/>
        <v>7.6237511080386135E-6</v>
      </c>
      <c r="AH127">
        <f t="shared" si="104"/>
        <v>0.11405984840907082</v>
      </c>
      <c r="AI127">
        <f t="shared" si="105"/>
        <v>1.2127098788151458</v>
      </c>
      <c r="AJ127">
        <f t="shared" si="106"/>
        <v>4.6198012878661626E-2</v>
      </c>
      <c r="AK127">
        <f t="shared" si="107"/>
        <v>-0.67937946557191575</v>
      </c>
      <c r="AL127">
        <f t="shared" si="108"/>
        <v>-1.2673700692944945</v>
      </c>
      <c r="AM127">
        <f t="shared" si="109"/>
        <v>-0.73477398984152209</v>
      </c>
      <c r="AN127" s="228">
        <f t="shared" si="129"/>
        <v>-0.58553580169740105</v>
      </c>
      <c r="AO127" s="228">
        <f t="shared" si="129"/>
        <v>-0.57646735863768961</v>
      </c>
      <c r="AP127" s="228">
        <f t="shared" si="129"/>
        <v>-0.56134731939278448</v>
      </c>
      <c r="AQ127" s="228">
        <f t="shared" si="129"/>
        <v>-0.53645041897538792</v>
      </c>
      <c r="AR127" s="228">
        <f t="shared" si="129"/>
        <v>-0.49623243649201415</v>
      </c>
      <c r="AS127" s="228">
        <f t="shared" si="129"/>
        <v>-0.43302878701867775</v>
      </c>
      <c r="AT127" s="228">
        <f t="shared" si="129"/>
        <v>-0.33719392217493099</v>
      </c>
      <c r="AU127" s="228">
        <f t="shared" si="110"/>
        <v>-0.19750346999883361</v>
      </c>
    </row>
    <row r="128" spans="1:47" x14ac:dyDescent="0.2">
      <c r="A128" s="165" t="s">
        <v>539</v>
      </c>
      <c r="B128" s="166" t="s">
        <v>65</v>
      </c>
      <c r="C128" s="165">
        <v>52747.099399999999</v>
      </c>
      <c r="D128" s="165" t="s">
        <v>257</v>
      </c>
      <c r="E128" s="248">
        <f t="shared" si="89"/>
        <v>33347.491688802766</v>
      </c>
      <c r="F128" s="250">
        <f t="shared" si="119"/>
        <v>33347</v>
      </c>
      <c r="G128" s="256">
        <f t="shared" si="120"/>
        <v>0.18219651999970665</v>
      </c>
      <c r="H128" s="249"/>
      <c r="I128" s="247"/>
      <c r="J128" s="228"/>
      <c r="K128" s="228">
        <f t="shared" si="115"/>
        <v>0.18219651999970665</v>
      </c>
      <c r="L128" s="228">
        <f t="shared" si="91"/>
        <v>5.9833836102786891E-2</v>
      </c>
      <c r="M128" s="245">
        <f t="shared" si="92"/>
        <v>37728.599399999999</v>
      </c>
      <c r="N128" s="228">
        <f t="shared" si="121"/>
        <v>1.4972626410457506E-2</v>
      </c>
      <c r="O128" s="252">
        <v>1</v>
      </c>
      <c r="P128">
        <f>O128*N128</f>
        <v>1.4972626410457506E-2</v>
      </c>
      <c r="R128">
        <f t="shared" si="122"/>
        <v>1.4972626410457506E-2</v>
      </c>
      <c r="W128">
        <f t="shared" si="117"/>
        <v>6.8772830519659503E-2</v>
      </c>
      <c r="Z128">
        <f t="shared" si="96"/>
        <v>33347</v>
      </c>
      <c r="AA128" s="228">
        <f t="shared" si="97"/>
        <v>0.17325752558283403</v>
      </c>
      <c r="AB128" s="228">
        <f t="shared" si="123"/>
        <v>6.8772830519659503E-2</v>
      </c>
      <c r="AC128" s="228">
        <f t="shared" si="124"/>
        <v>0.12236268389691976</v>
      </c>
      <c r="AD128" s="228">
        <f t="shared" si="125"/>
        <v>8.9389944168726254E-3</v>
      </c>
      <c r="AE128" s="228">
        <f t="shared" si="126"/>
        <v>7.9905621184879971E-5</v>
      </c>
      <c r="AF128">
        <f t="shared" si="127"/>
        <v>0.12236268389691976</v>
      </c>
      <c r="AG128" s="246">
        <f t="shared" si="128"/>
        <v>7.9905621184879971E-5</v>
      </c>
      <c r="AH128">
        <f t="shared" si="104"/>
        <v>0.11342368948004715</v>
      </c>
      <c r="AI128">
        <f t="shared" si="105"/>
        <v>1.2059661975898774</v>
      </c>
      <c r="AJ128">
        <f t="shared" si="106"/>
        <v>3.6295466505441215E-2</v>
      </c>
      <c r="AK128">
        <f t="shared" si="107"/>
        <v>-0.68145423634804969</v>
      </c>
      <c r="AL128">
        <f t="shared" si="108"/>
        <v>-1.2772810907719052</v>
      </c>
      <c r="AM128">
        <f t="shared" si="109"/>
        <v>-0.74243289537867452</v>
      </c>
      <c r="AN128" s="228">
        <f t="shared" si="129"/>
        <v>-0.59129128620273474</v>
      </c>
      <c r="AO128" s="228">
        <f t="shared" si="129"/>
        <v>-0.58226232014509183</v>
      </c>
      <c r="AP128" s="228">
        <f t="shared" si="129"/>
        <v>-0.56715181079993338</v>
      </c>
      <c r="AQ128" s="228">
        <f t="shared" si="129"/>
        <v>-0.54218209790536853</v>
      </c>
      <c r="AR128" s="228">
        <f t="shared" si="129"/>
        <v>-0.50171699326783781</v>
      </c>
      <c r="AS128" s="228">
        <f t="shared" si="129"/>
        <v>-0.43795753931952108</v>
      </c>
      <c r="AT128" s="228">
        <f t="shared" si="129"/>
        <v>-0.34110466281172225</v>
      </c>
      <c r="AU128" s="228">
        <f t="shared" si="110"/>
        <v>-0.19980675217560773</v>
      </c>
    </row>
    <row r="129" spans="1:47" x14ac:dyDescent="0.2">
      <c r="A129" s="165" t="s">
        <v>575</v>
      </c>
      <c r="B129" s="166" t="s">
        <v>71</v>
      </c>
      <c r="C129" s="165">
        <v>53068.193500000001</v>
      </c>
      <c r="D129" s="165" t="s">
        <v>257</v>
      </c>
      <c r="E129" s="248">
        <f t="shared" si="89"/>
        <v>34214.019620296203</v>
      </c>
      <c r="F129" s="250">
        <f t="shared" si="119"/>
        <v>34213.5</v>
      </c>
      <c r="G129" s="256">
        <f t="shared" si="120"/>
        <v>0.19254660500882892</v>
      </c>
      <c r="H129" s="248"/>
      <c r="I129" s="228"/>
      <c r="J129" s="228"/>
      <c r="K129" s="228">
        <f t="shared" si="115"/>
        <v>0.19254660500882892</v>
      </c>
      <c r="L129" s="228">
        <f t="shared" si="91"/>
        <v>7.1602355713466764E-2</v>
      </c>
      <c r="M129" s="245">
        <f t="shared" si="92"/>
        <v>38049.693500000001</v>
      </c>
      <c r="N129" s="228">
        <f t="shared" si="121"/>
        <v>1.462751143761871E-2</v>
      </c>
      <c r="O129" s="252">
        <v>1</v>
      </c>
      <c r="P129">
        <f>O129*N129</f>
        <v>1.462751143761871E-2</v>
      </c>
      <c r="R129">
        <f t="shared" si="122"/>
        <v>1.462751143761871E-2</v>
      </c>
      <c r="W129">
        <f t="shared" si="117"/>
        <v>7.1826968262612076E-2</v>
      </c>
      <c r="Z129">
        <f t="shared" si="96"/>
        <v>34213.5</v>
      </c>
      <c r="AA129" s="228">
        <f t="shared" si="97"/>
        <v>0.19232199245968362</v>
      </c>
      <c r="AB129" s="228">
        <f t="shared" si="123"/>
        <v>7.1826968262612076E-2</v>
      </c>
      <c r="AC129" s="228">
        <f t="shared" si="124"/>
        <v>0.12094424929536216</v>
      </c>
      <c r="AD129" s="228">
        <f t="shared" si="125"/>
        <v>2.2461254914529771E-4</v>
      </c>
      <c r="AE129" s="228">
        <f t="shared" si="126"/>
        <v>5.0450797233548779E-8</v>
      </c>
      <c r="AF129">
        <f t="shared" si="127"/>
        <v>0.12094424929536216</v>
      </c>
      <c r="AG129" s="246">
        <f t="shared" si="128"/>
        <v>5.0450797233548779E-8</v>
      </c>
      <c r="AH129">
        <f t="shared" si="104"/>
        <v>0.12071963674621684</v>
      </c>
      <c r="AI129">
        <f t="shared" si="105"/>
        <v>1.2867875105727709</v>
      </c>
      <c r="AJ129">
        <f t="shared" si="106"/>
        <v>0.15676517101484533</v>
      </c>
      <c r="AK129">
        <f t="shared" si="107"/>
        <v>-0.65157875545923749</v>
      </c>
      <c r="AL129">
        <f t="shared" si="108"/>
        <v>-1.1561700612125598</v>
      </c>
      <c r="AM129">
        <f t="shared" si="109"/>
        <v>-0.65243491322461866</v>
      </c>
      <c r="AN129" s="228">
        <f t="shared" si="129"/>
        <v>-0.52304292645831485</v>
      </c>
      <c r="AO129" s="228">
        <f t="shared" si="129"/>
        <v>-0.51372711277723893</v>
      </c>
      <c r="AP129" s="228">
        <f t="shared" si="129"/>
        <v>-0.49876439141592122</v>
      </c>
      <c r="AQ129" s="228">
        <f t="shared" si="129"/>
        <v>-0.47498242902052651</v>
      </c>
      <c r="AR129" s="228">
        <f t="shared" si="129"/>
        <v>-0.43776524861133526</v>
      </c>
      <c r="AS129" s="228">
        <f t="shared" si="129"/>
        <v>-0.38077261879741364</v>
      </c>
      <c r="AT129" s="228">
        <f t="shared" si="129"/>
        <v>-0.29587905244104473</v>
      </c>
      <c r="AU129" s="228">
        <f t="shared" si="110"/>
        <v>-0.17319616542661098</v>
      </c>
    </row>
    <row r="130" spans="1:47" x14ac:dyDescent="0.2">
      <c r="A130" s="39" t="s">
        <v>73</v>
      </c>
      <c r="B130" s="43" t="s">
        <v>71</v>
      </c>
      <c r="C130" s="30">
        <v>53117.477400000003</v>
      </c>
      <c r="D130" s="30">
        <v>1.1999999999999999E-3</v>
      </c>
      <c r="E130" s="248">
        <f t="shared" si="89"/>
        <v>34347.020743402893</v>
      </c>
      <c r="F130" s="250">
        <f t="shared" si="119"/>
        <v>34346.5</v>
      </c>
      <c r="G130" s="256">
        <f t="shared" si="120"/>
        <v>0.1929627750068903</v>
      </c>
      <c r="H130" s="248"/>
      <c r="I130" s="228"/>
      <c r="J130" s="228"/>
      <c r="K130" s="228">
        <f t="shared" si="115"/>
        <v>0.1929627750068903</v>
      </c>
      <c r="L130" s="228">
        <f t="shared" si="91"/>
        <v>7.3442653538604019E-2</v>
      </c>
      <c r="M130" s="245">
        <f t="shared" si="92"/>
        <v>38098.977400000003</v>
      </c>
      <c r="N130" s="228">
        <f t="shared" si="121"/>
        <v>1.4285059435793907E-2</v>
      </c>
      <c r="O130" s="252">
        <v>1</v>
      </c>
      <c r="P130" s="228">
        <f t="shared" ref="P130:P164" si="130">+G130-L130</f>
        <v>0.11952012146828628</v>
      </c>
      <c r="Q130" s="228"/>
      <c r="R130">
        <f t="shared" si="122"/>
        <v>1.4285059435793907E-2</v>
      </c>
      <c r="W130">
        <f t="shared" si="117"/>
        <v>7.1137653376805901E-2</v>
      </c>
      <c r="Z130">
        <f t="shared" si="96"/>
        <v>34346.5</v>
      </c>
      <c r="AA130" s="228">
        <f t="shared" si="97"/>
        <v>0.19526777516868843</v>
      </c>
      <c r="AB130" s="228">
        <f t="shared" si="123"/>
        <v>7.1137653376805901E-2</v>
      </c>
      <c r="AC130" s="228">
        <f t="shared" si="124"/>
        <v>0.11952012146828628</v>
      </c>
      <c r="AD130" s="228">
        <f t="shared" si="125"/>
        <v>-2.3050001617981319E-3</v>
      </c>
      <c r="AE130" s="228">
        <f t="shared" si="126"/>
        <v>5.3130257458894146E-6</v>
      </c>
      <c r="AF130">
        <f t="shared" si="127"/>
        <v>0.11952012146828628</v>
      </c>
      <c r="AG130" s="246">
        <f t="shared" si="128"/>
        <v>5.3130257458894146E-6</v>
      </c>
      <c r="AH130">
        <f t="shared" si="104"/>
        <v>0.1218251216300844</v>
      </c>
      <c r="AI130">
        <f t="shared" si="105"/>
        <v>1.2997074429126565</v>
      </c>
      <c r="AJ130">
        <f t="shared" si="106"/>
        <v>0.17640379201741382</v>
      </c>
      <c r="AK130">
        <f t="shared" si="107"/>
        <v>-0.64573787208827449</v>
      </c>
      <c r="AL130">
        <f t="shared" si="108"/>
        <v>-1.1362527874280879</v>
      </c>
      <c r="AM130">
        <f t="shared" si="109"/>
        <v>-0.63832835931422482</v>
      </c>
      <c r="AN130" s="228">
        <f t="shared" si="129"/>
        <v>-0.51222711058846515</v>
      </c>
      <c r="AO130" s="228">
        <f t="shared" si="129"/>
        <v>-0.50290310324293208</v>
      </c>
      <c r="AP130" s="228">
        <f t="shared" si="129"/>
        <v>-0.48801539065078298</v>
      </c>
      <c r="AQ130" s="228">
        <f t="shared" si="129"/>
        <v>-0.46448367315566458</v>
      </c>
      <c r="AR130" s="228">
        <f t="shared" si="129"/>
        <v>-0.42783997332211737</v>
      </c>
      <c r="AS130" s="228">
        <f t="shared" si="129"/>
        <v>-0.37195061930504902</v>
      </c>
      <c r="AT130" s="228">
        <f t="shared" si="129"/>
        <v>-0.28892930547984036</v>
      </c>
      <c r="AU130" s="228">
        <f t="shared" si="110"/>
        <v>-0.16911167836646479</v>
      </c>
    </row>
    <row r="131" spans="1:47" x14ac:dyDescent="0.2">
      <c r="A131" s="26" t="s">
        <v>79</v>
      </c>
      <c r="B131" s="43"/>
      <c r="C131" s="40">
        <v>53105.251900000003</v>
      </c>
      <c r="D131" s="40">
        <v>5.0000000000000001E-4</v>
      </c>
      <c r="E131" s="248">
        <f t="shared" si="89"/>
        <v>34314.028118417031</v>
      </c>
      <c r="F131" s="250">
        <f t="shared" si="119"/>
        <v>34313.5</v>
      </c>
      <c r="G131" s="256">
        <f t="shared" si="120"/>
        <v>0.19569560500531225</v>
      </c>
      <c r="H131" s="248"/>
      <c r="I131" s="228"/>
      <c r="J131" s="228"/>
      <c r="K131" s="228">
        <f t="shared" si="115"/>
        <v>0.19569560500531225</v>
      </c>
      <c r="L131" s="228">
        <f t="shared" si="91"/>
        <v>7.2985195863293689E-2</v>
      </c>
      <c r="M131" s="245">
        <f t="shared" si="92"/>
        <v>38086.751900000003</v>
      </c>
      <c r="N131" s="228">
        <f t="shared" si="121"/>
        <v>1.5057844511801591E-2</v>
      </c>
      <c r="O131" s="252">
        <v>1</v>
      </c>
      <c r="P131" s="228">
        <f t="shared" si="130"/>
        <v>0.12271040914201856</v>
      </c>
      <c r="Q131" s="228"/>
      <c r="R131">
        <f t="shared" si="122"/>
        <v>1.5057844511801591E-2</v>
      </c>
      <c r="W131">
        <f t="shared" si="117"/>
        <v>7.4144311233213814E-2</v>
      </c>
      <c r="Z131">
        <f t="shared" si="96"/>
        <v>34313.5</v>
      </c>
      <c r="AA131" s="228">
        <f t="shared" si="97"/>
        <v>0.19453648963539211</v>
      </c>
      <c r="AB131" s="228">
        <f t="shared" si="123"/>
        <v>7.4144311233213814E-2</v>
      </c>
      <c r="AC131" s="228">
        <f t="shared" si="124"/>
        <v>0.12271040914201856</v>
      </c>
      <c r="AD131" s="228">
        <f t="shared" si="125"/>
        <v>1.1591153699201384E-3</v>
      </c>
      <c r="AE131" s="228">
        <f t="shared" si="126"/>
        <v>1.3435484407850993E-6</v>
      </c>
      <c r="AF131">
        <f t="shared" si="127"/>
        <v>0.12271040914201856</v>
      </c>
      <c r="AG131" s="246">
        <f t="shared" si="128"/>
        <v>1.3435484407850993E-6</v>
      </c>
      <c r="AH131">
        <f t="shared" si="104"/>
        <v>0.12155129377209843</v>
      </c>
      <c r="AI131">
        <f t="shared" si="105"/>
        <v>1.2964905496383516</v>
      </c>
      <c r="AJ131">
        <f t="shared" si="106"/>
        <v>0.1715036557632309</v>
      </c>
      <c r="AK131">
        <f t="shared" si="107"/>
        <v>-0.64722121779302333</v>
      </c>
      <c r="AL131">
        <f t="shared" si="108"/>
        <v>-1.1412287942666361</v>
      </c>
      <c r="AM131">
        <f t="shared" si="109"/>
        <v>-0.6418357097871239</v>
      </c>
      <c r="AN131" s="228">
        <f t="shared" ref="AN131:AT140" si="131">$AU131+$AB$7*SIN(AO131)</f>
        <v>-0.51491916507688962</v>
      </c>
      <c r="AO131" s="228">
        <f t="shared" si="131"/>
        <v>-0.50559622667121229</v>
      </c>
      <c r="AP131" s="228">
        <f t="shared" si="131"/>
        <v>-0.49068855033485181</v>
      </c>
      <c r="AQ131" s="228">
        <f t="shared" si="131"/>
        <v>-0.46709304366740112</v>
      </c>
      <c r="AR131" s="228">
        <f t="shared" si="131"/>
        <v>-0.43030522809397881</v>
      </c>
      <c r="AS131" s="228">
        <f t="shared" si="131"/>
        <v>-0.37414058763222702</v>
      </c>
      <c r="AT131" s="228">
        <f t="shared" si="131"/>
        <v>-0.29065386709738905</v>
      </c>
      <c r="AU131" s="228">
        <f t="shared" si="110"/>
        <v>-0.1701251225242455</v>
      </c>
    </row>
    <row r="132" spans="1:47" x14ac:dyDescent="0.2">
      <c r="A132" s="48" t="s">
        <v>91</v>
      </c>
      <c r="B132" s="44" t="s">
        <v>71</v>
      </c>
      <c r="C132" s="47">
        <v>53483.606899999999</v>
      </c>
      <c r="D132" s="47">
        <v>5.9999999999999995E-4</v>
      </c>
      <c r="E132" s="248">
        <f t="shared" si="89"/>
        <v>35335.08448637955</v>
      </c>
      <c r="F132" s="250">
        <f t="shared" si="119"/>
        <v>35334.5</v>
      </c>
      <c r="G132" s="256">
        <f t="shared" si="120"/>
        <v>0.21658289500192041</v>
      </c>
      <c r="H132" s="249"/>
      <c r="I132" s="247"/>
      <c r="J132" s="228"/>
      <c r="K132" s="228">
        <f t="shared" si="115"/>
        <v>0.21658289500192041</v>
      </c>
      <c r="L132" s="228">
        <f t="shared" si="91"/>
        <v>8.7396172727345622E-2</v>
      </c>
      <c r="M132" s="245">
        <f t="shared" si="92"/>
        <v>38465.106899999999</v>
      </c>
      <c r="N132" s="228">
        <f t="shared" si="121"/>
        <v>1.6689209212048115E-2</v>
      </c>
      <c r="O132" s="252">
        <v>1</v>
      </c>
      <c r="P132" s="228">
        <f t="shared" si="130"/>
        <v>0.12918672227457478</v>
      </c>
      <c r="Q132" s="228"/>
      <c r="R132">
        <f t="shared" si="122"/>
        <v>1.6689209212048115E-2</v>
      </c>
      <c r="W132">
        <f t="shared" si="117"/>
        <v>8.6744749066569676E-2</v>
      </c>
      <c r="Z132">
        <f t="shared" si="96"/>
        <v>35334.5</v>
      </c>
      <c r="AA132" s="228">
        <f t="shared" si="97"/>
        <v>0.21723431866269635</v>
      </c>
      <c r="AB132" s="228">
        <f t="shared" si="123"/>
        <v>8.6744749066569676E-2</v>
      </c>
      <c r="AC132" s="228">
        <f t="shared" si="124"/>
        <v>0.12918672227457478</v>
      </c>
      <c r="AD132" s="228">
        <f t="shared" si="125"/>
        <v>-6.5142366077594605E-4</v>
      </c>
      <c r="AE132" s="228">
        <f t="shared" si="126"/>
        <v>4.2435278581873485E-7</v>
      </c>
      <c r="AF132">
        <f t="shared" si="127"/>
        <v>0.12918672227457478</v>
      </c>
      <c r="AG132" s="246">
        <f t="shared" si="128"/>
        <v>4.2435278581873485E-7</v>
      </c>
      <c r="AH132">
        <f t="shared" si="104"/>
        <v>0.12983814593535073</v>
      </c>
      <c r="AI132">
        <f t="shared" si="105"/>
        <v>1.3986075097470869</v>
      </c>
      <c r="AJ132">
        <f t="shared" si="106"/>
        <v>0.33073094525357871</v>
      </c>
      <c r="AK132">
        <f t="shared" si="107"/>
        <v>-0.58984235517599282</v>
      </c>
      <c r="AL132">
        <f t="shared" si="108"/>
        <v>-0.97650652892943812</v>
      </c>
      <c r="AM132">
        <f t="shared" si="109"/>
        <v>-0.53114654594320998</v>
      </c>
      <c r="AN132" s="228">
        <f t="shared" si="131"/>
        <v>-0.4290825458391872</v>
      </c>
      <c r="AO132" s="228">
        <f t="shared" si="131"/>
        <v>-0.42004308656999262</v>
      </c>
      <c r="AP132" s="228">
        <f t="shared" si="131"/>
        <v>-0.40617904102538877</v>
      </c>
      <c r="AQ132" s="228">
        <f t="shared" si="131"/>
        <v>-0.38507370233774446</v>
      </c>
      <c r="AR132" s="228">
        <f t="shared" si="131"/>
        <v>-0.35328411358640921</v>
      </c>
      <c r="AS132" s="228">
        <f t="shared" si="131"/>
        <v>-0.30608340775138509</v>
      </c>
      <c r="AT132" s="228">
        <f t="shared" si="131"/>
        <v>-0.23724324722590234</v>
      </c>
      <c r="AU132" s="228">
        <f t="shared" si="110"/>
        <v>-0.13876977449109407</v>
      </c>
    </row>
    <row r="133" spans="1:47" x14ac:dyDescent="0.2">
      <c r="A133" s="61" t="s">
        <v>102</v>
      </c>
      <c r="B133" s="65" t="s">
        <v>65</v>
      </c>
      <c r="C133" s="61">
        <v>53431.545120000002</v>
      </c>
      <c r="D133" s="61">
        <v>5.0000000000000001E-4</v>
      </c>
      <c r="E133" s="248">
        <f t="shared" si="89"/>
        <v>35194.586773923103</v>
      </c>
      <c r="F133" s="250">
        <f t="shared" si="119"/>
        <v>35194</v>
      </c>
      <c r="G133" s="256">
        <f t="shared" si="120"/>
        <v>0.21743055000843015</v>
      </c>
      <c r="H133" s="249"/>
      <c r="I133" s="247"/>
      <c r="J133" s="228"/>
      <c r="K133" s="228">
        <f t="shared" si="115"/>
        <v>0.21743055000843015</v>
      </c>
      <c r="L133" s="228">
        <f t="shared" si="91"/>
        <v>8.538149471180409E-2</v>
      </c>
      <c r="M133" s="245">
        <f t="shared" si="92"/>
        <v>38413.045120000002</v>
      </c>
      <c r="N133" s="228">
        <f t="shared" si="121"/>
        <v>1.7436953004731404E-2</v>
      </c>
      <c r="O133" s="252">
        <v>1</v>
      </c>
      <c r="P133" s="228">
        <f t="shared" si="130"/>
        <v>0.13204905529662606</v>
      </c>
      <c r="Q133" s="228"/>
      <c r="R133">
        <f t="shared" si="122"/>
        <v>1.7436953004731404E-2</v>
      </c>
      <c r="W133">
        <f t="shared" si="117"/>
        <v>8.8705872557750615E-2</v>
      </c>
      <c r="Z133">
        <f t="shared" si="96"/>
        <v>35194</v>
      </c>
      <c r="AA133" s="228">
        <f t="shared" si="97"/>
        <v>0.21410617216248362</v>
      </c>
      <c r="AB133" s="228">
        <f t="shared" si="123"/>
        <v>8.8705872557750615E-2</v>
      </c>
      <c r="AC133" s="228">
        <f t="shared" si="124"/>
        <v>0.13204905529662606</v>
      </c>
      <c r="AD133" s="228">
        <f t="shared" si="125"/>
        <v>3.3243778459465245E-3</v>
      </c>
      <c r="AE133" s="228">
        <f t="shared" si="126"/>
        <v>1.1051488062620054E-5</v>
      </c>
      <c r="AF133">
        <f t="shared" si="127"/>
        <v>0.13204905529662606</v>
      </c>
      <c r="AG133" s="246">
        <f t="shared" si="128"/>
        <v>1.1051488062620054E-5</v>
      </c>
      <c r="AH133">
        <f t="shared" si="104"/>
        <v>0.12872467745067953</v>
      </c>
      <c r="AI133">
        <f t="shared" si="105"/>
        <v>1.3843292500152304</v>
      </c>
      <c r="AJ133">
        <f t="shared" si="106"/>
        <v>0.30797480374956038</v>
      </c>
      <c r="AK133">
        <f t="shared" si="107"/>
        <v>-0.59924367194745287</v>
      </c>
      <c r="AL133">
        <f t="shared" si="108"/>
        <v>-1.0005208949591193</v>
      </c>
      <c r="AM133">
        <f t="shared" si="109"/>
        <v>-0.54664071507010847</v>
      </c>
      <c r="AN133" s="228">
        <f t="shared" si="131"/>
        <v>-0.4412026512774852</v>
      </c>
      <c r="AO133" s="228">
        <f t="shared" si="131"/>
        <v>-0.43208359971485782</v>
      </c>
      <c r="AP133" s="228">
        <f t="shared" si="131"/>
        <v>-0.41802287410441524</v>
      </c>
      <c r="AQ133" s="228">
        <f t="shared" si="131"/>
        <v>-0.39651207453737547</v>
      </c>
      <c r="AR133" s="228">
        <f t="shared" si="131"/>
        <v>-0.36397042732547402</v>
      </c>
      <c r="AS133" s="228">
        <f t="shared" si="131"/>
        <v>-0.31548375951978558</v>
      </c>
      <c r="AT133" s="228">
        <f t="shared" si="131"/>
        <v>-0.24459932574070253</v>
      </c>
      <c r="AU133" s="228">
        <f t="shared" si="110"/>
        <v>-0.14308458976891769</v>
      </c>
    </row>
    <row r="134" spans="1:47" x14ac:dyDescent="0.2">
      <c r="A134" s="48" t="s">
        <v>92</v>
      </c>
      <c r="B134" s="44" t="s">
        <v>65</v>
      </c>
      <c r="C134" s="47">
        <v>53483.053200000002</v>
      </c>
      <c r="D134" s="30">
        <v>1E-4</v>
      </c>
      <c r="E134" s="248">
        <f t="shared" si="89"/>
        <v>35333.590231219881</v>
      </c>
      <c r="F134" s="250">
        <f t="shared" si="119"/>
        <v>35333</v>
      </c>
      <c r="G134" s="256">
        <f t="shared" si="120"/>
        <v>0.2187116600034642</v>
      </c>
      <c r="H134" s="249"/>
      <c r="I134" s="247"/>
      <c r="J134" s="228"/>
      <c r="K134" s="228">
        <f t="shared" si="115"/>
        <v>0.2187116600034642</v>
      </c>
      <c r="L134" s="228">
        <f t="shared" si="91"/>
        <v>8.7374610483413606E-2</v>
      </c>
      <c r="M134" s="245">
        <f t="shared" si="92"/>
        <v>38464.553200000002</v>
      </c>
      <c r="N134" s="228">
        <f t="shared" si="121"/>
        <v>1.7249420576632223E-2</v>
      </c>
      <c r="O134" s="252">
        <v>1</v>
      </c>
      <c r="P134" s="228">
        <f t="shared" si="130"/>
        <v>0.1313370495200506</v>
      </c>
      <c r="Q134" s="228"/>
      <c r="R134">
        <f t="shared" si="122"/>
        <v>1.7249420576632223E-2</v>
      </c>
      <c r="W134">
        <f t="shared" si="117"/>
        <v>8.8885347499636558E-2</v>
      </c>
      <c r="Z134">
        <f t="shared" si="96"/>
        <v>35333</v>
      </c>
      <c r="AA134" s="228">
        <f t="shared" si="97"/>
        <v>0.21720092298724125</v>
      </c>
      <c r="AB134" s="228">
        <f t="shared" si="123"/>
        <v>8.8885347499636558E-2</v>
      </c>
      <c r="AC134" s="228">
        <f t="shared" si="124"/>
        <v>0.1313370495200506</v>
      </c>
      <c r="AD134" s="228">
        <f t="shared" si="125"/>
        <v>1.5107370162229516E-3</v>
      </c>
      <c r="AE134" s="228">
        <f t="shared" si="126"/>
        <v>2.2823263321862269E-6</v>
      </c>
      <c r="AF134">
        <f t="shared" si="127"/>
        <v>0.1313370495200506</v>
      </c>
      <c r="AG134" s="246">
        <f t="shared" si="128"/>
        <v>2.2823263321862269E-6</v>
      </c>
      <c r="AH134">
        <f t="shared" si="104"/>
        <v>0.12982631250382765</v>
      </c>
      <c r="AI134">
        <f t="shared" si="105"/>
        <v>1.3984549080856283</v>
      </c>
      <c r="AJ134">
        <f t="shared" si="106"/>
        <v>0.33048679873640985</v>
      </c>
      <c r="AK134">
        <f t="shared" si="107"/>
        <v>-0.58994545257066733</v>
      </c>
      <c r="AL134">
        <f t="shared" si="108"/>
        <v>-0.97676522233109131</v>
      </c>
      <c r="AM134">
        <f t="shared" si="109"/>
        <v>-0.53131239489747362</v>
      </c>
      <c r="AN134" s="228">
        <f t="shared" si="131"/>
        <v>-0.42921245023999716</v>
      </c>
      <c r="AO134" s="228">
        <f t="shared" si="131"/>
        <v>-0.42017206986827826</v>
      </c>
      <c r="AP134" s="228">
        <f t="shared" si="131"/>
        <v>-0.40630583414541588</v>
      </c>
      <c r="AQ134" s="228">
        <f t="shared" si="131"/>
        <v>-0.38519606268179624</v>
      </c>
      <c r="AR134" s="228">
        <f t="shared" si="131"/>
        <v>-0.3533983408379151</v>
      </c>
      <c r="AS134" s="228">
        <f t="shared" si="131"/>
        <v>-0.30618382245096287</v>
      </c>
      <c r="AT134" s="228">
        <f t="shared" si="131"/>
        <v>-0.2373217916547658</v>
      </c>
      <c r="AU134" s="228">
        <f t="shared" si="110"/>
        <v>-0.13881584013462955</v>
      </c>
    </row>
    <row r="135" spans="1:47" x14ac:dyDescent="0.2">
      <c r="A135" s="39" t="s">
        <v>92</v>
      </c>
      <c r="B135" s="44" t="s">
        <v>65</v>
      </c>
      <c r="C135" s="47">
        <v>53483.053200000002</v>
      </c>
      <c r="D135" s="47">
        <v>1E-4</v>
      </c>
      <c r="E135" s="248">
        <f t="shared" si="89"/>
        <v>35333.590231219881</v>
      </c>
      <c r="F135" s="250">
        <f t="shared" si="119"/>
        <v>35333</v>
      </c>
      <c r="G135" s="256">
        <f t="shared" si="120"/>
        <v>0.2187116600034642</v>
      </c>
      <c r="H135" s="249"/>
      <c r="I135" s="247"/>
      <c r="J135" s="228"/>
      <c r="K135" s="228">
        <f t="shared" ref="K135:K166" si="132">G135</f>
        <v>0.2187116600034642</v>
      </c>
      <c r="L135" s="228">
        <f t="shared" si="91"/>
        <v>8.7374610483413606E-2</v>
      </c>
      <c r="M135" s="245">
        <f t="shared" si="92"/>
        <v>38464.553200000002</v>
      </c>
      <c r="N135" s="228">
        <f t="shared" si="121"/>
        <v>1.7249420576632223E-2</v>
      </c>
      <c r="O135" s="252">
        <v>1</v>
      </c>
      <c r="P135" s="228">
        <f t="shared" si="130"/>
        <v>0.1313370495200506</v>
      </c>
      <c r="Q135" s="228"/>
      <c r="R135">
        <f t="shared" si="122"/>
        <v>1.7249420576632223E-2</v>
      </c>
      <c r="W135">
        <f t="shared" si="117"/>
        <v>8.8885347499636558E-2</v>
      </c>
      <c r="Z135">
        <f t="shared" si="96"/>
        <v>35333</v>
      </c>
      <c r="AA135" s="228">
        <f t="shared" si="97"/>
        <v>0.21720092298724125</v>
      </c>
      <c r="AB135" s="228">
        <f t="shared" si="123"/>
        <v>8.8885347499636558E-2</v>
      </c>
      <c r="AC135" s="228">
        <f t="shared" si="124"/>
        <v>0.1313370495200506</v>
      </c>
      <c r="AD135" s="228">
        <f t="shared" si="125"/>
        <v>1.5107370162229516E-3</v>
      </c>
      <c r="AE135" s="228">
        <f t="shared" si="126"/>
        <v>2.2823263321862269E-6</v>
      </c>
      <c r="AF135">
        <f t="shared" si="127"/>
        <v>0.1313370495200506</v>
      </c>
      <c r="AG135" s="246">
        <f t="shared" si="128"/>
        <v>2.2823263321862269E-6</v>
      </c>
      <c r="AH135">
        <f t="shared" si="104"/>
        <v>0.12982631250382765</v>
      </c>
      <c r="AI135">
        <f t="shared" si="105"/>
        <v>1.3984549080856283</v>
      </c>
      <c r="AJ135">
        <f t="shared" si="106"/>
        <v>0.33048679873640985</v>
      </c>
      <c r="AK135">
        <f t="shared" si="107"/>
        <v>-0.58994545257066733</v>
      </c>
      <c r="AL135">
        <f t="shared" si="108"/>
        <v>-0.97676522233109131</v>
      </c>
      <c r="AM135">
        <f t="shared" si="109"/>
        <v>-0.53131239489747362</v>
      </c>
      <c r="AN135" s="228">
        <f t="shared" si="131"/>
        <v>-0.42921245023999716</v>
      </c>
      <c r="AO135" s="228">
        <f t="shared" si="131"/>
        <v>-0.42017206986827826</v>
      </c>
      <c r="AP135" s="228">
        <f t="shared" si="131"/>
        <v>-0.40630583414541588</v>
      </c>
      <c r="AQ135" s="228">
        <f t="shared" si="131"/>
        <v>-0.38519606268179624</v>
      </c>
      <c r="AR135" s="228">
        <f t="shared" si="131"/>
        <v>-0.3533983408379151</v>
      </c>
      <c r="AS135" s="228">
        <f t="shared" si="131"/>
        <v>-0.30618382245096287</v>
      </c>
      <c r="AT135" s="228">
        <f t="shared" si="131"/>
        <v>-0.2373217916547658</v>
      </c>
      <c r="AU135" s="228">
        <f t="shared" si="110"/>
        <v>-0.13881584013462955</v>
      </c>
    </row>
    <row r="136" spans="1:47" x14ac:dyDescent="0.2">
      <c r="A136" s="39" t="s">
        <v>97</v>
      </c>
      <c r="B136" s="43" t="s">
        <v>71</v>
      </c>
      <c r="C136" s="30">
        <v>53515.477400000003</v>
      </c>
      <c r="D136" s="30">
        <v>8.0000000000000004E-4</v>
      </c>
      <c r="E136" s="248">
        <f t="shared" si="89"/>
        <v>35421.092539597179</v>
      </c>
      <c r="F136" s="250">
        <f t="shared" si="119"/>
        <v>35420.5</v>
      </c>
      <c r="G136" s="256">
        <f t="shared" si="120"/>
        <v>0.21956703500472941</v>
      </c>
      <c r="H136" s="249"/>
      <c r="I136" s="247"/>
      <c r="J136" s="228"/>
      <c r="K136" s="228">
        <f t="shared" si="132"/>
        <v>0.21956703500472941</v>
      </c>
      <c r="L136" s="228">
        <f t="shared" si="91"/>
        <v>8.863432903145424E-2</v>
      </c>
      <c r="M136" s="245">
        <f t="shared" si="92"/>
        <v>38496.977400000003</v>
      </c>
      <c r="N136" s="228">
        <f t="shared" si="121"/>
        <v>1.7143373493484125E-2</v>
      </c>
      <c r="O136" s="252">
        <v>1</v>
      </c>
      <c r="P136" s="228">
        <f t="shared" si="130"/>
        <v>0.13093270597327517</v>
      </c>
      <c r="Q136" s="228"/>
      <c r="R136">
        <f t="shared" si="122"/>
        <v>1.7143373493484125E-2</v>
      </c>
      <c r="W136">
        <f t="shared" si="117"/>
        <v>8.90524663305996E-2</v>
      </c>
      <c r="Z136">
        <f t="shared" si="96"/>
        <v>35420.5</v>
      </c>
      <c r="AA136" s="228">
        <f t="shared" si="97"/>
        <v>0.21914889770558404</v>
      </c>
      <c r="AB136" s="228">
        <f t="shared" si="123"/>
        <v>8.90524663305996E-2</v>
      </c>
      <c r="AC136" s="228">
        <f t="shared" si="124"/>
        <v>0.13093270597327517</v>
      </c>
      <c r="AD136" s="228">
        <f t="shared" si="125"/>
        <v>4.1813729914536024E-4</v>
      </c>
      <c r="AE136" s="228">
        <f t="shared" si="126"/>
        <v>1.7483880093657649E-7</v>
      </c>
      <c r="AF136">
        <f t="shared" si="127"/>
        <v>0.13093270597327517</v>
      </c>
      <c r="AG136" s="246">
        <f t="shared" si="128"/>
        <v>1.7483880093657649E-7</v>
      </c>
      <c r="AH136">
        <f t="shared" si="104"/>
        <v>0.13051456867412981</v>
      </c>
      <c r="AI136">
        <f t="shared" si="105"/>
        <v>1.40736059729625</v>
      </c>
      <c r="AJ136">
        <f t="shared" si="106"/>
        <v>0.34476970014549879</v>
      </c>
      <c r="AK136">
        <f t="shared" si="107"/>
        <v>-0.58383156351535026</v>
      </c>
      <c r="AL136">
        <f t="shared" si="108"/>
        <v>-0.96159109946612398</v>
      </c>
      <c r="AM136">
        <f t="shared" si="109"/>
        <v>-0.52162243545019737</v>
      </c>
      <c r="AN136" s="228">
        <f t="shared" si="131"/>
        <v>-0.42161646309283224</v>
      </c>
      <c r="AO136" s="228">
        <f t="shared" si="131"/>
        <v>-0.41263240702380799</v>
      </c>
      <c r="AP136" s="228">
        <f t="shared" si="131"/>
        <v>-0.3988971948612301</v>
      </c>
      <c r="AQ136" s="228">
        <f t="shared" si="131"/>
        <v>-0.37804973528869712</v>
      </c>
      <c r="AR136" s="228">
        <f t="shared" si="131"/>
        <v>-0.34673015891236392</v>
      </c>
      <c r="AS136" s="228">
        <f t="shared" si="131"/>
        <v>-0.30032434222234516</v>
      </c>
      <c r="AT136" s="228">
        <f t="shared" si="131"/>
        <v>-0.23273968603287185</v>
      </c>
      <c r="AU136" s="228">
        <f t="shared" si="110"/>
        <v>-0.13612867759505987</v>
      </c>
    </row>
    <row r="137" spans="1:47" x14ac:dyDescent="0.2">
      <c r="A137" s="30" t="s">
        <v>102</v>
      </c>
      <c r="B137" s="43" t="s">
        <v>65</v>
      </c>
      <c r="C137" s="30">
        <v>53760.614009999998</v>
      </c>
      <c r="D137" s="30" t="s">
        <v>103</v>
      </c>
      <c r="E137" s="248">
        <f t="shared" si="89"/>
        <v>36082.636054711926</v>
      </c>
      <c r="F137" s="250">
        <f t="shared" si="119"/>
        <v>36082</v>
      </c>
      <c r="G137" s="256">
        <f t="shared" si="120"/>
        <v>0.23569167000096058</v>
      </c>
      <c r="H137" s="249"/>
      <c r="I137" s="247"/>
      <c r="J137" s="228"/>
      <c r="K137" s="228">
        <f t="shared" si="132"/>
        <v>0.23569167000096058</v>
      </c>
      <c r="L137" s="228">
        <f t="shared" si="91"/>
        <v>9.8284283396761291E-2</v>
      </c>
      <c r="M137" s="245">
        <f t="shared" si="92"/>
        <v>38742.114009999998</v>
      </c>
      <c r="N137" s="228">
        <f t="shared" si="121"/>
        <v>1.8880789893395887E-2</v>
      </c>
      <c r="O137" s="252">
        <v>1</v>
      </c>
      <c r="P137" s="228">
        <f t="shared" si="130"/>
        <v>0.13740738660419929</v>
      </c>
      <c r="Q137" s="228"/>
      <c r="R137">
        <f t="shared" si="122"/>
        <v>1.8880789893395887E-2</v>
      </c>
      <c r="W137">
        <f t="shared" si="117"/>
        <v>0.10012377937618369</v>
      </c>
      <c r="Z137">
        <f t="shared" si="96"/>
        <v>36082</v>
      </c>
      <c r="AA137" s="228">
        <f t="shared" si="97"/>
        <v>0.23385217402153818</v>
      </c>
      <c r="AB137" s="228">
        <f t="shared" si="123"/>
        <v>0.10012377937618369</v>
      </c>
      <c r="AC137" s="228">
        <f t="shared" si="124"/>
        <v>0.13740738660419929</v>
      </c>
      <c r="AD137" s="228">
        <f t="shared" si="125"/>
        <v>1.8394959794224008E-3</v>
      </c>
      <c r="AE137" s="228">
        <f t="shared" si="126"/>
        <v>3.3837454583111777E-6</v>
      </c>
      <c r="AF137">
        <f t="shared" si="127"/>
        <v>0.13740738660419929</v>
      </c>
      <c r="AG137" s="246">
        <f t="shared" si="128"/>
        <v>3.3837454583111777E-6</v>
      </c>
      <c r="AH137">
        <f t="shared" si="104"/>
        <v>0.13556789062477689</v>
      </c>
      <c r="AI137">
        <f t="shared" si="105"/>
        <v>1.4744551527640883</v>
      </c>
      <c r="AJ137">
        <f t="shared" si="106"/>
        <v>0.45488458957352584</v>
      </c>
      <c r="AK137">
        <f t="shared" si="107"/>
        <v>-0.53074877183272084</v>
      </c>
      <c r="AL137">
        <f t="shared" si="108"/>
        <v>-0.84134191569643668</v>
      </c>
      <c r="AM137">
        <f t="shared" si="109"/>
        <v>-0.44737755259577328</v>
      </c>
      <c r="AN137" s="228">
        <f t="shared" si="131"/>
        <v>-0.36301954459438435</v>
      </c>
      <c r="AO137" s="228">
        <f t="shared" si="131"/>
        <v>-0.35463471464483753</v>
      </c>
      <c r="AP137" s="228">
        <f t="shared" si="131"/>
        <v>-0.34210381778661042</v>
      </c>
      <c r="AQ137" s="228">
        <f t="shared" si="131"/>
        <v>-0.32347969174847491</v>
      </c>
      <c r="AR137" s="228">
        <f t="shared" si="131"/>
        <v>-0.29601050018649633</v>
      </c>
      <c r="AS137" s="228">
        <f t="shared" si="131"/>
        <v>-0.25590477069579298</v>
      </c>
      <c r="AT137" s="228">
        <f t="shared" si="131"/>
        <v>-0.19807736398392894</v>
      </c>
      <c r="AU137" s="228">
        <f t="shared" si="110"/>
        <v>-0.11581372879591223</v>
      </c>
    </row>
    <row r="138" spans="1:47" x14ac:dyDescent="0.2">
      <c r="A138" s="30" t="s">
        <v>102</v>
      </c>
      <c r="B138" s="43" t="s">
        <v>71</v>
      </c>
      <c r="C138" s="30">
        <v>53794.521979999998</v>
      </c>
      <c r="D138" s="30" t="s">
        <v>103</v>
      </c>
      <c r="E138" s="248">
        <f t="shared" si="89"/>
        <v>36174.142572910925</v>
      </c>
      <c r="F138" s="250">
        <f t="shared" si="119"/>
        <v>36173.5</v>
      </c>
      <c r="G138" s="256">
        <f t="shared" si="120"/>
        <v>0.23810700500325765</v>
      </c>
      <c r="H138" s="249"/>
      <c r="I138" s="247"/>
      <c r="J138" s="228"/>
      <c r="K138" s="228">
        <f t="shared" si="132"/>
        <v>0.23810700500325765</v>
      </c>
      <c r="L138" s="228">
        <f t="shared" si="91"/>
        <v>9.9636673035646411E-2</v>
      </c>
      <c r="M138" s="245">
        <f t="shared" si="92"/>
        <v>38776.021979999998</v>
      </c>
      <c r="N138" s="228">
        <f t="shared" si="121"/>
        <v>1.9174032835220459E-2</v>
      </c>
      <c r="O138" s="252">
        <v>1</v>
      </c>
      <c r="P138" s="228">
        <f t="shared" si="130"/>
        <v>0.13847033196761124</v>
      </c>
      <c r="Q138" s="228"/>
      <c r="R138">
        <f t="shared" si="122"/>
        <v>1.9174032835220459E-2</v>
      </c>
      <c r="W138">
        <f t="shared" si="117"/>
        <v>0.10186358967340808</v>
      </c>
      <c r="Z138">
        <f t="shared" si="96"/>
        <v>36173.5</v>
      </c>
      <c r="AA138" s="228">
        <f t="shared" si="97"/>
        <v>0.23588008836549598</v>
      </c>
      <c r="AB138" s="228">
        <f t="shared" si="123"/>
        <v>0.10186358967340808</v>
      </c>
      <c r="AC138" s="228">
        <f t="shared" si="124"/>
        <v>0.13847033196761124</v>
      </c>
      <c r="AD138" s="228">
        <f t="shared" si="125"/>
        <v>2.2269166377616723E-3</v>
      </c>
      <c r="AE138" s="228">
        <f t="shared" si="126"/>
        <v>4.9591577115397509E-6</v>
      </c>
      <c r="AF138">
        <f t="shared" si="127"/>
        <v>0.13847033196761124</v>
      </c>
      <c r="AG138" s="246">
        <f t="shared" si="128"/>
        <v>4.9591577115397509E-6</v>
      </c>
      <c r="AH138">
        <f t="shared" si="104"/>
        <v>0.13624341532984957</v>
      </c>
      <c r="AI138">
        <f t="shared" si="105"/>
        <v>1.4836190171882779</v>
      </c>
      <c r="AJ138">
        <f t="shared" si="106"/>
        <v>0.47031242295216025</v>
      </c>
      <c r="AK138">
        <f t="shared" si="107"/>
        <v>-0.52241228641771076</v>
      </c>
      <c r="AL138">
        <f t="shared" si="108"/>
        <v>-0.82393976606356767</v>
      </c>
      <c r="AM138">
        <f t="shared" si="109"/>
        <v>-0.43697521688648883</v>
      </c>
      <c r="AN138" s="228">
        <f t="shared" si="131"/>
        <v>-0.35475664739445584</v>
      </c>
      <c r="AO138" s="228">
        <f t="shared" si="131"/>
        <v>-0.34647904822429143</v>
      </c>
      <c r="AP138" s="228">
        <f t="shared" si="131"/>
        <v>-0.33414410353596058</v>
      </c>
      <c r="AQ138" s="228">
        <f t="shared" si="131"/>
        <v>-0.31585989735589659</v>
      </c>
      <c r="AR138" s="228">
        <f t="shared" si="131"/>
        <v>-0.28895455775637224</v>
      </c>
      <c r="AS138" s="228">
        <f t="shared" si="131"/>
        <v>-0.24974469879167768</v>
      </c>
      <c r="AT138" s="228">
        <f t="shared" si="131"/>
        <v>-0.19327999565948178</v>
      </c>
      <c r="AU138" s="228">
        <f t="shared" si="110"/>
        <v>-0.11300372454024799</v>
      </c>
    </row>
    <row r="139" spans="1:47" x14ac:dyDescent="0.2">
      <c r="A139" s="50" t="s">
        <v>99</v>
      </c>
      <c r="B139" s="43"/>
      <c r="C139" s="40">
        <v>53857.8897</v>
      </c>
      <c r="D139" s="40">
        <v>1E-4</v>
      </c>
      <c r="E139" s="248">
        <f t="shared" si="89"/>
        <v>36345.151318742937</v>
      </c>
      <c r="F139" s="250">
        <f t="shared" si="119"/>
        <v>36344.5</v>
      </c>
      <c r="G139" s="256">
        <f t="shared" si="120"/>
        <v>0.24134779500309378</v>
      </c>
      <c r="H139" s="249"/>
      <c r="I139" s="247"/>
      <c r="J139" s="228"/>
      <c r="K139" s="228">
        <f t="shared" si="132"/>
        <v>0.24134779500309378</v>
      </c>
      <c r="L139" s="228">
        <f t="shared" si="91"/>
        <v>0.1021755486387419</v>
      </c>
      <c r="M139" s="245">
        <f t="shared" si="92"/>
        <v>38839.3897</v>
      </c>
      <c r="N139" s="228">
        <f t="shared" si="121"/>
        <v>1.9368914158099857E-2</v>
      </c>
      <c r="O139" s="252">
        <v>1</v>
      </c>
      <c r="P139" s="228">
        <f t="shared" si="130"/>
        <v>0.13917224636435188</v>
      </c>
      <c r="Q139" s="228"/>
      <c r="R139">
        <f t="shared" si="122"/>
        <v>1.9368914158099857E-2</v>
      </c>
      <c r="W139">
        <f t="shared" si="117"/>
        <v>0.10385911596888681</v>
      </c>
      <c r="Z139">
        <f t="shared" si="96"/>
        <v>36344.5</v>
      </c>
      <c r="AA139" s="228">
        <f t="shared" si="97"/>
        <v>0.23966422767294887</v>
      </c>
      <c r="AB139" s="228">
        <f t="shared" si="123"/>
        <v>0.10385911596888681</v>
      </c>
      <c r="AC139" s="228">
        <f t="shared" si="124"/>
        <v>0.13917224636435188</v>
      </c>
      <c r="AD139" s="228">
        <f t="shared" si="125"/>
        <v>1.6835673301449083E-3</v>
      </c>
      <c r="AE139" s="228">
        <f t="shared" si="126"/>
        <v>2.8343989551312546E-6</v>
      </c>
      <c r="AF139">
        <f t="shared" si="127"/>
        <v>0.13917224636435188</v>
      </c>
      <c r="AG139" s="246">
        <f t="shared" si="128"/>
        <v>2.8343989551312546E-6</v>
      </c>
      <c r="AH139">
        <f t="shared" si="104"/>
        <v>0.13748867903420697</v>
      </c>
      <c r="AI139">
        <f t="shared" si="105"/>
        <v>1.5006018116865221</v>
      </c>
      <c r="AJ139">
        <f t="shared" si="106"/>
        <v>0.49919005120444582</v>
      </c>
      <c r="AK139">
        <f t="shared" si="107"/>
        <v>-0.5061618090319614</v>
      </c>
      <c r="AL139">
        <f t="shared" si="108"/>
        <v>-0.7909207515265344</v>
      </c>
      <c r="AM139">
        <f t="shared" si="109"/>
        <v>-0.41745233222437556</v>
      </c>
      <c r="AN139" s="228">
        <f t="shared" si="131"/>
        <v>-0.33921612924894179</v>
      </c>
      <c r="AO139" s="228">
        <f t="shared" si="131"/>
        <v>-0.33115478352738587</v>
      </c>
      <c r="AP139" s="228">
        <f t="shared" si="131"/>
        <v>-0.31920475323182695</v>
      </c>
      <c r="AQ139" s="228">
        <f t="shared" si="131"/>
        <v>-0.30157603468083555</v>
      </c>
      <c r="AR139" s="228">
        <f t="shared" si="131"/>
        <v>-0.27574365766478814</v>
      </c>
      <c r="AS139" s="228">
        <f t="shared" si="131"/>
        <v>-0.23822287611055859</v>
      </c>
      <c r="AT139" s="228">
        <f t="shared" si="131"/>
        <v>-0.18431273501916559</v>
      </c>
      <c r="AU139" s="228">
        <f t="shared" si="110"/>
        <v>-0.10775224117720295</v>
      </c>
    </row>
    <row r="140" spans="1:47" x14ac:dyDescent="0.2">
      <c r="A140" s="30" t="s">
        <v>102</v>
      </c>
      <c r="B140" s="43" t="s">
        <v>65</v>
      </c>
      <c r="C140" s="30">
        <v>53845.477149999999</v>
      </c>
      <c r="D140" s="30" t="s">
        <v>103</v>
      </c>
      <c r="E140" s="248">
        <f t="shared" si="89"/>
        <v>36311.653906999585</v>
      </c>
      <c r="F140" s="250">
        <f t="shared" si="119"/>
        <v>36311</v>
      </c>
      <c r="G140" s="256">
        <f t="shared" si="120"/>
        <v>0.24230688000534428</v>
      </c>
      <c r="H140" s="249"/>
      <c r="I140" s="247"/>
      <c r="J140" s="228"/>
      <c r="K140" s="228">
        <f t="shared" si="132"/>
        <v>0.24230688000534428</v>
      </c>
      <c r="L140" s="228">
        <f t="shared" si="91"/>
        <v>0.10167699069060335</v>
      </c>
      <c r="M140" s="245">
        <f t="shared" si="92"/>
        <v>38826.977149999999</v>
      </c>
      <c r="N140" s="228">
        <f t="shared" si="121"/>
        <v>1.9776765768676288E-2</v>
      </c>
      <c r="O140" s="252">
        <v>1</v>
      </c>
      <c r="P140" s="228">
        <f t="shared" si="130"/>
        <v>0.14062988931474094</v>
      </c>
      <c r="Q140" s="228"/>
      <c r="R140">
        <f t="shared" si="122"/>
        <v>1.9776765768676288E-2</v>
      </c>
      <c r="W140">
        <f t="shared" si="117"/>
        <v>0.10506034286008961</v>
      </c>
      <c r="Z140">
        <f t="shared" si="96"/>
        <v>36311</v>
      </c>
      <c r="AA140" s="228">
        <f t="shared" si="97"/>
        <v>0.23892352783585802</v>
      </c>
      <c r="AB140" s="228">
        <f t="shared" si="123"/>
        <v>0.10506034286008961</v>
      </c>
      <c r="AC140" s="228">
        <f t="shared" si="124"/>
        <v>0.14062988931474094</v>
      </c>
      <c r="AD140" s="228">
        <f t="shared" si="125"/>
        <v>3.3833521694862645E-3</v>
      </c>
      <c r="AE140" s="228">
        <f t="shared" si="126"/>
        <v>1.1447071902767412E-5</v>
      </c>
      <c r="AF140">
        <f t="shared" si="127"/>
        <v>0.14062988931474094</v>
      </c>
      <c r="AG140" s="246">
        <f t="shared" si="128"/>
        <v>1.1447071902767412E-5</v>
      </c>
      <c r="AH140">
        <f t="shared" si="104"/>
        <v>0.13724653714525467</v>
      </c>
      <c r="AI140">
        <f t="shared" si="105"/>
        <v>1.4972913054181434</v>
      </c>
      <c r="AJ140">
        <f t="shared" si="106"/>
        <v>0.4935304374093224</v>
      </c>
      <c r="AK140">
        <f t="shared" si="107"/>
        <v>-0.50941467228757242</v>
      </c>
      <c r="AL140">
        <f t="shared" si="108"/>
        <v>-0.7974401906898122</v>
      </c>
      <c r="AM140">
        <f t="shared" si="109"/>
        <v>-0.42128534101296966</v>
      </c>
      <c r="AN140" s="228">
        <f t="shared" si="131"/>
        <v>-0.34227058914393038</v>
      </c>
      <c r="AO140" s="228">
        <f t="shared" si="131"/>
        <v>-0.33416525507890038</v>
      </c>
      <c r="AP140" s="228">
        <f t="shared" si="131"/>
        <v>-0.32213791234139655</v>
      </c>
      <c r="AQ140" s="228">
        <f t="shared" si="131"/>
        <v>-0.30437872897294982</v>
      </c>
      <c r="AR140" s="228">
        <f t="shared" si="131"/>
        <v>-0.27833421199297886</v>
      </c>
      <c r="AS140" s="228">
        <f t="shared" si="131"/>
        <v>-0.24048103606358087</v>
      </c>
      <c r="AT140" s="228">
        <f t="shared" si="131"/>
        <v>-0.18606964858133318</v>
      </c>
      <c r="AU140" s="228">
        <f t="shared" si="110"/>
        <v>-0.10878104054949533</v>
      </c>
    </row>
    <row r="141" spans="1:47" x14ac:dyDescent="0.2">
      <c r="A141" s="30" t="s">
        <v>102</v>
      </c>
      <c r="B141" s="43" t="s">
        <v>71</v>
      </c>
      <c r="C141" s="30">
        <v>54175.472990000002</v>
      </c>
      <c r="D141" s="30">
        <v>2.0000000000000001E-4</v>
      </c>
      <c r="E141" s="248">
        <f t="shared" si="89"/>
        <v>37202.204722591159</v>
      </c>
      <c r="F141" s="250">
        <f t="shared" si="119"/>
        <v>37201.5</v>
      </c>
      <c r="G141" s="256">
        <f t="shared" si="120"/>
        <v>0.26113672500650864</v>
      </c>
      <c r="H141" s="249"/>
      <c r="I141" s="247"/>
      <c r="J141" s="228"/>
      <c r="K141" s="228">
        <f t="shared" si="132"/>
        <v>0.26113672500650864</v>
      </c>
      <c r="L141" s="228">
        <f t="shared" si="91"/>
        <v>0.11512452215550012</v>
      </c>
      <c r="M141" s="245">
        <f t="shared" si="92"/>
        <v>39156.972990000002</v>
      </c>
      <c r="N141" s="228">
        <f t="shared" si="121"/>
        <v>2.1319563381404061E-2</v>
      </c>
      <c r="O141" s="252">
        <v>1</v>
      </c>
      <c r="P141" s="228">
        <f t="shared" si="130"/>
        <v>0.14601220285100852</v>
      </c>
      <c r="Q141" s="228"/>
      <c r="R141">
        <f t="shared" si="122"/>
        <v>2.1319563381404061E-2</v>
      </c>
      <c r="W141">
        <f t="shared" si="117"/>
        <v>0.11779051477515723</v>
      </c>
      <c r="Z141">
        <f t="shared" si="96"/>
        <v>37201.5</v>
      </c>
      <c r="AA141" s="228">
        <f t="shared" si="97"/>
        <v>0.25847073238685153</v>
      </c>
      <c r="AB141" s="228">
        <f t="shared" si="123"/>
        <v>0.11779051477515723</v>
      </c>
      <c r="AC141" s="228">
        <f t="shared" si="124"/>
        <v>0.14601220285100852</v>
      </c>
      <c r="AD141" s="228">
        <f t="shared" si="125"/>
        <v>2.6659926196571093E-3</v>
      </c>
      <c r="AE141" s="228">
        <f t="shared" si="126"/>
        <v>7.1075166480661765E-6</v>
      </c>
      <c r="AF141">
        <f t="shared" si="127"/>
        <v>0.14601220285100852</v>
      </c>
      <c r="AG141" s="246">
        <f t="shared" si="128"/>
        <v>7.1075166480661765E-6</v>
      </c>
      <c r="AH141">
        <f t="shared" si="104"/>
        <v>0.14334621023135141</v>
      </c>
      <c r="AI141">
        <f t="shared" si="105"/>
        <v>1.5810643248435148</v>
      </c>
      <c r="AJ141">
        <f t="shared" si="106"/>
        <v>0.64239470414095212</v>
      </c>
      <c r="AK141">
        <f t="shared" si="107"/>
        <v>-0.41129819010115543</v>
      </c>
      <c r="AL141">
        <f t="shared" si="108"/>
        <v>-0.61596562170841695</v>
      </c>
      <c r="AM141">
        <f t="shared" si="109"/>
        <v>-0.31810476597071963</v>
      </c>
      <c r="AN141" s="228">
        <f t="shared" ref="AN141:AT150" si="133">$AU141+$AB$7*SIN(AO141)</f>
        <v>-0.25952853180748209</v>
      </c>
      <c r="AO141" s="228">
        <f t="shared" si="133"/>
        <v>-0.25285444944781438</v>
      </c>
      <c r="AP141" s="228">
        <f t="shared" si="133"/>
        <v>-0.24318346212965192</v>
      </c>
      <c r="AQ141" s="228">
        <f t="shared" si="133"/>
        <v>-0.22921064444385048</v>
      </c>
      <c r="AR141" s="228">
        <f t="shared" si="133"/>
        <v>-0.20910184200600862</v>
      </c>
      <c r="AS141" s="228">
        <f t="shared" si="133"/>
        <v>-0.18031017834185858</v>
      </c>
      <c r="AT141" s="228">
        <f t="shared" si="133"/>
        <v>-0.13934181110388205</v>
      </c>
      <c r="AU141" s="228">
        <f t="shared" si="110"/>
        <v>-8.1433403503931023E-2</v>
      </c>
    </row>
    <row r="142" spans="1:47" x14ac:dyDescent="0.2">
      <c r="A142" s="30" t="s">
        <v>102</v>
      </c>
      <c r="B142" s="43" t="s">
        <v>71</v>
      </c>
      <c r="C142" s="30">
        <v>54175.473290000002</v>
      </c>
      <c r="D142" s="30">
        <v>2.9999999999999997E-4</v>
      </c>
      <c r="E142" s="248">
        <f t="shared" si="89"/>
        <v>37202.205532193009</v>
      </c>
      <c r="F142" s="250">
        <f t="shared" si="119"/>
        <v>37201.5</v>
      </c>
      <c r="G142" s="256">
        <f t="shared" si="120"/>
        <v>0.26143672500620596</v>
      </c>
      <c r="H142" s="249"/>
      <c r="I142" s="247"/>
      <c r="J142" s="228"/>
      <c r="K142" s="228">
        <f t="shared" si="132"/>
        <v>0.26143672500620596</v>
      </c>
      <c r="L142" s="228">
        <f t="shared" si="91"/>
        <v>0.11512452215550012</v>
      </c>
      <c r="M142" s="245">
        <f t="shared" si="92"/>
        <v>39156.973290000002</v>
      </c>
      <c r="N142" s="228">
        <f t="shared" si="121"/>
        <v>2.1407260703026093E-2</v>
      </c>
      <c r="O142" s="252">
        <v>1</v>
      </c>
      <c r="P142" s="228">
        <f t="shared" si="130"/>
        <v>0.14631220285070584</v>
      </c>
      <c r="Q142" s="228"/>
      <c r="R142">
        <f t="shared" si="122"/>
        <v>2.1407260703026093E-2</v>
      </c>
      <c r="W142">
        <f t="shared" si="117"/>
        <v>0.11809051477485455</v>
      </c>
      <c r="Z142">
        <f t="shared" si="96"/>
        <v>37201.5</v>
      </c>
      <c r="AA142" s="228">
        <f t="shared" si="97"/>
        <v>0.25847073238685153</v>
      </c>
      <c r="AB142" s="228">
        <f t="shared" si="123"/>
        <v>0.11809051477485455</v>
      </c>
      <c r="AC142" s="228">
        <f t="shared" si="124"/>
        <v>0.14631220285070584</v>
      </c>
      <c r="AD142" s="228">
        <f t="shared" si="125"/>
        <v>2.9659926193544295E-3</v>
      </c>
      <c r="AE142" s="228">
        <f t="shared" si="126"/>
        <v>8.7971122180649497E-6</v>
      </c>
      <c r="AF142">
        <f t="shared" si="127"/>
        <v>0.14631220285070584</v>
      </c>
      <c r="AG142" s="246">
        <f t="shared" si="128"/>
        <v>8.7971122180649497E-6</v>
      </c>
      <c r="AH142">
        <f t="shared" si="104"/>
        <v>0.14334621023135141</v>
      </c>
      <c r="AI142">
        <f t="shared" si="105"/>
        <v>1.5810643248435148</v>
      </c>
      <c r="AJ142">
        <f t="shared" si="106"/>
        <v>0.64239470414095212</v>
      </c>
      <c r="AK142">
        <f t="shared" si="107"/>
        <v>-0.41129819010115543</v>
      </c>
      <c r="AL142">
        <f t="shared" si="108"/>
        <v>-0.61596562170841695</v>
      </c>
      <c r="AM142">
        <f t="shared" si="109"/>
        <v>-0.31810476597071963</v>
      </c>
      <c r="AN142" s="228">
        <f t="shared" si="133"/>
        <v>-0.25952853180748209</v>
      </c>
      <c r="AO142" s="228">
        <f t="shared" si="133"/>
        <v>-0.25285444944781438</v>
      </c>
      <c r="AP142" s="228">
        <f t="shared" si="133"/>
        <v>-0.24318346212965192</v>
      </c>
      <c r="AQ142" s="228">
        <f t="shared" si="133"/>
        <v>-0.22921064444385048</v>
      </c>
      <c r="AR142" s="228">
        <f t="shared" si="133"/>
        <v>-0.20910184200600862</v>
      </c>
      <c r="AS142" s="228">
        <f t="shared" si="133"/>
        <v>-0.18031017834185858</v>
      </c>
      <c r="AT142" s="228">
        <f t="shared" si="133"/>
        <v>-0.13934181110388205</v>
      </c>
      <c r="AU142" s="228">
        <f t="shared" si="110"/>
        <v>-8.1433403503931023E-2</v>
      </c>
    </row>
    <row r="143" spans="1:47" x14ac:dyDescent="0.2">
      <c r="A143" s="30" t="s">
        <v>102</v>
      </c>
      <c r="B143" s="43" t="s">
        <v>71</v>
      </c>
      <c r="C143" s="30">
        <v>54175.473290000002</v>
      </c>
      <c r="D143" s="30">
        <v>5.0000000000000001E-4</v>
      </c>
      <c r="E143" s="248">
        <f t="shared" si="89"/>
        <v>37202.205532193009</v>
      </c>
      <c r="F143" s="250">
        <f t="shared" si="119"/>
        <v>37201.5</v>
      </c>
      <c r="G143" s="256">
        <f t="shared" si="120"/>
        <v>0.26143672500620596</v>
      </c>
      <c r="H143" s="249"/>
      <c r="I143" s="247"/>
      <c r="J143" s="228"/>
      <c r="K143" s="228">
        <f t="shared" si="132"/>
        <v>0.26143672500620596</v>
      </c>
      <c r="L143" s="228">
        <f t="shared" si="91"/>
        <v>0.11512452215550012</v>
      </c>
      <c r="M143" s="245">
        <f t="shared" si="92"/>
        <v>39156.973290000002</v>
      </c>
      <c r="N143" s="228">
        <f t="shared" si="121"/>
        <v>2.1407260703026093E-2</v>
      </c>
      <c r="O143" s="252">
        <v>1</v>
      </c>
      <c r="P143" s="228">
        <f t="shared" si="130"/>
        <v>0.14631220285070584</v>
      </c>
      <c r="Q143" s="228"/>
      <c r="R143">
        <f t="shared" si="122"/>
        <v>2.1407260703026093E-2</v>
      </c>
      <c r="W143">
        <f t="shared" si="117"/>
        <v>0.11809051477485455</v>
      </c>
      <c r="Z143">
        <f t="shared" si="96"/>
        <v>37201.5</v>
      </c>
      <c r="AA143" s="228">
        <f t="shared" si="97"/>
        <v>0.25847073238685153</v>
      </c>
      <c r="AB143" s="228">
        <f t="shared" si="123"/>
        <v>0.11809051477485455</v>
      </c>
      <c r="AC143" s="228">
        <f t="shared" si="124"/>
        <v>0.14631220285070584</v>
      </c>
      <c r="AD143" s="228">
        <f t="shared" si="125"/>
        <v>2.9659926193544295E-3</v>
      </c>
      <c r="AE143" s="228">
        <f t="shared" si="126"/>
        <v>8.7971122180649497E-6</v>
      </c>
      <c r="AF143">
        <f t="shared" si="127"/>
        <v>0.14631220285070584</v>
      </c>
      <c r="AG143" s="246">
        <f t="shared" si="128"/>
        <v>8.7971122180649497E-6</v>
      </c>
      <c r="AH143">
        <f t="shared" si="104"/>
        <v>0.14334621023135141</v>
      </c>
      <c r="AI143">
        <f t="shared" si="105"/>
        <v>1.5810643248435148</v>
      </c>
      <c r="AJ143">
        <f t="shared" si="106"/>
        <v>0.64239470414095212</v>
      </c>
      <c r="AK143">
        <f t="shared" si="107"/>
        <v>-0.41129819010115543</v>
      </c>
      <c r="AL143">
        <f t="shared" si="108"/>
        <v>-0.61596562170841695</v>
      </c>
      <c r="AM143">
        <f t="shared" si="109"/>
        <v>-0.31810476597071963</v>
      </c>
      <c r="AN143" s="228">
        <f t="shared" si="133"/>
        <v>-0.25952853180748209</v>
      </c>
      <c r="AO143" s="228">
        <f t="shared" si="133"/>
        <v>-0.25285444944781438</v>
      </c>
      <c r="AP143" s="228">
        <f t="shared" si="133"/>
        <v>-0.24318346212965192</v>
      </c>
      <c r="AQ143" s="228">
        <f t="shared" si="133"/>
        <v>-0.22921064444385048</v>
      </c>
      <c r="AR143" s="228">
        <f t="shared" si="133"/>
        <v>-0.20910184200600862</v>
      </c>
      <c r="AS143" s="228">
        <f t="shared" si="133"/>
        <v>-0.18031017834185858</v>
      </c>
      <c r="AT143" s="228">
        <f t="shared" si="133"/>
        <v>-0.13934181110388205</v>
      </c>
      <c r="AU143" s="228">
        <f t="shared" si="110"/>
        <v>-8.1433403503931023E-2</v>
      </c>
    </row>
    <row r="144" spans="1:47" x14ac:dyDescent="0.2">
      <c r="A144" s="30" t="s">
        <v>102</v>
      </c>
      <c r="B144" s="43" t="s">
        <v>65</v>
      </c>
      <c r="C144" s="30">
        <v>54210.491929999997</v>
      </c>
      <c r="D144" s="30">
        <v>4.0000000000000002E-4</v>
      </c>
      <c r="E144" s="248">
        <f t="shared" si="89"/>
        <v>37296.709385371592</v>
      </c>
      <c r="F144" s="250">
        <f t="shared" si="119"/>
        <v>37296</v>
      </c>
      <c r="G144" s="256">
        <f t="shared" si="120"/>
        <v>0.26286452999920584</v>
      </c>
      <c r="H144" s="249"/>
      <c r="I144" s="247"/>
      <c r="J144" s="228"/>
      <c r="K144" s="228">
        <f t="shared" si="132"/>
        <v>0.26286452999920584</v>
      </c>
      <c r="L144" s="228">
        <f t="shared" si="91"/>
        <v>0.11657533845061047</v>
      </c>
      <c r="M144" s="245">
        <f t="shared" si="92"/>
        <v>39191.991929999997</v>
      </c>
      <c r="N144" s="228">
        <f t="shared" si="121"/>
        <v>2.1400527563941629E-2</v>
      </c>
      <c r="O144" s="252">
        <v>1</v>
      </c>
      <c r="P144" s="228">
        <f t="shared" si="130"/>
        <v>0.14628919154859538</v>
      </c>
      <c r="Q144" s="228"/>
      <c r="R144">
        <f t="shared" si="122"/>
        <v>2.1400527563941629E-2</v>
      </c>
      <c r="W144">
        <f t="shared" si="117"/>
        <v>0.11891621716539524</v>
      </c>
      <c r="Z144">
        <f t="shared" si="96"/>
        <v>37296</v>
      </c>
      <c r="AA144" s="228">
        <f t="shared" si="97"/>
        <v>0.26052365128442107</v>
      </c>
      <c r="AB144" s="228">
        <f t="shared" si="123"/>
        <v>0.11891621716539524</v>
      </c>
      <c r="AC144" s="228">
        <f t="shared" si="124"/>
        <v>0.14628919154859538</v>
      </c>
      <c r="AD144" s="228">
        <f t="shared" si="125"/>
        <v>2.3408787147847776E-3</v>
      </c>
      <c r="AE144" s="228">
        <f t="shared" si="126"/>
        <v>5.4797131573324321E-6</v>
      </c>
      <c r="AF144">
        <f t="shared" si="127"/>
        <v>0.14628919154859538</v>
      </c>
      <c r="AG144" s="246">
        <f t="shared" si="128"/>
        <v>5.4797131573324321E-6</v>
      </c>
      <c r="AH144">
        <f t="shared" si="104"/>
        <v>0.1439483128338106</v>
      </c>
      <c r="AI144">
        <f t="shared" si="105"/>
        <v>1.5892598451016136</v>
      </c>
      <c r="AJ144">
        <f t="shared" si="106"/>
        <v>0.65775542842909518</v>
      </c>
      <c r="AK144">
        <f t="shared" si="107"/>
        <v>-0.39946812856241531</v>
      </c>
      <c r="AL144">
        <f t="shared" si="108"/>
        <v>-0.59574958423901625</v>
      </c>
      <c r="AM144">
        <f t="shared" si="109"/>
        <v>-0.30700920919413938</v>
      </c>
      <c r="AN144" s="228">
        <f t="shared" si="133"/>
        <v>-0.25057223370885728</v>
      </c>
      <c r="AO144" s="228">
        <f t="shared" si="133"/>
        <v>-0.2440807567695302</v>
      </c>
      <c r="AP144" s="228">
        <f t="shared" si="133"/>
        <v>-0.23469453930385453</v>
      </c>
      <c r="AQ144" s="228">
        <f t="shared" si="133"/>
        <v>-0.22115964705095076</v>
      </c>
      <c r="AR144" s="228">
        <f t="shared" si="133"/>
        <v>-0.20171395551457727</v>
      </c>
      <c r="AS144" s="228">
        <f t="shared" si="133"/>
        <v>-0.17390893847833408</v>
      </c>
      <c r="AT144" s="228">
        <f t="shared" si="133"/>
        <v>-0.13438025015409458</v>
      </c>
      <c r="AU144" s="228">
        <f t="shared" si="110"/>
        <v>-7.8531267961195583E-2</v>
      </c>
    </row>
    <row r="145" spans="1:47" x14ac:dyDescent="0.2">
      <c r="A145" s="30" t="s">
        <v>102</v>
      </c>
      <c r="B145" s="43" t="s">
        <v>65</v>
      </c>
      <c r="C145" s="30">
        <v>54210.492129999999</v>
      </c>
      <c r="D145" s="30">
        <v>2.9999999999999997E-4</v>
      </c>
      <c r="E145" s="248">
        <f t="shared" si="89"/>
        <v>37296.709925106174</v>
      </c>
      <c r="F145" s="250">
        <f t="shared" si="119"/>
        <v>37296</v>
      </c>
      <c r="G145" s="256">
        <f t="shared" si="120"/>
        <v>0.26306453000142938</v>
      </c>
      <c r="H145" s="249"/>
      <c r="I145" s="247"/>
      <c r="J145" s="228"/>
      <c r="K145" s="228">
        <f t="shared" si="132"/>
        <v>0.26306453000142938</v>
      </c>
      <c r="L145" s="228">
        <f t="shared" si="91"/>
        <v>0.11657533845061047</v>
      </c>
      <c r="M145" s="245">
        <f t="shared" si="92"/>
        <v>39191.992129999999</v>
      </c>
      <c r="N145" s="228">
        <f t="shared" si="121"/>
        <v>2.1459083241212516E-2</v>
      </c>
      <c r="O145" s="252">
        <v>1</v>
      </c>
      <c r="P145" s="228">
        <f t="shared" si="130"/>
        <v>0.14648919155081891</v>
      </c>
      <c r="Q145" s="228"/>
      <c r="R145">
        <f t="shared" si="122"/>
        <v>2.1459083241212516E-2</v>
      </c>
      <c r="W145">
        <f t="shared" si="117"/>
        <v>0.11911621716761878</v>
      </c>
      <c r="Z145">
        <f t="shared" si="96"/>
        <v>37296</v>
      </c>
      <c r="AA145" s="228">
        <f t="shared" si="97"/>
        <v>0.26052365128442107</v>
      </c>
      <c r="AB145" s="228">
        <f t="shared" si="123"/>
        <v>0.11911621716761878</v>
      </c>
      <c r="AC145" s="228">
        <f t="shared" si="124"/>
        <v>0.14648919155081891</v>
      </c>
      <c r="AD145" s="228">
        <f t="shared" si="125"/>
        <v>2.5408787170083103E-3</v>
      </c>
      <c r="AE145" s="228">
        <f t="shared" si="126"/>
        <v>6.4560646545457965E-6</v>
      </c>
      <c r="AF145">
        <f t="shared" si="127"/>
        <v>0.14648919155081891</v>
      </c>
      <c r="AG145" s="246">
        <f t="shared" si="128"/>
        <v>6.4560646545457965E-6</v>
      </c>
      <c r="AH145">
        <f t="shared" si="104"/>
        <v>0.1439483128338106</v>
      </c>
      <c r="AI145">
        <f t="shared" si="105"/>
        <v>1.5892598451016136</v>
      </c>
      <c r="AJ145">
        <f t="shared" si="106"/>
        <v>0.65775542842909518</v>
      </c>
      <c r="AK145">
        <f t="shared" si="107"/>
        <v>-0.39946812856241531</v>
      </c>
      <c r="AL145">
        <f t="shared" si="108"/>
        <v>-0.59574958423901625</v>
      </c>
      <c r="AM145">
        <f t="shared" si="109"/>
        <v>-0.30700920919413938</v>
      </c>
      <c r="AN145" s="228">
        <f t="shared" si="133"/>
        <v>-0.25057223370885728</v>
      </c>
      <c r="AO145" s="228">
        <f t="shared" si="133"/>
        <v>-0.2440807567695302</v>
      </c>
      <c r="AP145" s="228">
        <f t="shared" si="133"/>
        <v>-0.23469453930385453</v>
      </c>
      <c r="AQ145" s="228">
        <f t="shared" si="133"/>
        <v>-0.22115964705095076</v>
      </c>
      <c r="AR145" s="228">
        <f t="shared" si="133"/>
        <v>-0.20171395551457727</v>
      </c>
      <c r="AS145" s="228">
        <f t="shared" si="133"/>
        <v>-0.17390893847833408</v>
      </c>
      <c r="AT145" s="228">
        <f t="shared" si="133"/>
        <v>-0.13438025015409458</v>
      </c>
      <c r="AU145" s="228">
        <f t="shared" si="110"/>
        <v>-7.8531267961195583E-2</v>
      </c>
    </row>
    <row r="146" spans="1:47" x14ac:dyDescent="0.2">
      <c r="A146" s="30" t="s">
        <v>102</v>
      </c>
      <c r="B146" s="43" t="s">
        <v>65</v>
      </c>
      <c r="C146" s="30">
        <v>54210.493029999998</v>
      </c>
      <c r="D146" s="30">
        <v>5.9999999999999995E-4</v>
      </c>
      <c r="E146" s="248">
        <f t="shared" si="89"/>
        <v>37296.712353911738</v>
      </c>
      <c r="F146" s="250">
        <f t="shared" si="119"/>
        <v>37296</v>
      </c>
      <c r="G146" s="256">
        <f t="shared" si="120"/>
        <v>0.26396453000052134</v>
      </c>
      <c r="H146" s="249"/>
      <c r="I146" s="247"/>
      <c r="J146" s="228"/>
      <c r="K146" s="228">
        <f t="shared" si="132"/>
        <v>0.26396453000052134</v>
      </c>
      <c r="L146" s="228">
        <f t="shared" si="91"/>
        <v>0.11657533845061047</v>
      </c>
      <c r="M146" s="245">
        <f t="shared" si="92"/>
        <v>39191.993029999998</v>
      </c>
      <c r="N146" s="228">
        <f t="shared" si="121"/>
        <v>2.1723573785736319E-2</v>
      </c>
      <c r="O146" s="252">
        <v>1</v>
      </c>
      <c r="P146" s="228">
        <f t="shared" si="130"/>
        <v>0.14738919154991087</v>
      </c>
      <c r="Q146" s="228"/>
      <c r="R146">
        <f t="shared" si="122"/>
        <v>2.1723573785736319E-2</v>
      </c>
      <c r="W146">
        <f t="shared" si="117"/>
        <v>0.12001621716671074</v>
      </c>
      <c r="Z146">
        <f t="shared" si="96"/>
        <v>37296</v>
      </c>
      <c r="AA146" s="228">
        <f t="shared" si="97"/>
        <v>0.26052365128442107</v>
      </c>
      <c r="AB146" s="228">
        <f t="shared" si="123"/>
        <v>0.12001621716671074</v>
      </c>
      <c r="AC146" s="228">
        <f t="shared" si="124"/>
        <v>0.14738919154991087</v>
      </c>
      <c r="AD146" s="228">
        <f t="shared" si="125"/>
        <v>3.4408787161002707E-3</v>
      </c>
      <c r="AE146" s="228">
        <f t="shared" si="126"/>
        <v>1.1839646338911848E-5</v>
      </c>
      <c r="AF146">
        <f t="shared" si="127"/>
        <v>0.14738919154991087</v>
      </c>
      <c r="AG146" s="246">
        <f t="shared" si="128"/>
        <v>1.1839646338911848E-5</v>
      </c>
      <c r="AH146">
        <f t="shared" si="104"/>
        <v>0.1439483128338106</v>
      </c>
      <c r="AI146">
        <f t="shared" si="105"/>
        <v>1.5892598451016136</v>
      </c>
      <c r="AJ146">
        <f t="shared" si="106"/>
        <v>0.65775542842909518</v>
      </c>
      <c r="AK146">
        <f t="shared" si="107"/>
        <v>-0.39946812856241531</v>
      </c>
      <c r="AL146">
        <f t="shared" si="108"/>
        <v>-0.59574958423901625</v>
      </c>
      <c r="AM146">
        <f t="shared" si="109"/>
        <v>-0.30700920919413938</v>
      </c>
      <c r="AN146" s="228">
        <f t="shared" si="133"/>
        <v>-0.25057223370885728</v>
      </c>
      <c r="AO146" s="228">
        <f t="shared" si="133"/>
        <v>-0.2440807567695302</v>
      </c>
      <c r="AP146" s="228">
        <f t="shared" si="133"/>
        <v>-0.23469453930385453</v>
      </c>
      <c r="AQ146" s="228">
        <f t="shared" si="133"/>
        <v>-0.22115964705095076</v>
      </c>
      <c r="AR146" s="228">
        <f t="shared" si="133"/>
        <v>-0.20171395551457727</v>
      </c>
      <c r="AS146" s="228">
        <f t="shared" si="133"/>
        <v>-0.17390893847833408</v>
      </c>
      <c r="AT146" s="228">
        <f t="shared" si="133"/>
        <v>-0.13438025015409458</v>
      </c>
      <c r="AU146" s="228">
        <f t="shared" si="110"/>
        <v>-7.8531267961195583E-2</v>
      </c>
    </row>
    <row r="147" spans="1:47" x14ac:dyDescent="0.2">
      <c r="A147" s="30" t="s">
        <v>106</v>
      </c>
      <c r="B147" s="43" t="s">
        <v>71</v>
      </c>
      <c r="C147" s="30">
        <v>54570.499409999997</v>
      </c>
      <c r="D147" s="30">
        <v>2.0000000000000001E-4</v>
      </c>
      <c r="E147" s="248">
        <f t="shared" si="89"/>
        <v>38268.251799157966</v>
      </c>
      <c r="F147" s="115">
        <f t="shared" ref="F147:F178" si="134">ROUND(2*E147,0)/2-1</f>
        <v>38267.5</v>
      </c>
      <c r="G147" s="256">
        <f t="shared" si="120"/>
        <v>0.27858106500207214</v>
      </c>
      <c r="H147" s="249"/>
      <c r="I147" s="247"/>
      <c r="J147" s="228"/>
      <c r="K147" s="228">
        <f t="shared" si="132"/>
        <v>0.27858106500207214</v>
      </c>
      <c r="L147" s="228">
        <f t="shared" si="91"/>
        <v>0.13175471734430955</v>
      </c>
      <c r="M147" s="245">
        <f t="shared" si="92"/>
        <v>39551.999409999997</v>
      </c>
      <c r="N147" s="228">
        <f t="shared" si="121"/>
        <v>2.1557976366518166E-2</v>
      </c>
      <c r="O147" s="252">
        <v>1</v>
      </c>
      <c r="P147" s="228">
        <f t="shared" si="130"/>
        <v>0.14682634765776259</v>
      </c>
      <c r="Q147" s="228"/>
      <c r="R147">
        <f t="shared" si="122"/>
        <v>2.1557976366518166E-2</v>
      </c>
      <c r="W147">
        <f t="shared" si="117"/>
        <v>0.1290356686945279</v>
      </c>
      <c r="Z147">
        <f t="shared" si="96"/>
        <v>38267.5</v>
      </c>
      <c r="AA147" s="228">
        <f t="shared" si="97"/>
        <v>0.28130011365185381</v>
      </c>
      <c r="AB147" s="228">
        <f t="shared" si="123"/>
        <v>0.1290356686945279</v>
      </c>
      <c r="AC147" s="228">
        <f t="shared" si="124"/>
        <v>0.14682634765776259</v>
      </c>
      <c r="AD147" s="228">
        <f t="shared" si="125"/>
        <v>-2.7190486497816746E-3</v>
      </c>
      <c r="AE147" s="228">
        <f t="shared" si="126"/>
        <v>7.3932255598795479E-6</v>
      </c>
      <c r="AF147">
        <f t="shared" si="127"/>
        <v>0.14682634765776259</v>
      </c>
      <c r="AG147" s="246">
        <f t="shared" si="128"/>
        <v>7.3932255598795479E-6</v>
      </c>
      <c r="AH147">
        <f t="shared" si="104"/>
        <v>0.14954539630754424</v>
      </c>
      <c r="AI147">
        <f t="shared" si="105"/>
        <v>1.6614732200518045</v>
      </c>
      <c r="AJ147">
        <f t="shared" si="106"/>
        <v>0.80456193159948375</v>
      </c>
      <c r="AK147">
        <f t="shared" si="107"/>
        <v>-0.26316369419171987</v>
      </c>
      <c r="AL147">
        <f t="shared" si="108"/>
        <v>-0.3786470837305661</v>
      </c>
      <c r="AM147">
        <f t="shared" si="109"/>
        <v>-0.19161845045875503</v>
      </c>
      <c r="AN147" s="228">
        <f t="shared" si="133"/>
        <v>-0.15689437855930824</v>
      </c>
      <c r="AO147" s="228">
        <f t="shared" si="133"/>
        <v>-0.15257648647161243</v>
      </c>
      <c r="AP147" s="228">
        <f t="shared" si="133"/>
        <v>-0.14644274541824187</v>
      </c>
      <c r="AQ147" s="228">
        <f t="shared" si="133"/>
        <v>-0.13773899028197228</v>
      </c>
      <c r="AR147" s="228">
        <f t="shared" si="133"/>
        <v>-0.12540623010467408</v>
      </c>
      <c r="AS147" s="228">
        <f t="shared" si="133"/>
        <v>-0.10796368204290296</v>
      </c>
      <c r="AT147" s="228">
        <f t="shared" si="133"/>
        <v>-8.3349142254739161E-2</v>
      </c>
      <c r="AU147" s="228">
        <f t="shared" si="110"/>
        <v>-4.8696086164714991E-2</v>
      </c>
    </row>
    <row r="148" spans="1:47" x14ac:dyDescent="0.2">
      <c r="A148" s="30" t="s">
        <v>106</v>
      </c>
      <c r="B148" s="43" t="s">
        <v>71</v>
      </c>
      <c r="C148" s="30">
        <v>54570.499709999996</v>
      </c>
      <c r="D148" s="30">
        <v>2.9999999999999997E-4</v>
      </c>
      <c r="E148" s="248">
        <f t="shared" si="89"/>
        <v>38268.252608759823</v>
      </c>
      <c r="F148" s="115">
        <f t="shared" si="134"/>
        <v>38267.5</v>
      </c>
      <c r="G148" s="256">
        <f t="shared" si="120"/>
        <v>0.27888106500176946</v>
      </c>
      <c r="H148" s="249"/>
      <c r="I148" s="247"/>
      <c r="J148" s="228"/>
      <c r="K148" s="228">
        <f t="shared" si="132"/>
        <v>0.27888106500176946</v>
      </c>
      <c r="L148" s="228">
        <f t="shared" si="91"/>
        <v>0.13175471734430955</v>
      </c>
      <c r="M148" s="245">
        <f t="shared" si="92"/>
        <v>39551.999709999996</v>
      </c>
      <c r="N148" s="228">
        <f t="shared" si="121"/>
        <v>2.1646162175023759E-2</v>
      </c>
      <c r="O148" s="252">
        <v>1</v>
      </c>
      <c r="P148" s="228">
        <f t="shared" si="130"/>
        <v>0.14712634765745991</v>
      </c>
      <c r="Q148" s="228"/>
      <c r="R148">
        <f t="shared" si="122"/>
        <v>2.1646162175023759E-2</v>
      </c>
      <c r="W148">
        <f t="shared" si="117"/>
        <v>0.12933566869422522</v>
      </c>
      <c r="Z148">
        <f t="shared" si="96"/>
        <v>38267.5</v>
      </c>
      <c r="AA148" s="228">
        <f t="shared" si="97"/>
        <v>0.28130011365185381</v>
      </c>
      <c r="AB148" s="228">
        <f t="shared" si="123"/>
        <v>0.12933566869422522</v>
      </c>
      <c r="AC148" s="228">
        <f t="shared" si="124"/>
        <v>0.14712634765745991</v>
      </c>
      <c r="AD148" s="228">
        <f t="shared" si="125"/>
        <v>-2.4190486500843544E-3</v>
      </c>
      <c r="AE148" s="228">
        <f t="shared" si="126"/>
        <v>5.8517963714749374E-6</v>
      </c>
      <c r="AF148">
        <f t="shared" si="127"/>
        <v>0.14712634765745991</v>
      </c>
      <c r="AG148" s="246">
        <f t="shared" si="128"/>
        <v>5.8517963714749374E-6</v>
      </c>
      <c r="AH148">
        <f t="shared" si="104"/>
        <v>0.14954539630754424</v>
      </c>
      <c r="AI148">
        <f t="shared" si="105"/>
        <v>1.6614732200518045</v>
      </c>
      <c r="AJ148">
        <f t="shared" si="106"/>
        <v>0.80456193159948375</v>
      </c>
      <c r="AK148">
        <f t="shared" si="107"/>
        <v>-0.26316369419171987</v>
      </c>
      <c r="AL148">
        <f t="shared" si="108"/>
        <v>-0.3786470837305661</v>
      </c>
      <c r="AM148">
        <f t="shared" si="109"/>
        <v>-0.19161845045875503</v>
      </c>
      <c r="AN148" s="228">
        <f t="shared" si="133"/>
        <v>-0.15689437855930824</v>
      </c>
      <c r="AO148" s="228">
        <f t="shared" si="133"/>
        <v>-0.15257648647161243</v>
      </c>
      <c r="AP148" s="228">
        <f t="shared" si="133"/>
        <v>-0.14644274541824187</v>
      </c>
      <c r="AQ148" s="228">
        <f t="shared" si="133"/>
        <v>-0.13773899028197228</v>
      </c>
      <c r="AR148" s="228">
        <f t="shared" si="133"/>
        <v>-0.12540623010467408</v>
      </c>
      <c r="AS148" s="228">
        <f t="shared" si="133"/>
        <v>-0.10796368204290296</v>
      </c>
      <c r="AT148" s="228">
        <f t="shared" si="133"/>
        <v>-8.3349142254739161E-2</v>
      </c>
      <c r="AU148" s="228">
        <f t="shared" si="110"/>
        <v>-4.8696086164714991E-2</v>
      </c>
    </row>
    <row r="149" spans="1:47" x14ac:dyDescent="0.2">
      <c r="A149" s="31" t="s">
        <v>101</v>
      </c>
      <c r="B149" s="44"/>
      <c r="C149" s="30">
        <v>54544.932000000001</v>
      </c>
      <c r="D149" s="47">
        <v>1E-3</v>
      </c>
      <c r="E149" s="248">
        <f t="shared" ref="E149:E212" si="135">+(C149-C$7)/C$8</f>
        <v>38199.253723824477</v>
      </c>
      <c r="F149" s="115">
        <f t="shared" si="134"/>
        <v>38198.5</v>
      </c>
      <c r="G149" s="256">
        <f t="shared" ref="G149:G180" si="136">+C149-(C$7+F149*C$8)</f>
        <v>0.27929425500769867</v>
      </c>
      <c r="H149" s="249"/>
      <c r="I149" s="247"/>
      <c r="J149" s="228"/>
      <c r="K149" s="228">
        <f t="shared" si="132"/>
        <v>0.27929425500769867</v>
      </c>
      <c r="L149" s="228">
        <f t="shared" ref="L149:L212" si="137">+D$11+D$12*F149+D$13*F149^2</f>
        <v>0.13066071731139126</v>
      </c>
      <c r="M149" s="245">
        <f t="shared" ref="M149:M212" si="138">+C149-15018.5</f>
        <v>39526.432000000001</v>
      </c>
      <c r="N149" s="228">
        <f t="shared" ref="N149:N180" si="139">+(L149-G149)^2</f>
        <v>2.2091928528119635E-2</v>
      </c>
      <c r="O149" s="252">
        <v>1</v>
      </c>
      <c r="P149" s="228">
        <f t="shared" si="130"/>
        <v>0.14863353769630741</v>
      </c>
      <c r="Q149" s="228"/>
      <c r="R149">
        <f t="shared" ref="R149:R180" si="140">O149*N149</f>
        <v>2.2091928528119635E-2</v>
      </c>
      <c r="W149">
        <f t="shared" si="117"/>
        <v>0.13010817105618927</v>
      </c>
      <c r="Z149">
        <f t="shared" ref="Z149:Z212" si="141">F149</f>
        <v>38198.5</v>
      </c>
      <c r="AA149" s="228">
        <f t="shared" ref="AA149:AA212" si="142">AB$3+AB$4*Z149+AB$5*Z149^2+AH149</f>
        <v>0.27984680126290062</v>
      </c>
      <c r="AB149" s="228">
        <f t="shared" ref="AB149:AB183" si="143">IF(O149&lt;&gt;0,G149-AH149, -9999)</f>
        <v>0.13010817105618927</v>
      </c>
      <c r="AC149" s="228">
        <f t="shared" ref="AC149:AC183" si="144">+G149-L149</f>
        <v>0.14863353769630741</v>
      </c>
      <c r="AD149" s="228">
        <f t="shared" ref="AD149:AD183" si="145">IF(O149&lt;&gt;0,G149-AA149, -9999)</f>
        <v>-5.5254625520195777E-4</v>
      </c>
      <c r="AE149" s="228">
        <f t="shared" ref="AE149:AE183" si="146">+(G149-AA149)^2*O149</f>
        <v>3.0530736413770706E-7</v>
      </c>
      <c r="AF149">
        <f t="shared" ref="AF149:AF183" si="147">IF(O149&lt;&gt;0,G149-L149, -9999)</f>
        <v>0.14863353769630741</v>
      </c>
      <c r="AG149" s="246">
        <f t="shared" ref="AG149:AG183" si="148">+(G149-AA149)^2</f>
        <v>3.0530736413770706E-7</v>
      </c>
      <c r="AH149">
        <f t="shared" ref="AH149:AH212" si="149">$AB$6*($AB$11/AI149*AJ149+$AB$12)</f>
        <v>0.1491860839515094</v>
      </c>
      <c r="AI149">
        <f t="shared" ref="AI149:AI212" si="150">1+$AB$7*COS(AL149)</f>
        <v>1.6572001122876459</v>
      </c>
      <c r="AJ149">
        <f t="shared" ref="AJ149:AJ212" si="151">SIN(AL149+RADIANS($AB$9))</f>
        <v>0.79500621531227234</v>
      </c>
      <c r="AK149">
        <f t="shared" ref="AK149:AK212" si="152">$AB$7*SIN(AL149)</f>
        <v>-0.27366030621089632</v>
      </c>
      <c r="AL149">
        <f t="shared" ref="AL149:AL212" si="153">2*ATAN(AM149)</f>
        <v>-0.39456670548572642</v>
      </c>
      <c r="AM149">
        <f t="shared" ref="AM149:AM212" si="154">SQRT((1+$AB$7)/(1-$AB$7))*TAN(AN149/2)</f>
        <v>-0.19988330722696371</v>
      </c>
      <c r="AN149" s="228">
        <f t="shared" si="133"/>
        <v>-0.16363198292459635</v>
      </c>
      <c r="AO149" s="228">
        <f t="shared" si="133"/>
        <v>-0.15914378986858016</v>
      </c>
      <c r="AP149" s="228">
        <f t="shared" si="133"/>
        <v>-0.15276180201809353</v>
      </c>
      <c r="AQ149" s="228">
        <f t="shared" si="133"/>
        <v>-0.14369765238291526</v>
      </c>
      <c r="AR149" s="228">
        <f t="shared" si="133"/>
        <v>-0.13084432385087713</v>
      </c>
      <c r="AS149" s="228">
        <f t="shared" si="133"/>
        <v>-0.11265447059909479</v>
      </c>
      <c r="AT149" s="228">
        <f t="shared" si="133"/>
        <v>-8.6974825249265031E-2</v>
      </c>
      <c r="AU149" s="228">
        <f t="shared" ref="AU149:AU212" si="155">RADIANS($AB$9)+$AB$18*(F149-AB$15)</f>
        <v>-5.0815105767347157E-2</v>
      </c>
    </row>
    <row r="150" spans="1:47" x14ac:dyDescent="0.2">
      <c r="A150" s="30" t="s">
        <v>106</v>
      </c>
      <c r="B150" s="43" t="s">
        <v>71</v>
      </c>
      <c r="C150" s="30">
        <v>54570.500410000001</v>
      </c>
      <c r="D150" s="30">
        <v>5.9999999999999995E-4</v>
      </c>
      <c r="E150" s="248">
        <f t="shared" si="135"/>
        <v>38268.254497830836</v>
      </c>
      <c r="F150" s="115">
        <f t="shared" si="134"/>
        <v>38267.5</v>
      </c>
      <c r="G150" s="256">
        <f t="shared" si="136"/>
        <v>0.27958106500591384</v>
      </c>
      <c r="H150" s="249"/>
      <c r="I150" s="247"/>
      <c r="J150" s="228"/>
      <c r="K150" s="228">
        <f t="shared" si="132"/>
        <v>0.27958106500591384</v>
      </c>
      <c r="L150" s="228">
        <f t="shared" si="137"/>
        <v>0.13175471734430955</v>
      </c>
      <c r="M150" s="245">
        <f t="shared" si="138"/>
        <v>39552.000410000001</v>
      </c>
      <c r="N150" s="228">
        <f t="shared" si="139"/>
        <v>2.1852629062969503E-2</v>
      </c>
      <c r="O150" s="252">
        <v>1</v>
      </c>
      <c r="P150" s="228">
        <f t="shared" si="130"/>
        <v>0.1478263476616043</v>
      </c>
      <c r="Q150" s="228"/>
      <c r="R150">
        <f t="shared" si="140"/>
        <v>2.1852629062969503E-2</v>
      </c>
      <c r="W150">
        <f t="shared" si="117"/>
        <v>0.13003566869836961</v>
      </c>
      <c r="Z150">
        <f t="shared" si="141"/>
        <v>38267.5</v>
      </c>
      <c r="AA150" s="228">
        <f t="shared" si="142"/>
        <v>0.28130011365185381</v>
      </c>
      <c r="AB150" s="228">
        <f t="shared" si="143"/>
        <v>0.13003566869836961</v>
      </c>
      <c r="AC150" s="228">
        <f t="shared" si="144"/>
        <v>0.1478263476616043</v>
      </c>
      <c r="AD150" s="228">
        <f t="shared" si="145"/>
        <v>-1.719048645939969E-3</v>
      </c>
      <c r="AE150" s="228">
        <f t="shared" si="146"/>
        <v>2.9551282471080407E-6</v>
      </c>
      <c r="AF150">
        <f t="shared" si="147"/>
        <v>0.1478263476616043</v>
      </c>
      <c r="AG150" s="246">
        <f t="shared" si="148"/>
        <v>2.9551282471080407E-6</v>
      </c>
      <c r="AH150">
        <f t="shared" si="149"/>
        <v>0.14954539630754424</v>
      </c>
      <c r="AI150">
        <f t="shared" si="150"/>
        <v>1.6614732200518045</v>
      </c>
      <c r="AJ150">
        <f t="shared" si="151"/>
        <v>0.80456193159948375</v>
      </c>
      <c r="AK150">
        <f t="shared" si="152"/>
        <v>-0.26316369419171987</v>
      </c>
      <c r="AL150">
        <f t="shared" si="153"/>
        <v>-0.3786470837305661</v>
      </c>
      <c r="AM150">
        <f t="shared" si="154"/>
        <v>-0.19161845045875503</v>
      </c>
      <c r="AN150" s="228">
        <f t="shared" si="133"/>
        <v>-0.15689437855930824</v>
      </c>
      <c r="AO150" s="228">
        <f t="shared" si="133"/>
        <v>-0.15257648647161243</v>
      </c>
      <c r="AP150" s="228">
        <f t="shared" si="133"/>
        <v>-0.14644274541824187</v>
      </c>
      <c r="AQ150" s="228">
        <f t="shared" si="133"/>
        <v>-0.13773899028197228</v>
      </c>
      <c r="AR150" s="228">
        <f t="shared" si="133"/>
        <v>-0.12540623010467408</v>
      </c>
      <c r="AS150" s="228">
        <f t="shared" si="133"/>
        <v>-0.10796368204290296</v>
      </c>
      <c r="AT150" s="228">
        <f t="shared" si="133"/>
        <v>-8.3349142254739161E-2</v>
      </c>
      <c r="AU150" s="228">
        <f t="shared" si="155"/>
        <v>-4.8696086164714991E-2</v>
      </c>
    </row>
    <row r="151" spans="1:47" x14ac:dyDescent="0.2">
      <c r="A151" s="141" t="s">
        <v>109</v>
      </c>
      <c r="B151" s="142" t="s">
        <v>71</v>
      </c>
      <c r="C151" s="141">
        <v>54872.887300000002</v>
      </c>
      <c r="D151" s="141">
        <v>2.9999999999999997E-4</v>
      </c>
      <c r="E151" s="248">
        <f t="shared" si="135"/>
        <v>39084.297789508986</v>
      </c>
      <c r="F151" s="115">
        <f t="shared" si="134"/>
        <v>39083.5</v>
      </c>
      <c r="G151" s="256">
        <f t="shared" si="136"/>
        <v>0.29562290500325616</v>
      </c>
      <c r="H151" s="249"/>
      <c r="I151" s="247"/>
      <c r="J151" s="228"/>
      <c r="K151" s="228">
        <f t="shared" si="132"/>
        <v>0.29562290500325616</v>
      </c>
      <c r="L151" s="228">
        <f t="shared" si="137"/>
        <v>0.14487681018926457</v>
      </c>
      <c r="M151" s="245">
        <f t="shared" si="138"/>
        <v>39854.387300000002</v>
      </c>
      <c r="N151" s="228">
        <f t="shared" si="139"/>
        <v>2.2724385101668944E-2</v>
      </c>
      <c r="O151" s="252">
        <v>1</v>
      </c>
      <c r="P151" s="228">
        <f t="shared" si="130"/>
        <v>0.15074609481399159</v>
      </c>
      <c r="Q151" s="228"/>
      <c r="R151">
        <f t="shared" si="140"/>
        <v>2.2724385101668944E-2</v>
      </c>
      <c r="W151">
        <f t="shared" si="117"/>
        <v>0.14231886420848364</v>
      </c>
      <c r="Z151">
        <f t="shared" si="141"/>
        <v>39083.5</v>
      </c>
      <c r="AA151" s="228">
        <f t="shared" si="142"/>
        <v>0.29818085098403713</v>
      </c>
      <c r="AB151" s="228">
        <f t="shared" si="143"/>
        <v>0.14231886420848364</v>
      </c>
      <c r="AC151" s="228">
        <f t="shared" si="144"/>
        <v>0.15074609481399159</v>
      </c>
      <c r="AD151" s="228">
        <f t="shared" si="145"/>
        <v>-2.5579459807809624E-3</v>
      </c>
      <c r="AE151" s="228">
        <f t="shared" si="146"/>
        <v>6.5430876405934797E-6</v>
      </c>
      <c r="AF151">
        <f t="shared" si="147"/>
        <v>0.15074609481399159</v>
      </c>
      <c r="AG151" s="246">
        <f t="shared" si="148"/>
        <v>6.5430876405934797E-6</v>
      </c>
      <c r="AH151">
        <f t="shared" si="149"/>
        <v>0.15330404079477253</v>
      </c>
      <c r="AI151">
        <f t="shared" si="150"/>
        <v>1.6996117858566624</v>
      </c>
      <c r="AJ151">
        <f t="shared" si="151"/>
        <v>0.90334814122766738</v>
      </c>
      <c r="AK151">
        <f t="shared" si="152"/>
        <v>-0.13170155609098658</v>
      </c>
      <c r="AL151">
        <f t="shared" si="153"/>
        <v>-0.18607187921352797</v>
      </c>
      <c r="AM151">
        <f t="shared" si="154"/>
        <v>-9.3305302214283528E-2</v>
      </c>
      <c r="AN151" s="228">
        <f t="shared" ref="AN151:AT160" si="156">$AU151+$AB$7*SIN(AO151)</f>
        <v>-7.6516760815441898E-2</v>
      </c>
      <c r="AO151" s="228">
        <f t="shared" si="156"/>
        <v>-7.4349089705092589E-2</v>
      </c>
      <c r="AP151" s="228">
        <f t="shared" si="156"/>
        <v>-7.1296088340005864E-2</v>
      </c>
      <c r="AQ151" s="228">
        <f t="shared" si="156"/>
        <v>-6.6997288136825386E-2</v>
      </c>
      <c r="AR151" s="228">
        <f t="shared" si="156"/>
        <v>-6.0946415049894148E-2</v>
      </c>
      <c r="AS151" s="228">
        <f t="shared" si="156"/>
        <v>-5.2433105145590089E-2</v>
      </c>
      <c r="AT151" s="228">
        <f t="shared" si="156"/>
        <v>-4.0461551125721723E-2</v>
      </c>
      <c r="AU151" s="228">
        <f t="shared" si="155"/>
        <v>-2.3636376081412891E-2</v>
      </c>
    </row>
    <row r="152" spans="1:47" x14ac:dyDescent="0.2">
      <c r="A152" s="62" t="s">
        <v>109</v>
      </c>
      <c r="B152" s="43"/>
      <c r="C152" s="47">
        <v>54872.8874</v>
      </c>
      <c r="D152" s="47">
        <v>5.0000000000000001E-4</v>
      </c>
      <c r="E152" s="248">
        <f t="shared" si="135"/>
        <v>39084.29805937627</v>
      </c>
      <c r="F152" s="115">
        <f t="shared" si="134"/>
        <v>39083.5</v>
      </c>
      <c r="G152" s="256">
        <f t="shared" si="136"/>
        <v>0.29572290500072995</v>
      </c>
      <c r="H152" s="249"/>
      <c r="I152" s="247"/>
      <c r="J152" s="228"/>
      <c r="K152" s="228">
        <f t="shared" si="132"/>
        <v>0.29572290500072995</v>
      </c>
      <c r="L152" s="228">
        <f t="shared" si="137"/>
        <v>0.14487681018926457</v>
      </c>
      <c r="M152" s="245">
        <f t="shared" si="138"/>
        <v>39854.3874</v>
      </c>
      <c r="N152" s="228">
        <f t="shared" si="139"/>
        <v>2.2754544319869605E-2</v>
      </c>
      <c r="O152" s="252">
        <v>1</v>
      </c>
      <c r="P152" s="228">
        <f t="shared" si="130"/>
        <v>0.15084609481146538</v>
      </c>
      <c r="Q152" s="228"/>
      <c r="R152">
        <f t="shared" si="140"/>
        <v>2.2754544319869605E-2</v>
      </c>
      <c r="W152">
        <f t="shared" si="117"/>
        <v>0.14241886420595742</v>
      </c>
      <c r="Z152">
        <f t="shared" si="141"/>
        <v>39083.5</v>
      </c>
      <c r="AA152" s="228">
        <f t="shared" si="142"/>
        <v>0.29818085098403713</v>
      </c>
      <c r="AB152" s="228">
        <f t="shared" si="143"/>
        <v>0.14241886420595742</v>
      </c>
      <c r="AC152" s="228">
        <f t="shared" si="144"/>
        <v>0.15084609481146538</v>
      </c>
      <c r="AD152" s="228">
        <f t="shared" si="145"/>
        <v>-2.4579459833071748E-3</v>
      </c>
      <c r="AE152" s="228">
        <f t="shared" si="146"/>
        <v>6.0414984568558743E-6</v>
      </c>
      <c r="AF152">
        <f t="shared" si="147"/>
        <v>0.15084609481146538</v>
      </c>
      <c r="AG152" s="246">
        <f t="shared" si="148"/>
        <v>6.0414984568558743E-6</v>
      </c>
      <c r="AH152">
        <f t="shared" si="149"/>
        <v>0.15330404079477253</v>
      </c>
      <c r="AI152">
        <f t="shared" si="150"/>
        <v>1.6996117858566624</v>
      </c>
      <c r="AJ152">
        <f t="shared" si="151"/>
        <v>0.90334814122766738</v>
      </c>
      <c r="AK152">
        <f t="shared" si="152"/>
        <v>-0.13170155609098658</v>
      </c>
      <c r="AL152">
        <f t="shared" si="153"/>
        <v>-0.18607187921352797</v>
      </c>
      <c r="AM152">
        <f t="shared" si="154"/>
        <v>-9.3305302214283528E-2</v>
      </c>
      <c r="AN152" s="228">
        <f t="shared" si="156"/>
        <v>-7.6516760815441898E-2</v>
      </c>
      <c r="AO152" s="228">
        <f t="shared" si="156"/>
        <v>-7.4349089705092589E-2</v>
      </c>
      <c r="AP152" s="228">
        <f t="shared" si="156"/>
        <v>-7.1296088340005864E-2</v>
      </c>
      <c r="AQ152" s="228">
        <f t="shared" si="156"/>
        <v>-6.6997288136825386E-2</v>
      </c>
      <c r="AR152" s="228">
        <f t="shared" si="156"/>
        <v>-6.0946415049894148E-2</v>
      </c>
      <c r="AS152" s="228">
        <f t="shared" si="156"/>
        <v>-5.2433105145590089E-2</v>
      </c>
      <c r="AT152" s="228">
        <f t="shared" si="156"/>
        <v>-4.0461551125721723E-2</v>
      </c>
      <c r="AU152" s="228">
        <f t="shared" si="155"/>
        <v>-2.3636376081412891E-2</v>
      </c>
    </row>
    <row r="153" spans="1:47" x14ac:dyDescent="0.2">
      <c r="A153" s="47" t="s">
        <v>105</v>
      </c>
      <c r="B153" s="44" t="s">
        <v>71</v>
      </c>
      <c r="C153" s="47">
        <v>54964.4156</v>
      </c>
      <c r="D153" s="47">
        <v>2.0000000000000001E-4</v>
      </c>
      <c r="E153" s="248">
        <f t="shared" si="135"/>
        <v>39331.302728161267</v>
      </c>
      <c r="F153" s="115">
        <f t="shared" si="134"/>
        <v>39330.5</v>
      </c>
      <c r="G153" s="256">
        <f t="shared" si="136"/>
        <v>0.29745293500309344</v>
      </c>
      <c r="H153" s="249"/>
      <c r="I153" s="247"/>
      <c r="J153" s="228"/>
      <c r="K153" s="228">
        <f t="shared" si="132"/>
        <v>0.29745293500309344</v>
      </c>
      <c r="L153" s="228">
        <f t="shared" si="137"/>
        <v>0.14891584292282453</v>
      </c>
      <c r="M153" s="245">
        <f t="shared" si="138"/>
        <v>39945.9156</v>
      </c>
      <c r="N153" s="228">
        <f t="shared" si="139"/>
        <v>2.2063267723662284E-2</v>
      </c>
      <c r="O153" s="252">
        <v>1</v>
      </c>
      <c r="P153" s="228">
        <f t="shared" si="130"/>
        <v>0.14853709208026891</v>
      </c>
      <c r="Q153" s="228"/>
      <c r="R153">
        <f t="shared" si="140"/>
        <v>2.2063267723662284E-2</v>
      </c>
      <c r="W153">
        <f t="shared" si="117"/>
        <v>0.14319857657403137</v>
      </c>
      <c r="Z153">
        <f t="shared" si="141"/>
        <v>39330.5</v>
      </c>
      <c r="AA153" s="228">
        <f t="shared" si="142"/>
        <v>0.3031702013518866</v>
      </c>
      <c r="AB153" s="228">
        <f t="shared" si="143"/>
        <v>0.14319857657403137</v>
      </c>
      <c r="AC153" s="228">
        <f t="shared" si="144"/>
        <v>0.14853709208026891</v>
      </c>
      <c r="AD153" s="228">
        <f t="shared" si="145"/>
        <v>-5.7172663487931596E-3</v>
      </c>
      <c r="AE153" s="228">
        <f t="shared" si="146"/>
        <v>3.268713450304267E-5</v>
      </c>
      <c r="AF153">
        <f t="shared" si="147"/>
        <v>0.14853709208026891</v>
      </c>
      <c r="AG153" s="246">
        <f t="shared" si="148"/>
        <v>3.268713450304267E-5</v>
      </c>
      <c r="AH153">
        <f t="shared" si="149"/>
        <v>0.15425435842906207</v>
      </c>
      <c r="AI153">
        <f t="shared" si="150"/>
        <v>1.7062009640460905</v>
      </c>
      <c r="AJ153">
        <f t="shared" si="151"/>
        <v>0.92723619147637215</v>
      </c>
      <c r="AK153">
        <f t="shared" si="152"/>
        <v>-8.9900774005056763E-2</v>
      </c>
      <c r="AL153">
        <f t="shared" si="153"/>
        <v>-0.12662090386067845</v>
      </c>
      <c r="AM153">
        <f t="shared" si="154"/>
        <v>-6.3395175033891943E-2</v>
      </c>
      <c r="AN153" s="228">
        <f t="shared" si="156"/>
        <v>-5.2002058932918607E-2</v>
      </c>
      <c r="AO153" s="228">
        <f t="shared" si="156"/>
        <v>-5.0521765977099814E-2</v>
      </c>
      <c r="AP153" s="228">
        <f t="shared" si="156"/>
        <v>-4.8439863021572549E-2</v>
      </c>
      <c r="AQ153" s="228">
        <f t="shared" si="156"/>
        <v>-4.5512201509619071E-2</v>
      </c>
      <c r="AR153" s="228">
        <f t="shared" si="156"/>
        <v>-4.1395852508308101E-2</v>
      </c>
      <c r="AS153" s="228">
        <f t="shared" si="156"/>
        <v>-3.5609356664477482E-2</v>
      </c>
      <c r="AT153" s="228">
        <f t="shared" si="156"/>
        <v>-2.7477049107292185E-2</v>
      </c>
      <c r="AU153" s="228">
        <f t="shared" si="155"/>
        <v>-1.6050900112570154E-2</v>
      </c>
    </row>
    <row r="154" spans="1:47" x14ac:dyDescent="0.2">
      <c r="A154" s="39" t="s">
        <v>107</v>
      </c>
      <c r="B154" s="43" t="s">
        <v>71</v>
      </c>
      <c r="C154" s="30">
        <v>54947.373489999998</v>
      </c>
      <c r="D154" s="30">
        <v>6.9999999999999999E-4</v>
      </c>
      <c r="E154" s="248">
        <f t="shared" si="135"/>
        <v>39285.311648516436</v>
      </c>
      <c r="F154" s="115">
        <f t="shared" si="134"/>
        <v>39284.5</v>
      </c>
      <c r="G154" s="256">
        <f t="shared" si="136"/>
        <v>0.30075839500204893</v>
      </c>
      <c r="H154" s="249"/>
      <c r="I154" s="247"/>
      <c r="J154" s="228"/>
      <c r="K154" s="228">
        <f t="shared" si="132"/>
        <v>0.30075839500204893</v>
      </c>
      <c r="L154" s="228">
        <f t="shared" si="137"/>
        <v>0.14816127407456367</v>
      </c>
      <c r="M154" s="245">
        <f t="shared" si="138"/>
        <v>39928.873489999998</v>
      </c>
      <c r="N154" s="228">
        <f t="shared" si="139"/>
        <v>2.3285881315357561E-2</v>
      </c>
      <c r="O154" s="252">
        <v>1</v>
      </c>
      <c r="P154" s="228">
        <f t="shared" si="130"/>
        <v>0.15259712092748526</v>
      </c>
      <c r="Q154" s="228"/>
      <c r="R154">
        <f t="shared" si="140"/>
        <v>2.3285881315357561E-2</v>
      </c>
      <c r="W154">
        <f t="shared" si="117"/>
        <v>0.14667417083854037</v>
      </c>
      <c r="Z154">
        <f t="shared" si="141"/>
        <v>39284.5</v>
      </c>
      <c r="AA154" s="228">
        <f t="shared" si="142"/>
        <v>0.30224549823807223</v>
      </c>
      <c r="AB154" s="228">
        <f t="shared" si="143"/>
        <v>0.14667417083854037</v>
      </c>
      <c r="AC154" s="228">
        <f t="shared" si="144"/>
        <v>0.15259712092748526</v>
      </c>
      <c r="AD154" s="228">
        <f t="shared" si="145"/>
        <v>-1.4871032360233016E-3</v>
      </c>
      <c r="AE154" s="228">
        <f t="shared" si="146"/>
        <v>2.2114760345909757E-6</v>
      </c>
      <c r="AF154">
        <f t="shared" si="147"/>
        <v>0.15259712092748526</v>
      </c>
      <c r="AG154" s="246">
        <f t="shared" si="148"/>
        <v>2.2114760345909757E-6</v>
      </c>
      <c r="AH154">
        <f t="shared" si="149"/>
        <v>0.15408422416350856</v>
      </c>
      <c r="AI154">
        <f t="shared" si="150"/>
        <v>1.7051596861007905</v>
      </c>
      <c r="AJ154">
        <f t="shared" si="151"/>
        <v>0.92302287422315843</v>
      </c>
      <c r="AK154">
        <f t="shared" si="152"/>
        <v>-9.7733146294236878E-2</v>
      </c>
      <c r="AL154">
        <f t="shared" si="153"/>
        <v>-0.13771982727889368</v>
      </c>
      <c r="AM154">
        <f t="shared" si="154"/>
        <v>-6.8968957867578187E-2</v>
      </c>
      <c r="AN154" s="228">
        <f t="shared" si="156"/>
        <v>-5.6571804907258869E-2</v>
      </c>
      <c r="AO154" s="228">
        <f t="shared" si="156"/>
        <v>-5.4962648037513009E-2</v>
      </c>
      <c r="AP154" s="228">
        <f t="shared" si="156"/>
        <v>-5.2699000104330297E-2</v>
      </c>
      <c r="AQ154" s="228">
        <f t="shared" si="156"/>
        <v>-4.9515115295079092E-2</v>
      </c>
      <c r="AR154" s="228">
        <f t="shared" si="156"/>
        <v>-4.5037733915797282E-2</v>
      </c>
      <c r="AS154" s="228">
        <f t="shared" si="156"/>
        <v>-3.8742863015584064E-2</v>
      </c>
      <c r="AT154" s="228">
        <f t="shared" si="156"/>
        <v>-2.9895274602583621E-2</v>
      </c>
      <c r="AU154" s="228">
        <f t="shared" si="155"/>
        <v>-1.7463579847658339E-2</v>
      </c>
    </row>
    <row r="155" spans="1:47" x14ac:dyDescent="0.2">
      <c r="A155" s="39" t="s">
        <v>107</v>
      </c>
      <c r="B155" s="43" t="s">
        <v>71</v>
      </c>
      <c r="C155" s="30">
        <v>54947.374790000002</v>
      </c>
      <c r="D155" s="30">
        <v>6.9999999999999999E-4</v>
      </c>
      <c r="E155" s="248">
        <f t="shared" si="135"/>
        <v>39285.315156791155</v>
      </c>
      <c r="F155" s="115">
        <f t="shared" si="134"/>
        <v>39284.5</v>
      </c>
      <c r="G155" s="256">
        <f t="shared" si="136"/>
        <v>0.30205839500558795</v>
      </c>
      <c r="H155" s="249"/>
      <c r="I155" s="247"/>
      <c r="J155" s="228"/>
      <c r="K155" s="228">
        <f t="shared" si="132"/>
        <v>0.30205839500558795</v>
      </c>
      <c r="L155" s="228">
        <f t="shared" si="137"/>
        <v>0.14816127407456367</v>
      </c>
      <c r="M155" s="245">
        <f t="shared" si="138"/>
        <v>39928.874790000002</v>
      </c>
      <c r="N155" s="228">
        <f t="shared" si="139"/>
        <v>2.3684323830858313E-2</v>
      </c>
      <c r="O155" s="252">
        <v>1</v>
      </c>
      <c r="P155" s="228">
        <f t="shared" si="130"/>
        <v>0.15389712093102428</v>
      </c>
      <c r="Q155" s="228"/>
      <c r="R155">
        <f t="shared" si="140"/>
        <v>2.3684323830858313E-2</v>
      </c>
      <c r="W155">
        <f t="shared" si="117"/>
        <v>0.14797417084207939</v>
      </c>
      <c r="Z155">
        <f t="shared" si="141"/>
        <v>39284.5</v>
      </c>
      <c r="AA155" s="228">
        <f t="shared" si="142"/>
        <v>0.30224549823807223</v>
      </c>
      <c r="AB155" s="228">
        <f t="shared" si="143"/>
        <v>0.14797417084207939</v>
      </c>
      <c r="AC155" s="228">
        <f t="shared" si="144"/>
        <v>0.15389712093102428</v>
      </c>
      <c r="AD155" s="228">
        <f t="shared" si="145"/>
        <v>-1.8710323248427585E-4</v>
      </c>
      <c r="AE155" s="228">
        <f t="shared" si="146"/>
        <v>3.5007619606064977E-8</v>
      </c>
      <c r="AF155">
        <f t="shared" si="147"/>
        <v>0.15389712093102428</v>
      </c>
      <c r="AG155" s="246">
        <f t="shared" si="148"/>
        <v>3.5007619606064977E-8</v>
      </c>
      <c r="AH155">
        <f t="shared" si="149"/>
        <v>0.15408422416350856</v>
      </c>
      <c r="AI155">
        <f t="shared" si="150"/>
        <v>1.7051596861007905</v>
      </c>
      <c r="AJ155">
        <f t="shared" si="151"/>
        <v>0.92302287422315843</v>
      </c>
      <c r="AK155">
        <f t="shared" si="152"/>
        <v>-9.7733146294236878E-2</v>
      </c>
      <c r="AL155">
        <f t="shared" si="153"/>
        <v>-0.13771982727889368</v>
      </c>
      <c r="AM155">
        <f t="shared" si="154"/>
        <v>-6.8968957867578187E-2</v>
      </c>
      <c r="AN155" s="228">
        <f t="shared" si="156"/>
        <v>-5.6571804907258869E-2</v>
      </c>
      <c r="AO155" s="228">
        <f t="shared" si="156"/>
        <v>-5.4962648037513009E-2</v>
      </c>
      <c r="AP155" s="228">
        <f t="shared" si="156"/>
        <v>-5.2699000104330297E-2</v>
      </c>
      <c r="AQ155" s="228">
        <f t="shared" si="156"/>
        <v>-4.9515115295079092E-2</v>
      </c>
      <c r="AR155" s="228">
        <f t="shared" si="156"/>
        <v>-4.5037733915797282E-2</v>
      </c>
      <c r="AS155" s="228">
        <f t="shared" si="156"/>
        <v>-3.8742863015584064E-2</v>
      </c>
      <c r="AT155" s="228">
        <f t="shared" si="156"/>
        <v>-2.9895274602583621E-2</v>
      </c>
      <c r="AU155" s="228">
        <f t="shared" si="155"/>
        <v>-1.7463579847658339E-2</v>
      </c>
    </row>
    <row r="156" spans="1:47" x14ac:dyDescent="0.2">
      <c r="A156" s="39" t="s">
        <v>107</v>
      </c>
      <c r="B156" s="43" t="s">
        <v>71</v>
      </c>
      <c r="C156" s="30">
        <v>54947.375789999998</v>
      </c>
      <c r="D156" s="30">
        <v>2.9999999999999997E-4</v>
      </c>
      <c r="E156" s="248">
        <f t="shared" si="135"/>
        <v>39285.317855464004</v>
      </c>
      <c r="F156" s="115">
        <f t="shared" si="134"/>
        <v>39284.5</v>
      </c>
      <c r="G156" s="256">
        <f t="shared" si="136"/>
        <v>0.3030583950021537</v>
      </c>
      <c r="H156" s="249"/>
      <c r="I156" s="247"/>
      <c r="J156" s="228"/>
      <c r="K156" s="228">
        <f t="shared" si="132"/>
        <v>0.3030583950021537</v>
      </c>
      <c r="L156" s="228">
        <f t="shared" si="137"/>
        <v>0.14816127407456367</v>
      </c>
      <c r="M156" s="245">
        <f t="shared" si="138"/>
        <v>39928.875789999998</v>
      </c>
      <c r="N156" s="228">
        <f t="shared" si="139"/>
        <v>2.3993118071656449E-2</v>
      </c>
      <c r="O156" s="252">
        <v>1</v>
      </c>
      <c r="P156" s="228">
        <f t="shared" si="130"/>
        <v>0.15489712092759003</v>
      </c>
      <c r="Q156" s="228"/>
      <c r="R156">
        <f t="shared" si="140"/>
        <v>2.3993118071656449E-2</v>
      </c>
      <c r="W156">
        <f t="shared" si="117"/>
        <v>0.14897417083864514</v>
      </c>
      <c r="Z156">
        <f t="shared" si="141"/>
        <v>39284.5</v>
      </c>
      <c r="AA156" s="228">
        <f t="shared" si="142"/>
        <v>0.30224549823807223</v>
      </c>
      <c r="AB156" s="228">
        <f t="shared" si="143"/>
        <v>0.14897417083864514</v>
      </c>
      <c r="AC156" s="228">
        <f t="shared" si="144"/>
        <v>0.15489712092759003</v>
      </c>
      <c r="AD156" s="228">
        <f t="shared" si="145"/>
        <v>8.1289676408147216E-4</v>
      </c>
      <c r="AE156" s="228">
        <f t="shared" si="146"/>
        <v>6.6080114905412861E-7</v>
      </c>
      <c r="AF156">
        <f t="shared" si="147"/>
        <v>0.15489712092759003</v>
      </c>
      <c r="AG156" s="246">
        <f t="shared" si="148"/>
        <v>6.6080114905412861E-7</v>
      </c>
      <c r="AH156">
        <f t="shared" si="149"/>
        <v>0.15408422416350856</v>
      </c>
      <c r="AI156">
        <f t="shared" si="150"/>
        <v>1.7051596861007905</v>
      </c>
      <c r="AJ156">
        <f t="shared" si="151"/>
        <v>0.92302287422315843</v>
      </c>
      <c r="AK156">
        <f t="shared" si="152"/>
        <v>-9.7733146294236878E-2</v>
      </c>
      <c r="AL156">
        <f t="shared" si="153"/>
        <v>-0.13771982727889368</v>
      </c>
      <c r="AM156">
        <f t="shared" si="154"/>
        <v>-6.8968957867578187E-2</v>
      </c>
      <c r="AN156" s="228">
        <f t="shared" si="156"/>
        <v>-5.6571804907258869E-2</v>
      </c>
      <c r="AO156" s="228">
        <f t="shared" si="156"/>
        <v>-5.4962648037513009E-2</v>
      </c>
      <c r="AP156" s="228">
        <f t="shared" si="156"/>
        <v>-5.2699000104330297E-2</v>
      </c>
      <c r="AQ156" s="228">
        <f t="shared" si="156"/>
        <v>-4.9515115295079092E-2</v>
      </c>
      <c r="AR156" s="228">
        <f t="shared" si="156"/>
        <v>-4.5037733915797282E-2</v>
      </c>
      <c r="AS156" s="228">
        <f t="shared" si="156"/>
        <v>-3.8742863015584064E-2</v>
      </c>
      <c r="AT156" s="228">
        <f t="shared" si="156"/>
        <v>-2.9895274602583621E-2</v>
      </c>
      <c r="AU156" s="228">
        <f t="shared" si="155"/>
        <v>-1.7463579847658339E-2</v>
      </c>
    </row>
    <row r="157" spans="1:47" x14ac:dyDescent="0.2">
      <c r="A157" s="31" t="s">
        <v>214</v>
      </c>
      <c r="B157" s="43"/>
      <c r="C157" s="40">
        <v>55274.032800000001</v>
      </c>
      <c r="D157" s="30">
        <v>2.0000000000000001E-4</v>
      </c>
      <c r="E157" s="248">
        <f t="shared" si="135"/>
        <v>40166.858261167916</v>
      </c>
      <c r="F157" s="115">
        <f t="shared" si="134"/>
        <v>40166</v>
      </c>
      <c r="G157" s="256">
        <f t="shared" si="136"/>
        <v>0.31803083000704646</v>
      </c>
      <c r="H157" s="249"/>
      <c r="I157" s="247"/>
      <c r="J157" s="228"/>
      <c r="K157" s="228">
        <f t="shared" si="132"/>
        <v>0.31803083000704646</v>
      </c>
      <c r="L157" s="228">
        <f t="shared" si="137"/>
        <v>0.1628091220447736</v>
      </c>
      <c r="M157" s="245">
        <f t="shared" si="138"/>
        <v>40255.532800000001</v>
      </c>
      <c r="N157" s="228">
        <f t="shared" si="139"/>
        <v>2.4093778622725121E-2</v>
      </c>
      <c r="O157" s="252">
        <v>1</v>
      </c>
      <c r="P157" s="228">
        <f t="shared" si="130"/>
        <v>0.15522170796227286</v>
      </c>
      <c r="Q157" s="228"/>
      <c r="R157">
        <f t="shared" si="140"/>
        <v>2.4093778622725121E-2</v>
      </c>
      <c r="W157">
        <f t="shared" si="117"/>
        <v>0.16124669370999598</v>
      </c>
      <c r="Z157">
        <f t="shared" si="141"/>
        <v>40166</v>
      </c>
      <c r="AA157" s="228">
        <f t="shared" si="142"/>
        <v>0.31959325834182406</v>
      </c>
      <c r="AB157" s="228">
        <f t="shared" si="143"/>
        <v>0.16124669370999598</v>
      </c>
      <c r="AC157" s="228">
        <f t="shared" si="144"/>
        <v>0.15522170796227286</v>
      </c>
      <c r="AD157" s="228">
        <f t="shared" si="145"/>
        <v>-1.5624283347775991E-3</v>
      </c>
      <c r="AE157" s="228">
        <f t="shared" si="146"/>
        <v>2.4411823013159014E-6</v>
      </c>
      <c r="AF157">
        <f t="shared" si="147"/>
        <v>0.15522170796227286</v>
      </c>
      <c r="AG157" s="246">
        <f t="shared" si="148"/>
        <v>2.4411823013159014E-6</v>
      </c>
      <c r="AH157">
        <f t="shared" si="149"/>
        <v>0.15678413629705049</v>
      </c>
      <c r="AI157">
        <f t="shared" si="150"/>
        <v>1.7098517787696887</v>
      </c>
      <c r="AJ157">
        <f t="shared" si="151"/>
        <v>0.98360426679910518</v>
      </c>
      <c r="AK157">
        <f t="shared" si="152"/>
        <v>5.3966683832200567E-2</v>
      </c>
      <c r="AL157">
        <f t="shared" si="153"/>
        <v>7.5879319494343719E-2</v>
      </c>
      <c r="AM157">
        <f t="shared" si="154"/>
        <v>3.7957873907982831E-2</v>
      </c>
      <c r="AN157" s="228">
        <f t="shared" si="156"/>
        <v>3.1140745023936746E-2</v>
      </c>
      <c r="AO157" s="228">
        <f t="shared" si="156"/>
        <v>3.0251944428460759E-2</v>
      </c>
      <c r="AP157" s="228">
        <f t="shared" si="156"/>
        <v>2.9002905820993814E-2</v>
      </c>
      <c r="AQ157" s="228">
        <f t="shared" si="156"/>
        <v>2.7247697890436292E-2</v>
      </c>
      <c r="AR157" s="228">
        <f t="shared" si="156"/>
        <v>2.478133762106852E-2</v>
      </c>
      <c r="AS157" s="228">
        <f t="shared" si="156"/>
        <v>2.1315940888760349E-2</v>
      </c>
      <c r="AT157" s="228">
        <f t="shared" si="156"/>
        <v>1.6447255940610087E-2</v>
      </c>
      <c r="AU157" s="228">
        <f t="shared" si="155"/>
        <v>9.6076633366932729E-3</v>
      </c>
    </row>
    <row r="158" spans="1:47" x14ac:dyDescent="0.2">
      <c r="A158" s="254" t="s">
        <v>215</v>
      </c>
      <c r="B158" s="65" t="s">
        <v>71</v>
      </c>
      <c r="C158" s="61">
        <v>55342.400520000003</v>
      </c>
      <c r="D158" s="61">
        <v>2.9999999999999997E-4</v>
      </c>
      <c r="E158" s="248">
        <f t="shared" si="135"/>
        <v>40351.360371273717</v>
      </c>
      <c r="F158" s="115">
        <f t="shared" si="134"/>
        <v>40350.5</v>
      </c>
      <c r="G158" s="256">
        <f t="shared" si="136"/>
        <v>0.31881273500766838</v>
      </c>
      <c r="H158" s="249"/>
      <c r="I158" s="247"/>
      <c r="J158" s="228"/>
      <c r="K158" s="228">
        <f t="shared" si="132"/>
        <v>0.31881273500766838</v>
      </c>
      <c r="L158" s="228">
        <f t="shared" si="137"/>
        <v>0.16592515848152783</v>
      </c>
      <c r="M158" s="245">
        <f t="shared" si="138"/>
        <v>40323.900520000003</v>
      </c>
      <c r="N158" s="228">
        <f t="shared" si="139"/>
        <v>2.3374611056036481E-2</v>
      </c>
      <c r="O158" s="252">
        <v>1</v>
      </c>
      <c r="P158" s="228">
        <f t="shared" si="130"/>
        <v>0.15288757652614055</v>
      </c>
      <c r="Q158" s="228"/>
      <c r="R158">
        <f t="shared" si="140"/>
        <v>2.3374611056036481E-2</v>
      </c>
      <c r="W158">
        <f t="shared" si="117"/>
        <v>0.1616157818965403</v>
      </c>
      <c r="Z158">
        <f t="shared" si="141"/>
        <v>40350.5</v>
      </c>
      <c r="AA158" s="228">
        <f t="shared" si="142"/>
        <v>0.32312211159265591</v>
      </c>
      <c r="AB158" s="228">
        <f t="shared" si="143"/>
        <v>0.1616157818965403</v>
      </c>
      <c r="AC158" s="228">
        <f t="shared" si="144"/>
        <v>0.15288757652614055</v>
      </c>
      <c r="AD158" s="228">
        <f t="shared" si="145"/>
        <v>-4.3093765849875343E-3</v>
      </c>
      <c r="AE158" s="228">
        <f t="shared" si="146"/>
        <v>1.8570726551238823E-5</v>
      </c>
      <c r="AF158">
        <f t="shared" si="147"/>
        <v>0.15288757652614055</v>
      </c>
      <c r="AG158" s="246">
        <f t="shared" si="148"/>
        <v>1.8570726551238823E-5</v>
      </c>
      <c r="AH158">
        <f t="shared" si="149"/>
        <v>0.15719695311112808</v>
      </c>
      <c r="AI158">
        <f t="shared" si="150"/>
        <v>1.7067371085523946</v>
      </c>
      <c r="AJ158">
        <f t="shared" si="151"/>
        <v>0.9906709168514608</v>
      </c>
      <c r="AK158">
        <f t="shared" si="152"/>
        <v>8.5583936467872504E-2</v>
      </c>
      <c r="AL158">
        <f t="shared" si="153"/>
        <v>0.12051048162870726</v>
      </c>
      <c r="AM158">
        <f t="shared" si="154"/>
        <v>6.032826965568619E-2</v>
      </c>
      <c r="AN158" s="228">
        <f t="shared" si="156"/>
        <v>4.9487377773839464E-2</v>
      </c>
      <c r="AO158" s="228">
        <f t="shared" si="156"/>
        <v>4.807811935220644E-2</v>
      </c>
      <c r="AP158" s="228">
        <f t="shared" si="156"/>
        <v>4.6096349536133063E-2</v>
      </c>
      <c r="AQ158" s="228">
        <f t="shared" si="156"/>
        <v>4.3309790201639539E-2</v>
      </c>
      <c r="AR158" s="228">
        <f t="shared" si="156"/>
        <v>3.9392183440209068E-2</v>
      </c>
      <c r="AS158" s="228">
        <f t="shared" si="156"/>
        <v>3.3885453040226499E-2</v>
      </c>
      <c r="AT158" s="228">
        <f t="shared" si="156"/>
        <v>2.6146692102793703E-2</v>
      </c>
      <c r="AU158" s="228">
        <f t="shared" si="155"/>
        <v>1.5273737491557471E-2</v>
      </c>
    </row>
    <row r="159" spans="1:47" x14ac:dyDescent="0.2">
      <c r="A159" s="254" t="s">
        <v>215</v>
      </c>
      <c r="B159" s="65" t="s">
        <v>71</v>
      </c>
      <c r="C159" s="61">
        <v>55385.387580000002</v>
      </c>
      <c r="D159" s="61">
        <v>5.9999999999999995E-4</v>
      </c>
      <c r="E159" s="248">
        <f t="shared" si="135"/>
        <v>40467.368383201632</v>
      </c>
      <c r="F159" s="115">
        <f t="shared" si="134"/>
        <v>40466.5</v>
      </c>
      <c r="G159" s="256">
        <f t="shared" si="136"/>
        <v>0.32178157500311499</v>
      </c>
      <c r="H159" s="249"/>
      <c r="I159" s="247"/>
      <c r="J159" s="228"/>
      <c r="K159" s="228">
        <f t="shared" si="132"/>
        <v>0.32178157500311499</v>
      </c>
      <c r="L159" s="228">
        <f t="shared" si="137"/>
        <v>0.16789319106709083</v>
      </c>
      <c r="M159" s="245">
        <f t="shared" si="138"/>
        <v>40366.887580000002</v>
      </c>
      <c r="N159" s="228">
        <f t="shared" si="139"/>
        <v>2.3681634710441182E-2</v>
      </c>
      <c r="O159" s="252">
        <v>1</v>
      </c>
      <c r="P159" s="228">
        <f t="shared" si="130"/>
        <v>0.15388838393602416</v>
      </c>
      <c r="Q159" s="228"/>
      <c r="R159">
        <f t="shared" si="140"/>
        <v>2.3681634710441182E-2</v>
      </c>
      <c r="W159">
        <f t="shared" si="117"/>
        <v>0.16435239280589617</v>
      </c>
      <c r="Z159">
        <f t="shared" si="141"/>
        <v>40466.5</v>
      </c>
      <c r="AA159" s="228">
        <f t="shared" si="142"/>
        <v>0.32532237326430968</v>
      </c>
      <c r="AB159" s="228">
        <f t="shared" si="143"/>
        <v>0.16435239280589617</v>
      </c>
      <c r="AC159" s="228">
        <f t="shared" si="144"/>
        <v>0.15388838393602416</v>
      </c>
      <c r="AD159" s="228">
        <f t="shared" si="145"/>
        <v>-3.5407982611946887E-3</v>
      </c>
      <c r="AE159" s="228">
        <f t="shared" si="146"/>
        <v>1.253725232647933E-5</v>
      </c>
      <c r="AF159">
        <f t="shared" si="147"/>
        <v>0.15388838393602416</v>
      </c>
      <c r="AG159" s="246">
        <f t="shared" si="148"/>
        <v>1.253725232647933E-5</v>
      </c>
      <c r="AH159">
        <f t="shared" si="149"/>
        <v>0.15742918219721883</v>
      </c>
      <c r="AI159">
        <f t="shared" si="150"/>
        <v>1.7040659217290113</v>
      </c>
      <c r="AJ159">
        <f t="shared" si="151"/>
        <v>0.99409589781309804</v>
      </c>
      <c r="AK159">
        <f t="shared" si="152"/>
        <v>0.10532392247829471</v>
      </c>
      <c r="AL159">
        <f t="shared" si="153"/>
        <v>0.14849269817991437</v>
      </c>
      <c r="AM159">
        <f t="shared" si="154"/>
        <v>7.4383078758074039E-2</v>
      </c>
      <c r="AN159" s="228">
        <f t="shared" si="156"/>
        <v>6.101008455609274E-2</v>
      </c>
      <c r="AO159" s="228">
        <f t="shared" si="156"/>
        <v>5.9276064981441279E-2</v>
      </c>
      <c r="AP159" s="228">
        <f t="shared" si="156"/>
        <v>5.6836191684950993E-2</v>
      </c>
      <c r="AQ159" s="228">
        <f t="shared" si="156"/>
        <v>5.3403708478411908E-2</v>
      </c>
      <c r="AR159" s="228">
        <f t="shared" si="156"/>
        <v>4.8575850094788375E-2</v>
      </c>
      <c r="AS159" s="228">
        <f t="shared" si="156"/>
        <v>4.1787259052242669E-2</v>
      </c>
      <c r="AT159" s="228">
        <f t="shared" si="156"/>
        <v>3.2244812067055761E-2</v>
      </c>
      <c r="AU159" s="228">
        <f t="shared" si="155"/>
        <v>1.8836147258301406E-2</v>
      </c>
    </row>
    <row r="160" spans="1:47" x14ac:dyDescent="0.2">
      <c r="A160" s="254" t="s">
        <v>215</v>
      </c>
      <c r="B160" s="65" t="s">
        <v>71</v>
      </c>
      <c r="C160" s="61">
        <v>55385.388579999999</v>
      </c>
      <c r="D160" s="61">
        <v>8.9999999999999998E-4</v>
      </c>
      <c r="E160" s="248">
        <f t="shared" si="135"/>
        <v>40467.37108187448</v>
      </c>
      <c r="F160" s="115">
        <f t="shared" si="134"/>
        <v>40466.5</v>
      </c>
      <c r="G160" s="256">
        <f t="shared" si="136"/>
        <v>0.32278157499968074</v>
      </c>
      <c r="H160" s="249"/>
      <c r="I160" s="247"/>
      <c r="J160" s="228"/>
      <c r="K160" s="228">
        <f t="shared" si="132"/>
        <v>0.32278157499968074</v>
      </c>
      <c r="L160" s="228">
        <f t="shared" si="137"/>
        <v>0.16789319106709083</v>
      </c>
      <c r="M160" s="245">
        <f t="shared" si="138"/>
        <v>40366.888579999999</v>
      </c>
      <c r="N160" s="228">
        <f t="shared" si="139"/>
        <v>2.3990411477249379E-2</v>
      </c>
      <c r="O160" s="252">
        <v>1</v>
      </c>
      <c r="P160" s="228">
        <f t="shared" si="130"/>
        <v>0.15488838393258991</v>
      </c>
      <c r="Q160" s="228"/>
      <c r="R160">
        <f t="shared" si="140"/>
        <v>2.3990411477249379E-2</v>
      </c>
      <c r="W160">
        <f t="shared" si="117"/>
        <v>0.16535239280246192</v>
      </c>
      <c r="Z160">
        <f t="shared" si="141"/>
        <v>40466.5</v>
      </c>
      <c r="AA160" s="228">
        <f t="shared" si="142"/>
        <v>0.32532237326430968</v>
      </c>
      <c r="AB160" s="228">
        <f t="shared" si="143"/>
        <v>0.16535239280246192</v>
      </c>
      <c r="AC160" s="228">
        <f t="shared" si="144"/>
        <v>0.15488838393258991</v>
      </c>
      <c r="AD160" s="228">
        <f t="shared" si="145"/>
        <v>-2.5407982646289407E-3</v>
      </c>
      <c r="AE160" s="228">
        <f t="shared" si="146"/>
        <v>6.4556558215414366E-6</v>
      </c>
      <c r="AF160">
        <f t="shared" si="147"/>
        <v>0.15488838393258991</v>
      </c>
      <c r="AG160" s="246">
        <f t="shared" si="148"/>
        <v>6.4556558215414366E-6</v>
      </c>
      <c r="AH160">
        <f t="shared" si="149"/>
        <v>0.15742918219721883</v>
      </c>
      <c r="AI160">
        <f t="shared" si="150"/>
        <v>1.7040659217290113</v>
      </c>
      <c r="AJ160">
        <f t="shared" si="151"/>
        <v>0.99409589781309804</v>
      </c>
      <c r="AK160">
        <f t="shared" si="152"/>
        <v>0.10532392247829471</v>
      </c>
      <c r="AL160">
        <f t="shared" si="153"/>
        <v>0.14849269817991437</v>
      </c>
      <c r="AM160">
        <f t="shared" si="154"/>
        <v>7.4383078758074039E-2</v>
      </c>
      <c r="AN160" s="228">
        <f t="shared" si="156"/>
        <v>6.101008455609274E-2</v>
      </c>
      <c r="AO160" s="228">
        <f t="shared" si="156"/>
        <v>5.9276064981441279E-2</v>
      </c>
      <c r="AP160" s="228">
        <f t="shared" si="156"/>
        <v>5.6836191684950993E-2</v>
      </c>
      <c r="AQ160" s="228">
        <f t="shared" si="156"/>
        <v>5.3403708478411908E-2</v>
      </c>
      <c r="AR160" s="228">
        <f t="shared" si="156"/>
        <v>4.8575850094788375E-2</v>
      </c>
      <c r="AS160" s="228">
        <f t="shared" si="156"/>
        <v>4.1787259052242669E-2</v>
      </c>
      <c r="AT160" s="228">
        <f t="shared" si="156"/>
        <v>3.2244812067055761E-2</v>
      </c>
      <c r="AU160" s="228">
        <f t="shared" si="155"/>
        <v>1.8836147258301406E-2</v>
      </c>
    </row>
    <row r="161" spans="1:48" x14ac:dyDescent="0.2">
      <c r="A161" s="254" t="s">
        <v>215</v>
      </c>
      <c r="B161" s="65" t="s">
        <v>71</v>
      </c>
      <c r="C161" s="61">
        <v>55385.389179999998</v>
      </c>
      <c r="D161" s="61">
        <v>4.0000000000000002E-4</v>
      </c>
      <c r="E161" s="248">
        <f t="shared" si="135"/>
        <v>40467.372701078188</v>
      </c>
      <c r="F161" s="115">
        <f t="shared" si="134"/>
        <v>40466.5</v>
      </c>
      <c r="G161" s="256">
        <f t="shared" si="136"/>
        <v>0.32338157499907538</v>
      </c>
      <c r="H161" s="249"/>
      <c r="I161" s="247"/>
      <c r="J161" s="228"/>
      <c r="K161" s="228">
        <f t="shared" si="132"/>
        <v>0.32338157499907538</v>
      </c>
      <c r="L161" s="228">
        <f t="shared" si="137"/>
        <v>0.16789319106709083</v>
      </c>
      <c r="M161" s="245">
        <f t="shared" si="138"/>
        <v>40366.889179999998</v>
      </c>
      <c r="N161" s="228">
        <f t="shared" si="139"/>
        <v>2.4176637537780231E-2</v>
      </c>
      <c r="O161" s="252">
        <v>1</v>
      </c>
      <c r="P161" s="228">
        <f t="shared" si="130"/>
        <v>0.15548838393198455</v>
      </c>
      <c r="Q161" s="228"/>
      <c r="R161">
        <f t="shared" si="140"/>
        <v>2.4176637537780231E-2</v>
      </c>
      <c r="W161">
        <f t="shared" si="117"/>
        <v>0.16595239280185656</v>
      </c>
      <c r="Z161">
        <f t="shared" si="141"/>
        <v>40466.5</v>
      </c>
      <c r="AA161" s="228">
        <f t="shared" si="142"/>
        <v>0.32532237326430968</v>
      </c>
      <c r="AB161" s="228">
        <f t="shared" si="143"/>
        <v>0.16595239280185656</v>
      </c>
      <c r="AC161" s="228">
        <f t="shared" si="144"/>
        <v>0.15548838393198455</v>
      </c>
      <c r="AD161" s="228">
        <f t="shared" si="145"/>
        <v>-1.9407982652343003E-3</v>
      </c>
      <c r="AE161" s="228">
        <f t="shared" si="146"/>
        <v>3.7666979063364695E-6</v>
      </c>
      <c r="AF161">
        <f t="shared" si="147"/>
        <v>0.15548838393198455</v>
      </c>
      <c r="AG161" s="246">
        <f t="shared" si="148"/>
        <v>3.7666979063364695E-6</v>
      </c>
      <c r="AH161">
        <f t="shared" si="149"/>
        <v>0.15742918219721883</v>
      </c>
      <c r="AI161">
        <f t="shared" si="150"/>
        <v>1.7040659217290113</v>
      </c>
      <c r="AJ161">
        <f t="shared" si="151"/>
        <v>0.99409589781309804</v>
      </c>
      <c r="AK161">
        <f t="shared" si="152"/>
        <v>0.10532392247829471</v>
      </c>
      <c r="AL161">
        <f t="shared" si="153"/>
        <v>0.14849269817991437</v>
      </c>
      <c r="AM161">
        <f t="shared" si="154"/>
        <v>7.4383078758074039E-2</v>
      </c>
      <c r="AN161" s="228">
        <f t="shared" ref="AN161:AT170" si="157">$AU161+$AB$7*SIN(AO161)</f>
        <v>6.101008455609274E-2</v>
      </c>
      <c r="AO161" s="228">
        <f t="shared" si="157"/>
        <v>5.9276064981441279E-2</v>
      </c>
      <c r="AP161" s="228">
        <f t="shared" si="157"/>
        <v>5.6836191684950993E-2</v>
      </c>
      <c r="AQ161" s="228">
        <f t="shared" si="157"/>
        <v>5.3403708478411908E-2</v>
      </c>
      <c r="AR161" s="228">
        <f t="shared" si="157"/>
        <v>4.8575850094788375E-2</v>
      </c>
      <c r="AS161" s="228">
        <f t="shared" si="157"/>
        <v>4.1787259052242669E-2</v>
      </c>
      <c r="AT161" s="228">
        <f t="shared" si="157"/>
        <v>3.2244812067055761E-2</v>
      </c>
      <c r="AU161" s="228">
        <f t="shared" si="155"/>
        <v>1.8836147258301406E-2</v>
      </c>
    </row>
    <row r="162" spans="1:48" x14ac:dyDescent="0.2">
      <c r="A162" s="26" t="s">
        <v>190</v>
      </c>
      <c r="B162" s="25" t="s">
        <v>71</v>
      </c>
      <c r="C162" s="26">
        <v>55352.781000000003</v>
      </c>
      <c r="D162" s="26">
        <v>5.0000000000000001E-4</v>
      </c>
      <c r="E162" s="248">
        <f t="shared" si="135"/>
        <v>40379.373890869094</v>
      </c>
      <c r="F162" s="263">
        <f t="shared" si="134"/>
        <v>40378.5</v>
      </c>
      <c r="G162" s="256">
        <f t="shared" si="136"/>
        <v>0.32382245500775753</v>
      </c>
      <c r="H162" s="249"/>
      <c r="I162" s="247"/>
      <c r="J162" s="228"/>
      <c r="K162" s="228">
        <f t="shared" si="132"/>
        <v>0.32382245500775753</v>
      </c>
      <c r="L162" s="228">
        <f t="shared" si="137"/>
        <v>0.16639957181875392</v>
      </c>
      <c r="M162" s="245">
        <f t="shared" si="138"/>
        <v>40334.281000000003</v>
      </c>
      <c r="N162" s="228">
        <f t="shared" si="139"/>
        <v>2.4781964151538674E-2</v>
      </c>
      <c r="O162" s="252">
        <v>1</v>
      </c>
      <c r="P162" s="228">
        <f t="shared" si="130"/>
        <v>0.1574228831890036</v>
      </c>
      <c r="Q162" s="228"/>
      <c r="R162">
        <f t="shared" si="140"/>
        <v>2.4781964151538674E-2</v>
      </c>
      <c r="W162">
        <f t="shared" si="117"/>
        <v>0.1665675138721722</v>
      </c>
      <c r="Z162">
        <f t="shared" si="141"/>
        <v>40378.5</v>
      </c>
      <c r="AA162" s="228">
        <f t="shared" si="142"/>
        <v>0.32365451295433922</v>
      </c>
      <c r="AB162" s="228">
        <f t="shared" si="143"/>
        <v>0.1665675138721722</v>
      </c>
      <c r="AC162" s="228">
        <f t="shared" si="144"/>
        <v>0.1574228831890036</v>
      </c>
      <c r="AD162" s="228">
        <f t="shared" si="145"/>
        <v>1.6794205341830182E-4</v>
      </c>
      <c r="AE162" s="228">
        <f t="shared" si="146"/>
        <v>2.820453330635574E-8</v>
      </c>
      <c r="AF162">
        <f t="shared" si="147"/>
        <v>0.1574228831890036</v>
      </c>
      <c r="AG162" s="246">
        <f t="shared" si="148"/>
        <v>2.820453330635574E-8</v>
      </c>
      <c r="AH162">
        <f t="shared" si="149"/>
        <v>0.15725494113558533</v>
      </c>
      <c r="AI162">
        <f t="shared" si="150"/>
        <v>1.7061423546507308</v>
      </c>
      <c r="AJ162">
        <f t="shared" si="151"/>
        <v>0.99156958984766597</v>
      </c>
      <c r="AK162">
        <f t="shared" si="152"/>
        <v>9.035997872209578E-2</v>
      </c>
      <c r="AL162">
        <f t="shared" si="153"/>
        <v>0.12727117733849161</v>
      </c>
      <c r="AM162">
        <f t="shared" si="154"/>
        <v>6.3721625220843306E-2</v>
      </c>
      <c r="AN162" s="228">
        <f t="shared" si="157"/>
        <v>5.2269719248798613E-2</v>
      </c>
      <c r="AO162" s="228">
        <f t="shared" si="157"/>
        <v>5.0781870410824541E-2</v>
      </c>
      <c r="AP162" s="228">
        <f t="shared" si="157"/>
        <v>4.8689314292551918E-2</v>
      </c>
      <c r="AQ162" s="228">
        <f t="shared" si="157"/>
        <v>4.5746638278035254E-2</v>
      </c>
      <c r="AR162" s="228">
        <f t="shared" si="157"/>
        <v>4.1609138186866124E-2</v>
      </c>
      <c r="AS162" s="228">
        <f t="shared" si="157"/>
        <v>3.5792864866326123E-2</v>
      </c>
      <c r="AT162" s="228">
        <f t="shared" si="157"/>
        <v>2.7618665947043076E-2</v>
      </c>
      <c r="AU162" s="228">
        <f t="shared" si="155"/>
        <v>1.6133629504219815E-2</v>
      </c>
    </row>
    <row r="163" spans="1:48" x14ac:dyDescent="0.2">
      <c r="A163" s="141" t="s">
        <v>242</v>
      </c>
      <c r="B163" s="142" t="s">
        <v>71</v>
      </c>
      <c r="C163" s="141">
        <v>55632.932999999997</v>
      </c>
      <c r="D163" s="141">
        <v>2.9999999999999997E-4</v>
      </c>
      <c r="E163" s="248">
        <f t="shared" si="135"/>
        <v>41135.41248847566</v>
      </c>
      <c r="F163" s="263">
        <f t="shared" si="134"/>
        <v>41134.5</v>
      </c>
      <c r="G163" s="256">
        <f t="shared" si="136"/>
        <v>0.33812489500269294</v>
      </c>
      <c r="H163" s="249"/>
      <c r="I163" s="247"/>
      <c r="J163" s="228"/>
      <c r="K163" s="228">
        <f t="shared" si="132"/>
        <v>0.33812489500269294</v>
      </c>
      <c r="L163" s="228">
        <f t="shared" si="137"/>
        <v>0.17936003766396325</v>
      </c>
      <c r="M163" s="245">
        <f t="shared" si="138"/>
        <v>40614.432999999997</v>
      </c>
      <c r="N163" s="228">
        <f t="shared" si="139"/>
        <v>2.5206279925787192E-2</v>
      </c>
      <c r="O163" s="252">
        <v>1</v>
      </c>
      <c r="P163" s="228">
        <f t="shared" si="130"/>
        <v>0.15876485733872969</v>
      </c>
      <c r="Q163" s="228"/>
      <c r="R163">
        <f t="shared" si="140"/>
        <v>2.5206279925787192E-2</v>
      </c>
      <c r="W163">
        <f t="shared" si="117"/>
        <v>0.1797686449209806</v>
      </c>
      <c r="Z163">
        <f t="shared" si="141"/>
        <v>41134.5</v>
      </c>
      <c r="AA163" s="228">
        <f t="shared" si="142"/>
        <v>0.33771628774567558</v>
      </c>
      <c r="AB163" s="228">
        <f t="shared" si="143"/>
        <v>0.1797686449209806</v>
      </c>
      <c r="AC163" s="228">
        <f t="shared" si="144"/>
        <v>0.15876485733872969</v>
      </c>
      <c r="AD163" s="228">
        <f t="shared" si="145"/>
        <v>4.0860725701735712E-4</v>
      </c>
      <c r="AE163" s="228">
        <f t="shared" si="146"/>
        <v>1.6695989048724854E-7</v>
      </c>
      <c r="AF163">
        <f t="shared" si="147"/>
        <v>0.15876485733872969</v>
      </c>
      <c r="AG163" s="246">
        <f t="shared" si="148"/>
        <v>1.6695989048724854E-7</v>
      </c>
      <c r="AH163">
        <f t="shared" si="149"/>
        <v>0.15835625008171234</v>
      </c>
      <c r="AI163">
        <f t="shared" si="150"/>
        <v>1.6784675244400562</v>
      </c>
      <c r="AJ163">
        <f t="shared" si="151"/>
        <v>0.998726520130647</v>
      </c>
      <c r="AK163">
        <f t="shared" si="152"/>
        <v>0.21560094866794477</v>
      </c>
      <c r="AL163">
        <f t="shared" si="153"/>
        <v>0.30768456569767433</v>
      </c>
      <c r="AM163">
        <f t="shared" si="154"/>
        <v>0.15506756865554575</v>
      </c>
      <c r="AN163" s="228">
        <f t="shared" si="157"/>
        <v>0.12705694045385224</v>
      </c>
      <c r="AO163" s="228">
        <f t="shared" si="157"/>
        <v>0.12351397377619119</v>
      </c>
      <c r="AP163" s="228">
        <f t="shared" si="157"/>
        <v>0.11850053393773907</v>
      </c>
      <c r="AQ163" s="228">
        <f t="shared" si="157"/>
        <v>0.11141139490058673</v>
      </c>
      <c r="AR163" s="228">
        <f t="shared" si="157"/>
        <v>0.10139666306586534</v>
      </c>
      <c r="AS163" s="228">
        <f t="shared" si="157"/>
        <v>8.7266117272549515E-2</v>
      </c>
      <c r="AT163" s="228">
        <f t="shared" si="157"/>
        <v>6.7357267220615039E-2</v>
      </c>
      <c r="AU163" s="228">
        <f t="shared" si="155"/>
        <v>3.935071384610267E-2</v>
      </c>
    </row>
    <row r="164" spans="1:48" x14ac:dyDescent="0.2">
      <c r="A164" s="141" t="s">
        <v>242</v>
      </c>
      <c r="B164" s="142" t="s">
        <v>71</v>
      </c>
      <c r="C164" s="141">
        <v>55687.775699999998</v>
      </c>
      <c r="D164" s="141">
        <v>2.0000000000000001E-4</v>
      </c>
      <c r="E164" s="248">
        <f t="shared" si="135"/>
        <v>41283.414994247381</v>
      </c>
      <c r="F164" s="263">
        <f t="shared" si="134"/>
        <v>41282.5</v>
      </c>
      <c r="G164" s="256">
        <f t="shared" si="136"/>
        <v>0.33905341500212671</v>
      </c>
      <c r="H164" s="249"/>
      <c r="I164" s="247"/>
      <c r="J164" s="228"/>
      <c r="K164" s="228">
        <f t="shared" si="132"/>
        <v>0.33905341500212671</v>
      </c>
      <c r="L164" s="228">
        <f t="shared" si="137"/>
        <v>0.18193142619944058</v>
      </c>
      <c r="M164" s="245">
        <f t="shared" si="138"/>
        <v>40669.275699999998</v>
      </c>
      <c r="N164" s="228">
        <f t="shared" si="139"/>
        <v>2.4687319365311426E-2</v>
      </c>
      <c r="O164" s="252">
        <v>1</v>
      </c>
      <c r="P164" s="228">
        <f t="shared" si="130"/>
        <v>0.15712198880268613</v>
      </c>
      <c r="Q164" s="228"/>
      <c r="R164">
        <f t="shared" si="140"/>
        <v>2.4687319365311426E-2</v>
      </c>
      <c r="W164">
        <f t="shared" si="117"/>
        <v>0.18058576291462822</v>
      </c>
      <c r="Z164">
        <f t="shared" si="141"/>
        <v>41282.5</v>
      </c>
      <c r="AA164" s="228">
        <f t="shared" si="142"/>
        <v>0.34039907828693905</v>
      </c>
      <c r="AB164" s="228">
        <f t="shared" si="143"/>
        <v>0.18058576291462822</v>
      </c>
      <c r="AC164" s="228">
        <f t="shared" si="144"/>
        <v>0.15712198880268613</v>
      </c>
      <c r="AD164" s="228">
        <f t="shared" si="145"/>
        <v>-1.3456632848123373E-3</v>
      </c>
      <c r="AE164" s="228">
        <f t="shared" si="146"/>
        <v>1.8108096760919296E-6</v>
      </c>
      <c r="AF164">
        <f t="shared" si="147"/>
        <v>0.15712198880268613</v>
      </c>
      <c r="AG164" s="246">
        <f t="shared" si="148"/>
        <v>1.8108096760919296E-6</v>
      </c>
      <c r="AH164">
        <f t="shared" si="149"/>
        <v>0.1584676520874985</v>
      </c>
      <c r="AI164">
        <f t="shared" si="150"/>
        <v>1.6705888623215575</v>
      </c>
      <c r="AJ164">
        <f t="shared" si="151"/>
        <v>0.99637841402717253</v>
      </c>
      <c r="AK164">
        <f t="shared" si="152"/>
        <v>0.23898227657425822</v>
      </c>
      <c r="AL164">
        <f t="shared" si="153"/>
        <v>0.34234432851372804</v>
      </c>
      <c r="AM164">
        <f t="shared" si="154"/>
        <v>0.17286376889722818</v>
      </c>
      <c r="AN164" s="228">
        <f t="shared" si="157"/>
        <v>0.14159234367961443</v>
      </c>
      <c r="AO164" s="228">
        <f t="shared" si="157"/>
        <v>0.13766783930384213</v>
      </c>
      <c r="AP164" s="228">
        <f t="shared" si="157"/>
        <v>0.1321045823749043</v>
      </c>
      <c r="AQ164" s="228">
        <f t="shared" si="157"/>
        <v>0.12422527895345732</v>
      </c>
      <c r="AR164" s="228">
        <f t="shared" si="157"/>
        <v>0.11307886413785879</v>
      </c>
      <c r="AS164" s="228">
        <f t="shared" si="157"/>
        <v>9.7334378584163356E-2</v>
      </c>
      <c r="AT164" s="228">
        <f t="shared" si="157"/>
        <v>7.5135294168356848E-2</v>
      </c>
      <c r="AU164" s="228">
        <f t="shared" si="155"/>
        <v>4.3895857341603506E-2</v>
      </c>
    </row>
    <row r="165" spans="1:48" x14ac:dyDescent="0.2">
      <c r="A165" s="39" t="s">
        <v>251</v>
      </c>
      <c r="B165" s="43" t="s">
        <v>71</v>
      </c>
      <c r="C165" s="30">
        <v>55704.454250000003</v>
      </c>
      <c r="D165" s="30">
        <v>5.0000000000000001E-4</v>
      </c>
      <c r="E165" s="248">
        <f t="shared" si="135"/>
        <v>41328.424944389146</v>
      </c>
      <c r="F165" s="168">
        <f t="shared" si="134"/>
        <v>41327.5</v>
      </c>
      <c r="G165" s="256">
        <f t="shared" si="136"/>
        <v>0.34274046500650002</v>
      </c>
      <c r="H165" s="249"/>
      <c r="I165" s="247"/>
      <c r="J165" s="228"/>
      <c r="K165" s="228">
        <f t="shared" si="132"/>
        <v>0.34274046500650002</v>
      </c>
      <c r="L165" s="228">
        <f t="shared" si="137"/>
        <v>0.18271548441885416</v>
      </c>
      <c r="M165" s="245">
        <f t="shared" si="138"/>
        <v>40685.954250000003</v>
      </c>
      <c r="N165" s="228">
        <f t="shared" si="139"/>
        <v>2.5607994412076434E-2</v>
      </c>
      <c r="O165" s="252">
        <v>1</v>
      </c>
      <c r="P165">
        <f>O165*N165</f>
        <v>2.5607994412076434E-2</v>
      </c>
      <c r="Q165" s="228"/>
      <c r="R165">
        <f t="shared" si="140"/>
        <v>2.5607994412076434E-2</v>
      </c>
      <c r="W165">
        <f t="shared" si="117"/>
        <v>0.18424562817164125</v>
      </c>
      <c r="Z165">
        <f t="shared" si="141"/>
        <v>41327.5</v>
      </c>
      <c r="AA165" s="228">
        <f t="shared" si="142"/>
        <v>0.34121032125371292</v>
      </c>
      <c r="AB165" s="228">
        <f t="shared" si="143"/>
        <v>0.18424562817164125</v>
      </c>
      <c r="AC165" s="228">
        <f t="shared" si="144"/>
        <v>0.16002498058764586</v>
      </c>
      <c r="AD165" s="228">
        <f t="shared" si="145"/>
        <v>1.5301437527870942E-3</v>
      </c>
      <c r="AE165" s="228">
        <f t="shared" si="146"/>
        <v>2.3413399041933724E-6</v>
      </c>
      <c r="AF165">
        <f t="shared" si="147"/>
        <v>0.16002498058764586</v>
      </c>
      <c r="AG165" s="246">
        <f t="shared" si="148"/>
        <v>2.3413399041933724E-6</v>
      </c>
      <c r="AH165">
        <f t="shared" si="149"/>
        <v>0.15849483683485877</v>
      </c>
      <c r="AI165">
        <f t="shared" si="150"/>
        <v>1.6680464489882425</v>
      </c>
      <c r="AJ165">
        <f t="shared" si="151"/>
        <v>0.99543217608810153</v>
      </c>
      <c r="AK165">
        <f t="shared" si="152"/>
        <v>0.24599978207416212</v>
      </c>
      <c r="AL165">
        <f t="shared" si="153"/>
        <v>0.35282879901549474</v>
      </c>
      <c r="AM165">
        <f t="shared" si="154"/>
        <v>0.17826759841746573</v>
      </c>
      <c r="AN165" s="228">
        <f t="shared" si="157"/>
        <v>0.14600313670612663</v>
      </c>
      <c r="AO165" s="228">
        <f t="shared" si="157"/>
        <v>0.14196433129698421</v>
      </c>
      <c r="AP165" s="228">
        <f t="shared" si="157"/>
        <v>0.13623571748487187</v>
      </c>
      <c r="AQ165" s="228">
        <f t="shared" si="157"/>
        <v>0.12811795359831316</v>
      </c>
      <c r="AR165" s="228">
        <f t="shared" si="157"/>
        <v>0.11662902177531635</v>
      </c>
      <c r="AS165" s="228">
        <f t="shared" si="157"/>
        <v>0.10039496006094817</v>
      </c>
      <c r="AT165" s="228">
        <f t="shared" si="157"/>
        <v>7.7500109923284405E-2</v>
      </c>
      <c r="AU165" s="228">
        <f t="shared" si="155"/>
        <v>4.5277826647668107E-2</v>
      </c>
    </row>
    <row r="166" spans="1:48" x14ac:dyDescent="0.2">
      <c r="A166" s="39" t="s">
        <v>251</v>
      </c>
      <c r="B166" s="43" t="s">
        <v>71</v>
      </c>
      <c r="C166" s="30">
        <v>55704.45465</v>
      </c>
      <c r="D166" s="30">
        <v>5.9999999999999995E-4</v>
      </c>
      <c r="E166" s="228">
        <f t="shared" si="135"/>
        <v>41328.426023858279</v>
      </c>
      <c r="F166" s="168">
        <f t="shared" si="134"/>
        <v>41327.5</v>
      </c>
      <c r="G166" s="256">
        <f t="shared" si="136"/>
        <v>0.34314046500367112</v>
      </c>
      <c r="H166" s="249"/>
      <c r="I166" s="247"/>
      <c r="J166" s="228"/>
      <c r="K166" s="228">
        <f t="shared" si="132"/>
        <v>0.34314046500367112</v>
      </c>
      <c r="L166" s="228">
        <f t="shared" si="137"/>
        <v>0.18271548441885416</v>
      </c>
      <c r="M166" s="245">
        <f t="shared" si="138"/>
        <v>40685.95465</v>
      </c>
      <c r="N166" s="228">
        <f t="shared" si="139"/>
        <v>2.5736174395638901E-2</v>
      </c>
      <c r="O166" s="252">
        <v>1</v>
      </c>
      <c r="P166">
        <f>O166*N166</f>
        <v>2.5736174395638901E-2</v>
      </c>
      <c r="Q166" s="228"/>
      <c r="R166">
        <f t="shared" si="140"/>
        <v>2.5736174395638901E-2</v>
      </c>
      <c r="W166">
        <f t="shared" si="117"/>
        <v>0.18464562816881236</v>
      </c>
      <c r="Z166">
        <f t="shared" si="141"/>
        <v>41327.5</v>
      </c>
      <c r="AA166" s="228">
        <f t="shared" si="142"/>
        <v>0.34121032125371292</v>
      </c>
      <c r="AB166" s="228">
        <f t="shared" si="143"/>
        <v>0.18464562816881236</v>
      </c>
      <c r="AC166" s="228">
        <f t="shared" si="144"/>
        <v>0.16042498058481697</v>
      </c>
      <c r="AD166" s="228">
        <f t="shared" si="145"/>
        <v>1.9301437499582019E-3</v>
      </c>
      <c r="AE166" s="228">
        <f t="shared" si="146"/>
        <v>3.7254548955027099E-6</v>
      </c>
      <c r="AF166">
        <f t="shared" si="147"/>
        <v>0.16042498058481697</v>
      </c>
      <c r="AG166" s="246">
        <f t="shared" si="148"/>
        <v>3.7254548955027099E-6</v>
      </c>
      <c r="AH166">
        <f t="shared" si="149"/>
        <v>0.15849483683485877</v>
      </c>
      <c r="AI166">
        <f t="shared" si="150"/>
        <v>1.6680464489882425</v>
      </c>
      <c r="AJ166">
        <f t="shared" si="151"/>
        <v>0.99543217608810153</v>
      </c>
      <c r="AK166">
        <f t="shared" si="152"/>
        <v>0.24599978207416212</v>
      </c>
      <c r="AL166">
        <f t="shared" si="153"/>
        <v>0.35282879901549474</v>
      </c>
      <c r="AM166">
        <f t="shared" si="154"/>
        <v>0.17826759841746573</v>
      </c>
      <c r="AN166" s="228">
        <f t="shared" si="157"/>
        <v>0.14600313670612663</v>
      </c>
      <c r="AO166" s="228">
        <f t="shared" si="157"/>
        <v>0.14196433129698421</v>
      </c>
      <c r="AP166" s="228">
        <f t="shared" si="157"/>
        <v>0.13623571748487187</v>
      </c>
      <c r="AQ166" s="228">
        <f t="shared" si="157"/>
        <v>0.12811795359831316</v>
      </c>
      <c r="AR166" s="228">
        <f t="shared" si="157"/>
        <v>0.11662902177531635</v>
      </c>
      <c r="AS166" s="228">
        <f t="shared" si="157"/>
        <v>0.10039496006094817</v>
      </c>
      <c r="AT166" s="228">
        <f t="shared" si="157"/>
        <v>7.7500109923284405E-2</v>
      </c>
      <c r="AU166" s="228">
        <f t="shared" si="155"/>
        <v>4.5277826647668107E-2</v>
      </c>
    </row>
    <row r="167" spans="1:48" x14ac:dyDescent="0.2">
      <c r="A167" s="39" t="s">
        <v>248</v>
      </c>
      <c r="B167" s="43" t="s">
        <v>65</v>
      </c>
      <c r="C167" s="30">
        <v>55979.601000000002</v>
      </c>
      <c r="D167" s="30">
        <v>5.0000000000000001E-3</v>
      </c>
      <c r="E167" s="228">
        <f t="shared" si="135"/>
        <v>42070.956009689442</v>
      </c>
      <c r="F167" s="168">
        <f t="shared" si="134"/>
        <v>42070</v>
      </c>
      <c r="G167" s="256">
        <f t="shared" si="136"/>
        <v>0.35425179000594653</v>
      </c>
      <c r="H167" s="248"/>
      <c r="I167" s="228"/>
      <c r="J167" s="228"/>
      <c r="K167" s="228">
        <f t="shared" ref="K167:K198" si="158">G167</f>
        <v>0.35425179000594653</v>
      </c>
      <c r="L167" s="228">
        <f t="shared" si="137"/>
        <v>0.19580171230112092</v>
      </c>
      <c r="M167" s="245">
        <f t="shared" si="138"/>
        <v>40961.101000000002</v>
      </c>
      <c r="N167" s="228">
        <f t="shared" si="139"/>
        <v>2.5106427124665275E-2</v>
      </c>
      <c r="O167" s="252">
        <v>1</v>
      </c>
      <c r="P167" s="228">
        <f>+G167-L167</f>
        <v>0.15845007770482561</v>
      </c>
      <c r="Q167" s="228"/>
      <c r="R167">
        <f t="shared" si="140"/>
        <v>2.5106427124665275E-2</v>
      </c>
      <c r="W167">
        <f t="shared" si="117"/>
        <v>0.19574975885052845</v>
      </c>
      <c r="Z167">
        <f t="shared" si="141"/>
        <v>42070</v>
      </c>
      <c r="AA167" s="228">
        <f t="shared" si="142"/>
        <v>0.35430374345653903</v>
      </c>
      <c r="AB167" s="228">
        <f t="shared" si="143"/>
        <v>0.19574975885052845</v>
      </c>
      <c r="AC167" s="228">
        <f t="shared" si="144"/>
        <v>0.15845007770482561</v>
      </c>
      <c r="AD167" s="228">
        <f t="shared" si="145"/>
        <v>-5.1953450592501227E-5</v>
      </c>
      <c r="AE167" s="228">
        <f t="shared" si="146"/>
        <v>2.6991610284674662E-9</v>
      </c>
      <c r="AF167">
        <f t="shared" si="147"/>
        <v>0.15845007770482561</v>
      </c>
      <c r="AG167" s="246">
        <f t="shared" si="148"/>
        <v>2.6991610284674662E-9</v>
      </c>
      <c r="AH167">
        <f t="shared" si="149"/>
        <v>0.15850203115541808</v>
      </c>
      <c r="AI167">
        <f t="shared" si="150"/>
        <v>1.6172536258034271</v>
      </c>
      <c r="AJ167">
        <f t="shared" si="151"/>
        <v>0.96526706822159569</v>
      </c>
      <c r="AK167">
        <f t="shared" si="152"/>
        <v>0.35468283327341721</v>
      </c>
      <c r="AL167">
        <f t="shared" si="153"/>
        <v>0.52154445682087003</v>
      </c>
      <c r="AM167">
        <f t="shared" si="154"/>
        <v>0.26684858884454471</v>
      </c>
      <c r="AN167" s="228">
        <f t="shared" si="157"/>
        <v>0.21807266967556632</v>
      </c>
      <c r="AO167" s="228">
        <f t="shared" si="157"/>
        <v>0.2122837506862402</v>
      </c>
      <c r="AP167" s="228">
        <f t="shared" si="157"/>
        <v>0.20397272675381828</v>
      </c>
      <c r="AQ167" s="228">
        <f t="shared" si="157"/>
        <v>0.19206554781179519</v>
      </c>
      <c r="AR167" s="228">
        <f t="shared" si="157"/>
        <v>0.17505363982216204</v>
      </c>
      <c r="AS167" s="228">
        <f t="shared" si="157"/>
        <v>0.15083578527125802</v>
      </c>
      <c r="AT167" s="228">
        <f t="shared" si="157"/>
        <v>0.11650928539143454</v>
      </c>
      <c r="AU167" s="228">
        <f t="shared" si="155"/>
        <v>6.8080320197731581E-2</v>
      </c>
    </row>
    <row r="168" spans="1:48" x14ac:dyDescent="0.2">
      <c r="A168" s="30" t="s">
        <v>247</v>
      </c>
      <c r="B168" s="43" t="s">
        <v>65</v>
      </c>
      <c r="C168" s="30">
        <v>55998.871599999999</v>
      </c>
      <c r="D168" s="30">
        <v>4.0000000000000002E-4</v>
      </c>
      <c r="E168" s="228">
        <f t="shared" si="135"/>
        <v>42122.961054804364</v>
      </c>
      <c r="F168" s="168">
        <f t="shared" si="134"/>
        <v>42122</v>
      </c>
      <c r="G168" s="256">
        <f t="shared" si="136"/>
        <v>0.35612127000058535</v>
      </c>
      <c r="H168" s="248"/>
      <c r="I168" s="228"/>
      <c r="J168" s="228"/>
      <c r="K168" s="228">
        <f t="shared" si="158"/>
        <v>0.35612127000058535</v>
      </c>
      <c r="L168" s="228">
        <f t="shared" si="137"/>
        <v>0.1967287355228643</v>
      </c>
      <c r="M168" s="245">
        <f t="shared" si="138"/>
        <v>40980.371599999999</v>
      </c>
      <c r="N168" s="228">
        <f t="shared" si="139"/>
        <v>2.5405980047231498E-2</v>
      </c>
      <c r="O168" s="252">
        <v>1</v>
      </c>
      <c r="P168" s="228">
        <f>+G168-L168</f>
        <v>0.15939253447772106</v>
      </c>
      <c r="Q168" s="228"/>
      <c r="R168">
        <f t="shared" si="140"/>
        <v>2.5405980047231498E-2</v>
      </c>
      <c r="W168">
        <f t="shared" si="117"/>
        <v>0.19764922676241028</v>
      </c>
      <c r="Z168">
        <f t="shared" si="141"/>
        <v>42122</v>
      </c>
      <c r="AA168" s="228">
        <f t="shared" si="142"/>
        <v>0.35520077876103939</v>
      </c>
      <c r="AB168" s="228">
        <f t="shared" si="143"/>
        <v>0.19764922676241028</v>
      </c>
      <c r="AC168" s="228">
        <f t="shared" si="144"/>
        <v>0.15939253447772106</v>
      </c>
      <c r="AD168" s="228">
        <f t="shared" si="145"/>
        <v>9.204912395459619E-4</v>
      </c>
      <c r="AE168" s="228">
        <f t="shared" si="146"/>
        <v>8.4730412208086141E-7</v>
      </c>
      <c r="AF168">
        <f t="shared" si="147"/>
        <v>0.15939253447772106</v>
      </c>
      <c r="AG168" s="246">
        <f t="shared" si="148"/>
        <v>8.4730412208086141E-7</v>
      </c>
      <c r="AH168">
        <f t="shared" si="149"/>
        <v>0.15847204323817507</v>
      </c>
      <c r="AI168">
        <f t="shared" si="150"/>
        <v>1.6131424627000368</v>
      </c>
      <c r="AJ168">
        <f t="shared" si="151"/>
        <v>0.96220509254463182</v>
      </c>
      <c r="AK168">
        <f t="shared" si="152"/>
        <v>0.36174337757652181</v>
      </c>
      <c r="AL168">
        <f t="shared" si="153"/>
        <v>0.53302119487344135</v>
      </c>
      <c r="AM168">
        <f t="shared" si="154"/>
        <v>0.27300507147196057</v>
      </c>
      <c r="AN168" s="228">
        <f t="shared" si="157"/>
        <v>0.22306268389438427</v>
      </c>
      <c r="AO168" s="228">
        <f t="shared" si="157"/>
        <v>0.21716200031626384</v>
      </c>
      <c r="AP168" s="228">
        <f t="shared" si="157"/>
        <v>0.20868183503345955</v>
      </c>
      <c r="AQ168" s="228">
        <f t="shared" si="157"/>
        <v>0.19652101604637146</v>
      </c>
      <c r="AR168" s="228">
        <f t="shared" si="157"/>
        <v>0.17913278693268492</v>
      </c>
      <c r="AS168" s="228">
        <f t="shared" si="157"/>
        <v>0.15436351315706293</v>
      </c>
      <c r="AT168" s="228">
        <f t="shared" si="157"/>
        <v>0.11924039545421167</v>
      </c>
      <c r="AU168" s="228">
        <f t="shared" si="155"/>
        <v>6.9677262506961712E-2</v>
      </c>
    </row>
    <row r="169" spans="1:48" x14ac:dyDescent="0.2">
      <c r="A169" s="165" t="s">
        <v>760</v>
      </c>
      <c r="B169" s="166" t="s">
        <v>71</v>
      </c>
      <c r="C169" s="165">
        <v>56055.012499999997</v>
      </c>
      <c r="D169" s="165" t="s">
        <v>257</v>
      </c>
      <c r="E169" s="228">
        <f t="shared" si="135"/>
        <v>42274.466977676122</v>
      </c>
      <c r="F169" s="168">
        <f t="shared" si="134"/>
        <v>42273.5</v>
      </c>
      <c r="G169" s="256">
        <f t="shared" si="136"/>
        <v>0.3583160050038714</v>
      </c>
      <c r="H169" s="249"/>
      <c r="I169" s="228"/>
      <c r="J169" s="228"/>
      <c r="K169" s="228">
        <f t="shared" si="158"/>
        <v>0.3583160050038714</v>
      </c>
      <c r="L169" s="228">
        <f t="shared" si="137"/>
        <v>0.19943745238457361</v>
      </c>
      <c r="M169" s="245">
        <f t="shared" si="138"/>
        <v>41036.512499999997</v>
      </c>
      <c r="N169" s="228">
        <f t="shared" si="139"/>
        <v>2.5242394482402977E-2</v>
      </c>
      <c r="O169" s="252">
        <v>1</v>
      </c>
      <c r="P169">
        <f>O169*N169</f>
        <v>2.5242394482402977E-2</v>
      </c>
      <c r="R169">
        <f t="shared" si="140"/>
        <v>2.5242394482402977E-2</v>
      </c>
      <c r="W169">
        <f t="shared" ref="W169:W216" si="159">$AB169</f>
        <v>0.1999534005826818</v>
      </c>
      <c r="Z169">
        <f t="shared" si="141"/>
        <v>42273.5</v>
      </c>
      <c r="AA169" s="228">
        <f t="shared" si="142"/>
        <v>0.35780005680576321</v>
      </c>
      <c r="AB169" s="228">
        <f t="shared" si="143"/>
        <v>0.1999534005826818</v>
      </c>
      <c r="AC169" s="228">
        <f t="shared" si="144"/>
        <v>0.15887855261929779</v>
      </c>
      <c r="AD169" s="228">
        <f t="shared" si="145"/>
        <v>5.1594819810818482E-4</v>
      </c>
      <c r="AE169" s="228">
        <f t="shared" si="146"/>
        <v>2.6620254313108274E-7</v>
      </c>
      <c r="AF169">
        <f t="shared" si="147"/>
        <v>0.15887855261929779</v>
      </c>
      <c r="AG169" s="246">
        <f t="shared" si="148"/>
        <v>2.6620254313108274E-7</v>
      </c>
      <c r="AH169">
        <f t="shared" si="149"/>
        <v>0.1583626044211896</v>
      </c>
      <c r="AI169">
        <f t="shared" si="150"/>
        <v>1.6008134223537187</v>
      </c>
      <c r="AJ169">
        <f t="shared" si="151"/>
        <v>0.95264844696288664</v>
      </c>
      <c r="AK169">
        <f t="shared" si="152"/>
        <v>0.38187063556386192</v>
      </c>
      <c r="AL169">
        <f t="shared" si="153"/>
        <v>0.5661779417694307</v>
      </c>
      <c r="AM169">
        <f t="shared" si="154"/>
        <v>0.29090169981799274</v>
      </c>
      <c r="AN169" s="228">
        <f t="shared" si="157"/>
        <v>0.23755239658830021</v>
      </c>
      <c r="AO169" s="228">
        <f t="shared" si="157"/>
        <v>0.23133505152668296</v>
      </c>
      <c r="AP169" s="228">
        <f t="shared" si="157"/>
        <v>0.22237192737789482</v>
      </c>
      <c r="AQ169" s="228">
        <f t="shared" si="157"/>
        <v>0.20948209346267813</v>
      </c>
      <c r="AR169" s="228">
        <f t="shared" si="157"/>
        <v>0.19100641918283578</v>
      </c>
      <c r="AS169" s="228">
        <f t="shared" si="157"/>
        <v>0.16463724299983273</v>
      </c>
      <c r="AT169" s="228">
        <f t="shared" si="157"/>
        <v>0.12719664849164353</v>
      </c>
      <c r="AU169" s="228">
        <f t="shared" si="155"/>
        <v>7.4329892504045425E-2</v>
      </c>
      <c r="AV169" s="228"/>
    </row>
    <row r="170" spans="1:48" x14ac:dyDescent="0.2">
      <c r="A170" s="165" t="s">
        <v>760</v>
      </c>
      <c r="B170" s="166" t="s">
        <v>65</v>
      </c>
      <c r="C170" s="165">
        <v>56055.199399999998</v>
      </c>
      <c r="D170" s="165" t="s">
        <v>257</v>
      </c>
      <c r="E170" s="228">
        <f t="shared" si="135"/>
        <v>42274.971359632684</v>
      </c>
      <c r="F170" s="168">
        <f t="shared" si="134"/>
        <v>42274</v>
      </c>
      <c r="G170" s="256">
        <f t="shared" si="136"/>
        <v>0.35993975000019418</v>
      </c>
      <c r="H170" s="249"/>
      <c r="I170" s="228"/>
      <c r="J170" s="228"/>
      <c r="K170" s="228">
        <f t="shared" si="158"/>
        <v>0.35993975000019418</v>
      </c>
      <c r="L170" s="228">
        <f t="shared" si="137"/>
        <v>0.19944641144549696</v>
      </c>
      <c r="M170" s="245">
        <f t="shared" si="138"/>
        <v>41036.699399999998</v>
      </c>
      <c r="N170" s="228">
        <f t="shared" si="139"/>
        <v>2.5758111720432662E-2</v>
      </c>
      <c r="O170" s="252">
        <v>1</v>
      </c>
      <c r="P170">
        <f>O170*N170</f>
        <v>2.5758111720432662E-2</v>
      </c>
      <c r="R170">
        <f t="shared" si="140"/>
        <v>2.5758111720432662E-2</v>
      </c>
      <c r="W170">
        <f t="shared" si="159"/>
        <v>0.20157756075708613</v>
      </c>
      <c r="Z170">
        <f t="shared" si="141"/>
        <v>42274</v>
      </c>
      <c r="AA170" s="228">
        <f t="shared" si="142"/>
        <v>0.35780860068860498</v>
      </c>
      <c r="AB170" s="228">
        <f t="shared" si="143"/>
        <v>0.20157756075708613</v>
      </c>
      <c r="AC170" s="228">
        <f t="shared" si="144"/>
        <v>0.16049333855469722</v>
      </c>
      <c r="AD170" s="228">
        <f t="shared" si="145"/>
        <v>2.1311493115891977E-3</v>
      </c>
      <c r="AE170" s="228">
        <f t="shared" si="146"/>
        <v>4.5417973882871117E-6</v>
      </c>
      <c r="AF170">
        <f t="shared" si="147"/>
        <v>0.16049333855469722</v>
      </c>
      <c r="AG170" s="246">
        <f t="shared" si="148"/>
        <v>4.5417973882871117E-6</v>
      </c>
      <c r="AH170">
        <f t="shared" si="149"/>
        <v>0.15836218924310805</v>
      </c>
      <c r="AI170">
        <f t="shared" si="150"/>
        <v>1.6007719000496388</v>
      </c>
      <c r="AJ170">
        <f t="shared" si="151"/>
        <v>0.95261538100250964</v>
      </c>
      <c r="AK170">
        <f t="shared" si="152"/>
        <v>0.38193595653863599</v>
      </c>
      <c r="AL170">
        <f t="shared" si="153"/>
        <v>0.56628666642425429</v>
      </c>
      <c r="AM170">
        <f t="shared" si="154"/>
        <v>0.29096066342458432</v>
      </c>
      <c r="AN170" s="228">
        <f t="shared" si="157"/>
        <v>0.23760009496815676</v>
      </c>
      <c r="AO170" s="228">
        <f t="shared" si="157"/>
        <v>0.23138172732498635</v>
      </c>
      <c r="AP170" s="228">
        <f t="shared" si="157"/>
        <v>0.22241703400757928</v>
      </c>
      <c r="AQ170" s="228">
        <f t="shared" si="157"/>
        <v>0.20952481924263308</v>
      </c>
      <c r="AR170" s="228">
        <f t="shared" si="157"/>
        <v>0.19104557868859473</v>
      </c>
      <c r="AS170" s="228">
        <f t="shared" si="157"/>
        <v>0.16467113911998288</v>
      </c>
      <c r="AT170" s="228">
        <f t="shared" si="157"/>
        <v>0.12722290489713606</v>
      </c>
      <c r="AU170" s="228">
        <f t="shared" si="155"/>
        <v>7.4345247718557106E-2</v>
      </c>
    </row>
    <row r="171" spans="1:48" x14ac:dyDescent="0.2">
      <c r="A171" s="30" t="s">
        <v>247</v>
      </c>
      <c r="B171" s="43" t="s">
        <v>71</v>
      </c>
      <c r="C171" s="30">
        <v>56051.679499999998</v>
      </c>
      <c r="D171" s="30">
        <v>6.9999999999999999E-4</v>
      </c>
      <c r="E171" s="228">
        <f t="shared" si="135"/>
        <v>42265.472301051217</v>
      </c>
      <c r="F171" s="168">
        <f t="shared" si="134"/>
        <v>42264.5</v>
      </c>
      <c r="G171" s="256">
        <f t="shared" si="136"/>
        <v>0.36028859500220278</v>
      </c>
      <c r="H171" s="248"/>
      <c r="I171" s="228"/>
      <c r="J171" s="228"/>
      <c r="K171" s="228">
        <f t="shared" si="158"/>
        <v>0.36028859500220278</v>
      </c>
      <c r="L171" s="228">
        <f t="shared" si="137"/>
        <v>0.19927621111443178</v>
      </c>
      <c r="M171" s="245">
        <f t="shared" si="138"/>
        <v>41033.179499999998</v>
      </c>
      <c r="N171" s="228">
        <f t="shared" si="139"/>
        <v>2.5924987765222941E-2</v>
      </c>
      <c r="O171" s="252">
        <v>1</v>
      </c>
      <c r="P171" s="228">
        <f>+G171-L171</f>
        <v>0.161012383887771</v>
      </c>
      <c r="Q171" s="228"/>
      <c r="R171">
        <f t="shared" si="140"/>
        <v>2.5924987765222941E-2</v>
      </c>
      <c r="W171">
        <f t="shared" si="159"/>
        <v>0.20191857778806996</v>
      </c>
      <c r="Z171">
        <f t="shared" si="141"/>
        <v>42264.5</v>
      </c>
      <c r="AA171" s="228">
        <f t="shared" si="142"/>
        <v>0.35764622832856463</v>
      </c>
      <c r="AB171" s="228">
        <f t="shared" si="143"/>
        <v>0.20191857778806996</v>
      </c>
      <c r="AC171" s="228">
        <f t="shared" si="144"/>
        <v>0.161012383887771</v>
      </c>
      <c r="AD171" s="228">
        <f t="shared" si="145"/>
        <v>2.6423666736381524E-3</v>
      </c>
      <c r="AE171" s="228">
        <f t="shared" si="146"/>
        <v>6.9821016379535536E-6</v>
      </c>
      <c r="AF171">
        <f t="shared" si="147"/>
        <v>0.161012383887771</v>
      </c>
      <c r="AG171" s="246">
        <f t="shared" si="148"/>
        <v>6.9821016379535536E-6</v>
      </c>
      <c r="AH171">
        <f t="shared" si="149"/>
        <v>0.15837001721413282</v>
      </c>
      <c r="AI171">
        <f t="shared" si="150"/>
        <v>1.6015599138411503</v>
      </c>
      <c r="AJ171">
        <f t="shared" si="151"/>
        <v>0.95324195028713321</v>
      </c>
      <c r="AK171">
        <f t="shared" si="152"/>
        <v>0.38069360494466387</v>
      </c>
      <c r="AL171">
        <f t="shared" si="153"/>
        <v>0.56422009688417329</v>
      </c>
      <c r="AM171">
        <f t="shared" si="154"/>
        <v>0.28984023917268537</v>
      </c>
      <c r="AN171" s="228">
        <f t="shared" ref="AN171:AT180" si="160">$AU171+$AB$7*SIN(AO171)</f>
        <v>0.23669368574628549</v>
      </c>
      <c r="AO171" s="228">
        <f t="shared" si="160"/>
        <v>0.23049477278971212</v>
      </c>
      <c r="AP171" s="228">
        <f t="shared" si="160"/>
        <v>0.22155992193201487</v>
      </c>
      <c r="AQ171" s="228">
        <f t="shared" si="160"/>
        <v>0.20871297205905881</v>
      </c>
      <c r="AR171" s="228">
        <f t="shared" si="160"/>
        <v>0.19030151665774048</v>
      </c>
      <c r="AS171" s="228">
        <f t="shared" si="160"/>
        <v>0.16402710069992327</v>
      </c>
      <c r="AT171" s="228">
        <f t="shared" si="160"/>
        <v>0.12672403106373842</v>
      </c>
      <c r="AU171" s="228">
        <f t="shared" si="155"/>
        <v>7.4053498642832505E-2</v>
      </c>
    </row>
    <row r="172" spans="1:48" x14ac:dyDescent="0.2">
      <c r="A172" s="39" t="s">
        <v>251</v>
      </c>
      <c r="B172" s="43" t="s">
        <v>65</v>
      </c>
      <c r="C172" s="30">
        <v>56398.33539</v>
      </c>
      <c r="D172" s="30">
        <v>2.9999999999999997E-4</v>
      </c>
      <c r="E172" s="228">
        <f t="shared" si="135"/>
        <v>43200.983141336714</v>
      </c>
      <c r="F172" s="168">
        <f t="shared" si="134"/>
        <v>43200</v>
      </c>
      <c r="G172" s="256">
        <f t="shared" si="136"/>
        <v>0.36430549000942847</v>
      </c>
      <c r="H172" s="249"/>
      <c r="I172" s="247"/>
      <c r="J172" s="228"/>
      <c r="K172" s="228">
        <f t="shared" si="158"/>
        <v>0.36430549000942847</v>
      </c>
      <c r="L172" s="228">
        <f t="shared" si="137"/>
        <v>0.21625760732408406</v>
      </c>
      <c r="M172" s="245">
        <f t="shared" si="138"/>
        <v>41379.83539</v>
      </c>
      <c r="N172" s="228">
        <f t="shared" si="139"/>
        <v>2.1918175567613503E-2</v>
      </c>
      <c r="O172" s="252">
        <v>1</v>
      </c>
      <c r="P172">
        <f>O172*N172</f>
        <v>2.1918175567613503E-2</v>
      </c>
      <c r="Q172" s="228"/>
      <c r="R172">
        <f t="shared" si="140"/>
        <v>2.1918175567613503E-2</v>
      </c>
      <c r="W172">
        <f t="shared" si="159"/>
        <v>0.20729430774689214</v>
      </c>
      <c r="Z172">
        <f t="shared" si="141"/>
        <v>43200</v>
      </c>
      <c r="AA172" s="228">
        <f t="shared" si="142"/>
        <v>0.37326878958662035</v>
      </c>
      <c r="AB172" s="228">
        <f t="shared" si="143"/>
        <v>0.20729430774689214</v>
      </c>
      <c r="AC172" s="228">
        <f t="shared" si="144"/>
        <v>0.14804788268534441</v>
      </c>
      <c r="AD172" s="228">
        <f t="shared" si="145"/>
        <v>-8.9632995771918855E-3</v>
      </c>
      <c r="AE172" s="228">
        <f t="shared" si="146"/>
        <v>8.0340739310488229E-5</v>
      </c>
      <c r="AF172">
        <f t="shared" si="147"/>
        <v>0.14804788268534441</v>
      </c>
      <c r="AG172" s="246">
        <f t="shared" si="148"/>
        <v>8.0340739310488229E-5</v>
      </c>
      <c r="AH172">
        <f t="shared" si="149"/>
        <v>0.15701118226253633</v>
      </c>
      <c r="AI172">
        <f t="shared" si="150"/>
        <v>1.5164592103824108</v>
      </c>
      <c r="AJ172">
        <f t="shared" si="151"/>
        <v>0.87668270674944782</v>
      </c>
      <c r="AK172">
        <f t="shared" si="152"/>
        <v>0.48997125915456796</v>
      </c>
      <c r="AL172">
        <f t="shared" si="153"/>
        <v>0.75908552807154583</v>
      </c>
      <c r="AM172">
        <f t="shared" si="154"/>
        <v>0.39888263916671551</v>
      </c>
      <c r="AN172" s="228">
        <f t="shared" si="160"/>
        <v>0.32439585935727167</v>
      </c>
      <c r="AO172" s="228">
        <f t="shared" si="160"/>
        <v>0.31655805264426151</v>
      </c>
      <c r="AP172" s="228">
        <f t="shared" si="160"/>
        <v>0.30499435139093517</v>
      </c>
      <c r="AQ172" s="228">
        <f t="shared" si="160"/>
        <v>0.28800958602747806</v>
      </c>
      <c r="AR172" s="228">
        <f t="shared" si="160"/>
        <v>0.2632148403268646</v>
      </c>
      <c r="AS172" s="228">
        <f t="shared" si="160"/>
        <v>0.22730949421733687</v>
      </c>
      <c r="AT172" s="228">
        <f t="shared" si="160"/>
        <v>0.17582565530637995</v>
      </c>
      <c r="AU172" s="228">
        <f t="shared" si="155"/>
        <v>0.10278310499446142</v>
      </c>
      <c r="AV172" s="228"/>
    </row>
    <row r="173" spans="1:48" x14ac:dyDescent="0.2">
      <c r="A173" s="228" t="s">
        <v>3</v>
      </c>
      <c r="B173" s="246" t="s">
        <v>71</v>
      </c>
      <c r="C173" s="256">
        <v>56384.447099999998</v>
      </c>
      <c r="D173" s="256">
        <v>2.0000000000000001E-4</v>
      </c>
      <c r="E173" s="228">
        <f t="shared" si="135"/>
        <v>43163.503190114679</v>
      </c>
      <c r="F173" s="168">
        <f t="shared" si="134"/>
        <v>43162.5</v>
      </c>
      <c r="G173" s="256">
        <f t="shared" si="136"/>
        <v>0.37173461500060512</v>
      </c>
      <c r="H173" s="248"/>
      <c r="I173" s="228"/>
      <c r="J173" s="228"/>
      <c r="K173" s="228">
        <f t="shared" si="158"/>
        <v>0.37173461500060512</v>
      </c>
      <c r="L173" s="228">
        <f t="shared" si="137"/>
        <v>0.21556830272963512</v>
      </c>
      <c r="M173" s="245">
        <f t="shared" si="138"/>
        <v>41365.947099999998</v>
      </c>
      <c r="N173" s="228">
        <f t="shared" si="139"/>
        <v>2.4387917088314115E-2</v>
      </c>
      <c r="O173" s="252">
        <v>1</v>
      </c>
      <c r="P173">
        <f>O173*N173</f>
        <v>2.4387917088314115E-2</v>
      </c>
      <c r="Q173" s="228"/>
      <c r="R173">
        <f t="shared" si="140"/>
        <v>2.4387917088314115E-2</v>
      </c>
      <c r="W173">
        <f t="shared" si="159"/>
        <v>0.21464706811935258</v>
      </c>
      <c r="Z173">
        <f t="shared" si="141"/>
        <v>43162.5</v>
      </c>
      <c r="AA173" s="228">
        <f t="shared" si="142"/>
        <v>0.37265584961088766</v>
      </c>
      <c r="AB173" s="228">
        <f t="shared" si="143"/>
        <v>0.21464706811935258</v>
      </c>
      <c r="AC173" s="228">
        <f t="shared" si="144"/>
        <v>0.15616631227097</v>
      </c>
      <c r="AD173" s="228">
        <f t="shared" si="145"/>
        <v>-9.2123461028253972E-4</v>
      </c>
      <c r="AE173" s="228">
        <f t="shared" si="146"/>
        <v>8.4867320718242287E-7</v>
      </c>
      <c r="AF173">
        <f t="shared" si="147"/>
        <v>0.15616631227097</v>
      </c>
      <c r="AG173" s="246">
        <f t="shared" si="148"/>
        <v>8.4867320718242287E-7</v>
      </c>
      <c r="AH173">
        <f t="shared" si="149"/>
        <v>0.15708754688125254</v>
      </c>
      <c r="AI173">
        <f t="shared" si="150"/>
        <v>1.520099737958915</v>
      </c>
      <c r="AJ173">
        <f t="shared" si="151"/>
        <v>0.88024680704612346</v>
      </c>
      <c r="AK173">
        <f t="shared" si="152"/>
        <v>0.48610514640497687</v>
      </c>
      <c r="AL173">
        <f t="shared" si="153"/>
        <v>0.75162604913182485</v>
      </c>
      <c r="AM173">
        <f t="shared" si="154"/>
        <v>0.39456587285566097</v>
      </c>
      <c r="AN173" s="228">
        <f t="shared" si="160"/>
        <v>0.32094547904504944</v>
      </c>
      <c r="AO173" s="228">
        <f t="shared" si="160"/>
        <v>0.31316208565923231</v>
      </c>
      <c r="AP173" s="228">
        <f t="shared" si="160"/>
        <v>0.30169094248877659</v>
      </c>
      <c r="AQ173" s="228">
        <f t="shared" si="160"/>
        <v>0.28485863781897702</v>
      </c>
      <c r="AR173" s="228">
        <f t="shared" si="160"/>
        <v>0.26030739005681514</v>
      </c>
      <c r="AS173" s="228">
        <f t="shared" si="160"/>
        <v>0.22477874313376667</v>
      </c>
      <c r="AT173" s="228">
        <f t="shared" si="160"/>
        <v>0.17385843920013538</v>
      </c>
      <c r="AU173" s="228">
        <f t="shared" si="155"/>
        <v>0.10163146390607425</v>
      </c>
    </row>
    <row r="174" spans="1:48" x14ac:dyDescent="0.2">
      <c r="A174" s="228" t="s">
        <v>3</v>
      </c>
      <c r="B174" s="246" t="s">
        <v>71</v>
      </c>
      <c r="C174" s="256">
        <v>56387.412300000004</v>
      </c>
      <c r="D174" s="256">
        <v>2.0000000000000001E-4</v>
      </c>
      <c r="E174" s="228">
        <f t="shared" si="135"/>
        <v>43171.505294863629</v>
      </c>
      <c r="F174" s="168">
        <f t="shared" si="134"/>
        <v>43170.5</v>
      </c>
      <c r="G174" s="256">
        <f t="shared" si="136"/>
        <v>0.37251453501085052</v>
      </c>
      <c r="H174" s="248"/>
      <c r="I174" s="228"/>
      <c r="J174" s="228"/>
      <c r="K174" s="228">
        <f t="shared" si="158"/>
        <v>0.37251453501085052</v>
      </c>
      <c r="L174" s="228">
        <f t="shared" si="137"/>
        <v>0.21571529413026619</v>
      </c>
      <c r="M174" s="245">
        <f t="shared" si="138"/>
        <v>41368.912300000004</v>
      </c>
      <c r="N174" s="228">
        <f t="shared" si="139"/>
        <v>2.4586001940727509E-2</v>
      </c>
      <c r="O174" s="252">
        <v>1</v>
      </c>
      <c r="P174">
        <f>O174*N174</f>
        <v>2.4586001940727509E-2</v>
      </c>
      <c r="Q174" s="228"/>
      <c r="R174">
        <f t="shared" si="140"/>
        <v>2.4586001940727509E-2</v>
      </c>
      <c r="W174">
        <f t="shared" si="159"/>
        <v>0.21544313308434748</v>
      </c>
      <c r="Z174">
        <f t="shared" si="141"/>
        <v>43170.5</v>
      </c>
      <c r="AA174" s="228">
        <f t="shared" si="142"/>
        <v>0.37278669605676923</v>
      </c>
      <c r="AB174" s="228">
        <f t="shared" si="143"/>
        <v>0.21544313308434748</v>
      </c>
      <c r="AC174" s="228">
        <f t="shared" si="144"/>
        <v>0.15679924088058433</v>
      </c>
      <c r="AD174" s="228">
        <f t="shared" si="145"/>
        <v>-2.7216104591870627E-4</v>
      </c>
      <c r="AE174" s="228">
        <f t="shared" si="146"/>
        <v>7.4071634915564145E-8</v>
      </c>
      <c r="AF174">
        <f t="shared" si="147"/>
        <v>0.15679924088058433</v>
      </c>
      <c r="AG174" s="246">
        <f t="shared" si="148"/>
        <v>7.4071634915564145E-8</v>
      </c>
      <c r="AH174">
        <f t="shared" si="149"/>
        <v>0.15707140192650304</v>
      </c>
      <c r="AI174">
        <f t="shared" si="150"/>
        <v>1.5193242687946622</v>
      </c>
      <c r="AJ174">
        <f t="shared" si="151"/>
        <v>0.87948935225778058</v>
      </c>
      <c r="AK174">
        <f t="shared" si="152"/>
        <v>0.48693352177399457</v>
      </c>
      <c r="AL174">
        <f t="shared" si="153"/>
        <v>0.75321996112203793</v>
      </c>
      <c r="AM174">
        <f t="shared" si="154"/>
        <v>0.39548719064066284</v>
      </c>
      <c r="AN174" s="228">
        <f t="shared" si="160"/>
        <v>0.3216820484863363</v>
      </c>
      <c r="AO174" s="228">
        <f t="shared" si="160"/>
        <v>0.31388696500818358</v>
      </c>
      <c r="AP174" s="228">
        <f t="shared" si="160"/>
        <v>0.3023959814733852</v>
      </c>
      <c r="AQ174" s="228">
        <f t="shared" si="160"/>
        <v>0.28553105143473895</v>
      </c>
      <c r="AR174" s="228">
        <f t="shared" si="160"/>
        <v>0.26092776357587044</v>
      </c>
      <c r="AS174" s="228">
        <f t="shared" si="160"/>
        <v>0.22531868253050885</v>
      </c>
      <c r="AT174" s="228">
        <f t="shared" si="160"/>
        <v>0.17427812004427429</v>
      </c>
      <c r="AU174" s="228">
        <f t="shared" si="155"/>
        <v>0.10187714733826359</v>
      </c>
      <c r="AV174" s="228"/>
    </row>
    <row r="175" spans="1:48" x14ac:dyDescent="0.2">
      <c r="A175" s="149" t="s">
        <v>253</v>
      </c>
      <c r="B175" s="25"/>
      <c r="C175" s="26">
        <v>56397.789100000002</v>
      </c>
      <c r="D175" s="26">
        <v>1E-4</v>
      </c>
      <c r="E175" s="228">
        <f t="shared" si="135"/>
        <v>43199.508883342896</v>
      </c>
      <c r="F175" s="168">
        <f t="shared" si="134"/>
        <v>43198.5</v>
      </c>
      <c r="G175" s="256">
        <f t="shared" si="136"/>
        <v>0.37384425500931684</v>
      </c>
      <c r="H175" s="249"/>
      <c r="I175" s="247"/>
      <c r="J175" s="228"/>
      <c r="K175" s="228">
        <f t="shared" si="158"/>
        <v>0.37384425500931684</v>
      </c>
      <c r="L175" s="228">
        <f t="shared" si="137"/>
        <v>0.21623002135516217</v>
      </c>
      <c r="M175" s="245">
        <f t="shared" si="138"/>
        <v>41379.289100000002</v>
      </c>
      <c r="N175" s="228">
        <f t="shared" si="139"/>
        <v>2.4842246650386462E-2</v>
      </c>
      <c r="O175" s="252">
        <v>1</v>
      </c>
      <c r="P175" s="228">
        <f>+G175-L175</f>
        <v>0.15761423365415467</v>
      </c>
      <c r="Q175" s="228"/>
      <c r="R175">
        <f t="shared" si="140"/>
        <v>2.4842246650386462E-2</v>
      </c>
      <c r="W175">
        <f t="shared" si="159"/>
        <v>0.21682998477182006</v>
      </c>
      <c r="Z175">
        <f t="shared" si="141"/>
        <v>43198.5</v>
      </c>
      <c r="AA175" s="228">
        <f t="shared" si="142"/>
        <v>0.37324429159265893</v>
      </c>
      <c r="AB175" s="228">
        <f t="shared" si="143"/>
        <v>0.21682998477182006</v>
      </c>
      <c r="AC175" s="228">
        <f t="shared" si="144"/>
        <v>0.15761423365415467</v>
      </c>
      <c r="AD175" s="228">
        <f t="shared" si="145"/>
        <v>5.9996341665791153E-4</v>
      </c>
      <c r="AE175" s="228">
        <f t="shared" si="146"/>
        <v>3.5995610132783478E-7</v>
      </c>
      <c r="AF175">
        <f t="shared" si="147"/>
        <v>0.15761423365415467</v>
      </c>
      <c r="AG175" s="246">
        <f t="shared" si="148"/>
        <v>3.5995610132783478E-7</v>
      </c>
      <c r="AH175">
        <f t="shared" si="149"/>
        <v>0.15701427023749678</v>
      </c>
      <c r="AI175">
        <f t="shared" si="150"/>
        <v>1.5166050978462153</v>
      </c>
      <c r="AJ175">
        <f t="shared" si="151"/>
        <v>0.87682592721901864</v>
      </c>
      <c r="AK175">
        <f t="shared" si="152"/>
        <v>0.48981743911955422</v>
      </c>
      <c r="AL175">
        <f t="shared" si="153"/>
        <v>0.75878773434727942</v>
      </c>
      <c r="AM175">
        <f t="shared" si="154"/>
        <v>0.3987100619664557</v>
      </c>
      <c r="AN175" s="228">
        <f t="shared" si="160"/>
        <v>0.32425795607831115</v>
      </c>
      <c r="AO175" s="228">
        <f t="shared" si="160"/>
        <v>0.31642230714117225</v>
      </c>
      <c r="AP175" s="228">
        <f t="shared" si="160"/>
        <v>0.30486228652803332</v>
      </c>
      <c r="AQ175" s="228">
        <f t="shared" si="160"/>
        <v>0.28788359657309198</v>
      </c>
      <c r="AR175" s="228">
        <f t="shared" si="160"/>
        <v>0.26309856926337494</v>
      </c>
      <c r="AS175" s="228">
        <f t="shared" si="160"/>
        <v>0.22720827468982405</v>
      </c>
      <c r="AT175" s="228">
        <f t="shared" si="160"/>
        <v>0.17574696851492436</v>
      </c>
      <c r="AU175" s="228">
        <f t="shared" si="155"/>
        <v>0.10273703935092593</v>
      </c>
    </row>
    <row r="176" spans="1:48" x14ac:dyDescent="0.2">
      <c r="A176" s="255" t="s">
        <v>810</v>
      </c>
      <c r="B176" s="213" t="s">
        <v>71</v>
      </c>
      <c r="C176" s="255">
        <v>56401.4951</v>
      </c>
      <c r="D176" s="255">
        <v>6.9999999999999999E-4</v>
      </c>
      <c r="E176" s="228">
        <f t="shared" si="135"/>
        <v>43209.510164942629</v>
      </c>
      <c r="F176" s="168">
        <f t="shared" si="134"/>
        <v>43208.5</v>
      </c>
      <c r="G176" s="256">
        <f t="shared" si="136"/>
        <v>0.37431915500201285</v>
      </c>
      <c r="H176" s="247"/>
      <c r="I176" s="247"/>
      <c r="J176" s="228"/>
      <c r="K176" s="228">
        <f t="shared" si="158"/>
        <v>0.37431915500201285</v>
      </c>
      <c r="L176" s="228">
        <f t="shared" si="137"/>
        <v>0.21641394951347931</v>
      </c>
      <c r="M176" s="245">
        <f t="shared" si="138"/>
        <v>41382.9951</v>
      </c>
      <c r="N176" s="228">
        <f t="shared" si="139"/>
        <v>2.4934053920376002E-2</v>
      </c>
      <c r="O176" s="252">
        <v>1</v>
      </c>
      <c r="P176">
        <f t="shared" ref="P176:P216" si="161">O176*N176</f>
        <v>2.4934053920376002E-2</v>
      </c>
      <c r="Q176" s="228"/>
      <c r="R176">
        <f t="shared" si="140"/>
        <v>2.4934053920376002E-2</v>
      </c>
      <c r="W176">
        <f t="shared" si="159"/>
        <v>0.21732552368285796</v>
      </c>
      <c r="Z176">
        <f t="shared" si="141"/>
        <v>43208.5</v>
      </c>
      <c r="AA176" s="228">
        <f t="shared" si="142"/>
        <v>0.3734075808326342</v>
      </c>
      <c r="AB176" s="228">
        <f t="shared" si="143"/>
        <v>0.21732552368285796</v>
      </c>
      <c r="AC176" s="228">
        <f t="shared" si="144"/>
        <v>0.15790520548853354</v>
      </c>
      <c r="AD176" s="228">
        <f t="shared" si="145"/>
        <v>9.1157416937864832E-4</v>
      </c>
      <c r="AE176" s="228">
        <f t="shared" si="146"/>
        <v>8.3096746627837262E-7</v>
      </c>
      <c r="AF176">
        <f t="shared" si="147"/>
        <v>0.15790520548853354</v>
      </c>
      <c r="AG176" s="246">
        <f t="shared" si="148"/>
        <v>8.3096746627837262E-7</v>
      </c>
      <c r="AH176">
        <f t="shared" si="149"/>
        <v>0.15699363131915489</v>
      </c>
      <c r="AI176">
        <f t="shared" si="150"/>
        <v>1.5156321029335604</v>
      </c>
      <c r="AJ176">
        <f t="shared" si="151"/>
        <v>0.87587010120171571</v>
      </c>
      <c r="AK176">
        <f t="shared" si="152"/>
        <v>0.49084160908652624</v>
      </c>
      <c r="AL176">
        <f t="shared" si="153"/>
        <v>0.76077210311469812</v>
      </c>
      <c r="AM176">
        <f t="shared" si="154"/>
        <v>0.39986042907308778</v>
      </c>
      <c r="AN176" s="228">
        <f t="shared" si="160"/>
        <v>0.32517713455934494</v>
      </c>
      <c r="AO176" s="228">
        <f t="shared" si="160"/>
        <v>0.31732713000988488</v>
      </c>
      <c r="AP176" s="228">
        <f t="shared" si="160"/>
        <v>0.30574260599869996</v>
      </c>
      <c r="AQ176" s="228">
        <f t="shared" si="160"/>
        <v>0.28872344966135199</v>
      </c>
      <c r="AR176" s="228">
        <f t="shared" si="160"/>
        <v>0.26387366708726134</v>
      </c>
      <c r="AS176" s="228">
        <f t="shared" si="160"/>
        <v>0.22788305491277705</v>
      </c>
      <c r="AT176" s="228">
        <f t="shared" si="160"/>
        <v>0.17627154419482638</v>
      </c>
      <c r="AU176" s="228">
        <f t="shared" si="155"/>
        <v>0.10304414364116243</v>
      </c>
    </row>
    <row r="177" spans="1:48" x14ac:dyDescent="0.2">
      <c r="A177" s="228" t="s">
        <v>3</v>
      </c>
      <c r="B177" s="246" t="s">
        <v>65</v>
      </c>
      <c r="C177" s="256">
        <v>56387.599800000004</v>
      </c>
      <c r="D177" s="256">
        <v>1E-4</v>
      </c>
      <c r="E177" s="228">
        <f t="shared" si="135"/>
        <v>43172.011296023898</v>
      </c>
      <c r="F177" s="168">
        <f t="shared" si="134"/>
        <v>43171</v>
      </c>
      <c r="G177" s="256">
        <f t="shared" si="136"/>
        <v>0.37473828000656795</v>
      </c>
      <c r="H177" s="228"/>
      <c r="I177" s="228"/>
      <c r="J177" s="228"/>
      <c r="K177" s="228">
        <f t="shared" si="158"/>
        <v>0.37473828000656795</v>
      </c>
      <c r="L177" s="228">
        <f t="shared" si="137"/>
        <v>0.21572448217774753</v>
      </c>
      <c r="M177" s="245">
        <f t="shared" si="138"/>
        <v>41369.099800000004</v>
      </c>
      <c r="N177" s="228">
        <f t="shared" si="139"/>
        <v>2.5285387899944972E-2</v>
      </c>
      <c r="O177" s="252">
        <v>1</v>
      </c>
      <c r="P177">
        <f t="shared" si="161"/>
        <v>2.5285387899944972E-2</v>
      </c>
      <c r="Q177" s="228"/>
      <c r="R177">
        <f t="shared" si="140"/>
        <v>2.5285387899944972E-2</v>
      </c>
      <c r="W177">
        <f t="shared" si="159"/>
        <v>0.21766788977632817</v>
      </c>
      <c r="Z177">
        <f t="shared" si="141"/>
        <v>43171</v>
      </c>
      <c r="AA177" s="228">
        <f t="shared" si="142"/>
        <v>0.37279487240798731</v>
      </c>
      <c r="AB177" s="228">
        <f t="shared" si="143"/>
        <v>0.21766788977632817</v>
      </c>
      <c r="AC177" s="228">
        <f t="shared" si="144"/>
        <v>0.15901379782882041</v>
      </c>
      <c r="AD177" s="228">
        <f t="shared" si="145"/>
        <v>1.9434075985806376E-3</v>
      </c>
      <c r="AE177" s="228">
        <f t="shared" si="146"/>
        <v>3.7768330942209608E-6</v>
      </c>
      <c r="AF177">
        <f t="shared" si="147"/>
        <v>0.15901379782882041</v>
      </c>
      <c r="AG177" s="246">
        <f t="shared" si="148"/>
        <v>3.7768330942209608E-6</v>
      </c>
      <c r="AH177">
        <f t="shared" si="149"/>
        <v>0.15707039023023978</v>
      </c>
      <c r="AI177">
        <f t="shared" si="150"/>
        <v>1.5192757805451147</v>
      </c>
      <c r="AJ177">
        <f t="shared" si="151"/>
        <v>0.87944195902066469</v>
      </c>
      <c r="AK177">
        <f t="shared" si="152"/>
        <v>0.48698523029512691</v>
      </c>
      <c r="AL177">
        <f t="shared" si="153"/>
        <v>0.75331953462219803</v>
      </c>
      <c r="AM177">
        <f t="shared" si="154"/>
        <v>0.39554476567589708</v>
      </c>
      <c r="AN177" s="228">
        <f t="shared" si="160"/>
        <v>0.32172807529925007</v>
      </c>
      <c r="AO177" s="228">
        <f t="shared" si="160"/>
        <v>0.3139322626643698</v>
      </c>
      <c r="AP177" s="228">
        <f t="shared" si="160"/>
        <v>0.30244004080880849</v>
      </c>
      <c r="AQ177" s="228">
        <f t="shared" si="160"/>
        <v>0.28557307348963673</v>
      </c>
      <c r="AR177" s="228">
        <f t="shared" si="160"/>
        <v>0.26096653481126214</v>
      </c>
      <c r="AS177" s="228">
        <f t="shared" si="160"/>
        <v>0.22535242791978322</v>
      </c>
      <c r="AT177" s="228">
        <f t="shared" si="160"/>
        <v>0.17430434995203914</v>
      </c>
      <c r="AU177" s="228">
        <f t="shared" si="155"/>
        <v>0.10189250255277527</v>
      </c>
    </row>
    <row r="178" spans="1:48" x14ac:dyDescent="0.2">
      <c r="A178" s="228" t="s">
        <v>3</v>
      </c>
      <c r="B178" s="246" t="s">
        <v>65</v>
      </c>
      <c r="C178" s="256">
        <v>56448.371099999997</v>
      </c>
      <c r="D178" s="256">
        <v>2.0000000000000001E-4</v>
      </c>
      <c r="E178" s="228">
        <f t="shared" si="135"/>
        <v>43336.013153682325</v>
      </c>
      <c r="F178" s="168">
        <f t="shared" si="134"/>
        <v>43335</v>
      </c>
      <c r="G178" s="256">
        <f t="shared" si="136"/>
        <v>0.37542663999920478</v>
      </c>
      <c r="H178" s="228"/>
      <c r="I178" s="228"/>
      <c r="J178" s="228"/>
      <c r="K178" s="228">
        <f t="shared" si="158"/>
        <v>0.37542663999920478</v>
      </c>
      <c r="L178" s="228">
        <f t="shared" si="137"/>
        <v>0.21874504870743305</v>
      </c>
      <c r="M178" s="245">
        <f t="shared" si="138"/>
        <v>41429.871099999997</v>
      </c>
      <c r="N178" s="228">
        <f t="shared" si="139"/>
        <v>2.4549121049721796E-2</v>
      </c>
      <c r="O178" s="252">
        <v>1</v>
      </c>
      <c r="P178">
        <f t="shared" si="161"/>
        <v>2.4549121049721796E-2</v>
      </c>
      <c r="Q178" s="228"/>
      <c r="R178">
        <f t="shared" si="140"/>
        <v>2.4549121049721796E-2</v>
      </c>
      <c r="W178">
        <f t="shared" si="159"/>
        <v>0.2187046554228802</v>
      </c>
      <c r="Z178">
        <f t="shared" si="141"/>
        <v>43335</v>
      </c>
      <c r="AA178" s="228">
        <f t="shared" si="142"/>
        <v>0.37546703328375763</v>
      </c>
      <c r="AB178" s="228">
        <f t="shared" si="143"/>
        <v>0.2187046554228802</v>
      </c>
      <c r="AC178" s="228">
        <f t="shared" si="144"/>
        <v>0.15668159129177173</v>
      </c>
      <c r="AD178" s="228">
        <f t="shared" si="145"/>
        <v>-4.0393284552853181E-5</v>
      </c>
      <c r="AE178" s="228">
        <f t="shared" si="146"/>
        <v>1.6316174369677674E-9</v>
      </c>
      <c r="AF178">
        <f t="shared" si="147"/>
        <v>0.15668159129177173</v>
      </c>
      <c r="AG178" s="246">
        <f t="shared" si="148"/>
        <v>1.6316174369677674E-9</v>
      </c>
      <c r="AH178">
        <f t="shared" si="149"/>
        <v>0.15672198457632458</v>
      </c>
      <c r="AI178">
        <f t="shared" si="150"/>
        <v>1.5032444491588932</v>
      </c>
      <c r="AJ178">
        <f t="shared" si="151"/>
        <v>0.86357728350031593</v>
      </c>
      <c r="AK178">
        <f t="shared" si="152"/>
        <v>0.50353448260977929</v>
      </c>
      <c r="AL178">
        <f t="shared" si="153"/>
        <v>0.7856862439618213</v>
      </c>
      <c r="AM178">
        <f t="shared" si="154"/>
        <v>0.41438232613084186</v>
      </c>
      <c r="AN178" s="228">
        <f t="shared" si="160"/>
        <v>0.33676853974706622</v>
      </c>
      <c r="AO178" s="228">
        <f t="shared" si="160"/>
        <v>0.3287429606891189</v>
      </c>
      <c r="AP178" s="228">
        <f t="shared" si="160"/>
        <v>0.31685545837573337</v>
      </c>
      <c r="AQ178" s="228">
        <f t="shared" si="160"/>
        <v>0.29933184736191609</v>
      </c>
      <c r="AR178" s="228">
        <f t="shared" si="160"/>
        <v>0.27366989234523331</v>
      </c>
      <c r="AS178" s="228">
        <f t="shared" si="160"/>
        <v>0.23641560268993406</v>
      </c>
      <c r="AT178" s="228">
        <f t="shared" si="160"/>
        <v>0.18290682340586123</v>
      </c>
      <c r="AU178" s="228">
        <f t="shared" si="155"/>
        <v>0.10692901291265478</v>
      </c>
    </row>
    <row r="179" spans="1:48" x14ac:dyDescent="0.2">
      <c r="A179" s="39" t="s">
        <v>251</v>
      </c>
      <c r="B179" s="43" t="s">
        <v>65</v>
      </c>
      <c r="C179" s="30">
        <v>56455.41246</v>
      </c>
      <c r="D179" s="30">
        <v>6.9999999999999999E-4</v>
      </c>
      <c r="E179" s="228">
        <f t="shared" si="135"/>
        <v>43355.01548077492</v>
      </c>
      <c r="F179" s="168">
        <f t="shared" ref="F179:F210" si="162">ROUND(2*E179,0)/2-1</f>
        <v>43354</v>
      </c>
      <c r="G179" s="256">
        <f t="shared" si="136"/>
        <v>0.37628895000671037</v>
      </c>
      <c r="H179" s="247"/>
      <c r="I179" s="247"/>
      <c r="J179" s="228"/>
      <c r="K179" s="228">
        <f t="shared" si="158"/>
        <v>0.37628895000671037</v>
      </c>
      <c r="L179" s="228">
        <f t="shared" si="137"/>
        <v>0.21909588000085306</v>
      </c>
      <c r="M179" s="245">
        <f t="shared" si="138"/>
        <v>41436.91246</v>
      </c>
      <c r="N179" s="228">
        <f t="shared" si="139"/>
        <v>2.4709661257866354E-2</v>
      </c>
      <c r="O179" s="252">
        <v>1</v>
      </c>
      <c r="P179">
        <f t="shared" si="161"/>
        <v>2.4709661257866354E-2</v>
      </c>
      <c r="Q179" s="228"/>
      <c r="R179">
        <f t="shared" si="140"/>
        <v>2.4709661257866354E-2</v>
      </c>
      <c r="W179">
        <f t="shared" si="159"/>
        <v>0.2196094418939836</v>
      </c>
      <c r="Z179">
        <f t="shared" si="141"/>
        <v>43354</v>
      </c>
      <c r="AA179" s="228">
        <f t="shared" si="142"/>
        <v>0.3757753881135798</v>
      </c>
      <c r="AB179" s="228">
        <f t="shared" si="143"/>
        <v>0.2196094418939836</v>
      </c>
      <c r="AC179" s="228">
        <f t="shared" si="144"/>
        <v>0.1571930700058573</v>
      </c>
      <c r="AD179" s="228">
        <f t="shared" si="145"/>
        <v>5.1356189313056522E-4</v>
      </c>
      <c r="AE179" s="228">
        <f t="shared" si="146"/>
        <v>2.6374581807585009E-7</v>
      </c>
      <c r="AF179">
        <f t="shared" si="147"/>
        <v>0.1571930700058573</v>
      </c>
      <c r="AG179" s="246">
        <f t="shared" si="148"/>
        <v>2.6374581807585009E-7</v>
      </c>
      <c r="AH179">
        <f t="shared" si="149"/>
        <v>0.15667950811272677</v>
      </c>
      <c r="AI179">
        <f t="shared" si="150"/>
        <v>1.5013719631307838</v>
      </c>
      <c r="AJ179">
        <f t="shared" si="151"/>
        <v>0.8616997837287026</v>
      </c>
      <c r="AK179">
        <f t="shared" si="152"/>
        <v>0.50539895663992029</v>
      </c>
      <c r="AL179">
        <f t="shared" si="153"/>
        <v>0.78939805250223394</v>
      </c>
      <c r="AM179">
        <f t="shared" si="154"/>
        <v>0.41655858891895986</v>
      </c>
      <c r="AN179" s="228">
        <f t="shared" si="160"/>
        <v>0.33850369001537528</v>
      </c>
      <c r="AO179" s="228">
        <f t="shared" si="160"/>
        <v>0.33045270774003732</v>
      </c>
      <c r="AP179" s="228">
        <f t="shared" si="160"/>
        <v>0.31852082524238845</v>
      </c>
      <c r="AQ179" s="228">
        <f t="shared" si="160"/>
        <v>0.30092264963180604</v>
      </c>
      <c r="AR179" s="228">
        <f t="shared" si="160"/>
        <v>0.27513983936729447</v>
      </c>
      <c r="AS179" s="228">
        <f t="shared" si="160"/>
        <v>0.23769661508886167</v>
      </c>
      <c r="AT179" s="228">
        <f t="shared" si="160"/>
        <v>0.18390332857521718</v>
      </c>
      <c r="AU179" s="228">
        <f t="shared" si="155"/>
        <v>0.1075125110641042</v>
      </c>
    </row>
    <row r="180" spans="1:48" x14ac:dyDescent="0.2">
      <c r="A180" s="39" t="s">
        <v>251</v>
      </c>
      <c r="B180" s="43" t="s">
        <v>71</v>
      </c>
      <c r="C180" s="30">
        <v>56427.43591</v>
      </c>
      <c r="D180" s="30">
        <v>1E-4</v>
      </c>
      <c r="E180" s="228">
        <f t="shared" si="135"/>
        <v>43279.515924720101</v>
      </c>
      <c r="F180" s="168">
        <f t="shared" si="162"/>
        <v>43278.5</v>
      </c>
      <c r="G180" s="256">
        <f t="shared" si="136"/>
        <v>0.3764534550064127</v>
      </c>
      <c r="H180" s="247"/>
      <c r="I180" s="247"/>
      <c r="J180" s="228"/>
      <c r="K180" s="228">
        <f t="shared" si="158"/>
        <v>0.3764534550064127</v>
      </c>
      <c r="L180" s="228">
        <f t="shared" si="137"/>
        <v>0.21770287619218426</v>
      </c>
      <c r="M180" s="245">
        <f t="shared" si="138"/>
        <v>41408.93591</v>
      </c>
      <c r="N180" s="228">
        <f t="shared" si="139"/>
        <v>2.5201746273852556E-2</v>
      </c>
      <c r="O180" s="252">
        <v>1</v>
      </c>
      <c r="P180">
        <f t="shared" si="161"/>
        <v>2.5201746273852556E-2</v>
      </c>
      <c r="Q180" s="228"/>
      <c r="R180">
        <f t="shared" si="140"/>
        <v>2.5201746273852556E-2</v>
      </c>
      <c r="W180">
        <f t="shared" si="159"/>
        <v>0.21960773375231465</v>
      </c>
      <c r="Z180">
        <f t="shared" si="141"/>
        <v>43278.5</v>
      </c>
      <c r="AA180" s="228">
        <f t="shared" si="142"/>
        <v>0.37454859744628233</v>
      </c>
      <c r="AB180" s="228">
        <f t="shared" si="143"/>
        <v>0.21960773375231465</v>
      </c>
      <c r="AC180" s="228">
        <f t="shared" si="144"/>
        <v>0.15875057881422844</v>
      </c>
      <c r="AD180" s="228">
        <f t="shared" si="145"/>
        <v>1.9048575601303686E-3</v>
      </c>
      <c r="AE180" s="228">
        <f t="shared" si="146"/>
        <v>3.6284823243858204E-6</v>
      </c>
      <c r="AF180">
        <f t="shared" si="147"/>
        <v>0.15875057881422844</v>
      </c>
      <c r="AG180" s="246">
        <f t="shared" si="148"/>
        <v>3.6284823243858204E-6</v>
      </c>
      <c r="AH180">
        <f t="shared" si="149"/>
        <v>0.15684572125409804</v>
      </c>
      <c r="AI180">
        <f t="shared" si="150"/>
        <v>1.5087948380752843</v>
      </c>
      <c r="AJ180">
        <f t="shared" si="151"/>
        <v>0.86911309598148556</v>
      </c>
      <c r="AK180">
        <f t="shared" si="152"/>
        <v>0.49792545981731168</v>
      </c>
      <c r="AL180">
        <f t="shared" si="153"/>
        <v>0.77460176249281465</v>
      </c>
      <c r="AM180">
        <f t="shared" si="154"/>
        <v>0.40790322581427829</v>
      </c>
      <c r="AN180" s="228">
        <f t="shared" si="160"/>
        <v>0.33159968393282907</v>
      </c>
      <c r="AO180" s="228">
        <f t="shared" si="160"/>
        <v>0.32365114128629879</v>
      </c>
      <c r="AP180" s="228">
        <f t="shared" si="160"/>
        <v>0.31189735480409597</v>
      </c>
      <c r="AQ180" s="228">
        <f t="shared" si="160"/>
        <v>0.29459733990305159</v>
      </c>
      <c r="AR180" s="228">
        <f t="shared" si="160"/>
        <v>0.26929652484667482</v>
      </c>
      <c r="AS180" s="228">
        <f t="shared" si="160"/>
        <v>0.23260541267485427</v>
      </c>
      <c r="AT180" s="228">
        <f t="shared" si="160"/>
        <v>0.17994337942926736</v>
      </c>
      <c r="AU180" s="228">
        <f t="shared" si="155"/>
        <v>0.10519387367281818</v>
      </c>
    </row>
    <row r="181" spans="1:48" x14ac:dyDescent="0.2">
      <c r="A181" s="39" t="s">
        <v>251</v>
      </c>
      <c r="B181" s="43" t="s">
        <v>71</v>
      </c>
      <c r="C181" s="30">
        <v>56427.435920000004</v>
      </c>
      <c r="D181" s="30">
        <v>2.0000000000000001E-4</v>
      </c>
      <c r="E181" s="228">
        <f t="shared" si="135"/>
        <v>43279.515951706839</v>
      </c>
      <c r="F181" s="168">
        <f t="shared" si="162"/>
        <v>43278.5</v>
      </c>
      <c r="G181" s="256">
        <f t="shared" ref="G181:G212" si="163">+C181-(C$7+F181*C$8)</f>
        <v>0.37646345500979805</v>
      </c>
      <c r="H181" s="247"/>
      <c r="I181" s="247"/>
      <c r="J181" s="228"/>
      <c r="K181" s="228">
        <f t="shared" si="158"/>
        <v>0.37646345500979805</v>
      </c>
      <c r="L181" s="228">
        <f t="shared" si="137"/>
        <v>0.21770287619218426</v>
      </c>
      <c r="M181" s="245">
        <f t="shared" si="138"/>
        <v>41408.935920000004</v>
      </c>
      <c r="N181" s="228">
        <f t="shared" ref="N181:N216" si="164">+(L181-G181)^2</f>
        <v>2.5204921386503761E-2</v>
      </c>
      <c r="O181" s="252">
        <v>1</v>
      </c>
      <c r="P181">
        <f t="shared" si="161"/>
        <v>2.5204921386503761E-2</v>
      </c>
      <c r="Q181" s="228"/>
      <c r="R181">
        <f t="shared" ref="R181:R216" si="165">O181*N181</f>
        <v>2.5204921386503761E-2</v>
      </c>
      <c r="W181">
        <f t="shared" si="159"/>
        <v>0.21961773375570001</v>
      </c>
      <c r="Z181">
        <f t="shared" si="141"/>
        <v>43278.5</v>
      </c>
      <c r="AA181" s="228">
        <f t="shared" si="142"/>
        <v>0.37454859744628233</v>
      </c>
      <c r="AB181" s="228">
        <f t="shared" si="143"/>
        <v>0.21961773375570001</v>
      </c>
      <c r="AC181" s="228">
        <f t="shared" si="144"/>
        <v>0.1587605788176138</v>
      </c>
      <c r="AD181" s="228">
        <f t="shared" si="145"/>
        <v>1.9148575635157261E-3</v>
      </c>
      <c r="AE181" s="228">
        <f t="shared" si="146"/>
        <v>3.6666794885533833E-6</v>
      </c>
      <c r="AF181">
        <f t="shared" si="147"/>
        <v>0.1587605788176138</v>
      </c>
      <c r="AG181" s="246">
        <f t="shared" si="148"/>
        <v>3.6666794885533833E-6</v>
      </c>
      <c r="AH181">
        <f t="shared" si="149"/>
        <v>0.15684572125409804</v>
      </c>
      <c r="AI181">
        <f t="shared" si="150"/>
        <v>1.5087948380752843</v>
      </c>
      <c r="AJ181">
        <f t="shared" si="151"/>
        <v>0.86911309598148556</v>
      </c>
      <c r="AK181">
        <f t="shared" si="152"/>
        <v>0.49792545981731168</v>
      </c>
      <c r="AL181">
        <f t="shared" si="153"/>
        <v>0.77460176249281465</v>
      </c>
      <c r="AM181">
        <f t="shared" si="154"/>
        <v>0.40790322581427829</v>
      </c>
      <c r="AN181" s="228">
        <f t="shared" ref="AN181:AT190" si="166">$AU181+$AB$7*SIN(AO181)</f>
        <v>0.33159968393282907</v>
      </c>
      <c r="AO181" s="228">
        <f t="shared" si="166"/>
        <v>0.32365114128629879</v>
      </c>
      <c r="AP181" s="228">
        <f t="shared" si="166"/>
        <v>0.31189735480409597</v>
      </c>
      <c r="AQ181" s="228">
        <f t="shared" si="166"/>
        <v>0.29459733990305159</v>
      </c>
      <c r="AR181" s="228">
        <f t="shared" si="166"/>
        <v>0.26929652484667482</v>
      </c>
      <c r="AS181" s="228">
        <f t="shared" si="166"/>
        <v>0.23260541267485427</v>
      </c>
      <c r="AT181" s="228">
        <f t="shared" si="166"/>
        <v>0.17994337942926736</v>
      </c>
      <c r="AU181" s="228">
        <f t="shared" si="155"/>
        <v>0.10519387367281818</v>
      </c>
    </row>
    <row r="182" spans="1:48" x14ac:dyDescent="0.2">
      <c r="A182" s="39" t="s">
        <v>251</v>
      </c>
      <c r="B182" s="43" t="s">
        <v>71</v>
      </c>
      <c r="C182" s="30">
        <v>56427.436719999998</v>
      </c>
      <c r="D182" s="30">
        <v>2.0000000000000001E-4</v>
      </c>
      <c r="E182" s="228">
        <f t="shared" si="135"/>
        <v>43279.518110645105</v>
      </c>
      <c r="F182" s="168">
        <f t="shared" si="162"/>
        <v>43278.5</v>
      </c>
      <c r="G182" s="256">
        <f t="shared" si="163"/>
        <v>0.37726345500414027</v>
      </c>
      <c r="H182" s="247"/>
      <c r="I182" s="247"/>
      <c r="J182" s="228"/>
      <c r="K182" s="228">
        <f t="shared" si="158"/>
        <v>0.37726345500414027</v>
      </c>
      <c r="L182" s="228">
        <f t="shared" si="137"/>
        <v>0.21770287619218426</v>
      </c>
      <c r="M182" s="245">
        <f t="shared" si="138"/>
        <v>41408.936719999998</v>
      </c>
      <c r="N182" s="228">
        <f t="shared" si="164"/>
        <v>2.5459578310806426E-2</v>
      </c>
      <c r="O182" s="252">
        <v>1</v>
      </c>
      <c r="P182">
        <f t="shared" si="161"/>
        <v>2.5459578310806426E-2</v>
      </c>
      <c r="Q182" s="228"/>
      <c r="R182">
        <f t="shared" si="165"/>
        <v>2.5459578310806426E-2</v>
      </c>
      <c r="W182">
        <f t="shared" si="159"/>
        <v>0.22041773375004223</v>
      </c>
      <c r="Z182">
        <f t="shared" si="141"/>
        <v>43278.5</v>
      </c>
      <c r="AA182" s="228">
        <f t="shared" si="142"/>
        <v>0.37454859744628233</v>
      </c>
      <c r="AB182" s="228">
        <f t="shared" si="143"/>
        <v>0.22041773375004223</v>
      </c>
      <c r="AC182" s="228">
        <f t="shared" si="144"/>
        <v>0.15956057881195601</v>
      </c>
      <c r="AD182" s="228">
        <f t="shared" si="145"/>
        <v>2.7148575578579415E-3</v>
      </c>
      <c r="AE182" s="228">
        <f t="shared" si="146"/>
        <v>7.3704515594583864E-6</v>
      </c>
      <c r="AF182">
        <f t="shared" si="147"/>
        <v>0.15956057881195601</v>
      </c>
      <c r="AG182" s="246">
        <f t="shared" si="148"/>
        <v>7.3704515594583864E-6</v>
      </c>
      <c r="AH182">
        <f t="shared" si="149"/>
        <v>0.15684572125409804</v>
      </c>
      <c r="AI182">
        <f t="shared" si="150"/>
        <v>1.5087948380752843</v>
      </c>
      <c r="AJ182">
        <f t="shared" si="151"/>
        <v>0.86911309598148556</v>
      </c>
      <c r="AK182">
        <f t="shared" si="152"/>
        <v>0.49792545981731168</v>
      </c>
      <c r="AL182">
        <f t="shared" si="153"/>
        <v>0.77460176249281465</v>
      </c>
      <c r="AM182">
        <f t="shared" si="154"/>
        <v>0.40790322581427829</v>
      </c>
      <c r="AN182" s="228">
        <f t="shared" si="166"/>
        <v>0.33159968393282907</v>
      </c>
      <c r="AO182" s="228">
        <f t="shared" si="166"/>
        <v>0.32365114128629879</v>
      </c>
      <c r="AP182" s="228">
        <f t="shared" si="166"/>
        <v>0.31189735480409597</v>
      </c>
      <c r="AQ182" s="228">
        <f t="shared" si="166"/>
        <v>0.29459733990305159</v>
      </c>
      <c r="AR182" s="228">
        <f t="shared" si="166"/>
        <v>0.26929652484667482</v>
      </c>
      <c r="AS182" s="228">
        <f t="shared" si="166"/>
        <v>0.23260541267485427</v>
      </c>
      <c r="AT182" s="228">
        <f t="shared" si="166"/>
        <v>0.17994337942926736</v>
      </c>
      <c r="AU182" s="228">
        <f t="shared" si="155"/>
        <v>0.10519387367281818</v>
      </c>
    </row>
    <row r="183" spans="1:48" x14ac:dyDescent="0.2">
      <c r="A183" s="39" t="s">
        <v>251</v>
      </c>
      <c r="B183" s="43" t="s">
        <v>65</v>
      </c>
      <c r="C183" s="30">
        <v>56459.491090000003</v>
      </c>
      <c r="D183" s="30">
        <v>8.0000000000000004E-4</v>
      </c>
      <c r="E183" s="228">
        <f t="shared" si="135"/>
        <v>43366.022368840539</v>
      </c>
      <c r="F183" s="168">
        <f t="shared" si="162"/>
        <v>43365</v>
      </c>
      <c r="G183" s="256">
        <f t="shared" si="163"/>
        <v>0.37884134001069469</v>
      </c>
      <c r="H183" s="247"/>
      <c r="I183" s="247"/>
      <c r="J183" s="228"/>
      <c r="K183" s="228">
        <f t="shared" si="158"/>
        <v>0.37884134001069469</v>
      </c>
      <c r="L183" s="228">
        <f t="shared" si="137"/>
        <v>0.21929907709748475</v>
      </c>
      <c r="M183" s="245">
        <f t="shared" si="138"/>
        <v>41440.991090000003</v>
      </c>
      <c r="N183" s="228">
        <f t="shared" si="164"/>
        <v>2.5453733655467804E-2</v>
      </c>
      <c r="O183" s="252">
        <v>1</v>
      </c>
      <c r="P183">
        <f t="shared" si="161"/>
        <v>2.5453733655467804E-2</v>
      </c>
      <c r="Q183" s="228"/>
      <c r="R183">
        <f t="shared" si="165"/>
        <v>2.5453733655467804E-2</v>
      </c>
      <c r="W183">
        <f t="shared" si="159"/>
        <v>0.22218662168527059</v>
      </c>
      <c r="Z183">
        <f t="shared" si="141"/>
        <v>43365</v>
      </c>
      <c r="AA183" s="228">
        <f t="shared" si="142"/>
        <v>0.37595379542290885</v>
      </c>
      <c r="AB183" s="228">
        <f t="shared" si="143"/>
        <v>0.22218662168527059</v>
      </c>
      <c r="AC183" s="228">
        <f t="shared" si="144"/>
        <v>0.15954226291320994</v>
      </c>
      <c r="AD183" s="228">
        <f t="shared" si="145"/>
        <v>2.8875445877858397E-3</v>
      </c>
      <c r="AE183" s="228">
        <f t="shared" si="146"/>
        <v>8.337913746451294E-6</v>
      </c>
      <c r="AF183">
        <f t="shared" si="147"/>
        <v>0.15954226291320994</v>
      </c>
      <c r="AG183" s="246">
        <f t="shared" si="148"/>
        <v>8.337913746451294E-6</v>
      </c>
      <c r="AH183">
        <f t="shared" si="149"/>
        <v>0.1566547183254241</v>
      </c>
      <c r="AI183">
        <f t="shared" si="150"/>
        <v>1.5002865680764212</v>
      </c>
      <c r="AJ183">
        <f t="shared" si="151"/>
        <v>0.86060922703590148</v>
      </c>
      <c r="AK183">
        <f t="shared" si="152"/>
        <v>0.50647339573629369</v>
      </c>
      <c r="AL183">
        <f t="shared" si="153"/>
        <v>0.79154337179182377</v>
      </c>
      <c r="AM183">
        <f t="shared" si="154"/>
        <v>0.41781794079384077</v>
      </c>
      <c r="AN183" s="228">
        <f t="shared" si="166"/>
        <v>0.33950754570875152</v>
      </c>
      <c r="AO183" s="228">
        <f t="shared" si="166"/>
        <v>0.33144197216520788</v>
      </c>
      <c r="AP183" s="228">
        <f t="shared" si="166"/>
        <v>0.31948453119244469</v>
      </c>
      <c r="AQ183" s="228">
        <f t="shared" si="166"/>
        <v>0.3018433315790453</v>
      </c>
      <c r="AR183" s="228">
        <f t="shared" si="166"/>
        <v>0.27599068909988489</v>
      </c>
      <c r="AS183" s="228">
        <f t="shared" si="166"/>
        <v>0.23843818649038778</v>
      </c>
      <c r="AT183" s="228">
        <f t="shared" si="166"/>
        <v>0.18448024074198049</v>
      </c>
      <c r="AU183" s="228">
        <f t="shared" si="155"/>
        <v>0.10785032578336429</v>
      </c>
    </row>
    <row r="184" spans="1:48" x14ac:dyDescent="0.2">
      <c r="A184" s="255" t="s">
        <v>811</v>
      </c>
      <c r="B184" s="213" t="s">
        <v>71</v>
      </c>
      <c r="C184" s="255">
        <v>56687.572600000072</v>
      </c>
      <c r="D184" s="255">
        <v>2.9999999999999997E-4</v>
      </c>
      <c r="E184" s="228">
        <f t="shared" si="135"/>
        <v>43981.539748550284</v>
      </c>
      <c r="F184" s="168">
        <f t="shared" si="162"/>
        <v>43980.5</v>
      </c>
      <c r="G184" s="256">
        <f t="shared" si="163"/>
        <v>0.38528143507573986</v>
      </c>
      <c r="H184" s="247"/>
      <c r="I184" s="247"/>
      <c r="J184" s="228"/>
      <c r="K184" s="228">
        <f t="shared" si="158"/>
        <v>0.38528143507573986</v>
      </c>
      <c r="L184" s="228">
        <f t="shared" si="137"/>
        <v>0.23076731716055121</v>
      </c>
      <c r="M184" s="245">
        <f t="shared" si="138"/>
        <v>41669.072600000072</v>
      </c>
      <c r="N184" s="228">
        <f t="shared" si="164"/>
        <v>2.3874612635108823E-2</v>
      </c>
      <c r="O184" s="252">
        <v>1</v>
      </c>
      <c r="P184">
        <f t="shared" si="161"/>
        <v>2.3874612635108823E-2</v>
      </c>
      <c r="Q184" s="228"/>
      <c r="R184">
        <f t="shared" si="165"/>
        <v>2.3874612635108823E-2</v>
      </c>
      <c r="Z184">
        <f t="shared" si="141"/>
        <v>43980.5</v>
      </c>
      <c r="AA184" s="228">
        <f t="shared" si="142"/>
        <v>0.38581270932436051</v>
      </c>
      <c r="AB184" s="228"/>
      <c r="AC184" s="228"/>
      <c r="AD184" s="228"/>
      <c r="AE184" s="228"/>
      <c r="AG184" s="246"/>
      <c r="AH184">
        <f t="shared" si="149"/>
        <v>0.15504539216380933</v>
      </c>
      <c r="AI184">
        <f t="shared" si="150"/>
        <v>1.4384374603842638</v>
      </c>
      <c r="AJ184">
        <f t="shared" si="151"/>
        <v>0.79602586092353911</v>
      </c>
      <c r="AK184">
        <f t="shared" si="152"/>
        <v>0.5608694537217489</v>
      </c>
      <c r="AL184">
        <f t="shared" si="153"/>
        <v>0.90730752489790945</v>
      </c>
      <c r="AM184">
        <f t="shared" si="154"/>
        <v>0.48756939275431888</v>
      </c>
      <c r="AN184" s="228">
        <f t="shared" si="166"/>
        <v>0.39482536023146941</v>
      </c>
      <c r="AO184" s="228">
        <f t="shared" si="166"/>
        <v>0.38607956184704645</v>
      </c>
      <c r="AP184" s="228">
        <f t="shared" si="166"/>
        <v>0.37285345243924395</v>
      </c>
      <c r="AQ184" s="228">
        <f t="shared" si="166"/>
        <v>0.35298010336571489</v>
      </c>
      <c r="AR184" s="228">
        <f t="shared" si="166"/>
        <v>0.32338697830006696</v>
      </c>
      <c r="AS184" s="228">
        <f t="shared" si="166"/>
        <v>0.27984906409154015</v>
      </c>
      <c r="AT184" s="228">
        <f t="shared" si="166"/>
        <v>0.2167463683744546</v>
      </c>
      <c r="AU184" s="228">
        <f t="shared" si="155"/>
        <v>0.12675259484742374</v>
      </c>
    </row>
    <row r="185" spans="1:48" x14ac:dyDescent="0.2">
      <c r="A185" s="255" t="s">
        <v>811</v>
      </c>
      <c r="B185" s="213" t="s">
        <v>71</v>
      </c>
      <c r="C185" s="255">
        <v>56680.532399999909</v>
      </c>
      <c r="D185" s="255">
        <v>2.9999999999999997E-4</v>
      </c>
      <c r="E185" s="228">
        <f t="shared" si="135"/>
        <v>43962.540551917766</v>
      </c>
      <c r="F185" s="168">
        <f t="shared" si="162"/>
        <v>43961.5</v>
      </c>
      <c r="G185" s="256">
        <f t="shared" si="163"/>
        <v>0.38557912491523894</v>
      </c>
      <c r="H185" s="247"/>
      <c r="I185" s="247"/>
      <c r="J185" s="228"/>
      <c r="K185" s="228">
        <f t="shared" si="158"/>
        <v>0.38557912491523894</v>
      </c>
      <c r="L185" s="228">
        <f t="shared" si="137"/>
        <v>0.23041040840560789</v>
      </c>
      <c r="M185" s="245">
        <f t="shared" si="138"/>
        <v>41662.032399999909</v>
      </c>
      <c r="N185" s="228">
        <f t="shared" si="164"/>
        <v>2.4077330583246247E-2</v>
      </c>
      <c r="O185" s="252">
        <v>1</v>
      </c>
      <c r="P185">
        <f t="shared" si="161"/>
        <v>2.4077330583246247E-2</v>
      </c>
      <c r="Q185" s="228"/>
      <c r="R185">
        <f t="shared" si="165"/>
        <v>2.4077330583246247E-2</v>
      </c>
      <c r="W185">
        <f t="shared" si="159"/>
        <v>0.23047778450647413</v>
      </c>
      <c r="Z185">
        <f t="shared" si="141"/>
        <v>43961.5</v>
      </c>
      <c r="AA185" s="228">
        <f t="shared" si="142"/>
        <v>0.38551174881437267</v>
      </c>
      <c r="AB185" s="228">
        <f t="shared" ref="AB185:AB196" si="167">IF(O185&lt;&gt;0,G185-AH185, -9999)</f>
        <v>0.23047778450647413</v>
      </c>
      <c r="AC185" s="228">
        <f t="shared" ref="AC185:AC196" si="168">+G185-L185</f>
        <v>0.15516871650963104</v>
      </c>
      <c r="AD185" s="228">
        <f t="shared" ref="AD185:AD196" si="169">IF(O185&lt;&gt;0,G185-AA185, -9999)</f>
        <v>6.7376100866267663E-5</v>
      </c>
      <c r="AE185" s="228">
        <f t="shared" ref="AE185:AE196" si="170">+(G185-AA185)^2*O185</f>
        <v>4.5395389679414738E-9</v>
      </c>
      <c r="AF185">
        <f t="shared" ref="AF185:AF196" si="171">IF(O185&lt;&gt;0,G185-L185, -9999)</f>
        <v>0.15516871650963104</v>
      </c>
      <c r="AG185" s="246">
        <f t="shared" ref="AG185:AG196" si="172">+(G185-AA185)^2</f>
        <v>4.5395389679414738E-9</v>
      </c>
      <c r="AH185">
        <f t="shared" si="149"/>
        <v>0.1551013404087648</v>
      </c>
      <c r="AI185">
        <f t="shared" si="150"/>
        <v>1.4403682243888161</v>
      </c>
      <c r="AJ185">
        <f t="shared" si="151"/>
        <v>0.79810752772849658</v>
      </c>
      <c r="AK185">
        <f t="shared" si="152"/>
        <v>0.55935478699567531</v>
      </c>
      <c r="AL185">
        <f t="shared" si="153"/>
        <v>0.90386042560739988</v>
      </c>
      <c r="AM185">
        <f t="shared" si="154"/>
        <v>0.48543790323029234</v>
      </c>
      <c r="AN185" s="228">
        <f t="shared" si="166"/>
        <v>0.39314353042139455</v>
      </c>
      <c r="AO185" s="228">
        <f t="shared" si="166"/>
        <v>0.38441472135049337</v>
      </c>
      <c r="AP185" s="228">
        <f t="shared" si="166"/>
        <v>0.37122295521352267</v>
      </c>
      <c r="AQ185" s="228">
        <f t="shared" si="166"/>
        <v>0.35141321272453507</v>
      </c>
      <c r="AR185" s="228">
        <f t="shared" si="166"/>
        <v>0.32193045243676366</v>
      </c>
      <c r="AS185" s="228">
        <f t="shared" si="166"/>
        <v>0.2785733242555386</v>
      </c>
      <c r="AT185" s="228">
        <f t="shared" si="166"/>
        <v>0.21575079488089977</v>
      </c>
      <c r="AU185" s="228">
        <f t="shared" si="155"/>
        <v>0.12616909669597431</v>
      </c>
    </row>
    <row r="186" spans="1:48" x14ac:dyDescent="0.2">
      <c r="A186" s="255" t="s">
        <v>811</v>
      </c>
      <c r="B186" s="213" t="s">
        <v>65</v>
      </c>
      <c r="C186" s="255">
        <v>56666.636899999809</v>
      </c>
      <c r="D186" s="255">
        <v>2.0000000000000001E-4</v>
      </c>
      <c r="E186" s="228">
        <f t="shared" si="135"/>
        <v>43925.041143264185</v>
      </c>
      <c r="F186" s="168">
        <f t="shared" si="162"/>
        <v>43924</v>
      </c>
      <c r="G186" s="256">
        <f t="shared" si="163"/>
        <v>0.38579824981570709</v>
      </c>
      <c r="H186" s="247"/>
      <c r="I186" s="247"/>
      <c r="J186" s="228"/>
      <c r="K186" s="228">
        <f t="shared" si="158"/>
        <v>0.38579824981570709</v>
      </c>
      <c r="L186" s="228">
        <f t="shared" si="137"/>
        <v>0.22970652410681786</v>
      </c>
      <c r="M186" s="245">
        <f t="shared" si="138"/>
        <v>41648.136899999809</v>
      </c>
      <c r="N186" s="228">
        <f t="shared" si="164"/>
        <v>2.4364626834779114E-2</v>
      </c>
      <c r="O186" s="252">
        <v>1</v>
      </c>
      <c r="P186">
        <f t="shared" si="161"/>
        <v>2.4364626834779114E-2</v>
      </c>
      <c r="Q186" s="228"/>
      <c r="R186">
        <f t="shared" si="165"/>
        <v>2.4364626834779114E-2</v>
      </c>
      <c r="W186">
        <f t="shared" si="159"/>
        <v>0.23058761175584369</v>
      </c>
      <c r="Z186">
        <f t="shared" si="141"/>
        <v>43924</v>
      </c>
      <c r="AA186" s="228">
        <f t="shared" si="142"/>
        <v>0.38491716216668126</v>
      </c>
      <c r="AB186" s="228">
        <f t="shared" si="167"/>
        <v>0.23058761175584369</v>
      </c>
      <c r="AC186" s="228">
        <f t="shared" si="168"/>
        <v>0.15609172570888924</v>
      </c>
      <c r="AD186" s="228">
        <f t="shared" si="169"/>
        <v>8.810876490258357E-4</v>
      </c>
      <c r="AE186" s="228">
        <f t="shared" si="170"/>
        <v>7.7631544526587422E-7</v>
      </c>
      <c r="AF186">
        <f t="shared" si="171"/>
        <v>0.15609172570888924</v>
      </c>
      <c r="AG186" s="246">
        <f t="shared" si="172"/>
        <v>7.7631544526587422E-7</v>
      </c>
      <c r="AH186">
        <f t="shared" si="149"/>
        <v>0.1552106380598634</v>
      </c>
      <c r="AI186">
        <f t="shared" si="150"/>
        <v>1.4441767544166297</v>
      </c>
      <c r="AJ186">
        <f t="shared" si="151"/>
        <v>0.80220238162718294</v>
      </c>
      <c r="AK186">
        <f t="shared" si="152"/>
        <v>0.55633529604209442</v>
      </c>
      <c r="AL186">
        <f t="shared" si="153"/>
        <v>0.89703323355368503</v>
      </c>
      <c r="AM186">
        <f t="shared" si="154"/>
        <v>0.4812268551678171</v>
      </c>
      <c r="AN186" s="228">
        <f t="shared" si="166"/>
        <v>0.38981919214168653</v>
      </c>
      <c r="AO186" s="228">
        <f t="shared" si="166"/>
        <v>0.3811246620666402</v>
      </c>
      <c r="AP186" s="228">
        <f t="shared" si="166"/>
        <v>0.36800158978503428</v>
      </c>
      <c r="AQ186" s="228">
        <f t="shared" si="166"/>
        <v>0.34831840030069861</v>
      </c>
      <c r="AR186" s="228">
        <f t="shared" si="166"/>
        <v>0.31905445096369622</v>
      </c>
      <c r="AS186" s="228">
        <f t="shared" si="166"/>
        <v>0.27605491187579489</v>
      </c>
      <c r="AT186" s="228">
        <f t="shared" si="166"/>
        <v>0.21378575782623527</v>
      </c>
      <c r="AU186" s="228">
        <f t="shared" si="155"/>
        <v>0.12501745560758737</v>
      </c>
    </row>
    <row r="187" spans="1:48" x14ac:dyDescent="0.2">
      <c r="A187" s="255" t="s">
        <v>811</v>
      </c>
      <c r="B187" s="213" t="s">
        <v>65</v>
      </c>
      <c r="C187" s="255">
        <v>56679.606699999887</v>
      </c>
      <c r="D187" s="255">
        <v>2.0000000000000001E-4</v>
      </c>
      <c r="E187" s="228">
        <f t="shared" si="135"/>
        <v>43960.042390456059</v>
      </c>
      <c r="F187" s="168">
        <f t="shared" si="162"/>
        <v>43959</v>
      </c>
      <c r="G187" s="256">
        <f t="shared" si="163"/>
        <v>0.38626039989321725</v>
      </c>
      <c r="H187" s="247"/>
      <c r="I187" s="247"/>
      <c r="J187" s="228"/>
      <c r="K187" s="228">
        <f t="shared" si="158"/>
        <v>0.38626039989321725</v>
      </c>
      <c r="L187" s="228">
        <f t="shared" si="137"/>
        <v>0.23036346044864975</v>
      </c>
      <c r="M187" s="245">
        <f t="shared" si="138"/>
        <v>41661.106699999887</v>
      </c>
      <c r="N187" s="228">
        <f t="shared" si="164"/>
        <v>2.4303855728183148E-2</v>
      </c>
      <c r="O187" s="252">
        <v>1</v>
      </c>
      <c r="P187">
        <f t="shared" si="161"/>
        <v>2.4303855728183148E-2</v>
      </c>
      <c r="Q187" s="228"/>
      <c r="R187">
        <f t="shared" si="165"/>
        <v>2.4303855728183148E-2</v>
      </c>
      <c r="W187">
        <f t="shared" si="159"/>
        <v>0.23115172637852027</v>
      </c>
      <c r="Z187">
        <f t="shared" si="141"/>
        <v>43959</v>
      </c>
      <c r="AA187" s="228">
        <f t="shared" si="142"/>
        <v>0.38547213396334673</v>
      </c>
      <c r="AB187" s="228">
        <f t="shared" si="167"/>
        <v>0.23115172637852027</v>
      </c>
      <c r="AC187" s="228">
        <f t="shared" si="168"/>
        <v>0.15589693944456751</v>
      </c>
      <c r="AD187" s="228">
        <f t="shared" si="169"/>
        <v>7.8826592987052413E-4</v>
      </c>
      <c r="AE187" s="228">
        <f t="shared" si="170"/>
        <v>6.2136317619464206E-7</v>
      </c>
      <c r="AF187">
        <f t="shared" si="171"/>
        <v>0.15589693944456751</v>
      </c>
      <c r="AG187" s="246">
        <f t="shared" si="172"/>
        <v>6.2136317619464206E-7</v>
      </c>
      <c r="AH187">
        <f t="shared" si="149"/>
        <v>0.15510867351469698</v>
      </c>
      <c r="AI187">
        <f t="shared" si="150"/>
        <v>1.4406222195095473</v>
      </c>
      <c r="AJ187">
        <f t="shared" si="151"/>
        <v>0.79838108792111495</v>
      </c>
      <c r="AK187">
        <f t="shared" si="152"/>
        <v>0.5591547285508871</v>
      </c>
      <c r="AL187">
        <f t="shared" si="153"/>
        <v>0.90340625849869849</v>
      </c>
      <c r="AM187">
        <f t="shared" si="154"/>
        <v>0.4851573383691557</v>
      </c>
      <c r="AN187" s="228">
        <f t="shared" si="166"/>
        <v>0.39292211160201856</v>
      </c>
      <c r="AO187" s="228">
        <f t="shared" si="166"/>
        <v>0.38419555692149027</v>
      </c>
      <c r="AP187" s="228">
        <f t="shared" si="166"/>
        <v>0.37100833276055106</v>
      </c>
      <c r="AQ187" s="228">
        <f t="shared" si="166"/>
        <v>0.35120698530840466</v>
      </c>
      <c r="AR187" s="228">
        <f t="shared" si="166"/>
        <v>0.32173877175755</v>
      </c>
      <c r="AS187" s="228">
        <f t="shared" si="166"/>
        <v>0.27840545090924618</v>
      </c>
      <c r="AT187" s="228">
        <f t="shared" si="166"/>
        <v>0.21561979609497228</v>
      </c>
      <c r="AU187" s="228">
        <f t="shared" si="155"/>
        <v>0.12609232062341524</v>
      </c>
      <c r="AV187" s="228"/>
    </row>
    <row r="188" spans="1:48" x14ac:dyDescent="0.2">
      <c r="A188" s="169" t="s">
        <v>811</v>
      </c>
      <c r="B188" s="170" t="s">
        <v>71</v>
      </c>
      <c r="C188" s="169">
        <v>56707.583699999843</v>
      </c>
      <c r="D188" s="169">
        <v>4.0000000000000002E-4</v>
      </c>
      <c r="E188" s="228">
        <f t="shared" si="135"/>
        <v>44035.543160913541</v>
      </c>
      <c r="F188" s="168">
        <f t="shared" si="162"/>
        <v>44034.5</v>
      </c>
      <c r="G188" s="256">
        <f t="shared" si="163"/>
        <v>0.38654589484940516</v>
      </c>
      <c r="H188" s="247"/>
      <c r="I188" s="247"/>
      <c r="J188" s="228"/>
      <c r="K188" s="228">
        <f t="shared" si="158"/>
        <v>0.38654589484940516</v>
      </c>
      <c r="L188" s="228">
        <f t="shared" si="137"/>
        <v>0.2317826957269517</v>
      </c>
      <c r="M188" s="245">
        <f t="shared" si="138"/>
        <v>41689.083699999843</v>
      </c>
      <c r="N188" s="228">
        <f t="shared" si="164"/>
        <v>2.3951647802616178E-2</v>
      </c>
      <c r="O188" s="252">
        <v>1</v>
      </c>
      <c r="P188">
        <f t="shared" si="161"/>
        <v>2.3951647802616178E-2</v>
      </c>
      <c r="Q188" s="228"/>
      <c r="R188">
        <f t="shared" si="165"/>
        <v>2.3951647802616178E-2</v>
      </c>
      <c r="W188">
        <f t="shared" si="159"/>
        <v>0.23166159247760182</v>
      </c>
      <c r="Z188">
        <f t="shared" si="141"/>
        <v>44034.5</v>
      </c>
      <c r="AA188" s="228">
        <f t="shared" si="142"/>
        <v>0.38666699809875504</v>
      </c>
      <c r="AB188" s="228">
        <f t="shared" si="167"/>
        <v>0.23166159247760182</v>
      </c>
      <c r="AC188" s="228">
        <f t="shared" si="168"/>
        <v>0.15476319912245345</v>
      </c>
      <c r="AD188" s="228">
        <f t="shared" si="169"/>
        <v>-1.2110324934988537E-4</v>
      </c>
      <c r="AE188" s="228">
        <f t="shared" si="170"/>
        <v>1.4665997003100511E-8</v>
      </c>
      <c r="AF188">
        <f t="shared" si="171"/>
        <v>0.15476319912245345</v>
      </c>
      <c r="AG188" s="246">
        <f t="shared" si="172"/>
        <v>1.4665997003100511E-8</v>
      </c>
      <c r="AH188">
        <f t="shared" si="149"/>
        <v>0.15488430237180334</v>
      </c>
      <c r="AI188">
        <f t="shared" si="150"/>
        <v>1.4329465840107924</v>
      </c>
      <c r="AJ188">
        <f t="shared" si="151"/>
        <v>0.79008502213442777</v>
      </c>
      <c r="AK188">
        <f t="shared" si="152"/>
        <v>0.56511875405061707</v>
      </c>
      <c r="AL188">
        <f t="shared" si="153"/>
        <v>0.91706043849232088</v>
      </c>
      <c r="AM188">
        <f t="shared" si="154"/>
        <v>0.49361953277884923</v>
      </c>
      <c r="AN188" s="228">
        <f t="shared" si="166"/>
        <v>0.39959607277549958</v>
      </c>
      <c r="AO188" s="228">
        <f t="shared" si="166"/>
        <v>0.39080337774352669</v>
      </c>
      <c r="AP188" s="228">
        <f t="shared" si="166"/>
        <v>0.37748135879162026</v>
      </c>
      <c r="AQ188" s="228">
        <f t="shared" si="166"/>
        <v>0.35742912671899063</v>
      </c>
      <c r="AR188" s="228">
        <f t="shared" si="166"/>
        <v>0.32752417857038491</v>
      </c>
      <c r="AS188" s="228">
        <f t="shared" si="166"/>
        <v>0.28347390363534219</v>
      </c>
      <c r="AT188" s="228">
        <f t="shared" si="166"/>
        <v>0.21957572527970051</v>
      </c>
      <c r="AU188" s="228">
        <f t="shared" si="155"/>
        <v>0.12841095801470104</v>
      </c>
    </row>
    <row r="189" spans="1:48" x14ac:dyDescent="0.2">
      <c r="A189" s="255" t="s">
        <v>811</v>
      </c>
      <c r="B189" s="213" t="s">
        <v>71</v>
      </c>
      <c r="C189" s="255">
        <v>56701.655400000047</v>
      </c>
      <c r="D189" s="255">
        <v>4.0000000000000002E-4</v>
      </c>
      <c r="E189" s="228">
        <f t="shared" si="135"/>
        <v>44019.544618629225</v>
      </c>
      <c r="F189" s="168">
        <f t="shared" si="162"/>
        <v>44018.5</v>
      </c>
      <c r="G189" s="256">
        <f t="shared" si="163"/>
        <v>0.38708605505235028</v>
      </c>
      <c r="H189" s="247"/>
      <c r="I189" s="247"/>
      <c r="J189" s="228"/>
      <c r="K189" s="228">
        <f t="shared" si="158"/>
        <v>0.38708605505235028</v>
      </c>
      <c r="L189" s="228">
        <f t="shared" si="137"/>
        <v>0.23148168760787879</v>
      </c>
      <c r="M189" s="245">
        <f t="shared" si="138"/>
        <v>41683.155400000047</v>
      </c>
      <c r="N189" s="228">
        <f t="shared" si="164"/>
        <v>2.4212719167794095E-2</v>
      </c>
      <c r="O189" s="252">
        <v>1</v>
      </c>
      <c r="P189">
        <f t="shared" si="161"/>
        <v>2.4212719167794095E-2</v>
      </c>
      <c r="Q189" s="228"/>
      <c r="R189">
        <f t="shared" si="165"/>
        <v>2.4212719167794095E-2</v>
      </c>
      <c r="W189">
        <f t="shared" si="159"/>
        <v>0.23215370306391833</v>
      </c>
      <c r="Z189">
        <f t="shared" si="141"/>
        <v>44018.5</v>
      </c>
      <c r="AA189" s="228">
        <f t="shared" si="142"/>
        <v>0.38641403959631071</v>
      </c>
      <c r="AB189" s="228">
        <f t="shared" si="167"/>
        <v>0.23215370306391833</v>
      </c>
      <c r="AC189" s="228">
        <f t="shared" si="168"/>
        <v>0.15560436744447148</v>
      </c>
      <c r="AD189" s="228">
        <f t="shared" si="169"/>
        <v>6.7201545603956525E-4</v>
      </c>
      <c r="AE189" s="228">
        <f t="shared" si="170"/>
        <v>4.5160477315606486E-7</v>
      </c>
      <c r="AF189">
        <f t="shared" si="171"/>
        <v>0.15560436744447148</v>
      </c>
      <c r="AG189" s="246">
        <f t="shared" si="172"/>
        <v>4.5160477315606486E-7</v>
      </c>
      <c r="AH189">
        <f t="shared" si="149"/>
        <v>0.15493235198843194</v>
      </c>
      <c r="AI189">
        <f t="shared" si="150"/>
        <v>1.4345739916166205</v>
      </c>
      <c r="AJ189">
        <f t="shared" si="151"/>
        <v>0.79184897676400978</v>
      </c>
      <c r="AK189">
        <f t="shared" si="152"/>
        <v>0.56386824400451341</v>
      </c>
      <c r="AL189">
        <f t="shared" si="153"/>
        <v>0.91417748858862546</v>
      </c>
      <c r="AM189">
        <f t="shared" si="154"/>
        <v>0.4918281011246009</v>
      </c>
      <c r="AN189" s="228">
        <f t="shared" si="166"/>
        <v>0.39818395415633034</v>
      </c>
      <c r="AO189" s="228">
        <f t="shared" si="166"/>
        <v>0.38940494039203999</v>
      </c>
      <c r="AP189" s="228">
        <f t="shared" si="166"/>
        <v>0.3761110770542041</v>
      </c>
      <c r="AQ189" s="228">
        <f t="shared" si="166"/>
        <v>0.35611155469389821</v>
      </c>
      <c r="AR189" s="228">
        <f t="shared" si="166"/>
        <v>0.32629871307915237</v>
      </c>
      <c r="AS189" s="228">
        <f t="shared" si="166"/>
        <v>0.28240002386878044</v>
      </c>
      <c r="AT189" s="228">
        <f t="shared" si="166"/>
        <v>0.21873742330071272</v>
      </c>
      <c r="AU189" s="228">
        <f t="shared" si="155"/>
        <v>0.12791959115032259</v>
      </c>
    </row>
    <row r="190" spans="1:48" x14ac:dyDescent="0.2">
      <c r="A190" s="255" t="s">
        <v>811</v>
      </c>
      <c r="B190" s="213" t="s">
        <v>65</v>
      </c>
      <c r="C190" s="255">
        <v>56699.61810000008</v>
      </c>
      <c r="D190" s="255">
        <v>2.0000000000000001E-4</v>
      </c>
      <c r="E190" s="228">
        <f t="shared" si="135"/>
        <v>44014.046612422309</v>
      </c>
      <c r="F190" s="168">
        <f t="shared" si="162"/>
        <v>44013</v>
      </c>
      <c r="G190" s="256">
        <f t="shared" si="163"/>
        <v>0.38782486008130945</v>
      </c>
      <c r="H190" s="247"/>
      <c r="I190" s="247"/>
      <c r="J190" s="228"/>
      <c r="K190" s="228">
        <f t="shared" si="158"/>
        <v>0.38782486008130945</v>
      </c>
      <c r="L190" s="228">
        <f t="shared" si="137"/>
        <v>0.23137824625385994</v>
      </c>
      <c r="M190" s="245">
        <f t="shared" si="138"/>
        <v>41681.11810000008</v>
      </c>
      <c r="N190" s="228">
        <f t="shared" si="164"/>
        <v>2.4475542978075117E-2</v>
      </c>
      <c r="O190" s="252">
        <v>1</v>
      </c>
      <c r="P190">
        <f t="shared" si="161"/>
        <v>2.4475542978075117E-2</v>
      </c>
      <c r="Q190" s="228"/>
      <c r="R190">
        <f t="shared" si="165"/>
        <v>2.4475542978075117E-2</v>
      </c>
      <c r="W190">
        <f t="shared" si="159"/>
        <v>0.23287605298981159</v>
      </c>
      <c r="Z190">
        <f t="shared" si="141"/>
        <v>44013</v>
      </c>
      <c r="AA190" s="228">
        <f t="shared" si="142"/>
        <v>0.38632705334535777</v>
      </c>
      <c r="AB190" s="228">
        <f t="shared" si="167"/>
        <v>0.23287605298981159</v>
      </c>
      <c r="AC190" s="228">
        <f t="shared" si="168"/>
        <v>0.15644661382744951</v>
      </c>
      <c r="AD190" s="228">
        <f t="shared" si="169"/>
        <v>1.4978067359516789E-3</v>
      </c>
      <c r="AE190" s="228">
        <f t="shared" si="170"/>
        <v>2.2434250182622222E-6</v>
      </c>
      <c r="AF190">
        <f t="shared" si="171"/>
        <v>0.15644661382744951</v>
      </c>
      <c r="AG190" s="246">
        <f t="shared" si="172"/>
        <v>2.2434250182622222E-6</v>
      </c>
      <c r="AH190">
        <f t="shared" si="149"/>
        <v>0.15494880709149786</v>
      </c>
      <c r="AI190">
        <f t="shared" si="150"/>
        <v>1.4351333248452531</v>
      </c>
      <c r="AJ190">
        <f t="shared" si="151"/>
        <v>0.79245462378064391</v>
      </c>
      <c r="AK190">
        <f t="shared" si="152"/>
        <v>0.5634367226188326</v>
      </c>
      <c r="AL190">
        <f t="shared" si="153"/>
        <v>0.91318515164468639</v>
      </c>
      <c r="AM190">
        <f t="shared" si="154"/>
        <v>0.49121206232026932</v>
      </c>
      <c r="AN190" s="228">
        <f t="shared" si="166"/>
        <v>0.39769826073554565</v>
      </c>
      <c r="AO190" s="228">
        <f t="shared" si="166"/>
        <v>0.38892399151586049</v>
      </c>
      <c r="AP190" s="228">
        <f t="shared" si="166"/>
        <v>0.37563985765259489</v>
      </c>
      <c r="AQ190" s="228">
        <f t="shared" si="166"/>
        <v>0.35565851124019981</v>
      </c>
      <c r="AR190" s="228">
        <f t="shared" si="166"/>
        <v>0.32587738686973933</v>
      </c>
      <c r="AS190" s="228">
        <f t="shared" si="166"/>
        <v>0.28203084908288661</v>
      </c>
      <c r="AT190" s="228">
        <f t="shared" si="166"/>
        <v>0.2184492519269664</v>
      </c>
      <c r="AU190" s="228">
        <f t="shared" si="155"/>
        <v>0.12775068379069254</v>
      </c>
    </row>
    <row r="191" spans="1:48" x14ac:dyDescent="0.2">
      <c r="A191" s="255" t="s">
        <v>810</v>
      </c>
      <c r="B191" s="213" t="s">
        <v>71</v>
      </c>
      <c r="C191" s="255">
        <v>57029.607499999998</v>
      </c>
      <c r="D191" s="255">
        <v>1E-4</v>
      </c>
      <c r="E191" s="228">
        <f t="shared" si="135"/>
        <v>44904.58004856047</v>
      </c>
      <c r="F191" s="168">
        <f t="shared" si="162"/>
        <v>44903.5</v>
      </c>
      <c r="G191" s="256">
        <f t="shared" si="163"/>
        <v>0.40021470500505529</v>
      </c>
      <c r="H191" s="247"/>
      <c r="I191" s="247"/>
      <c r="J191" s="228"/>
      <c r="K191" s="228">
        <f t="shared" si="158"/>
        <v>0.40021470500505529</v>
      </c>
      <c r="L191" s="228">
        <f t="shared" si="137"/>
        <v>0.24832752644853584</v>
      </c>
      <c r="M191" s="245">
        <f t="shared" si="138"/>
        <v>42011.107499999998</v>
      </c>
      <c r="N191" s="228">
        <f t="shared" si="164"/>
        <v>2.3069715009860024E-2</v>
      </c>
      <c r="O191" s="252">
        <v>1</v>
      </c>
      <c r="P191">
        <f t="shared" si="161"/>
        <v>2.3069715009860024E-2</v>
      </c>
      <c r="Q191" s="228"/>
      <c r="R191">
        <f t="shared" si="165"/>
        <v>2.3069715009860024E-2</v>
      </c>
      <c r="W191">
        <f t="shared" si="159"/>
        <v>0.24831626832407686</v>
      </c>
      <c r="Z191">
        <f t="shared" si="141"/>
        <v>44903.5</v>
      </c>
      <c r="AA191" s="228">
        <f t="shared" si="142"/>
        <v>0.40022596312951431</v>
      </c>
      <c r="AB191" s="228">
        <f t="shared" si="167"/>
        <v>0.24831626832407686</v>
      </c>
      <c r="AC191" s="228">
        <f t="shared" si="168"/>
        <v>0.15188717855651945</v>
      </c>
      <c r="AD191" s="228">
        <f t="shared" si="169"/>
        <v>-1.1258124459012642E-5</v>
      </c>
      <c r="AE191" s="228">
        <f t="shared" si="170"/>
        <v>1.2674536633461868E-10</v>
      </c>
      <c r="AF191">
        <f t="shared" si="171"/>
        <v>0.15188717855651945</v>
      </c>
      <c r="AG191" s="246">
        <f t="shared" si="172"/>
        <v>1.2674536633461868E-10</v>
      </c>
      <c r="AH191">
        <f t="shared" si="149"/>
        <v>0.15189843668097844</v>
      </c>
      <c r="AI191">
        <f t="shared" si="150"/>
        <v>1.3448587613285083</v>
      </c>
      <c r="AJ191">
        <f t="shared" si="151"/>
        <v>0.69102919738540169</v>
      </c>
      <c r="AK191">
        <f t="shared" si="152"/>
        <v>0.62279562098757801</v>
      </c>
      <c r="AL191">
        <f t="shared" si="153"/>
        <v>1.0650961865573356</v>
      </c>
      <c r="AM191">
        <f t="shared" si="154"/>
        <v>0.58934498839168303</v>
      </c>
      <c r="AN191" s="228">
        <f t="shared" ref="AN191:AT200" si="173">$AU191+$AB$7*SIN(AO191)</f>
        <v>0.47443519151984548</v>
      </c>
      <c r="AO191" s="228">
        <f t="shared" si="173"/>
        <v>0.46516434603033435</v>
      </c>
      <c r="AP191" s="228">
        <f t="shared" si="173"/>
        <v>0.4506458713783264</v>
      </c>
      <c r="AQ191" s="228">
        <f t="shared" si="173"/>
        <v>0.42811102135012885</v>
      </c>
      <c r="AR191" s="228">
        <f t="shared" si="173"/>
        <v>0.39358150633565292</v>
      </c>
      <c r="AS191" s="228">
        <f t="shared" si="173"/>
        <v>0.34160016919646952</v>
      </c>
      <c r="AT191" s="228">
        <f t="shared" si="173"/>
        <v>0.265070705439578</v>
      </c>
      <c r="AU191" s="228">
        <f t="shared" si="155"/>
        <v>0.15509832083625708</v>
      </c>
    </row>
    <row r="192" spans="1:48" x14ac:dyDescent="0.2">
      <c r="A192" s="228" t="s">
        <v>4</v>
      </c>
      <c r="B192" s="246" t="s">
        <v>71</v>
      </c>
      <c r="C192" s="256">
        <v>57128.362399999998</v>
      </c>
      <c r="D192" s="256" t="s">
        <v>9</v>
      </c>
      <c r="E192" s="228">
        <f t="shared" si="135"/>
        <v>45171.087216464955</v>
      </c>
      <c r="F192" s="168">
        <f t="shared" si="162"/>
        <v>45170</v>
      </c>
      <c r="G192" s="256">
        <f t="shared" si="163"/>
        <v>0.40287078999972437</v>
      </c>
      <c r="H192" s="228"/>
      <c r="I192" s="228"/>
      <c r="J192" s="228"/>
      <c r="K192" s="228">
        <f t="shared" si="158"/>
        <v>0.40287078999972437</v>
      </c>
      <c r="L192" s="228">
        <f t="shared" si="137"/>
        <v>0.25347865206922238</v>
      </c>
      <c r="M192" s="245">
        <f t="shared" si="138"/>
        <v>42109.862399999998</v>
      </c>
      <c r="N192" s="228">
        <f t="shared" si="164"/>
        <v>2.2318010875446131E-2</v>
      </c>
      <c r="O192" s="252">
        <v>1</v>
      </c>
      <c r="P192">
        <f t="shared" si="161"/>
        <v>2.2318010875446131E-2</v>
      </c>
      <c r="Q192" s="228"/>
      <c r="R192">
        <f t="shared" si="165"/>
        <v>2.2318010875446131E-2</v>
      </c>
      <c r="W192">
        <f t="shared" si="159"/>
        <v>0.25202249720013964</v>
      </c>
      <c r="Z192">
        <f t="shared" si="141"/>
        <v>45170</v>
      </c>
      <c r="AA192" s="228">
        <f t="shared" si="142"/>
        <v>0.4043269448688071</v>
      </c>
      <c r="AB192" s="228">
        <f t="shared" si="167"/>
        <v>0.25202249720013964</v>
      </c>
      <c r="AC192" s="228">
        <f t="shared" si="168"/>
        <v>0.14939213793050199</v>
      </c>
      <c r="AD192" s="228">
        <f t="shared" si="169"/>
        <v>-1.4561548690827375E-3</v>
      </c>
      <c r="AE192" s="228">
        <f t="shared" si="170"/>
        <v>2.1203870027533644E-6</v>
      </c>
      <c r="AF192">
        <f t="shared" si="171"/>
        <v>0.14939213793050199</v>
      </c>
      <c r="AG192" s="246">
        <f t="shared" si="172"/>
        <v>2.1203870027533644E-6</v>
      </c>
      <c r="AH192">
        <f t="shared" si="149"/>
        <v>0.15084829279958473</v>
      </c>
      <c r="AI192">
        <f t="shared" si="150"/>
        <v>1.3183449022161224</v>
      </c>
      <c r="AJ192">
        <f t="shared" si="151"/>
        <v>0.65999919359221904</v>
      </c>
      <c r="AK192">
        <f t="shared" si="152"/>
        <v>0.63675621239163693</v>
      </c>
      <c r="AL192">
        <f t="shared" si="153"/>
        <v>1.1071904350750472</v>
      </c>
      <c r="AM192">
        <f t="shared" si="154"/>
        <v>0.61806281505369098</v>
      </c>
      <c r="AN192" s="228">
        <f t="shared" si="173"/>
        <v>0.49663541924200599</v>
      </c>
      <c r="AO192" s="228">
        <f t="shared" si="173"/>
        <v>0.48731790817422838</v>
      </c>
      <c r="AP192" s="228">
        <f t="shared" si="173"/>
        <v>0.47256253933828352</v>
      </c>
      <c r="AQ192" s="228">
        <f t="shared" si="173"/>
        <v>0.44941948522420683</v>
      </c>
      <c r="AR192" s="228">
        <f t="shared" si="173"/>
        <v>0.41362787100830906</v>
      </c>
      <c r="AS192" s="228">
        <f t="shared" si="173"/>
        <v>0.35934134966060605</v>
      </c>
      <c r="AT192" s="228">
        <f t="shared" si="173"/>
        <v>0.27900777499432294</v>
      </c>
      <c r="AU192" s="228">
        <f t="shared" si="155"/>
        <v>0.16328265017106092</v>
      </c>
    </row>
    <row r="193" spans="1:48" x14ac:dyDescent="0.2">
      <c r="A193" s="228" t="s">
        <v>862</v>
      </c>
      <c r="B193" s="246" t="s">
        <v>65</v>
      </c>
      <c r="C193" s="256">
        <v>57067.591840000001</v>
      </c>
      <c r="D193" s="256">
        <v>1E-3</v>
      </c>
      <c r="E193" s="228">
        <f t="shared" si="135"/>
        <v>45007.087355824428</v>
      </c>
      <c r="F193" s="168">
        <f t="shared" si="162"/>
        <v>45006</v>
      </c>
      <c r="G193" s="256">
        <f t="shared" si="163"/>
        <v>0.40292243001022143</v>
      </c>
      <c r="H193" s="228"/>
      <c r="I193" s="228"/>
      <c r="J193" s="228"/>
      <c r="K193" s="228">
        <f t="shared" si="158"/>
        <v>0.40292243001022143</v>
      </c>
      <c r="L193" s="228">
        <f t="shared" si="137"/>
        <v>0.25030443734607971</v>
      </c>
      <c r="M193" s="245">
        <f t="shared" si="138"/>
        <v>42049.091840000001</v>
      </c>
      <c r="N193" s="228">
        <f t="shared" si="164"/>
        <v>2.3292251684832017E-2</v>
      </c>
      <c r="O193" s="252">
        <v>1</v>
      </c>
      <c r="P193">
        <f t="shared" si="161"/>
        <v>2.3292251684832017E-2</v>
      </c>
      <c r="Q193" s="228"/>
      <c r="R193">
        <f t="shared" si="165"/>
        <v>2.3292251684832017E-2</v>
      </c>
      <c r="W193">
        <f t="shared" si="159"/>
        <v>0.25142105572342749</v>
      </c>
      <c r="Z193">
        <f t="shared" si="141"/>
        <v>45006</v>
      </c>
      <c r="AA193" s="228">
        <f t="shared" si="142"/>
        <v>0.40180581163287366</v>
      </c>
      <c r="AB193" s="228">
        <f t="shared" si="167"/>
        <v>0.25142105572342749</v>
      </c>
      <c r="AC193" s="228">
        <f t="shared" si="168"/>
        <v>0.15261799266414172</v>
      </c>
      <c r="AD193" s="228">
        <f t="shared" si="169"/>
        <v>1.1166183773477778E-3</v>
      </c>
      <c r="AE193" s="228">
        <f t="shared" si="170"/>
        <v>1.2468366006307842E-6</v>
      </c>
      <c r="AF193">
        <f t="shared" si="171"/>
        <v>0.15261799266414172</v>
      </c>
      <c r="AG193" s="246">
        <f t="shared" si="172"/>
        <v>1.2468366006307842E-6</v>
      </c>
      <c r="AH193">
        <f t="shared" si="149"/>
        <v>0.15150137428679394</v>
      </c>
      <c r="AI193">
        <f t="shared" si="150"/>
        <v>1.3346178513973048</v>
      </c>
      <c r="AJ193">
        <f t="shared" si="151"/>
        <v>0.67910446850043726</v>
      </c>
      <c r="AK193">
        <f t="shared" si="152"/>
        <v>0.62835725850234847</v>
      </c>
      <c r="AL193">
        <f t="shared" si="153"/>
        <v>1.0814661784333766</v>
      </c>
      <c r="AM193">
        <f t="shared" si="154"/>
        <v>0.6004265612396178</v>
      </c>
      <c r="AN193" s="228">
        <f t="shared" si="173"/>
        <v>0.48301620964129699</v>
      </c>
      <c r="AO193" s="228">
        <f t="shared" si="173"/>
        <v>0.47372211296451672</v>
      </c>
      <c r="AP193" s="228">
        <f t="shared" si="173"/>
        <v>0.45910540198359295</v>
      </c>
      <c r="AQ193" s="228">
        <f t="shared" si="173"/>
        <v>0.43632800501894797</v>
      </c>
      <c r="AR193" s="228">
        <f t="shared" si="173"/>
        <v>0.40130408031699105</v>
      </c>
      <c r="AS193" s="228">
        <f t="shared" si="173"/>
        <v>0.34842870127070885</v>
      </c>
      <c r="AT193" s="228">
        <f t="shared" si="173"/>
        <v>0.27043200961240443</v>
      </c>
      <c r="AU193" s="228">
        <f t="shared" si="155"/>
        <v>0.15824613981118163</v>
      </c>
    </row>
    <row r="194" spans="1:48" x14ac:dyDescent="0.2">
      <c r="A194" s="29" t="s">
        <v>863</v>
      </c>
      <c r="B194" s="213" t="s">
        <v>71</v>
      </c>
      <c r="C194" s="214">
        <v>57153.745699999999</v>
      </c>
      <c r="D194" s="169">
        <v>-2.0000000000000001E-4</v>
      </c>
      <c r="E194" s="228">
        <f t="shared" si="135"/>
        <v>45239.588439139174</v>
      </c>
      <c r="F194" s="168">
        <f t="shared" si="162"/>
        <v>45238.5</v>
      </c>
      <c r="G194" s="256">
        <f t="shared" si="163"/>
        <v>0.40332385500369128</v>
      </c>
      <c r="H194" s="247"/>
      <c r="I194" s="247"/>
      <c r="J194" s="228"/>
      <c r="K194" s="228">
        <f t="shared" si="158"/>
        <v>0.40332385500369128</v>
      </c>
      <c r="L194" s="228">
        <f t="shared" si="137"/>
        <v>0.25480853302533579</v>
      </c>
      <c r="M194" s="245">
        <f t="shared" si="138"/>
        <v>42135.245699999999</v>
      </c>
      <c r="N194" s="228">
        <f t="shared" si="164"/>
        <v>2.2056800862334601E-2</v>
      </c>
      <c r="O194" s="252">
        <v>1</v>
      </c>
      <c r="P194">
        <f t="shared" si="161"/>
        <v>2.2056800862334601E-2</v>
      </c>
      <c r="Q194" s="228"/>
      <c r="R194">
        <f t="shared" si="165"/>
        <v>2.2056800862334601E-2</v>
      </c>
      <c r="W194">
        <f t="shared" si="159"/>
        <v>0.25275462077484456</v>
      </c>
      <c r="Z194">
        <f t="shared" si="141"/>
        <v>45238.5</v>
      </c>
      <c r="AA194" s="228">
        <f t="shared" si="142"/>
        <v>0.40537776725418251</v>
      </c>
      <c r="AB194" s="228">
        <f t="shared" si="167"/>
        <v>0.25275462077484456</v>
      </c>
      <c r="AC194" s="228">
        <f t="shared" si="168"/>
        <v>0.14851532197835549</v>
      </c>
      <c r="AD194" s="228">
        <f t="shared" si="169"/>
        <v>-2.0539122504912299E-3</v>
      </c>
      <c r="AE194" s="228">
        <f t="shared" si="170"/>
        <v>4.2185555327179491E-6</v>
      </c>
      <c r="AF194">
        <f t="shared" si="171"/>
        <v>0.14851532197835549</v>
      </c>
      <c r="AG194" s="246">
        <f t="shared" si="172"/>
        <v>4.2185555327179491E-6</v>
      </c>
      <c r="AH194">
        <f t="shared" si="149"/>
        <v>0.15056923422884669</v>
      </c>
      <c r="AI194">
        <f t="shared" si="150"/>
        <v>1.3115930997854721</v>
      </c>
      <c r="AJ194">
        <f t="shared" si="151"/>
        <v>0.65201728645301504</v>
      </c>
      <c r="AK194">
        <f t="shared" si="152"/>
        <v>0.64008725260890542</v>
      </c>
      <c r="AL194">
        <f t="shared" si="153"/>
        <v>1.1177661081094812</v>
      </c>
      <c r="AM194">
        <f t="shared" si="154"/>
        <v>0.62539464414071022</v>
      </c>
      <c r="AN194" s="228">
        <f t="shared" si="173"/>
        <v>0.50228352942217591</v>
      </c>
      <c r="AO194" s="228">
        <f t="shared" si="173"/>
        <v>0.4929611628700859</v>
      </c>
      <c r="AP194" s="228">
        <f t="shared" si="173"/>
        <v>0.47815457334148459</v>
      </c>
      <c r="AQ194" s="228">
        <f t="shared" si="173"/>
        <v>0.45486697650327235</v>
      </c>
      <c r="AR194" s="228">
        <f t="shared" si="173"/>
        <v>0.41876331462472438</v>
      </c>
      <c r="AS194" s="228">
        <f t="shared" si="173"/>
        <v>0.36389454172546137</v>
      </c>
      <c r="AT194" s="228">
        <f t="shared" si="173"/>
        <v>0.28258886181115023</v>
      </c>
      <c r="AU194" s="228">
        <f t="shared" si="155"/>
        <v>0.16538631455918118</v>
      </c>
      <c r="AV194" s="228"/>
    </row>
    <row r="195" spans="1:48" x14ac:dyDescent="0.2">
      <c r="A195" s="228" t="s">
        <v>4</v>
      </c>
      <c r="B195" s="246" t="s">
        <v>71</v>
      </c>
      <c r="C195" s="256">
        <v>57119.469899999996</v>
      </c>
      <c r="D195" s="256" t="s">
        <v>7</v>
      </c>
      <c r="E195" s="228">
        <f t="shared" si="135"/>
        <v>45147.089268104006</v>
      </c>
      <c r="F195" s="168">
        <f t="shared" si="162"/>
        <v>45146</v>
      </c>
      <c r="G195" s="256">
        <f t="shared" si="163"/>
        <v>0.40363102999981493</v>
      </c>
      <c r="H195" s="228"/>
      <c r="I195" s="228"/>
      <c r="J195" s="228"/>
      <c r="K195" s="228">
        <f t="shared" si="158"/>
        <v>0.40363102999981493</v>
      </c>
      <c r="L195" s="228">
        <f t="shared" si="137"/>
        <v>0.25301327509915461</v>
      </c>
      <c r="M195" s="245">
        <f t="shared" si="138"/>
        <v>42100.969899999996</v>
      </c>
      <c r="N195" s="228">
        <f t="shared" si="164"/>
        <v>2.2685708091315385E-2</v>
      </c>
      <c r="O195" s="252">
        <v>1</v>
      </c>
      <c r="P195">
        <f t="shared" si="161"/>
        <v>2.2685708091315385E-2</v>
      </c>
      <c r="Q195" s="228"/>
      <c r="R195">
        <f t="shared" si="165"/>
        <v>2.2685708091315385E-2</v>
      </c>
      <c r="W195">
        <f t="shared" si="159"/>
        <v>0.25268582819768337</v>
      </c>
      <c r="Z195">
        <f t="shared" si="141"/>
        <v>45146</v>
      </c>
      <c r="AA195" s="228">
        <f t="shared" si="142"/>
        <v>0.40395847690128617</v>
      </c>
      <c r="AB195" s="228">
        <f t="shared" si="167"/>
        <v>0.25268582819768337</v>
      </c>
      <c r="AC195" s="228">
        <f t="shared" si="168"/>
        <v>0.15061775490066032</v>
      </c>
      <c r="AD195" s="228">
        <f t="shared" si="169"/>
        <v>-3.2744690147124E-4</v>
      </c>
      <c r="AE195" s="228">
        <f t="shared" si="170"/>
        <v>1.0722147328311596E-7</v>
      </c>
      <c r="AF195">
        <f t="shared" si="171"/>
        <v>0.15061775490066032</v>
      </c>
      <c r="AG195" s="246">
        <f t="shared" si="172"/>
        <v>1.0722147328311596E-7</v>
      </c>
      <c r="AH195">
        <f t="shared" si="149"/>
        <v>0.15094520180213153</v>
      </c>
      <c r="AI195">
        <f t="shared" si="150"/>
        <v>1.3207170186969517</v>
      </c>
      <c r="AJ195">
        <f t="shared" si="151"/>
        <v>0.66279591889628287</v>
      </c>
      <c r="AK195">
        <f t="shared" si="152"/>
        <v>0.63556474469913382</v>
      </c>
      <c r="AL195">
        <f t="shared" si="153"/>
        <v>1.1034616373701447</v>
      </c>
      <c r="AM195">
        <f t="shared" si="154"/>
        <v>0.61548917543884796</v>
      </c>
      <c r="AN195" s="228">
        <f t="shared" si="173"/>
        <v>0.49465087900771498</v>
      </c>
      <c r="AO195" s="228">
        <f t="shared" si="173"/>
        <v>0.4853357495430346</v>
      </c>
      <c r="AP195" s="228">
        <f t="shared" si="173"/>
        <v>0.47059925637428152</v>
      </c>
      <c r="AQ195" s="228">
        <f t="shared" si="173"/>
        <v>0.4475079867932733</v>
      </c>
      <c r="AR195" s="228">
        <f t="shared" si="173"/>
        <v>0.41182690736207006</v>
      </c>
      <c r="AS195" s="228">
        <f t="shared" si="173"/>
        <v>0.35774539112735682</v>
      </c>
      <c r="AT195" s="228">
        <f t="shared" si="173"/>
        <v>0.277752966157776</v>
      </c>
      <c r="AU195" s="228">
        <f t="shared" si="155"/>
        <v>0.16254559987449313</v>
      </c>
    </row>
    <row r="196" spans="1:48" x14ac:dyDescent="0.2">
      <c r="A196" s="228" t="s">
        <v>4</v>
      </c>
      <c r="B196" s="246" t="s">
        <v>71</v>
      </c>
      <c r="C196" s="256">
        <v>57128.548900000002</v>
      </c>
      <c r="D196" s="256" t="s">
        <v>5</v>
      </c>
      <c r="E196" s="228">
        <f t="shared" si="135"/>
        <v>45171.590518952376</v>
      </c>
      <c r="F196" s="168">
        <f t="shared" si="162"/>
        <v>45170.5</v>
      </c>
      <c r="G196" s="256">
        <f t="shared" si="163"/>
        <v>0.404094535006152</v>
      </c>
      <c r="H196" s="228"/>
      <c r="I196" s="228"/>
      <c r="J196" s="228"/>
      <c r="K196" s="228">
        <f t="shared" si="158"/>
        <v>0.404094535006152</v>
      </c>
      <c r="L196" s="228">
        <f t="shared" si="137"/>
        <v>0.253488350549951</v>
      </c>
      <c r="M196" s="245">
        <f t="shared" si="138"/>
        <v>42110.048900000002</v>
      </c>
      <c r="N196" s="228">
        <f t="shared" si="164"/>
        <v>2.268222279645524E-2</v>
      </c>
      <c r="O196" s="252">
        <v>1</v>
      </c>
      <c r="P196">
        <f t="shared" si="161"/>
        <v>2.268222279645524E-2</v>
      </c>
      <c r="Q196" s="228"/>
      <c r="R196">
        <f t="shared" si="165"/>
        <v>2.268222279645524E-2</v>
      </c>
      <c r="W196">
        <f t="shared" si="159"/>
        <v>0.25324826593931982</v>
      </c>
      <c r="Z196">
        <f t="shared" si="141"/>
        <v>45170.5</v>
      </c>
      <c r="AA196" s="228">
        <f t="shared" si="142"/>
        <v>0.40433461961678319</v>
      </c>
      <c r="AB196" s="228">
        <f t="shared" si="167"/>
        <v>0.25324826593931982</v>
      </c>
      <c r="AC196" s="228">
        <f t="shared" si="168"/>
        <v>0.150606184456201</v>
      </c>
      <c r="AD196" s="228">
        <f t="shared" si="169"/>
        <v>-2.4008461063118602E-4</v>
      </c>
      <c r="AE196" s="228">
        <f t="shared" si="170"/>
        <v>5.7640620261928201E-8</v>
      </c>
      <c r="AF196">
        <f t="shared" si="171"/>
        <v>0.150606184456201</v>
      </c>
      <c r="AG196" s="246">
        <f t="shared" si="172"/>
        <v>5.7640620261928201E-8</v>
      </c>
      <c r="AH196">
        <f t="shared" si="149"/>
        <v>0.15084626906683221</v>
      </c>
      <c r="AI196">
        <f t="shared" si="150"/>
        <v>1.3182955185085596</v>
      </c>
      <c r="AJ196">
        <f t="shared" si="151"/>
        <v>0.65994092818466144</v>
      </c>
      <c r="AK196">
        <f t="shared" si="152"/>
        <v>0.63678089927674741</v>
      </c>
      <c r="AL196">
        <f t="shared" si="153"/>
        <v>1.1072679886965091</v>
      </c>
      <c r="AM196">
        <f t="shared" si="154"/>
        <v>0.61811640595425854</v>
      </c>
      <c r="AN196" s="228">
        <f t="shared" si="173"/>
        <v>0.49667673272853985</v>
      </c>
      <c r="AO196" s="228">
        <f t="shared" si="173"/>
        <v>0.48735917581496391</v>
      </c>
      <c r="AP196" s="228">
        <f t="shared" si="173"/>
        <v>0.47260341887578983</v>
      </c>
      <c r="AQ196" s="228">
        <f t="shared" si="173"/>
        <v>0.44945929221629494</v>
      </c>
      <c r="AR196" s="228">
        <f t="shared" si="173"/>
        <v>0.41366538182415968</v>
      </c>
      <c r="AS196" s="228">
        <f t="shared" si="173"/>
        <v>0.35937459506192226</v>
      </c>
      <c r="AT196" s="228">
        <f t="shared" si="173"/>
        <v>0.27903391617755435</v>
      </c>
      <c r="AU196" s="228">
        <f t="shared" si="155"/>
        <v>0.16329800538557282</v>
      </c>
    </row>
    <row r="197" spans="1:48" x14ac:dyDescent="0.2">
      <c r="A197" s="228" t="s">
        <v>862</v>
      </c>
      <c r="B197" s="246" t="s">
        <v>71</v>
      </c>
      <c r="C197" s="256">
        <v>57410.548569999999</v>
      </c>
      <c r="D197" s="256">
        <v>1E-4</v>
      </c>
      <c r="E197" s="228">
        <f t="shared" si="135"/>
        <v>45932.615373432513</v>
      </c>
      <c r="F197" s="168">
        <f t="shared" si="162"/>
        <v>45931.5</v>
      </c>
      <c r="G197" s="256">
        <f t="shared" si="163"/>
        <v>0.41330442500475328</v>
      </c>
      <c r="H197" s="228"/>
      <c r="I197" s="228"/>
      <c r="J197" s="228"/>
      <c r="K197" s="228">
        <f t="shared" si="158"/>
        <v>0.41330442500475328</v>
      </c>
      <c r="L197" s="228">
        <f t="shared" si="137"/>
        <v>0.26839737361879912</v>
      </c>
      <c r="M197" s="245">
        <f t="shared" si="138"/>
        <v>42392.048569999999</v>
      </c>
      <c r="N197" s="228">
        <f t="shared" si="164"/>
        <v>2.0998053541371561E-2</v>
      </c>
      <c r="O197" s="252">
        <v>1</v>
      </c>
      <c r="P197">
        <f t="shared" si="161"/>
        <v>2.0998053541371561E-2</v>
      </c>
      <c r="Q197" s="228"/>
      <c r="R197">
        <f t="shared" si="165"/>
        <v>2.0998053541371561E-2</v>
      </c>
      <c r="Z197">
        <f t="shared" si="141"/>
        <v>45931.5</v>
      </c>
      <c r="AA197" s="228">
        <f t="shared" si="142"/>
        <v>0.41595344712139848</v>
      </c>
      <c r="AB197" s="228"/>
      <c r="AC197" s="228"/>
      <c r="AD197" s="228"/>
      <c r="AE197" s="228"/>
      <c r="AG197" s="246"/>
      <c r="AH197">
        <f t="shared" si="149"/>
        <v>0.14755607350259939</v>
      </c>
      <c r="AI197">
        <f t="shared" si="150"/>
        <v>1.2450957509725094</v>
      </c>
      <c r="AJ197">
        <f t="shared" si="151"/>
        <v>0.57179133112950664</v>
      </c>
      <c r="AK197">
        <f t="shared" si="152"/>
        <v>0.66837865289187504</v>
      </c>
      <c r="AL197">
        <f t="shared" si="153"/>
        <v>1.2193204370632649</v>
      </c>
      <c r="AM197">
        <f t="shared" si="154"/>
        <v>0.69841322184302301</v>
      </c>
      <c r="AN197" s="228">
        <f t="shared" si="173"/>
        <v>0.55807629221178368</v>
      </c>
      <c r="AO197" s="228">
        <f t="shared" si="173"/>
        <v>0.54885770925842525</v>
      </c>
      <c r="AP197" s="228">
        <f t="shared" si="173"/>
        <v>0.53374824524900566</v>
      </c>
      <c r="AQ197" s="228">
        <f t="shared" si="173"/>
        <v>0.5092695996573976</v>
      </c>
      <c r="AR197" s="228">
        <f t="shared" si="173"/>
        <v>0.470301110969498</v>
      </c>
      <c r="AS197" s="228">
        <f t="shared" si="173"/>
        <v>0.40978924657637272</v>
      </c>
      <c r="AT197" s="228">
        <f t="shared" si="173"/>
        <v>0.31878767667725605</v>
      </c>
      <c r="AU197" s="228">
        <f t="shared" si="155"/>
        <v>0.18666864187257404</v>
      </c>
    </row>
    <row r="198" spans="1:48" x14ac:dyDescent="0.2">
      <c r="A198" s="228" t="s">
        <v>862</v>
      </c>
      <c r="B198" s="246" t="s">
        <v>65</v>
      </c>
      <c r="C198" s="256">
        <v>57409.624029999999</v>
      </c>
      <c r="D198" s="256">
        <v>1E-4</v>
      </c>
      <c r="E198" s="228">
        <f t="shared" si="135"/>
        <v>45930.120342431372</v>
      </c>
      <c r="F198" s="168">
        <f t="shared" si="162"/>
        <v>45929</v>
      </c>
      <c r="G198" s="256">
        <f t="shared" si="163"/>
        <v>0.41514570000435924</v>
      </c>
      <c r="H198" s="228"/>
      <c r="I198" s="228"/>
      <c r="J198" s="228"/>
      <c r="K198" s="228">
        <f t="shared" si="158"/>
        <v>0.41514570000435924</v>
      </c>
      <c r="L198" s="228">
        <f t="shared" si="137"/>
        <v>0.26834791114947054</v>
      </c>
      <c r="M198" s="245">
        <f t="shared" si="138"/>
        <v>42391.124029999999</v>
      </c>
      <c r="N198" s="228">
        <f t="shared" si="164"/>
        <v>2.1549590812684486E-2</v>
      </c>
      <c r="O198" s="252">
        <v>1</v>
      </c>
      <c r="P198">
        <f t="shared" si="161"/>
        <v>2.1549590812684486E-2</v>
      </c>
      <c r="Q198" s="228"/>
      <c r="R198">
        <f t="shared" si="165"/>
        <v>2.1549590812684486E-2</v>
      </c>
      <c r="W198">
        <f t="shared" si="159"/>
        <v>0.26757818210694739</v>
      </c>
      <c r="Z198">
        <f t="shared" si="141"/>
        <v>45929</v>
      </c>
      <c r="AA198" s="228">
        <f t="shared" si="142"/>
        <v>0.41591542904688239</v>
      </c>
      <c r="AB198" s="228">
        <f>IF(O198&lt;&gt;0,G198-AH198, -9999)</f>
        <v>0.26757818210694739</v>
      </c>
      <c r="AC198" s="228">
        <f>+G198-L198</f>
        <v>0.1467977888548887</v>
      </c>
      <c r="AD198" s="228">
        <f>IF(O198&lt;&gt;0,G198-AA198, -9999)</f>
        <v>-7.6972904252314844E-4</v>
      </c>
      <c r="AE198" s="228">
        <f>+(G198-AA198)^2*O198</f>
        <v>5.924827989036029E-7</v>
      </c>
      <c r="AF198">
        <f>IF(O198&lt;&gt;0,G198-L198, -9999)</f>
        <v>0.1467977888548887</v>
      </c>
      <c r="AG198" s="246">
        <f>+(G198-AA198)^2</f>
        <v>5.924827989036029E-7</v>
      </c>
      <c r="AH198">
        <f t="shared" si="149"/>
        <v>0.14756751789741188</v>
      </c>
      <c r="AI198">
        <f t="shared" si="150"/>
        <v>1.2453290251057794</v>
      </c>
      <c r="AJ198">
        <f t="shared" si="151"/>
        <v>0.57207764616298196</v>
      </c>
      <c r="AK198">
        <f t="shared" si="152"/>
        <v>0.66829306462583005</v>
      </c>
      <c r="AL198">
        <f t="shared" si="153"/>
        <v>1.2189713997823162</v>
      </c>
      <c r="AM198">
        <f t="shared" si="154"/>
        <v>0.69815360796130999</v>
      </c>
      <c r="AN198" s="228">
        <f t="shared" si="173"/>
        <v>0.55787944056167516</v>
      </c>
      <c r="AO198" s="228">
        <f t="shared" si="173"/>
        <v>0.54866001290884869</v>
      </c>
      <c r="AP198" s="228">
        <f t="shared" si="173"/>
        <v>0.53355095806671282</v>
      </c>
      <c r="AQ198" s="228">
        <f t="shared" si="173"/>
        <v>0.50907572544970092</v>
      </c>
      <c r="AR198" s="228">
        <f t="shared" si="173"/>
        <v>0.47011659994751098</v>
      </c>
      <c r="AS198" s="228">
        <f t="shared" si="173"/>
        <v>0.40962425734893504</v>
      </c>
      <c r="AT198" s="228">
        <f t="shared" si="173"/>
        <v>0.31865719281386956</v>
      </c>
      <c r="AU198" s="228">
        <f t="shared" si="155"/>
        <v>0.18659186580001474</v>
      </c>
    </row>
    <row r="199" spans="1:48" x14ac:dyDescent="0.2">
      <c r="A199" s="228" t="s">
        <v>862</v>
      </c>
      <c r="B199" s="246" t="s">
        <v>65</v>
      </c>
      <c r="C199" s="256">
        <v>57409.624190000002</v>
      </c>
      <c r="D199" s="256">
        <v>1E-4</v>
      </c>
      <c r="E199" s="228">
        <f t="shared" si="135"/>
        <v>45930.120774219038</v>
      </c>
      <c r="F199" s="168">
        <f t="shared" si="162"/>
        <v>45929</v>
      </c>
      <c r="G199" s="256">
        <f t="shared" si="163"/>
        <v>0.41530570000759326</v>
      </c>
      <c r="H199" s="228"/>
      <c r="I199" s="228"/>
      <c r="J199" s="228"/>
      <c r="K199" s="228">
        <f t="shared" ref="K199:K216" si="174">G199</f>
        <v>0.41530570000759326</v>
      </c>
      <c r="L199" s="228">
        <f t="shared" si="137"/>
        <v>0.26834791114947054</v>
      </c>
      <c r="M199" s="245">
        <f t="shared" si="138"/>
        <v>42391.124190000002</v>
      </c>
      <c r="N199" s="228">
        <f t="shared" si="164"/>
        <v>2.1596591706068577E-2</v>
      </c>
      <c r="O199" s="252">
        <v>1</v>
      </c>
      <c r="P199">
        <f t="shared" si="161"/>
        <v>2.1596591706068577E-2</v>
      </c>
      <c r="Q199" s="228"/>
      <c r="R199">
        <f t="shared" si="165"/>
        <v>2.1596591706068577E-2</v>
      </c>
      <c r="W199">
        <f t="shared" si="159"/>
        <v>0.26773818211018141</v>
      </c>
      <c r="Z199">
        <f t="shared" si="141"/>
        <v>45929</v>
      </c>
      <c r="AA199" s="228">
        <f t="shared" si="142"/>
        <v>0.41591542904688239</v>
      </c>
      <c r="AB199" s="228">
        <f>IF(O199&lt;&gt;0,G199-AH199, -9999)</f>
        <v>0.26773818211018141</v>
      </c>
      <c r="AC199" s="228">
        <f>+G199-L199</f>
        <v>0.14695778885812272</v>
      </c>
      <c r="AD199" s="228">
        <f>IF(O199&lt;&gt;0,G199-AA199, -9999)</f>
        <v>-6.097290392891308E-4</v>
      </c>
      <c r="AE199" s="228">
        <f>+(G199-AA199)^2*O199</f>
        <v>3.7176950135244643E-7</v>
      </c>
      <c r="AF199">
        <f>IF(O199&lt;&gt;0,G199-L199, -9999)</f>
        <v>0.14695778885812272</v>
      </c>
      <c r="AG199" s="246">
        <f>+(G199-AA199)^2</f>
        <v>3.7176950135244643E-7</v>
      </c>
      <c r="AH199">
        <f t="shared" si="149"/>
        <v>0.14756751789741188</v>
      </c>
      <c r="AI199">
        <f t="shared" si="150"/>
        <v>1.2453290251057794</v>
      </c>
      <c r="AJ199">
        <f t="shared" si="151"/>
        <v>0.57207764616298196</v>
      </c>
      <c r="AK199">
        <f t="shared" si="152"/>
        <v>0.66829306462583005</v>
      </c>
      <c r="AL199">
        <f t="shared" si="153"/>
        <v>1.2189713997823162</v>
      </c>
      <c r="AM199">
        <f t="shared" si="154"/>
        <v>0.69815360796130999</v>
      </c>
      <c r="AN199" s="228">
        <f t="shared" si="173"/>
        <v>0.55787944056167516</v>
      </c>
      <c r="AO199" s="228">
        <f t="shared" si="173"/>
        <v>0.54866001290884869</v>
      </c>
      <c r="AP199" s="228">
        <f t="shared" si="173"/>
        <v>0.53355095806671282</v>
      </c>
      <c r="AQ199" s="228">
        <f t="shared" si="173"/>
        <v>0.50907572544970092</v>
      </c>
      <c r="AR199" s="228">
        <f t="shared" si="173"/>
        <v>0.47011659994751098</v>
      </c>
      <c r="AS199" s="228">
        <f t="shared" si="173"/>
        <v>0.40962425734893504</v>
      </c>
      <c r="AT199" s="228">
        <f t="shared" si="173"/>
        <v>0.31865719281386956</v>
      </c>
      <c r="AU199" s="228">
        <f t="shared" si="155"/>
        <v>0.18659186580001474</v>
      </c>
    </row>
    <row r="200" spans="1:48" x14ac:dyDescent="0.2">
      <c r="A200" s="228" t="s">
        <v>862</v>
      </c>
      <c r="B200" s="246" t="s">
        <v>65</v>
      </c>
      <c r="C200" s="256">
        <v>57409.624219999998</v>
      </c>
      <c r="D200" s="256">
        <v>1E-4</v>
      </c>
      <c r="E200" s="228">
        <f t="shared" si="135"/>
        <v>45930.120855179208</v>
      </c>
      <c r="F200" s="168">
        <f t="shared" si="162"/>
        <v>45929</v>
      </c>
      <c r="G200" s="256">
        <f t="shared" si="163"/>
        <v>0.41533570000319742</v>
      </c>
      <c r="H200" s="228"/>
      <c r="I200" s="228"/>
      <c r="J200" s="228"/>
      <c r="K200" s="228">
        <f t="shared" si="174"/>
        <v>0.41533570000319742</v>
      </c>
      <c r="L200" s="228">
        <f t="shared" si="137"/>
        <v>0.26834791114947054</v>
      </c>
      <c r="M200" s="245">
        <f t="shared" si="138"/>
        <v>42391.124219999998</v>
      </c>
      <c r="N200" s="228">
        <f t="shared" si="164"/>
        <v>2.1605410072107794E-2</v>
      </c>
      <c r="O200" s="252">
        <v>1</v>
      </c>
      <c r="P200">
        <f t="shared" si="161"/>
        <v>2.1605410072107794E-2</v>
      </c>
      <c r="Q200" s="228"/>
      <c r="R200">
        <f t="shared" si="165"/>
        <v>2.1605410072107794E-2</v>
      </c>
      <c r="W200">
        <f t="shared" si="159"/>
        <v>0.26776818210578557</v>
      </c>
      <c r="Z200">
        <f t="shared" si="141"/>
        <v>45929</v>
      </c>
      <c r="AA200" s="228">
        <f t="shared" si="142"/>
        <v>0.41591542904688239</v>
      </c>
      <c r="AB200" s="228">
        <f>IF(O200&lt;&gt;0,G200-AH200, -9999)</f>
        <v>0.26776818210578557</v>
      </c>
      <c r="AC200" s="228">
        <f>+G200-L200</f>
        <v>0.14698778885372688</v>
      </c>
      <c r="AD200" s="228">
        <f>IF(O200&lt;&gt;0,G200-AA200, -9999)</f>
        <v>-5.7972904368497336E-4</v>
      </c>
      <c r="AE200" s="228">
        <f>+(G200-AA200)^2*O200</f>
        <v>3.3608576409189373E-7</v>
      </c>
      <c r="AF200">
        <f>IF(O200&lt;&gt;0,G200-L200, -9999)</f>
        <v>0.14698778885372688</v>
      </c>
      <c r="AG200" s="246">
        <f>+(G200-AA200)^2</f>
        <v>3.3608576409189373E-7</v>
      </c>
      <c r="AH200">
        <f t="shared" si="149"/>
        <v>0.14756751789741188</v>
      </c>
      <c r="AI200">
        <f t="shared" si="150"/>
        <v>1.2453290251057794</v>
      </c>
      <c r="AJ200">
        <f t="shared" si="151"/>
        <v>0.57207764616298196</v>
      </c>
      <c r="AK200">
        <f t="shared" si="152"/>
        <v>0.66829306462583005</v>
      </c>
      <c r="AL200">
        <f t="shared" si="153"/>
        <v>1.2189713997823162</v>
      </c>
      <c r="AM200">
        <f t="shared" si="154"/>
        <v>0.69815360796130999</v>
      </c>
      <c r="AN200" s="228">
        <f t="shared" si="173"/>
        <v>0.55787944056167516</v>
      </c>
      <c r="AO200" s="228">
        <f t="shared" si="173"/>
        <v>0.54866001290884869</v>
      </c>
      <c r="AP200" s="228">
        <f t="shared" si="173"/>
        <v>0.53355095806671282</v>
      </c>
      <c r="AQ200" s="228">
        <f t="shared" si="173"/>
        <v>0.50907572544970092</v>
      </c>
      <c r="AR200" s="228">
        <f t="shared" si="173"/>
        <v>0.47011659994751098</v>
      </c>
      <c r="AS200" s="228">
        <f t="shared" si="173"/>
        <v>0.40962425734893504</v>
      </c>
      <c r="AT200" s="228">
        <f t="shared" si="173"/>
        <v>0.31865719281386956</v>
      </c>
      <c r="AU200" s="228">
        <f t="shared" si="155"/>
        <v>0.18659186580001474</v>
      </c>
    </row>
    <row r="201" spans="1:48" x14ac:dyDescent="0.2">
      <c r="A201" s="228" t="s">
        <v>862</v>
      </c>
      <c r="B201" s="246" t="s">
        <v>65</v>
      </c>
      <c r="C201" s="256">
        <v>57409.624450000003</v>
      </c>
      <c r="D201" s="256">
        <v>1E-4</v>
      </c>
      <c r="E201" s="228">
        <f t="shared" si="135"/>
        <v>45930.121475873981</v>
      </c>
      <c r="F201" s="168">
        <f t="shared" si="162"/>
        <v>45929</v>
      </c>
      <c r="G201" s="256">
        <f t="shared" si="163"/>
        <v>0.41556570000830106</v>
      </c>
      <c r="H201" s="228"/>
      <c r="I201" s="228"/>
      <c r="J201" s="228"/>
      <c r="K201" s="228">
        <f t="shared" si="174"/>
        <v>0.41556570000830106</v>
      </c>
      <c r="L201" s="228">
        <f t="shared" si="137"/>
        <v>0.26834791114947054</v>
      </c>
      <c r="M201" s="245">
        <f t="shared" si="138"/>
        <v>42391.124450000003</v>
      </c>
      <c r="N201" s="228">
        <f t="shared" si="164"/>
        <v>2.1673077356483203E-2</v>
      </c>
      <c r="O201" s="252">
        <v>1</v>
      </c>
      <c r="P201">
        <f t="shared" si="161"/>
        <v>2.1673077356483203E-2</v>
      </c>
      <c r="Q201" s="228"/>
      <c r="R201">
        <f t="shared" si="165"/>
        <v>2.1673077356483203E-2</v>
      </c>
      <c r="Z201">
        <f t="shared" si="141"/>
        <v>45929</v>
      </c>
      <c r="AA201" s="228">
        <f t="shared" si="142"/>
        <v>0.41591542904688239</v>
      </c>
      <c r="AB201" s="228"/>
      <c r="AC201" s="228"/>
      <c r="AD201" s="228"/>
      <c r="AE201" s="228"/>
      <c r="AG201" s="246"/>
      <c r="AH201">
        <f t="shared" si="149"/>
        <v>0.14756751789741188</v>
      </c>
      <c r="AI201">
        <f t="shared" si="150"/>
        <v>1.2453290251057794</v>
      </c>
      <c r="AJ201">
        <f t="shared" si="151"/>
        <v>0.57207764616298196</v>
      </c>
      <c r="AK201">
        <f t="shared" si="152"/>
        <v>0.66829306462583005</v>
      </c>
      <c r="AL201">
        <f t="shared" si="153"/>
        <v>1.2189713997823162</v>
      </c>
      <c r="AM201">
        <f t="shared" si="154"/>
        <v>0.69815360796130999</v>
      </c>
      <c r="AN201" s="228">
        <f t="shared" ref="AN201:AT210" si="175">$AU201+$AB$7*SIN(AO201)</f>
        <v>0.55787944056167516</v>
      </c>
      <c r="AO201" s="228">
        <f t="shared" si="175"/>
        <v>0.54866001290884869</v>
      </c>
      <c r="AP201" s="228">
        <f t="shared" si="175"/>
        <v>0.53355095806671282</v>
      </c>
      <c r="AQ201" s="228">
        <f t="shared" si="175"/>
        <v>0.50907572544970092</v>
      </c>
      <c r="AR201" s="228">
        <f t="shared" si="175"/>
        <v>0.47011659994751098</v>
      </c>
      <c r="AS201" s="228">
        <f t="shared" si="175"/>
        <v>0.40962425734893504</v>
      </c>
      <c r="AT201" s="228">
        <f t="shared" si="175"/>
        <v>0.31865719281386956</v>
      </c>
      <c r="AU201" s="228">
        <f t="shared" si="155"/>
        <v>0.18659186580001474</v>
      </c>
    </row>
    <row r="202" spans="1:48" x14ac:dyDescent="0.2">
      <c r="A202" s="228" t="s">
        <v>862</v>
      </c>
      <c r="B202" s="246" t="s">
        <v>71</v>
      </c>
      <c r="C202" s="256">
        <v>57515.420080000004</v>
      </c>
      <c r="D202" s="256">
        <v>1E-4</v>
      </c>
      <c r="E202" s="228">
        <f t="shared" si="135"/>
        <v>46215.629270707163</v>
      </c>
      <c r="F202" s="168">
        <f t="shared" si="162"/>
        <v>46214.5</v>
      </c>
      <c r="G202" s="256">
        <f t="shared" si="163"/>
        <v>0.41845409500820097</v>
      </c>
      <c r="H202" s="228"/>
      <c r="I202" s="228"/>
      <c r="J202" s="228"/>
      <c r="K202" s="228">
        <f t="shared" si="174"/>
        <v>0.41845409500820097</v>
      </c>
      <c r="L202" s="228">
        <f t="shared" si="137"/>
        <v>0.2740171509131728</v>
      </c>
      <c r="M202" s="245">
        <f t="shared" si="138"/>
        <v>42496.920080000004</v>
      </c>
      <c r="N202" s="228">
        <f t="shared" si="164"/>
        <v>2.086203081951029E-2</v>
      </c>
      <c r="O202" s="252">
        <v>1</v>
      </c>
      <c r="P202">
        <f t="shared" si="161"/>
        <v>2.086203081951029E-2</v>
      </c>
      <c r="Q202" s="228"/>
      <c r="R202">
        <f t="shared" si="165"/>
        <v>2.086203081951029E-2</v>
      </c>
      <c r="Z202">
        <f t="shared" si="141"/>
        <v>46214.5</v>
      </c>
      <c r="AA202" s="228">
        <f t="shared" si="142"/>
        <v>0.420253566067118</v>
      </c>
      <c r="AB202" s="228"/>
      <c r="AC202" s="228"/>
      <c r="AD202" s="228"/>
      <c r="AE202" s="228"/>
      <c r="AG202" s="246"/>
      <c r="AH202">
        <f t="shared" si="149"/>
        <v>0.1462364151539452</v>
      </c>
      <c r="AI202">
        <f t="shared" si="150"/>
        <v>1.2190317504688504</v>
      </c>
      <c r="AJ202">
        <f t="shared" si="151"/>
        <v>0.53959596869557869</v>
      </c>
      <c r="AK202">
        <f t="shared" si="152"/>
        <v>0.6773677310537366</v>
      </c>
      <c r="AL202">
        <f t="shared" si="153"/>
        <v>1.258050977399999</v>
      </c>
      <c r="AM202">
        <f t="shared" si="154"/>
        <v>0.72762321894822168</v>
      </c>
      <c r="AN202" s="228">
        <f t="shared" si="175"/>
        <v>0.58015313788409839</v>
      </c>
      <c r="AO202" s="228">
        <f t="shared" si="175"/>
        <v>0.57105025853492086</v>
      </c>
      <c r="AP202" s="228">
        <f t="shared" si="175"/>
        <v>0.55592499714461208</v>
      </c>
      <c r="AQ202" s="228">
        <f t="shared" si="175"/>
        <v>0.53110091116913438</v>
      </c>
      <c r="AR202" s="228">
        <f t="shared" si="175"/>
        <v>0.49111878424860822</v>
      </c>
      <c r="AS202" s="228">
        <f t="shared" si="175"/>
        <v>0.42843767219007428</v>
      </c>
      <c r="AT202" s="228">
        <f t="shared" si="175"/>
        <v>0.33355333966926992</v>
      </c>
      <c r="AU202" s="228">
        <f t="shared" si="155"/>
        <v>0.19535969328626823</v>
      </c>
    </row>
    <row r="203" spans="1:48" x14ac:dyDescent="0.2">
      <c r="A203" s="228" t="s">
        <v>4</v>
      </c>
      <c r="B203" s="246" t="s">
        <v>71</v>
      </c>
      <c r="C203" s="256">
        <v>57516.532399999996</v>
      </c>
      <c r="D203" s="256" t="s">
        <v>8</v>
      </c>
      <c r="E203" s="228">
        <f t="shared" si="135"/>
        <v>46218.631058496947</v>
      </c>
      <c r="F203" s="168">
        <f t="shared" si="162"/>
        <v>46217.5</v>
      </c>
      <c r="G203" s="256">
        <f t="shared" si="163"/>
        <v>0.41911656499723904</v>
      </c>
      <c r="H203" s="228"/>
      <c r="I203" s="228"/>
      <c r="J203" s="228"/>
      <c r="K203" s="228">
        <f t="shared" si="174"/>
        <v>0.41911656499723904</v>
      </c>
      <c r="L203" s="228">
        <f t="shared" si="137"/>
        <v>0.27407694355468792</v>
      </c>
      <c r="M203" s="245">
        <f t="shared" si="138"/>
        <v>42498.032399999996</v>
      </c>
      <c r="N203" s="228">
        <f t="shared" si="164"/>
        <v>2.1036491788198532E-2</v>
      </c>
      <c r="O203" s="252">
        <v>1</v>
      </c>
      <c r="P203">
        <f t="shared" si="161"/>
        <v>2.1036491788198532E-2</v>
      </c>
      <c r="Q203" s="228"/>
      <c r="R203">
        <f t="shared" si="165"/>
        <v>2.1036491788198532E-2</v>
      </c>
      <c r="W203">
        <f t="shared" si="159"/>
        <v>0.27289438738606742</v>
      </c>
      <c r="Z203">
        <f t="shared" si="141"/>
        <v>46217.5</v>
      </c>
      <c r="AA203" s="228">
        <f t="shared" si="142"/>
        <v>0.42029912116585955</v>
      </c>
      <c r="AB203" s="228">
        <f t="shared" ref="AB203:AB222" si="176">IF(O203&lt;&gt;0,G203-AH203, -9999)</f>
        <v>0.27289438738606742</v>
      </c>
      <c r="AC203" s="228">
        <f t="shared" ref="AC203:AC222" si="177">+G203-L203</f>
        <v>0.14503962144255111</v>
      </c>
      <c r="AD203" s="228">
        <f t="shared" ref="AD203:AD222" si="178">IF(O203&lt;&gt;0,G203-AA203, -9999)</f>
        <v>-1.1825561686205077E-3</v>
      </c>
      <c r="AE203" s="228">
        <f t="shared" ref="AE203:AE222" si="179">+(G203-AA203)^2*O203</f>
        <v>1.3984390919424146E-6</v>
      </c>
      <c r="AF203">
        <f t="shared" ref="AF203:AF222" si="180">IF(O203&lt;&gt;0,G203-L203, -9999)</f>
        <v>0.14503962144255111</v>
      </c>
      <c r="AG203" s="246">
        <f t="shared" ref="AG203:AG222" si="181">+(G203-AA203)^2</f>
        <v>1.3984390919424146E-6</v>
      </c>
      <c r="AH203">
        <f t="shared" si="149"/>
        <v>0.14622217761117162</v>
      </c>
      <c r="AI203">
        <f t="shared" si="150"/>
        <v>1.2187591717292365</v>
      </c>
      <c r="AJ203">
        <f t="shared" si="151"/>
        <v>0.53925714938012426</v>
      </c>
      <c r="AK203">
        <f t="shared" si="152"/>
        <v>0.67745581078818295</v>
      </c>
      <c r="AL203">
        <f t="shared" si="153"/>
        <v>1.2584533600387973</v>
      </c>
      <c r="AM203">
        <f t="shared" si="154"/>
        <v>0.72793097316095678</v>
      </c>
      <c r="AN203" s="228">
        <f t="shared" si="175"/>
        <v>0.58038497525886146</v>
      </c>
      <c r="AO203" s="228">
        <f t="shared" si="175"/>
        <v>0.57128352935973203</v>
      </c>
      <c r="AP203" s="228">
        <f t="shared" si="175"/>
        <v>0.55615841943203481</v>
      </c>
      <c r="AQ203" s="228">
        <f t="shared" si="175"/>
        <v>0.53133110385699989</v>
      </c>
      <c r="AR203" s="228">
        <f t="shared" si="175"/>
        <v>0.49133872501994391</v>
      </c>
      <c r="AS203" s="228">
        <f t="shared" si="175"/>
        <v>0.42863505324490425</v>
      </c>
      <c r="AT203" s="228">
        <f t="shared" si="175"/>
        <v>0.33370981102876673</v>
      </c>
      <c r="AU203" s="228">
        <f t="shared" si="155"/>
        <v>0.19545182457333921</v>
      </c>
    </row>
    <row r="204" spans="1:48" x14ac:dyDescent="0.2">
      <c r="A204" s="228" t="s">
        <v>4</v>
      </c>
      <c r="B204" s="246" t="s">
        <v>71</v>
      </c>
      <c r="C204" s="256">
        <v>57489.482300000003</v>
      </c>
      <c r="D204" s="256" t="s">
        <v>6</v>
      </c>
      <c r="E204" s="228">
        <f t="shared" si="135"/>
        <v>46145.631687908441</v>
      </c>
      <c r="F204" s="168">
        <f t="shared" si="162"/>
        <v>46144.5</v>
      </c>
      <c r="G204" s="256">
        <f t="shared" si="163"/>
        <v>0.41934979500365444</v>
      </c>
      <c r="H204" s="228"/>
      <c r="I204" s="228"/>
      <c r="J204" s="228"/>
      <c r="K204" s="228">
        <f t="shared" si="174"/>
        <v>0.41934979500365444</v>
      </c>
      <c r="L204" s="228">
        <f t="shared" si="137"/>
        <v>0.27262329376088734</v>
      </c>
      <c r="M204" s="245">
        <f t="shared" si="138"/>
        <v>42470.982300000003</v>
      </c>
      <c r="N204" s="228">
        <f t="shared" si="164"/>
        <v>2.1528666166943735E-2</v>
      </c>
      <c r="O204" s="252">
        <v>1</v>
      </c>
      <c r="P204">
        <f t="shared" si="161"/>
        <v>2.1528666166943735E-2</v>
      </c>
      <c r="Q204" s="228"/>
      <c r="R204">
        <f t="shared" si="165"/>
        <v>2.1528666166943735E-2</v>
      </c>
      <c r="W204">
        <f t="shared" si="159"/>
        <v>0.27278261295076178</v>
      </c>
      <c r="Z204">
        <f t="shared" si="141"/>
        <v>46144.5</v>
      </c>
      <c r="AA204" s="228">
        <f t="shared" si="142"/>
        <v>0.41919047581377999</v>
      </c>
      <c r="AB204" s="228">
        <f t="shared" si="176"/>
        <v>0.27278261295076178</v>
      </c>
      <c r="AC204" s="228">
        <f t="shared" si="177"/>
        <v>0.14672650124276709</v>
      </c>
      <c r="AD204" s="228">
        <f t="shared" si="178"/>
        <v>1.593191898744406E-4</v>
      </c>
      <c r="AE204" s="228">
        <f t="shared" si="179"/>
        <v>2.5382604262248057E-8</v>
      </c>
      <c r="AF204">
        <f t="shared" si="180"/>
        <v>0.14672650124276709</v>
      </c>
      <c r="AG204" s="246">
        <f t="shared" si="181"/>
        <v>2.5382604262248057E-8</v>
      </c>
      <c r="AH204">
        <f t="shared" si="149"/>
        <v>0.14656718205289265</v>
      </c>
      <c r="AI204">
        <f t="shared" si="150"/>
        <v>1.2254143935546506</v>
      </c>
      <c r="AJ204">
        <f t="shared" si="151"/>
        <v>0.54751727414138063</v>
      </c>
      <c r="AK204">
        <f t="shared" si="152"/>
        <v>0.67527053983179586</v>
      </c>
      <c r="AL204">
        <f t="shared" si="153"/>
        <v>1.2486137230322654</v>
      </c>
      <c r="AM204">
        <f t="shared" si="154"/>
        <v>0.72043102297392125</v>
      </c>
      <c r="AN204" s="228">
        <f t="shared" si="175"/>
        <v>0.5747305542460841</v>
      </c>
      <c r="AO204" s="228">
        <f t="shared" si="175"/>
        <v>0.56559543180643645</v>
      </c>
      <c r="AP204" s="228">
        <f t="shared" si="175"/>
        <v>0.55046851244912387</v>
      </c>
      <c r="AQ204" s="228">
        <f t="shared" si="175"/>
        <v>0.52572234864089906</v>
      </c>
      <c r="AR204" s="228">
        <f t="shared" si="175"/>
        <v>0.48598237957309282</v>
      </c>
      <c r="AS204" s="228">
        <f t="shared" si="175"/>
        <v>0.42383027617080382</v>
      </c>
      <c r="AT204" s="228">
        <f t="shared" si="175"/>
        <v>0.32990200943033821</v>
      </c>
      <c r="AU204" s="228">
        <f t="shared" si="155"/>
        <v>0.19320996325461248</v>
      </c>
    </row>
    <row r="205" spans="1:48" x14ac:dyDescent="0.2">
      <c r="A205" s="29" t="s">
        <v>864</v>
      </c>
      <c r="B205" s="213" t="s">
        <v>71</v>
      </c>
      <c r="C205" s="214">
        <v>57531.725899999998</v>
      </c>
      <c r="D205" s="255">
        <v>-5.0000000000000001E-4</v>
      </c>
      <c r="E205" s="228">
        <f t="shared" si="135"/>
        <v>46259.633344515743</v>
      </c>
      <c r="F205" s="168">
        <f t="shared" si="162"/>
        <v>46258.5</v>
      </c>
      <c r="G205" s="256">
        <f t="shared" si="163"/>
        <v>0.41996365500381216</v>
      </c>
      <c r="H205" s="247"/>
      <c r="I205" s="247"/>
      <c r="J205" s="228"/>
      <c r="K205" s="228">
        <f t="shared" si="174"/>
        <v>0.41996365500381216</v>
      </c>
      <c r="L205" s="228">
        <f t="shared" si="137"/>
        <v>0.27489457018131497</v>
      </c>
      <c r="M205" s="245">
        <f t="shared" si="138"/>
        <v>42513.225899999998</v>
      </c>
      <c r="N205" s="228">
        <f t="shared" si="164"/>
        <v>2.1045039371236886E-2</v>
      </c>
      <c r="O205" s="252">
        <v>1</v>
      </c>
      <c r="P205">
        <f t="shared" si="161"/>
        <v>2.1045039371236886E-2</v>
      </c>
      <c r="Q205" s="228"/>
      <c r="R205">
        <f t="shared" si="165"/>
        <v>2.1045039371236886E-2</v>
      </c>
      <c r="W205">
        <f t="shared" si="159"/>
        <v>0.27393655967174313</v>
      </c>
      <c r="Z205">
        <f t="shared" si="141"/>
        <v>46258.5</v>
      </c>
      <c r="AA205" s="228">
        <f t="shared" si="142"/>
        <v>0.42092166551338406</v>
      </c>
      <c r="AB205" s="228">
        <f t="shared" si="176"/>
        <v>0.27393655967174313</v>
      </c>
      <c r="AC205" s="228">
        <f t="shared" si="177"/>
        <v>0.1450690848224972</v>
      </c>
      <c r="AD205" s="228">
        <f t="shared" si="178"/>
        <v>-9.5801050957189382E-4</v>
      </c>
      <c r="AE205" s="228">
        <f t="shared" si="179"/>
        <v>9.1778413645019968E-7</v>
      </c>
      <c r="AF205">
        <f t="shared" si="180"/>
        <v>0.1450690848224972</v>
      </c>
      <c r="AG205" s="246">
        <f t="shared" si="181"/>
        <v>9.1778413645019968E-7</v>
      </c>
      <c r="AH205">
        <f t="shared" si="149"/>
        <v>0.14602709533206906</v>
      </c>
      <c r="AI205">
        <f t="shared" si="150"/>
        <v>1.2150419186777563</v>
      </c>
      <c r="AJ205">
        <f t="shared" si="151"/>
        <v>0.53463223781147651</v>
      </c>
      <c r="AK205">
        <f t="shared" si="152"/>
        <v>0.67864491746253086</v>
      </c>
      <c r="AL205">
        <f t="shared" si="153"/>
        <v>1.2639356131839152</v>
      </c>
      <c r="AM205">
        <f t="shared" si="154"/>
        <v>0.732132972467888</v>
      </c>
      <c r="AN205" s="228">
        <f t="shared" si="175"/>
        <v>0.58354881748890963</v>
      </c>
      <c r="AO205" s="228">
        <f t="shared" si="175"/>
        <v>0.5744673817589071</v>
      </c>
      <c r="AP205" s="228">
        <f t="shared" si="175"/>
        <v>0.55934499963139017</v>
      </c>
      <c r="AQ205" s="228">
        <f t="shared" si="175"/>
        <v>0.53447444962448309</v>
      </c>
      <c r="AR205" s="228">
        <f t="shared" si="175"/>
        <v>0.4943430028514238</v>
      </c>
      <c r="AS205" s="228">
        <f t="shared" si="175"/>
        <v>0.4313319418509115</v>
      </c>
      <c r="AT205" s="228">
        <f t="shared" si="175"/>
        <v>0.33584813509422928</v>
      </c>
      <c r="AU205" s="228">
        <f t="shared" si="155"/>
        <v>0.19671095216330903</v>
      </c>
      <c r="AV205" s="228"/>
    </row>
    <row r="206" spans="1:48" x14ac:dyDescent="0.2">
      <c r="A206" s="228" t="s">
        <v>862</v>
      </c>
      <c r="B206" s="246" t="s">
        <v>65</v>
      </c>
      <c r="C206" s="256">
        <v>57516.349300000002</v>
      </c>
      <c r="D206" s="256">
        <v>2.0000000000000001E-4</v>
      </c>
      <c r="E206" s="228">
        <f t="shared" si="135"/>
        <v>46218.136931497254</v>
      </c>
      <c r="F206" s="168">
        <f t="shared" si="162"/>
        <v>46217</v>
      </c>
      <c r="G206" s="256">
        <f t="shared" si="163"/>
        <v>0.42129282000678359</v>
      </c>
      <c r="H206" s="228"/>
      <c r="I206" s="228"/>
      <c r="J206" s="228"/>
      <c r="K206" s="228">
        <f t="shared" si="174"/>
        <v>0.42129282000678359</v>
      </c>
      <c r="L206" s="228">
        <f t="shared" si="137"/>
        <v>0.2740669777953349</v>
      </c>
      <c r="M206" s="245">
        <f t="shared" si="138"/>
        <v>42497.849300000002</v>
      </c>
      <c r="N206" s="228">
        <f t="shared" si="164"/>
        <v>2.1675448614870387E-2</v>
      </c>
      <c r="O206" s="252">
        <v>1</v>
      </c>
      <c r="P206">
        <f t="shared" si="161"/>
        <v>2.1675448614870387E-2</v>
      </c>
      <c r="Q206" s="228"/>
      <c r="R206">
        <f t="shared" si="165"/>
        <v>2.1675448614870387E-2</v>
      </c>
      <c r="W206">
        <f t="shared" si="159"/>
        <v>0.27506826912192828</v>
      </c>
      <c r="Z206">
        <f t="shared" si="141"/>
        <v>46217</v>
      </c>
      <c r="AA206" s="228">
        <f t="shared" si="142"/>
        <v>0.42029152868019026</v>
      </c>
      <c r="AB206" s="228">
        <f t="shared" si="176"/>
        <v>0.27506826912192828</v>
      </c>
      <c r="AC206" s="228">
        <f t="shared" si="177"/>
        <v>0.14722584221144869</v>
      </c>
      <c r="AD206" s="228">
        <f t="shared" si="178"/>
        <v>1.0012913265933232E-3</v>
      </c>
      <c r="AE206" s="228">
        <f t="shared" si="179"/>
        <v>1.0025843207110171E-6</v>
      </c>
      <c r="AF206">
        <f t="shared" si="180"/>
        <v>0.14722584221144869</v>
      </c>
      <c r="AG206" s="246">
        <f t="shared" si="181"/>
        <v>1.0025843207110171E-6</v>
      </c>
      <c r="AH206">
        <f t="shared" si="149"/>
        <v>0.14622455088485534</v>
      </c>
      <c r="AI206">
        <f t="shared" si="150"/>
        <v>1.2188045959969069</v>
      </c>
      <c r="AJ206">
        <f t="shared" si="151"/>
        <v>0.53931361540725142</v>
      </c>
      <c r="AK206">
        <f t="shared" si="152"/>
        <v>0.67744114102774</v>
      </c>
      <c r="AL206">
        <f t="shared" si="153"/>
        <v>1.2583863080499467</v>
      </c>
      <c r="AM206">
        <f t="shared" si="154"/>
        <v>0.72787968354689159</v>
      </c>
      <c r="AN206" s="228">
        <f t="shared" si="175"/>
        <v>0.5803463388859611</v>
      </c>
      <c r="AO206" s="228">
        <f t="shared" si="175"/>
        <v>0.57124465378632472</v>
      </c>
      <c r="AP206" s="228">
        <f t="shared" si="175"/>
        <v>0.55611951815790683</v>
      </c>
      <c r="AQ206" s="228">
        <f t="shared" si="175"/>
        <v>0.5312927402229487</v>
      </c>
      <c r="AR206" s="228">
        <f t="shared" si="175"/>
        <v>0.49130206931726744</v>
      </c>
      <c r="AS206" s="228">
        <f t="shared" si="175"/>
        <v>0.42860215685363534</v>
      </c>
      <c r="AT206" s="228">
        <f t="shared" si="175"/>
        <v>0.33368373255033279</v>
      </c>
      <c r="AU206" s="228">
        <f t="shared" si="155"/>
        <v>0.1954364693588273</v>
      </c>
      <c r="AV206" s="228"/>
    </row>
    <row r="207" spans="1:48" x14ac:dyDescent="0.2">
      <c r="A207" s="228" t="s">
        <v>862</v>
      </c>
      <c r="B207" s="246" t="s">
        <v>71</v>
      </c>
      <c r="C207" s="256">
        <v>57568.412530000001</v>
      </c>
      <c r="D207" s="256">
        <v>1E-4</v>
      </c>
      <c r="E207" s="228">
        <f t="shared" si="135"/>
        <v>46358.638557029357</v>
      </c>
      <c r="F207" s="168">
        <f t="shared" si="162"/>
        <v>46357.5</v>
      </c>
      <c r="G207" s="256">
        <f t="shared" si="163"/>
        <v>0.42189516501093749</v>
      </c>
      <c r="H207" s="228"/>
      <c r="I207" s="228"/>
      <c r="J207" s="228"/>
      <c r="K207" s="228">
        <f t="shared" si="174"/>
        <v>0.42189516501093749</v>
      </c>
      <c r="L207" s="228">
        <f t="shared" si="137"/>
        <v>0.27687237753987648</v>
      </c>
      <c r="M207" s="245">
        <f t="shared" si="138"/>
        <v>42549.912530000001</v>
      </c>
      <c r="N207" s="228">
        <f t="shared" si="164"/>
        <v>2.1031608885876529E-2</v>
      </c>
      <c r="O207" s="252">
        <v>1</v>
      </c>
      <c r="P207">
        <f t="shared" si="161"/>
        <v>2.1031608885876529E-2</v>
      </c>
      <c r="Q207" s="228"/>
      <c r="R207">
        <f t="shared" si="165"/>
        <v>2.1031608885876529E-2</v>
      </c>
      <c r="W207">
        <f t="shared" si="159"/>
        <v>0.27634291895563123</v>
      </c>
      <c r="Z207">
        <f t="shared" si="141"/>
        <v>46357.5</v>
      </c>
      <c r="AA207" s="228">
        <f t="shared" si="142"/>
        <v>0.42242462359518274</v>
      </c>
      <c r="AB207" s="228">
        <f t="shared" si="176"/>
        <v>0.27634291895563123</v>
      </c>
      <c r="AC207" s="228">
        <f t="shared" si="177"/>
        <v>0.14502278747106101</v>
      </c>
      <c r="AD207" s="228">
        <f t="shared" si="178"/>
        <v>-5.2945858424524594E-4</v>
      </c>
      <c r="AE207" s="228">
        <f t="shared" si="179"/>
        <v>2.8032639243098022E-7</v>
      </c>
      <c r="AF207">
        <f t="shared" si="180"/>
        <v>0.14502278747106101</v>
      </c>
      <c r="AG207" s="246">
        <f t="shared" si="181"/>
        <v>2.8032639243098022E-7</v>
      </c>
      <c r="AH207">
        <f t="shared" si="149"/>
        <v>0.14555224605530626</v>
      </c>
      <c r="AI207">
        <f t="shared" si="150"/>
        <v>1.2061280029274351</v>
      </c>
      <c r="AJ207">
        <f t="shared" si="151"/>
        <v>0.52350922985512549</v>
      </c>
      <c r="AK207">
        <f t="shared" si="152"/>
        <v>0.68140531051312137</v>
      </c>
      <c r="AL207">
        <f t="shared" si="153"/>
        <v>1.2770436410109669</v>
      </c>
      <c r="AM207">
        <f t="shared" si="154"/>
        <v>0.74224874479115055</v>
      </c>
      <c r="AN207" s="228">
        <f t="shared" si="175"/>
        <v>0.59115301932905484</v>
      </c>
      <c r="AO207" s="228">
        <f t="shared" si="175"/>
        <v>0.58212307291976195</v>
      </c>
      <c r="AP207" s="228">
        <f t="shared" si="175"/>
        <v>0.56701228680045901</v>
      </c>
      <c r="AQ207" s="228">
        <f t="shared" si="175"/>
        <v>0.5420442616089689</v>
      </c>
      <c r="AR207" s="228">
        <f t="shared" si="175"/>
        <v>0.50158503157660395</v>
      </c>
      <c r="AS207" s="228">
        <f t="shared" si="175"/>
        <v>0.43783889385169017</v>
      </c>
      <c r="AT207" s="228">
        <f t="shared" si="175"/>
        <v>0.34101049330397359</v>
      </c>
      <c r="AU207" s="228">
        <f t="shared" si="155"/>
        <v>0.19975128463665071</v>
      </c>
      <c r="AV207" s="228"/>
    </row>
    <row r="208" spans="1:48" x14ac:dyDescent="0.2">
      <c r="A208" s="318" t="s">
        <v>1060</v>
      </c>
      <c r="B208" s="319" t="s">
        <v>71</v>
      </c>
      <c r="C208" s="320">
        <v>57828.551169999875</v>
      </c>
      <c r="D208" s="320">
        <v>1E-4</v>
      </c>
      <c r="E208" s="228">
        <f t="shared" si="135"/>
        <v>47060.667643271074</v>
      </c>
      <c r="F208" s="168">
        <f t="shared" si="162"/>
        <v>47059.5</v>
      </c>
      <c r="G208" s="256">
        <f t="shared" si="163"/>
        <v>0.43267314488184638</v>
      </c>
      <c r="H208" s="247"/>
      <c r="I208" s="247"/>
      <c r="J208" s="228"/>
      <c r="K208" s="228">
        <f t="shared" si="174"/>
        <v>0.43267314488184638</v>
      </c>
      <c r="L208" s="228">
        <f t="shared" si="137"/>
        <v>0.29104037442282332</v>
      </c>
      <c r="M208" s="245">
        <f t="shared" si="138"/>
        <v>42810.051169999875</v>
      </c>
      <c r="N208" s="228">
        <f t="shared" si="164"/>
        <v>2.0059841667898315E-2</v>
      </c>
      <c r="O208" s="252">
        <v>1</v>
      </c>
      <c r="P208">
        <f t="shared" si="161"/>
        <v>2.0059841667898315E-2</v>
      </c>
      <c r="Q208" s="228"/>
      <c r="R208">
        <f t="shared" si="165"/>
        <v>2.0059841667898315E-2</v>
      </c>
      <c r="W208">
        <f t="shared" si="159"/>
        <v>0.29062738585064968</v>
      </c>
      <c r="Z208">
        <f t="shared" si="141"/>
        <v>47059.5</v>
      </c>
      <c r="AA208" s="228">
        <f t="shared" si="142"/>
        <v>0.43308613345402003</v>
      </c>
      <c r="AB208" s="228">
        <f t="shared" si="176"/>
        <v>0.29062738585064968</v>
      </c>
      <c r="AC208" s="228">
        <f t="shared" si="177"/>
        <v>0.14163277045902306</v>
      </c>
      <c r="AD208" s="228">
        <f t="shared" si="178"/>
        <v>-4.1298857217364482E-4</v>
      </c>
      <c r="AE208" s="228">
        <f t="shared" si="179"/>
        <v>1.7055956074602584E-7</v>
      </c>
      <c r="AF208">
        <f t="shared" si="180"/>
        <v>0.14163277045902306</v>
      </c>
      <c r="AG208" s="246">
        <f t="shared" si="181"/>
        <v>1.7055956074602584E-7</v>
      </c>
      <c r="AH208">
        <f t="shared" si="149"/>
        <v>0.14204575903119671</v>
      </c>
      <c r="AI208">
        <f t="shared" si="150"/>
        <v>1.1455214203259674</v>
      </c>
      <c r="AJ208">
        <f t="shared" si="151"/>
        <v>0.44670177157938945</v>
      </c>
      <c r="AK208">
        <f t="shared" si="152"/>
        <v>0.69686832831794643</v>
      </c>
      <c r="AL208">
        <f t="shared" si="153"/>
        <v>1.3649326682761966</v>
      </c>
      <c r="AM208">
        <f t="shared" si="154"/>
        <v>0.81274868724618732</v>
      </c>
      <c r="AN208" s="228">
        <f t="shared" si="175"/>
        <v>0.6436527546348515</v>
      </c>
      <c r="AO208" s="228">
        <f t="shared" si="175"/>
        <v>0.63510387971159576</v>
      </c>
      <c r="AP208" s="228">
        <f t="shared" si="175"/>
        <v>0.62026720528134549</v>
      </c>
      <c r="AQ208" s="228">
        <f t="shared" si="175"/>
        <v>0.59488276956154629</v>
      </c>
      <c r="AR208" s="228">
        <f t="shared" si="175"/>
        <v>0.55242654009137759</v>
      </c>
      <c r="AS208" s="228">
        <f t="shared" si="175"/>
        <v>0.48376618673352301</v>
      </c>
      <c r="AT208" s="228">
        <f t="shared" si="175"/>
        <v>0.37757770871926866</v>
      </c>
      <c r="AU208" s="228">
        <f t="shared" si="155"/>
        <v>0.22131000581125626</v>
      </c>
    </row>
    <row r="209" spans="1:48" x14ac:dyDescent="0.2">
      <c r="A209" s="287" t="s">
        <v>2</v>
      </c>
      <c r="B209" s="288" t="s">
        <v>71</v>
      </c>
      <c r="C209" s="289">
        <v>57843.559300000001</v>
      </c>
      <c r="D209" s="289">
        <v>8.9999999999999998E-4</v>
      </c>
      <c r="E209" s="228">
        <f t="shared" si="135"/>
        <v>47101.169676303114</v>
      </c>
      <c r="F209" s="168">
        <f t="shared" si="162"/>
        <v>47100</v>
      </c>
      <c r="G209" s="256">
        <f t="shared" si="163"/>
        <v>0.4334264900026028</v>
      </c>
      <c r="H209" s="247"/>
      <c r="I209" s="247"/>
      <c r="J209" s="228"/>
      <c r="K209" s="228">
        <f t="shared" si="174"/>
        <v>0.4334264900026028</v>
      </c>
      <c r="L209" s="228">
        <f t="shared" si="137"/>
        <v>0.29186543546042065</v>
      </c>
      <c r="M209" s="245">
        <f t="shared" si="138"/>
        <v>42825.059300000001</v>
      </c>
      <c r="N209" s="228">
        <f t="shared" si="164"/>
        <v>2.0039532163094669E-2</v>
      </c>
      <c r="O209" s="252">
        <v>1</v>
      </c>
      <c r="P209">
        <f t="shared" si="161"/>
        <v>2.0039532163094669E-2</v>
      </c>
      <c r="Q209" s="228"/>
      <c r="R209">
        <f t="shared" si="165"/>
        <v>2.0039532163094669E-2</v>
      </c>
      <c r="W209">
        <f t="shared" si="159"/>
        <v>0.29158973251890052</v>
      </c>
      <c r="Z209">
        <f t="shared" si="141"/>
        <v>47100</v>
      </c>
      <c r="AA209" s="228">
        <f t="shared" si="142"/>
        <v>0.43370219294412293</v>
      </c>
      <c r="AB209" s="228">
        <f t="shared" si="176"/>
        <v>0.29158973251890052</v>
      </c>
      <c r="AC209" s="228">
        <f t="shared" si="177"/>
        <v>0.14156105454218215</v>
      </c>
      <c r="AD209" s="228">
        <f t="shared" si="178"/>
        <v>-2.7570294152012842E-4</v>
      </c>
      <c r="AE209" s="228">
        <f t="shared" si="179"/>
        <v>7.6012111962851347E-8</v>
      </c>
      <c r="AF209">
        <f t="shared" si="180"/>
        <v>0.14156105454218215</v>
      </c>
      <c r="AG209" s="246">
        <f t="shared" si="181"/>
        <v>7.6012111962851347E-8</v>
      </c>
      <c r="AH209">
        <f t="shared" si="149"/>
        <v>0.14183675748370225</v>
      </c>
      <c r="AI209">
        <f t="shared" si="150"/>
        <v>1.1421672741648057</v>
      </c>
      <c r="AJ209">
        <f t="shared" si="151"/>
        <v>0.44239250286214471</v>
      </c>
      <c r="AK209">
        <f t="shared" si="152"/>
        <v>0.69756033211678903</v>
      </c>
      <c r="AL209">
        <f t="shared" si="153"/>
        <v>1.3697434410140632</v>
      </c>
      <c r="AM209">
        <f t="shared" si="154"/>
        <v>0.81675080842990133</v>
      </c>
      <c r="AN209" s="228">
        <f t="shared" si="175"/>
        <v>0.64660640300676131</v>
      </c>
      <c r="AO209" s="228">
        <f t="shared" si="175"/>
        <v>0.63809079609389086</v>
      </c>
      <c r="AP209" s="228">
        <f t="shared" si="175"/>
        <v>0.62327955647317768</v>
      </c>
      <c r="AQ209" s="228">
        <f t="shared" si="175"/>
        <v>0.59788541928049721</v>
      </c>
      <c r="AR209" s="228">
        <f t="shared" si="175"/>
        <v>0.55533154624841341</v>
      </c>
      <c r="AS209" s="228">
        <f t="shared" si="175"/>
        <v>0.48640402090865548</v>
      </c>
      <c r="AT209" s="228">
        <f t="shared" si="175"/>
        <v>0.37968520657267496</v>
      </c>
      <c r="AU209" s="228">
        <f t="shared" si="155"/>
        <v>0.2225537781867144</v>
      </c>
    </row>
    <row r="210" spans="1:48" x14ac:dyDescent="0.2">
      <c r="A210" s="287" t="s">
        <v>2</v>
      </c>
      <c r="B210" s="288" t="s">
        <v>71</v>
      </c>
      <c r="C210" s="289">
        <v>57843.374799999998</v>
      </c>
      <c r="D210" s="289">
        <v>1.1999999999999999E-3</v>
      </c>
      <c r="E210" s="228">
        <f t="shared" si="135"/>
        <v>47100.671771161404</v>
      </c>
      <c r="F210" s="168">
        <f t="shared" si="162"/>
        <v>47099.5</v>
      </c>
      <c r="G210" s="256">
        <f t="shared" si="163"/>
        <v>0.43420274500385858</v>
      </c>
      <c r="H210" s="247"/>
      <c r="I210" s="247"/>
      <c r="J210" s="228"/>
      <c r="K210" s="228">
        <f t="shared" si="174"/>
        <v>0.43420274500385858</v>
      </c>
      <c r="L210" s="228">
        <f t="shared" si="137"/>
        <v>0.29185524441607608</v>
      </c>
      <c r="M210" s="245">
        <f t="shared" si="138"/>
        <v>42824.874799999998</v>
      </c>
      <c r="N210" s="228">
        <f t="shared" si="164"/>
        <v>2.0262810923588739E-2</v>
      </c>
      <c r="O210" s="252">
        <v>1</v>
      </c>
      <c r="P210">
        <f t="shared" si="161"/>
        <v>2.0262810923588739E-2</v>
      </c>
      <c r="Q210" s="228"/>
      <c r="R210">
        <f t="shared" si="165"/>
        <v>2.0262810923588739E-2</v>
      </c>
      <c r="W210">
        <f t="shared" si="159"/>
        <v>0.29236340321497034</v>
      </c>
      <c r="Z210">
        <f t="shared" si="141"/>
        <v>47099.5</v>
      </c>
      <c r="AA210" s="228">
        <f t="shared" si="142"/>
        <v>0.43369458620496426</v>
      </c>
      <c r="AB210" s="228">
        <f t="shared" si="176"/>
        <v>0.29236340321497034</v>
      </c>
      <c r="AC210" s="228">
        <f t="shared" si="177"/>
        <v>0.14234750058778251</v>
      </c>
      <c r="AD210" s="228">
        <f t="shared" si="178"/>
        <v>5.0815879889432036E-4</v>
      </c>
      <c r="AE210" s="228">
        <f t="shared" si="179"/>
        <v>2.582253648937183E-7</v>
      </c>
      <c r="AF210">
        <f t="shared" si="180"/>
        <v>0.14234750058778251</v>
      </c>
      <c r="AG210" s="246">
        <f t="shared" si="181"/>
        <v>2.582253648937183E-7</v>
      </c>
      <c r="AH210">
        <f t="shared" si="149"/>
        <v>0.14183934178888821</v>
      </c>
      <c r="AI210">
        <f t="shared" si="150"/>
        <v>1.1422085875318992</v>
      </c>
      <c r="AJ210">
        <f t="shared" si="151"/>
        <v>0.44244561712072406</v>
      </c>
      <c r="AK210">
        <f t="shared" si="152"/>
        <v>0.69755191091310054</v>
      </c>
      <c r="AL210">
        <f t="shared" si="153"/>
        <v>1.3696842151456246</v>
      </c>
      <c r="AM210">
        <f t="shared" si="154"/>
        <v>0.81670144243773024</v>
      </c>
      <c r="AN210" s="228">
        <f t="shared" si="175"/>
        <v>0.64656998765194718</v>
      </c>
      <c r="AO210" s="228">
        <f t="shared" si="175"/>
        <v>0.63805396676062398</v>
      </c>
      <c r="AP210" s="228">
        <f t="shared" si="175"/>
        <v>0.6232424071242384</v>
      </c>
      <c r="AQ210" s="228">
        <f t="shared" si="175"/>
        <v>0.59784838042407873</v>
      </c>
      <c r="AR210" s="228">
        <f t="shared" si="175"/>
        <v>0.55529570117197036</v>
      </c>
      <c r="AS210" s="228">
        <f t="shared" si="175"/>
        <v>0.48637146316462881</v>
      </c>
      <c r="AT210" s="228">
        <f t="shared" si="175"/>
        <v>0.37965918955986311</v>
      </c>
      <c r="AU210" s="228">
        <f t="shared" si="155"/>
        <v>0.2225384229722025</v>
      </c>
    </row>
    <row r="211" spans="1:48" x14ac:dyDescent="0.2">
      <c r="A211" s="318" t="s">
        <v>1060</v>
      </c>
      <c r="B211" s="319" t="s">
        <v>71</v>
      </c>
      <c r="C211" s="320">
        <v>57825.588359999936</v>
      </c>
      <c r="D211" s="320">
        <v>2.9999999999999997E-4</v>
      </c>
      <c r="E211" s="228">
        <f t="shared" si="135"/>
        <v>47052.671988350427</v>
      </c>
      <c r="F211" s="168">
        <f>ROUND(2*E211,0)/2-1</f>
        <v>47051.5</v>
      </c>
      <c r="G211" s="256">
        <f t="shared" si="163"/>
        <v>0.43428322493855376</v>
      </c>
      <c r="H211" s="228"/>
      <c r="I211" s="228"/>
      <c r="J211" s="228"/>
      <c r="K211" s="228">
        <f t="shared" si="174"/>
        <v>0.43428322493855376</v>
      </c>
      <c r="L211" s="228">
        <f t="shared" si="137"/>
        <v>0.29087749845186311</v>
      </c>
      <c r="M211" s="245">
        <f t="shared" si="138"/>
        <v>42807.088359999936</v>
      </c>
      <c r="N211" s="228">
        <f t="shared" si="164"/>
        <v>2.0565202389175526E-2</v>
      </c>
      <c r="O211" s="252">
        <v>1</v>
      </c>
      <c r="P211">
        <f t="shared" si="161"/>
        <v>2.0565202389175526E-2</v>
      </c>
      <c r="R211">
        <f t="shared" si="165"/>
        <v>2.0565202389175526E-2</v>
      </c>
      <c r="W211">
        <f t="shared" si="159"/>
        <v>0.29219626051699499</v>
      </c>
      <c r="Z211">
        <f t="shared" si="141"/>
        <v>47051.5</v>
      </c>
      <c r="AA211" s="228">
        <f t="shared" si="142"/>
        <v>0.43296446287342183</v>
      </c>
      <c r="AB211" s="228">
        <f t="shared" si="176"/>
        <v>0.29219626051699499</v>
      </c>
      <c r="AC211" s="228">
        <f t="shared" si="177"/>
        <v>0.14340572648669064</v>
      </c>
      <c r="AD211" s="228">
        <f t="shared" si="178"/>
        <v>1.3187620651319287E-3</v>
      </c>
      <c r="AE211" s="228">
        <f t="shared" si="179"/>
        <v>1.7391333844310294E-6</v>
      </c>
      <c r="AF211">
        <f t="shared" si="180"/>
        <v>0.14340572648669064</v>
      </c>
      <c r="AG211" s="246">
        <f t="shared" si="181"/>
        <v>1.7391333844310294E-6</v>
      </c>
      <c r="AH211">
        <f t="shared" si="149"/>
        <v>0.14208696442155874</v>
      </c>
      <c r="AI211">
        <f t="shared" si="150"/>
        <v>1.1461858263975577</v>
      </c>
      <c r="AJ211">
        <f t="shared" si="151"/>
        <v>0.4475546592982988</v>
      </c>
      <c r="AK211">
        <f t="shared" si="152"/>
        <v>0.69672925512482908</v>
      </c>
      <c r="AL211">
        <f t="shared" si="153"/>
        <v>1.3639791562593204</v>
      </c>
      <c r="AM211">
        <f t="shared" si="154"/>
        <v>0.81195731166894958</v>
      </c>
      <c r="AN211" s="228">
        <f t="shared" ref="AN211:AT220" si="182">$AU211+$AB$7*SIN(AO211)</f>
        <v>0.64306835799338424</v>
      </c>
      <c r="AO211" s="228">
        <f t="shared" si="182"/>
        <v>0.63451297540686558</v>
      </c>
      <c r="AP211" s="228">
        <f t="shared" si="182"/>
        <v>0.61967139383515668</v>
      </c>
      <c r="AQ211" s="228">
        <f t="shared" si="182"/>
        <v>0.59428905480100513</v>
      </c>
      <c r="AR211" s="228">
        <f t="shared" si="182"/>
        <v>0.55185233986443216</v>
      </c>
      <c r="AS211" s="228">
        <f t="shared" si="182"/>
        <v>0.48324497604734218</v>
      </c>
      <c r="AT211" s="228">
        <f t="shared" si="182"/>
        <v>0.37716138421283518</v>
      </c>
      <c r="AU211" s="228">
        <f t="shared" si="155"/>
        <v>0.22106432237906715</v>
      </c>
    </row>
    <row r="212" spans="1:48" x14ac:dyDescent="0.2">
      <c r="A212" s="254" t="s">
        <v>1058</v>
      </c>
      <c r="B212" s="65" t="s">
        <v>71</v>
      </c>
      <c r="C212" s="61">
        <v>57876.724800000004</v>
      </c>
      <c r="D212" s="61">
        <v>2.0000000000000001E-4</v>
      </c>
      <c r="E212" s="228">
        <f t="shared" si="135"/>
        <v>47190.672510867647</v>
      </c>
      <c r="F212" s="168">
        <f>ROUND(2*E212,0)/2-1</f>
        <v>47189.5</v>
      </c>
      <c r="G212" s="256">
        <f t="shared" si="163"/>
        <v>0.43447684501006734</v>
      </c>
      <c r="H212" s="228"/>
      <c r="I212" s="228"/>
      <c r="J212" s="228"/>
      <c r="K212" s="228">
        <f t="shared" si="174"/>
        <v>0.43447684501006734</v>
      </c>
      <c r="L212" s="228">
        <f t="shared" si="137"/>
        <v>0.29369168868208606</v>
      </c>
      <c r="M212" s="245">
        <f t="shared" si="138"/>
        <v>42858.224800000004</v>
      </c>
      <c r="N212" s="228">
        <f t="shared" si="164"/>
        <v>1.9820460242294127E-2</v>
      </c>
      <c r="O212" s="252">
        <v>1</v>
      </c>
      <c r="P212">
        <f t="shared" si="161"/>
        <v>1.9820460242294127E-2</v>
      </c>
      <c r="R212">
        <f t="shared" si="165"/>
        <v>1.9820460242294127E-2</v>
      </c>
      <c r="W212">
        <f t="shared" si="159"/>
        <v>0.29310427670703543</v>
      </c>
      <c r="Z212">
        <f t="shared" si="141"/>
        <v>47189.5</v>
      </c>
      <c r="AA212" s="228">
        <f t="shared" si="142"/>
        <v>0.43506425698511797</v>
      </c>
      <c r="AB212" s="228">
        <f t="shared" si="176"/>
        <v>0.29310427670703543</v>
      </c>
      <c r="AC212" s="228">
        <f t="shared" si="177"/>
        <v>0.14078515632798128</v>
      </c>
      <c r="AD212" s="228">
        <f t="shared" si="178"/>
        <v>-5.8741197505063347E-4</v>
      </c>
      <c r="AE212" s="228">
        <f t="shared" si="179"/>
        <v>3.4505282843288606E-7</v>
      </c>
      <c r="AF212">
        <f t="shared" si="180"/>
        <v>0.14078515632798128</v>
      </c>
      <c r="AG212" s="246">
        <f t="shared" si="181"/>
        <v>3.4505282843288606E-7</v>
      </c>
      <c r="AH212">
        <f t="shared" si="149"/>
        <v>0.14137256830303188</v>
      </c>
      <c r="AI212">
        <f t="shared" si="150"/>
        <v>1.1348108153708185</v>
      </c>
      <c r="AJ212">
        <f t="shared" si="151"/>
        <v>0.4329202326165924</v>
      </c>
      <c r="AK212">
        <f t="shared" si="152"/>
        <v>0.69901930935088696</v>
      </c>
      <c r="AL212">
        <f t="shared" si="153"/>
        <v>1.3802783085409052</v>
      </c>
      <c r="AM212">
        <f t="shared" si="154"/>
        <v>0.8255700754745865</v>
      </c>
      <c r="AN212" s="228">
        <f t="shared" si="182"/>
        <v>0.65310488500858832</v>
      </c>
      <c r="AO212" s="228">
        <f t="shared" si="182"/>
        <v>0.6446646656235937</v>
      </c>
      <c r="AP212" s="228">
        <f t="shared" si="182"/>
        <v>0.62991309887268276</v>
      </c>
      <c r="AQ212" s="228">
        <f t="shared" si="182"/>
        <v>0.60450290125923445</v>
      </c>
      <c r="AR212" s="228">
        <f t="shared" si="182"/>
        <v>0.56174005123400694</v>
      </c>
      <c r="AS212" s="228">
        <f t="shared" si="182"/>
        <v>0.49222857328904823</v>
      </c>
      <c r="AT212" s="228">
        <f t="shared" si="182"/>
        <v>0.38434165260632802</v>
      </c>
      <c r="AU212" s="228">
        <f t="shared" si="155"/>
        <v>0.22530236158433148</v>
      </c>
    </row>
    <row r="213" spans="1:48" x14ac:dyDescent="0.2">
      <c r="A213" s="287" t="s">
        <v>2</v>
      </c>
      <c r="B213" s="288" t="s">
        <v>71</v>
      </c>
      <c r="C213" s="289">
        <v>57846.525000000001</v>
      </c>
      <c r="D213" s="289">
        <v>5.9999999999999995E-4</v>
      </c>
      <c r="E213" s="228">
        <f t="shared" ref="E213:E222" si="183">+(C213-C$7)/C$8</f>
        <v>47109.173130388474</v>
      </c>
      <c r="F213" s="168">
        <f>ROUND(2*E213,0)/2-1</f>
        <v>47108</v>
      </c>
      <c r="G213" s="256">
        <f>+C213-(C$7+F213*C$8)</f>
        <v>0.4347064100074931</v>
      </c>
      <c r="H213" s="247"/>
      <c r="I213" s="247"/>
      <c r="J213" s="228"/>
      <c r="K213" s="228">
        <f t="shared" si="174"/>
        <v>0.4347064100074931</v>
      </c>
      <c r="L213" s="228">
        <f t="shared" ref="L213:L222" si="184">+D$11+D$12*F213+D$13*F213^2</f>
        <v>0.29202850952900516</v>
      </c>
      <c r="M213" s="245">
        <f t="shared" ref="M213:M222" si="185">+C213-15018.5</f>
        <v>42828.025000000001</v>
      </c>
      <c r="N213" s="228">
        <f t="shared" si="164"/>
        <v>2.0356983284949309E-2</v>
      </c>
      <c r="O213" s="252">
        <v>1</v>
      </c>
      <c r="P213">
        <f t="shared" si="161"/>
        <v>2.0356983284949309E-2</v>
      </c>
      <c r="Q213" s="228"/>
      <c r="R213">
        <f t="shared" si="165"/>
        <v>2.0356983284949309E-2</v>
      </c>
      <c r="W213">
        <f t="shared" si="159"/>
        <v>0.29291101505061712</v>
      </c>
      <c r="Z213">
        <f t="shared" ref="Z213:Z222" si="186">F213</f>
        <v>47108</v>
      </c>
      <c r="AA213" s="228">
        <f t="shared" ref="AA213:AA222" si="187">AB$3+AB$4*Z213+AB$5*Z213^2+AH213</f>
        <v>0.43382390448588115</v>
      </c>
      <c r="AB213" s="228">
        <f t="shared" si="176"/>
        <v>0.29291101505061712</v>
      </c>
      <c r="AC213" s="228">
        <f t="shared" si="177"/>
        <v>0.14267790047848794</v>
      </c>
      <c r="AD213" s="228">
        <f t="shared" si="178"/>
        <v>8.8250552161195372E-4</v>
      </c>
      <c r="AE213" s="228">
        <f t="shared" si="179"/>
        <v>7.7881599567558656E-7</v>
      </c>
      <c r="AF213">
        <f t="shared" si="180"/>
        <v>0.14267790047848794</v>
      </c>
      <c r="AG213" s="246">
        <f t="shared" si="181"/>
        <v>7.7881599567558656E-7</v>
      </c>
      <c r="AH213">
        <f t="shared" ref="AH213:AH222" si="188">$AB$6*($AB$11/AI213*AJ213+$AB$12)</f>
        <v>0.14179539495687596</v>
      </c>
      <c r="AI213">
        <f t="shared" ref="AI213:AI222" si="189">1+$AB$7*COS(AL213)</f>
        <v>1.1415065862791856</v>
      </c>
      <c r="AJ213">
        <f t="shared" ref="AJ213:AJ222" si="190">SIN(AL213+RADIANS($AB$9))</f>
        <v>0.44154297012292487</v>
      </c>
      <c r="AK213">
        <f t="shared" ref="AK213:AK222" si="191">$AB$7*SIN(AL213)</f>
        <v>0.69769465873399616</v>
      </c>
      <c r="AL213">
        <f t="shared" ref="AL213:AL222" si="192">2*ATAN(AM213)</f>
        <v>1.3706904906079673</v>
      </c>
      <c r="AM213">
        <f t="shared" ref="AM213:AM222" si="193">SQRT((1+$AB$7)/(1-$AB$7))*TAN(AN213/2)</f>
        <v>0.8175405185208775</v>
      </c>
      <c r="AN213" s="228">
        <f t="shared" si="182"/>
        <v>0.64718888072950831</v>
      </c>
      <c r="AO213" s="228">
        <f t="shared" si="182"/>
        <v>0.63867990847379863</v>
      </c>
      <c r="AP213" s="228">
        <f t="shared" si="182"/>
        <v>0.62387380943295079</v>
      </c>
      <c r="AQ213" s="228">
        <f t="shared" si="182"/>
        <v>0.59847793584752551</v>
      </c>
      <c r="AR213" s="228">
        <f t="shared" si="182"/>
        <v>0.55590500210003102</v>
      </c>
      <c r="AS213" s="228">
        <f t="shared" si="182"/>
        <v>0.48692491718394326</v>
      </c>
      <c r="AT213" s="228">
        <f t="shared" si="182"/>
        <v>0.38010147373730763</v>
      </c>
      <c r="AU213" s="228">
        <f t="shared" ref="AU213:AU222" si="194">RADIANS($AB$9)+$AB$18*(F213-AB$15)</f>
        <v>0.22279946161890352</v>
      </c>
    </row>
    <row r="214" spans="1:48" x14ac:dyDescent="0.2">
      <c r="A214" s="321" t="s">
        <v>0</v>
      </c>
      <c r="B214" s="322" t="s">
        <v>71</v>
      </c>
      <c r="C214" s="321">
        <v>58244.695200000002</v>
      </c>
      <c r="D214" s="321">
        <v>5.0000000000000001E-4</v>
      </c>
      <c r="E214" s="228">
        <f t="shared" si="183"/>
        <v>48183.704240702638</v>
      </c>
      <c r="F214" s="168">
        <f>ROUND(2*E214,0)/2-1</f>
        <v>48182.5</v>
      </c>
      <c r="G214" s="256">
        <f>+C214-(C$7+F214*C$8)</f>
        <v>0.4462344150088029</v>
      </c>
      <c r="H214" s="228"/>
      <c r="I214" s="228"/>
      <c r="J214" s="228"/>
      <c r="K214" s="228">
        <f t="shared" si="174"/>
        <v>0.4462344150088029</v>
      </c>
      <c r="L214" s="228">
        <f t="shared" si="184"/>
        <v>0.31422832385655231</v>
      </c>
      <c r="M214" s="245">
        <f t="shared" si="185"/>
        <v>43226.195200000002</v>
      </c>
      <c r="N214" s="228">
        <f t="shared" si="164"/>
        <v>1.7425608101296293E-2</v>
      </c>
      <c r="O214" s="252">
        <v>1</v>
      </c>
      <c r="P214">
        <f t="shared" si="161"/>
        <v>1.7425608101296293E-2</v>
      </c>
      <c r="R214">
        <f t="shared" si="165"/>
        <v>1.7425608101296293E-2</v>
      </c>
      <c r="W214">
        <f t="shared" si="159"/>
        <v>0.31019605932070393</v>
      </c>
      <c r="Z214">
        <f t="shared" si="186"/>
        <v>48182.5</v>
      </c>
      <c r="AA214" s="228">
        <f t="shared" si="187"/>
        <v>0.45026667954465127</v>
      </c>
      <c r="AB214" s="228">
        <f t="shared" si="176"/>
        <v>0.31019605932070393</v>
      </c>
      <c r="AC214" s="228">
        <f t="shared" si="177"/>
        <v>0.13200609115225059</v>
      </c>
      <c r="AD214" s="228">
        <f t="shared" si="178"/>
        <v>-4.0322645358483733E-3</v>
      </c>
      <c r="AE214" s="228">
        <f t="shared" si="179"/>
        <v>1.6259157287060497E-5</v>
      </c>
      <c r="AF214">
        <f t="shared" si="180"/>
        <v>0.13200609115225059</v>
      </c>
      <c r="AG214" s="246">
        <f t="shared" si="181"/>
        <v>1.6259157287060497E-5</v>
      </c>
      <c r="AH214">
        <f t="shared" si="188"/>
        <v>0.13603835568809899</v>
      </c>
      <c r="AI214">
        <f t="shared" si="189"/>
        <v>1.058325898835816</v>
      </c>
      <c r="AJ214">
        <f t="shared" si="190"/>
        <v>0.33276447610088394</v>
      </c>
      <c r="AK214">
        <f t="shared" si="191"/>
        <v>0.70950689941066125</v>
      </c>
      <c r="AL214">
        <f t="shared" si="192"/>
        <v>1.4887745129974059</v>
      </c>
      <c r="AM214">
        <f t="shared" si="193"/>
        <v>0.92116699789232048</v>
      </c>
      <c r="AN214" s="228">
        <f t="shared" si="182"/>
        <v>0.72261182521199019</v>
      </c>
      <c r="AO214" s="228">
        <f t="shared" si="182"/>
        <v>0.71514848242329454</v>
      </c>
      <c r="AP214" s="228">
        <f t="shared" si="182"/>
        <v>0.70134502441834745</v>
      </c>
      <c r="AQ214" s="228">
        <f t="shared" si="182"/>
        <v>0.67622887982063573</v>
      </c>
      <c r="AR214" s="228">
        <f t="shared" si="182"/>
        <v>0.63177219261186957</v>
      </c>
      <c r="AS214" s="228">
        <f t="shared" si="182"/>
        <v>0.55639440765202386</v>
      </c>
      <c r="AT214" s="228">
        <f t="shared" si="182"/>
        <v>0.43592092755542078</v>
      </c>
      <c r="AU214" s="228">
        <f t="shared" si="194"/>
        <v>0.25579781760482057</v>
      </c>
    </row>
    <row r="215" spans="1:48" x14ac:dyDescent="0.2">
      <c r="A215" s="318" t="s">
        <v>1059</v>
      </c>
      <c r="B215" s="319" t="s">
        <v>71</v>
      </c>
      <c r="C215" s="320">
        <v>58599.701200000003</v>
      </c>
      <c r="D215" s="320">
        <v>1E-4</v>
      </c>
      <c r="E215" s="228">
        <f t="shared" si="183"/>
        <v>49141.749296179398</v>
      </c>
      <c r="F215" s="168">
        <f>ROUND(2*E215,0)/2-1</f>
        <v>49140.5</v>
      </c>
      <c r="G215" s="256">
        <f>+C215-(C$7+F215*C$8)</f>
        <v>0.46292983501189156</v>
      </c>
      <c r="H215" s="247"/>
      <c r="I215" s="247"/>
      <c r="J215" s="228"/>
      <c r="K215" s="228">
        <f t="shared" si="174"/>
        <v>0.46292983501189156</v>
      </c>
      <c r="L215" s="228">
        <f t="shared" si="184"/>
        <v>0.33451824381123535</v>
      </c>
      <c r="M215" s="245">
        <f t="shared" si="185"/>
        <v>43581.201200000003</v>
      </c>
      <c r="N215" s="228">
        <f t="shared" si="164"/>
        <v>1.6489536754684446E-2</v>
      </c>
      <c r="O215" s="252">
        <v>1</v>
      </c>
      <c r="P215">
        <f t="shared" si="161"/>
        <v>1.6489536754684446E-2</v>
      </c>
      <c r="Q215" s="228"/>
      <c r="R215">
        <f t="shared" si="165"/>
        <v>1.6489536754684446E-2</v>
      </c>
      <c r="W215">
        <f t="shared" si="159"/>
        <v>0.33227396672767229</v>
      </c>
      <c r="Z215">
        <f t="shared" si="186"/>
        <v>49140.5</v>
      </c>
      <c r="AA215" s="228">
        <f t="shared" si="187"/>
        <v>0.46517411209545456</v>
      </c>
      <c r="AB215" s="228">
        <f t="shared" si="176"/>
        <v>0.33227396672767229</v>
      </c>
      <c r="AC215" s="228">
        <f t="shared" si="177"/>
        <v>0.12841159120065621</v>
      </c>
      <c r="AD215" s="228">
        <f t="shared" si="178"/>
        <v>-2.2442770835630066E-3</v>
      </c>
      <c r="AE215" s="228">
        <f t="shared" si="179"/>
        <v>5.0367796278060743E-6</v>
      </c>
      <c r="AF215">
        <f t="shared" si="180"/>
        <v>0.12841159120065621</v>
      </c>
      <c r="AG215" s="246">
        <f t="shared" si="181"/>
        <v>5.0367796278060743E-6</v>
      </c>
      <c r="AH215">
        <f t="shared" si="188"/>
        <v>0.13065586828421924</v>
      </c>
      <c r="AI215">
        <f t="shared" si="189"/>
        <v>0.99314522195839339</v>
      </c>
      <c r="AJ215">
        <f t="shared" si="190"/>
        <v>0.24506118421700473</v>
      </c>
      <c r="AK215">
        <f t="shared" si="191"/>
        <v>0.71186723678248898</v>
      </c>
      <c r="AL215">
        <f t="shared" si="192"/>
        <v>1.5804253219689701</v>
      </c>
      <c r="AM215">
        <f t="shared" si="193"/>
        <v>1.0096756533424303</v>
      </c>
      <c r="AN215" s="228">
        <f t="shared" si="182"/>
        <v>0.78538154288221118</v>
      </c>
      <c r="AO215" s="228">
        <f t="shared" si="182"/>
        <v>0.77900927201381021</v>
      </c>
      <c r="AP215" s="228">
        <f t="shared" si="182"/>
        <v>0.76650747818844367</v>
      </c>
      <c r="AQ215" s="228">
        <f t="shared" si="182"/>
        <v>0.74240573683523192</v>
      </c>
      <c r="AR215" s="228">
        <f t="shared" si="182"/>
        <v>0.69737403001937737</v>
      </c>
      <c r="AS215" s="228">
        <f t="shared" si="182"/>
        <v>0.61744201570653523</v>
      </c>
      <c r="AT215" s="228">
        <f t="shared" si="182"/>
        <v>0.48552367383417416</v>
      </c>
      <c r="AU215" s="228">
        <f t="shared" si="194"/>
        <v>0.28521840860948156</v>
      </c>
    </row>
    <row r="216" spans="1:48" x14ac:dyDescent="0.2">
      <c r="A216" s="317" t="s">
        <v>1057</v>
      </c>
      <c r="B216" s="43"/>
      <c r="C216" s="30">
        <v>58606.749499999998</v>
      </c>
      <c r="D216" s="30">
        <v>2.0000000000000001E-4</v>
      </c>
      <c r="E216" s="228">
        <f t="shared" si="183"/>
        <v>49160.770352061583</v>
      </c>
      <c r="F216" s="224">
        <f>ROUND(2*E216,0)/2-1.5</f>
        <v>49159.5</v>
      </c>
      <c r="G216" s="256">
        <f>+C216-(C$7+F216*C$8)</f>
        <v>0.47073214500414906</v>
      </c>
      <c r="H216" s="247"/>
      <c r="I216" s="247"/>
      <c r="J216" s="228"/>
      <c r="K216" s="228">
        <f t="shared" si="174"/>
        <v>0.47073214500414906</v>
      </c>
      <c r="L216" s="228">
        <f t="shared" si="184"/>
        <v>0.33492539226806067</v>
      </c>
      <c r="M216" s="245">
        <f t="shared" si="185"/>
        <v>43588.249499999998</v>
      </c>
      <c r="N216" s="228">
        <f t="shared" si="164"/>
        <v>1.8443474088721049E-2</v>
      </c>
      <c r="O216" s="252">
        <v>1</v>
      </c>
      <c r="P216">
        <f t="shared" si="161"/>
        <v>1.8443474088721049E-2</v>
      </c>
      <c r="Q216" s="228"/>
      <c r="R216">
        <f t="shared" si="165"/>
        <v>1.8443474088721049E-2</v>
      </c>
      <c r="W216">
        <f t="shared" si="159"/>
        <v>0.34018468435231003</v>
      </c>
      <c r="Z216">
        <f t="shared" si="186"/>
        <v>49159.5</v>
      </c>
      <c r="AA216" s="228">
        <f t="shared" si="187"/>
        <v>0.4654728529198997</v>
      </c>
      <c r="AB216" s="228">
        <f t="shared" si="176"/>
        <v>0.34018468435231003</v>
      </c>
      <c r="AC216" s="228">
        <f t="shared" si="177"/>
        <v>0.13580675273608839</v>
      </c>
      <c r="AD216" s="228">
        <f t="shared" si="178"/>
        <v>5.2592920842493562E-3</v>
      </c>
      <c r="AE216" s="228">
        <f t="shared" si="179"/>
        <v>2.7660153227447938E-5</v>
      </c>
      <c r="AF216">
        <f t="shared" si="180"/>
        <v>0.13580675273608839</v>
      </c>
      <c r="AG216" s="246">
        <f t="shared" si="181"/>
        <v>2.7660153227447938E-5</v>
      </c>
      <c r="AH216">
        <f t="shared" si="188"/>
        <v>0.13054746065183903</v>
      </c>
      <c r="AI216">
        <f t="shared" si="189"/>
        <v>0.9919331913371181</v>
      </c>
      <c r="AJ216">
        <f t="shared" si="190"/>
        <v>0.2434101243714786</v>
      </c>
      <c r="AK216">
        <f t="shared" si="191"/>
        <v>0.71185453386512365</v>
      </c>
      <c r="AL216">
        <f t="shared" si="192"/>
        <v>1.5821279444243748</v>
      </c>
      <c r="AM216">
        <f t="shared" si="193"/>
        <v>1.0113963088828466</v>
      </c>
      <c r="AN216" s="228">
        <f t="shared" si="182"/>
        <v>0.78658624983191749</v>
      </c>
      <c r="AO216" s="228">
        <f t="shared" si="182"/>
        <v>0.78023625825029319</v>
      </c>
      <c r="AP216" s="228">
        <f t="shared" si="182"/>
        <v>0.76776306875622724</v>
      </c>
      <c r="AQ216" s="228">
        <f t="shared" si="182"/>
        <v>0.74368774196588827</v>
      </c>
      <c r="AR216" s="228">
        <f t="shared" si="182"/>
        <v>0.69865475219529793</v>
      </c>
      <c r="AS216" s="228">
        <f t="shared" si="182"/>
        <v>0.61864369374895811</v>
      </c>
      <c r="AT216" s="228">
        <f t="shared" si="182"/>
        <v>0.48650574857421985</v>
      </c>
      <c r="AU216" s="228">
        <f t="shared" si="194"/>
        <v>0.28580190676093098</v>
      </c>
    </row>
    <row r="217" spans="1:48" x14ac:dyDescent="0.2">
      <c r="A217" s="37" t="s">
        <v>39</v>
      </c>
      <c r="B217" s="25" t="s">
        <v>65</v>
      </c>
      <c r="C217" s="30">
        <v>44691.385999999999</v>
      </c>
      <c r="D217" s="40" t="s">
        <v>203</v>
      </c>
      <c r="E217" s="228">
        <f t="shared" si="183"/>
        <v>11607.756610500368</v>
      </c>
      <c r="F217" s="106">
        <f>ROUND(2*E217,0)/2</f>
        <v>11608</v>
      </c>
      <c r="G217" s="256"/>
      <c r="H217" s="228"/>
      <c r="J217" s="228"/>
      <c r="K217" s="228"/>
      <c r="L217" s="228">
        <f t="shared" si="184"/>
        <v>-0.10996799028129375</v>
      </c>
      <c r="M217" s="245">
        <f t="shared" si="185"/>
        <v>29672.885999999999</v>
      </c>
      <c r="N217" s="228"/>
      <c r="P217" s="228"/>
      <c r="Q217" s="16">
        <v>-9.0188590002071578E-2</v>
      </c>
      <c r="Z217">
        <f t="shared" si="186"/>
        <v>11608</v>
      </c>
      <c r="AA217" s="228">
        <f t="shared" si="187"/>
        <v>-0.14010292612447905</v>
      </c>
      <c r="AB217" s="228">
        <f t="shared" si="176"/>
        <v>-9999</v>
      </c>
      <c r="AC217" s="228">
        <f t="shared" si="177"/>
        <v>0.10996799028129375</v>
      </c>
      <c r="AD217" s="228">
        <f t="shared" si="178"/>
        <v>-9999</v>
      </c>
      <c r="AE217" s="228">
        <f t="shared" si="179"/>
        <v>0</v>
      </c>
      <c r="AF217">
        <f t="shared" si="180"/>
        <v>-9999</v>
      </c>
      <c r="AG217" s="246">
        <f t="shared" si="181"/>
        <v>1.9628829908641236E-2</v>
      </c>
      <c r="AH217">
        <f t="shared" si="188"/>
        <v>-3.0134935843185311E-2</v>
      </c>
      <c r="AI217">
        <f t="shared" si="189"/>
        <v>0.49023197607600244</v>
      </c>
      <c r="AJ217">
        <f t="shared" si="190"/>
        <v>-0.87007911243108571</v>
      </c>
      <c r="AK217">
        <f t="shared" si="191"/>
        <v>-0.49692908203380359</v>
      </c>
      <c r="AL217">
        <f t="shared" si="192"/>
        <v>-2.3689473289426251</v>
      </c>
      <c r="AM217">
        <f t="shared" si="193"/>
        <v>-2.4584358361033036</v>
      </c>
      <c r="AN217" s="228">
        <f t="shared" si="182"/>
        <v>-1.5792952970600167</v>
      </c>
      <c r="AO217" s="228">
        <f t="shared" si="182"/>
        <v>-1.5792952970543093</v>
      </c>
      <c r="AP217" s="228">
        <f t="shared" si="182"/>
        <v>-1.5792952979976063</v>
      </c>
      <c r="AQ217" s="228">
        <f t="shared" si="182"/>
        <v>-1.5792951420882932</v>
      </c>
      <c r="AR217" s="228">
        <f t="shared" si="182"/>
        <v>-1.5793208722701035</v>
      </c>
      <c r="AS217" s="228">
        <f t="shared" si="182"/>
        <v>-1.5701786572213092</v>
      </c>
      <c r="AT217" s="228">
        <f t="shared" si="182"/>
        <v>-1.4103609116398537</v>
      </c>
      <c r="AU217" s="228">
        <f t="shared" si="194"/>
        <v>-0.86742076872083551</v>
      </c>
    </row>
    <row r="218" spans="1:48" x14ac:dyDescent="0.2">
      <c r="A218" s="37" t="s">
        <v>41</v>
      </c>
      <c r="B218" s="43"/>
      <c r="C218" s="30">
        <v>44716.39</v>
      </c>
      <c r="D218" s="40" t="s">
        <v>203</v>
      </c>
      <c r="E218" s="228">
        <f t="shared" si="183"/>
        <v>11675.234226560777</v>
      </c>
      <c r="F218" s="106">
        <f>ROUND(2*E218,0)/2+0.5</f>
        <v>11675.5</v>
      </c>
      <c r="G218" s="256"/>
      <c r="H218" s="228"/>
      <c r="J218" s="228"/>
      <c r="K218" s="228"/>
      <c r="L218" s="228">
        <f t="shared" si="184"/>
        <v>-0.10981418338110766</v>
      </c>
      <c r="M218" s="245">
        <f t="shared" si="185"/>
        <v>29697.89</v>
      </c>
      <c r="N218" s="228"/>
      <c r="P218" s="228"/>
      <c r="Q218" s="16">
        <v>-9.8483015004603658E-2</v>
      </c>
      <c r="Z218">
        <f t="shared" si="186"/>
        <v>11675.5</v>
      </c>
      <c r="AA218" s="228">
        <f t="shared" si="187"/>
        <v>-0.13962797808311112</v>
      </c>
      <c r="AB218" s="228">
        <f t="shared" si="176"/>
        <v>-9999</v>
      </c>
      <c r="AC218" s="228">
        <f t="shared" si="177"/>
        <v>0.10981418338110766</v>
      </c>
      <c r="AD218" s="228">
        <f t="shared" si="178"/>
        <v>-9999</v>
      </c>
      <c r="AE218" s="228">
        <f t="shared" si="179"/>
        <v>0</v>
      </c>
      <c r="AF218">
        <f t="shared" si="180"/>
        <v>-9999</v>
      </c>
      <c r="AG218" s="246">
        <f t="shared" si="181"/>
        <v>1.9495972263577757E-2</v>
      </c>
      <c r="AH218">
        <f t="shared" si="188"/>
        <v>-2.9813794702003474E-2</v>
      </c>
      <c r="AI218">
        <f t="shared" si="189"/>
        <v>0.49094830070871576</v>
      </c>
      <c r="AJ218">
        <f t="shared" si="190"/>
        <v>-0.86936820021599281</v>
      </c>
      <c r="AK218">
        <f t="shared" si="191"/>
        <v>-0.49766285599288185</v>
      </c>
      <c r="AL218">
        <f t="shared" si="192"/>
        <v>-2.3675068899415246</v>
      </c>
      <c r="AM218">
        <f t="shared" si="193"/>
        <v>-2.4533716429473107</v>
      </c>
      <c r="AN218" s="228">
        <f t="shared" si="182"/>
        <v>-1.5772333054780032</v>
      </c>
      <c r="AO218" s="228">
        <f t="shared" si="182"/>
        <v>-1.5772333054768941</v>
      </c>
      <c r="AP218" s="228">
        <f t="shared" si="182"/>
        <v>-1.5772333057189181</v>
      </c>
      <c r="AQ218" s="228">
        <f t="shared" si="182"/>
        <v>-1.5772332529033717</v>
      </c>
      <c r="AR218" s="228">
        <f t="shared" si="182"/>
        <v>-1.5772447682979442</v>
      </c>
      <c r="AS218" s="228">
        <f t="shared" si="182"/>
        <v>-1.5677580519495562</v>
      </c>
      <c r="AT218" s="228">
        <f t="shared" si="182"/>
        <v>-1.4073322917298148</v>
      </c>
      <c r="AU218" s="228">
        <f t="shared" si="194"/>
        <v>-0.86534781476173883</v>
      </c>
    </row>
    <row r="219" spans="1:48" x14ac:dyDescent="0.2">
      <c r="A219" s="39" t="s">
        <v>251</v>
      </c>
      <c r="B219" s="43" t="s">
        <v>65</v>
      </c>
      <c r="C219" s="30">
        <v>56455.390310000003</v>
      </c>
      <c r="D219" s="30">
        <v>1E-4</v>
      </c>
      <c r="E219" s="228">
        <f t="shared" si="183"/>
        <v>43354.955705171196</v>
      </c>
      <c r="F219" s="168">
        <f>ROUND(2*E219,0)/2-1</f>
        <v>43354</v>
      </c>
      <c r="H219" s="247"/>
      <c r="I219" s="247"/>
      <c r="J219" s="228"/>
      <c r="K219" s="228"/>
      <c r="L219" s="228">
        <f t="shared" si="184"/>
        <v>0.21909588000085306</v>
      </c>
      <c r="M219" s="245">
        <f t="shared" si="185"/>
        <v>41436.890310000003</v>
      </c>
      <c r="N219" s="228">
        <f>+(L219-Q219)^2</f>
        <v>1.8236630757402363E-2</v>
      </c>
      <c r="O219" s="252"/>
      <c r="P219">
        <f>O219*N219</f>
        <v>0</v>
      </c>
      <c r="Q219" s="256">
        <f>+C219-(C$7+F219*C$8)</f>
        <v>0.35413895000965567</v>
      </c>
      <c r="R219">
        <f>O219*N219</f>
        <v>0</v>
      </c>
      <c r="Z219">
        <f t="shared" si="186"/>
        <v>43354</v>
      </c>
      <c r="AA219" s="228">
        <f t="shared" si="187"/>
        <v>0.3757753881135798</v>
      </c>
      <c r="AB219" s="228">
        <f t="shared" si="176"/>
        <v>-9999</v>
      </c>
      <c r="AC219" s="228">
        <f t="shared" si="177"/>
        <v>-0.21909588000085306</v>
      </c>
      <c r="AD219" s="228">
        <f t="shared" si="178"/>
        <v>-9999</v>
      </c>
      <c r="AE219" s="228">
        <f t="shared" si="179"/>
        <v>0</v>
      </c>
      <c r="AF219">
        <f t="shared" si="180"/>
        <v>-9999</v>
      </c>
      <c r="AG219" s="246">
        <f t="shared" si="181"/>
        <v>0.14120714231191153</v>
      </c>
      <c r="AH219">
        <f t="shared" si="188"/>
        <v>0.15667950811272677</v>
      </c>
      <c r="AI219">
        <f t="shared" si="189"/>
        <v>1.5013719631307838</v>
      </c>
      <c r="AJ219">
        <f t="shared" si="190"/>
        <v>0.8616997837287026</v>
      </c>
      <c r="AK219">
        <f t="shared" si="191"/>
        <v>0.50539895663992029</v>
      </c>
      <c r="AL219">
        <f t="shared" si="192"/>
        <v>0.78939805250223394</v>
      </c>
      <c r="AM219">
        <f t="shared" si="193"/>
        <v>0.41655858891895986</v>
      </c>
      <c r="AN219" s="228">
        <f t="shared" si="182"/>
        <v>0.33850369001537528</v>
      </c>
      <c r="AO219" s="228">
        <f t="shared" si="182"/>
        <v>0.33045270774003732</v>
      </c>
      <c r="AP219" s="228">
        <f t="shared" si="182"/>
        <v>0.31852082524238845</v>
      </c>
      <c r="AQ219" s="228">
        <f t="shared" si="182"/>
        <v>0.30092264963180604</v>
      </c>
      <c r="AR219" s="228">
        <f t="shared" si="182"/>
        <v>0.27513983936729447</v>
      </c>
      <c r="AS219" s="228">
        <f t="shared" si="182"/>
        <v>0.23769661508886167</v>
      </c>
      <c r="AT219" s="228">
        <f t="shared" si="182"/>
        <v>0.18390332857521718</v>
      </c>
      <c r="AU219" s="228">
        <f t="shared" si="194"/>
        <v>0.1075125110641042</v>
      </c>
    </row>
    <row r="220" spans="1:48" x14ac:dyDescent="0.2">
      <c r="A220" s="228" t="s">
        <v>3</v>
      </c>
      <c r="B220" s="246" t="s">
        <v>71</v>
      </c>
      <c r="C220" s="256">
        <v>57126.414599999996</v>
      </c>
      <c r="D220" s="256">
        <v>2.9999999999999997E-4</v>
      </c>
      <c r="E220" s="228">
        <f t="shared" si="183"/>
        <v>45165.83074147845</v>
      </c>
      <c r="F220" s="168">
        <f>ROUND(2*E220,0)/2-1</f>
        <v>45165</v>
      </c>
      <c r="H220" s="228"/>
      <c r="I220" s="228"/>
      <c r="J220" s="228"/>
      <c r="K220" s="228"/>
      <c r="L220" s="228">
        <f t="shared" si="184"/>
        <v>0.25338167428214942</v>
      </c>
      <c r="M220" s="245">
        <f t="shared" si="185"/>
        <v>42107.914599999996</v>
      </c>
      <c r="N220" s="228">
        <f>+(L220-Q220)^2</f>
        <v>2.9649838991392353E-3</v>
      </c>
      <c r="O220" s="252"/>
      <c r="P220">
        <f>O220*N220</f>
        <v>0</v>
      </c>
      <c r="Q220" s="256">
        <f>+C220-(C$7+F220*C$8)</f>
        <v>0.30783333999715978</v>
      </c>
      <c r="R220">
        <f>O220*N220</f>
        <v>0</v>
      </c>
      <c r="Z220">
        <f t="shared" si="186"/>
        <v>45165</v>
      </c>
      <c r="AA220" s="228">
        <f t="shared" si="187"/>
        <v>0.40425019366416393</v>
      </c>
      <c r="AB220" s="228">
        <f t="shared" si="176"/>
        <v>-9999</v>
      </c>
      <c r="AC220" s="228">
        <f t="shared" si="177"/>
        <v>-0.25338167428214942</v>
      </c>
      <c r="AD220" s="228">
        <f t="shared" si="178"/>
        <v>-9999</v>
      </c>
      <c r="AE220" s="228">
        <f t="shared" si="179"/>
        <v>0</v>
      </c>
      <c r="AF220">
        <f t="shared" si="180"/>
        <v>-9999</v>
      </c>
      <c r="AG220" s="246">
        <f t="shared" si="181"/>
        <v>0.16341821907751403</v>
      </c>
      <c r="AH220">
        <f t="shared" si="188"/>
        <v>0.15086851938201454</v>
      </c>
      <c r="AI220">
        <f t="shared" si="189"/>
        <v>1.3188388191105165</v>
      </c>
      <c r="AJ220">
        <f t="shared" si="190"/>
        <v>0.66058184769493267</v>
      </c>
      <c r="AK220">
        <f t="shared" si="191"/>
        <v>0.63650904016718202</v>
      </c>
      <c r="AL220">
        <f t="shared" si="192"/>
        <v>1.1064146079351374</v>
      </c>
      <c r="AM220">
        <f t="shared" si="193"/>
        <v>0.61752684633680555</v>
      </c>
      <c r="AN220" s="228">
        <f t="shared" si="182"/>
        <v>0.49622221454251147</v>
      </c>
      <c r="AO220" s="228">
        <f t="shared" si="182"/>
        <v>0.48690517038787395</v>
      </c>
      <c r="AP220" s="228">
        <f t="shared" si="182"/>
        <v>0.47215369411675251</v>
      </c>
      <c r="AQ220" s="228">
        <f t="shared" si="182"/>
        <v>0.44902137959863964</v>
      </c>
      <c r="AR220" s="228">
        <f t="shared" si="182"/>
        <v>0.4132527420410872</v>
      </c>
      <c r="AS220" s="228">
        <f t="shared" si="182"/>
        <v>0.35900888725377633</v>
      </c>
      <c r="AT220" s="228">
        <f t="shared" si="182"/>
        <v>0.27874636166170186</v>
      </c>
      <c r="AU220" s="228">
        <f t="shared" si="194"/>
        <v>0.16312909802594278</v>
      </c>
    </row>
    <row r="221" spans="1:48" x14ac:dyDescent="0.2">
      <c r="A221" s="228" t="s">
        <v>3</v>
      </c>
      <c r="B221" s="246" t="s">
        <v>71</v>
      </c>
      <c r="C221" s="256">
        <v>57162.359499999999</v>
      </c>
      <c r="D221" s="256">
        <v>1E-4</v>
      </c>
      <c r="E221" s="228">
        <f t="shared" si="183"/>
        <v>45262.834267375503</v>
      </c>
      <c r="F221" s="37">
        <f>ROUND(2*E221,0)/2</f>
        <v>45263</v>
      </c>
      <c r="H221" s="228"/>
      <c r="I221" s="228"/>
      <c r="J221" s="228"/>
      <c r="K221" s="228"/>
      <c r="L221" s="228">
        <f t="shared" si="184"/>
        <v>0.25528476553474333</v>
      </c>
      <c r="M221" s="245">
        <f t="shared" si="185"/>
        <v>42143.859499999999</v>
      </c>
      <c r="N221" s="228">
        <f>+(L221-Q221)^2</f>
        <v>0.10029724666989059</v>
      </c>
      <c r="O221" s="252"/>
      <c r="P221">
        <f>O221*N221</f>
        <v>0</v>
      </c>
      <c r="Q221" s="228">
        <f>+C221-(C$7+F221*C$8)</f>
        <v>-6.141263999597868E-2</v>
      </c>
      <c r="R221">
        <f>O221*N221</f>
        <v>0</v>
      </c>
      <c r="Z221">
        <f t="shared" si="186"/>
        <v>45263</v>
      </c>
      <c r="AA221" s="228">
        <f t="shared" si="187"/>
        <v>0.40575331438072992</v>
      </c>
      <c r="AB221" s="228">
        <f t="shared" si="176"/>
        <v>-9999</v>
      </c>
      <c r="AC221" s="228">
        <f t="shared" si="177"/>
        <v>-0.25528476553474333</v>
      </c>
      <c r="AD221" s="228">
        <f t="shared" si="178"/>
        <v>-9999</v>
      </c>
      <c r="AE221" s="228">
        <f t="shared" si="179"/>
        <v>0</v>
      </c>
      <c r="AF221">
        <f t="shared" si="180"/>
        <v>-9999</v>
      </c>
      <c r="AG221" s="246">
        <f t="shared" si="181"/>
        <v>0.16463575213094744</v>
      </c>
      <c r="AH221">
        <f t="shared" si="188"/>
        <v>0.15046854884598657</v>
      </c>
      <c r="AI221">
        <f t="shared" si="189"/>
        <v>1.309185103581652</v>
      </c>
      <c r="AJ221">
        <f t="shared" si="190"/>
        <v>0.6491629384903963</v>
      </c>
      <c r="AK221">
        <f t="shared" si="191"/>
        <v>0.64125386744216917</v>
      </c>
      <c r="AL221">
        <f t="shared" si="192"/>
        <v>1.1215246597260378</v>
      </c>
      <c r="AM221">
        <f t="shared" si="193"/>
        <v>0.62801201866355982</v>
      </c>
      <c r="AN221" s="228">
        <f t="shared" ref="AN221:AT222" si="195">$AU221+$AB$7*SIN(AO221)</f>
        <v>0.50429786082143557</v>
      </c>
      <c r="AO221" s="228">
        <f t="shared" si="195"/>
        <v>0.49497445066862389</v>
      </c>
      <c r="AP221" s="228">
        <f t="shared" si="195"/>
        <v>0.48015049242382107</v>
      </c>
      <c r="AQ221" s="228">
        <f t="shared" si="195"/>
        <v>0.45681237017411891</v>
      </c>
      <c r="AR221" s="228">
        <f t="shared" si="195"/>
        <v>0.42059834009982844</v>
      </c>
      <c r="AS221" s="228">
        <f t="shared" si="195"/>
        <v>0.36552235339714956</v>
      </c>
      <c r="AT221" s="228">
        <f t="shared" si="195"/>
        <v>0.28386956289311815</v>
      </c>
      <c r="AU221" s="228">
        <f t="shared" si="194"/>
        <v>0.16613872007026087</v>
      </c>
    </row>
    <row r="222" spans="1:48" x14ac:dyDescent="0.2">
      <c r="A222" s="228" t="s">
        <v>3</v>
      </c>
      <c r="B222" s="246" t="s">
        <v>65</v>
      </c>
      <c r="C222" s="256">
        <v>57188.4856</v>
      </c>
      <c r="D222" s="256">
        <v>2.9999999999999997E-4</v>
      </c>
      <c r="E222" s="228">
        <f t="shared" si="183"/>
        <v>45333.340064246237</v>
      </c>
      <c r="F222" s="37">
        <f>ROUND(2*E222,0)/2</f>
        <v>45333.5</v>
      </c>
      <c r="H222" s="228"/>
      <c r="I222" s="228"/>
      <c r="J222" s="228"/>
      <c r="K222" s="228"/>
      <c r="L222" s="228">
        <f t="shared" si="184"/>
        <v>0.25665685861891185</v>
      </c>
      <c r="M222" s="245">
        <f t="shared" si="185"/>
        <v>42169.9856</v>
      </c>
      <c r="N222" s="228">
        <f>+(L222-Q222)^2</f>
        <v>9.9806364853275459E-2</v>
      </c>
      <c r="O222" s="252"/>
      <c r="P222">
        <f>O222*N222</f>
        <v>0</v>
      </c>
      <c r="Q222" s="228">
        <f>+C222-(C$7+F222*C$8)</f>
        <v>-5.9264594994601794E-2</v>
      </c>
      <c r="R222">
        <f>O222*N222</f>
        <v>0</v>
      </c>
      <c r="Z222">
        <f t="shared" si="186"/>
        <v>45333.5</v>
      </c>
      <c r="AA222" s="228">
        <f t="shared" si="187"/>
        <v>0.40683314567216533</v>
      </c>
      <c r="AB222" s="228">
        <f t="shared" si="176"/>
        <v>-9999</v>
      </c>
      <c r="AC222" s="228">
        <f t="shared" si="177"/>
        <v>-0.25665685861891185</v>
      </c>
      <c r="AD222" s="228">
        <f t="shared" si="178"/>
        <v>-9999</v>
      </c>
      <c r="AE222" s="228">
        <f t="shared" si="179"/>
        <v>0</v>
      </c>
      <c r="AF222">
        <f t="shared" si="180"/>
        <v>-9999</v>
      </c>
      <c r="AG222" s="246">
        <f t="shared" si="181"/>
        <v>0.1655132084175093</v>
      </c>
      <c r="AH222">
        <f t="shared" si="188"/>
        <v>0.1501762870532535</v>
      </c>
      <c r="AI222">
        <f t="shared" si="189"/>
        <v>1.3022769495179172</v>
      </c>
      <c r="AJ222">
        <f t="shared" si="190"/>
        <v>0.64095224684540908</v>
      </c>
      <c r="AK222">
        <f t="shared" si="191"/>
        <v>0.64453905744840512</v>
      </c>
      <c r="AL222">
        <f t="shared" si="192"/>
        <v>1.1322699165424506</v>
      </c>
      <c r="AM222">
        <f t="shared" si="193"/>
        <v>0.63552904218639428</v>
      </c>
      <c r="AN222" s="228">
        <f t="shared" si="195"/>
        <v>0.51007714148019134</v>
      </c>
      <c r="AO222" s="228">
        <f t="shared" si="195"/>
        <v>0.50075274316145535</v>
      </c>
      <c r="AP222" s="228">
        <f t="shared" si="195"/>
        <v>0.48588158771106232</v>
      </c>
      <c r="AQ222" s="228">
        <f t="shared" si="195"/>
        <v>0.46240152321618644</v>
      </c>
      <c r="AR222" s="228">
        <f t="shared" si="195"/>
        <v>0.42587356476780547</v>
      </c>
      <c r="AS222" s="228">
        <f t="shared" si="195"/>
        <v>0.37020438050786597</v>
      </c>
      <c r="AT222" s="228">
        <f t="shared" si="195"/>
        <v>0.28755447272403223</v>
      </c>
      <c r="AU222" s="228">
        <f t="shared" si="194"/>
        <v>0.16830380531642852</v>
      </c>
      <c r="AV222" s="228"/>
    </row>
    <row r="223" spans="1:48" x14ac:dyDescent="0.2">
      <c r="A223" s="228"/>
      <c r="B223" s="246"/>
      <c r="C223" s="256"/>
      <c r="D223" s="256"/>
      <c r="E223" s="228"/>
      <c r="F223" s="228"/>
      <c r="G223" s="256"/>
      <c r="H223" s="228"/>
      <c r="I223" s="228"/>
      <c r="J223" s="228"/>
      <c r="K223" s="228"/>
      <c r="L223" s="228"/>
      <c r="M223" s="228"/>
      <c r="N223" s="228"/>
      <c r="P223" s="228"/>
      <c r="Q223" s="228"/>
      <c r="AA223" s="228"/>
      <c r="AB223" s="228"/>
      <c r="AC223" s="228"/>
      <c r="AD223" s="228"/>
      <c r="AE223" s="228"/>
      <c r="AG223" s="246"/>
      <c r="AN223" s="228"/>
      <c r="AO223" s="228"/>
      <c r="AP223" s="228"/>
      <c r="AQ223" s="228"/>
      <c r="AR223" s="228"/>
      <c r="AS223" s="228"/>
      <c r="AT223" s="228"/>
      <c r="AU223" s="228"/>
    </row>
    <row r="224" spans="1:48" x14ac:dyDescent="0.2">
      <c r="A224" s="228"/>
      <c r="B224" s="246"/>
      <c r="C224" s="256"/>
      <c r="D224" s="256"/>
      <c r="E224" s="228"/>
      <c r="F224" s="228"/>
      <c r="G224" s="256"/>
      <c r="H224" s="228"/>
      <c r="I224" s="228"/>
      <c r="J224" s="228"/>
      <c r="K224" s="228"/>
      <c r="L224" s="228"/>
      <c r="M224" s="228"/>
      <c r="N224" s="228"/>
      <c r="P224" s="228"/>
      <c r="Q224" s="228"/>
      <c r="AA224" s="228"/>
      <c r="AB224" s="228"/>
      <c r="AC224" s="228"/>
      <c r="AD224" s="228"/>
      <c r="AE224" s="228"/>
      <c r="AG224" s="246"/>
      <c r="AN224" s="228"/>
      <c r="AO224" s="228"/>
      <c r="AP224" s="228"/>
      <c r="AQ224" s="228"/>
      <c r="AR224" s="228"/>
      <c r="AS224" s="228"/>
      <c r="AT224" s="228"/>
      <c r="AU224" s="228"/>
    </row>
    <row r="225" spans="1:48" x14ac:dyDescent="0.2">
      <c r="A225" s="228"/>
      <c r="B225" s="246"/>
      <c r="C225" s="256"/>
      <c r="D225" s="256"/>
      <c r="E225" s="228"/>
      <c r="F225" s="228"/>
      <c r="G225" s="256"/>
      <c r="H225" s="228"/>
      <c r="I225" s="228"/>
      <c r="J225" s="228"/>
      <c r="K225" s="228"/>
      <c r="L225" s="228"/>
      <c r="M225" s="228"/>
      <c r="N225" s="228"/>
      <c r="P225" s="228"/>
      <c r="Q225" s="228"/>
      <c r="AA225" s="228"/>
      <c r="AB225" s="228"/>
      <c r="AC225" s="228"/>
      <c r="AD225" s="228"/>
      <c r="AE225" s="228"/>
      <c r="AG225" s="246"/>
      <c r="AN225" s="228"/>
      <c r="AO225" s="228"/>
      <c r="AP225" s="228"/>
      <c r="AQ225" s="228"/>
      <c r="AR225" s="228"/>
      <c r="AS225" s="228"/>
      <c r="AT225" s="228"/>
      <c r="AU225" s="228"/>
    </row>
    <row r="226" spans="1:48" x14ac:dyDescent="0.2">
      <c r="A226" s="228"/>
      <c r="B226" s="246"/>
      <c r="C226" s="256"/>
      <c r="D226" s="256"/>
      <c r="E226" s="228"/>
      <c r="F226" s="228"/>
      <c r="G226" s="256"/>
      <c r="H226" s="228"/>
      <c r="I226" s="228"/>
      <c r="J226" s="228"/>
      <c r="K226" s="228"/>
      <c r="L226" s="228"/>
      <c r="M226" s="228"/>
      <c r="N226" s="228"/>
      <c r="P226" s="228"/>
      <c r="Q226" s="228"/>
      <c r="AA226" s="228"/>
      <c r="AB226" s="228"/>
      <c r="AC226" s="228"/>
      <c r="AD226" s="228"/>
      <c r="AE226" s="228"/>
      <c r="AG226" s="246"/>
      <c r="AN226" s="228"/>
      <c r="AO226" s="228"/>
      <c r="AP226" s="228"/>
      <c r="AQ226" s="228"/>
      <c r="AR226" s="228"/>
      <c r="AS226" s="228"/>
      <c r="AT226" s="228"/>
      <c r="AU226" s="228"/>
    </row>
    <row r="227" spans="1:48" x14ac:dyDescent="0.2">
      <c r="A227" s="228"/>
      <c r="B227" s="246"/>
      <c r="C227" s="256"/>
      <c r="D227" s="256"/>
      <c r="E227" s="228"/>
      <c r="F227" s="228"/>
      <c r="G227" s="256"/>
      <c r="H227" s="228"/>
      <c r="I227" s="228"/>
      <c r="J227" s="228"/>
      <c r="K227" s="228"/>
      <c r="L227" s="228"/>
      <c r="M227" s="228"/>
      <c r="N227" s="228"/>
      <c r="P227" s="228"/>
      <c r="Q227" s="228"/>
      <c r="AA227" s="228"/>
      <c r="AB227" s="228"/>
      <c r="AC227" s="228"/>
      <c r="AD227" s="228"/>
      <c r="AE227" s="228"/>
      <c r="AG227" s="246"/>
      <c r="AN227" s="228"/>
      <c r="AO227" s="228"/>
      <c r="AP227" s="228"/>
      <c r="AQ227" s="228"/>
      <c r="AR227" s="228"/>
      <c r="AS227" s="228"/>
      <c r="AT227" s="228"/>
      <c r="AU227" s="228"/>
    </row>
    <row r="228" spans="1:48" x14ac:dyDescent="0.2">
      <c r="A228" s="228"/>
      <c r="B228" s="246"/>
      <c r="C228" s="256"/>
      <c r="D228" s="256"/>
      <c r="E228" s="228"/>
      <c r="F228" s="228"/>
      <c r="G228" s="256"/>
      <c r="H228" s="228"/>
      <c r="I228" s="228"/>
      <c r="J228" s="228"/>
      <c r="K228" s="228"/>
      <c r="L228" s="228"/>
      <c r="M228" s="228"/>
      <c r="N228" s="228"/>
      <c r="P228" s="228"/>
      <c r="Q228" s="228"/>
      <c r="AA228" s="228"/>
      <c r="AB228" s="228"/>
      <c r="AC228" s="228"/>
      <c r="AD228" s="228"/>
      <c r="AE228" s="228"/>
      <c r="AG228" s="246"/>
      <c r="AN228" s="228"/>
      <c r="AO228" s="228"/>
      <c r="AP228" s="228"/>
      <c r="AQ228" s="228"/>
      <c r="AR228" s="228"/>
      <c r="AS228" s="228"/>
      <c r="AT228" s="228"/>
      <c r="AU228" s="228"/>
    </row>
    <row r="229" spans="1:48" x14ac:dyDescent="0.2">
      <c r="A229" s="228"/>
      <c r="B229" s="246"/>
      <c r="C229" s="256"/>
      <c r="D229" s="256"/>
      <c r="E229" s="228"/>
      <c r="F229" s="228"/>
      <c r="G229" s="256"/>
      <c r="H229" s="228"/>
      <c r="I229" s="228"/>
      <c r="J229" s="228"/>
      <c r="K229" s="228"/>
      <c r="L229" s="228"/>
      <c r="M229" s="228"/>
      <c r="N229" s="228"/>
      <c r="P229" s="228"/>
      <c r="Q229" s="228"/>
      <c r="AA229" s="228"/>
      <c r="AB229" s="228"/>
      <c r="AC229" s="228"/>
      <c r="AD229" s="228"/>
      <c r="AE229" s="228"/>
      <c r="AG229" s="246"/>
      <c r="AN229" s="228"/>
      <c r="AO229" s="228"/>
      <c r="AP229" s="228"/>
      <c r="AQ229" s="228"/>
      <c r="AR229" s="228"/>
      <c r="AS229" s="228"/>
      <c r="AT229" s="228"/>
      <c r="AU229" s="228"/>
    </row>
    <row r="230" spans="1:48" x14ac:dyDescent="0.2">
      <c r="A230" s="228"/>
      <c r="B230" s="246"/>
      <c r="C230" s="256"/>
      <c r="D230" s="256"/>
      <c r="E230" s="228"/>
      <c r="F230" s="228"/>
      <c r="G230" s="256"/>
      <c r="H230" s="228"/>
      <c r="I230" s="228"/>
      <c r="J230" s="228"/>
      <c r="K230" s="228"/>
      <c r="L230" s="228"/>
      <c r="M230" s="228"/>
      <c r="N230" s="228"/>
      <c r="P230" s="228"/>
      <c r="Q230" s="228"/>
      <c r="AA230" s="228"/>
      <c r="AB230" s="228"/>
      <c r="AC230" s="228"/>
      <c r="AD230" s="228"/>
      <c r="AE230" s="228"/>
      <c r="AG230" s="246"/>
      <c r="AN230" s="228"/>
      <c r="AO230" s="228"/>
      <c r="AP230" s="228"/>
      <c r="AQ230" s="228"/>
      <c r="AR230" s="228"/>
      <c r="AS230" s="228"/>
      <c r="AT230" s="228"/>
      <c r="AU230" s="228"/>
    </row>
    <row r="231" spans="1:48" x14ac:dyDescent="0.2">
      <c r="A231" s="228"/>
      <c r="B231" s="246"/>
      <c r="C231" s="256"/>
      <c r="D231" s="256"/>
      <c r="E231" s="228"/>
      <c r="F231" s="228"/>
      <c r="G231" s="256"/>
      <c r="H231" s="228"/>
      <c r="I231" s="228"/>
      <c r="J231" s="228"/>
      <c r="K231" s="228"/>
      <c r="L231" s="228"/>
      <c r="M231" s="228"/>
      <c r="N231" s="228"/>
      <c r="P231" s="228"/>
      <c r="Q231" s="228"/>
      <c r="AA231" s="228"/>
      <c r="AB231" s="228"/>
      <c r="AC231" s="228"/>
      <c r="AD231" s="228"/>
      <c r="AE231" s="228"/>
      <c r="AG231" s="246"/>
      <c r="AN231" s="228"/>
      <c r="AO231" s="228"/>
      <c r="AP231" s="228"/>
      <c r="AQ231" s="228"/>
      <c r="AR231" s="228"/>
      <c r="AS231" s="228"/>
      <c r="AT231" s="228"/>
      <c r="AU231" s="228"/>
      <c r="AV231" s="228"/>
    </row>
    <row r="232" spans="1:48" x14ac:dyDescent="0.2">
      <c r="A232" s="228"/>
      <c r="B232" s="246"/>
      <c r="C232" s="256"/>
      <c r="D232" s="256"/>
      <c r="E232" s="228"/>
      <c r="F232" s="228"/>
      <c r="G232" s="256"/>
      <c r="H232" s="228"/>
      <c r="I232" s="228"/>
      <c r="J232" s="228"/>
      <c r="K232" s="228"/>
      <c r="L232" s="228"/>
      <c r="M232" s="228"/>
      <c r="N232" s="228"/>
      <c r="P232" s="228"/>
      <c r="Q232" s="228"/>
      <c r="AA232" s="228"/>
      <c r="AB232" s="228"/>
      <c r="AC232" s="228"/>
      <c r="AD232" s="228"/>
      <c r="AE232" s="228"/>
      <c r="AG232" s="246"/>
      <c r="AN232" s="228"/>
      <c r="AO232" s="228"/>
      <c r="AP232" s="228"/>
      <c r="AQ232" s="228"/>
      <c r="AR232" s="228"/>
      <c r="AS232" s="228"/>
      <c r="AT232" s="228"/>
      <c r="AU232" s="228"/>
    </row>
    <row r="233" spans="1:48" x14ac:dyDescent="0.2">
      <c r="A233" s="228"/>
      <c r="B233" s="246"/>
      <c r="C233" s="256"/>
      <c r="D233" s="256"/>
      <c r="E233" s="228"/>
      <c r="F233" s="228"/>
      <c r="G233" s="256"/>
      <c r="H233" s="228"/>
      <c r="I233" s="228"/>
      <c r="J233" s="228"/>
      <c r="K233" s="228"/>
      <c r="L233" s="228"/>
      <c r="M233" s="228"/>
      <c r="N233" s="228"/>
      <c r="P233" s="228"/>
      <c r="Q233" s="228"/>
      <c r="AA233" s="228"/>
      <c r="AB233" s="228"/>
      <c r="AC233" s="228"/>
      <c r="AD233" s="228"/>
      <c r="AE233" s="228"/>
      <c r="AG233" s="246"/>
      <c r="AN233" s="228"/>
      <c r="AO233" s="228"/>
      <c r="AP233" s="228"/>
      <c r="AQ233" s="228"/>
      <c r="AR233" s="228"/>
      <c r="AS233" s="228"/>
      <c r="AT233" s="228"/>
      <c r="AU233" s="228"/>
    </row>
    <row r="234" spans="1:48" x14ac:dyDescent="0.2">
      <c r="A234" s="228"/>
      <c r="B234" s="246"/>
      <c r="C234" s="256"/>
      <c r="D234" s="256"/>
      <c r="E234" s="228"/>
      <c r="F234" s="228"/>
      <c r="G234" s="256"/>
      <c r="H234" s="228"/>
      <c r="I234" s="228"/>
      <c r="J234" s="228"/>
      <c r="K234" s="228"/>
      <c r="L234" s="228"/>
      <c r="M234" s="228"/>
      <c r="N234" s="228"/>
      <c r="P234" s="228"/>
      <c r="Q234" s="228"/>
      <c r="AA234" s="228"/>
      <c r="AB234" s="228"/>
      <c r="AC234" s="228"/>
      <c r="AD234" s="228"/>
      <c r="AE234" s="228"/>
      <c r="AG234" s="246"/>
      <c r="AN234" s="228"/>
      <c r="AO234" s="228"/>
      <c r="AP234" s="228"/>
      <c r="AQ234" s="228"/>
      <c r="AR234" s="228"/>
      <c r="AS234" s="228"/>
      <c r="AT234" s="228"/>
      <c r="AU234" s="228"/>
    </row>
    <row r="235" spans="1:48" x14ac:dyDescent="0.2">
      <c r="A235" s="228"/>
      <c r="B235" s="246"/>
      <c r="C235" s="256"/>
      <c r="D235" s="256"/>
      <c r="E235" s="228"/>
      <c r="F235" s="228"/>
      <c r="G235" s="256"/>
      <c r="H235" s="228"/>
      <c r="I235" s="228"/>
      <c r="J235" s="228"/>
      <c r="K235" s="228"/>
      <c r="L235" s="228"/>
      <c r="M235" s="228"/>
      <c r="N235" s="228"/>
      <c r="P235" s="228"/>
      <c r="Q235" s="228"/>
      <c r="AA235" s="228"/>
      <c r="AB235" s="228"/>
      <c r="AC235" s="228"/>
      <c r="AD235" s="228"/>
      <c r="AE235" s="228"/>
      <c r="AG235" s="246"/>
      <c r="AN235" s="228"/>
      <c r="AO235" s="228"/>
      <c r="AP235" s="228"/>
      <c r="AQ235" s="228"/>
      <c r="AR235" s="228"/>
      <c r="AS235" s="228"/>
      <c r="AT235" s="228"/>
      <c r="AU235" s="228"/>
    </row>
    <row r="236" spans="1:48" x14ac:dyDescent="0.2">
      <c r="A236" s="228"/>
      <c r="B236" s="246"/>
      <c r="C236" s="256"/>
      <c r="D236" s="256"/>
      <c r="E236" s="228"/>
      <c r="F236" s="228"/>
      <c r="G236" s="256"/>
      <c r="H236" s="228"/>
      <c r="I236" s="228"/>
      <c r="J236" s="228"/>
      <c r="K236" s="228"/>
      <c r="L236" s="228"/>
      <c r="M236" s="228"/>
      <c r="N236" s="228"/>
      <c r="P236" s="228"/>
      <c r="Q236" s="228"/>
      <c r="AA236" s="228"/>
      <c r="AB236" s="228"/>
      <c r="AC236" s="228"/>
      <c r="AD236" s="228"/>
      <c r="AE236" s="228"/>
      <c r="AG236" s="246"/>
      <c r="AN236" s="228"/>
      <c r="AO236" s="228"/>
      <c r="AP236" s="228"/>
      <c r="AQ236" s="228"/>
      <c r="AR236" s="228"/>
      <c r="AS236" s="228"/>
      <c r="AT236" s="228"/>
      <c r="AU236" s="228"/>
    </row>
    <row r="237" spans="1:48" x14ac:dyDescent="0.2">
      <c r="A237" s="228"/>
      <c r="B237" s="246"/>
      <c r="C237" s="256"/>
      <c r="D237" s="256"/>
      <c r="E237" s="228"/>
      <c r="F237" s="228"/>
      <c r="G237" s="256"/>
      <c r="H237" s="228"/>
      <c r="I237" s="228"/>
      <c r="J237" s="228"/>
      <c r="K237" s="228"/>
      <c r="L237" s="228"/>
      <c r="M237" s="228"/>
      <c r="N237" s="228"/>
      <c r="P237" s="228"/>
      <c r="Q237" s="228"/>
      <c r="AA237" s="228"/>
      <c r="AB237" s="228"/>
      <c r="AC237" s="228"/>
      <c r="AD237" s="228"/>
      <c r="AE237" s="228"/>
      <c r="AG237" s="246"/>
      <c r="AN237" s="228"/>
      <c r="AO237" s="228"/>
      <c r="AP237" s="228"/>
      <c r="AQ237" s="228"/>
      <c r="AR237" s="228"/>
      <c r="AS237" s="228"/>
      <c r="AT237" s="228"/>
      <c r="AU237" s="228"/>
    </row>
    <row r="238" spans="1:48" x14ac:dyDescent="0.2">
      <c r="A238" s="228"/>
      <c r="B238" s="246"/>
      <c r="C238" s="256"/>
      <c r="D238" s="256"/>
      <c r="E238" s="228"/>
      <c r="F238" s="228"/>
      <c r="G238" s="256"/>
      <c r="H238" s="228"/>
      <c r="I238" s="228"/>
      <c r="J238" s="228"/>
      <c r="K238" s="228"/>
      <c r="L238" s="228"/>
      <c r="M238" s="228"/>
      <c r="N238" s="228"/>
      <c r="P238" s="228"/>
      <c r="Q238" s="228"/>
      <c r="AA238" s="228"/>
      <c r="AB238" s="228"/>
      <c r="AC238" s="228"/>
      <c r="AD238" s="228"/>
      <c r="AE238" s="228"/>
      <c r="AG238" s="246"/>
      <c r="AN238" s="228"/>
      <c r="AO238" s="228"/>
      <c r="AP238" s="228"/>
      <c r="AQ238" s="228"/>
      <c r="AR238" s="228"/>
      <c r="AS238" s="228"/>
      <c r="AT238" s="228"/>
      <c r="AU238" s="228"/>
    </row>
    <row r="239" spans="1:48" x14ac:dyDescent="0.2">
      <c r="A239" s="228"/>
      <c r="B239" s="246"/>
      <c r="C239" s="256"/>
      <c r="D239" s="256"/>
      <c r="E239" s="228"/>
      <c r="F239" s="228"/>
      <c r="G239" s="256"/>
      <c r="H239" s="228"/>
      <c r="I239" s="228"/>
      <c r="J239" s="228"/>
      <c r="K239" s="228"/>
      <c r="L239" s="228"/>
      <c r="M239" s="228"/>
      <c r="N239" s="228"/>
      <c r="P239" s="228"/>
      <c r="Q239" s="228"/>
      <c r="AA239" s="228"/>
      <c r="AB239" s="228"/>
      <c r="AC239" s="228"/>
      <c r="AD239" s="228"/>
      <c r="AE239" s="228"/>
      <c r="AG239" s="246"/>
      <c r="AN239" s="228"/>
      <c r="AO239" s="228"/>
      <c r="AP239" s="228"/>
      <c r="AQ239" s="228"/>
      <c r="AR239" s="228"/>
      <c r="AS239" s="228"/>
      <c r="AT239" s="228"/>
      <c r="AU239" s="228"/>
    </row>
    <row r="240" spans="1:48" x14ac:dyDescent="0.2">
      <c r="A240" s="228"/>
      <c r="B240" s="246"/>
      <c r="C240" s="256"/>
      <c r="D240" s="256"/>
      <c r="E240" s="228"/>
      <c r="F240" s="228"/>
      <c r="G240" s="256"/>
      <c r="H240" s="228"/>
      <c r="I240" s="228"/>
      <c r="J240" s="228"/>
      <c r="K240" s="228"/>
      <c r="L240" s="228"/>
      <c r="M240" s="228"/>
      <c r="N240" s="228"/>
      <c r="P240" s="228"/>
      <c r="Q240" s="228"/>
      <c r="AA240" s="228"/>
      <c r="AB240" s="228"/>
      <c r="AC240" s="228"/>
      <c r="AD240" s="228"/>
      <c r="AE240" s="228"/>
      <c r="AG240" s="246"/>
      <c r="AN240" s="228"/>
      <c r="AO240" s="228"/>
      <c r="AP240" s="228"/>
      <c r="AQ240" s="228"/>
      <c r="AR240" s="228"/>
      <c r="AS240" s="228"/>
      <c r="AT240" s="228"/>
      <c r="AU240" s="228"/>
    </row>
    <row r="241" spans="1:48" x14ac:dyDescent="0.2">
      <c r="A241" s="228"/>
      <c r="B241" s="246"/>
      <c r="C241" s="256"/>
      <c r="D241" s="256"/>
      <c r="E241" s="228"/>
      <c r="F241" s="228"/>
      <c r="G241" s="256"/>
      <c r="H241" s="228"/>
      <c r="I241" s="228"/>
      <c r="J241" s="228"/>
      <c r="K241" s="228"/>
      <c r="L241" s="228"/>
      <c r="M241" s="228"/>
      <c r="N241" s="228"/>
      <c r="P241" s="228"/>
      <c r="Q241" s="228"/>
      <c r="AA241" s="228"/>
      <c r="AB241" s="228"/>
      <c r="AC241" s="228"/>
      <c r="AD241" s="228"/>
      <c r="AE241" s="228"/>
      <c r="AG241" s="246"/>
      <c r="AN241" s="228"/>
      <c r="AO241" s="228"/>
      <c r="AP241" s="228"/>
      <c r="AQ241" s="228"/>
      <c r="AR241" s="228"/>
      <c r="AS241" s="228"/>
      <c r="AT241" s="228"/>
      <c r="AU241" s="228"/>
    </row>
    <row r="242" spans="1:48" x14ac:dyDescent="0.2">
      <c r="A242" s="228"/>
      <c r="B242" s="246"/>
      <c r="C242" s="256"/>
      <c r="D242" s="256"/>
      <c r="E242" s="228"/>
      <c r="F242" s="228"/>
      <c r="G242" s="256"/>
      <c r="H242" s="228"/>
      <c r="I242" s="228"/>
      <c r="J242" s="228"/>
      <c r="K242" s="228"/>
      <c r="L242" s="228"/>
      <c r="M242" s="228"/>
      <c r="N242" s="228"/>
      <c r="P242" s="228"/>
      <c r="Q242" s="228"/>
      <c r="AA242" s="228"/>
      <c r="AB242" s="228"/>
      <c r="AC242" s="228"/>
      <c r="AD242" s="228"/>
      <c r="AE242" s="228"/>
      <c r="AG242" s="246"/>
      <c r="AN242" s="228"/>
      <c r="AO242" s="228"/>
      <c r="AP242" s="228"/>
      <c r="AQ242" s="228"/>
      <c r="AR242" s="228"/>
      <c r="AS242" s="228"/>
      <c r="AT242" s="228"/>
      <c r="AU242" s="228"/>
    </row>
    <row r="243" spans="1:48" x14ac:dyDescent="0.2">
      <c r="A243" s="228"/>
      <c r="B243" s="246"/>
      <c r="C243" s="256"/>
      <c r="D243" s="256"/>
      <c r="E243" s="228"/>
      <c r="F243" s="228"/>
      <c r="G243" s="256"/>
      <c r="H243" s="228"/>
      <c r="I243" s="228"/>
      <c r="J243" s="228"/>
      <c r="K243" s="228"/>
      <c r="L243" s="228"/>
      <c r="M243" s="228"/>
      <c r="N243" s="228"/>
      <c r="P243" s="228"/>
      <c r="Q243" s="228"/>
      <c r="AA243" s="228"/>
      <c r="AB243" s="228"/>
      <c r="AC243" s="228"/>
      <c r="AD243" s="228"/>
      <c r="AE243" s="228"/>
      <c r="AG243" s="246"/>
      <c r="AN243" s="228"/>
      <c r="AO243" s="228"/>
      <c r="AP243" s="228"/>
      <c r="AQ243" s="228"/>
      <c r="AR243" s="228"/>
      <c r="AS243" s="228"/>
      <c r="AT243" s="228"/>
      <c r="AU243" s="228"/>
    </row>
    <row r="244" spans="1:48" x14ac:dyDescent="0.2">
      <c r="A244" s="228"/>
      <c r="B244" s="246"/>
      <c r="C244" s="256"/>
      <c r="D244" s="256"/>
      <c r="E244" s="228"/>
      <c r="F244" s="228"/>
      <c r="G244" s="256"/>
      <c r="H244" s="228"/>
      <c r="I244" s="228"/>
      <c r="J244" s="228"/>
      <c r="K244" s="228"/>
      <c r="L244" s="228"/>
      <c r="M244" s="228"/>
      <c r="N244" s="228"/>
      <c r="P244" s="228"/>
      <c r="Q244" s="228"/>
      <c r="AA244" s="228"/>
      <c r="AB244" s="228"/>
      <c r="AC244" s="228"/>
      <c r="AD244" s="228"/>
      <c r="AE244" s="228"/>
      <c r="AG244" s="246"/>
      <c r="AN244" s="228"/>
      <c r="AO244" s="228"/>
      <c r="AP244" s="228"/>
      <c r="AQ244" s="228"/>
      <c r="AR244" s="228"/>
      <c r="AS244" s="228"/>
      <c r="AT244" s="228"/>
      <c r="AU244" s="228"/>
    </row>
    <row r="245" spans="1:48" x14ac:dyDescent="0.2">
      <c r="A245" s="228"/>
      <c r="B245" s="246"/>
      <c r="C245" s="256"/>
      <c r="D245" s="256"/>
      <c r="E245" s="228"/>
      <c r="F245" s="228"/>
      <c r="G245" s="256"/>
      <c r="H245" s="228"/>
      <c r="I245" s="228"/>
      <c r="J245" s="228"/>
      <c r="K245" s="228"/>
      <c r="L245" s="228"/>
      <c r="M245" s="228"/>
      <c r="N245" s="228"/>
      <c r="P245" s="228"/>
      <c r="Q245" s="228"/>
      <c r="AA245" s="228"/>
      <c r="AB245" s="228"/>
      <c r="AC245" s="228"/>
      <c r="AD245" s="228"/>
      <c r="AE245" s="228"/>
      <c r="AG245" s="246"/>
      <c r="AN245" s="228"/>
      <c r="AO245" s="228"/>
      <c r="AP245" s="228"/>
      <c r="AQ245" s="228"/>
      <c r="AR245" s="228"/>
      <c r="AS245" s="228"/>
      <c r="AT245" s="228"/>
      <c r="AU245" s="228"/>
    </row>
    <row r="246" spans="1:48" x14ac:dyDescent="0.2">
      <c r="A246" s="228"/>
      <c r="B246" s="246"/>
      <c r="C246" s="256"/>
      <c r="D246" s="256"/>
      <c r="E246" s="228"/>
      <c r="F246" s="228"/>
      <c r="G246" s="256"/>
      <c r="H246" s="228"/>
      <c r="I246" s="228"/>
      <c r="J246" s="228"/>
      <c r="K246" s="228"/>
      <c r="L246" s="228"/>
      <c r="M246" s="228"/>
      <c r="N246" s="228"/>
      <c r="P246" s="228"/>
      <c r="Q246" s="228"/>
      <c r="AA246" s="228"/>
      <c r="AB246" s="228"/>
      <c r="AC246" s="228"/>
      <c r="AD246" s="228"/>
      <c r="AE246" s="228"/>
      <c r="AG246" s="246"/>
      <c r="AN246" s="228"/>
      <c r="AO246" s="228"/>
      <c r="AP246" s="228"/>
      <c r="AQ246" s="228"/>
      <c r="AR246" s="228"/>
      <c r="AS246" s="228"/>
      <c r="AT246" s="228"/>
      <c r="AU246" s="228"/>
    </row>
    <row r="247" spans="1:48" x14ac:dyDescent="0.2">
      <c r="A247" s="228"/>
      <c r="B247" s="246"/>
      <c r="C247" s="256"/>
      <c r="D247" s="256"/>
      <c r="E247" s="228"/>
      <c r="F247" s="228"/>
      <c r="G247" s="256"/>
      <c r="H247" s="228"/>
      <c r="I247" s="228"/>
      <c r="J247" s="228"/>
      <c r="K247" s="228"/>
      <c r="L247" s="228"/>
      <c r="M247" s="228"/>
      <c r="N247" s="228"/>
      <c r="P247" s="228"/>
      <c r="Q247" s="228"/>
      <c r="AA247" s="228"/>
      <c r="AB247" s="228"/>
      <c r="AC247" s="228"/>
      <c r="AD247" s="228"/>
      <c r="AE247" s="228"/>
      <c r="AG247" s="246"/>
      <c r="AN247" s="228"/>
      <c r="AO247" s="228"/>
      <c r="AP247" s="228"/>
      <c r="AQ247" s="228"/>
      <c r="AR247" s="228"/>
      <c r="AS247" s="228"/>
      <c r="AT247" s="228"/>
      <c r="AU247" s="228"/>
    </row>
    <row r="248" spans="1:48" x14ac:dyDescent="0.2">
      <c r="A248" s="228"/>
      <c r="B248" s="246"/>
      <c r="C248" s="256"/>
      <c r="D248" s="256"/>
      <c r="E248" s="228"/>
      <c r="F248" s="228"/>
      <c r="G248" s="256"/>
      <c r="H248" s="228"/>
      <c r="I248" s="228"/>
      <c r="J248" s="228"/>
      <c r="K248" s="228"/>
      <c r="L248" s="228"/>
      <c r="M248" s="228"/>
      <c r="N248" s="228"/>
      <c r="P248" s="228"/>
      <c r="Q248" s="228"/>
      <c r="AA248" s="228"/>
      <c r="AB248" s="228"/>
      <c r="AC248" s="228"/>
      <c r="AD248" s="228"/>
      <c r="AE248" s="228"/>
      <c r="AG248" s="246"/>
      <c r="AN248" s="228"/>
      <c r="AO248" s="228"/>
      <c r="AP248" s="228"/>
      <c r="AQ248" s="228"/>
      <c r="AR248" s="228"/>
      <c r="AS248" s="228"/>
      <c r="AT248" s="228"/>
      <c r="AU248" s="228"/>
    </row>
    <row r="249" spans="1:48" x14ac:dyDescent="0.2">
      <c r="A249" s="228"/>
      <c r="B249" s="246"/>
      <c r="C249" s="256"/>
      <c r="D249" s="256"/>
      <c r="E249" s="228"/>
      <c r="F249" s="228"/>
      <c r="G249" s="256"/>
      <c r="H249" s="228"/>
      <c r="I249" s="228"/>
      <c r="J249" s="228"/>
      <c r="K249" s="228"/>
      <c r="L249" s="228"/>
      <c r="M249" s="228"/>
      <c r="N249" s="228"/>
      <c r="P249" s="228"/>
      <c r="Q249" s="228"/>
      <c r="AA249" s="228"/>
      <c r="AB249" s="228"/>
      <c r="AC249" s="228"/>
      <c r="AD249" s="228"/>
      <c r="AE249" s="228"/>
      <c r="AG249" s="246"/>
      <c r="AN249" s="228"/>
      <c r="AO249" s="228"/>
      <c r="AP249" s="228"/>
      <c r="AQ249" s="228"/>
      <c r="AR249" s="228"/>
      <c r="AS249" s="228"/>
      <c r="AT249" s="228"/>
      <c r="AU249" s="228"/>
    </row>
    <row r="250" spans="1:48" x14ac:dyDescent="0.2">
      <c r="A250" s="228"/>
      <c r="B250" s="246"/>
      <c r="C250" s="256"/>
      <c r="D250" s="256"/>
      <c r="E250" s="228"/>
      <c r="F250" s="228"/>
      <c r="G250" s="256"/>
      <c r="H250" s="228"/>
      <c r="I250" s="228"/>
      <c r="J250" s="228"/>
      <c r="K250" s="228"/>
      <c r="L250" s="228"/>
      <c r="M250" s="228"/>
      <c r="N250" s="228"/>
      <c r="P250" s="228"/>
      <c r="Q250" s="228"/>
      <c r="AA250" s="228"/>
      <c r="AB250" s="228"/>
      <c r="AC250" s="228"/>
      <c r="AD250" s="228"/>
      <c r="AE250" s="228"/>
      <c r="AG250" s="246"/>
      <c r="AN250" s="228"/>
      <c r="AO250" s="228"/>
      <c r="AP250" s="228"/>
      <c r="AQ250" s="228"/>
      <c r="AR250" s="228"/>
      <c r="AS250" s="228"/>
      <c r="AT250" s="228"/>
      <c r="AU250" s="228"/>
    </row>
    <row r="251" spans="1:48" x14ac:dyDescent="0.2">
      <c r="A251" s="228"/>
      <c r="B251" s="246"/>
      <c r="C251" s="256"/>
      <c r="D251" s="256"/>
      <c r="E251" s="228"/>
      <c r="F251" s="228"/>
      <c r="G251" s="256"/>
      <c r="H251" s="228"/>
      <c r="I251" s="228"/>
      <c r="J251" s="228"/>
      <c r="K251" s="228"/>
      <c r="L251" s="228"/>
      <c r="M251" s="228"/>
      <c r="N251" s="228"/>
      <c r="P251" s="228"/>
      <c r="Q251" s="228"/>
      <c r="AA251" s="228"/>
      <c r="AB251" s="228"/>
      <c r="AC251" s="228"/>
      <c r="AD251" s="228"/>
      <c r="AE251" s="228"/>
      <c r="AG251" s="246"/>
      <c r="AN251" s="228"/>
      <c r="AO251" s="228"/>
      <c r="AP251" s="228"/>
      <c r="AQ251" s="228"/>
      <c r="AR251" s="228"/>
      <c r="AS251" s="228"/>
      <c r="AT251" s="228"/>
      <c r="AU251" s="228"/>
    </row>
    <row r="252" spans="1:48" x14ac:dyDescent="0.2">
      <c r="A252" s="228"/>
      <c r="B252" s="246"/>
      <c r="C252" s="256"/>
      <c r="D252" s="256"/>
      <c r="E252" s="228"/>
      <c r="F252" s="228"/>
      <c r="G252" s="256"/>
      <c r="H252" s="228"/>
      <c r="I252" s="228"/>
      <c r="J252" s="228"/>
      <c r="K252" s="228"/>
      <c r="L252" s="228"/>
      <c r="M252" s="228"/>
      <c r="N252" s="228"/>
      <c r="P252" s="228"/>
      <c r="Q252" s="228"/>
      <c r="AA252" s="228"/>
      <c r="AB252" s="228"/>
      <c r="AC252" s="228"/>
      <c r="AD252" s="228"/>
      <c r="AE252" s="228"/>
      <c r="AG252" s="246"/>
      <c r="AN252" s="228"/>
      <c r="AO252" s="228"/>
      <c r="AP252" s="228"/>
      <c r="AQ252" s="228"/>
      <c r="AR252" s="228"/>
      <c r="AS252" s="228"/>
      <c r="AT252" s="228"/>
      <c r="AU252" s="228"/>
      <c r="AV252" s="228"/>
    </row>
    <row r="253" spans="1:48" x14ac:dyDescent="0.2">
      <c r="A253" s="228"/>
      <c r="B253" s="246"/>
      <c r="C253" s="256"/>
      <c r="D253" s="256"/>
      <c r="E253" s="228"/>
      <c r="F253" s="228"/>
      <c r="G253" s="256"/>
      <c r="H253" s="228"/>
      <c r="I253" s="228"/>
      <c r="J253" s="228"/>
      <c r="K253" s="228"/>
      <c r="L253" s="228"/>
      <c r="M253" s="228"/>
      <c r="N253" s="228"/>
      <c r="P253" s="228"/>
      <c r="Q253" s="228"/>
      <c r="AA253" s="228"/>
      <c r="AB253" s="228"/>
      <c r="AC253" s="228"/>
      <c r="AD253" s="228"/>
      <c r="AE253" s="228"/>
      <c r="AG253" s="246"/>
      <c r="AN253" s="228"/>
      <c r="AO253" s="228"/>
      <c r="AP253" s="228"/>
      <c r="AQ253" s="228"/>
      <c r="AR253" s="228"/>
      <c r="AS253" s="228"/>
      <c r="AT253" s="228"/>
      <c r="AU253" s="228"/>
    </row>
    <row r="254" spans="1:48" x14ac:dyDescent="0.2">
      <c r="A254" s="228"/>
      <c r="B254" s="246"/>
      <c r="C254" s="256"/>
      <c r="D254" s="256"/>
      <c r="E254" s="228"/>
      <c r="F254" s="228"/>
      <c r="G254" s="256"/>
      <c r="H254" s="228"/>
      <c r="I254" s="228"/>
      <c r="J254" s="228"/>
      <c r="K254" s="228"/>
      <c r="L254" s="228"/>
      <c r="M254" s="228"/>
      <c r="N254" s="228"/>
      <c r="P254" s="228"/>
      <c r="Q254" s="228"/>
      <c r="AA254" s="228"/>
      <c r="AB254" s="228"/>
      <c r="AC254" s="228"/>
      <c r="AD254" s="228"/>
      <c r="AE254" s="228"/>
      <c r="AG254" s="246"/>
      <c r="AN254" s="228"/>
      <c r="AO254" s="228"/>
      <c r="AP254" s="228"/>
      <c r="AQ254" s="228"/>
      <c r="AR254" s="228"/>
      <c r="AS254" s="228"/>
      <c r="AT254" s="228"/>
      <c r="AU254" s="228"/>
      <c r="AV254" s="228"/>
    </row>
    <row r="255" spans="1:48" x14ac:dyDescent="0.2">
      <c r="A255" s="228"/>
      <c r="B255" s="246"/>
      <c r="C255" s="256"/>
      <c r="D255" s="256"/>
      <c r="E255" s="228"/>
      <c r="F255" s="228"/>
      <c r="G255" s="256"/>
      <c r="H255" s="228"/>
      <c r="I255" s="228"/>
      <c r="J255" s="228"/>
      <c r="K255" s="228"/>
      <c r="L255" s="228"/>
      <c r="M255" s="228"/>
      <c r="N255" s="228"/>
      <c r="P255" s="228"/>
      <c r="Q255" s="228"/>
      <c r="AA255" s="228"/>
      <c r="AB255" s="228"/>
      <c r="AC255" s="228"/>
      <c r="AD255" s="228"/>
      <c r="AE255" s="228"/>
      <c r="AG255" s="246"/>
      <c r="AN255" s="228"/>
      <c r="AO255" s="228"/>
      <c r="AP255" s="228"/>
      <c r="AQ255" s="228"/>
      <c r="AR255" s="228"/>
      <c r="AS255" s="228"/>
      <c r="AT255" s="228"/>
      <c r="AU255" s="228"/>
    </row>
    <row r="256" spans="1:48" x14ac:dyDescent="0.2">
      <c r="A256" s="228"/>
      <c r="B256" s="246"/>
      <c r="C256" s="256"/>
      <c r="D256" s="256"/>
      <c r="E256" s="228"/>
      <c r="F256" s="228"/>
      <c r="G256" s="256"/>
      <c r="H256" s="228"/>
      <c r="I256" s="228"/>
      <c r="J256" s="228"/>
      <c r="K256" s="228"/>
      <c r="L256" s="228"/>
      <c r="M256" s="228"/>
      <c r="N256" s="228"/>
      <c r="P256" s="228"/>
      <c r="Q256" s="228"/>
      <c r="AA256" s="228"/>
      <c r="AB256" s="228"/>
      <c r="AC256" s="228"/>
      <c r="AD256" s="228"/>
      <c r="AE256" s="228"/>
      <c r="AG256" s="246"/>
      <c r="AN256" s="228"/>
      <c r="AO256" s="228"/>
      <c r="AP256" s="228"/>
      <c r="AQ256" s="228"/>
      <c r="AR256" s="228"/>
      <c r="AS256" s="228"/>
      <c r="AT256" s="228"/>
      <c r="AU256" s="228"/>
      <c r="AV256" s="228"/>
    </row>
    <row r="257" spans="1:48" x14ac:dyDescent="0.2">
      <c r="A257" s="228"/>
      <c r="B257" s="246"/>
      <c r="C257" s="256"/>
      <c r="D257" s="256"/>
      <c r="E257" s="228"/>
      <c r="F257" s="228"/>
      <c r="G257" s="256"/>
      <c r="H257" s="228"/>
      <c r="I257" s="228"/>
      <c r="J257" s="228"/>
      <c r="K257" s="228"/>
      <c r="L257" s="228"/>
      <c r="M257" s="228"/>
      <c r="N257" s="228"/>
      <c r="P257" s="228"/>
      <c r="Q257" s="228"/>
      <c r="AA257" s="228"/>
      <c r="AB257" s="228"/>
      <c r="AC257" s="228"/>
      <c r="AD257" s="228"/>
      <c r="AE257" s="228"/>
      <c r="AG257" s="246"/>
      <c r="AN257" s="228"/>
      <c r="AO257" s="228"/>
      <c r="AP257" s="228"/>
      <c r="AQ257" s="228"/>
      <c r="AR257" s="228"/>
      <c r="AS257" s="228"/>
      <c r="AT257" s="228"/>
      <c r="AU257" s="228"/>
      <c r="AV257" s="228"/>
    </row>
    <row r="258" spans="1:48" x14ac:dyDescent="0.2">
      <c r="A258" s="228"/>
      <c r="B258" s="246"/>
      <c r="C258" s="256"/>
      <c r="D258" s="256"/>
      <c r="E258" s="228"/>
      <c r="F258" s="228"/>
      <c r="G258" s="256"/>
      <c r="H258" s="228"/>
      <c r="I258" s="228"/>
      <c r="J258" s="228"/>
      <c r="K258" s="228"/>
      <c r="L258" s="228"/>
      <c r="M258" s="228"/>
      <c r="N258" s="228"/>
      <c r="P258" s="228"/>
      <c r="Q258" s="228"/>
      <c r="AA258" s="228"/>
      <c r="AB258" s="228"/>
      <c r="AC258" s="228"/>
      <c r="AD258" s="228"/>
      <c r="AE258" s="228"/>
      <c r="AG258" s="246"/>
      <c r="AN258" s="228"/>
      <c r="AO258" s="228"/>
      <c r="AP258" s="228"/>
      <c r="AQ258" s="228"/>
      <c r="AR258" s="228"/>
      <c r="AS258" s="228"/>
      <c r="AT258" s="228"/>
      <c r="AU258" s="228"/>
    </row>
    <row r="259" spans="1:48" x14ac:dyDescent="0.2">
      <c r="A259" s="228"/>
      <c r="B259" s="246"/>
      <c r="C259" s="256"/>
      <c r="D259" s="256"/>
      <c r="E259" s="228"/>
      <c r="F259" s="228"/>
      <c r="G259" s="256"/>
      <c r="H259" s="228"/>
      <c r="I259" s="228"/>
      <c r="J259" s="228"/>
      <c r="K259" s="228"/>
      <c r="L259" s="228"/>
      <c r="M259" s="228"/>
      <c r="N259" s="228"/>
      <c r="P259" s="228"/>
      <c r="Q259" s="228"/>
      <c r="AA259" s="228"/>
      <c r="AB259" s="228"/>
      <c r="AC259" s="228"/>
      <c r="AD259" s="228"/>
      <c r="AE259" s="228"/>
      <c r="AG259" s="246"/>
      <c r="AN259" s="228"/>
      <c r="AO259" s="228"/>
      <c r="AP259" s="228"/>
      <c r="AQ259" s="228"/>
      <c r="AR259" s="228"/>
      <c r="AS259" s="228"/>
      <c r="AT259" s="228"/>
      <c r="AU259" s="228"/>
      <c r="AV259" s="228"/>
    </row>
    <row r="260" spans="1:48" x14ac:dyDescent="0.2">
      <c r="A260" s="228"/>
      <c r="B260" s="246"/>
      <c r="C260" s="256"/>
      <c r="D260" s="256"/>
      <c r="E260" s="228"/>
      <c r="F260" s="228"/>
      <c r="G260" s="256"/>
      <c r="H260" s="228"/>
      <c r="I260" s="228"/>
      <c r="J260" s="228"/>
      <c r="K260" s="228"/>
      <c r="L260" s="228"/>
      <c r="M260" s="228"/>
      <c r="N260" s="228"/>
      <c r="P260" s="228"/>
      <c r="Q260" s="228"/>
      <c r="AA260" s="228"/>
      <c r="AB260" s="228"/>
      <c r="AC260" s="228"/>
      <c r="AD260" s="228"/>
      <c r="AE260" s="228"/>
      <c r="AG260" s="246"/>
      <c r="AN260" s="228"/>
      <c r="AO260" s="228"/>
      <c r="AP260" s="228"/>
      <c r="AQ260" s="228"/>
      <c r="AR260" s="228"/>
      <c r="AS260" s="228"/>
      <c r="AT260" s="228"/>
      <c r="AU260" s="228"/>
      <c r="AV260" s="228"/>
    </row>
    <row r="261" spans="1:48" x14ac:dyDescent="0.2">
      <c r="A261" s="228"/>
      <c r="B261" s="246"/>
      <c r="C261" s="256"/>
      <c r="D261" s="256"/>
      <c r="E261" s="228"/>
      <c r="F261" s="228"/>
      <c r="G261" s="256"/>
      <c r="H261" s="228"/>
      <c r="I261" s="228"/>
      <c r="J261" s="228"/>
      <c r="K261" s="228"/>
      <c r="L261" s="228"/>
      <c r="M261" s="228"/>
      <c r="N261" s="228"/>
      <c r="P261" s="228"/>
      <c r="Q261" s="228"/>
      <c r="AA261" s="228"/>
      <c r="AB261" s="228"/>
      <c r="AC261" s="228"/>
      <c r="AD261" s="228"/>
      <c r="AE261" s="228"/>
      <c r="AG261" s="246"/>
      <c r="AN261" s="228"/>
      <c r="AO261" s="228"/>
      <c r="AP261" s="228"/>
      <c r="AQ261" s="228"/>
      <c r="AR261" s="228"/>
      <c r="AS261" s="228"/>
      <c r="AT261" s="228"/>
      <c r="AU261" s="228"/>
    </row>
    <row r="262" spans="1:48" x14ac:dyDescent="0.2">
      <c r="A262" s="228"/>
      <c r="B262" s="246"/>
      <c r="C262" s="256"/>
      <c r="D262" s="256"/>
      <c r="E262" s="228"/>
      <c r="F262" s="228"/>
      <c r="G262" s="256"/>
      <c r="H262" s="228"/>
      <c r="I262" s="228"/>
      <c r="J262" s="228"/>
      <c r="K262" s="228"/>
      <c r="L262" s="228"/>
      <c r="M262" s="228"/>
      <c r="N262" s="228"/>
      <c r="P262" s="228"/>
      <c r="Q262" s="228"/>
      <c r="AA262" s="228"/>
      <c r="AB262" s="228"/>
      <c r="AC262" s="228"/>
      <c r="AD262" s="228"/>
      <c r="AE262" s="228"/>
      <c r="AG262" s="246"/>
      <c r="AN262" s="228"/>
      <c r="AO262" s="228"/>
      <c r="AP262" s="228"/>
      <c r="AQ262" s="228"/>
      <c r="AR262" s="228"/>
      <c r="AS262" s="228"/>
      <c r="AT262" s="228"/>
      <c r="AU262" s="228"/>
      <c r="AV262" s="228"/>
    </row>
    <row r="263" spans="1:48" x14ac:dyDescent="0.2">
      <c r="A263" s="228"/>
      <c r="B263" s="246"/>
      <c r="C263" s="256"/>
      <c r="D263" s="256"/>
      <c r="E263" s="228"/>
      <c r="F263" s="228"/>
      <c r="G263" s="256"/>
      <c r="H263" s="228"/>
      <c r="I263" s="228"/>
      <c r="J263" s="228"/>
      <c r="K263" s="228"/>
      <c r="L263" s="228"/>
      <c r="M263" s="228"/>
      <c r="N263" s="228"/>
      <c r="P263" s="228"/>
      <c r="Q263" s="228"/>
      <c r="AA263" s="228"/>
      <c r="AB263" s="228"/>
      <c r="AC263" s="228"/>
      <c r="AD263" s="228"/>
      <c r="AE263" s="228"/>
      <c r="AG263" s="246"/>
      <c r="AN263" s="228"/>
      <c r="AO263" s="228"/>
      <c r="AP263" s="228"/>
      <c r="AQ263" s="228"/>
      <c r="AR263" s="228"/>
      <c r="AS263" s="228"/>
      <c r="AT263" s="228"/>
      <c r="AU263" s="228"/>
      <c r="AV263" s="228"/>
    </row>
    <row r="264" spans="1:48" x14ac:dyDescent="0.2">
      <c r="A264" s="228"/>
      <c r="B264" s="246"/>
      <c r="C264" s="256"/>
      <c r="D264" s="256"/>
      <c r="E264" s="228"/>
      <c r="F264" s="228"/>
      <c r="G264" s="256"/>
      <c r="H264" s="228"/>
      <c r="I264" s="228"/>
      <c r="J264" s="228"/>
      <c r="K264" s="228"/>
      <c r="L264" s="228"/>
      <c r="M264" s="228"/>
      <c r="N264" s="228"/>
      <c r="P264" s="228"/>
      <c r="Q264" s="228"/>
      <c r="AA264" s="228"/>
      <c r="AB264" s="228"/>
      <c r="AC264" s="228"/>
      <c r="AD264" s="228"/>
      <c r="AE264" s="228"/>
      <c r="AG264" s="246"/>
      <c r="AN264" s="228"/>
      <c r="AO264" s="228"/>
      <c r="AP264" s="228"/>
      <c r="AQ264" s="228"/>
      <c r="AR264" s="228"/>
      <c r="AS264" s="228"/>
      <c r="AT264" s="228"/>
      <c r="AU264" s="228"/>
      <c r="AV264" s="228"/>
    </row>
    <row r="265" spans="1:48" x14ac:dyDescent="0.2">
      <c r="A265" s="228"/>
      <c r="B265" s="246"/>
      <c r="C265" s="256"/>
      <c r="D265" s="256"/>
      <c r="E265" s="228"/>
      <c r="F265" s="228"/>
      <c r="G265" s="256"/>
      <c r="H265" s="228"/>
      <c r="I265" s="228"/>
      <c r="J265" s="228"/>
      <c r="K265" s="228"/>
      <c r="L265" s="228"/>
      <c r="M265" s="228"/>
      <c r="N265" s="228"/>
      <c r="P265" s="228"/>
      <c r="Q265" s="228"/>
      <c r="AA265" s="228"/>
      <c r="AB265" s="228"/>
      <c r="AC265" s="228"/>
      <c r="AD265" s="228"/>
      <c r="AE265" s="228"/>
      <c r="AG265" s="246"/>
      <c r="AN265" s="228"/>
      <c r="AO265" s="228"/>
      <c r="AP265" s="228"/>
      <c r="AQ265" s="228"/>
      <c r="AR265" s="228"/>
      <c r="AS265" s="228"/>
      <c r="AT265" s="228"/>
      <c r="AU265" s="228"/>
      <c r="AV265" s="228"/>
    </row>
    <row r="266" spans="1:48" x14ac:dyDescent="0.2">
      <c r="A266" s="228"/>
      <c r="B266" s="246"/>
      <c r="C266" s="256"/>
      <c r="D266" s="256"/>
      <c r="E266" s="228"/>
      <c r="F266" s="228"/>
      <c r="G266" s="256"/>
      <c r="H266" s="228"/>
      <c r="I266" s="228"/>
      <c r="J266" s="228"/>
      <c r="K266" s="228"/>
      <c r="L266" s="228"/>
      <c r="M266" s="228"/>
      <c r="N266" s="228"/>
      <c r="P266" s="228"/>
      <c r="Q266" s="228"/>
      <c r="AA266" s="228"/>
      <c r="AB266" s="228"/>
      <c r="AC266" s="228"/>
      <c r="AD266" s="228"/>
      <c r="AE266" s="228"/>
      <c r="AG266" s="246"/>
      <c r="AN266" s="228"/>
      <c r="AO266" s="228"/>
      <c r="AP266" s="228"/>
      <c r="AQ266" s="228"/>
      <c r="AR266" s="228"/>
      <c r="AS266" s="228"/>
      <c r="AT266" s="228"/>
      <c r="AU266" s="228"/>
    </row>
    <row r="267" spans="1:48" x14ac:dyDescent="0.2">
      <c r="A267" s="228"/>
      <c r="B267" s="246"/>
      <c r="C267" s="256"/>
      <c r="D267" s="256"/>
      <c r="E267" s="228"/>
      <c r="F267" s="228"/>
      <c r="G267" s="256"/>
      <c r="H267" s="228"/>
      <c r="I267" s="228"/>
      <c r="J267" s="228"/>
      <c r="K267" s="228"/>
      <c r="L267" s="228"/>
      <c r="M267" s="228"/>
      <c r="N267" s="228"/>
      <c r="P267" s="228"/>
      <c r="Q267" s="228"/>
      <c r="AA267" s="228"/>
      <c r="AB267" s="228"/>
      <c r="AC267" s="228"/>
      <c r="AD267" s="228"/>
      <c r="AE267" s="228"/>
      <c r="AG267" s="246"/>
      <c r="AN267" s="228"/>
      <c r="AO267" s="228"/>
      <c r="AP267" s="228"/>
      <c r="AQ267" s="228"/>
      <c r="AR267" s="228"/>
      <c r="AS267" s="228"/>
      <c r="AT267" s="228"/>
      <c r="AU267" s="228"/>
      <c r="AV267" s="228"/>
    </row>
    <row r="268" spans="1:48" x14ac:dyDescent="0.2">
      <c r="A268" s="228"/>
      <c r="B268" s="246"/>
      <c r="C268" s="256"/>
      <c r="D268" s="256"/>
      <c r="E268" s="228"/>
      <c r="F268" s="228"/>
      <c r="G268" s="256"/>
      <c r="H268" s="228"/>
      <c r="I268" s="228"/>
      <c r="J268" s="228"/>
      <c r="K268" s="228"/>
      <c r="L268" s="228"/>
      <c r="M268" s="228"/>
      <c r="N268" s="228"/>
      <c r="P268" s="228"/>
      <c r="Q268" s="228"/>
      <c r="AA268" s="228"/>
      <c r="AB268" s="228"/>
      <c r="AC268" s="228"/>
      <c r="AD268" s="228"/>
      <c r="AE268" s="228"/>
      <c r="AG268" s="246"/>
      <c r="AN268" s="228"/>
      <c r="AO268" s="228"/>
      <c r="AP268" s="228"/>
      <c r="AQ268" s="228"/>
      <c r="AR268" s="228"/>
      <c r="AS268" s="228"/>
      <c r="AT268" s="228"/>
      <c r="AU268" s="228"/>
    </row>
    <row r="269" spans="1:48" x14ac:dyDescent="0.2">
      <c r="A269" s="228"/>
      <c r="B269" s="246"/>
      <c r="C269" s="256"/>
      <c r="D269" s="256"/>
      <c r="E269" s="228"/>
      <c r="F269" s="228"/>
      <c r="G269" s="256"/>
      <c r="H269" s="228"/>
      <c r="I269" s="228"/>
      <c r="J269" s="228"/>
      <c r="K269" s="228"/>
      <c r="L269" s="228"/>
      <c r="M269" s="228"/>
      <c r="N269" s="228"/>
      <c r="P269" s="228"/>
      <c r="Q269" s="228"/>
      <c r="AA269" s="228"/>
      <c r="AB269" s="228"/>
      <c r="AC269" s="228"/>
      <c r="AD269" s="228"/>
      <c r="AE269" s="228"/>
      <c r="AG269" s="246"/>
      <c r="AN269" s="228"/>
      <c r="AO269" s="228"/>
      <c r="AP269" s="228"/>
      <c r="AQ269" s="228"/>
      <c r="AR269" s="228"/>
      <c r="AS269" s="228"/>
      <c r="AT269" s="228"/>
      <c r="AU269" s="228"/>
    </row>
    <row r="270" spans="1:48" x14ac:dyDescent="0.2">
      <c r="A270" s="228"/>
      <c r="B270" s="246"/>
      <c r="C270" s="256"/>
      <c r="D270" s="256"/>
      <c r="E270" s="228"/>
      <c r="F270" s="228"/>
      <c r="G270" s="256"/>
      <c r="H270" s="228"/>
      <c r="I270" s="228"/>
      <c r="J270" s="228"/>
      <c r="K270" s="228"/>
      <c r="L270" s="228"/>
      <c r="M270" s="228"/>
      <c r="N270" s="228"/>
      <c r="P270" s="228"/>
      <c r="Q270" s="228"/>
      <c r="AA270" s="228"/>
      <c r="AB270" s="228"/>
      <c r="AC270" s="228"/>
      <c r="AD270" s="228"/>
      <c r="AE270" s="228"/>
      <c r="AG270" s="246"/>
      <c r="AN270" s="228"/>
      <c r="AO270" s="228"/>
      <c r="AP270" s="228"/>
      <c r="AQ270" s="228"/>
      <c r="AR270" s="228"/>
      <c r="AS270" s="228"/>
      <c r="AT270" s="228"/>
      <c r="AU270" s="228"/>
    </row>
    <row r="271" spans="1:48" x14ac:dyDescent="0.2">
      <c r="A271" s="228"/>
      <c r="B271" s="246"/>
      <c r="C271" s="256"/>
      <c r="D271" s="256"/>
      <c r="E271" s="228"/>
      <c r="F271" s="228"/>
      <c r="G271" s="256"/>
      <c r="H271" s="228"/>
      <c r="I271" s="228"/>
      <c r="J271" s="228"/>
      <c r="K271" s="228"/>
      <c r="L271" s="228"/>
      <c r="M271" s="228"/>
      <c r="N271" s="228"/>
      <c r="P271" s="228"/>
      <c r="Q271" s="228"/>
      <c r="AA271" s="228"/>
      <c r="AB271" s="228"/>
      <c r="AC271" s="228"/>
      <c r="AD271" s="228"/>
      <c r="AE271" s="228"/>
      <c r="AG271" s="246"/>
      <c r="AN271" s="228"/>
      <c r="AO271" s="228"/>
      <c r="AP271" s="228"/>
      <c r="AQ271" s="228"/>
      <c r="AR271" s="228"/>
      <c r="AS271" s="228"/>
      <c r="AT271" s="228"/>
      <c r="AU271" s="228"/>
    </row>
    <row r="272" spans="1:48" x14ac:dyDescent="0.2">
      <c r="A272" s="228"/>
      <c r="B272" s="246"/>
      <c r="C272" s="256"/>
      <c r="D272" s="256"/>
      <c r="E272" s="228"/>
      <c r="F272" s="228"/>
      <c r="G272" s="256"/>
      <c r="H272" s="228"/>
      <c r="I272" s="228"/>
      <c r="J272" s="228"/>
      <c r="K272" s="228"/>
      <c r="L272" s="228"/>
      <c r="M272" s="228"/>
      <c r="N272" s="228"/>
      <c r="P272" s="228"/>
      <c r="Q272" s="228"/>
      <c r="AA272" s="228"/>
      <c r="AB272" s="228"/>
      <c r="AC272" s="228"/>
      <c r="AD272" s="228"/>
      <c r="AE272" s="228"/>
      <c r="AG272" s="246"/>
      <c r="AN272" s="228"/>
      <c r="AO272" s="228"/>
      <c r="AP272" s="228"/>
      <c r="AQ272" s="228"/>
      <c r="AR272" s="228"/>
      <c r="AS272" s="228"/>
      <c r="AT272" s="228"/>
      <c r="AU272" s="228"/>
    </row>
    <row r="273" spans="1:48" x14ac:dyDescent="0.2">
      <c r="A273" s="228"/>
      <c r="B273" s="246"/>
      <c r="C273" s="256"/>
      <c r="D273" s="256"/>
      <c r="E273" s="228"/>
      <c r="F273" s="228"/>
      <c r="G273" s="256"/>
      <c r="H273" s="228"/>
      <c r="I273" s="228"/>
      <c r="J273" s="228"/>
      <c r="K273" s="228"/>
      <c r="L273" s="228"/>
      <c r="M273" s="228"/>
      <c r="N273" s="228"/>
      <c r="P273" s="228"/>
      <c r="Q273" s="228"/>
      <c r="AA273" s="228"/>
      <c r="AB273" s="228"/>
      <c r="AC273" s="228"/>
      <c r="AD273" s="228"/>
      <c r="AE273" s="228"/>
      <c r="AG273" s="246"/>
      <c r="AN273" s="228"/>
      <c r="AO273" s="228"/>
      <c r="AP273" s="228"/>
      <c r="AQ273" s="228"/>
      <c r="AR273" s="228"/>
      <c r="AS273" s="228"/>
      <c r="AT273" s="228"/>
      <c r="AU273" s="228"/>
    </row>
    <row r="274" spans="1:48" x14ac:dyDescent="0.2">
      <c r="C274" s="14"/>
      <c r="D274" s="14"/>
      <c r="AA274" s="228"/>
      <c r="AB274" s="228"/>
      <c r="AC274" s="228"/>
      <c r="AD274" s="228"/>
      <c r="AE274" s="228"/>
      <c r="AG274" s="246"/>
      <c r="AN274" s="228"/>
      <c r="AO274" s="228"/>
      <c r="AP274" s="228"/>
      <c r="AQ274" s="228"/>
      <c r="AR274" s="228"/>
      <c r="AS274" s="228"/>
      <c r="AT274" s="228"/>
      <c r="AU274" s="228"/>
    </row>
    <row r="275" spans="1:48" x14ac:dyDescent="0.2">
      <c r="C275" s="14"/>
      <c r="D275" s="14"/>
      <c r="AA275" s="228"/>
      <c r="AB275" s="228"/>
      <c r="AC275" s="228"/>
      <c r="AD275" s="228"/>
      <c r="AE275" s="228"/>
      <c r="AG275" s="246"/>
      <c r="AN275" s="228"/>
      <c r="AO275" s="228"/>
      <c r="AP275" s="228"/>
      <c r="AQ275" s="228"/>
      <c r="AR275" s="228"/>
      <c r="AS275" s="228"/>
      <c r="AT275" s="228"/>
      <c r="AU275" s="228"/>
      <c r="AV275" s="228"/>
    </row>
    <row r="276" spans="1:48" x14ac:dyDescent="0.2">
      <c r="C276" s="14"/>
      <c r="D276" s="14"/>
      <c r="AA276" s="228"/>
      <c r="AB276" s="228"/>
      <c r="AC276" s="228"/>
      <c r="AD276" s="228"/>
      <c r="AE276" s="228"/>
      <c r="AG276" s="246"/>
      <c r="AN276" s="228"/>
      <c r="AO276" s="228"/>
      <c r="AP276" s="228"/>
      <c r="AQ276" s="228"/>
      <c r="AR276" s="228"/>
      <c r="AS276" s="228"/>
      <c r="AT276" s="228"/>
      <c r="AU276" s="228"/>
    </row>
    <row r="277" spans="1:48" x14ac:dyDescent="0.2">
      <c r="C277" s="14"/>
      <c r="D277" s="14"/>
      <c r="AA277" s="228"/>
      <c r="AB277" s="228"/>
      <c r="AC277" s="228"/>
      <c r="AD277" s="228"/>
      <c r="AE277" s="228"/>
      <c r="AG277" s="246"/>
      <c r="AN277" s="228"/>
      <c r="AO277" s="228"/>
      <c r="AP277" s="228"/>
      <c r="AQ277" s="228"/>
      <c r="AR277" s="228"/>
      <c r="AS277" s="228"/>
      <c r="AT277" s="228"/>
      <c r="AU277" s="228"/>
    </row>
    <row r="278" spans="1:48" x14ac:dyDescent="0.2">
      <c r="C278" s="14"/>
      <c r="D278" s="14"/>
      <c r="AA278" s="228"/>
      <c r="AB278" s="228"/>
      <c r="AC278" s="228"/>
      <c r="AD278" s="228"/>
      <c r="AE278" s="228"/>
      <c r="AG278" s="246"/>
      <c r="AN278" s="228"/>
      <c r="AO278" s="228"/>
      <c r="AP278" s="228"/>
      <c r="AQ278" s="228"/>
      <c r="AR278" s="228"/>
      <c r="AS278" s="228"/>
      <c r="AT278" s="228"/>
      <c r="AU278" s="228"/>
    </row>
    <row r="279" spans="1:48" x14ac:dyDescent="0.2">
      <c r="C279" s="14"/>
      <c r="D279" s="14"/>
      <c r="AA279" s="228"/>
      <c r="AB279" s="228"/>
      <c r="AC279" s="228"/>
      <c r="AD279" s="228"/>
      <c r="AE279" s="228"/>
      <c r="AG279" s="246"/>
      <c r="AN279" s="228"/>
      <c r="AO279" s="228"/>
      <c r="AP279" s="228"/>
      <c r="AQ279" s="228"/>
      <c r="AR279" s="228"/>
      <c r="AS279" s="228"/>
      <c r="AT279" s="228"/>
      <c r="AU279" s="228"/>
    </row>
    <row r="280" spans="1:48" x14ac:dyDescent="0.2">
      <c r="C280" s="14"/>
      <c r="D280" s="14"/>
      <c r="AA280" s="228"/>
      <c r="AB280" s="228"/>
      <c r="AC280" s="228"/>
      <c r="AD280" s="228"/>
      <c r="AE280" s="228"/>
      <c r="AG280" s="246"/>
      <c r="AN280" s="228"/>
      <c r="AO280" s="228"/>
      <c r="AP280" s="228"/>
      <c r="AQ280" s="228"/>
      <c r="AR280" s="228"/>
      <c r="AS280" s="228"/>
      <c r="AT280" s="228"/>
      <c r="AU280" s="228"/>
      <c r="AV280" s="228"/>
    </row>
    <row r="281" spans="1:48" x14ac:dyDescent="0.2">
      <c r="C281" s="14"/>
      <c r="D281" s="14"/>
      <c r="AA281" s="228"/>
      <c r="AB281" s="228"/>
      <c r="AC281" s="228"/>
      <c r="AD281" s="228"/>
      <c r="AE281" s="228"/>
      <c r="AG281" s="246"/>
      <c r="AN281" s="228"/>
      <c r="AO281" s="228"/>
      <c r="AP281" s="228"/>
      <c r="AQ281" s="228"/>
      <c r="AR281" s="228"/>
      <c r="AS281" s="228"/>
      <c r="AT281" s="228"/>
      <c r="AU281" s="228"/>
      <c r="AV281" s="228"/>
    </row>
    <row r="282" spans="1:48" x14ac:dyDescent="0.2">
      <c r="C282" s="14"/>
      <c r="D282" s="14"/>
      <c r="AA282" s="228"/>
      <c r="AB282" s="228"/>
      <c r="AC282" s="228"/>
      <c r="AD282" s="228"/>
      <c r="AE282" s="228"/>
      <c r="AG282" s="246"/>
      <c r="AN282" s="228"/>
      <c r="AO282" s="228"/>
      <c r="AP282" s="228"/>
      <c r="AQ282" s="228"/>
      <c r="AR282" s="228"/>
      <c r="AS282" s="228"/>
      <c r="AT282" s="228"/>
      <c r="AU282" s="228"/>
    </row>
    <row r="283" spans="1:48" x14ac:dyDescent="0.2">
      <c r="C283" s="14"/>
      <c r="D283" s="14"/>
      <c r="AA283" s="228"/>
      <c r="AB283" s="228"/>
      <c r="AC283" s="228"/>
      <c r="AD283" s="228"/>
      <c r="AE283" s="228"/>
      <c r="AG283" s="246"/>
      <c r="AN283" s="228"/>
      <c r="AO283" s="228"/>
      <c r="AP283" s="228"/>
      <c r="AQ283" s="228"/>
      <c r="AR283" s="228"/>
      <c r="AS283" s="228"/>
      <c r="AT283" s="228"/>
      <c r="AU283" s="228"/>
    </row>
    <row r="284" spans="1:48" x14ac:dyDescent="0.2">
      <c r="C284" s="14"/>
      <c r="D284" s="14"/>
      <c r="AA284" s="228"/>
      <c r="AB284" s="228"/>
      <c r="AC284" s="228"/>
      <c r="AD284" s="228"/>
      <c r="AE284" s="228"/>
      <c r="AG284" s="246"/>
      <c r="AN284" s="228"/>
      <c r="AO284" s="228"/>
      <c r="AP284" s="228"/>
      <c r="AQ284" s="228"/>
      <c r="AR284" s="228"/>
      <c r="AS284" s="228"/>
      <c r="AT284" s="228"/>
      <c r="AU284" s="228"/>
    </row>
    <row r="285" spans="1:48" x14ac:dyDescent="0.2">
      <c r="C285" s="14"/>
      <c r="D285" s="14"/>
      <c r="AA285" s="228"/>
      <c r="AB285" s="228"/>
      <c r="AC285" s="228"/>
      <c r="AD285" s="228"/>
      <c r="AE285" s="228"/>
      <c r="AG285" s="246"/>
      <c r="AN285" s="228"/>
      <c r="AO285" s="228"/>
      <c r="AP285" s="228"/>
      <c r="AQ285" s="228"/>
      <c r="AR285" s="228"/>
      <c r="AS285" s="228"/>
      <c r="AT285" s="228"/>
      <c r="AU285" s="228"/>
    </row>
    <row r="286" spans="1:48" x14ac:dyDescent="0.2">
      <c r="C286" s="14"/>
      <c r="D286" s="14"/>
      <c r="AA286" s="228"/>
      <c r="AB286" s="228"/>
      <c r="AC286" s="228"/>
      <c r="AD286" s="228"/>
      <c r="AE286" s="228"/>
      <c r="AG286" s="246"/>
      <c r="AN286" s="228"/>
      <c r="AO286" s="228"/>
      <c r="AP286" s="228"/>
      <c r="AQ286" s="228"/>
      <c r="AR286" s="228"/>
      <c r="AS286" s="228"/>
      <c r="AT286" s="228"/>
      <c r="AU286" s="228"/>
      <c r="AV286" s="228"/>
    </row>
    <row r="287" spans="1:48" x14ac:dyDescent="0.2">
      <c r="C287" s="14"/>
      <c r="D287" s="14"/>
      <c r="AA287" s="228"/>
      <c r="AB287" s="228"/>
      <c r="AC287" s="228"/>
      <c r="AD287" s="228"/>
      <c r="AE287" s="228"/>
      <c r="AG287" s="246"/>
      <c r="AN287" s="228"/>
      <c r="AO287" s="228"/>
      <c r="AP287" s="228"/>
      <c r="AQ287" s="228"/>
      <c r="AR287" s="228"/>
      <c r="AS287" s="228"/>
      <c r="AT287" s="228"/>
      <c r="AU287" s="228"/>
      <c r="AV287" s="228"/>
    </row>
    <row r="288" spans="1:48" x14ac:dyDescent="0.2">
      <c r="C288" s="14"/>
      <c r="D288" s="14"/>
      <c r="AA288" s="228"/>
      <c r="AB288" s="228"/>
      <c r="AC288" s="228"/>
      <c r="AD288" s="228"/>
      <c r="AE288" s="228"/>
      <c r="AG288" s="246"/>
      <c r="AN288" s="228"/>
      <c r="AO288" s="228"/>
      <c r="AP288" s="228"/>
      <c r="AQ288" s="228"/>
      <c r="AR288" s="228"/>
      <c r="AS288" s="228"/>
      <c r="AT288" s="228"/>
      <c r="AU288" s="228"/>
    </row>
    <row r="289" spans="3:48" x14ac:dyDescent="0.2">
      <c r="C289" s="14"/>
      <c r="D289" s="14"/>
      <c r="AA289" s="228"/>
      <c r="AB289" s="228"/>
      <c r="AC289" s="228"/>
      <c r="AD289" s="228"/>
      <c r="AE289" s="228"/>
      <c r="AG289" s="246"/>
      <c r="AN289" s="228"/>
      <c r="AO289" s="228"/>
      <c r="AP289" s="228"/>
      <c r="AQ289" s="228"/>
      <c r="AR289" s="228"/>
      <c r="AS289" s="228"/>
      <c r="AT289" s="228"/>
      <c r="AU289" s="228"/>
    </row>
    <row r="290" spans="3:48" x14ac:dyDescent="0.2">
      <c r="C290" s="14"/>
      <c r="D290" s="14"/>
      <c r="AA290" s="228"/>
      <c r="AB290" s="228"/>
      <c r="AC290" s="228"/>
      <c r="AD290" s="228"/>
      <c r="AE290" s="228"/>
      <c r="AG290" s="246"/>
      <c r="AN290" s="228"/>
      <c r="AO290" s="228"/>
      <c r="AP290" s="228"/>
      <c r="AQ290" s="228"/>
      <c r="AR290" s="228"/>
      <c r="AS290" s="228"/>
      <c r="AT290" s="228"/>
      <c r="AU290" s="228"/>
    </row>
    <row r="291" spans="3:48" x14ac:dyDescent="0.2">
      <c r="C291" s="14"/>
      <c r="D291" s="14"/>
      <c r="AA291" s="228"/>
      <c r="AB291" s="228"/>
      <c r="AC291" s="228"/>
      <c r="AD291" s="228"/>
      <c r="AE291" s="228"/>
      <c r="AG291" s="246"/>
      <c r="AN291" s="228"/>
      <c r="AO291" s="228"/>
      <c r="AP291" s="228"/>
      <c r="AQ291" s="228"/>
      <c r="AR291" s="228"/>
      <c r="AS291" s="228"/>
      <c r="AT291" s="228"/>
      <c r="AU291" s="228"/>
    </row>
    <row r="292" spans="3:48" x14ac:dyDescent="0.2">
      <c r="C292" s="14"/>
      <c r="D292" s="14"/>
      <c r="AA292" s="228"/>
      <c r="AB292" s="228"/>
      <c r="AC292" s="228"/>
      <c r="AD292" s="228"/>
      <c r="AE292" s="228"/>
      <c r="AG292" s="246"/>
      <c r="AN292" s="228"/>
      <c r="AO292" s="228"/>
      <c r="AP292" s="228"/>
      <c r="AQ292" s="228"/>
      <c r="AR292" s="228"/>
      <c r="AS292" s="228"/>
      <c r="AT292" s="228"/>
      <c r="AU292" s="228"/>
    </row>
    <row r="293" spans="3:48" x14ac:dyDescent="0.2">
      <c r="C293" s="14"/>
      <c r="D293" s="14"/>
      <c r="AA293" s="228"/>
      <c r="AB293" s="228"/>
      <c r="AC293" s="228"/>
      <c r="AD293" s="228"/>
      <c r="AE293" s="228"/>
      <c r="AG293" s="246"/>
      <c r="AN293" s="228"/>
      <c r="AO293" s="228"/>
      <c r="AP293" s="228"/>
      <c r="AQ293" s="228"/>
      <c r="AR293" s="228"/>
      <c r="AS293" s="228"/>
      <c r="AT293" s="228"/>
      <c r="AU293" s="228"/>
    </row>
    <row r="294" spans="3:48" x14ac:dyDescent="0.2">
      <c r="C294" s="14"/>
      <c r="D294" s="14"/>
      <c r="AA294" s="228"/>
      <c r="AB294" s="228"/>
      <c r="AC294" s="228"/>
      <c r="AD294" s="228"/>
      <c r="AE294" s="228"/>
      <c r="AG294" s="246"/>
      <c r="AN294" s="228"/>
      <c r="AO294" s="228"/>
      <c r="AP294" s="228"/>
      <c r="AQ294" s="228"/>
      <c r="AR294" s="228"/>
      <c r="AS294" s="228"/>
      <c r="AT294" s="228"/>
      <c r="AU294" s="228"/>
      <c r="AV294" s="228"/>
    </row>
    <row r="295" spans="3:48" x14ac:dyDescent="0.2">
      <c r="C295" s="14"/>
      <c r="D295" s="14"/>
      <c r="AA295" s="228"/>
      <c r="AB295" s="228"/>
      <c r="AC295" s="228"/>
      <c r="AD295" s="228"/>
      <c r="AE295" s="228"/>
      <c r="AG295" s="246"/>
      <c r="AN295" s="228"/>
      <c r="AO295" s="228"/>
      <c r="AP295" s="228"/>
      <c r="AQ295" s="228"/>
      <c r="AR295" s="228"/>
      <c r="AS295" s="228"/>
      <c r="AT295" s="228"/>
      <c r="AU295" s="228"/>
      <c r="AV295" s="228"/>
    </row>
    <row r="296" spans="3:48" x14ac:dyDescent="0.2">
      <c r="C296" s="14"/>
      <c r="D296" s="14"/>
      <c r="AA296" s="228"/>
      <c r="AB296" s="228"/>
      <c r="AC296" s="228"/>
      <c r="AD296" s="228"/>
      <c r="AE296" s="228"/>
      <c r="AG296" s="246"/>
      <c r="AN296" s="228"/>
      <c r="AO296" s="228"/>
      <c r="AP296" s="228"/>
      <c r="AQ296" s="228"/>
      <c r="AR296" s="228"/>
      <c r="AS296" s="228"/>
      <c r="AT296" s="228"/>
      <c r="AU296" s="228"/>
      <c r="AV296" s="228"/>
    </row>
    <row r="297" spans="3:48" x14ac:dyDescent="0.2">
      <c r="C297" s="14"/>
      <c r="D297" s="14"/>
      <c r="AA297" s="228"/>
      <c r="AB297" s="228"/>
      <c r="AC297" s="228"/>
      <c r="AD297" s="228"/>
      <c r="AE297" s="228"/>
      <c r="AG297" s="246"/>
      <c r="AN297" s="228"/>
      <c r="AO297" s="228"/>
      <c r="AP297" s="228"/>
      <c r="AQ297" s="228"/>
      <c r="AR297" s="228"/>
      <c r="AS297" s="228"/>
      <c r="AT297" s="228"/>
      <c r="AU297" s="228"/>
    </row>
    <row r="298" spans="3:48" x14ac:dyDescent="0.2">
      <c r="C298" s="14"/>
      <c r="D298" s="14"/>
      <c r="AA298" s="228"/>
      <c r="AB298" s="228"/>
      <c r="AC298" s="228"/>
      <c r="AD298" s="228"/>
      <c r="AE298" s="228"/>
      <c r="AG298" s="246"/>
      <c r="AN298" s="228"/>
      <c r="AO298" s="228"/>
      <c r="AP298" s="228"/>
      <c r="AQ298" s="228"/>
      <c r="AR298" s="228"/>
      <c r="AS298" s="228"/>
      <c r="AT298" s="228"/>
      <c r="AU298" s="228"/>
    </row>
    <row r="299" spans="3:48" x14ac:dyDescent="0.2">
      <c r="C299" s="14"/>
      <c r="D299" s="14"/>
      <c r="AA299" s="228"/>
      <c r="AB299" s="228"/>
      <c r="AC299" s="228"/>
      <c r="AD299" s="228"/>
      <c r="AE299" s="228"/>
      <c r="AG299" s="246"/>
      <c r="AN299" s="228"/>
      <c r="AO299" s="228"/>
      <c r="AP299" s="228"/>
      <c r="AQ299" s="228"/>
      <c r="AR299" s="228"/>
      <c r="AS299" s="228"/>
      <c r="AT299" s="228"/>
      <c r="AU299" s="228"/>
    </row>
    <row r="300" spans="3:48" x14ac:dyDescent="0.2">
      <c r="C300" s="14"/>
      <c r="D300" s="14"/>
      <c r="AA300" s="228"/>
      <c r="AB300" s="228"/>
      <c r="AC300" s="228"/>
      <c r="AD300" s="228"/>
      <c r="AE300" s="228"/>
      <c r="AG300" s="246"/>
      <c r="AN300" s="228"/>
      <c r="AO300" s="228"/>
      <c r="AP300" s="228"/>
      <c r="AQ300" s="228"/>
      <c r="AR300" s="228"/>
      <c r="AS300" s="228"/>
      <c r="AT300" s="228"/>
      <c r="AU300" s="228"/>
    </row>
    <row r="301" spans="3:48" x14ac:dyDescent="0.2">
      <c r="C301" s="14"/>
      <c r="D301" s="14"/>
      <c r="AA301" s="228"/>
      <c r="AB301" s="228"/>
      <c r="AC301" s="228"/>
      <c r="AD301" s="228"/>
      <c r="AE301" s="228"/>
      <c r="AG301" s="246"/>
      <c r="AN301" s="228"/>
      <c r="AO301" s="228"/>
      <c r="AP301" s="228"/>
      <c r="AQ301" s="228"/>
      <c r="AR301" s="228"/>
      <c r="AS301" s="228"/>
      <c r="AT301" s="228"/>
      <c r="AU301" s="228"/>
    </row>
    <row r="302" spans="3:48" x14ac:dyDescent="0.2">
      <c r="C302" s="14"/>
      <c r="D302" s="14"/>
      <c r="AA302" s="228"/>
      <c r="AB302" s="228"/>
      <c r="AC302" s="228"/>
      <c r="AD302" s="228"/>
      <c r="AE302" s="228"/>
      <c r="AG302" s="246"/>
      <c r="AN302" s="228"/>
      <c r="AO302" s="228"/>
      <c r="AP302" s="228"/>
      <c r="AQ302" s="228"/>
      <c r="AR302" s="228"/>
      <c r="AS302" s="228"/>
      <c r="AT302" s="228"/>
      <c r="AU302" s="228"/>
    </row>
    <row r="303" spans="3:48" x14ac:dyDescent="0.2">
      <c r="C303" s="14"/>
      <c r="D303" s="14"/>
      <c r="AA303" s="228"/>
      <c r="AB303" s="228"/>
      <c r="AC303" s="228"/>
      <c r="AD303" s="228"/>
      <c r="AE303" s="228"/>
      <c r="AG303" s="246"/>
      <c r="AN303" s="228"/>
      <c r="AO303" s="228"/>
      <c r="AP303" s="228"/>
      <c r="AQ303" s="228"/>
      <c r="AR303" s="228"/>
      <c r="AS303" s="228"/>
      <c r="AT303" s="228"/>
      <c r="AU303" s="228"/>
    </row>
    <row r="304" spans="3:48" x14ac:dyDescent="0.2">
      <c r="C304" s="14"/>
      <c r="D304" s="14"/>
      <c r="AA304" s="228"/>
      <c r="AB304" s="228"/>
      <c r="AC304" s="228"/>
      <c r="AD304" s="228"/>
      <c r="AE304" s="228"/>
      <c r="AG304" s="246"/>
      <c r="AN304" s="228"/>
      <c r="AO304" s="228"/>
      <c r="AP304" s="228"/>
      <c r="AQ304" s="228"/>
      <c r="AR304" s="228"/>
      <c r="AS304" s="228"/>
      <c r="AT304" s="228"/>
      <c r="AU304" s="228"/>
      <c r="AV304" s="228"/>
    </row>
    <row r="305" spans="3:48" x14ac:dyDescent="0.2">
      <c r="C305" s="14"/>
      <c r="D305" s="14"/>
      <c r="AA305" s="228"/>
      <c r="AB305" s="228"/>
      <c r="AC305" s="228"/>
      <c r="AD305" s="228"/>
      <c r="AE305" s="228"/>
      <c r="AG305" s="246"/>
      <c r="AN305" s="228"/>
      <c r="AO305" s="228"/>
      <c r="AP305" s="228"/>
      <c r="AQ305" s="228"/>
      <c r="AR305" s="228"/>
      <c r="AS305" s="228"/>
      <c r="AT305" s="228"/>
      <c r="AU305" s="228"/>
      <c r="AV305" s="228"/>
    </row>
    <row r="306" spans="3:48" x14ac:dyDescent="0.2">
      <c r="C306" s="14"/>
      <c r="D306" s="14"/>
      <c r="AA306" s="228"/>
      <c r="AB306" s="228"/>
      <c r="AC306" s="228"/>
      <c r="AD306" s="228"/>
      <c r="AE306" s="228"/>
      <c r="AG306" s="246"/>
      <c r="AN306" s="228"/>
      <c r="AO306" s="228"/>
      <c r="AP306" s="228"/>
      <c r="AQ306" s="228"/>
      <c r="AR306" s="228"/>
      <c r="AS306" s="228"/>
      <c r="AT306" s="228"/>
      <c r="AU306" s="228"/>
      <c r="AV306" s="228"/>
    </row>
    <row r="307" spans="3:48" x14ac:dyDescent="0.2">
      <c r="C307" s="14"/>
      <c r="D307" s="14"/>
      <c r="AA307" s="228"/>
      <c r="AB307" s="228"/>
      <c r="AC307" s="228"/>
      <c r="AD307" s="228"/>
      <c r="AE307" s="228"/>
      <c r="AG307" s="246"/>
      <c r="AN307" s="228"/>
      <c r="AO307" s="228"/>
      <c r="AP307" s="228"/>
      <c r="AQ307" s="228"/>
      <c r="AR307" s="228"/>
      <c r="AS307" s="228"/>
      <c r="AT307" s="228"/>
      <c r="AU307" s="228"/>
    </row>
    <row r="308" spans="3:48" x14ac:dyDescent="0.2">
      <c r="C308" s="14"/>
      <c r="D308" s="14"/>
      <c r="AA308" s="228"/>
      <c r="AB308" s="228"/>
      <c r="AC308" s="228"/>
      <c r="AD308" s="228"/>
      <c r="AE308" s="228"/>
      <c r="AG308" s="246"/>
      <c r="AN308" s="228"/>
      <c r="AO308" s="228"/>
      <c r="AP308" s="228"/>
      <c r="AQ308" s="228"/>
      <c r="AR308" s="228"/>
      <c r="AS308" s="228"/>
      <c r="AT308" s="228"/>
      <c r="AU308" s="228"/>
    </row>
    <row r="309" spans="3:48" x14ac:dyDescent="0.2">
      <c r="C309" s="14"/>
      <c r="D309" s="14"/>
      <c r="AA309" s="228"/>
      <c r="AB309" s="228"/>
      <c r="AC309" s="228"/>
      <c r="AD309" s="228"/>
      <c r="AE309" s="228"/>
      <c r="AG309" s="246"/>
      <c r="AN309" s="228"/>
      <c r="AO309" s="228"/>
      <c r="AP309" s="228"/>
      <c r="AQ309" s="228"/>
      <c r="AR309" s="228"/>
      <c r="AS309" s="228"/>
      <c r="AT309" s="228"/>
      <c r="AU309" s="228"/>
    </row>
    <row r="310" spans="3:48" x14ac:dyDescent="0.2">
      <c r="C310" s="14"/>
      <c r="D310" s="14"/>
      <c r="AA310" s="228"/>
      <c r="AB310" s="228"/>
      <c r="AC310" s="228"/>
      <c r="AD310" s="228"/>
      <c r="AE310" s="228"/>
      <c r="AG310" s="246"/>
      <c r="AN310" s="228"/>
      <c r="AO310" s="228"/>
      <c r="AP310" s="228"/>
      <c r="AQ310" s="228"/>
      <c r="AR310" s="228"/>
      <c r="AS310" s="228"/>
      <c r="AT310" s="228"/>
      <c r="AU310" s="228"/>
    </row>
    <row r="311" spans="3:48" x14ac:dyDescent="0.2">
      <c r="C311" s="14"/>
      <c r="D311" s="14"/>
      <c r="AA311" s="228"/>
      <c r="AB311" s="228"/>
      <c r="AC311" s="228"/>
      <c r="AD311" s="228"/>
      <c r="AE311" s="228"/>
      <c r="AG311" s="246"/>
      <c r="AN311" s="228"/>
      <c r="AO311" s="228"/>
      <c r="AP311" s="228"/>
      <c r="AQ311" s="228"/>
      <c r="AR311" s="228"/>
      <c r="AS311" s="228"/>
      <c r="AT311" s="228"/>
      <c r="AU311" s="228"/>
    </row>
    <row r="312" spans="3:48" x14ac:dyDescent="0.2">
      <c r="C312" s="14"/>
      <c r="D312" s="14"/>
      <c r="AA312" s="228"/>
      <c r="AB312" s="228"/>
      <c r="AC312" s="228"/>
      <c r="AD312" s="228"/>
      <c r="AE312" s="228"/>
      <c r="AG312" s="246"/>
      <c r="AN312" s="228"/>
      <c r="AO312" s="228"/>
      <c r="AP312" s="228"/>
      <c r="AQ312" s="228"/>
      <c r="AR312" s="228"/>
      <c r="AS312" s="228"/>
      <c r="AT312" s="228"/>
      <c r="AU312" s="228"/>
    </row>
    <row r="313" spans="3:48" x14ac:dyDescent="0.2">
      <c r="C313" s="14"/>
      <c r="D313" s="14"/>
      <c r="AA313" s="228"/>
      <c r="AB313" s="228"/>
      <c r="AC313" s="228"/>
      <c r="AD313" s="228"/>
      <c r="AE313" s="228"/>
      <c r="AG313" s="246"/>
      <c r="AN313" s="228"/>
      <c r="AO313" s="228"/>
      <c r="AP313" s="228"/>
      <c r="AQ313" s="228"/>
      <c r="AR313" s="228"/>
      <c r="AS313" s="228"/>
      <c r="AT313" s="228"/>
      <c r="AU313" s="228"/>
    </row>
    <row r="314" spans="3:48" x14ac:dyDescent="0.2">
      <c r="C314" s="14"/>
      <c r="D314" s="14"/>
      <c r="AA314" s="228"/>
      <c r="AB314" s="228"/>
      <c r="AC314" s="228"/>
      <c r="AD314" s="228"/>
      <c r="AE314" s="228"/>
      <c r="AG314" s="246"/>
      <c r="AN314" s="228"/>
      <c r="AO314" s="228"/>
      <c r="AP314" s="228"/>
      <c r="AQ314" s="228"/>
      <c r="AR314" s="228"/>
      <c r="AS314" s="228"/>
      <c r="AT314" s="228"/>
      <c r="AU314" s="228"/>
    </row>
    <row r="315" spans="3:48" x14ac:dyDescent="0.2">
      <c r="C315" s="14"/>
      <c r="D315" s="14"/>
      <c r="AA315" s="228"/>
      <c r="AB315" s="228"/>
      <c r="AC315" s="228"/>
      <c r="AD315" s="228"/>
      <c r="AE315" s="228"/>
      <c r="AG315" s="246"/>
      <c r="AN315" s="228"/>
      <c r="AO315" s="228"/>
      <c r="AP315" s="228"/>
      <c r="AQ315" s="228"/>
      <c r="AR315" s="228"/>
      <c r="AS315" s="228"/>
      <c r="AT315" s="228"/>
      <c r="AU315" s="228"/>
    </row>
    <row r="316" spans="3:48" x14ac:dyDescent="0.2">
      <c r="C316" s="14"/>
      <c r="D316" s="14"/>
      <c r="AA316" s="228"/>
      <c r="AB316" s="228"/>
      <c r="AC316" s="228"/>
      <c r="AD316" s="228"/>
      <c r="AE316" s="228"/>
      <c r="AG316" s="246"/>
      <c r="AN316" s="228"/>
      <c r="AO316" s="228"/>
      <c r="AP316" s="228"/>
      <c r="AQ316" s="228"/>
      <c r="AR316" s="228"/>
      <c r="AS316" s="228"/>
      <c r="AT316" s="228"/>
      <c r="AU316" s="228"/>
    </row>
    <row r="317" spans="3:48" x14ac:dyDescent="0.2">
      <c r="C317" s="14"/>
      <c r="D317" s="14"/>
      <c r="AA317" s="228"/>
      <c r="AB317" s="228"/>
      <c r="AC317" s="228"/>
      <c r="AD317" s="228"/>
      <c r="AE317" s="228"/>
      <c r="AG317" s="246"/>
      <c r="AN317" s="228"/>
      <c r="AO317" s="228"/>
      <c r="AP317" s="228"/>
      <c r="AQ317" s="228"/>
      <c r="AR317" s="228"/>
      <c r="AS317" s="228"/>
      <c r="AT317" s="228"/>
      <c r="AU317" s="228"/>
    </row>
    <row r="318" spans="3:48" x14ac:dyDescent="0.2">
      <c r="C318" s="14"/>
      <c r="D318" s="14"/>
      <c r="AA318" s="228"/>
      <c r="AB318" s="228"/>
      <c r="AC318" s="228"/>
      <c r="AD318" s="228"/>
      <c r="AE318" s="228"/>
      <c r="AG318" s="246"/>
      <c r="AN318" s="228"/>
      <c r="AO318" s="228"/>
      <c r="AP318" s="228"/>
      <c r="AQ318" s="228"/>
      <c r="AR318" s="228"/>
      <c r="AS318" s="228"/>
      <c r="AT318" s="228"/>
      <c r="AU318" s="228"/>
    </row>
    <row r="319" spans="3:48" x14ac:dyDescent="0.2">
      <c r="C319" s="14"/>
      <c r="D319" s="14"/>
      <c r="AA319" s="228"/>
      <c r="AB319" s="228"/>
      <c r="AC319" s="228"/>
      <c r="AD319" s="228"/>
      <c r="AE319" s="228"/>
      <c r="AG319" s="246"/>
      <c r="AN319" s="228"/>
      <c r="AO319" s="228"/>
      <c r="AP319" s="228"/>
      <c r="AQ319" s="228"/>
      <c r="AR319" s="228"/>
      <c r="AS319" s="228"/>
      <c r="AT319" s="228"/>
      <c r="AU319" s="228"/>
    </row>
    <row r="320" spans="3:48" x14ac:dyDescent="0.2">
      <c r="C320" s="14"/>
      <c r="D320" s="14"/>
      <c r="AA320" s="228"/>
      <c r="AB320" s="228"/>
      <c r="AC320" s="228"/>
      <c r="AD320" s="228"/>
      <c r="AE320" s="228"/>
      <c r="AG320" s="246"/>
      <c r="AN320" s="228"/>
      <c r="AO320" s="228"/>
      <c r="AP320" s="228"/>
      <c r="AQ320" s="228"/>
      <c r="AR320" s="228"/>
      <c r="AS320" s="228"/>
      <c r="AT320" s="228"/>
      <c r="AU320" s="228"/>
    </row>
    <row r="321" spans="3:48" x14ac:dyDescent="0.2">
      <c r="C321" s="14"/>
      <c r="D321" s="14"/>
      <c r="AA321" s="228"/>
      <c r="AB321" s="228"/>
      <c r="AC321" s="228"/>
      <c r="AD321" s="228"/>
      <c r="AE321" s="228"/>
      <c r="AG321" s="246"/>
      <c r="AN321" s="228"/>
      <c r="AO321" s="228"/>
      <c r="AP321" s="228"/>
      <c r="AQ321" s="228"/>
      <c r="AR321" s="228"/>
      <c r="AS321" s="228"/>
      <c r="AT321" s="228"/>
      <c r="AU321" s="228"/>
    </row>
    <row r="322" spans="3:48" x14ac:dyDescent="0.2">
      <c r="C322" s="14"/>
      <c r="D322" s="14"/>
      <c r="AA322" s="228"/>
      <c r="AB322" s="228"/>
      <c r="AC322" s="228"/>
      <c r="AD322" s="228"/>
      <c r="AE322" s="228"/>
      <c r="AG322" s="246"/>
      <c r="AN322" s="228"/>
      <c r="AO322" s="228"/>
      <c r="AP322" s="228"/>
      <c r="AQ322" s="228"/>
      <c r="AR322" s="228"/>
      <c r="AS322" s="228"/>
      <c r="AT322" s="228"/>
      <c r="AU322" s="228"/>
      <c r="AV322" s="228"/>
    </row>
    <row r="323" spans="3:48" x14ac:dyDescent="0.2">
      <c r="C323" s="14"/>
      <c r="D323" s="14"/>
      <c r="AA323" s="228"/>
      <c r="AB323" s="228"/>
      <c r="AC323" s="228"/>
      <c r="AD323" s="228"/>
      <c r="AE323" s="228"/>
      <c r="AG323" s="246"/>
      <c r="AN323" s="228"/>
      <c r="AO323" s="228"/>
      <c r="AP323" s="228"/>
      <c r="AQ323" s="228"/>
      <c r="AR323" s="228"/>
      <c r="AS323" s="228"/>
      <c r="AT323" s="228"/>
      <c r="AU323" s="228"/>
    </row>
    <row r="324" spans="3:48" x14ac:dyDescent="0.2">
      <c r="C324" s="14"/>
      <c r="D324" s="14"/>
      <c r="AA324" s="228"/>
      <c r="AB324" s="228"/>
      <c r="AC324" s="228"/>
      <c r="AD324" s="228"/>
      <c r="AE324" s="228"/>
      <c r="AG324" s="246"/>
      <c r="AN324" s="228"/>
      <c r="AO324" s="228"/>
      <c r="AP324" s="228"/>
      <c r="AQ324" s="228"/>
      <c r="AR324" s="228"/>
      <c r="AS324" s="228"/>
      <c r="AT324" s="228"/>
      <c r="AU324" s="228"/>
    </row>
    <row r="325" spans="3:48" x14ac:dyDescent="0.2">
      <c r="C325" s="14"/>
      <c r="D325" s="14"/>
      <c r="AA325" s="228"/>
      <c r="AB325" s="228"/>
      <c r="AC325" s="228"/>
      <c r="AD325" s="228"/>
      <c r="AE325" s="228"/>
      <c r="AG325" s="246"/>
      <c r="AN325" s="228"/>
      <c r="AO325" s="228"/>
      <c r="AP325" s="228"/>
      <c r="AQ325" s="228"/>
      <c r="AR325" s="228"/>
      <c r="AS325" s="228"/>
      <c r="AT325" s="228"/>
      <c r="AU325" s="228"/>
    </row>
    <row r="326" spans="3:48" x14ac:dyDescent="0.2">
      <c r="C326" s="14"/>
      <c r="D326" s="14"/>
      <c r="AA326" s="228"/>
      <c r="AB326" s="228"/>
      <c r="AC326" s="228"/>
      <c r="AD326" s="228"/>
      <c r="AE326" s="228"/>
      <c r="AG326" s="246"/>
      <c r="AN326" s="228"/>
      <c r="AO326" s="228"/>
      <c r="AP326" s="228"/>
      <c r="AQ326" s="228"/>
      <c r="AR326" s="228"/>
      <c r="AS326" s="228"/>
      <c r="AT326" s="228"/>
      <c r="AU326" s="228"/>
    </row>
    <row r="327" spans="3:48" x14ac:dyDescent="0.2">
      <c r="C327" s="14"/>
      <c r="D327" s="14"/>
      <c r="AA327" s="228"/>
      <c r="AB327" s="228"/>
      <c r="AC327" s="228"/>
      <c r="AD327" s="228"/>
      <c r="AE327" s="228"/>
      <c r="AG327" s="246"/>
      <c r="AN327" s="228"/>
      <c r="AO327" s="228"/>
      <c r="AP327" s="228"/>
      <c r="AQ327" s="228"/>
      <c r="AR327" s="228"/>
      <c r="AS327" s="228"/>
      <c r="AT327" s="228"/>
      <c r="AU327" s="228"/>
    </row>
    <row r="328" spans="3:48" x14ac:dyDescent="0.2">
      <c r="C328" s="14"/>
      <c r="D328" s="14"/>
      <c r="AA328" s="228"/>
      <c r="AB328" s="228"/>
      <c r="AC328" s="228"/>
      <c r="AD328" s="228"/>
      <c r="AE328" s="228"/>
      <c r="AG328" s="246"/>
      <c r="AN328" s="228"/>
      <c r="AO328" s="228"/>
      <c r="AP328" s="228"/>
      <c r="AQ328" s="228"/>
      <c r="AR328" s="228"/>
      <c r="AS328" s="228"/>
      <c r="AT328" s="228"/>
      <c r="AU328" s="228"/>
    </row>
    <row r="329" spans="3:48" x14ac:dyDescent="0.2">
      <c r="C329" s="14"/>
      <c r="D329" s="14"/>
      <c r="AA329" s="228"/>
      <c r="AB329" s="228"/>
      <c r="AC329" s="228"/>
      <c r="AD329" s="228"/>
      <c r="AE329" s="228"/>
      <c r="AG329" s="246"/>
      <c r="AN329" s="228"/>
      <c r="AO329" s="228"/>
      <c r="AP329" s="228"/>
      <c r="AQ329" s="228"/>
      <c r="AR329" s="228"/>
      <c r="AS329" s="228"/>
      <c r="AT329" s="228"/>
      <c r="AU329" s="228"/>
    </row>
    <row r="330" spans="3:48" x14ac:dyDescent="0.2">
      <c r="C330" s="14"/>
      <c r="D330" s="14"/>
      <c r="AA330" s="228"/>
      <c r="AB330" s="228"/>
      <c r="AC330" s="228"/>
      <c r="AD330" s="228"/>
      <c r="AE330" s="228"/>
      <c r="AG330" s="246"/>
      <c r="AN330" s="228"/>
      <c r="AO330" s="228"/>
      <c r="AP330" s="228"/>
      <c r="AQ330" s="228"/>
      <c r="AR330" s="228"/>
      <c r="AS330" s="228"/>
      <c r="AT330" s="228"/>
      <c r="AU330" s="228"/>
    </row>
    <row r="331" spans="3:48" x14ac:dyDescent="0.2">
      <c r="C331" s="14"/>
      <c r="D331" s="14"/>
      <c r="AA331" s="228"/>
      <c r="AB331" s="228"/>
      <c r="AC331" s="228"/>
      <c r="AD331" s="228"/>
      <c r="AE331" s="228"/>
      <c r="AG331" s="246"/>
      <c r="AN331" s="228"/>
      <c r="AO331" s="228"/>
      <c r="AP331" s="228"/>
      <c r="AQ331" s="228"/>
      <c r="AR331" s="228"/>
      <c r="AS331" s="228"/>
      <c r="AT331" s="228"/>
      <c r="AU331" s="228"/>
    </row>
    <row r="332" spans="3:48" x14ac:dyDescent="0.2">
      <c r="C332" s="14"/>
      <c r="D332" s="14"/>
      <c r="AA332" s="228"/>
      <c r="AB332" s="228"/>
      <c r="AC332" s="228"/>
      <c r="AD332" s="228"/>
      <c r="AE332" s="228"/>
      <c r="AG332" s="246"/>
      <c r="AN332" s="228"/>
      <c r="AO332" s="228"/>
      <c r="AP332" s="228"/>
      <c r="AQ332" s="228"/>
      <c r="AR332" s="228"/>
      <c r="AS332" s="228"/>
      <c r="AT332" s="228"/>
      <c r="AU332" s="228"/>
    </row>
    <row r="333" spans="3:48" x14ac:dyDescent="0.2">
      <c r="C333" s="14"/>
      <c r="D333" s="14"/>
      <c r="AA333" s="228"/>
      <c r="AB333" s="228"/>
      <c r="AC333" s="228"/>
      <c r="AD333" s="228"/>
      <c r="AE333" s="228"/>
      <c r="AG333" s="246"/>
      <c r="AN333" s="228"/>
      <c r="AO333" s="228"/>
      <c r="AP333" s="228"/>
      <c r="AQ333" s="228"/>
      <c r="AR333" s="228"/>
      <c r="AS333" s="228"/>
      <c r="AT333" s="228"/>
      <c r="AU333" s="228"/>
    </row>
    <row r="334" spans="3:48" x14ac:dyDescent="0.2">
      <c r="C334" s="14"/>
      <c r="D334" s="14"/>
      <c r="AA334" s="228"/>
      <c r="AB334" s="228"/>
      <c r="AC334" s="228"/>
      <c r="AD334" s="228"/>
      <c r="AE334" s="228"/>
      <c r="AG334" s="246"/>
      <c r="AN334" s="228"/>
      <c r="AO334" s="228"/>
      <c r="AP334" s="228"/>
      <c r="AQ334" s="228"/>
      <c r="AR334" s="228"/>
      <c r="AS334" s="228"/>
      <c r="AT334" s="228"/>
      <c r="AU334" s="228"/>
    </row>
    <row r="335" spans="3:48" x14ac:dyDescent="0.2">
      <c r="C335" s="14"/>
      <c r="D335" s="14"/>
      <c r="AA335" s="228"/>
      <c r="AB335" s="228"/>
      <c r="AC335" s="228"/>
      <c r="AD335" s="228"/>
      <c r="AE335" s="228"/>
      <c r="AG335" s="246"/>
      <c r="AN335" s="228"/>
      <c r="AO335" s="228"/>
      <c r="AP335" s="228"/>
      <c r="AQ335" s="228"/>
      <c r="AR335" s="228"/>
      <c r="AS335" s="228"/>
      <c r="AT335" s="228"/>
      <c r="AU335" s="228"/>
    </row>
    <row r="336" spans="3:48" x14ac:dyDescent="0.2">
      <c r="C336" s="14"/>
      <c r="D336" s="14"/>
      <c r="AA336" s="228"/>
      <c r="AB336" s="228"/>
      <c r="AC336" s="228"/>
      <c r="AD336" s="228"/>
      <c r="AE336" s="228"/>
      <c r="AG336" s="246"/>
      <c r="AN336" s="228"/>
      <c r="AO336" s="228"/>
      <c r="AP336" s="228"/>
      <c r="AQ336" s="228"/>
      <c r="AR336" s="228"/>
      <c r="AS336" s="228"/>
      <c r="AT336" s="228"/>
      <c r="AU336" s="228"/>
      <c r="AV336" s="228"/>
    </row>
    <row r="337" spans="3:47" x14ac:dyDescent="0.2">
      <c r="C337" s="14"/>
      <c r="D337" s="14"/>
      <c r="AA337" s="228"/>
      <c r="AB337" s="228"/>
      <c r="AC337" s="228"/>
      <c r="AD337" s="228"/>
      <c r="AE337" s="228"/>
      <c r="AG337" s="246"/>
      <c r="AN337" s="228"/>
      <c r="AO337" s="228"/>
      <c r="AP337" s="228"/>
      <c r="AQ337" s="228"/>
      <c r="AR337" s="228"/>
      <c r="AS337" s="228"/>
      <c r="AT337" s="228"/>
      <c r="AU337" s="228"/>
    </row>
    <row r="338" spans="3:47" x14ac:dyDescent="0.2">
      <c r="C338" s="14"/>
      <c r="D338" s="14"/>
      <c r="AA338" s="228"/>
      <c r="AB338" s="228"/>
      <c r="AC338" s="228"/>
      <c r="AD338" s="228"/>
      <c r="AE338" s="228"/>
      <c r="AG338" s="246"/>
      <c r="AN338" s="228"/>
      <c r="AO338" s="228"/>
      <c r="AP338" s="228"/>
      <c r="AQ338" s="228"/>
      <c r="AR338" s="228"/>
      <c r="AS338" s="228"/>
      <c r="AT338" s="228"/>
      <c r="AU338" s="228"/>
    </row>
    <row r="339" spans="3:47" x14ac:dyDescent="0.2">
      <c r="C339" s="14"/>
      <c r="D339" s="14"/>
      <c r="AA339" s="228"/>
      <c r="AB339" s="228"/>
      <c r="AC339" s="228"/>
      <c r="AD339" s="228"/>
      <c r="AE339" s="228"/>
      <c r="AG339" s="246"/>
      <c r="AN339" s="228"/>
      <c r="AO339" s="228"/>
      <c r="AP339" s="228"/>
      <c r="AQ339" s="228"/>
      <c r="AR339" s="228"/>
      <c r="AS339" s="228"/>
      <c r="AT339" s="228"/>
      <c r="AU339" s="228"/>
    </row>
    <row r="340" spans="3:47" x14ac:dyDescent="0.2">
      <c r="C340" s="14"/>
      <c r="D340" s="14"/>
      <c r="AA340" s="228"/>
      <c r="AB340" s="228"/>
      <c r="AC340" s="228"/>
      <c r="AD340" s="228"/>
      <c r="AE340" s="228"/>
      <c r="AG340" s="246"/>
      <c r="AN340" s="228"/>
      <c r="AO340" s="228"/>
      <c r="AP340" s="228"/>
      <c r="AQ340" s="228"/>
      <c r="AR340" s="228"/>
      <c r="AS340" s="228"/>
      <c r="AT340" s="228"/>
      <c r="AU340" s="228"/>
    </row>
    <row r="341" spans="3:47" x14ac:dyDescent="0.2">
      <c r="C341" s="14"/>
      <c r="D341" s="14"/>
      <c r="AA341" s="228"/>
      <c r="AB341" s="228"/>
      <c r="AC341" s="228"/>
      <c r="AD341" s="228"/>
      <c r="AE341" s="228"/>
      <c r="AG341" s="246"/>
      <c r="AN341" s="228"/>
      <c r="AO341" s="228"/>
      <c r="AP341" s="228"/>
      <c r="AQ341" s="228"/>
      <c r="AR341" s="228"/>
      <c r="AS341" s="228"/>
      <c r="AT341" s="228"/>
      <c r="AU341" s="228"/>
    </row>
    <row r="342" spans="3:47" x14ac:dyDescent="0.2">
      <c r="C342" s="14"/>
      <c r="D342" s="14"/>
      <c r="AA342" s="228"/>
      <c r="AB342" s="228"/>
      <c r="AC342" s="228"/>
      <c r="AD342" s="228"/>
      <c r="AE342" s="228"/>
      <c r="AG342" s="246"/>
      <c r="AN342" s="228"/>
      <c r="AO342" s="228"/>
      <c r="AP342" s="228"/>
      <c r="AQ342" s="228"/>
      <c r="AR342" s="228"/>
      <c r="AS342" s="228"/>
      <c r="AT342" s="228"/>
      <c r="AU342" s="228"/>
    </row>
    <row r="343" spans="3:47" x14ac:dyDescent="0.2">
      <c r="C343" s="14"/>
      <c r="D343" s="14"/>
      <c r="AA343" s="228"/>
      <c r="AB343" s="228"/>
      <c r="AC343" s="228"/>
      <c r="AD343" s="228"/>
      <c r="AE343" s="228"/>
      <c r="AG343" s="246"/>
      <c r="AN343" s="228"/>
      <c r="AO343" s="228"/>
      <c r="AP343" s="228"/>
      <c r="AQ343" s="228"/>
      <c r="AR343" s="228"/>
      <c r="AS343" s="228"/>
      <c r="AT343" s="228"/>
      <c r="AU343" s="228"/>
    </row>
    <row r="344" spans="3:47" x14ac:dyDescent="0.2">
      <c r="C344" s="14"/>
      <c r="D344" s="14"/>
      <c r="AA344" s="228"/>
      <c r="AB344" s="228"/>
      <c r="AC344" s="228"/>
      <c r="AD344" s="228"/>
      <c r="AE344" s="228"/>
      <c r="AG344" s="246"/>
      <c r="AN344" s="228"/>
      <c r="AO344" s="228"/>
      <c r="AP344" s="228"/>
      <c r="AQ344" s="228"/>
      <c r="AR344" s="228"/>
      <c r="AS344" s="228"/>
      <c r="AT344" s="228"/>
      <c r="AU344" s="228"/>
    </row>
    <row r="345" spans="3:47" x14ac:dyDescent="0.2">
      <c r="C345" s="14"/>
      <c r="D345" s="14"/>
      <c r="AA345" s="228"/>
      <c r="AB345" s="228"/>
      <c r="AC345" s="228"/>
      <c r="AD345" s="228"/>
      <c r="AE345" s="228"/>
      <c r="AG345" s="246"/>
      <c r="AN345" s="228"/>
      <c r="AO345" s="228"/>
      <c r="AP345" s="228"/>
      <c r="AQ345" s="228"/>
      <c r="AR345" s="228"/>
      <c r="AS345" s="228"/>
      <c r="AT345" s="228"/>
      <c r="AU345" s="228"/>
    </row>
    <row r="346" spans="3:47" x14ac:dyDescent="0.2">
      <c r="C346" s="14"/>
      <c r="D346" s="14"/>
      <c r="AA346" s="228"/>
      <c r="AB346" s="228"/>
      <c r="AC346" s="228"/>
      <c r="AD346" s="228"/>
      <c r="AE346" s="228"/>
      <c r="AG346" s="246"/>
      <c r="AN346" s="228"/>
      <c r="AO346" s="228"/>
      <c r="AP346" s="228"/>
      <c r="AQ346" s="228"/>
      <c r="AR346" s="228"/>
      <c r="AS346" s="228"/>
      <c r="AT346" s="228"/>
      <c r="AU346" s="228"/>
    </row>
    <row r="347" spans="3:47" x14ac:dyDescent="0.2">
      <c r="C347" s="14"/>
      <c r="D347" s="14"/>
      <c r="AA347" s="228"/>
      <c r="AB347" s="228"/>
      <c r="AC347" s="228"/>
      <c r="AD347" s="228"/>
      <c r="AE347" s="228"/>
      <c r="AG347" s="246"/>
      <c r="AN347" s="228"/>
      <c r="AO347" s="228"/>
      <c r="AP347" s="228"/>
      <c r="AQ347" s="228"/>
      <c r="AR347" s="228"/>
      <c r="AS347" s="228"/>
      <c r="AT347" s="228"/>
      <c r="AU347" s="228"/>
    </row>
    <row r="348" spans="3:47" x14ac:dyDescent="0.2">
      <c r="C348" s="14"/>
      <c r="D348" s="14"/>
      <c r="AA348" s="228"/>
      <c r="AB348" s="228"/>
      <c r="AC348" s="228"/>
      <c r="AD348" s="228"/>
      <c r="AE348" s="228"/>
      <c r="AG348" s="246"/>
      <c r="AN348" s="228"/>
      <c r="AO348" s="228"/>
      <c r="AP348" s="228"/>
      <c r="AQ348" s="228"/>
      <c r="AR348" s="228"/>
      <c r="AS348" s="228"/>
      <c r="AT348" s="228"/>
      <c r="AU348" s="228"/>
    </row>
    <row r="349" spans="3:47" x14ac:dyDescent="0.2">
      <c r="C349" s="14"/>
      <c r="D349" s="14"/>
      <c r="AA349" s="228"/>
      <c r="AB349" s="228"/>
      <c r="AC349" s="228"/>
      <c r="AD349" s="228"/>
      <c r="AE349" s="228"/>
      <c r="AG349" s="246"/>
      <c r="AN349" s="228"/>
      <c r="AO349" s="228"/>
      <c r="AP349" s="228"/>
      <c r="AQ349" s="228"/>
      <c r="AR349" s="228"/>
      <c r="AS349" s="228"/>
      <c r="AT349" s="228"/>
      <c r="AU349" s="228"/>
    </row>
    <row r="350" spans="3:47" x14ac:dyDescent="0.2">
      <c r="C350" s="14"/>
      <c r="D350" s="14"/>
      <c r="AA350" s="228"/>
      <c r="AB350" s="228"/>
      <c r="AC350" s="228"/>
      <c r="AD350" s="228"/>
      <c r="AE350" s="228"/>
      <c r="AG350" s="246"/>
      <c r="AN350" s="228"/>
      <c r="AO350" s="228"/>
      <c r="AP350" s="228"/>
      <c r="AQ350" s="228"/>
      <c r="AR350" s="228"/>
      <c r="AS350" s="228"/>
      <c r="AT350" s="228"/>
      <c r="AU350" s="228"/>
    </row>
    <row r="351" spans="3:47" x14ac:dyDescent="0.2">
      <c r="C351" s="14"/>
      <c r="D351" s="14"/>
      <c r="AA351" s="228"/>
      <c r="AB351" s="228"/>
      <c r="AC351" s="228"/>
      <c r="AD351" s="228"/>
      <c r="AE351" s="228"/>
      <c r="AG351" s="246"/>
      <c r="AN351" s="228"/>
      <c r="AO351" s="228"/>
      <c r="AP351" s="228"/>
      <c r="AQ351" s="228"/>
      <c r="AR351" s="228"/>
      <c r="AS351" s="228"/>
      <c r="AT351" s="228"/>
      <c r="AU351" s="228"/>
    </row>
    <row r="352" spans="3:47" x14ac:dyDescent="0.2">
      <c r="C352" s="14"/>
      <c r="D352" s="14"/>
      <c r="AA352" s="228"/>
      <c r="AB352" s="228"/>
      <c r="AC352" s="228"/>
      <c r="AD352" s="228"/>
      <c r="AE352" s="228"/>
      <c r="AG352" s="246"/>
      <c r="AN352" s="228"/>
      <c r="AO352" s="228"/>
      <c r="AP352" s="228"/>
      <c r="AQ352" s="228"/>
      <c r="AR352" s="228"/>
      <c r="AS352" s="228"/>
      <c r="AT352" s="228"/>
      <c r="AU352" s="228"/>
    </row>
    <row r="353" spans="3:64" x14ac:dyDescent="0.2">
      <c r="C353" s="14"/>
      <c r="D353" s="14"/>
      <c r="AA353" s="228"/>
      <c r="AB353" s="228"/>
      <c r="AC353" s="228"/>
      <c r="AD353" s="228"/>
      <c r="AE353" s="228"/>
      <c r="AG353" s="246"/>
      <c r="AN353" s="228"/>
      <c r="AO353" s="228"/>
      <c r="AP353" s="228"/>
      <c r="AQ353" s="228"/>
      <c r="AR353" s="228"/>
      <c r="AS353" s="228"/>
      <c r="AT353" s="228"/>
      <c r="AU353" s="228"/>
    </row>
    <row r="354" spans="3:64" x14ac:dyDescent="0.2">
      <c r="C354" s="14"/>
      <c r="D354" s="14"/>
      <c r="AA354" s="228"/>
      <c r="AB354" s="228"/>
      <c r="AC354" s="228"/>
      <c r="AD354" s="228"/>
      <c r="AE354" s="228"/>
      <c r="AG354" s="246"/>
      <c r="AN354" s="228"/>
      <c r="AO354" s="228"/>
      <c r="AP354" s="228"/>
      <c r="AQ354" s="228"/>
      <c r="AR354" s="228"/>
      <c r="AS354" s="228"/>
      <c r="AT354" s="228"/>
      <c r="AU354" s="228"/>
      <c r="AV354" s="228"/>
    </row>
    <row r="355" spans="3:64" x14ac:dyDescent="0.2">
      <c r="C355" s="14"/>
      <c r="D355" s="14"/>
      <c r="AA355" s="228"/>
      <c r="AB355" s="228"/>
      <c r="AC355" s="228"/>
      <c r="AD355" s="228"/>
      <c r="AE355" s="228"/>
      <c r="AG355" s="246"/>
      <c r="AN355" s="228"/>
      <c r="AO355" s="228"/>
      <c r="AP355" s="228"/>
      <c r="AQ355" s="228"/>
      <c r="AR355" s="228"/>
      <c r="AS355" s="228"/>
      <c r="AT355" s="228"/>
      <c r="AU355" s="228"/>
    </row>
    <row r="356" spans="3:64" x14ac:dyDescent="0.2">
      <c r="C356" s="14"/>
      <c r="D356" s="14"/>
      <c r="AA356" s="228"/>
      <c r="AB356" s="228"/>
      <c r="AC356" s="228"/>
      <c r="AD356" s="228"/>
      <c r="AE356" s="228"/>
      <c r="AG356" s="246"/>
      <c r="AN356" s="228"/>
      <c r="AO356" s="228"/>
      <c r="AP356" s="228"/>
      <c r="AQ356" s="228"/>
      <c r="AR356" s="228"/>
      <c r="AS356" s="228"/>
      <c r="AT356" s="228"/>
      <c r="AU356" s="228"/>
    </row>
    <row r="357" spans="3:64" x14ac:dyDescent="0.2">
      <c r="C357" s="14"/>
      <c r="D357" s="14"/>
      <c r="AA357" s="228"/>
      <c r="AB357" s="228"/>
      <c r="AC357" s="228"/>
      <c r="AD357" s="228"/>
      <c r="AE357" s="228"/>
      <c r="AG357" s="246"/>
      <c r="AN357" s="228"/>
      <c r="AO357" s="228"/>
      <c r="AP357" s="228"/>
      <c r="AQ357" s="228"/>
      <c r="AR357" s="228"/>
      <c r="AS357" s="228"/>
      <c r="AT357" s="228"/>
      <c r="AU357" s="228"/>
    </row>
    <row r="358" spans="3:64" x14ac:dyDescent="0.2">
      <c r="C358" s="14"/>
      <c r="D358" s="14"/>
      <c r="AA358" s="228"/>
      <c r="AB358" s="228"/>
      <c r="AC358" s="228"/>
      <c r="AD358" s="228"/>
      <c r="AE358" s="228"/>
      <c r="AG358" s="246"/>
      <c r="AN358" s="228"/>
      <c r="AO358" s="228"/>
      <c r="AP358" s="228"/>
      <c r="AQ358" s="228"/>
      <c r="AR358" s="228"/>
      <c r="AS358" s="228"/>
      <c r="AT358" s="228"/>
      <c r="AU358" s="228"/>
    </row>
    <row r="359" spans="3:64" x14ac:dyDescent="0.2">
      <c r="C359" s="14"/>
      <c r="D359" s="14"/>
      <c r="AA359" s="228"/>
      <c r="AB359" s="228"/>
      <c r="AC359" s="228"/>
      <c r="AD359" s="228"/>
      <c r="AE359" s="228"/>
      <c r="AG359" s="246"/>
      <c r="AN359" s="228"/>
      <c r="AO359" s="228"/>
      <c r="AP359" s="228"/>
      <c r="AQ359" s="228"/>
      <c r="AR359" s="228"/>
      <c r="AS359" s="228"/>
      <c r="AT359" s="228"/>
      <c r="AU359" s="228"/>
    </row>
    <row r="360" spans="3:64" x14ac:dyDescent="0.2">
      <c r="C360" s="14"/>
      <c r="D360" s="14"/>
      <c r="AA360" s="228"/>
      <c r="AB360" s="228"/>
      <c r="AC360" s="228"/>
      <c r="AD360" s="228"/>
      <c r="AE360" s="228"/>
      <c r="AG360" s="246"/>
      <c r="AN360" s="228"/>
      <c r="AO360" s="228"/>
      <c r="AP360" s="228"/>
      <c r="AQ360" s="228"/>
      <c r="AR360" s="228"/>
      <c r="AS360" s="228"/>
      <c r="AT360" s="228"/>
      <c r="AU360" s="228"/>
    </row>
    <row r="361" spans="3:64" x14ac:dyDescent="0.2">
      <c r="C361" s="14"/>
      <c r="D361" s="14"/>
      <c r="AA361" s="228"/>
      <c r="AB361" s="228"/>
      <c r="AC361" s="228"/>
      <c r="AD361" s="228"/>
      <c r="AE361" s="228"/>
      <c r="AG361" s="246"/>
      <c r="AN361" s="228"/>
      <c r="AO361" s="228"/>
      <c r="AP361" s="228"/>
      <c r="AQ361" s="228"/>
      <c r="AR361" s="228"/>
      <c r="AS361" s="228"/>
      <c r="AT361" s="228"/>
      <c r="AU361" s="228"/>
    </row>
    <row r="362" spans="3:64" x14ac:dyDescent="0.2">
      <c r="C362" s="14"/>
      <c r="D362" s="14"/>
      <c r="AA362" s="228"/>
      <c r="AB362" s="228"/>
      <c r="AC362" s="228"/>
      <c r="AD362" s="228"/>
      <c r="AE362" s="228"/>
      <c r="AG362" s="246"/>
      <c r="AN362" s="228"/>
      <c r="AO362" s="228"/>
      <c r="AP362" s="228"/>
      <c r="AQ362" s="228"/>
      <c r="AR362" s="228"/>
      <c r="AS362" s="228"/>
      <c r="AT362" s="228"/>
      <c r="AU362" s="228"/>
    </row>
    <row r="363" spans="3:64" x14ac:dyDescent="0.2">
      <c r="C363" s="14"/>
      <c r="D363" s="14"/>
      <c r="AA363" s="228"/>
      <c r="AB363" s="228"/>
      <c r="AC363" s="228"/>
      <c r="AD363" s="228"/>
      <c r="AE363" s="228"/>
      <c r="AG363" s="246"/>
      <c r="AN363" s="228"/>
      <c r="AO363" s="228"/>
      <c r="AP363" s="228"/>
      <c r="AQ363" s="228"/>
      <c r="AR363" s="228"/>
      <c r="AS363" s="228"/>
      <c r="AT363" s="228"/>
      <c r="AU363" s="228"/>
    </row>
    <row r="364" spans="3:64" x14ac:dyDescent="0.2">
      <c r="C364" s="14"/>
      <c r="D364" s="14"/>
      <c r="AA364" s="228"/>
      <c r="AB364" s="228"/>
      <c r="AC364" s="228"/>
      <c r="AD364" s="228"/>
      <c r="AE364" s="228"/>
      <c r="AG364" s="246"/>
      <c r="AN364" s="228"/>
      <c r="AO364" s="228"/>
      <c r="AP364" s="228"/>
      <c r="AQ364" s="228"/>
      <c r="AR364" s="228"/>
      <c r="AS364" s="228"/>
      <c r="AT364" s="228"/>
      <c r="AU364" s="228"/>
    </row>
    <row r="365" spans="3:64" x14ac:dyDescent="0.2">
      <c r="C365" s="14"/>
      <c r="D365" s="14"/>
      <c r="AA365" s="228"/>
      <c r="AB365" s="228"/>
      <c r="AC365" s="228"/>
      <c r="AD365" s="228"/>
      <c r="AE365" s="228"/>
      <c r="AG365" s="246"/>
      <c r="AN365" s="228"/>
      <c r="AO365" s="228"/>
      <c r="AP365" s="228"/>
      <c r="AQ365" s="228"/>
      <c r="AR365" s="228"/>
      <c r="AS365" s="228"/>
      <c r="AT365" s="228"/>
      <c r="AU365" s="228"/>
    </row>
    <row r="366" spans="3:64" x14ac:dyDescent="0.2">
      <c r="C366" s="14"/>
      <c r="D366" s="14"/>
      <c r="AA366" s="228"/>
      <c r="AB366" s="228"/>
      <c r="AC366" s="228"/>
      <c r="AD366" s="228"/>
      <c r="AE366" s="228"/>
      <c r="AG366" s="246"/>
      <c r="AN366" s="228"/>
      <c r="AO366" s="228"/>
      <c r="AP366" s="228"/>
      <c r="AQ366" s="228"/>
      <c r="AR366" s="228"/>
      <c r="AS366" s="228"/>
      <c r="AT366" s="228"/>
      <c r="AU366" s="228"/>
    </row>
    <row r="367" spans="3:64" x14ac:dyDescent="0.2">
      <c r="C367" s="14"/>
      <c r="D367" s="14"/>
      <c r="AA367" s="228"/>
      <c r="AB367" s="228"/>
      <c r="AC367" s="228"/>
      <c r="AD367" s="228"/>
      <c r="AE367" s="228"/>
      <c r="AG367" s="246"/>
      <c r="AN367" s="228"/>
      <c r="AO367" s="228"/>
      <c r="AP367" s="228"/>
      <c r="AQ367" s="228"/>
      <c r="AR367" s="228"/>
      <c r="AS367" s="228"/>
      <c r="AT367" s="228"/>
      <c r="AU367" s="228"/>
    </row>
    <row r="368" spans="3:64" x14ac:dyDescent="0.2">
      <c r="C368" s="14"/>
      <c r="D368" s="14"/>
      <c r="AA368" s="228"/>
      <c r="AB368" s="228"/>
      <c r="AC368" s="228"/>
      <c r="AD368" s="228"/>
      <c r="AE368" s="228"/>
      <c r="AG368" s="246"/>
      <c r="AN368" s="228"/>
      <c r="AO368" s="228"/>
      <c r="AP368" s="228"/>
      <c r="AQ368" s="228"/>
      <c r="AR368" s="228"/>
      <c r="AS368" s="228"/>
      <c r="AT368" s="228"/>
      <c r="AU368" s="228"/>
      <c r="AV368" s="228"/>
      <c r="AW368" s="228"/>
      <c r="AX368" s="228"/>
      <c r="AY368" s="228"/>
      <c r="AZ368" s="228"/>
      <c r="BA368" s="228"/>
      <c r="BB368" s="228"/>
      <c r="BC368" s="228"/>
      <c r="BD368" s="228"/>
      <c r="BE368" s="228"/>
      <c r="BF368" s="228"/>
      <c r="BG368" s="228"/>
      <c r="BH368" s="228"/>
      <c r="BI368" s="228"/>
      <c r="BJ368" s="228"/>
      <c r="BK368" s="228"/>
      <c r="BL368" s="228"/>
    </row>
    <row r="369" spans="3:47" x14ac:dyDescent="0.2">
      <c r="C369" s="14"/>
      <c r="D369" s="14"/>
      <c r="AA369" s="228"/>
      <c r="AB369" s="228"/>
      <c r="AC369" s="228"/>
      <c r="AD369" s="228"/>
      <c r="AE369" s="228"/>
      <c r="AG369" s="246"/>
      <c r="AN369" s="228"/>
      <c r="AO369" s="228"/>
      <c r="AP369" s="228"/>
      <c r="AQ369" s="228"/>
      <c r="AR369" s="228"/>
      <c r="AS369" s="228"/>
      <c r="AT369" s="228"/>
      <c r="AU369" s="228"/>
    </row>
    <row r="370" spans="3:47" x14ac:dyDescent="0.2">
      <c r="C370" s="14"/>
      <c r="D370" s="14"/>
      <c r="AA370" s="228"/>
      <c r="AB370" s="228"/>
      <c r="AC370" s="228"/>
      <c r="AD370" s="228"/>
      <c r="AE370" s="228"/>
      <c r="AG370" s="246"/>
      <c r="AN370" s="228"/>
      <c r="AO370" s="228"/>
      <c r="AP370" s="228"/>
      <c r="AQ370" s="228"/>
      <c r="AR370" s="228"/>
      <c r="AS370" s="228"/>
      <c r="AT370" s="228"/>
      <c r="AU370" s="228"/>
    </row>
    <row r="371" spans="3:47" x14ac:dyDescent="0.2">
      <c r="C371" s="14"/>
      <c r="D371" s="14"/>
      <c r="AA371" s="228"/>
      <c r="AB371" s="228"/>
      <c r="AC371" s="228"/>
      <c r="AD371" s="228"/>
      <c r="AE371" s="228"/>
      <c r="AG371" s="246"/>
      <c r="AN371" s="228"/>
      <c r="AO371" s="228"/>
      <c r="AP371" s="228"/>
      <c r="AQ371" s="228"/>
      <c r="AR371" s="228"/>
      <c r="AS371" s="228"/>
      <c r="AT371" s="228"/>
      <c r="AU371" s="228"/>
    </row>
    <row r="372" spans="3:47" x14ac:dyDescent="0.2">
      <c r="C372" s="14"/>
      <c r="D372" s="14"/>
      <c r="AA372" s="228"/>
      <c r="AB372" s="228"/>
      <c r="AC372" s="228"/>
      <c r="AD372" s="228"/>
      <c r="AE372" s="228"/>
      <c r="AG372" s="246"/>
      <c r="AN372" s="228"/>
      <c r="AO372" s="228"/>
      <c r="AP372" s="228"/>
      <c r="AQ372" s="228"/>
      <c r="AR372" s="228"/>
      <c r="AS372" s="228"/>
      <c r="AT372" s="228"/>
      <c r="AU372" s="228"/>
    </row>
    <row r="373" spans="3:47" x14ac:dyDescent="0.2">
      <c r="C373" s="14"/>
      <c r="D373" s="14"/>
      <c r="AA373" s="228"/>
      <c r="AB373" s="228"/>
      <c r="AC373" s="228"/>
      <c r="AD373" s="228"/>
      <c r="AE373" s="228"/>
      <c r="AG373" s="246"/>
      <c r="AN373" s="228"/>
      <c r="AO373" s="228"/>
      <c r="AP373" s="228"/>
      <c r="AQ373" s="228"/>
      <c r="AR373" s="228"/>
      <c r="AS373" s="228"/>
      <c r="AT373" s="228"/>
      <c r="AU373" s="228"/>
    </row>
    <row r="374" spans="3:47" x14ac:dyDescent="0.2">
      <c r="C374" s="14"/>
      <c r="D374" s="14"/>
      <c r="AA374" s="228"/>
      <c r="AB374" s="228"/>
      <c r="AC374" s="228"/>
      <c r="AD374" s="228"/>
      <c r="AE374" s="228"/>
      <c r="AG374" s="246"/>
      <c r="AN374" s="228"/>
      <c r="AO374" s="228"/>
      <c r="AP374" s="228"/>
      <c r="AQ374" s="228"/>
      <c r="AR374" s="228"/>
      <c r="AS374" s="228"/>
      <c r="AT374" s="228"/>
      <c r="AU374" s="228"/>
    </row>
    <row r="375" spans="3:47" x14ac:dyDescent="0.2">
      <c r="C375" s="14"/>
      <c r="D375" s="14"/>
      <c r="AA375" s="228"/>
      <c r="AB375" s="228"/>
      <c r="AC375" s="228"/>
      <c r="AD375" s="228"/>
      <c r="AE375" s="228"/>
      <c r="AG375" s="246"/>
      <c r="AN375" s="228"/>
      <c r="AO375" s="228"/>
      <c r="AP375" s="228"/>
      <c r="AQ375" s="228"/>
      <c r="AR375" s="228"/>
      <c r="AS375" s="228"/>
      <c r="AT375" s="228"/>
      <c r="AU375" s="228"/>
    </row>
    <row r="376" spans="3:47" x14ac:dyDescent="0.2">
      <c r="C376" s="14"/>
      <c r="D376" s="14"/>
      <c r="AA376" s="228"/>
      <c r="AB376" s="228"/>
      <c r="AC376" s="228"/>
      <c r="AD376" s="228"/>
      <c r="AE376" s="228"/>
      <c r="AG376" s="246"/>
      <c r="AN376" s="228"/>
      <c r="AO376" s="228"/>
      <c r="AP376" s="228"/>
      <c r="AQ376" s="228"/>
      <c r="AR376" s="228"/>
      <c r="AS376" s="228"/>
      <c r="AT376" s="228"/>
      <c r="AU376" s="228"/>
    </row>
    <row r="377" spans="3:47" x14ac:dyDescent="0.2">
      <c r="C377" s="14"/>
      <c r="D377" s="14"/>
      <c r="AA377" s="228"/>
      <c r="AB377" s="228"/>
      <c r="AC377" s="228"/>
      <c r="AD377" s="228"/>
      <c r="AE377" s="228"/>
      <c r="AG377" s="246"/>
      <c r="AN377" s="228"/>
      <c r="AO377" s="228"/>
      <c r="AP377" s="228"/>
      <c r="AQ377" s="228"/>
      <c r="AR377" s="228"/>
      <c r="AS377" s="228"/>
      <c r="AT377" s="228"/>
      <c r="AU377" s="228"/>
    </row>
    <row r="378" spans="3:47" x14ac:dyDescent="0.2">
      <c r="C378" s="14"/>
      <c r="D378" s="14"/>
      <c r="AA378" s="228"/>
      <c r="AB378" s="228"/>
      <c r="AC378" s="228"/>
      <c r="AD378" s="228"/>
      <c r="AE378" s="228"/>
      <c r="AG378" s="246"/>
      <c r="AN378" s="228"/>
      <c r="AO378" s="228"/>
      <c r="AP378" s="228"/>
      <c r="AQ378" s="228"/>
      <c r="AR378" s="228"/>
      <c r="AS378" s="228"/>
      <c r="AT378" s="228"/>
      <c r="AU378" s="228"/>
    </row>
    <row r="379" spans="3:47" x14ac:dyDescent="0.2">
      <c r="C379" s="14"/>
      <c r="D379" s="14"/>
      <c r="AA379" s="228"/>
      <c r="AB379" s="228"/>
      <c r="AC379" s="228"/>
      <c r="AD379" s="228"/>
      <c r="AE379" s="228"/>
      <c r="AG379" s="246"/>
      <c r="AN379" s="228"/>
      <c r="AO379" s="228"/>
      <c r="AP379" s="228"/>
      <c r="AQ379" s="228"/>
      <c r="AR379" s="228"/>
      <c r="AS379" s="228"/>
      <c r="AT379" s="228"/>
      <c r="AU379" s="228"/>
    </row>
    <row r="380" spans="3:47" x14ac:dyDescent="0.2">
      <c r="C380" s="14"/>
      <c r="D380" s="14"/>
      <c r="AA380" s="228"/>
      <c r="AB380" s="228"/>
      <c r="AC380" s="228"/>
      <c r="AD380" s="228"/>
      <c r="AE380" s="228"/>
      <c r="AG380" s="246"/>
      <c r="AN380" s="228"/>
      <c r="AO380" s="228"/>
      <c r="AP380" s="228"/>
      <c r="AQ380" s="228"/>
      <c r="AR380" s="228"/>
      <c r="AS380" s="228"/>
      <c r="AT380" s="228"/>
      <c r="AU380" s="228"/>
    </row>
    <row r="381" spans="3:47" x14ac:dyDescent="0.2">
      <c r="C381" s="14"/>
      <c r="D381" s="14"/>
      <c r="AA381" s="228"/>
      <c r="AB381" s="228"/>
      <c r="AC381" s="228"/>
      <c r="AD381" s="228"/>
      <c r="AE381" s="228"/>
      <c r="AG381" s="246"/>
      <c r="AN381" s="228"/>
      <c r="AO381" s="228"/>
      <c r="AP381" s="228"/>
      <c r="AQ381" s="228"/>
      <c r="AR381" s="228"/>
      <c r="AS381" s="228"/>
      <c r="AT381" s="228"/>
      <c r="AU381" s="228"/>
    </row>
    <row r="382" spans="3:47" x14ac:dyDescent="0.2">
      <c r="C382" s="14"/>
      <c r="D382" s="14"/>
      <c r="AA382" s="228"/>
      <c r="AB382" s="228"/>
      <c r="AC382" s="228"/>
      <c r="AD382" s="228"/>
      <c r="AE382" s="228"/>
      <c r="AG382" s="246"/>
      <c r="AN382" s="228"/>
      <c r="AO382" s="228"/>
      <c r="AP382" s="228"/>
      <c r="AQ382" s="228"/>
      <c r="AR382" s="228"/>
      <c r="AS382" s="228"/>
      <c r="AT382" s="228"/>
      <c r="AU382" s="228"/>
    </row>
    <row r="383" spans="3:47" x14ac:dyDescent="0.2">
      <c r="C383" s="14"/>
      <c r="D383" s="14"/>
      <c r="AA383" s="228"/>
      <c r="AB383" s="228"/>
      <c r="AC383" s="228"/>
      <c r="AD383" s="228"/>
      <c r="AE383" s="228"/>
      <c r="AG383" s="246"/>
      <c r="AN383" s="228"/>
      <c r="AO383" s="228"/>
      <c r="AP383" s="228"/>
      <c r="AQ383" s="228"/>
      <c r="AR383" s="228"/>
      <c r="AS383" s="228"/>
      <c r="AT383" s="228"/>
      <c r="AU383" s="228"/>
    </row>
    <row r="384" spans="3:47" x14ac:dyDescent="0.2">
      <c r="C384" s="14"/>
      <c r="D384" s="14"/>
      <c r="AA384" s="228"/>
      <c r="AB384" s="228"/>
      <c r="AC384" s="228"/>
      <c r="AD384" s="228"/>
      <c r="AE384" s="228"/>
      <c r="AG384" s="246"/>
      <c r="AN384" s="228"/>
      <c r="AO384" s="228"/>
      <c r="AP384" s="228"/>
      <c r="AQ384" s="228"/>
      <c r="AR384" s="228"/>
      <c r="AS384" s="228"/>
      <c r="AT384" s="228"/>
      <c r="AU384" s="228"/>
    </row>
    <row r="385" spans="3:64" x14ac:dyDescent="0.2">
      <c r="C385" s="14"/>
      <c r="D385" s="14"/>
      <c r="AA385" s="228"/>
      <c r="AB385" s="228"/>
      <c r="AC385" s="228"/>
      <c r="AD385" s="228"/>
      <c r="AE385" s="228"/>
      <c r="AG385" s="246"/>
      <c r="AN385" s="228"/>
      <c r="AO385" s="228"/>
      <c r="AP385" s="228"/>
      <c r="AQ385" s="228"/>
      <c r="AR385" s="228"/>
      <c r="AS385" s="228"/>
      <c r="AT385" s="228"/>
      <c r="AU385" s="228"/>
    </row>
    <row r="386" spans="3:64" x14ac:dyDescent="0.2">
      <c r="C386" s="14"/>
      <c r="D386" s="14"/>
      <c r="AA386" s="228"/>
      <c r="AB386" s="228"/>
      <c r="AC386" s="228"/>
      <c r="AD386" s="228"/>
      <c r="AE386" s="228"/>
      <c r="AG386" s="246"/>
      <c r="AN386" s="228"/>
      <c r="AO386" s="228"/>
      <c r="AP386" s="228"/>
      <c r="AQ386" s="228"/>
      <c r="AR386" s="228"/>
      <c r="AS386" s="228"/>
      <c r="AT386" s="228"/>
      <c r="AU386" s="228"/>
    </row>
    <row r="387" spans="3:64" x14ac:dyDescent="0.2">
      <c r="C387" s="14"/>
      <c r="D387" s="14"/>
      <c r="AA387" s="228"/>
      <c r="AB387" s="228"/>
      <c r="AC387" s="228"/>
      <c r="AD387" s="228"/>
      <c r="AE387" s="228"/>
      <c r="AG387" s="246"/>
      <c r="AN387" s="228"/>
      <c r="AO387" s="228"/>
      <c r="AP387" s="228"/>
      <c r="AQ387" s="228"/>
      <c r="AR387" s="228"/>
      <c r="AS387" s="228"/>
      <c r="AT387" s="228"/>
      <c r="AU387" s="228"/>
    </row>
    <row r="388" spans="3:64" x14ac:dyDescent="0.2">
      <c r="C388" s="14"/>
      <c r="D388" s="14"/>
      <c r="AA388" s="228"/>
      <c r="AB388" s="228"/>
      <c r="AC388" s="228"/>
      <c r="AD388" s="228"/>
      <c r="AE388" s="228"/>
      <c r="AG388" s="246"/>
      <c r="AN388" s="228"/>
      <c r="AO388" s="228"/>
      <c r="AP388" s="228"/>
      <c r="AQ388" s="228"/>
      <c r="AR388" s="228"/>
      <c r="AS388" s="228"/>
      <c r="AT388" s="228"/>
      <c r="AU388" s="228"/>
    </row>
    <row r="389" spans="3:64" x14ac:dyDescent="0.2">
      <c r="C389" s="14"/>
      <c r="D389" s="14"/>
      <c r="AA389" s="228"/>
      <c r="AB389" s="228"/>
      <c r="AC389" s="228"/>
      <c r="AD389" s="228"/>
      <c r="AE389" s="228"/>
      <c r="AG389" s="246"/>
      <c r="AN389" s="228"/>
      <c r="AO389" s="228"/>
      <c r="AP389" s="228"/>
      <c r="AQ389" s="228"/>
      <c r="AR389" s="228"/>
      <c r="AS389" s="228"/>
      <c r="AT389" s="228"/>
      <c r="AU389" s="228"/>
      <c r="AV389" s="228"/>
      <c r="AW389" s="228"/>
      <c r="AX389" s="228"/>
      <c r="AY389" s="228"/>
      <c r="AZ389" s="228"/>
      <c r="BA389" s="228"/>
      <c r="BB389" s="228"/>
      <c r="BC389" s="228"/>
      <c r="BD389" s="228"/>
      <c r="BE389" s="228"/>
      <c r="BF389" s="228"/>
      <c r="BG389" s="228"/>
      <c r="BH389" s="228"/>
      <c r="BI389" s="228"/>
      <c r="BJ389" s="228"/>
      <c r="BK389" s="228"/>
      <c r="BL389" s="228"/>
    </row>
    <row r="390" spans="3:64" x14ac:dyDescent="0.2">
      <c r="C390" s="14"/>
      <c r="D390" s="14"/>
      <c r="AA390" s="228"/>
      <c r="AB390" s="228"/>
      <c r="AC390" s="228"/>
      <c r="AD390" s="228"/>
      <c r="AE390" s="228"/>
      <c r="AG390" s="246"/>
      <c r="AN390" s="228"/>
      <c r="AO390" s="228"/>
      <c r="AP390" s="228"/>
      <c r="AQ390" s="228"/>
      <c r="AR390" s="228"/>
      <c r="AS390" s="228"/>
      <c r="AT390" s="228"/>
      <c r="AU390" s="228"/>
    </row>
    <row r="391" spans="3:64" x14ac:dyDescent="0.2">
      <c r="C391" s="14"/>
      <c r="D391" s="14"/>
      <c r="AA391" s="228"/>
      <c r="AB391" s="228"/>
      <c r="AC391" s="228"/>
      <c r="AD391" s="228"/>
      <c r="AE391" s="228"/>
      <c r="AG391" s="246"/>
      <c r="AN391" s="228"/>
      <c r="AO391" s="228"/>
      <c r="AP391" s="228"/>
      <c r="AQ391" s="228"/>
      <c r="AR391" s="228"/>
      <c r="AS391" s="228"/>
      <c r="AT391" s="228"/>
      <c r="AU391" s="228"/>
      <c r="AV391" s="228"/>
    </row>
    <row r="392" spans="3:64" x14ac:dyDescent="0.2">
      <c r="C392" s="14"/>
      <c r="D392" s="14"/>
      <c r="AA392" s="228"/>
      <c r="AB392" s="228"/>
      <c r="AC392" s="228"/>
      <c r="AD392" s="228"/>
      <c r="AE392" s="228"/>
      <c r="AG392" s="246"/>
      <c r="AN392" s="228"/>
      <c r="AO392" s="228"/>
      <c r="AP392" s="228"/>
      <c r="AQ392" s="228"/>
      <c r="AR392" s="228"/>
      <c r="AS392" s="228"/>
      <c r="AT392" s="228"/>
      <c r="AU392" s="228"/>
    </row>
    <row r="393" spans="3:64" x14ac:dyDescent="0.2">
      <c r="C393" s="14"/>
      <c r="D393" s="14"/>
      <c r="AA393" s="228"/>
      <c r="AB393" s="228"/>
      <c r="AC393" s="228"/>
      <c r="AD393" s="228"/>
      <c r="AE393" s="228"/>
      <c r="AG393" s="246"/>
      <c r="AN393" s="228"/>
      <c r="AO393" s="228"/>
      <c r="AP393" s="228"/>
      <c r="AQ393" s="228"/>
      <c r="AR393" s="228"/>
      <c r="AS393" s="228"/>
      <c r="AT393" s="228"/>
      <c r="AU393" s="228"/>
    </row>
    <row r="394" spans="3:64" x14ac:dyDescent="0.2">
      <c r="C394" s="14"/>
      <c r="D394" s="14"/>
      <c r="AA394" s="228"/>
      <c r="AB394" s="228"/>
      <c r="AC394" s="228"/>
      <c r="AD394" s="228"/>
      <c r="AE394" s="228"/>
      <c r="AG394" s="246"/>
      <c r="AN394" s="228"/>
      <c r="AO394" s="228"/>
      <c r="AP394" s="228"/>
      <c r="AQ394" s="228"/>
      <c r="AR394" s="228"/>
      <c r="AS394" s="228"/>
      <c r="AT394" s="228"/>
      <c r="AU394" s="228"/>
    </row>
    <row r="395" spans="3:64" x14ac:dyDescent="0.2">
      <c r="C395" s="14"/>
      <c r="D395" s="14"/>
      <c r="AA395" s="228"/>
      <c r="AB395" s="228"/>
      <c r="AC395" s="228"/>
      <c r="AD395" s="228"/>
      <c r="AE395" s="228"/>
      <c r="AG395" s="246"/>
      <c r="AN395" s="228"/>
      <c r="AO395" s="228"/>
      <c r="AP395" s="228"/>
      <c r="AQ395" s="228"/>
      <c r="AR395" s="228"/>
      <c r="AS395" s="228"/>
      <c r="AT395" s="228"/>
      <c r="AU395" s="228"/>
    </row>
    <row r="396" spans="3:64" x14ac:dyDescent="0.2">
      <c r="C396" s="14"/>
      <c r="D396" s="14"/>
      <c r="AA396" s="228"/>
      <c r="AB396" s="228"/>
      <c r="AC396" s="228"/>
      <c r="AD396" s="228"/>
      <c r="AE396" s="228"/>
      <c r="AG396" s="246"/>
      <c r="AN396" s="228"/>
      <c r="AO396" s="228"/>
      <c r="AP396" s="228"/>
      <c r="AQ396" s="228"/>
      <c r="AR396" s="228"/>
      <c r="AS396" s="228"/>
      <c r="AT396" s="228"/>
      <c r="AU396" s="228"/>
    </row>
    <row r="397" spans="3:64" x14ac:dyDescent="0.2">
      <c r="C397" s="14"/>
      <c r="D397" s="14"/>
      <c r="AA397" s="228"/>
      <c r="AB397" s="228"/>
      <c r="AC397" s="228"/>
      <c r="AD397" s="228"/>
      <c r="AE397" s="228"/>
      <c r="AG397" s="246"/>
      <c r="AN397" s="228"/>
      <c r="AO397" s="228"/>
      <c r="AP397" s="228"/>
      <c r="AQ397" s="228"/>
      <c r="AR397" s="228"/>
      <c r="AS397" s="228"/>
      <c r="AT397" s="228"/>
      <c r="AU397" s="228"/>
    </row>
    <row r="398" spans="3:64" x14ac:dyDescent="0.2">
      <c r="C398" s="14"/>
      <c r="D398" s="14"/>
      <c r="AA398" s="228"/>
      <c r="AB398" s="228"/>
      <c r="AC398" s="228"/>
      <c r="AD398" s="228"/>
      <c r="AE398" s="228"/>
      <c r="AG398" s="246"/>
      <c r="AN398" s="228"/>
      <c r="AO398" s="228"/>
      <c r="AP398" s="228"/>
      <c r="AQ398" s="228"/>
      <c r="AR398" s="228"/>
      <c r="AS398" s="228"/>
      <c r="AT398" s="228"/>
      <c r="AU398" s="228"/>
    </row>
    <row r="399" spans="3:64" x14ac:dyDescent="0.2">
      <c r="C399" s="14"/>
      <c r="D399" s="14"/>
      <c r="AA399" s="228"/>
      <c r="AB399" s="228"/>
      <c r="AC399" s="228"/>
      <c r="AD399" s="228"/>
      <c r="AE399" s="228"/>
      <c r="AG399" s="246"/>
      <c r="AN399" s="228"/>
      <c r="AO399" s="228"/>
      <c r="AP399" s="228"/>
      <c r="AQ399" s="228"/>
      <c r="AR399" s="228"/>
      <c r="AS399" s="228"/>
      <c r="AT399" s="228"/>
      <c r="AU399" s="228"/>
    </row>
    <row r="400" spans="3:64" x14ac:dyDescent="0.2">
      <c r="C400" s="14"/>
      <c r="D400" s="14"/>
      <c r="AA400" s="228"/>
      <c r="AB400" s="228"/>
      <c r="AC400" s="228"/>
      <c r="AD400" s="228"/>
      <c r="AE400" s="228"/>
      <c r="AG400" s="246"/>
      <c r="AN400" s="228"/>
      <c r="AO400" s="228"/>
      <c r="AP400" s="228"/>
      <c r="AQ400" s="228"/>
      <c r="AR400" s="228"/>
      <c r="AS400" s="228"/>
      <c r="AT400" s="228"/>
      <c r="AU400" s="228"/>
    </row>
    <row r="401" spans="3:64" x14ac:dyDescent="0.2">
      <c r="C401" s="14"/>
      <c r="D401" s="14"/>
      <c r="AA401" s="228"/>
      <c r="AB401" s="228"/>
      <c r="AC401" s="228"/>
      <c r="AD401" s="228"/>
      <c r="AE401" s="228"/>
      <c r="AG401" s="246"/>
      <c r="AN401" s="228"/>
      <c r="AO401" s="228"/>
      <c r="AP401" s="228"/>
      <c r="AQ401" s="228"/>
      <c r="AR401" s="228"/>
      <c r="AS401" s="228"/>
      <c r="AT401" s="228"/>
      <c r="AU401" s="228"/>
    </row>
    <row r="402" spans="3:64" x14ac:dyDescent="0.2">
      <c r="C402" s="14"/>
      <c r="D402" s="14"/>
      <c r="AA402" s="228"/>
      <c r="AB402" s="228"/>
      <c r="AC402" s="228"/>
      <c r="AD402" s="228"/>
      <c r="AE402" s="228"/>
      <c r="AG402" s="246"/>
      <c r="AN402" s="228"/>
      <c r="AO402" s="228"/>
      <c r="AP402" s="228"/>
      <c r="AQ402" s="228"/>
      <c r="AR402" s="228"/>
      <c r="AS402" s="228"/>
      <c r="AT402" s="228"/>
      <c r="AU402" s="228"/>
    </row>
    <row r="403" spans="3:64" x14ac:dyDescent="0.2">
      <c r="C403" s="14"/>
      <c r="D403" s="14"/>
      <c r="AA403" s="228"/>
      <c r="AB403" s="228"/>
      <c r="AC403" s="228"/>
      <c r="AD403" s="228"/>
      <c r="AE403" s="228"/>
      <c r="AG403" s="246"/>
      <c r="AN403" s="228"/>
      <c r="AO403" s="228"/>
      <c r="AP403" s="228"/>
      <c r="AQ403" s="228"/>
      <c r="AR403" s="228"/>
      <c r="AS403" s="228"/>
      <c r="AT403" s="228"/>
      <c r="AU403" s="228"/>
    </row>
    <row r="404" spans="3:64" x14ac:dyDescent="0.2">
      <c r="C404" s="14"/>
      <c r="D404" s="14"/>
      <c r="AA404" s="228"/>
      <c r="AB404" s="228"/>
      <c r="AC404" s="228"/>
      <c r="AD404" s="228"/>
      <c r="AE404" s="228"/>
      <c r="AG404" s="246"/>
      <c r="AN404" s="228"/>
      <c r="AO404" s="228"/>
      <c r="AP404" s="228"/>
      <c r="AQ404" s="228"/>
      <c r="AR404" s="228"/>
      <c r="AS404" s="228"/>
      <c r="AT404" s="228"/>
      <c r="AU404" s="228"/>
    </row>
    <row r="405" spans="3:64" x14ac:dyDescent="0.2">
      <c r="C405" s="14"/>
      <c r="D405" s="14"/>
      <c r="AA405" s="228"/>
      <c r="AB405" s="228"/>
      <c r="AC405" s="228"/>
      <c r="AD405" s="228"/>
      <c r="AE405" s="228"/>
      <c r="AG405" s="246"/>
      <c r="AN405" s="228"/>
      <c r="AO405" s="228"/>
      <c r="AP405" s="228"/>
      <c r="AQ405" s="228"/>
      <c r="AR405" s="228"/>
      <c r="AS405" s="228"/>
      <c r="AT405" s="228"/>
      <c r="AU405" s="228"/>
    </row>
    <row r="406" spans="3:64" x14ac:dyDescent="0.2">
      <c r="C406" s="14"/>
      <c r="D406" s="14"/>
      <c r="AA406" s="228"/>
      <c r="AB406" s="228"/>
      <c r="AC406" s="228"/>
      <c r="AD406" s="228"/>
      <c r="AE406" s="228"/>
      <c r="AG406" s="246"/>
      <c r="AN406" s="228"/>
      <c r="AO406" s="228"/>
      <c r="AP406" s="228"/>
      <c r="AQ406" s="228"/>
      <c r="AR406" s="228"/>
      <c r="AS406" s="228"/>
      <c r="AT406" s="228"/>
      <c r="AU406" s="228"/>
    </row>
    <row r="407" spans="3:64" x14ac:dyDescent="0.2">
      <c r="C407" s="14"/>
      <c r="D407" s="14"/>
      <c r="AA407" s="228"/>
      <c r="AB407" s="228"/>
      <c r="AC407" s="228"/>
      <c r="AD407" s="228"/>
      <c r="AE407" s="228"/>
      <c r="AG407" s="246"/>
      <c r="AN407" s="228"/>
      <c r="AO407" s="228"/>
      <c r="AP407" s="228"/>
      <c r="AQ407" s="228"/>
      <c r="AR407" s="228"/>
      <c r="AS407" s="228"/>
      <c r="AT407" s="228"/>
      <c r="AU407" s="228"/>
    </row>
    <row r="408" spans="3:64" x14ac:dyDescent="0.2">
      <c r="C408" s="14"/>
      <c r="D408" s="14"/>
      <c r="AA408" s="228"/>
      <c r="AB408" s="228"/>
      <c r="AC408" s="228"/>
      <c r="AD408" s="228"/>
      <c r="AE408" s="228"/>
      <c r="AG408" s="246"/>
      <c r="AN408" s="228"/>
      <c r="AO408" s="228"/>
      <c r="AP408" s="228"/>
      <c r="AQ408" s="228"/>
      <c r="AR408" s="228"/>
      <c r="AS408" s="228"/>
      <c r="AT408" s="228"/>
      <c r="AU408" s="228"/>
      <c r="AV408" s="228"/>
      <c r="AW408" s="228"/>
      <c r="AX408" s="228"/>
      <c r="AY408" s="228"/>
      <c r="AZ408" s="228"/>
      <c r="BA408" s="228"/>
      <c r="BB408" s="228"/>
      <c r="BC408" s="228"/>
      <c r="BD408" s="228"/>
      <c r="BE408" s="228"/>
      <c r="BF408" s="228"/>
      <c r="BG408" s="228"/>
      <c r="BH408" s="228"/>
      <c r="BI408" s="228"/>
      <c r="BJ408" s="228"/>
      <c r="BK408" s="228"/>
      <c r="BL408" s="228"/>
    </row>
    <row r="409" spans="3:64" x14ac:dyDescent="0.2">
      <c r="C409" s="14"/>
      <c r="D409" s="14"/>
      <c r="AA409" s="228"/>
      <c r="AB409" s="228"/>
      <c r="AC409" s="228"/>
      <c r="AD409" s="228"/>
      <c r="AE409" s="228"/>
      <c r="AG409" s="246"/>
      <c r="AN409" s="228"/>
      <c r="AO409" s="228"/>
      <c r="AP409" s="228"/>
      <c r="AQ409" s="228"/>
      <c r="AR409" s="228"/>
      <c r="AS409" s="228"/>
      <c r="AT409" s="228"/>
      <c r="AU409" s="228"/>
      <c r="AV409" s="228"/>
    </row>
    <row r="410" spans="3:64" x14ac:dyDescent="0.2">
      <c r="C410" s="14"/>
      <c r="D410" s="14"/>
      <c r="AA410" s="228"/>
      <c r="AB410" s="228"/>
      <c r="AC410" s="228"/>
      <c r="AD410" s="228"/>
      <c r="AE410" s="228"/>
      <c r="AG410" s="246"/>
      <c r="AN410" s="228"/>
      <c r="AO410" s="228"/>
      <c r="AP410" s="228"/>
      <c r="AQ410" s="228"/>
      <c r="AR410" s="228"/>
      <c r="AS410" s="228"/>
      <c r="AT410" s="228"/>
      <c r="AU410" s="228"/>
      <c r="AV410" s="228"/>
      <c r="AX410" s="228"/>
    </row>
    <row r="411" spans="3:64" x14ac:dyDescent="0.2">
      <c r="C411" s="14"/>
      <c r="D411" s="14"/>
      <c r="AA411" s="228"/>
      <c r="AB411" s="228"/>
      <c r="AC411" s="228"/>
      <c r="AD411" s="228"/>
      <c r="AE411" s="228"/>
      <c r="AG411" s="246"/>
      <c r="AN411" s="228"/>
      <c r="AO411" s="228"/>
      <c r="AP411" s="228"/>
      <c r="AQ411" s="228"/>
      <c r="AR411" s="228"/>
      <c r="AS411" s="228"/>
      <c r="AT411" s="228"/>
      <c r="AU411" s="228"/>
    </row>
    <row r="412" spans="3:64" x14ac:dyDescent="0.2">
      <c r="C412" s="14"/>
      <c r="D412" s="14"/>
      <c r="AA412" s="228"/>
      <c r="AB412" s="228"/>
      <c r="AC412" s="228"/>
      <c r="AD412" s="228"/>
      <c r="AE412" s="228"/>
      <c r="AG412" s="246"/>
      <c r="AN412" s="228"/>
      <c r="AO412" s="228"/>
      <c r="AP412" s="228"/>
      <c r="AQ412" s="228"/>
      <c r="AR412" s="228"/>
      <c r="AS412" s="228"/>
      <c r="AT412" s="228"/>
      <c r="AU412" s="228"/>
    </row>
    <row r="413" spans="3:64" x14ac:dyDescent="0.2">
      <c r="C413" s="14"/>
      <c r="D413" s="14"/>
      <c r="AA413" s="228"/>
      <c r="AB413" s="228"/>
      <c r="AC413" s="228"/>
      <c r="AD413" s="228"/>
      <c r="AE413" s="228"/>
      <c r="AG413" s="246"/>
      <c r="AN413" s="228"/>
      <c r="AO413" s="228"/>
      <c r="AP413" s="228"/>
      <c r="AQ413" s="228"/>
      <c r="AR413" s="228"/>
      <c r="AS413" s="228"/>
      <c r="AT413" s="228"/>
      <c r="AU413" s="228"/>
    </row>
    <row r="414" spans="3:64" x14ac:dyDescent="0.2">
      <c r="C414" s="14"/>
      <c r="D414" s="14"/>
      <c r="AA414" s="228"/>
      <c r="AB414" s="228"/>
      <c r="AC414" s="228"/>
      <c r="AD414" s="228"/>
      <c r="AE414" s="228"/>
      <c r="AG414" s="246"/>
      <c r="AN414" s="228"/>
      <c r="AO414" s="228"/>
      <c r="AP414" s="228"/>
      <c r="AQ414" s="228"/>
      <c r="AR414" s="228"/>
      <c r="AS414" s="228"/>
      <c r="AT414" s="228"/>
      <c r="AU414" s="228"/>
      <c r="AV414" s="228"/>
    </row>
    <row r="415" spans="3:64" x14ac:dyDescent="0.2">
      <c r="C415" s="14"/>
      <c r="D415" s="14"/>
      <c r="AA415" s="228"/>
      <c r="AB415" s="228"/>
      <c r="AC415" s="228"/>
      <c r="AD415" s="228"/>
      <c r="AE415" s="228"/>
      <c r="AG415" s="246"/>
      <c r="AN415" s="228"/>
      <c r="AO415" s="228"/>
      <c r="AP415" s="228"/>
      <c r="AQ415" s="228"/>
      <c r="AR415" s="228"/>
      <c r="AS415" s="228"/>
      <c r="AT415" s="228"/>
      <c r="AU415" s="228"/>
    </row>
    <row r="416" spans="3:64" x14ac:dyDescent="0.2">
      <c r="C416" s="14"/>
      <c r="D416" s="14"/>
      <c r="AA416" s="228"/>
      <c r="AB416" s="228"/>
      <c r="AC416" s="228"/>
      <c r="AD416" s="228"/>
      <c r="AE416" s="228"/>
      <c r="AG416" s="246"/>
      <c r="AN416" s="228"/>
      <c r="AO416" s="228"/>
      <c r="AP416" s="228"/>
      <c r="AQ416" s="228"/>
      <c r="AR416" s="228"/>
      <c r="AS416" s="228"/>
      <c r="AT416" s="228"/>
      <c r="AU416" s="228"/>
    </row>
    <row r="417" spans="3:47" x14ac:dyDescent="0.2">
      <c r="C417" s="14"/>
      <c r="D417" s="14"/>
      <c r="AA417" s="228"/>
      <c r="AB417" s="228"/>
      <c r="AC417" s="228"/>
      <c r="AD417" s="228"/>
      <c r="AE417" s="228"/>
      <c r="AG417" s="246"/>
      <c r="AN417" s="228"/>
      <c r="AO417" s="228"/>
      <c r="AP417" s="228"/>
      <c r="AQ417" s="228"/>
      <c r="AR417" s="228"/>
      <c r="AS417" s="228"/>
      <c r="AT417" s="228"/>
      <c r="AU417" s="228"/>
    </row>
    <row r="418" spans="3:47" x14ac:dyDescent="0.2">
      <c r="C418" s="14"/>
      <c r="D418" s="14"/>
      <c r="AA418" s="228"/>
      <c r="AB418" s="228"/>
      <c r="AC418" s="228"/>
      <c r="AD418" s="228"/>
      <c r="AE418" s="228"/>
      <c r="AG418" s="246"/>
      <c r="AN418" s="228"/>
      <c r="AO418" s="228"/>
      <c r="AP418" s="228"/>
      <c r="AQ418" s="228"/>
      <c r="AR418" s="228"/>
      <c r="AS418" s="228"/>
      <c r="AT418" s="228"/>
      <c r="AU418" s="228"/>
    </row>
    <row r="419" spans="3:47" x14ac:dyDescent="0.2">
      <c r="C419" s="14"/>
      <c r="D419" s="14"/>
      <c r="AA419" s="228"/>
      <c r="AB419" s="228"/>
      <c r="AC419" s="228"/>
      <c r="AD419" s="228"/>
      <c r="AE419" s="228"/>
      <c r="AG419" s="246"/>
      <c r="AN419" s="228"/>
      <c r="AO419" s="228"/>
      <c r="AP419" s="228"/>
      <c r="AQ419" s="228"/>
      <c r="AR419" s="228"/>
      <c r="AS419" s="228"/>
      <c r="AT419" s="228"/>
      <c r="AU419" s="228"/>
    </row>
    <row r="420" spans="3:47" x14ac:dyDescent="0.2">
      <c r="C420" s="14"/>
      <c r="D420" s="14"/>
      <c r="AA420" s="228"/>
      <c r="AB420" s="228"/>
      <c r="AC420" s="228"/>
      <c r="AD420" s="228"/>
      <c r="AE420" s="228"/>
      <c r="AG420" s="246"/>
      <c r="AN420" s="228"/>
      <c r="AO420" s="228"/>
      <c r="AP420" s="228"/>
      <c r="AQ420" s="228"/>
      <c r="AR420" s="228"/>
      <c r="AS420" s="228"/>
      <c r="AT420" s="228"/>
      <c r="AU420" s="228"/>
    </row>
    <row r="421" spans="3:47" x14ac:dyDescent="0.2">
      <c r="C421" s="14"/>
      <c r="D421" s="14"/>
      <c r="AA421" s="228"/>
      <c r="AB421" s="228"/>
      <c r="AC421" s="228"/>
      <c r="AD421" s="228"/>
      <c r="AE421" s="228"/>
      <c r="AG421" s="246"/>
      <c r="AN421" s="228"/>
      <c r="AO421" s="228"/>
      <c r="AP421" s="228"/>
      <c r="AQ421" s="228"/>
      <c r="AR421" s="228"/>
      <c r="AS421" s="228"/>
      <c r="AT421" s="228"/>
      <c r="AU421" s="228"/>
    </row>
    <row r="422" spans="3:47" x14ac:dyDescent="0.2">
      <c r="C422" s="14"/>
      <c r="D422" s="14"/>
      <c r="AA422" s="228"/>
      <c r="AB422" s="228"/>
      <c r="AC422" s="228"/>
      <c r="AD422" s="228"/>
      <c r="AE422" s="228"/>
      <c r="AG422" s="246"/>
      <c r="AN422" s="228"/>
      <c r="AO422" s="228"/>
      <c r="AP422" s="228"/>
      <c r="AQ422" s="228"/>
      <c r="AR422" s="228"/>
      <c r="AS422" s="228"/>
      <c r="AT422" s="228"/>
      <c r="AU422" s="228"/>
    </row>
    <row r="423" spans="3:47" x14ac:dyDescent="0.2">
      <c r="C423" s="14"/>
      <c r="D423" s="14"/>
      <c r="AA423" s="228"/>
      <c r="AB423" s="228"/>
      <c r="AC423" s="228"/>
      <c r="AD423" s="228"/>
      <c r="AE423" s="228"/>
      <c r="AG423" s="246"/>
      <c r="AN423" s="228"/>
      <c r="AO423" s="228"/>
      <c r="AP423" s="228"/>
      <c r="AQ423" s="228"/>
      <c r="AR423" s="228"/>
      <c r="AS423" s="228"/>
      <c r="AT423" s="228"/>
      <c r="AU423" s="228"/>
    </row>
    <row r="424" spans="3:47" x14ac:dyDescent="0.2">
      <c r="C424" s="14"/>
      <c r="D424" s="14"/>
      <c r="AA424" s="228"/>
      <c r="AB424" s="228"/>
      <c r="AC424" s="228"/>
      <c r="AD424" s="228"/>
      <c r="AE424" s="228"/>
      <c r="AG424" s="246"/>
      <c r="AN424" s="228"/>
      <c r="AO424" s="228"/>
      <c r="AP424" s="228"/>
      <c r="AQ424" s="228"/>
      <c r="AR424" s="228"/>
      <c r="AS424" s="228"/>
      <c r="AT424" s="228"/>
      <c r="AU424" s="228"/>
    </row>
    <row r="425" spans="3:47" x14ac:dyDescent="0.2">
      <c r="C425" s="14"/>
      <c r="D425" s="14"/>
      <c r="AA425" s="228"/>
      <c r="AB425" s="228"/>
      <c r="AC425" s="228"/>
      <c r="AD425" s="228"/>
      <c r="AE425" s="228"/>
      <c r="AG425" s="246"/>
      <c r="AN425" s="228"/>
      <c r="AO425" s="228"/>
      <c r="AP425" s="228"/>
      <c r="AQ425" s="228"/>
      <c r="AR425" s="228"/>
      <c r="AS425" s="228"/>
      <c r="AT425" s="228"/>
      <c r="AU425" s="228"/>
    </row>
    <row r="426" spans="3:47" x14ac:dyDescent="0.2">
      <c r="C426" s="14"/>
      <c r="D426" s="14"/>
      <c r="AA426" s="228"/>
      <c r="AB426" s="228"/>
      <c r="AC426" s="228"/>
      <c r="AD426" s="228"/>
      <c r="AE426" s="228"/>
      <c r="AG426" s="246"/>
      <c r="AN426" s="228"/>
      <c r="AO426" s="228"/>
      <c r="AP426" s="228"/>
      <c r="AQ426" s="228"/>
      <c r="AR426" s="228"/>
      <c r="AS426" s="228"/>
      <c r="AT426" s="228"/>
      <c r="AU426" s="228"/>
    </row>
    <row r="427" spans="3:47" x14ac:dyDescent="0.2">
      <c r="C427" s="14"/>
      <c r="D427" s="14"/>
      <c r="AA427" s="228"/>
      <c r="AB427" s="228"/>
      <c r="AC427" s="228"/>
      <c r="AD427" s="228"/>
      <c r="AE427" s="228"/>
      <c r="AG427" s="246"/>
      <c r="AN427" s="228"/>
      <c r="AO427" s="228"/>
      <c r="AP427" s="228"/>
      <c r="AQ427" s="228"/>
      <c r="AR427" s="228"/>
      <c r="AS427" s="228"/>
      <c r="AT427" s="228"/>
      <c r="AU427" s="228"/>
    </row>
    <row r="428" spans="3:47" x14ac:dyDescent="0.2">
      <c r="C428" s="14"/>
      <c r="D428" s="14"/>
      <c r="AA428" s="228"/>
      <c r="AB428" s="228"/>
      <c r="AC428" s="228"/>
      <c r="AD428" s="228"/>
      <c r="AE428" s="228"/>
      <c r="AG428" s="246"/>
      <c r="AN428" s="228"/>
      <c r="AO428" s="228"/>
      <c r="AP428" s="228"/>
      <c r="AQ428" s="228"/>
      <c r="AR428" s="228"/>
      <c r="AS428" s="228"/>
      <c r="AT428" s="228"/>
      <c r="AU428" s="228"/>
    </row>
    <row r="429" spans="3:47" x14ac:dyDescent="0.2">
      <c r="C429" s="14"/>
      <c r="D429" s="14"/>
      <c r="AA429" s="228"/>
      <c r="AB429" s="228"/>
      <c r="AC429" s="228"/>
      <c r="AD429" s="228"/>
      <c r="AE429" s="228"/>
      <c r="AG429" s="246"/>
      <c r="AN429" s="228"/>
      <c r="AO429" s="228"/>
      <c r="AP429" s="228"/>
      <c r="AQ429" s="228"/>
      <c r="AR429" s="228"/>
      <c r="AS429" s="228"/>
      <c r="AT429" s="228"/>
      <c r="AU429" s="228"/>
    </row>
    <row r="430" spans="3:47" x14ac:dyDescent="0.2">
      <c r="C430" s="14"/>
      <c r="D430" s="14"/>
      <c r="AA430" s="228"/>
      <c r="AB430" s="228"/>
      <c r="AC430" s="228"/>
      <c r="AD430" s="228"/>
      <c r="AE430" s="228"/>
      <c r="AG430" s="246"/>
      <c r="AN430" s="228"/>
      <c r="AO430" s="228"/>
      <c r="AP430" s="228"/>
      <c r="AQ430" s="228"/>
      <c r="AR430" s="228"/>
      <c r="AS430" s="228"/>
      <c r="AT430" s="228"/>
      <c r="AU430" s="228"/>
    </row>
    <row r="431" spans="3:47" x14ac:dyDescent="0.2">
      <c r="C431" s="14"/>
      <c r="D431" s="14"/>
      <c r="AA431" s="228"/>
      <c r="AB431" s="228"/>
      <c r="AC431" s="228"/>
      <c r="AD431" s="228"/>
      <c r="AE431" s="228"/>
      <c r="AG431" s="246"/>
      <c r="AN431" s="228"/>
      <c r="AO431" s="228"/>
      <c r="AP431" s="228"/>
      <c r="AQ431" s="228"/>
      <c r="AR431" s="228"/>
      <c r="AS431" s="228"/>
      <c r="AT431" s="228"/>
      <c r="AU431" s="228"/>
    </row>
    <row r="432" spans="3:47" x14ac:dyDescent="0.2">
      <c r="C432" s="14"/>
      <c r="D432" s="14"/>
      <c r="AA432" s="228"/>
      <c r="AB432" s="228"/>
      <c r="AC432" s="228"/>
      <c r="AD432" s="228"/>
      <c r="AE432" s="228"/>
      <c r="AG432" s="246"/>
      <c r="AN432" s="228"/>
      <c r="AO432" s="228"/>
      <c r="AP432" s="228"/>
      <c r="AQ432" s="228"/>
      <c r="AR432" s="228"/>
      <c r="AS432" s="228"/>
      <c r="AT432" s="228"/>
      <c r="AU432" s="228"/>
    </row>
    <row r="433" spans="3:47" x14ac:dyDescent="0.2">
      <c r="C433" s="14"/>
      <c r="D433" s="14"/>
      <c r="AA433" s="228"/>
      <c r="AB433" s="228"/>
      <c r="AC433" s="228"/>
      <c r="AD433" s="228"/>
      <c r="AE433" s="228"/>
      <c r="AG433" s="246"/>
      <c r="AN433" s="228"/>
      <c r="AO433" s="228"/>
      <c r="AP433" s="228"/>
      <c r="AQ433" s="228"/>
      <c r="AR433" s="228"/>
      <c r="AS433" s="228"/>
      <c r="AT433" s="228"/>
      <c r="AU433" s="228"/>
    </row>
    <row r="434" spans="3:47" x14ac:dyDescent="0.2">
      <c r="C434" s="14"/>
      <c r="D434" s="14"/>
      <c r="AA434" s="228"/>
      <c r="AB434" s="228"/>
      <c r="AC434" s="228"/>
      <c r="AD434" s="228"/>
      <c r="AE434" s="228"/>
      <c r="AG434" s="246"/>
      <c r="AN434" s="228"/>
      <c r="AO434" s="228"/>
      <c r="AP434" s="228"/>
      <c r="AQ434" s="228"/>
      <c r="AR434" s="228"/>
      <c r="AS434" s="228"/>
      <c r="AT434" s="228"/>
      <c r="AU434" s="228"/>
    </row>
    <row r="435" spans="3:47" x14ac:dyDescent="0.2">
      <c r="C435" s="14"/>
      <c r="D435" s="14"/>
      <c r="AA435" s="228"/>
      <c r="AB435" s="228"/>
      <c r="AC435" s="228"/>
      <c r="AD435" s="228"/>
      <c r="AE435" s="228"/>
      <c r="AG435" s="246"/>
      <c r="AN435" s="228"/>
      <c r="AO435" s="228"/>
      <c r="AP435" s="228"/>
      <c r="AQ435" s="228"/>
      <c r="AR435" s="228"/>
      <c r="AS435" s="228"/>
      <c r="AT435" s="228"/>
      <c r="AU435" s="228"/>
    </row>
    <row r="436" spans="3:47" x14ac:dyDescent="0.2">
      <c r="C436" s="14"/>
      <c r="D436" s="14"/>
      <c r="AA436" s="228"/>
      <c r="AB436" s="228"/>
      <c r="AC436" s="228"/>
      <c r="AD436" s="228"/>
      <c r="AE436" s="228"/>
      <c r="AG436" s="246"/>
      <c r="AN436" s="228"/>
      <c r="AO436" s="228"/>
      <c r="AP436" s="228"/>
      <c r="AQ436" s="228"/>
      <c r="AR436" s="228"/>
      <c r="AS436" s="228"/>
      <c r="AT436" s="228"/>
      <c r="AU436" s="228"/>
    </row>
    <row r="437" spans="3:47" x14ac:dyDescent="0.2">
      <c r="C437" s="14"/>
      <c r="D437" s="14"/>
      <c r="AA437" s="228"/>
      <c r="AB437" s="228"/>
      <c r="AC437" s="228"/>
      <c r="AD437" s="228"/>
      <c r="AE437" s="228"/>
      <c r="AG437" s="246"/>
      <c r="AN437" s="228"/>
      <c r="AO437" s="228"/>
      <c r="AP437" s="228"/>
      <c r="AQ437" s="228"/>
      <c r="AR437" s="228"/>
      <c r="AS437" s="228"/>
      <c r="AT437" s="228"/>
      <c r="AU437" s="228"/>
    </row>
    <row r="438" spans="3:47" x14ac:dyDescent="0.2">
      <c r="C438" s="14"/>
      <c r="D438" s="14"/>
      <c r="AA438" s="228"/>
      <c r="AB438" s="228"/>
      <c r="AC438" s="228"/>
      <c r="AD438" s="228"/>
      <c r="AE438" s="228"/>
      <c r="AG438" s="246"/>
      <c r="AN438" s="228"/>
      <c r="AO438" s="228"/>
      <c r="AP438" s="228"/>
      <c r="AQ438" s="228"/>
      <c r="AR438" s="228"/>
      <c r="AS438" s="228"/>
      <c r="AT438" s="228"/>
      <c r="AU438" s="228"/>
    </row>
    <row r="439" spans="3:47" x14ac:dyDescent="0.2">
      <c r="C439" s="14"/>
      <c r="D439" s="14"/>
      <c r="AA439" s="228"/>
      <c r="AB439" s="228"/>
      <c r="AC439" s="228"/>
      <c r="AD439" s="228"/>
      <c r="AE439" s="228"/>
      <c r="AG439" s="246"/>
      <c r="AN439" s="228"/>
      <c r="AO439" s="228"/>
      <c r="AP439" s="228"/>
      <c r="AQ439" s="228"/>
      <c r="AR439" s="228"/>
      <c r="AS439" s="228"/>
      <c r="AT439" s="228"/>
      <c r="AU439" s="228"/>
    </row>
    <row r="440" spans="3:47" x14ac:dyDescent="0.2">
      <c r="C440" s="14"/>
      <c r="D440" s="14"/>
      <c r="AA440" s="228"/>
      <c r="AB440" s="228"/>
      <c r="AC440" s="228"/>
      <c r="AD440" s="228"/>
      <c r="AE440" s="228"/>
      <c r="AG440" s="246"/>
      <c r="AN440" s="228"/>
      <c r="AO440" s="228"/>
      <c r="AP440" s="228"/>
      <c r="AQ440" s="228"/>
      <c r="AR440" s="228"/>
      <c r="AS440" s="228"/>
      <c r="AT440" s="228"/>
      <c r="AU440" s="228"/>
    </row>
    <row r="441" spans="3:47" x14ac:dyDescent="0.2">
      <c r="C441" s="14"/>
      <c r="D441" s="14"/>
      <c r="AA441" s="228"/>
      <c r="AB441" s="228"/>
      <c r="AC441" s="228"/>
      <c r="AD441" s="228"/>
      <c r="AE441" s="228"/>
      <c r="AG441" s="246"/>
      <c r="AN441" s="228"/>
      <c r="AO441" s="228"/>
      <c r="AP441" s="228"/>
      <c r="AQ441" s="228"/>
      <c r="AR441" s="228"/>
      <c r="AS441" s="228"/>
      <c r="AT441" s="228"/>
      <c r="AU441" s="228"/>
    </row>
    <row r="442" spans="3:47" x14ac:dyDescent="0.2">
      <c r="C442" s="14"/>
      <c r="D442" s="14"/>
      <c r="AA442" s="228"/>
      <c r="AB442" s="228"/>
      <c r="AC442" s="228"/>
      <c r="AD442" s="228"/>
      <c r="AE442" s="228"/>
      <c r="AG442" s="246"/>
      <c r="AN442" s="228"/>
      <c r="AO442" s="228"/>
      <c r="AP442" s="228"/>
      <c r="AQ442" s="228"/>
      <c r="AR442" s="228"/>
      <c r="AS442" s="228"/>
      <c r="AT442" s="228"/>
      <c r="AU442" s="228"/>
    </row>
    <row r="443" spans="3:47" x14ac:dyDescent="0.2">
      <c r="C443" s="14"/>
      <c r="D443" s="14"/>
      <c r="AA443" s="228"/>
      <c r="AB443" s="228"/>
      <c r="AC443" s="228"/>
      <c r="AD443" s="228"/>
      <c r="AE443" s="228"/>
      <c r="AG443" s="246"/>
      <c r="AN443" s="228"/>
      <c r="AO443" s="228"/>
      <c r="AP443" s="228"/>
      <c r="AQ443" s="228"/>
      <c r="AR443" s="228"/>
      <c r="AS443" s="228"/>
      <c r="AT443" s="228"/>
      <c r="AU443" s="228"/>
    </row>
    <row r="444" spans="3:47" x14ac:dyDescent="0.2">
      <c r="C444" s="14"/>
      <c r="D444" s="14"/>
      <c r="AA444" s="228"/>
      <c r="AB444" s="228"/>
      <c r="AC444" s="228"/>
      <c r="AD444" s="228"/>
      <c r="AE444" s="228"/>
      <c r="AG444" s="246"/>
      <c r="AN444" s="228"/>
      <c r="AO444" s="228"/>
      <c r="AP444" s="228"/>
      <c r="AQ444" s="228"/>
      <c r="AR444" s="228"/>
      <c r="AS444" s="228"/>
      <c r="AT444" s="228"/>
      <c r="AU444" s="228"/>
    </row>
    <row r="445" spans="3:47" x14ac:dyDescent="0.2">
      <c r="C445" s="14"/>
      <c r="D445" s="14"/>
      <c r="AA445" s="228"/>
      <c r="AB445" s="228"/>
      <c r="AC445" s="228"/>
      <c r="AD445" s="228"/>
      <c r="AE445" s="228"/>
      <c r="AG445" s="246"/>
      <c r="AN445" s="228"/>
      <c r="AO445" s="228"/>
      <c r="AP445" s="228"/>
      <c r="AQ445" s="228"/>
      <c r="AR445" s="228"/>
      <c r="AS445" s="228"/>
      <c r="AT445" s="228"/>
      <c r="AU445" s="228"/>
    </row>
    <row r="446" spans="3:47" x14ac:dyDescent="0.2">
      <c r="C446" s="14"/>
      <c r="D446" s="14"/>
      <c r="AA446" s="228"/>
      <c r="AB446" s="228"/>
      <c r="AC446" s="228"/>
      <c r="AD446" s="228"/>
      <c r="AE446" s="228"/>
      <c r="AG446" s="246"/>
      <c r="AN446" s="228"/>
      <c r="AO446" s="228"/>
      <c r="AP446" s="228"/>
      <c r="AQ446" s="228"/>
      <c r="AR446" s="228"/>
      <c r="AS446" s="228"/>
      <c r="AT446" s="228"/>
      <c r="AU446" s="228"/>
    </row>
    <row r="447" spans="3:47" x14ac:dyDescent="0.2">
      <c r="C447" s="14"/>
      <c r="D447" s="14"/>
      <c r="AA447" s="228"/>
      <c r="AB447" s="228"/>
      <c r="AC447" s="228"/>
      <c r="AD447" s="228"/>
      <c r="AE447" s="228"/>
      <c r="AG447" s="246"/>
      <c r="AN447" s="228"/>
      <c r="AO447" s="228"/>
      <c r="AP447" s="228"/>
      <c r="AQ447" s="228"/>
      <c r="AR447" s="228"/>
      <c r="AS447" s="228"/>
      <c r="AT447" s="228"/>
      <c r="AU447" s="228"/>
    </row>
    <row r="448" spans="3:47" x14ac:dyDescent="0.2">
      <c r="C448" s="14"/>
      <c r="D448" s="14"/>
      <c r="AA448" s="228"/>
      <c r="AB448" s="228"/>
      <c r="AC448" s="228"/>
      <c r="AD448" s="228"/>
      <c r="AE448" s="228"/>
      <c r="AG448" s="246"/>
      <c r="AN448" s="228"/>
      <c r="AO448" s="228"/>
      <c r="AP448" s="228"/>
      <c r="AQ448" s="228"/>
      <c r="AR448" s="228"/>
      <c r="AS448" s="228"/>
      <c r="AT448" s="228"/>
      <c r="AU448" s="228"/>
    </row>
    <row r="449" spans="3:47" x14ac:dyDescent="0.2">
      <c r="C449" s="14"/>
      <c r="D449" s="14"/>
      <c r="AA449" s="228"/>
      <c r="AB449" s="228"/>
      <c r="AC449" s="228"/>
      <c r="AD449" s="228"/>
      <c r="AE449" s="228"/>
      <c r="AG449" s="246"/>
      <c r="AN449" s="228"/>
      <c r="AO449" s="228"/>
      <c r="AP449" s="228"/>
      <c r="AQ449" s="228"/>
      <c r="AR449" s="228"/>
      <c r="AS449" s="228"/>
      <c r="AT449" s="228"/>
      <c r="AU449" s="228"/>
    </row>
    <row r="450" spans="3:47" x14ac:dyDescent="0.2">
      <c r="C450" s="14"/>
      <c r="D450" s="14"/>
      <c r="AA450" s="228"/>
      <c r="AB450" s="228"/>
      <c r="AC450" s="228"/>
      <c r="AD450" s="228"/>
      <c r="AE450" s="228"/>
      <c r="AG450" s="246"/>
      <c r="AN450" s="228"/>
      <c r="AO450" s="228"/>
      <c r="AP450" s="228"/>
      <c r="AQ450" s="228"/>
      <c r="AR450" s="228"/>
      <c r="AS450" s="228"/>
      <c r="AT450" s="228"/>
      <c r="AU450" s="228"/>
    </row>
    <row r="451" spans="3:47" x14ac:dyDescent="0.2">
      <c r="C451" s="14"/>
      <c r="D451" s="14"/>
      <c r="AA451" s="228"/>
      <c r="AB451" s="228"/>
      <c r="AC451" s="228"/>
      <c r="AD451" s="228"/>
      <c r="AE451" s="228"/>
      <c r="AG451" s="246"/>
      <c r="AN451" s="228"/>
      <c r="AO451" s="228"/>
      <c r="AP451" s="228"/>
      <c r="AQ451" s="228"/>
      <c r="AR451" s="228"/>
      <c r="AS451" s="228"/>
      <c r="AT451" s="228"/>
      <c r="AU451" s="228"/>
    </row>
    <row r="452" spans="3:47" x14ac:dyDescent="0.2">
      <c r="C452" s="14"/>
      <c r="D452" s="14"/>
      <c r="AA452" s="228"/>
      <c r="AB452" s="228"/>
      <c r="AC452" s="228"/>
      <c r="AD452" s="228"/>
      <c r="AE452" s="228"/>
      <c r="AG452" s="246"/>
      <c r="AN452" s="228"/>
      <c r="AO452" s="228"/>
      <c r="AP452" s="228"/>
      <c r="AQ452" s="228"/>
      <c r="AR452" s="228"/>
      <c r="AS452" s="228"/>
      <c r="AT452" s="228"/>
      <c r="AU452" s="228"/>
    </row>
    <row r="453" spans="3:47" x14ac:dyDescent="0.2">
      <c r="C453" s="14"/>
      <c r="D453" s="14"/>
      <c r="AA453" s="228"/>
      <c r="AB453" s="228"/>
      <c r="AC453" s="228"/>
      <c r="AD453" s="228"/>
      <c r="AE453" s="228"/>
      <c r="AG453" s="246"/>
      <c r="AN453" s="228"/>
      <c r="AO453" s="228"/>
      <c r="AP453" s="228"/>
      <c r="AQ453" s="228"/>
      <c r="AR453" s="228"/>
      <c r="AS453" s="228"/>
      <c r="AT453" s="228"/>
      <c r="AU453" s="228"/>
    </row>
    <row r="454" spans="3:47" x14ac:dyDescent="0.2">
      <c r="C454" s="14"/>
      <c r="D454" s="14"/>
      <c r="AA454" s="228"/>
      <c r="AB454" s="228"/>
      <c r="AC454" s="228"/>
      <c r="AD454" s="228"/>
      <c r="AE454" s="228"/>
      <c r="AG454" s="246"/>
      <c r="AN454" s="228"/>
      <c r="AO454" s="228"/>
      <c r="AP454" s="228"/>
      <c r="AQ454" s="228"/>
      <c r="AR454" s="228"/>
      <c r="AS454" s="228"/>
      <c r="AT454" s="228"/>
      <c r="AU454" s="228"/>
    </row>
    <row r="455" spans="3:47" x14ac:dyDescent="0.2">
      <c r="C455" s="14"/>
      <c r="D455" s="14"/>
      <c r="AA455" s="228"/>
      <c r="AB455" s="228"/>
      <c r="AC455" s="228"/>
      <c r="AD455" s="228"/>
      <c r="AE455" s="228"/>
      <c r="AG455" s="246"/>
      <c r="AN455" s="228"/>
      <c r="AO455" s="228"/>
      <c r="AP455" s="228"/>
      <c r="AQ455" s="228"/>
      <c r="AR455" s="228"/>
      <c r="AS455" s="228"/>
      <c r="AT455" s="228"/>
      <c r="AU455" s="228"/>
    </row>
    <row r="456" spans="3:47" x14ac:dyDescent="0.2">
      <c r="C456" s="14"/>
      <c r="D456" s="14"/>
      <c r="AA456" s="228"/>
      <c r="AB456" s="228"/>
      <c r="AC456" s="228"/>
      <c r="AD456" s="228"/>
      <c r="AE456" s="228"/>
      <c r="AG456" s="246"/>
      <c r="AN456" s="228"/>
      <c r="AO456" s="228"/>
      <c r="AP456" s="228"/>
      <c r="AQ456" s="228"/>
      <c r="AR456" s="228"/>
      <c r="AS456" s="228"/>
      <c r="AT456" s="228"/>
      <c r="AU456" s="228"/>
    </row>
    <row r="457" spans="3:47" x14ac:dyDescent="0.2">
      <c r="C457" s="14"/>
      <c r="D457" s="14"/>
      <c r="AA457" s="228"/>
      <c r="AB457" s="228"/>
      <c r="AC457" s="228"/>
      <c r="AD457" s="228"/>
      <c r="AE457" s="228"/>
      <c r="AG457" s="246"/>
      <c r="AN457" s="228"/>
      <c r="AO457" s="228"/>
      <c r="AP457" s="228"/>
      <c r="AQ457" s="228"/>
      <c r="AR457" s="228"/>
      <c r="AS457" s="228"/>
      <c r="AT457" s="228"/>
      <c r="AU457" s="228"/>
    </row>
    <row r="458" spans="3:47" x14ac:dyDescent="0.2">
      <c r="C458" s="14"/>
      <c r="D458" s="14"/>
      <c r="AA458" s="228"/>
      <c r="AB458" s="228"/>
      <c r="AC458" s="228"/>
      <c r="AD458" s="228"/>
      <c r="AE458" s="228"/>
      <c r="AG458" s="246"/>
      <c r="AN458" s="228"/>
      <c r="AO458" s="228"/>
      <c r="AP458" s="228"/>
      <c r="AQ458" s="228"/>
      <c r="AR458" s="228"/>
      <c r="AS458" s="228"/>
      <c r="AT458" s="228"/>
      <c r="AU458" s="228"/>
    </row>
    <row r="459" spans="3:47" x14ac:dyDescent="0.2">
      <c r="C459" s="14"/>
      <c r="D459" s="14"/>
      <c r="AA459" s="228"/>
      <c r="AB459" s="228"/>
      <c r="AC459" s="228"/>
      <c r="AD459" s="228"/>
      <c r="AE459" s="228"/>
      <c r="AG459" s="246"/>
      <c r="AN459" s="228"/>
      <c r="AO459" s="228"/>
      <c r="AP459" s="228"/>
      <c r="AQ459" s="228"/>
      <c r="AR459" s="228"/>
      <c r="AS459" s="228"/>
      <c r="AT459" s="228"/>
      <c r="AU459" s="228"/>
    </row>
    <row r="460" spans="3:47" x14ac:dyDescent="0.2">
      <c r="C460" s="14"/>
      <c r="D460" s="14"/>
      <c r="AA460" s="228"/>
      <c r="AB460" s="228"/>
      <c r="AC460" s="228"/>
      <c r="AD460" s="228"/>
      <c r="AE460" s="228"/>
      <c r="AG460" s="246"/>
      <c r="AN460" s="228"/>
      <c r="AO460" s="228"/>
      <c r="AP460" s="228"/>
      <c r="AQ460" s="228"/>
      <c r="AR460" s="228"/>
      <c r="AS460" s="228"/>
      <c r="AT460" s="228"/>
      <c r="AU460" s="228"/>
    </row>
    <row r="461" spans="3:47" x14ac:dyDescent="0.2">
      <c r="C461" s="14"/>
      <c r="D461" s="14"/>
      <c r="AA461" s="228"/>
      <c r="AB461" s="228"/>
      <c r="AC461" s="228"/>
      <c r="AD461" s="228"/>
      <c r="AE461" s="228"/>
      <c r="AG461" s="246"/>
      <c r="AN461" s="228"/>
      <c r="AO461" s="228"/>
      <c r="AP461" s="228"/>
      <c r="AQ461" s="228"/>
      <c r="AR461" s="228"/>
      <c r="AS461" s="228"/>
      <c r="AT461" s="228"/>
      <c r="AU461" s="228"/>
    </row>
    <row r="462" spans="3:47" x14ac:dyDescent="0.2">
      <c r="C462" s="14"/>
      <c r="D462" s="14"/>
      <c r="AA462" s="228"/>
      <c r="AB462" s="228"/>
      <c r="AC462" s="228"/>
      <c r="AD462" s="228"/>
      <c r="AE462" s="228"/>
      <c r="AG462" s="246"/>
      <c r="AN462" s="228"/>
      <c r="AO462" s="228"/>
      <c r="AP462" s="228"/>
      <c r="AQ462" s="228"/>
      <c r="AR462" s="228"/>
      <c r="AS462" s="228"/>
      <c r="AT462" s="228"/>
      <c r="AU462" s="228"/>
    </row>
    <row r="463" spans="3:47" x14ac:dyDescent="0.2">
      <c r="C463" s="14"/>
      <c r="D463" s="14"/>
      <c r="AA463" s="228"/>
      <c r="AB463" s="228"/>
      <c r="AC463" s="228"/>
      <c r="AD463" s="228"/>
      <c r="AE463" s="228"/>
      <c r="AG463" s="246"/>
      <c r="AN463" s="228"/>
      <c r="AO463" s="228"/>
      <c r="AP463" s="228"/>
      <c r="AQ463" s="228"/>
      <c r="AR463" s="228"/>
      <c r="AS463" s="228"/>
      <c r="AT463" s="228"/>
      <c r="AU463" s="228"/>
    </row>
    <row r="464" spans="3:47" x14ac:dyDescent="0.2">
      <c r="C464" s="14"/>
      <c r="D464" s="14"/>
      <c r="AA464" s="228"/>
      <c r="AB464" s="228"/>
      <c r="AC464" s="228"/>
      <c r="AD464" s="228"/>
      <c r="AE464" s="228"/>
      <c r="AG464" s="246"/>
      <c r="AN464" s="228"/>
      <c r="AO464" s="228"/>
      <c r="AP464" s="228"/>
      <c r="AQ464" s="228"/>
      <c r="AR464" s="228"/>
      <c r="AS464" s="228"/>
      <c r="AT464" s="228"/>
      <c r="AU464" s="228"/>
    </row>
    <row r="465" spans="3:50" x14ac:dyDescent="0.2">
      <c r="C465" s="14"/>
      <c r="D465" s="14"/>
      <c r="AA465" s="228"/>
      <c r="AB465" s="228"/>
      <c r="AC465" s="228"/>
      <c r="AD465" s="228"/>
      <c r="AE465" s="228"/>
      <c r="AG465" s="246"/>
      <c r="AN465" s="228"/>
      <c r="AO465" s="228"/>
      <c r="AP465" s="228"/>
      <c r="AQ465" s="228"/>
      <c r="AR465" s="228"/>
      <c r="AS465" s="228"/>
      <c r="AT465" s="228"/>
      <c r="AU465" s="228"/>
    </row>
    <row r="466" spans="3:50" x14ac:dyDescent="0.2">
      <c r="C466" s="14"/>
      <c r="D466" s="14"/>
      <c r="AA466" s="228"/>
      <c r="AB466" s="228"/>
      <c r="AC466" s="228"/>
      <c r="AD466" s="228"/>
      <c r="AE466" s="228"/>
      <c r="AG466" s="246"/>
      <c r="AN466" s="228"/>
      <c r="AO466" s="228"/>
      <c r="AP466" s="228"/>
      <c r="AQ466" s="228"/>
      <c r="AR466" s="228"/>
      <c r="AS466" s="228"/>
      <c r="AT466" s="228"/>
      <c r="AU466" s="228"/>
    </row>
    <row r="467" spans="3:50" x14ac:dyDescent="0.2">
      <c r="C467" s="14"/>
      <c r="D467" s="14"/>
      <c r="AA467" s="228"/>
      <c r="AB467" s="228"/>
      <c r="AC467" s="228"/>
      <c r="AD467" s="228"/>
      <c r="AE467" s="228"/>
      <c r="AG467" s="246"/>
      <c r="AN467" s="228"/>
      <c r="AO467" s="228"/>
      <c r="AP467" s="228"/>
      <c r="AQ467" s="228"/>
      <c r="AR467" s="228"/>
      <c r="AS467" s="228"/>
      <c r="AT467" s="228"/>
      <c r="AU467" s="228"/>
    </row>
    <row r="468" spans="3:50" x14ac:dyDescent="0.2">
      <c r="C468" s="14"/>
      <c r="D468" s="14"/>
      <c r="AA468" s="228"/>
      <c r="AB468" s="228"/>
      <c r="AC468" s="228"/>
      <c r="AD468" s="228"/>
      <c r="AE468" s="228"/>
      <c r="AG468" s="246"/>
      <c r="AN468" s="228"/>
      <c r="AO468" s="228"/>
      <c r="AP468" s="228"/>
      <c r="AQ468" s="228"/>
      <c r="AR468" s="228"/>
      <c r="AS468" s="228"/>
      <c r="AT468" s="228"/>
      <c r="AU468" s="228"/>
    </row>
    <row r="469" spans="3:50" x14ac:dyDescent="0.2">
      <c r="C469" s="14"/>
      <c r="D469" s="14"/>
      <c r="AA469" s="228"/>
      <c r="AB469" s="228"/>
      <c r="AC469" s="228"/>
      <c r="AD469" s="228"/>
      <c r="AE469" s="228"/>
      <c r="AG469" s="246"/>
      <c r="AN469" s="228"/>
      <c r="AO469" s="228"/>
      <c r="AP469" s="228"/>
      <c r="AQ469" s="228"/>
      <c r="AR469" s="228"/>
      <c r="AS469" s="228"/>
      <c r="AT469" s="228"/>
      <c r="AU469" s="228"/>
    </row>
    <row r="470" spans="3:50" x14ac:dyDescent="0.2">
      <c r="C470" s="14"/>
      <c r="D470" s="14"/>
      <c r="AA470" s="228"/>
      <c r="AB470" s="228"/>
      <c r="AC470" s="228"/>
      <c r="AD470" s="228"/>
      <c r="AE470" s="228"/>
      <c r="AG470" s="246"/>
      <c r="AN470" s="228"/>
      <c r="AO470" s="228"/>
      <c r="AP470" s="228"/>
      <c r="AQ470" s="228"/>
      <c r="AR470" s="228"/>
      <c r="AS470" s="228"/>
      <c r="AT470" s="228"/>
      <c r="AU470" s="228"/>
    </row>
    <row r="471" spans="3:50" x14ac:dyDescent="0.2">
      <c r="C471" s="14"/>
      <c r="D471" s="14"/>
      <c r="AA471" s="228"/>
      <c r="AB471" s="228"/>
      <c r="AC471" s="228"/>
      <c r="AD471" s="228"/>
      <c r="AE471" s="228"/>
      <c r="AG471" s="246"/>
      <c r="AN471" s="228"/>
      <c r="AO471" s="228"/>
      <c r="AP471" s="228"/>
      <c r="AQ471" s="228"/>
      <c r="AR471" s="228"/>
      <c r="AS471" s="228"/>
      <c r="AT471" s="228"/>
      <c r="AU471" s="228"/>
    </row>
    <row r="472" spans="3:50" x14ac:dyDescent="0.2">
      <c r="C472" s="14"/>
      <c r="D472" s="14"/>
      <c r="AA472" s="228"/>
      <c r="AB472" s="228"/>
      <c r="AC472" s="228"/>
      <c r="AD472" s="228"/>
      <c r="AE472" s="228"/>
      <c r="AG472" s="246"/>
      <c r="AN472" s="228"/>
      <c r="AO472" s="228"/>
      <c r="AP472" s="228"/>
      <c r="AQ472" s="228"/>
      <c r="AR472" s="228"/>
      <c r="AS472" s="228"/>
      <c r="AT472" s="228"/>
      <c r="AU472" s="228"/>
      <c r="AV472" s="228"/>
      <c r="AX472" s="228"/>
    </row>
    <row r="473" spans="3:50" x14ac:dyDescent="0.2">
      <c r="C473" s="14"/>
      <c r="D473" s="14"/>
      <c r="AA473" s="228"/>
      <c r="AB473" s="228"/>
      <c r="AC473" s="228"/>
      <c r="AD473" s="228"/>
      <c r="AE473" s="228"/>
      <c r="AG473" s="246"/>
      <c r="AN473" s="228"/>
      <c r="AO473" s="228"/>
      <c r="AP473" s="228"/>
      <c r="AQ473" s="228"/>
      <c r="AR473" s="228"/>
      <c r="AS473" s="228"/>
      <c r="AT473" s="228"/>
      <c r="AU473" s="228"/>
    </row>
    <row r="474" spans="3:50" x14ac:dyDescent="0.2">
      <c r="C474" s="14"/>
      <c r="D474" s="14"/>
      <c r="AA474" s="228"/>
      <c r="AB474" s="228"/>
      <c r="AC474" s="228"/>
      <c r="AD474" s="228"/>
      <c r="AE474" s="228"/>
      <c r="AG474" s="246"/>
      <c r="AN474" s="228"/>
      <c r="AO474" s="228"/>
      <c r="AP474" s="228"/>
      <c r="AQ474" s="228"/>
      <c r="AR474" s="228"/>
      <c r="AS474" s="228"/>
      <c r="AT474" s="228"/>
      <c r="AU474" s="228"/>
    </row>
    <row r="475" spans="3:50" x14ac:dyDescent="0.2">
      <c r="C475" s="14"/>
      <c r="D475" s="14"/>
      <c r="AA475" s="228"/>
      <c r="AB475" s="228"/>
      <c r="AC475" s="228"/>
      <c r="AD475" s="228"/>
      <c r="AE475" s="228"/>
      <c r="AG475" s="246"/>
      <c r="AN475" s="228"/>
      <c r="AO475" s="228"/>
      <c r="AP475" s="228"/>
      <c r="AQ475" s="228"/>
      <c r="AR475" s="228"/>
      <c r="AS475" s="228"/>
      <c r="AT475" s="228"/>
      <c r="AU475" s="228"/>
    </row>
    <row r="476" spans="3:50" x14ac:dyDescent="0.2">
      <c r="C476" s="14"/>
      <c r="D476" s="14"/>
      <c r="AA476" s="228"/>
      <c r="AB476" s="228"/>
      <c r="AC476" s="228"/>
      <c r="AD476" s="228"/>
      <c r="AE476" s="228"/>
      <c r="AG476" s="246"/>
      <c r="AN476" s="228"/>
      <c r="AO476" s="228"/>
      <c r="AP476" s="228"/>
      <c r="AQ476" s="228"/>
      <c r="AR476" s="228"/>
      <c r="AS476" s="228"/>
      <c r="AT476" s="228"/>
      <c r="AU476" s="228"/>
    </row>
    <row r="477" spans="3:50" x14ac:dyDescent="0.2">
      <c r="C477" s="14"/>
      <c r="D477" s="14"/>
      <c r="AA477" s="228"/>
      <c r="AB477" s="228"/>
      <c r="AC477" s="228"/>
      <c r="AD477" s="228"/>
      <c r="AE477" s="228"/>
      <c r="AG477" s="246"/>
      <c r="AN477" s="228"/>
      <c r="AO477" s="228"/>
      <c r="AP477" s="228"/>
      <c r="AQ477" s="228"/>
      <c r="AR477" s="228"/>
      <c r="AS477" s="228"/>
      <c r="AT477" s="228"/>
      <c r="AU477" s="228"/>
    </row>
    <row r="478" spans="3:50" x14ac:dyDescent="0.2">
      <c r="C478" s="14"/>
      <c r="D478" s="14"/>
      <c r="AA478" s="228"/>
      <c r="AB478" s="228"/>
      <c r="AC478" s="228"/>
      <c r="AD478" s="228"/>
      <c r="AE478" s="228"/>
      <c r="AG478" s="246"/>
      <c r="AN478" s="228"/>
      <c r="AO478" s="228"/>
      <c r="AP478" s="228"/>
      <c r="AQ478" s="228"/>
      <c r="AR478" s="228"/>
      <c r="AS478" s="228"/>
      <c r="AT478" s="228"/>
      <c r="AU478" s="228"/>
    </row>
    <row r="479" spans="3:50" x14ac:dyDescent="0.2">
      <c r="C479" s="14"/>
      <c r="D479" s="14"/>
      <c r="AA479" s="228"/>
      <c r="AB479" s="228"/>
      <c r="AC479" s="228"/>
      <c r="AD479" s="228"/>
      <c r="AE479" s="228"/>
      <c r="AG479" s="246"/>
      <c r="AN479" s="228"/>
      <c r="AO479" s="228"/>
      <c r="AP479" s="228"/>
      <c r="AQ479" s="228"/>
      <c r="AR479" s="228"/>
      <c r="AS479" s="228"/>
      <c r="AT479" s="228"/>
      <c r="AU479" s="228"/>
    </row>
    <row r="480" spans="3:50" x14ac:dyDescent="0.2">
      <c r="C480" s="14"/>
      <c r="D480" s="14"/>
      <c r="AA480" s="228"/>
      <c r="AB480" s="228"/>
      <c r="AC480" s="228"/>
      <c r="AD480" s="228"/>
      <c r="AE480" s="228"/>
      <c r="AG480" s="246"/>
      <c r="AN480" s="228"/>
      <c r="AO480" s="228"/>
      <c r="AP480" s="228"/>
      <c r="AQ480" s="228"/>
      <c r="AR480" s="228"/>
      <c r="AS480" s="228"/>
      <c r="AT480" s="228"/>
      <c r="AU480" s="228"/>
    </row>
    <row r="481" spans="3:64" x14ac:dyDescent="0.2">
      <c r="C481" s="14"/>
      <c r="D481" s="14"/>
      <c r="AA481" s="228"/>
      <c r="AB481" s="228"/>
      <c r="AC481" s="228"/>
      <c r="AD481" s="228"/>
      <c r="AE481" s="228"/>
      <c r="AG481" s="246"/>
      <c r="AN481" s="228"/>
      <c r="AO481" s="228"/>
      <c r="AP481" s="228"/>
      <c r="AQ481" s="228"/>
      <c r="AR481" s="228"/>
      <c r="AS481" s="228"/>
      <c r="AT481" s="228"/>
      <c r="AU481" s="228"/>
    </row>
    <row r="482" spans="3:64" x14ac:dyDescent="0.2">
      <c r="C482" s="14"/>
      <c r="D482" s="14"/>
      <c r="AA482" s="228"/>
      <c r="AB482" s="228"/>
      <c r="AC482" s="228"/>
      <c r="AD482" s="228"/>
      <c r="AE482" s="228"/>
      <c r="AG482" s="246"/>
      <c r="AN482" s="228"/>
      <c r="AO482" s="228"/>
      <c r="AP482" s="228"/>
      <c r="AQ482" s="228"/>
      <c r="AR482" s="228"/>
      <c r="AS482" s="228"/>
      <c r="AT482" s="228"/>
      <c r="AU482" s="228"/>
    </row>
    <row r="483" spans="3:64" x14ac:dyDescent="0.2">
      <c r="C483" s="14"/>
      <c r="D483" s="14"/>
      <c r="AA483" s="228"/>
      <c r="AB483" s="228"/>
      <c r="AC483" s="228"/>
      <c r="AD483" s="228"/>
      <c r="AE483" s="228"/>
      <c r="AG483" s="246"/>
      <c r="AN483" s="228"/>
      <c r="AO483" s="228"/>
      <c r="AP483" s="228"/>
      <c r="AQ483" s="228"/>
      <c r="AR483" s="228"/>
      <c r="AS483" s="228"/>
      <c r="AT483" s="228"/>
      <c r="AU483" s="228"/>
    </row>
    <row r="484" spans="3:64" x14ac:dyDescent="0.2">
      <c r="C484" s="14"/>
      <c r="D484" s="14"/>
      <c r="AA484" s="228"/>
      <c r="AB484" s="228"/>
      <c r="AC484" s="228"/>
      <c r="AD484" s="228"/>
      <c r="AE484" s="228"/>
      <c r="AG484" s="246"/>
      <c r="AN484" s="228"/>
      <c r="AO484" s="228"/>
      <c r="AP484" s="228"/>
      <c r="AQ484" s="228"/>
      <c r="AR484" s="228"/>
      <c r="AS484" s="228"/>
      <c r="AT484" s="228"/>
      <c r="AU484" s="228"/>
    </row>
    <row r="485" spans="3:64" x14ac:dyDescent="0.2">
      <c r="C485" s="14"/>
      <c r="D485" s="14"/>
      <c r="AA485" s="228"/>
      <c r="AB485" s="228"/>
      <c r="AC485" s="228"/>
      <c r="AD485" s="228"/>
      <c r="AE485" s="228"/>
      <c r="AG485" s="246"/>
      <c r="AN485" s="228"/>
      <c r="AO485" s="228"/>
      <c r="AP485" s="228"/>
      <c r="AQ485" s="228"/>
      <c r="AR485" s="228"/>
      <c r="AS485" s="228"/>
      <c r="AT485" s="228"/>
      <c r="AU485" s="228"/>
      <c r="AV485" s="228"/>
      <c r="AW485" s="228"/>
      <c r="AX485" s="228"/>
      <c r="AY485" s="228"/>
      <c r="AZ485" s="228"/>
      <c r="BA485" s="228"/>
      <c r="BB485" s="228"/>
      <c r="BC485" s="228"/>
      <c r="BD485" s="228"/>
      <c r="BE485" s="228"/>
      <c r="BF485" s="228"/>
      <c r="BG485" s="228"/>
      <c r="BH485" s="228"/>
      <c r="BI485" s="228"/>
      <c r="BJ485" s="228"/>
      <c r="BK485" s="228"/>
      <c r="BL485" s="228"/>
    </row>
    <row r="486" spans="3:64" x14ac:dyDescent="0.2">
      <c r="C486" s="14"/>
      <c r="D486" s="14"/>
      <c r="AA486" s="228"/>
      <c r="AB486" s="228"/>
      <c r="AC486" s="228"/>
      <c r="AD486" s="228"/>
      <c r="AE486" s="228"/>
      <c r="AG486" s="246"/>
      <c r="AN486" s="228"/>
      <c r="AO486" s="228"/>
      <c r="AP486" s="228"/>
      <c r="AQ486" s="228"/>
      <c r="AR486" s="228"/>
      <c r="AS486" s="228"/>
      <c r="AT486" s="228"/>
      <c r="AU486" s="228"/>
    </row>
    <row r="487" spans="3:64" x14ac:dyDescent="0.2">
      <c r="C487" s="14"/>
      <c r="D487" s="14"/>
      <c r="AA487" s="228"/>
      <c r="AB487" s="228"/>
      <c r="AC487" s="228"/>
      <c r="AD487" s="228"/>
      <c r="AE487" s="228"/>
      <c r="AG487" s="246"/>
      <c r="AN487" s="228"/>
      <c r="AO487" s="228"/>
      <c r="AP487" s="228"/>
      <c r="AQ487" s="228"/>
      <c r="AR487" s="228"/>
      <c r="AS487" s="228"/>
      <c r="AT487" s="228"/>
      <c r="AU487" s="228"/>
    </row>
    <row r="488" spans="3:64" x14ac:dyDescent="0.2">
      <c r="C488" s="14"/>
      <c r="D488" s="14"/>
      <c r="AA488" s="228"/>
      <c r="AB488" s="228"/>
      <c r="AC488" s="228"/>
      <c r="AD488" s="228"/>
      <c r="AE488" s="228"/>
      <c r="AG488" s="246"/>
      <c r="AN488" s="228"/>
      <c r="AO488" s="228"/>
      <c r="AP488" s="228"/>
      <c r="AQ488" s="228"/>
      <c r="AR488" s="228"/>
      <c r="AS488" s="228"/>
      <c r="AT488" s="228"/>
      <c r="AU488" s="228"/>
    </row>
    <row r="489" spans="3:64" x14ac:dyDescent="0.2">
      <c r="C489" s="14"/>
      <c r="D489" s="14"/>
      <c r="AA489" s="228"/>
      <c r="AB489" s="228"/>
      <c r="AC489" s="228"/>
      <c r="AD489" s="228"/>
      <c r="AE489" s="228"/>
      <c r="AG489" s="246"/>
      <c r="AN489" s="228"/>
      <c r="AO489" s="228"/>
      <c r="AP489" s="228"/>
      <c r="AQ489" s="228"/>
      <c r="AR489" s="228"/>
      <c r="AS489" s="228"/>
      <c r="AT489" s="228"/>
      <c r="AU489" s="228"/>
    </row>
    <row r="490" spans="3:64" x14ac:dyDescent="0.2">
      <c r="C490" s="14"/>
      <c r="D490" s="14"/>
      <c r="AA490" s="228"/>
      <c r="AB490" s="228"/>
      <c r="AC490" s="228"/>
      <c r="AD490" s="228"/>
      <c r="AE490" s="228"/>
      <c r="AG490" s="246"/>
      <c r="AN490" s="228"/>
      <c r="AO490" s="228"/>
      <c r="AP490" s="228"/>
      <c r="AQ490" s="228"/>
      <c r="AR490" s="228"/>
      <c r="AS490" s="228"/>
      <c r="AT490" s="228"/>
      <c r="AU490" s="228"/>
    </row>
    <row r="491" spans="3:64" x14ac:dyDescent="0.2">
      <c r="C491" s="14"/>
      <c r="D491" s="14"/>
      <c r="AA491" s="228"/>
      <c r="AB491" s="228"/>
      <c r="AC491" s="228"/>
      <c r="AD491" s="228"/>
      <c r="AE491" s="228"/>
      <c r="AG491" s="246"/>
      <c r="AN491" s="228"/>
      <c r="AO491" s="228"/>
      <c r="AP491" s="228"/>
      <c r="AQ491" s="228"/>
      <c r="AR491" s="228"/>
      <c r="AS491" s="228"/>
      <c r="AT491" s="228"/>
      <c r="AU491" s="228"/>
    </row>
    <row r="492" spans="3:64" x14ac:dyDescent="0.2">
      <c r="C492" s="14"/>
      <c r="D492" s="14"/>
      <c r="AA492" s="228"/>
      <c r="AB492" s="228"/>
      <c r="AC492" s="228"/>
      <c r="AD492" s="228"/>
      <c r="AE492" s="228"/>
      <c r="AG492" s="246"/>
      <c r="AN492" s="228"/>
      <c r="AO492" s="228"/>
      <c r="AP492" s="228"/>
      <c r="AQ492" s="228"/>
      <c r="AR492" s="228"/>
      <c r="AS492" s="228"/>
      <c r="AT492" s="228"/>
      <c r="AU492" s="228"/>
    </row>
    <row r="493" spans="3:64" x14ac:dyDescent="0.2">
      <c r="C493" s="14"/>
      <c r="D493" s="14"/>
      <c r="AA493" s="228"/>
      <c r="AB493" s="228"/>
      <c r="AC493" s="228"/>
      <c r="AD493" s="228"/>
      <c r="AE493" s="228"/>
      <c r="AG493" s="246"/>
      <c r="AN493" s="228"/>
      <c r="AO493" s="228"/>
      <c r="AP493" s="228"/>
      <c r="AQ493" s="228"/>
      <c r="AR493" s="228"/>
      <c r="AS493" s="228"/>
      <c r="AT493" s="228"/>
      <c r="AU493" s="228"/>
    </row>
    <row r="494" spans="3:64" x14ac:dyDescent="0.2">
      <c r="C494" s="14"/>
      <c r="D494" s="14"/>
      <c r="AA494" s="228"/>
      <c r="AB494" s="228"/>
      <c r="AC494" s="228"/>
      <c r="AD494" s="228"/>
      <c r="AE494" s="228"/>
      <c r="AG494" s="246"/>
      <c r="AN494" s="228"/>
      <c r="AO494" s="228"/>
      <c r="AP494" s="228"/>
      <c r="AQ494" s="228"/>
      <c r="AR494" s="228"/>
      <c r="AS494" s="228"/>
      <c r="AT494" s="228"/>
      <c r="AU494" s="228"/>
    </row>
    <row r="495" spans="3:64" x14ac:dyDescent="0.2">
      <c r="C495" s="14"/>
      <c r="D495" s="14"/>
      <c r="AA495" s="228"/>
      <c r="AB495" s="228"/>
      <c r="AC495" s="228"/>
      <c r="AD495" s="228"/>
      <c r="AE495" s="228"/>
      <c r="AG495" s="246"/>
      <c r="AN495" s="228"/>
      <c r="AO495" s="228"/>
      <c r="AP495" s="228"/>
      <c r="AQ495" s="228"/>
      <c r="AR495" s="228"/>
      <c r="AS495" s="228"/>
      <c r="AT495" s="228"/>
      <c r="AU495" s="228"/>
    </row>
    <row r="496" spans="3:64" x14ac:dyDescent="0.2">
      <c r="C496" s="14"/>
      <c r="D496" s="14"/>
      <c r="AA496" s="228"/>
      <c r="AB496" s="228"/>
      <c r="AC496" s="228"/>
      <c r="AD496" s="228"/>
      <c r="AE496" s="228"/>
      <c r="AG496" s="246"/>
      <c r="AN496" s="228"/>
      <c r="AO496" s="228"/>
      <c r="AP496" s="228"/>
      <c r="AQ496" s="228"/>
      <c r="AR496" s="228"/>
      <c r="AS496" s="228"/>
      <c r="AT496" s="228"/>
      <c r="AU496" s="228"/>
    </row>
    <row r="497" spans="3:47" x14ac:dyDescent="0.2">
      <c r="C497" s="14"/>
      <c r="D497" s="14"/>
      <c r="AA497" s="228"/>
      <c r="AB497" s="228"/>
      <c r="AC497" s="228"/>
      <c r="AD497" s="228"/>
      <c r="AE497" s="228"/>
      <c r="AG497" s="246"/>
      <c r="AN497" s="228"/>
      <c r="AO497" s="228"/>
      <c r="AP497" s="228"/>
      <c r="AQ497" s="228"/>
      <c r="AR497" s="228"/>
      <c r="AS497" s="228"/>
      <c r="AT497" s="228"/>
      <c r="AU497" s="228"/>
    </row>
    <row r="498" spans="3:47" x14ac:dyDescent="0.2">
      <c r="C498" s="14"/>
      <c r="D498" s="14"/>
      <c r="AA498" s="228"/>
      <c r="AB498" s="228"/>
      <c r="AC498" s="228"/>
      <c r="AD498" s="228"/>
      <c r="AE498" s="228"/>
      <c r="AG498" s="246"/>
      <c r="AN498" s="228"/>
      <c r="AO498" s="228"/>
      <c r="AP498" s="228"/>
      <c r="AQ498" s="228"/>
      <c r="AR498" s="228"/>
      <c r="AS498" s="228"/>
      <c r="AT498" s="228"/>
      <c r="AU498" s="228"/>
    </row>
    <row r="499" spans="3:47" x14ac:dyDescent="0.2">
      <c r="C499" s="14"/>
      <c r="D499" s="14"/>
      <c r="AA499" s="228"/>
      <c r="AB499" s="228"/>
      <c r="AC499" s="228"/>
      <c r="AD499" s="228"/>
      <c r="AE499" s="228"/>
      <c r="AG499" s="246"/>
      <c r="AN499" s="228"/>
      <c r="AO499" s="228"/>
      <c r="AP499" s="228"/>
      <c r="AQ499" s="228"/>
      <c r="AR499" s="228"/>
      <c r="AS499" s="228"/>
      <c r="AT499" s="228"/>
      <c r="AU499" s="228"/>
    </row>
    <row r="500" spans="3:47" x14ac:dyDescent="0.2">
      <c r="C500" s="14"/>
      <c r="D500" s="14"/>
      <c r="AA500" s="228"/>
      <c r="AB500" s="228"/>
      <c r="AC500" s="228"/>
      <c r="AD500" s="228"/>
      <c r="AE500" s="228"/>
      <c r="AG500" s="246"/>
      <c r="AN500" s="228"/>
      <c r="AO500" s="228"/>
      <c r="AP500" s="228"/>
      <c r="AQ500" s="228"/>
      <c r="AR500" s="228"/>
      <c r="AS500" s="228"/>
      <c r="AT500" s="228"/>
      <c r="AU500" s="228"/>
    </row>
    <row r="501" spans="3:47" x14ac:dyDescent="0.2">
      <c r="C501" s="14"/>
      <c r="D501" s="14"/>
      <c r="AA501" s="228"/>
      <c r="AB501" s="228"/>
      <c r="AC501" s="228"/>
      <c r="AD501" s="228"/>
      <c r="AE501" s="228"/>
      <c r="AG501" s="246"/>
      <c r="AN501" s="228"/>
      <c r="AO501" s="228"/>
      <c r="AP501" s="228"/>
      <c r="AQ501" s="228"/>
      <c r="AR501" s="228"/>
      <c r="AS501" s="228"/>
      <c r="AT501" s="228"/>
      <c r="AU501" s="228"/>
    </row>
    <row r="502" spans="3:47" x14ac:dyDescent="0.2">
      <c r="C502" s="14"/>
      <c r="D502" s="14"/>
      <c r="AA502" s="228"/>
      <c r="AB502" s="228"/>
      <c r="AC502" s="228"/>
      <c r="AD502" s="228"/>
      <c r="AE502" s="228"/>
      <c r="AG502" s="246"/>
      <c r="AN502" s="228"/>
      <c r="AO502" s="228"/>
      <c r="AP502" s="228"/>
      <c r="AQ502" s="228"/>
      <c r="AR502" s="228"/>
      <c r="AS502" s="228"/>
      <c r="AT502" s="228"/>
      <c r="AU502" s="228"/>
    </row>
    <row r="503" spans="3:47" x14ac:dyDescent="0.2">
      <c r="C503" s="14"/>
      <c r="D503" s="14"/>
      <c r="AA503" s="228"/>
      <c r="AB503" s="228"/>
      <c r="AC503" s="228"/>
      <c r="AD503" s="228"/>
      <c r="AE503" s="228"/>
      <c r="AG503" s="246"/>
      <c r="AN503" s="228"/>
      <c r="AO503" s="228"/>
      <c r="AP503" s="228"/>
      <c r="AQ503" s="228"/>
      <c r="AR503" s="228"/>
      <c r="AS503" s="228"/>
      <c r="AT503" s="228"/>
      <c r="AU503" s="228"/>
    </row>
    <row r="504" spans="3:47" x14ac:dyDescent="0.2">
      <c r="C504" s="14"/>
      <c r="D504" s="14"/>
      <c r="AA504" s="228"/>
      <c r="AB504" s="228"/>
      <c r="AC504" s="228"/>
      <c r="AD504" s="228"/>
      <c r="AE504" s="228"/>
      <c r="AG504" s="246"/>
      <c r="AN504" s="228"/>
      <c r="AO504" s="228"/>
      <c r="AP504" s="228"/>
      <c r="AQ504" s="228"/>
      <c r="AR504" s="228"/>
      <c r="AS504" s="228"/>
      <c r="AT504" s="228"/>
      <c r="AU504" s="228"/>
    </row>
    <row r="505" spans="3:47" x14ac:dyDescent="0.2">
      <c r="C505" s="14"/>
      <c r="D505" s="14"/>
      <c r="AA505" s="228"/>
      <c r="AB505" s="228"/>
      <c r="AC505" s="228"/>
      <c r="AD505" s="228"/>
      <c r="AE505" s="228"/>
      <c r="AG505" s="246"/>
      <c r="AN505" s="228"/>
      <c r="AO505" s="228"/>
      <c r="AP505" s="228"/>
      <c r="AQ505" s="228"/>
      <c r="AR505" s="228"/>
      <c r="AS505" s="228"/>
      <c r="AT505" s="228"/>
      <c r="AU505" s="228"/>
    </row>
    <row r="506" spans="3:47" x14ac:dyDescent="0.2">
      <c r="C506" s="14"/>
      <c r="D506" s="14"/>
      <c r="AA506" s="228"/>
      <c r="AB506" s="228"/>
      <c r="AC506" s="228"/>
      <c r="AD506" s="228"/>
      <c r="AE506" s="228"/>
      <c r="AG506" s="246"/>
      <c r="AN506" s="228"/>
      <c r="AO506" s="228"/>
      <c r="AP506" s="228"/>
      <c r="AQ506" s="228"/>
      <c r="AR506" s="228"/>
      <c r="AS506" s="228"/>
      <c r="AT506" s="228"/>
      <c r="AU506" s="228"/>
    </row>
    <row r="507" spans="3:47" x14ac:dyDescent="0.2">
      <c r="C507" s="14"/>
      <c r="D507" s="14"/>
      <c r="AA507" s="228"/>
      <c r="AB507" s="228"/>
      <c r="AC507" s="228"/>
      <c r="AD507" s="228"/>
      <c r="AE507" s="228"/>
      <c r="AG507" s="246"/>
      <c r="AN507" s="228"/>
      <c r="AO507" s="228"/>
      <c r="AP507" s="228"/>
      <c r="AQ507" s="228"/>
      <c r="AR507" s="228"/>
      <c r="AS507" s="228"/>
      <c r="AT507" s="228"/>
      <c r="AU507" s="228"/>
    </row>
    <row r="508" spans="3:47" x14ac:dyDescent="0.2">
      <c r="C508" s="14"/>
      <c r="D508" s="14"/>
      <c r="AA508" s="228"/>
      <c r="AB508" s="228"/>
      <c r="AC508" s="228"/>
      <c r="AD508" s="228"/>
      <c r="AE508" s="228"/>
      <c r="AG508" s="246"/>
      <c r="AN508" s="228"/>
      <c r="AO508" s="228"/>
      <c r="AP508" s="228"/>
      <c r="AQ508" s="228"/>
      <c r="AR508" s="228"/>
      <c r="AS508" s="228"/>
      <c r="AT508" s="228"/>
      <c r="AU508" s="228"/>
    </row>
    <row r="509" spans="3:47" x14ac:dyDescent="0.2">
      <c r="C509" s="14"/>
      <c r="D509" s="14"/>
      <c r="AA509" s="228"/>
      <c r="AB509" s="228"/>
      <c r="AC509" s="228"/>
      <c r="AD509" s="228"/>
      <c r="AE509" s="228"/>
      <c r="AG509" s="246"/>
      <c r="AN509" s="228"/>
      <c r="AO509" s="228"/>
      <c r="AP509" s="228"/>
      <c r="AQ509" s="228"/>
      <c r="AR509" s="228"/>
      <c r="AS509" s="228"/>
      <c r="AT509" s="228"/>
      <c r="AU509" s="228"/>
    </row>
    <row r="510" spans="3:47" x14ac:dyDescent="0.2">
      <c r="C510" s="14"/>
      <c r="D510" s="14"/>
      <c r="AA510" s="228"/>
      <c r="AB510" s="228"/>
      <c r="AC510" s="228"/>
      <c r="AD510" s="228"/>
      <c r="AE510" s="228"/>
      <c r="AG510" s="246"/>
      <c r="AN510" s="228"/>
      <c r="AO510" s="228"/>
      <c r="AP510" s="228"/>
      <c r="AQ510" s="228"/>
      <c r="AR510" s="228"/>
      <c r="AS510" s="228"/>
      <c r="AT510" s="228"/>
      <c r="AU510" s="228"/>
    </row>
    <row r="511" spans="3:47" x14ac:dyDescent="0.2">
      <c r="C511" s="14"/>
      <c r="D511" s="14"/>
      <c r="AA511" s="228"/>
      <c r="AB511" s="228"/>
      <c r="AC511" s="228"/>
      <c r="AD511" s="228"/>
      <c r="AE511" s="228"/>
      <c r="AG511" s="246"/>
      <c r="AN511" s="228"/>
      <c r="AO511" s="228"/>
      <c r="AP511" s="228"/>
      <c r="AQ511" s="228"/>
      <c r="AR511" s="228"/>
      <c r="AS511" s="228"/>
      <c r="AT511" s="228"/>
      <c r="AU511" s="228"/>
    </row>
    <row r="512" spans="3:47" x14ac:dyDescent="0.2">
      <c r="C512" s="14"/>
      <c r="D512" s="14"/>
      <c r="AA512" s="228"/>
      <c r="AB512" s="228"/>
      <c r="AC512" s="228"/>
      <c r="AD512" s="228"/>
      <c r="AE512" s="228"/>
      <c r="AG512" s="246"/>
      <c r="AN512" s="228"/>
      <c r="AO512" s="228"/>
      <c r="AP512" s="228"/>
      <c r="AQ512" s="228"/>
      <c r="AR512" s="228"/>
      <c r="AS512" s="228"/>
      <c r="AT512" s="228"/>
      <c r="AU512" s="228"/>
    </row>
    <row r="513" spans="3:64" x14ac:dyDescent="0.2">
      <c r="C513" s="14"/>
      <c r="D513" s="14"/>
      <c r="AA513" s="228"/>
      <c r="AB513" s="228"/>
      <c r="AC513" s="228"/>
      <c r="AD513" s="228"/>
      <c r="AE513" s="228"/>
      <c r="AG513" s="246"/>
      <c r="AN513" s="228"/>
      <c r="AO513" s="228"/>
      <c r="AP513" s="228"/>
      <c r="AQ513" s="228"/>
      <c r="AR513" s="228"/>
      <c r="AS513" s="228"/>
      <c r="AT513" s="228"/>
      <c r="AU513" s="228"/>
    </row>
    <row r="514" spans="3:64" x14ac:dyDescent="0.2">
      <c r="C514" s="14"/>
      <c r="D514" s="14"/>
      <c r="AA514" s="228"/>
      <c r="AB514" s="228"/>
      <c r="AC514" s="228"/>
      <c r="AD514" s="228"/>
      <c r="AE514" s="228"/>
      <c r="AG514" s="246"/>
      <c r="AN514" s="228"/>
      <c r="AO514" s="228"/>
      <c r="AP514" s="228"/>
      <c r="AQ514" s="228"/>
      <c r="AR514" s="228"/>
      <c r="AS514" s="228"/>
      <c r="AT514" s="228"/>
      <c r="AU514" s="228"/>
    </row>
    <row r="515" spans="3:64" x14ac:dyDescent="0.2">
      <c r="C515" s="14"/>
      <c r="D515" s="14"/>
      <c r="AA515" s="228"/>
      <c r="AB515" s="228"/>
      <c r="AC515" s="228"/>
      <c r="AD515" s="228"/>
      <c r="AE515" s="228"/>
      <c r="AG515" s="246"/>
      <c r="AN515" s="228"/>
      <c r="AO515" s="228"/>
      <c r="AP515" s="228"/>
      <c r="AQ515" s="228"/>
      <c r="AR515" s="228"/>
      <c r="AS515" s="228"/>
      <c r="AT515" s="228"/>
      <c r="AU515" s="228"/>
      <c r="AV515" s="228"/>
    </row>
    <row r="516" spans="3:64" x14ac:dyDescent="0.2">
      <c r="C516" s="14"/>
      <c r="D516" s="14"/>
      <c r="AA516" s="228"/>
      <c r="AB516" s="228"/>
      <c r="AC516" s="228"/>
      <c r="AD516" s="228"/>
      <c r="AE516" s="228"/>
      <c r="AG516" s="246"/>
      <c r="AN516" s="228"/>
      <c r="AO516" s="228"/>
      <c r="AP516" s="228"/>
      <c r="AQ516" s="228"/>
      <c r="AR516" s="228"/>
      <c r="AS516" s="228"/>
      <c r="AT516" s="228"/>
      <c r="AU516" s="228"/>
    </row>
    <row r="517" spans="3:64" x14ac:dyDescent="0.2">
      <c r="C517" s="14"/>
      <c r="D517" s="14"/>
      <c r="AA517" s="228"/>
      <c r="AB517" s="228"/>
      <c r="AC517" s="228"/>
      <c r="AD517" s="228"/>
      <c r="AE517" s="228"/>
      <c r="AG517" s="246"/>
      <c r="AN517" s="228"/>
      <c r="AO517" s="228"/>
      <c r="AP517" s="228"/>
      <c r="AQ517" s="228"/>
      <c r="AR517" s="228"/>
      <c r="AS517" s="228"/>
      <c r="AT517" s="228"/>
      <c r="AU517" s="228"/>
    </row>
    <row r="518" spans="3:64" x14ac:dyDescent="0.2">
      <c r="C518" s="14"/>
      <c r="D518" s="14"/>
      <c r="AA518" s="228"/>
      <c r="AB518" s="228"/>
      <c r="AC518" s="228"/>
      <c r="AD518" s="228"/>
      <c r="AE518" s="228"/>
      <c r="AG518" s="246"/>
      <c r="AN518" s="228"/>
      <c r="AO518" s="228"/>
      <c r="AP518" s="228"/>
      <c r="AQ518" s="228"/>
      <c r="AR518" s="228"/>
      <c r="AS518" s="228"/>
      <c r="AT518" s="228"/>
      <c r="AU518" s="228"/>
      <c r="AV518" s="228"/>
    </row>
    <row r="519" spans="3:64" x14ac:dyDescent="0.2">
      <c r="C519" s="14"/>
      <c r="D519" s="14"/>
      <c r="AA519" s="228"/>
      <c r="AB519" s="228"/>
      <c r="AC519" s="228"/>
      <c r="AD519" s="228"/>
      <c r="AE519" s="228"/>
      <c r="AG519" s="246"/>
      <c r="AN519" s="228"/>
      <c r="AO519" s="228"/>
      <c r="AP519" s="228"/>
      <c r="AQ519" s="228"/>
      <c r="AR519" s="228"/>
      <c r="AS519" s="228"/>
      <c r="AT519" s="228"/>
      <c r="AU519" s="228"/>
      <c r="AV519" s="228"/>
      <c r="AW519" s="228"/>
      <c r="AX519" s="228"/>
      <c r="AY519" s="228"/>
      <c r="AZ519" s="228"/>
      <c r="BA519" s="228"/>
      <c r="BB519" s="228"/>
      <c r="BC519" s="228"/>
      <c r="BD519" s="228"/>
      <c r="BE519" s="228"/>
      <c r="BF519" s="228"/>
      <c r="BG519" s="228"/>
      <c r="BH519" s="228"/>
      <c r="BI519" s="228"/>
      <c r="BJ519" s="228"/>
      <c r="BK519" s="228"/>
      <c r="BL519" s="228"/>
    </row>
    <row r="520" spans="3:64" x14ac:dyDescent="0.2">
      <c r="C520" s="14"/>
      <c r="D520" s="14"/>
      <c r="AA520" s="228"/>
      <c r="AB520" s="228"/>
      <c r="AC520" s="228"/>
      <c r="AD520" s="228"/>
      <c r="AE520" s="228"/>
      <c r="AG520" s="246"/>
      <c r="AN520" s="228"/>
      <c r="AO520" s="228"/>
      <c r="AP520" s="228"/>
      <c r="AQ520" s="228"/>
      <c r="AR520" s="228"/>
      <c r="AS520" s="228"/>
      <c r="AT520" s="228"/>
      <c r="AU520" s="228"/>
    </row>
    <row r="521" spans="3:64" x14ac:dyDescent="0.2">
      <c r="C521" s="14"/>
      <c r="D521" s="14"/>
      <c r="AA521" s="228"/>
      <c r="AB521" s="228"/>
      <c r="AC521" s="228"/>
      <c r="AD521" s="228"/>
      <c r="AE521" s="228"/>
      <c r="AG521" s="246"/>
      <c r="AN521" s="228"/>
      <c r="AO521" s="228"/>
      <c r="AP521" s="228"/>
      <c r="AQ521" s="228"/>
      <c r="AR521" s="228"/>
      <c r="AS521" s="228"/>
      <c r="AT521" s="228"/>
      <c r="AU521" s="228"/>
    </row>
    <row r="522" spans="3:64" x14ac:dyDescent="0.2">
      <c r="C522" s="14"/>
      <c r="D522" s="14"/>
      <c r="AA522" s="228"/>
      <c r="AB522" s="228"/>
      <c r="AC522" s="228"/>
      <c r="AD522" s="228"/>
      <c r="AE522" s="228"/>
      <c r="AG522" s="246"/>
      <c r="AN522" s="228"/>
      <c r="AO522" s="228"/>
      <c r="AP522" s="228"/>
      <c r="AQ522" s="228"/>
      <c r="AR522" s="228"/>
      <c r="AS522" s="228"/>
      <c r="AT522" s="228"/>
      <c r="AU522" s="228"/>
    </row>
    <row r="523" spans="3:64" x14ac:dyDescent="0.2">
      <c r="C523" s="14"/>
      <c r="D523" s="14"/>
      <c r="AA523" s="228"/>
      <c r="AB523" s="228"/>
      <c r="AC523" s="228"/>
      <c r="AD523" s="228"/>
      <c r="AE523" s="228"/>
      <c r="AG523" s="246"/>
      <c r="AN523" s="228"/>
      <c r="AO523" s="228"/>
      <c r="AP523" s="228"/>
      <c r="AQ523" s="228"/>
      <c r="AR523" s="228"/>
      <c r="AS523" s="228"/>
      <c r="AT523" s="228"/>
      <c r="AU523" s="228"/>
    </row>
    <row r="524" spans="3:64" x14ac:dyDescent="0.2">
      <c r="C524" s="14"/>
      <c r="D524" s="14"/>
      <c r="AA524" s="228"/>
      <c r="AB524" s="228"/>
      <c r="AC524" s="228"/>
      <c r="AD524" s="228"/>
      <c r="AE524" s="228"/>
      <c r="AG524" s="246"/>
      <c r="AN524" s="228"/>
      <c r="AO524" s="228"/>
      <c r="AP524" s="228"/>
      <c r="AQ524" s="228"/>
      <c r="AR524" s="228"/>
      <c r="AS524" s="228"/>
      <c r="AT524" s="228"/>
      <c r="AU524" s="228"/>
    </row>
    <row r="525" spans="3:64" x14ac:dyDescent="0.2">
      <c r="C525" s="14"/>
      <c r="D525" s="14"/>
      <c r="AA525" s="228"/>
      <c r="AB525" s="228"/>
      <c r="AC525" s="228"/>
      <c r="AD525" s="228"/>
      <c r="AE525" s="228"/>
      <c r="AG525" s="246"/>
      <c r="AN525" s="228"/>
      <c r="AO525" s="228"/>
      <c r="AP525" s="228"/>
      <c r="AQ525" s="228"/>
      <c r="AR525" s="228"/>
      <c r="AS525" s="228"/>
      <c r="AT525" s="228"/>
      <c r="AU525" s="228"/>
    </row>
    <row r="526" spans="3:64" x14ac:dyDescent="0.2">
      <c r="C526" s="14"/>
      <c r="D526" s="14"/>
      <c r="AA526" s="228"/>
      <c r="AB526" s="228"/>
      <c r="AC526" s="228"/>
      <c r="AD526" s="228"/>
      <c r="AE526" s="228"/>
      <c r="AG526" s="246"/>
      <c r="AN526" s="228"/>
      <c r="AO526" s="228"/>
      <c r="AP526" s="228"/>
      <c r="AQ526" s="228"/>
      <c r="AR526" s="228"/>
      <c r="AS526" s="228"/>
      <c r="AT526" s="228"/>
      <c r="AU526" s="228"/>
    </row>
    <row r="527" spans="3:64" x14ac:dyDescent="0.2">
      <c r="C527" s="14"/>
      <c r="D527" s="14"/>
      <c r="AA527" s="228"/>
      <c r="AB527" s="228"/>
      <c r="AC527" s="228"/>
      <c r="AD527" s="228"/>
      <c r="AE527" s="228"/>
      <c r="AG527" s="246"/>
      <c r="AN527" s="228"/>
      <c r="AO527" s="228"/>
      <c r="AP527" s="228"/>
      <c r="AQ527" s="228"/>
      <c r="AR527" s="228"/>
      <c r="AS527" s="228"/>
      <c r="AT527" s="228"/>
      <c r="AU527" s="228"/>
    </row>
    <row r="528" spans="3:64" x14ac:dyDescent="0.2">
      <c r="C528" s="14"/>
      <c r="D528" s="14"/>
      <c r="AA528" s="228"/>
      <c r="AB528" s="228"/>
      <c r="AC528" s="228"/>
      <c r="AD528" s="228"/>
      <c r="AE528" s="228"/>
      <c r="AG528" s="246"/>
      <c r="AN528" s="228"/>
      <c r="AO528" s="228"/>
      <c r="AP528" s="228"/>
      <c r="AQ528" s="228"/>
      <c r="AR528" s="228"/>
      <c r="AS528" s="228"/>
      <c r="AT528" s="228"/>
      <c r="AU528" s="228"/>
      <c r="AV528" s="228"/>
      <c r="AX528" s="228"/>
    </row>
    <row r="529" spans="3:64" x14ac:dyDescent="0.2">
      <c r="C529" s="14"/>
      <c r="D529" s="14"/>
      <c r="AA529" s="228"/>
      <c r="AB529" s="228"/>
      <c r="AC529" s="228"/>
      <c r="AD529" s="228"/>
      <c r="AE529" s="228"/>
      <c r="AG529" s="246"/>
      <c r="AN529" s="228"/>
      <c r="AO529" s="228"/>
      <c r="AP529" s="228"/>
      <c r="AQ529" s="228"/>
      <c r="AR529" s="228"/>
      <c r="AS529" s="228"/>
      <c r="AT529" s="228"/>
      <c r="AU529" s="228"/>
    </row>
    <row r="530" spans="3:64" x14ac:dyDescent="0.2">
      <c r="C530" s="14"/>
      <c r="D530" s="14"/>
      <c r="AA530" s="228"/>
      <c r="AB530" s="228"/>
      <c r="AC530" s="228"/>
      <c r="AD530" s="228"/>
      <c r="AE530" s="228"/>
      <c r="AG530" s="246"/>
      <c r="AN530" s="228"/>
      <c r="AO530" s="228"/>
      <c r="AP530" s="228"/>
      <c r="AQ530" s="228"/>
      <c r="AR530" s="228"/>
      <c r="AS530" s="228"/>
      <c r="AT530" s="228"/>
      <c r="AU530" s="228"/>
    </row>
    <row r="531" spans="3:64" x14ac:dyDescent="0.2">
      <c r="C531" s="14"/>
      <c r="D531" s="14"/>
      <c r="AA531" s="228"/>
      <c r="AB531" s="228"/>
      <c r="AC531" s="228"/>
      <c r="AD531" s="228"/>
      <c r="AE531" s="228"/>
      <c r="AG531" s="246"/>
      <c r="AN531" s="228"/>
      <c r="AO531" s="228"/>
      <c r="AP531" s="228"/>
      <c r="AQ531" s="228"/>
      <c r="AR531" s="228"/>
      <c r="AS531" s="228"/>
      <c r="AT531" s="228"/>
      <c r="AU531" s="228"/>
    </row>
    <row r="532" spans="3:64" x14ac:dyDescent="0.2">
      <c r="C532" s="14"/>
      <c r="D532" s="14"/>
      <c r="AA532" s="228"/>
      <c r="AB532" s="228"/>
      <c r="AC532" s="228"/>
      <c r="AD532" s="228"/>
      <c r="AE532" s="228"/>
      <c r="AG532" s="246"/>
      <c r="AN532" s="228"/>
      <c r="AO532" s="228"/>
      <c r="AP532" s="228"/>
      <c r="AQ532" s="228"/>
      <c r="AR532" s="228"/>
      <c r="AS532" s="228"/>
      <c r="AT532" s="228"/>
      <c r="AU532" s="228"/>
    </row>
    <row r="533" spans="3:64" x14ac:dyDescent="0.2">
      <c r="C533" s="14"/>
      <c r="D533" s="14"/>
      <c r="AA533" s="228"/>
      <c r="AB533" s="228"/>
      <c r="AC533" s="228"/>
      <c r="AD533" s="228"/>
      <c r="AE533" s="228"/>
      <c r="AG533" s="246"/>
      <c r="AN533" s="228"/>
      <c r="AO533" s="228"/>
      <c r="AP533" s="228"/>
      <c r="AQ533" s="228"/>
      <c r="AR533" s="228"/>
      <c r="AS533" s="228"/>
      <c r="AT533" s="228"/>
      <c r="AU533" s="228"/>
    </row>
    <row r="534" spans="3:64" x14ac:dyDescent="0.2">
      <c r="C534" s="14"/>
      <c r="D534" s="14"/>
      <c r="AA534" s="228"/>
      <c r="AB534" s="228"/>
      <c r="AC534" s="228"/>
      <c r="AD534" s="228"/>
      <c r="AE534" s="228"/>
      <c r="AG534" s="246"/>
      <c r="AN534" s="228"/>
      <c r="AO534" s="228"/>
      <c r="AP534" s="228"/>
      <c r="AQ534" s="228"/>
      <c r="AR534" s="228"/>
      <c r="AS534" s="228"/>
      <c r="AT534" s="228"/>
      <c r="AU534" s="228"/>
      <c r="AV534" s="228"/>
      <c r="AW534" s="228"/>
      <c r="AX534" s="228"/>
      <c r="AY534" s="228"/>
      <c r="AZ534" s="228"/>
      <c r="BA534" s="228"/>
      <c r="BB534" s="228"/>
      <c r="BC534" s="228"/>
      <c r="BD534" s="228"/>
      <c r="BE534" s="228"/>
      <c r="BF534" s="228"/>
      <c r="BG534" s="228"/>
      <c r="BH534" s="228"/>
      <c r="BI534" s="228"/>
      <c r="BJ534" s="228"/>
      <c r="BK534" s="228"/>
      <c r="BL534" s="228"/>
    </row>
    <row r="535" spans="3:64" x14ac:dyDescent="0.2">
      <c r="C535" s="14"/>
      <c r="D535" s="14"/>
      <c r="AA535" s="228"/>
      <c r="AB535" s="228"/>
      <c r="AC535" s="228"/>
      <c r="AD535" s="228"/>
      <c r="AE535" s="228"/>
      <c r="AG535" s="246"/>
      <c r="AN535" s="228"/>
      <c r="AO535" s="228"/>
      <c r="AP535" s="228"/>
      <c r="AQ535" s="228"/>
      <c r="AR535" s="228"/>
      <c r="AS535" s="228"/>
      <c r="AT535" s="228"/>
      <c r="AU535" s="228"/>
    </row>
    <row r="536" spans="3:64" x14ac:dyDescent="0.2">
      <c r="C536" s="14"/>
      <c r="D536" s="14"/>
      <c r="AA536" s="228"/>
      <c r="AB536" s="228"/>
      <c r="AC536" s="228"/>
      <c r="AD536" s="228"/>
      <c r="AE536" s="228"/>
      <c r="AG536" s="246"/>
      <c r="AN536" s="228"/>
      <c r="AO536" s="228"/>
      <c r="AP536" s="228"/>
      <c r="AQ536" s="228"/>
      <c r="AR536" s="228"/>
      <c r="AS536" s="228"/>
      <c r="AT536" s="228"/>
      <c r="AU536" s="228"/>
    </row>
    <row r="537" spans="3:64" x14ac:dyDescent="0.2">
      <c r="C537" s="14"/>
      <c r="D537" s="14"/>
      <c r="AA537" s="228"/>
      <c r="AB537" s="228"/>
      <c r="AC537" s="228"/>
      <c r="AD537" s="228"/>
      <c r="AE537" s="228"/>
      <c r="AG537" s="246"/>
      <c r="AN537" s="228"/>
      <c r="AO537" s="228"/>
      <c r="AP537" s="228"/>
      <c r="AQ537" s="228"/>
      <c r="AR537" s="228"/>
      <c r="AS537" s="228"/>
      <c r="AT537" s="228"/>
      <c r="AU537" s="228"/>
    </row>
    <row r="538" spans="3:64" x14ac:dyDescent="0.2">
      <c r="C538" s="14"/>
      <c r="D538" s="14"/>
      <c r="AA538" s="228"/>
      <c r="AB538" s="228"/>
      <c r="AC538" s="228"/>
      <c r="AD538" s="228"/>
      <c r="AE538" s="228"/>
      <c r="AG538" s="246"/>
      <c r="AN538" s="228"/>
      <c r="AO538" s="228"/>
      <c r="AP538" s="228"/>
      <c r="AQ538" s="228"/>
      <c r="AR538" s="228"/>
      <c r="AS538" s="228"/>
      <c r="AT538" s="228"/>
      <c r="AU538" s="228"/>
    </row>
    <row r="539" spans="3:64" x14ac:dyDescent="0.2">
      <c r="C539" s="14"/>
      <c r="D539" s="14"/>
      <c r="AA539" s="228"/>
      <c r="AB539" s="228"/>
      <c r="AC539" s="228"/>
      <c r="AD539" s="228"/>
      <c r="AE539" s="228"/>
      <c r="AG539" s="246"/>
      <c r="AN539" s="228"/>
      <c r="AO539" s="228"/>
      <c r="AP539" s="228"/>
      <c r="AQ539" s="228"/>
      <c r="AR539" s="228"/>
      <c r="AS539" s="228"/>
      <c r="AT539" s="228"/>
      <c r="AU539" s="228"/>
    </row>
    <row r="540" spans="3:64" x14ac:dyDescent="0.2">
      <c r="C540" s="14"/>
      <c r="D540" s="14"/>
      <c r="AA540" s="228"/>
      <c r="AB540" s="228"/>
      <c r="AC540" s="228"/>
      <c r="AD540" s="228"/>
      <c r="AE540" s="228"/>
      <c r="AG540" s="246"/>
      <c r="AN540" s="228"/>
      <c r="AO540" s="228"/>
      <c r="AP540" s="228"/>
      <c r="AQ540" s="228"/>
      <c r="AR540" s="228"/>
      <c r="AS540" s="228"/>
      <c r="AT540" s="228"/>
      <c r="AU540" s="228"/>
    </row>
    <row r="541" spans="3:64" x14ac:dyDescent="0.2">
      <c r="C541" s="14"/>
      <c r="D541" s="14"/>
      <c r="AA541" s="228"/>
      <c r="AB541" s="228"/>
      <c r="AC541" s="228"/>
      <c r="AD541" s="228"/>
      <c r="AE541" s="228"/>
      <c r="AG541" s="246"/>
      <c r="AN541" s="228"/>
      <c r="AO541" s="228"/>
      <c r="AP541" s="228"/>
      <c r="AQ541" s="228"/>
      <c r="AR541" s="228"/>
      <c r="AS541" s="228"/>
      <c r="AT541" s="228"/>
      <c r="AU541" s="228"/>
    </row>
    <row r="542" spans="3:64" x14ac:dyDescent="0.2">
      <c r="C542" s="14"/>
      <c r="D542" s="14"/>
      <c r="AA542" s="228"/>
      <c r="AB542" s="228"/>
      <c r="AC542" s="228"/>
      <c r="AD542" s="228"/>
      <c r="AE542" s="228"/>
      <c r="AG542" s="246"/>
      <c r="AN542" s="228"/>
      <c r="AO542" s="228"/>
      <c r="AP542" s="228"/>
      <c r="AQ542" s="228"/>
      <c r="AR542" s="228"/>
      <c r="AS542" s="228"/>
      <c r="AT542" s="228"/>
      <c r="AU542" s="228"/>
    </row>
    <row r="543" spans="3:64" x14ac:dyDescent="0.2">
      <c r="C543" s="14"/>
      <c r="D543" s="14"/>
      <c r="AA543" s="228"/>
      <c r="AB543" s="228"/>
      <c r="AC543" s="228"/>
      <c r="AD543" s="228"/>
      <c r="AE543" s="228"/>
      <c r="AG543" s="246"/>
      <c r="AN543" s="228"/>
      <c r="AO543" s="228"/>
      <c r="AP543" s="228"/>
      <c r="AQ543" s="228"/>
      <c r="AR543" s="228"/>
      <c r="AS543" s="228"/>
      <c r="AT543" s="228"/>
      <c r="AU543" s="228"/>
    </row>
    <row r="544" spans="3:64" x14ac:dyDescent="0.2">
      <c r="C544" s="14"/>
      <c r="D544" s="14"/>
      <c r="AA544" s="228"/>
      <c r="AB544" s="228"/>
      <c r="AC544" s="228"/>
      <c r="AD544" s="228"/>
      <c r="AE544" s="228"/>
      <c r="AG544" s="246"/>
      <c r="AN544" s="228"/>
      <c r="AO544" s="228"/>
      <c r="AP544" s="228"/>
      <c r="AQ544" s="228"/>
      <c r="AR544" s="228"/>
      <c r="AS544" s="228"/>
      <c r="AT544" s="228"/>
      <c r="AU544" s="228"/>
    </row>
    <row r="545" spans="3:48" x14ac:dyDescent="0.2">
      <c r="C545" s="14"/>
      <c r="D545" s="14"/>
      <c r="AA545" s="228"/>
      <c r="AB545" s="228"/>
      <c r="AC545" s="228"/>
      <c r="AD545" s="228"/>
      <c r="AE545" s="228"/>
      <c r="AG545" s="246"/>
      <c r="AN545" s="228"/>
      <c r="AO545" s="228"/>
      <c r="AP545" s="228"/>
      <c r="AQ545" s="228"/>
      <c r="AR545" s="228"/>
      <c r="AS545" s="228"/>
      <c r="AT545" s="228"/>
      <c r="AU545" s="228"/>
    </row>
    <row r="546" spans="3:48" x14ac:dyDescent="0.2">
      <c r="C546" s="14"/>
      <c r="D546" s="14"/>
      <c r="AA546" s="228"/>
      <c r="AB546" s="228"/>
      <c r="AC546" s="228"/>
      <c r="AD546" s="228"/>
      <c r="AE546" s="228"/>
      <c r="AG546" s="246"/>
      <c r="AN546" s="228"/>
      <c r="AO546" s="228"/>
      <c r="AP546" s="228"/>
      <c r="AQ546" s="228"/>
      <c r="AR546" s="228"/>
      <c r="AS546" s="228"/>
      <c r="AT546" s="228"/>
      <c r="AU546" s="228"/>
    </row>
    <row r="547" spans="3:48" x14ac:dyDescent="0.2">
      <c r="C547" s="14"/>
      <c r="D547" s="14"/>
      <c r="AA547" s="228"/>
      <c r="AB547" s="228"/>
      <c r="AC547" s="228"/>
      <c r="AD547" s="228"/>
      <c r="AE547" s="228"/>
      <c r="AG547" s="246"/>
      <c r="AN547" s="228"/>
      <c r="AO547" s="228"/>
      <c r="AP547" s="228"/>
      <c r="AQ547" s="228"/>
      <c r="AR547" s="228"/>
      <c r="AS547" s="228"/>
      <c r="AT547" s="228"/>
      <c r="AU547" s="228"/>
    </row>
    <row r="548" spans="3:48" x14ac:dyDescent="0.2">
      <c r="C548" s="14"/>
      <c r="D548" s="14"/>
      <c r="AA548" s="228"/>
      <c r="AB548" s="228"/>
      <c r="AC548" s="228"/>
      <c r="AD548" s="228"/>
      <c r="AE548" s="228"/>
      <c r="AG548" s="246"/>
      <c r="AN548" s="228"/>
      <c r="AO548" s="228"/>
      <c r="AP548" s="228"/>
      <c r="AQ548" s="228"/>
      <c r="AR548" s="228"/>
      <c r="AS548" s="228"/>
      <c r="AT548" s="228"/>
      <c r="AU548" s="228"/>
    </row>
    <row r="549" spans="3:48" x14ac:dyDescent="0.2">
      <c r="C549" s="14"/>
      <c r="D549" s="14"/>
      <c r="AA549" s="228"/>
      <c r="AB549" s="228"/>
      <c r="AC549" s="228"/>
      <c r="AD549" s="228"/>
      <c r="AE549" s="228"/>
      <c r="AG549" s="246"/>
      <c r="AN549" s="228"/>
      <c r="AO549" s="228"/>
      <c r="AP549" s="228"/>
      <c r="AQ549" s="228"/>
      <c r="AR549" s="228"/>
      <c r="AS549" s="228"/>
      <c r="AT549" s="228"/>
      <c r="AU549" s="228"/>
    </row>
    <row r="550" spans="3:48" x14ac:dyDescent="0.2">
      <c r="C550" s="14"/>
      <c r="D550" s="14"/>
      <c r="AA550" s="228"/>
      <c r="AB550" s="228"/>
      <c r="AC550" s="228"/>
      <c r="AD550" s="228"/>
      <c r="AE550" s="228"/>
      <c r="AG550" s="246"/>
      <c r="AN550" s="228"/>
      <c r="AO550" s="228"/>
      <c r="AP550" s="228"/>
      <c r="AQ550" s="228"/>
      <c r="AR550" s="228"/>
      <c r="AS550" s="228"/>
      <c r="AT550" s="228"/>
      <c r="AU550" s="228"/>
    </row>
    <row r="551" spans="3:48" x14ac:dyDescent="0.2">
      <c r="C551" s="14"/>
      <c r="D551" s="14"/>
      <c r="AA551" s="228"/>
      <c r="AB551" s="228"/>
      <c r="AC551" s="228"/>
      <c r="AD551" s="228"/>
      <c r="AE551" s="228"/>
      <c r="AG551" s="246"/>
      <c r="AN551" s="228"/>
      <c r="AO551" s="228"/>
      <c r="AP551" s="228"/>
      <c r="AQ551" s="228"/>
      <c r="AR551" s="228"/>
      <c r="AS551" s="228"/>
      <c r="AT551" s="228"/>
      <c r="AU551" s="228"/>
    </row>
    <row r="552" spans="3:48" x14ac:dyDescent="0.2">
      <c r="C552" s="14"/>
      <c r="D552" s="14"/>
      <c r="AA552" s="228"/>
      <c r="AB552" s="228"/>
      <c r="AC552" s="228"/>
      <c r="AD552" s="228"/>
      <c r="AE552" s="228"/>
      <c r="AG552" s="246"/>
      <c r="AN552" s="228"/>
      <c r="AO552" s="228"/>
      <c r="AP552" s="228"/>
      <c r="AQ552" s="228"/>
      <c r="AR552" s="228"/>
      <c r="AS552" s="228"/>
      <c r="AT552" s="228"/>
      <c r="AU552" s="228"/>
    </row>
    <row r="553" spans="3:48" x14ac:dyDescent="0.2">
      <c r="C553" s="14"/>
      <c r="D553" s="14"/>
      <c r="AA553" s="228"/>
      <c r="AB553" s="228"/>
      <c r="AC553" s="228"/>
      <c r="AD553" s="228"/>
      <c r="AE553" s="228"/>
      <c r="AG553" s="246"/>
      <c r="AN553" s="228"/>
      <c r="AO553" s="228"/>
      <c r="AP553" s="228"/>
      <c r="AQ553" s="228"/>
      <c r="AR553" s="228"/>
      <c r="AS553" s="228"/>
      <c r="AT553" s="228"/>
      <c r="AU553" s="228"/>
    </row>
    <row r="554" spans="3:48" x14ac:dyDescent="0.2">
      <c r="C554" s="14"/>
      <c r="D554" s="14"/>
      <c r="AA554" s="228"/>
      <c r="AB554" s="228"/>
      <c r="AC554" s="228"/>
      <c r="AD554" s="228"/>
      <c r="AE554" s="228"/>
      <c r="AG554" s="246"/>
      <c r="AN554" s="228"/>
      <c r="AO554" s="228"/>
      <c r="AP554" s="228"/>
      <c r="AQ554" s="228"/>
      <c r="AR554" s="228"/>
      <c r="AS554" s="228"/>
      <c r="AT554" s="228"/>
      <c r="AU554" s="228"/>
    </row>
    <row r="555" spans="3:48" x14ac:dyDescent="0.2">
      <c r="C555" s="14"/>
      <c r="D555" s="14"/>
      <c r="AA555" s="228"/>
      <c r="AB555" s="228"/>
      <c r="AC555" s="228"/>
      <c r="AD555" s="228"/>
      <c r="AE555" s="228"/>
      <c r="AG555" s="246"/>
      <c r="AN555" s="228"/>
      <c r="AO555" s="228"/>
      <c r="AP555" s="228"/>
      <c r="AQ555" s="228"/>
      <c r="AR555" s="228"/>
      <c r="AS555" s="228"/>
      <c r="AT555" s="228"/>
      <c r="AU555" s="228"/>
    </row>
    <row r="556" spans="3:48" x14ac:dyDescent="0.2">
      <c r="C556" s="14"/>
      <c r="D556" s="14"/>
      <c r="AA556" s="228"/>
      <c r="AB556" s="228"/>
      <c r="AC556" s="228"/>
      <c r="AD556" s="228"/>
      <c r="AE556" s="228"/>
      <c r="AG556" s="246"/>
      <c r="AN556" s="228"/>
      <c r="AO556" s="228"/>
      <c r="AP556" s="228"/>
      <c r="AQ556" s="228"/>
      <c r="AR556" s="228"/>
      <c r="AS556" s="228"/>
      <c r="AT556" s="228"/>
      <c r="AU556" s="228"/>
    </row>
    <row r="557" spans="3:48" x14ac:dyDescent="0.2">
      <c r="C557" s="14"/>
      <c r="D557" s="14"/>
      <c r="AA557" s="228"/>
      <c r="AB557" s="228"/>
      <c r="AC557" s="228"/>
      <c r="AD557" s="228"/>
      <c r="AE557" s="228"/>
      <c r="AG557" s="246"/>
      <c r="AN557" s="228"/>
      <c r="AO557" s="228"/>
      <c r="AP557" s="228"/>
      <c r="AQ557" s="228"/>
      <c r="AR557" s="228"/>
      <c r="AS557" s="228"/>
      <c r="AT557" s="228"/>
      <c r="AU557" s="228"/>
    </row>
    <row r="558" spans="3:48" x14ac:dyDescent="0.2">
      <c r="C558" s="14"/>
      <c r="D558" s="14"/>
      <c r="AA558" s="228"/>
      <c r="AB558" s="228"/>
      <c r="AC558" s="228"/>
      <c r="AD558" s="228"/>
      <c r="AE558" s="228"/>
      <c r="AG558" s="246"/>
      <c r="AN558" s="228"/>
      <c r="AO558" s="228"/>
      <c r="AP558" s="228"/>
      <c r="AQ558" s="228"/>
      <c r="AR558" s="228"/>
      <c r="AS558" s="228"/>
      <c r="AT558" s="228"/>
      <c r="AU558" s="228"/>
    </row>
    <row r="559" spans="3:48" x14ac:dyDescent="0.2">
      <c r="C559" s="14"/>
      <c r="D559" s="14"/>
      <c r="AA559" s="228"/>
      <c r="AB559" s="228"/>
      <c r="AC559" s="228"/>
      <c r="AD559" s="228"/>
      <c r="AE559" s="228"/>
      <c r="AG559" s="246"/>
      <c r="AN559" s="228"/>
      <c r="AO559" s="228"/>
      <c r="AP559" s="228"/>
      <c r="AQ559" s="228"/>
      <c r="AR559" s="228"/>
      <c r="AS559" s="228"/>
      <c r="AT559" s="228"/>
      <c r="AU559" s="228"/>
      <c r="AV559" s="228"/>
    </row>
    <row r="560" spans="3:48" x14ac:dyDescent="0.2">
      <c r="C560" s="14"/>
      <c r="D560" s="14"/>
      <c r="AA560" s="228"/>
      <c r="AB560" s="228"/>
      <c r="AC560" s="228"/>
      <c r="AD560" s="228"/>
      <c r="AE560" s="228"/>
      <c r="AG560" s="246"/>
      <c r="AN560" s="228"/>
      <c r="AO560" s="228"/>
      <c r="AP560" s="228"/>
      <c r="AQ560" s="228"/>
      <c r="AR560" s="228"/>
      <c r="AS560" s="228"/>
      <c r="AT560" s="228"/>
      <c r="AU560" s="228"/>
    </row>
    <row r="561" spans="3:47" x14ac:dyDescent="0.2">
      <c r="C561" s="14"/>
      <c r="D561" s="14"/>
      <c r="AA561" s="228"/>
      <c r="AB561" s="228"/>
      <c r="AC561" s="228"/>
      <c r="AD561" s="228"/>
      <c r="AE561" s="228"/>
      <c r="AG561" s="246"/>
      <c r="AN561" s="228"/>
      <c r="AO561" s="228"/>
      <c r="AP561" s="228"/>
      <c r="AQ561" s="228"/>
      <c r="AR561" s="228"/>
      <c r="AS561" s="228"/>
      <c r="AT561" s="228"/>
      <c r="AU561" s="228"/>
    </row>
    <row r="562" spans="3:47" x14ac:dyDescent="0.2">
      <c r="C562" s="14"/>
      <c r="D562" s="14"/>
      <c r="AA562" s="228"/>
      <c r="AB562" s="228"/>
      <c r="AC562" s="228"/>
      <c r="AD562" s="228"/>
      <c r="AE562" s="228"/>
      <c r="AG562" s="246"/>
      <c r="AN562" s="228"/>
      <c r="AO562" s="228"/>
      <c r="AP562" s="228"/>
      <c r="AQ562" s="228"/>
      <c r="AR562" s="228"/>
      <c r="AS562" s="228"/>
      <c r="AT562" s="228"/>
      <c r="AU562" s="228"/>
    </row>
    <row r="563" spans="3:47" x14ac:dyDescent="0.2">
      <c r="C563" s="14"/>
      <c r="D563" s="14"/>
      <c r="AA563" s="228"/>
      <c r="AB563" s="228"/>
      <c r="AC563" s="228"/>
      <c r="AD563" s="228"/>
      <c r="AE563" s="228"/>
      <c r="AG563" s="246"/>
      <c r="AN563" s="228"/>
      <c r="AO563" s="228"/>
      <c r="AP563" s="228"/>
      <c r="AQ563" s="228"/>
      <c r="AR563" s="228"/>
      <c r="AS563" s="228"/>
      <c r="AT563" s="228"/>
      <c r="AU563" s="228"/>
    </row>
    <row r="564" spans="3:47" x14ac:dyDescent="0.2">
      <c r="C564" s="14"/>
      <c r="D564" s="14"/>
      <c r="AA564" s="228"/>
      <c r="AB564" s="228"/>
      <c r="AC564" s="228"/>
      <c r="AD564" s="228"/>
      <c r="AE564" s="228"/>
      <c r="AG564" s="246"/>
      <c r="AN564" s="228"/>
      <c r="AO564" s="228"/>
      <c r="AP564" s="228"/>
      <c r="AQ564" s="228"/>
      <c r="AR564" s="228"/>
      <c r="AS564" s="228"/>
      <c r="AT564" s="228"/>
      <c r="AU564" s="228"/>
    </row>
    <row r="565" spans="3:47" x14ac:dyDescent="0.2">
      <c r="C565" s="14"/>
      <c r="D565" s="14"/>
      <c r="AA565" s="228"/>
      <c r="AB565" s="228"/>
      <c r="AC565" s="228"/>
      <c r="AD565" s="228"/>
      <c r="AE565" s="228"/>
      <c r="AG565" s="246"/>
      <c r="AN565" s="228"/>
      <c r="AO565" s="228"/>
      <c r="AP565" s="228"/>
      <c r="AQ565" s="228"/>
      <c r="AR565" s="228"/>
      <c r="AS565" s="228"/>
      <c r="AT565" s="228"/>
      <c r="AU565" s="228"/>
    </row>
    <row r="566" spans="3:47" x14ac:dyDescent="0.2">
      <c r="C566" s="14"/>
      <c r="D566" s="14"/>
      <c r="AA566" s="228"/>
      <c r="AB566" s="228"/>
      <c r="AC566" s="228"/>
      <c r="AD566" s="228"/>
      <c r="AE566" s="228"/>
      <c r="AG566" s="246"/>
      <c r="AN566" s="228"/>
      <c r="AO566" s="228"/>
      <c r="AP566" s="228"/>
      <c r="AQ566" s="228"/>
      <c r="AR566" s="228"/>
      <c r="AS566" s="228"/>
      <c r="AT566" s="228"/>
      <c r="AU566" s="228"/>
    </row>
    <row r="567" spans="3:47" x14ac:dyDescent="0.2">
      <c r="C567" s="14"/>
      <c r="D567" s="14"/>
      <c r="AA567" s="228"/>
      <c r="AB567" s="228"/>
      <c r="AC567" s="228"/>
      <c r="AD567" s="228"/>
      <c r="AE567" s="228"/>
      <c r="AG567" s="246"/>
      <c r="AN567" s="228"/>
      <c r="AO567" s="228"/>
      <c r="AP567" s="228"/>
      <c r="AQ567" s="228"/>
      <c r="AR567" s="228"/>
      <c r="AS567" s="228"/>
      <c r="AT567" s="228"/>
      <c r="AU567" s="228"/>
    </row>
    <row r="568" spans="3:47" x14ac:dyDescent="0.2">
      <c r="C568" s="14"/>
      <c r="D568" s="14"/>
      <c r="AA568" s="228"/>
      <c r="AB568" s="228"/>
      <c r="AC568" s="228"/>
      <c r="AD568" s="228"/>
      <c r="AE568" s="228"/>
      <c r="AG568" s="246"/>
      <c r="AN568" s="228"/>
      <c r="AO568" s="228"/>
      <c r="AP568" s="228"/>
      <c r="AQ568" s="228"/>
      <c r="AR568" s="228"/>
      <c r="AS568" s="228"/>
      <c r="AT568" s="228"/>
      <c r="AU568" s="228"/>
    </row>
    <row r="569" spans="3:47" x14ac:dyDescent="0.2">
      <c r="C569" s="14"/>
      <c r="D569" s="14"/>
      <c r="AA569" s="228"/>
      <c r="AB569" s="228"/>
      <c r="AC569" s="228"/>
      <c r="AD569" s="228"/>
      <c r="AE569" s="228"/>
      <c r="AG569" s="246"/>
      <c r="AN569" s="228"/>
      <c r="AO569" s="228"/>
      <c r="AP569" s="228"/>
      <c r="AQ569" s="228"/>
      <c r="AR569" s="228"/>
      <c r="AS569" s="228"/>
      <c r="AT569" s="228"/>
      <c r="AU569" s="228"/>
    </row>
    <row r="570" spans="3:47" x14ac:dyDescent="0.2">
      <c r="C570" s="14"/>
      <c r="D570" s="14"/>
      <c r="AA570" s="228"/>
      <c r="AB570" s="228"/>
      <c r="AC570" s="228"/>
      <c r="AD570" s="228"/>
      <c r="AE570" s="228"/>
      <c r="AG570" s="246"/>
      <c r="AN570" s="228"/>
      <c r="AO570" s="228"/>
      <c r="AP570" s="228"/>
      <c r="AQ570" s="228"/>
      <c r="AR570" s="228"/>
      <c r="AS570" s="228"/>
      <c r="AT570" s="228"/>
      <c r="AU570" s="228"/>
    </row>
    <row r="571" spans="3:47" x14ac:dyDescent="0.2">
      <c r="C571" s="14"/>
      <c r="D571" s="14"/>
      <c r="AA571" s="228"/>
      <c r="AB571" s="228"/>
      <c r="AC571" s="228"/>
      <c r="AD571" s="228"/>
      <c r="AE571" s="228"/>
      <c r="AG571" s="246"/>
      <c r="AN571" s="228"/>
      <c r="AO571" s="228"/>
      <c r="AP571" s="228"/>
      <c r="AQ571" s="228"/>
      <c r="AR571" s="228"/>
      <c r="AS571" s="228"/>
      <c r="AT571" s="228"/>
      <c r="AU571" s="228"/>
    </row>
    <row r="572" spans="3:47" x14ac:dyDescent="0.2">
      <c r="C572" s="14"/>
      <c r="D572" s="14"/>
      <c r="AA572" s="228"/>
      <c r="AB572" s="228"/>
      <c r="AC572" s="228"/>
      <c r="AD572" s="228"/>
      <c r="AE572" s="228"/>
      <c r="AG572" s="246"/>
      <c r="AN572" s="228"/>
      <c r="AO572" s="228"/>
      <c r="AP572" s="228"/>
      <c r="AQ572" s="228"/>
      <c r="AR572" s="228"/>
      <c r="AS572" s="228"/>
      <c r="AT572" s="228"/>
      <c r="AU572" s="228"/>
    </row>
    <row r="573" spans="3:47" x14ac:dyDescent="0.2">
      <c r="C573" s="14"/>
      <c r="D573" s="14"/>
      <c r="AA573" s="228"/>
      <c r="AB573" s="228"/>
      <c r="AC573" s="228"/>
      <c r="AD573" s="228"/>
      <c r="AE573" s="228"/>
      <c r="AG573" s="246"/>
      <c r="AN573" s="228"/>
      <c r="AO573" s="228"/>
      <c r="AP573" s="228"/>
      <c r="AQ573" s="228"/>
      <c r="AR573" s="228"/>
      <c r="AS573" s="228"/>
      <c r="AT573" s="228"/>
      <c r="AU573" s="228"/>
    </row>
    <row r="574" spans="3:47" x14ac:dyDescent="0.2">
      <c r="C574" s="14"/>
      <c r="D574" s="14"/>
      <c r="AA574" s="228"/>
      <c r="AB574" s="228"/>
      <c r="AC574" s="228"/>
      <c r="AD574" s="228"/>
      <c r="AE574" s="228"/>
      <c r="AG574" s="246"/>
      <c r="AN574" s="228"/>
      <c r="AO574" s="228"/>
      <c r="AP574" s="228"/>
      <c r="AQ574" s="228"/>
      <c r="AR574" s="228"/>
      <c r="AS574" s="228"/>
      <c r="AT574" s="228"/>
      <c r="AU574" s="228"/>
    </row>
    <row r="575" spans="3:47" x14ac:dyDescent="0.2">
      <c r="C575" s="14"/>
      <c r="D575" s="14"/>
      <c r="AA575" s="228"/>
      <c r="AB575" s="228"/>
      <c r="AC575" s="228"/>
      <c r="AD575" s="228"/>
      <c r="AE575" s="228"/>
      <c r="AG575" s="246"/>
      <c r="AN575" s="228"/>
      <c r="AO575" s="228"/>
      <c r="AP575" s="228"/>
      <c r="AQ575" s="228"/>
      <c r="AR575" s="228"/>
      <c r="AS575" s="228"/>
      <c r="AT575" s="228"/>
      <c r="AU575" s="228"/>
    </row>
    <row r="576" spans="3:47" x14ac:dyDescent="0.2">
      <c r="C576" s="14"/>
      <c r="D576" s="14"/>
      <c r="AA576" s="228"/>
      <c r="AB576" s="228"/>
      <c r="AC576" s="228"/>
      <c r="AD576" s="228"/>
      <c r="AE576" s="228"/>
      <c r="AG576" s="246"/>
      <c r="AN576" s="228"/>
      <c r="AO576" s="228"/>
      <c r="AP576" s="228"/>
      <c r="AQ576" s="228"/>
      <c r="AR576" s="228"/>
      <c r="AS576" s="228"/>
      <c r="AT576" s="228"/>
      <c r="AU576" s="228"/>
    </row>
    <row r="577" spans="3:48" x14ac:dyDescent="0.2">
      <c r="C577" s="14"/>
      <c r="D577" s="14"/>
      <c r="AA577" s="228"/>
      <c r="AB577" s="228"/>
      <c r="AC577" s="228"/>
      <c r="AD577" s="228"/>
      <c r="AE577" s="228"/>
      <c r="AG577" s="246"/>
      <c r="AN577" s="228"/>
      <c r="AO577" s="228"/>
      <c r="AP577" s="228"/>
      <c r="AQ577" s="228"/>
      <c r="AR577" s="228"/>
      <c r="AS577" s="228"/>
      <c r="AT577" s="228"/>
      <c r="AU577" s="228"/>
    </row>
    <row r="578" spans="3:48" x14ac:dyDescent="0.2">
      <c r="C578" s="14"/>
      <c r="D578" s="14"/>
      <c r="AA578" s="228"/>
      <c r="AB578" s="228"/>
      <c r="AC578" s="228"/>
      <c r="AD578" s="228"/>
      <c r="AE578" s="228"/>
      <c r="AG578" s="246"/>
      <c r="AN578" s="228"/>
      <c r="AO578" s="228"/>
      <c r="AP578" s="228"/>
      <c r="AQ578" s="228"/>
      <c r="AR578" s="228"/>
      <c r="AS578" s="228"/>
      <c r="AT578" s="228"/>
      <c r="AU578" s="228"/>
    </row>
    <row r="579" spans="3:48" x14ac:dyDescent="0.2">
      <c r="C579" s="14"/>
      <c r="D579" s="14"/>
      <c r="AA579" s="228"/>
      <c r="AB579" s="228"/>
      <c r="AC579" s="228"/>
      <c r="AD579" s="228"/>
      <c r="AE579" s="228"/>
      <c r="AG579" s="246"/>
      <c r="AN579" s="228"/>
      <c r="AO579" s="228"/>
      <c r="AP579" s="228"/>
      <c r="AQ579" s="228"/>
      <c r="AR579" s="228"/>
      <c r="AS579" s="228"/>
      <c r="AT579" s="228"/>
      <c r="AU579" s="228"/>
      <c r="AV579" s="228"/>
    </row>
    <row r="580" spans="3:48" x14ac:dyDescent="0.2">
      <c r="C580" s="14"/>
      <c r="D580" s="14"/>
      <c r="AA580" s="228"/>
      <c r="AB580" s="228"/>
      <c r="AC580" s="228"/>
      <c r="AD580" s="228"/>
      <c r="AE580" s="228"/>
      <c r="AG580" s="246"/>
      <c r="AN580" s="228"/>
      <c r="AO580" s="228"/>
      <c r="AP580" s="228"/>
      <c r="AQ580" s="228"/>
      <c r="AR580" s="228"/>
      <c r="AS580" s="228"/>
      <c r="AT580" s="228"/>
      <c r="AU580" s="228"/>
    </row>
    <row r="581" spans="3:48" x14ac:dyDescent="0.2">
      <c r="C581" s="14"/>
      <c r="D581" s="14"/>
      <c r="AA581" s="228"/>
      <c r="AB581" s="228"/>
      <c r="AC581" s="228"/>
      <c r="AD581" s="228"/>
      <c r="AE581" s="228"/>
      <c r="AG581" s="246"/>
      <c r="AN581" s="228"/>
      <c r="AO581" s="228"/>
      <c r="AP581" s="228"/>
      <c r="AQ581" s="228"/>
      <c r="AR581" s="228"/>
      <c r="AS581" s="228"/>
      <c r="AT581" s="228"/>
      <c r="AU581" s="228"/>
    </row>
    <row r="582" spans="3:48" x14ac:dyDescent="0.2">
      <c r="C582" s="14"/>
      <c r="D582" s="14"/>
      <c r="AA582" s="228"/>
      <c r="AB582" s="228"/>
      <c r="AC582" s="228"/>
      <c r="AD582" s="228"/>
      <c r="AE582" s="228"/>
      <c r="AG582" s="246"/>
      <c r="AN582" s="228"/>
      <c r="AO582" s="228"/>
      <c r="AP582" s="228"/>
      <c r="AQ582" s="228"/>
      <c r="AR582" s="228"/>
      <c r="AS582" s="228"/>
      <c r="AT582" s="228"/>
      <c r="AU582" s="228"/>
    </row>
    <row r="583" spans="3:48" x14ac:dyDescent="0.2">
      <c r="C583" s="14"/>
      <c r="D583" s="14"/>
      <c r="AA583" s="228"/>
      <c r="AB583" s="228"/>
      <c r="AC583" s="228"/>
      <c r="AD583" s="228"/>
      <c r="AE583" s="228"/>
      <c r="AG583" s="246"/>
      <c r="AN583" s="228"/>
      <c r="AO583" s="228"/>
      <c r="AP583" s="228"/>
      <c r="AQ583" s="228"/>
      <c r="AR583" s="228"/>
      <c r="AS583" s="228"/>
      <c r="AT583" s="228"/>
      <c r="AU583" s="228"/>
    </row>
    <row r="584" spans="3:48" x14ac:dyDescent="0.2">
      <c r="C584" s="14"/>
      <c r="D584" s="14"/>
      <c r="AA584" s="228"/>
      <c r="AB584" s="228"/>
      <c r="AC584" s="228"/>
      <c r="AD584" s="228"/>
      <c r="AE584" s="228"/>
      <c r="AG584" s="246"/>
      <c r="AN584" s="228"/>
      <c r="AO584" s="228"/>
      <c r="AP584" s="228"/>
      <c r="AQ584" s="228"/>
      <c r="AR584" s="228"/>
      <c r="AS584" s="228"/>
      <c r="AT584" s="228"/>
      <c r="AU584" s="228"/>
    </row>
    <row r="585" spans="3:48" x14ac:dyDescent="0.2">
      <c r="C585" s="14"/>
      <c r="D585" s="14"/>
      <c r="AA585" s="228"/>
      <c r="AB585" s="228"/>
      <c r="AC585" s="228"/>
      <c r="AD585" s="228"/>
      <c r="AE585" s="228"/>
      <c r="AG585" s="246"/>
      <c r="AN585" s="228"/>
      <c r="AO585" s="228"/>
      <c r="AP585" s="228"/>
      <c r="AQ585" s="228"/>
      <c r="AR585" s="228"/>
      <c r="AS585" s="228"/>
      <c r="AT585" s="228"/>
      <c r="AU585" s="228"/>
    </row>
    <row r="586" spans="3:48" x14ac:dyDescent="0.2">
      <c r="C586" s="14"/>
      <c r="D586" s="14"/>
      <c r="AA586" s="228"/>
      <c r="AB586" s="228"/>
      <c r="AC586" s="228"/>
      <c r="AD586" s="228"/>
      <c r="AE586" s="228"/>
      <c r="AG586" s="246"/>
      <c r="AN586" s="228"/>
      <c r="AO586" s="228"/>
      <c r="AP586" s="228"/>
      <c r="AQ586" s="228"/>
      <c r="AR586" s="228"/>
      <c r="AS586" s="228"/>
      <c r="AT586" s="228"/>
      <c r="AU586" s="228"/>
    </row>
    <row r="587" spans="3:48" x14ac:dyDescent="0.2">
      <c r="C587" s="14"/>
      <c r="D587" s="14"/>
      <c r="AA587" s="228"/>
      <c r="AB587" s="228"/>
      <c r="AC587" s="228"/>
      <c r="AD587" s="228"/>
      <c r="AE587" s="228"/>
      <c r="AG587" s="246"/>
      <c r="AN587" s="228"/>
      <c r="AO587" s="228"/>
      <c r="AP587" s="228"/>
      <c r="AQ587" s="228"/>
      <c r="AR587" s="228"/>
      <c r="AS587" s="228"/>
      <c r="AT587" s="228"/>
      <c r="AU587" s="228"/>
    </row>
    <row r="588" spans="3:48" x14ac:dyDescent="0.2">
      <c r="C588" s="14"/>
      <c r="D588" s="14"/>
      <c r="AA588" s="228"/>
      <c r="AB588" s="228"/>
      <c r="AC588" s="228"/>
      <c r="AD588" s="228"/>
      <c r="AE588" s="228"/>
      <c r="AG588" s="246"/>
      <c r="AN588" s="228"/>
      <c r="AO588" s="228"/>
      <c r="AP588" s="228"/>
      <c r="AQ588" s="228"/>
      <c r="AR588" s="228"/>
      <c r="AS588" s="228"/>
      <c r="AT588" s="228"/>
      <c r="AU588" s="228"/>
    </row>
    <row r="589" spans="3:48" x14ac:dyDescent="0.2">
      <c r="C589" s="14"/>
      <c r="D589" s="14"/>
      <c r="AA589" s="228"/>
      <c r="AB589" s="228"/>
      <c r="AC589" s="228"/>
      <c r="AD589" s="228"/>
      <c r="AE589" s="228"/>
      <c r="AG589" s="246"/>
      <c r="AN589" s="228"/>
      <c r="AO589" s="228"/>
      <c r="AP589" s="228"/>
      <c r="AQ589" s="228"/>
      <c r="AR589" s="228"/>
      <c r="AS589" s="228"/>
      <c r="AT589" s="228"/>
      <c r="AU589" s="228"/>
    </row>
    <row r="590" spans="3:48" x14ac:dyDescent="0.2">
      <c r="C590" s="14"/>
      <c r="D590" s="14"/>
      <c r="AA590" s="228"/>
      <c r="AB590" s="228"/>
      <c r="AC590" s="228"/>
      <c r="AD590" s="228"/>
      <c r="AE590" s="228"/>
      <c r="AG590" s="246"/>
      <c r="AN590" s="228"/>
      <c r="AO590" s="228"/>
      <c r="AP590" s="228"/>
      <c r="AQ590" s="228"/>
      <c r="AR590" s="228"/>
      <c r="AS590" s="228"/>
      <c r="AT590" s="228"/>
      <c r="AU590" s="228"/>
    </row>
    <row r="591" spans="3:48" x14ac:dyDescent="0.2">
      <c r="C591" s="14"/>
      <c r="D591" s="14"/>
      <c r="AA591" s="228"/>
      <c r="AB591" s="228"/>
      <c r="AC591" s="228"/>
      <c r="AD591" s="228"/>
      <c r="AE591" s="228"/>
      <c r="AG591" s="246"/>
      <c r="AN591" s="228"/>
      <c r="AO591" s="228"/>
      <c r="AP591" s="228"/>
      <c r="AQ591" s="228"/>
      <c r="AR591" s="228"/>
      <c r="AS591" s="228"/>
      <c r="AT591" s="228"/>
      <c r="AU591" s="228"/>
      <c r="AV591" s="228"/>
    </row>
    <row r="592" spans="3:48" x14ac:dyDescent="0.2">
      <c r="C592" s="14"/>
      <c r="D592" s="14"/>
      <c r="AA592" s="228"/>
      <c r="AB592" s="228"/>
      <c r="AC592" s="228"/>
      <c r="AD592" s="228"/>
      <c r="AE592" s="228"/>
      <c r="AG592" s="246"/>
      <c r="AN592" s="228"/>
      <c r="AO592" s="228"/>
      <c r="AP592" s="228"/>
      <c r="AQ592" s="228"/>
      <c r="AR592" s="228"/>
      <c r="AS592" s="228"/>
      <c r="AT592" s="228"/>
      <c r="AU592" s="228"/>
      <c r="AV592" s="228"/>
    </row>
    <row r="593" spans="3:64" x14ac:dyDescent="0.2">
      <c r="C593" s="14"/>
      <c r="D593" s="14"/>
      <c r="AA593" s="228"/>
      <c r="AB593" s="228"/>
      <c r="AC593" s="228"/>
      <c r="AD593" s="228"/>
      <c r="AE593" s="228"/>
      <c r="AG593" s="246"/>
      <c r="AN593" s="228"/>
      <c r="AO593" s="228"/>
      <c r="AP593" s="228"/>
      <c r="AQ593" s="228"/>
      <c r="AR593" s="228"/>
      <c r="AS593" s="228"/>
      <c r="AT593" s="228"/>
      <c r="AU593" s="228"/>
      <c r="AV593" s="228"/>
      <c r="AX593" s="228"/>
    </row>
    <row r="594" spans="3:64" x14ac:dyDescent="0.2">
      <c r="C594" s="14"/>
      <c r="D594" s="14"/>
      <c r="AA594" s="228"/>
      <c r="AB594" s="228"/>
      <c r="AC594" s="228"/>
      <c r="AD594" s="228"/>
      <c r="AE594" s="228"/>
      <c r="AG594" s="246"/>
      <c r="AN594" s="228"/>
      <c r="AO594" s="228"/>
      <c r="AP594" s="228"/>
      <c r="AQ594" s="228"/>
      <c r="AR594" s="228"/>
      <c r="AS594" s="228"/>
      <c r="AT594" s="228"/>
      <c r="AU594" s="228"/>
      <c r="AV594" s="228"/>
    </row>
    <row r="595" spans="3:64" x14ac:dyDescent="0.2">
      <c r="C595" s="14"/>
      <c r="D595" s="14"/>
      <c r="AA595" s="228"/>
      <c r="AB595" s="228"/>
      <c r="AC595" s="228"/>
      <c r="AD595" s="228"/>
      <c r="AE595" s="228"/>
      <c r="AG595" s="246"/>
      <c r="AN595" s="228"/>
      <c r="AO595" s="228"/>
      <c r="AP595" s="228"/>
      <c r="AQ595" s="228"/>
      <c r="AR595" s="228"/>
      <c r="AS595" s="228"/>
      <c r="AT595" s="228"/>
      <c r="AU595" s="228"/>
    </row>
    <row r="596" spans="3:64" x14ac:dyDescent="0.2">
      <c r="C596" s="14"/>
      <c r="D596" s="14"/>
      <c r="AA596" s="228"/>
      <c r="AB596" s="228"/>
      <c r="AC596" s="228"/>
      <c r="AD596" s="228"/>
      <c r="AE596" s="228"/>
      <c r="AG596" s="246"/>
      <c r="AN596" s="228"/>
      <c r="AO596" s="228"/>
      <c r="AP596" s="228"/>
      <c r="AQ596" s="228"/>
      <c r="AR596" s="228"/>
      <c r="AS596" s="228"/>
      <c r="AT596" s="228"/>
      <c r="AU596" s="228"/>
    </row>
    <row r="597" spans="3:64" x14ac:dyDescent="0.2">
      <c r="C597" s="14"/>
      <c r="D597" s="14"/>
      <c r="AA597" s="228"/>
      <c r="AB597" s="228"/>
      <c r="AC597" s="228"/>
      <c r="AD597" s="228"/>
      <c r="AE597" s="228"/>
      <c r="AG597" s="246"/>
      <c r="AN597" s="228"/>
      <c r="AO597" s="228"/>
      <c r="AP597" s="228"/>
      <c r="AQ597" s="228"/>
      <c r="AR597" s="228"/>
      <c r="AS597" s="228"/>
      <c r="AT597" s="228"/>
      <c r="AU597" s="228"/>
    </row>
    <row r="598" spans="3:64" x14ac:dyDescent="0.2">
      <c r="C598" s="14"/>
      <c r="D598" s="14"/>
      <c r="AA598" s="228"/>
      <c r="AB598" s="228"/>
      <c r="AC598" s="228"/>
      <c r="AD598" s="228"/>
      <c r="AE598" s="228"/>
      <c r="AG598" s="246"/>
      <c r="AN598" s="228"/>
      <c r="AO598" s="228"/>
      <c r="AP598" s="228"/>
      <c r="AQ598" s="228"/>
      <c r="AR598" s="228"/>
      <c r="AS598" s="228"/>
      <c r="AT598" s="228"/>
      <c r="AU598" s="228"/>
    </row>
    <row r="599" spans="3:64" x14ac:dyDescent="0.2">
      <c r="C599" s="14"/>
      <c r="D599" s="14"/>
      <c r="AA599" s="228"/>
      <c r="AB599" s="228"/>
      <c r="AC599" s="228"/>
      <c r="AD599" s="228"/>
      <c r="AE599" s="228"/>
      <c r="AG599" s="246"/>
      <c r="AN599" s="228"/>
      <c r="AO599" s="228"/>
      <c r="AP599" s="228"/>
      <c r="AQ599" s="228"/>
      <c r="AR599" s="228"/>
      <c r="AS599" s="228"/>
      <c r="AT599" s="228"/>
      <c r="AU599" s="228"/>
    </row>
    <row r="600" spans="3:64" x14ac:dyDescent="0.2">
      <c r="C600" s="14"/>
      <c r="D600" s="14"/>
      <c r="AA600" s="228"/>
      <c r="AB600" s="228"/>
      <c r="AC600" s="228"/>
      <c r="AD600" s="228"/>
      <c r="AE600" s="228"/>
      <c r="AG600" s="246"/>
      <c r="AN600" s="228"/>
      <c r="AO600" s="228"/>
      <c r="AP600" s="228"/>
      <c r="AQ600" s="228"/>
      <c r="AR600" s="228"/>
      <c r="AS600" s="228"/>
      <c r="AT600" s="228"/>
      <c r="AU600" s="228"/>
    </row>
    <row r="601" spans="3:64" x14ac:dyDescent="0.2">
      <c r="C601" s="14"/>
      <c r="D601" s="14"/>
      <c r="AA601" s="228"/>
      <c r="AB601" s="228"/>
      <c r="AC601" s="228"/>
      <c r="AD601" s="228"/>
      <c r="AE601" s="228"/>
      <c r="AG601" s="246"/>
      <c r="AN601" s="228"/>
      <c r="AO601" s="228"/>
      <c r="AP601" s="228"/>
      <c r="AQ601" s="228"/>
      <c r="AR601" s="228"/>
      <c r="AS601" s="228"/>
      <c r="AT601" s="228"/>
      <c r="AU601" s="228"/>
    </row>
    <row r="602" spans="3:64" x14ac:dyDescent="0.2">
      <c r="C602" s="14"/>
      <c r="D602" s="14"/>
      <c r="AA602" s="228"/>
      <c r="AB602" s="228"/>
      <c r="AC602" s="228"/>
      <c r="AD602" s="228"/>
      <c r="AE602" s="228"/>
      <c r="AG602" s="246"/>
      <c r="AN602" s="228"/>
      <c r="AO602" s="228"/>
      <c r="AP602" s="228"/>
      <c r="AQ602" s="228"/>
      <c r="AR602" s="228"/>
      <c r="AS602" s="228"/>
      <c r="AT602" s="228"/>
      <c r="AU602" s="228"/>
    </row>
    <row r="603" spans="3:64" x14ac:dyDescent="0.2">
      <c r="C603" s="14"/>
      <c r="D603" s="14"/>
      <c r="AA603" s="228"/>
      <c r="AB603" s="228"/>
      <c r="AC603" s="228"/>
      <c r="AD603" s="228"/>
      <c r="AE603" s="228"/>
      <c r="AG603" s="246"/>
      <c r="AN603" s="228"/>
      <c r="AO603" s="228"/>
      <c r="AP603" s="228"/>
      <c r="AQ603" s="228"/>
      <c r="AR603" s="228"/>
      <c r="AS603" s="228"/>
      <c r="AT603" s="228"/>
      <c r="AU603" s="228"/>
    </row>
    <row r="604" spans="3:64" x14ac:dyDescent="0.2">
      <c r="C604" s="14"/>
      <c r="D604" s="14"/>
      <c r="AA604" s="228"/>
      <c r="AB604" s="228"/>
      <c r="AC604" s="228"/>
      <c r="AD604" s="228"/>
      <c r="AE604" s="228"/>
      <c r="AG604" s="246"/>
      <c r="AN604" s="228"/>
      <c r="AO604" s="228"/>
      <c r="AP604" s="228"/>
      <c r="AQ604" s="228"/>
      <c r="AR604" s="228"/>
      <c r="AS604" s="228"/>
      <c r="AT604" s="228"/>
      <c r="AU604" s="228"/>
    </row>
    <row r="605" spans="3:64" x14ac:dyDescent="0.2">
      <c r="C605" s="14"/>
      <c r="D605" s="14"/>
      <c r="AA605" s="228"/>
      <c r="AB605" s="228"/>
      <c r="AC605" s="228"/>
      <c r="AD605" s="228"/>
      <c r="AE605" s="228"/>
      <c r="AG605" s="246"/>
      <c r="AN605" s="228"/>
      <c r="AO605" s="228"/>
      <c r="AP605" s="228"/>
      <c r="AQ605" s="228"/>
      <c r="AR605" s="228"/>
      <c r="AS605" s="228"/>
      <c r="AT605" s="228"/>
      <c r="AU605" s="228"/>
      <c r="AV605" s="228"/>
      <c r="AW605" s="228"/>
      <c r="AX605" s="228"/>
      <c r="AY605" s="228"/>
      <c r="AZ605" s="228"/>
      <c r="BA605" s="228"/>
      <c r="BB605" s="228"/>
      <c r="BC605" s="228"/>
      <c r="BD605" s="228"/>
      <c r="BE605" s="228"/>
      <c r="BF605" s="228"/>
      <c r="BG605" s="228"/>
      <c r="BH605" s="228"/>
      <c r="BI605" s="228"/>
      <c r="BJ605" s="228"/>
      <c r="BK605" s="228"/>
      <c r="BL605" s="228"/>
    </row>
    <row r="606" spans="3:64" x14ac:dyDescent="0.2">
      <c r="C606" s="14"/>
      <c r="D606" s="14"/>
      <c r="AA606" s="228"/>
      <c r="AB606" s="228"/>
      <c r="AC606" s="228"/>
      <c r="AD606" s="228"/>
      <c r="AE606" s="228"/>
      <c r="AG606" s="246"/>
      <c r="AN606" s="228"/>
      <c r="AO606" s="228"/>
      <c r="AP606" s="228"/>
      <c r="AQ606" s="228"/>
      <c r="AR606" s="228"/>
      <c r="AS606" s="228"/>
      <c r="AT606" s="228"/>
      <c r="AU606" s="228"/>
    </row>
    <row r="607" spans="3:64" x14ac:dyDescent="0.2">
      <c r="C607" s="14"/>
      <c r="D607" s="14"/>
      <c r="AA607" s="228"/>
      <c r="AB607" s="228"/>
      <c r="AC607" s="228"/>
      <c r="AD607" s="228"/>
      <c r="AE607" s="228"/>
      <c r="AG607" s="246"/>
      <c r="AN607" s="228"/>
      <c r="AO607" s="228"/>
      <c r="AP607" s="228"/>
      <c r="AQ607" s="228"/>
      <c r="AR607" s="228"/>
      <c r="AS607" s="228"/>
      <c r="AT607" s="228"/>
      <c r="AU607" s="228"/>
    </row>
    <row r="608" spans="3:64" x14ac:dyDescent="0.2">
      <c r="C608" s="14"/>
      <c r="D608" s="14"/>
      <c r="AA608" s="228"/>
      <c r="AB608" s="228"/>
      <c r="AC608" s="228"/>
      <c r="AD608" s="228"/>
      <c r="AE608" s="228"/>
      <c r="AG608" s="246"/>
      <c r="AN608" s="228"/>
      <c r="AO608" s="228"/>
      <c r="AP608" s="228"/>
      <c r="AQ608" s="228"/>
      <c r="AR608" s="228"/>
      <c r="AS608" s="228"/>
      <c r="AT608" s="228"/>
      <c r="AU608" s="228"/>
    </row>
    <row r="609" spans="3:64" x14ac:dyDescent="0.2">
      <c r="C609" s="14"/>
      <c r="D609" s="14"/>
      <c r="AA609" s="228"/>
      <c r="AB609" s="228"/>
      <c r="AC609" s="228"/>
      <c r="AD609" s="228"/>
      <c r="AE609" s="228"/>
      <c r="AG609" s="246"/>
      <c r="AN609" s="228"/>
      <c r="AO609" s="228"/>
      <c r="AP609" s="228"/>
      <c r="AQ609" s="228"/>
      <c r="AR609" s="228"/>
      <c r="AS609" s="228"/>
      <c r="AT609" s="228"/>
      <c r="AU609" s="228"/>
    </row>
    <row r="610" spans="3:64" x14ac:dyDescent="0.2">
      <c r="C610" s="14"/>
      <c r="D610" s="14"/>
      <c r="AA610" s="228"/>
      <c r="AB610" s="228"/>
      <c r="AC610" s="228"/>
      <c r="AD610" s="228"/>
      <c r="AE610" s="228"/>
      <c r="AG610" s="246"/>
      <c r="AN610" s="228"/>
      <c r="AO610" s="228"/>
      <c r="AP610" s="228"/>
      <c r="AQ610" s="228"/>
      <c r="AR610" s="228"/>
      <c r="AS610" s="228"/>
      <c r="AT610" s="228"/>
      <c r="AU610" s="228"/>
    </row>
    <row r="611" spans="3:64" x14ac:dyDescent="0.2">
      <c r="C611" s="14"/>
      <c r="D611" s="14"/>
      <c r="AA611" s="228"/>
      <c r="AB611" s="228"/>
      <c r="AC611" s="228"/>
      <c r="AD611" s="228"/>
      <c r="AE611" s="228"/>
      <c r="AG611" s="246"/>
      <c r="AN611" s="228"/>
      <c r="AO611" s="228"/>
      <c r="AP611" s="228"/>
      <c r="AQ611" s="228"/>
      <c r="AR611" s="228"/>
      <c r="AS611" s="228"/>
      <c r="AT611" s="228"/>
      <c r="AU611" s="228"/>
    </row>
    <row r="612" spans="3:64" x14ac:dyDescent="0.2">
      <c r="C612" s="14"/>
      <c r="D612" s="14"/>
      <c r="AA612" s="228"/>
      <c r="AB612" s="228"/>
      <c r="AC612" s="228"/>
      <c r="AD612" s="228"/>
      <c r="AE612" s="228"/>
      <c r="AG612" s="246"/>
      <c r="AN612" s="228"/>
      <c r="AO612" s="228"/>
      <c r="AP612" s="228"/>
      <c r="AQ612" s="228"/>
      <c r="AR612" s="228"/>
      <c r="AS612" s="228"/>
      <c r="AT612" s="228"/>
      <c r="AU612" s="228"/>
    </row>
    <row r="613" spans="3:64" x14ac:dyDescent="0.2">
      <c r="C613" s="14"/>
      <c r="D613" s="14"/>
      <c r="AA613" s="228"/>
      <c r="AB613" s="228"/>
      <c r="AC613" s="228"/>
      <c r="AD613" s="228"/>
      <c r="AE613" s="228"/>
      <c r="AG613" s="246"/>
      <c r="AN613" s="228"/>
      <c r="AO613" s="228"/>
      <c r="AP613" s="228"/>
      <c r="AQ613" s="228"/>
      <c r="AR613" s="228"/>
      <c r="AS613" s="228"/>
      <c r="AT613" s="228"/>
      <c r="AU613" s="228"/>
    </row>
    <row r="614" spans="3:64" x14ac:dyDescent="0.2">
      <c r="C614" s="14"/>
      <c r="D614" s="14"/>
      <c r="AA614" s="228"/>
      <c r="AB614" s="228"/>
      <c r="AC614" s="228"/>
      <c r="AD614" s="228"/>
      <c r="AE614" s="228"/>
      <c r="AG614" s="246"/>
      <c r="AN614" s="228"/>
      <c r="AO614" s="228"/>
      <c r="AP614" s="228"/>
      <c r="AQ614" s="228"/>
      <c r="AR614" s="228"/>
      <c r="AS614" s="228"/>
      <c r="AT614" s="228"/>
      <c r="AU614" s="228"/>
      <c r="AV614" s="228"/>
    </row>
    <row r="615" spans="3:64" x14ac:dyDescent="0.2">
      <c r="C615" s="14"/>
      <c r="D615" s="14"/>
      <c r="AA615" s="228"/>
      <c r="AB615" s="228"/>
      <c r="AC615" s="228"/>
      <c r="AD615" s="228"/>
      <c r="AE615" s="228"/>
      <c r="AG615" s="246"/>
      <c r="AN615" s="228"/>
      <c r="AO615" s="228"/>
      <c r="AP615" s="228"/>
      <c r="AQ615" s="228"/>
      <c r="AR615" s="228"/>
      <c r="AS615" s="228"/>
      <c r="AT615" s="228"/>
      <c r="AU615" s="228"/>
    </row>
    <row r="616" spans="3:64" x14ac:dyDescent="0.2">
      <c r="C616" s="14"/>
      <c r="D616" s="14"/>
      <c r="AA616" s="228"/>
      <c r="AB616" s="228"/>
      <c r="AC616" s="228"/>
      <c r="AD616" s="228"/>
      <c r="AE616" s="228"/>
      <c r="AG616" s="246"/>
      <c r="AN616" s="228"/>
      <c r="AO616" s="228"/>
      <c r="AP616" s="228"/>
      <c r="AQ616" s="228"/>
      <c r="AR616" s="228"/>
      <c r="AS616" s="228"/>
      <c r="AT616" s="228"/>
      <c r="AU616" s="228"/>
    </row>
    <row r="617" spans="3:64" x14ac:dyDescent="0.2">
      <c r="C617" s="14"/>
      <c r="D617" s="14"/>
      <c r="AA617" s="228"/>
      <c r="AB617" s="228"/>
      <c r="AC617" s="228"/>
      <c r="AD617" s="228"/>
      <c r="AE617" s="228"/>
      <c r="AG617" s="246"/>
      <c r="AN617" s="228"/>
      <c r="AO617" s="228"/>
      <c r="AP617" s="228"/>
      <c r="AQ617" s="228"/>
      <c r="AR617" s="228"/>
      <c r="AS617" s="228"/>
      <c r="AT617" s="228"/>
      <c r="AU617" s="228"/>
    </row>
    <row r="618" spans="3:64" x14ac:dyDescent="0.2">
      <c r="C618" s="14"/>
      <c r="D618" s="14"/>
      <c r="AA618" s="228"/>
      <c r="AB618" s="228"/>
      <c r="AC618" s="228"/>
      <c r="AD618" s="228"/>
      <c r="AE618" s="228"/>
      <c r="AG618" s="246"/>
      <c r="AN618" s="228"/>
      <c r="AO618" s="228"/>
      <c r="AP618" s="228"/>
      <c r="AQ618" s="228"/>
      <c r="AR618" s="228"/>
      <c r="AS618" s="228"/>
      <c r="AT618" s="228"/>
      <c r="AU618" s="228"/>
      <c r="AV618" s="228"/>
      <c r="AW618" s="228"/>
      <c r="AX618" s="228"/>
      <c r="AY618" s="228"/>
      <c r="AZ618" s="228"/>
      <c r="BA618" s="228"/>
      <c r="BB618" s="228"/>
      <c r="BC618" s="228"/>
      <c r="BD618" s="228"/>
      <c r="BE618" s="228"/>
      <c r="BF618" s="228"/>
      <c r="BG618" s="228"/>
      <c r="BH618" s="228"/>
      <c r="BI618" s="228"/>
      <c r="BJ618" s="228"/>
      <c r="BK618" s="228"/>
      <c r="BL618" s="228"/>
    </row>
    <row r="619" spans="3:64" x14ac:dyDescent="0.2">
      <c r="C619" s="14"/>
      <c r="D619" s="14"/>
      <c r="AA619" s="228"/>
      <c r="AB619" s="228"/>
      <c r="AC619" s="228"/>
      <c r="AD619" s="228"/>
      <c r="AE619" s="228"/>
      <c r="AG619" s="246"/>
      <c r="AN619" s="228"/>
      <c r="AO619" s="228"/>
      <c r="AP619" s="228"/>
      <c r="AQ619" s="228"/>
      <c r="AR619" s="228"/>
      <c r="AS619" s="228"/>
      <c r="AT619" s="228"/>
      <c r="AU619" s="228"/>
    </row>
    <row r="620" spans="3:64" x14ac:dyDescent="0.2">
      <c r="C620" s="14"/>
      <c r="D620" s="14"/>
      <c r="AA620" s="228"/>
      <c r="AB620" s="228"/>
      <c r="AC620" s="228"/>
      <c r="AD620" s="228"/>
      <c r="AE620" s="228"/>
      <c r="AG620" s="246"/>
      <c r="AN620" s="228"/>
      <c r="AO620" s="228"/>
      <c r="AP620" s="228"/>
      <c r="AQ620" s="228"/>
      <c r="AR620" s="228"/>
      <c r="AS620" s="228"/>
      <c r="AT620" s="228"/>
      <c r="AU620" s="228"/>
    </row>
    <row r="621" spans="3:64" x14ac:dyDescent="0.2">
      <c r="C621" s="14"/>
      <c r="D621" s="14"/>
      <c r="AA621" s="228"/>
      <c r="AB621" s="228"/>
      <c r="AC621" s="228"/>
      <c r="AD621" s="228"/>
      <c r="AE621" s="228"/>
      <c r="AG621" s="246"/>
      <c r="AN621" s="228"/>
      <c r="AO621" s="228"/>
      <c r="AP621" s="228"/>
      <c r="AQ621" s="228"/>
      <c r="AR621" s="228"/>
      <c r="AS621" s="228"/>
      <c r="AT621" s="228"/>
      <c r="AU621" s="228"/>
    </row>
    <row r="622" spans="3:64" x14ac:dyDescent="0.2">
      <c r="C622" s="14"/>
      <c r="D622" s="14"/>
      <c r="AA622" s="228"/>
      <c r="AB622" s="228"/>
      <c r="AC622" s="228"/>
      <c r="AD622" s="228"/>
      <c r="AE622" s="228"/>
      <c r="AG622" s="246"/>
      <c r="AN622" s="228"/>
      <c r="AO622" s="228"/>
      <c r="AP622" s="228"/>
      <c r="AQ622" s="228"/>
      <c r="AR622" s="228"/>
      <c r="AS622" s="228"/>
      <c r="AT622" s="228"/>
      <c r="AU622" s="228"/>
    </row>
    <row r="623" spans="3:64" x14ac:dyDescent="0.2">
      <c r="C623" s="14"/>
      <c r="D623" s="14"/>
      <c r="AA623" s="228"/>
      <c r="AB623" s="228"/>
      <c r="AC623" s="228"/>
      <c r="AD623" s="228"/>
      <c r="AE623" s="228"/>
      <c r="AG623" s="246"/>
      <c r="AN623" s="228"/>
      <c r="AO623" s="228"/>
      <c r="AP623" s="228"/>
      <c r="AQ623" s="228"/>
      <c r="AR623" s="228"/>
      <c r="AS623" s="228"/>
      <c r="AT623" s="228"/>
      <c r="AU623" s="228"/>
    </row>
    <row r="624" spans="3:64" x14ac:dyDescent="0.2">
      <c r="C624" s="14"/>
      <c r="D624" s="14"/>
      <c r="AA624" s="228"/>
      <c r="AB624" s="228"/>
      <c r="AC624" s="228"/>
      <c r="AD624" s="228"/>
      <c r="AE624" s="228"/>
      <c r="AG624" s="246"/>
      <c r="AN624" s="228"/>
      <c r="AO624" s="228"/>
      <c r="AP624" s="228"/>
      <c r="AQ624" s="228"/>
      <c r="AR624" s="228"/>
      <c r="AS624" s="228"/>
      <c r="AT624" s="228"/>
      <c r="AU624" s="228"/>
    </row>
    <row r="625" spans="3:64" x14ac:dyDescent="0.2">
      <c r="C625" s="14"/>
      <c r="D625" s="14"/>
      <c r="AA625" s="228"/>
      <c r="AB625" s="228"/>
      <c r="AC625" s="228"/>
      <c r="AD625" s="228"/>
      <c r="AE625" s="228"/>
      <c r="AG625" s="246"/>
      <c r="AN625" s="228"/>
      <c r="AO625" s="228"/>
      <c r="AP625" s="228"/>
      <c r="AQ625" s="228"/>
      <c r="AR625" s="228"/>
      <c r="AS625" s="228"/>
      <c r="AT625" s="228"/>
      <c r="AU625" s="228"/>
    </row>
    <row r="626" spans="3:64" x14ac:dyDescent="0.2">
      <c r="C626" s="14"/>
      <c r="D626" s="14"/>
      <c r="AA626" s="228"/>
      <c r="AB626" s="228"/>
      <c r="AC626" s="228"/>
      <c r="AD626" s="228"/>
      <c r="AE626" s="228"/>
      <c r="AG626" s="246"/>
      <c r="AN626" s="228"/>
      <c r="AO626" s="228"/>
      <c r="AP626" s="228"/>
      <c r="AQ626" s="228"/>
      <c r="AR626" s="228"/>
      <c r="AS626" s="228"/>
      <c r="AT626" s="228"/>
      <c r="AU626" s="228"/>
      <c r="AV626" s="228"/>
      <c r="AW626" s="228"/>
      <c r="AX626" s="228"/>
      <c r="AY626" s="228"/>
      <c r="AZ626" s="228"/>
      <c r="BA626" s="228"/>
      <c r="BB626" s="228"/>
      <c r="BC626" s="228"/>
      <c r="BD626" s="228"/>
      <c r="BE626" s="228"/>
      <c r="BF626" s="228"/>
      <c r="BG626" s="228"/>
      <c r="BH626" s="228"/>
      <c r="BI626" s="228"/>
      <c r="BJ626" s="228"/>
      <c r="BK626" s="228"/>
      <c r="BL626" s="228"/>
    </row>
    <row r="627" spans="3:64" x14ac:dyDescent="0.2">
      <c r="C627" s="14"/>
      <c r="D627" s="14"/>
      <c r="AA627" s="228"/>
      <c r="AB627" s="228"/>
      <c r="AC627" s="228"/>
      <c r="AD627" s="228"/>
      <c r="AE627" s="228"/>
      <c r="AG627" s="246"/>
      <c r="AN627" s="228"/>
      <c r="AO627" s="228"/>
      <c r="AP627" s="228"/>
      <c r="AQ627" s="228"/>
      <c r="AR627" s="228"/>
      <c r="AS627" s="228"/>
      <c r="AT627" s="228"/>
      <c r="AU627" s="228"/>
    </row>
    <row r="628" spans="3:64" x14ac:dyDescent="0.2">
      <c r="C628" s="14"/>
      <c r="D628" s="14"/>
      <c r="AA628" s="228"/>
      <c r="AB628" s="228"/>
      <c r="AC628" s="228"/>
      <c r="AD628" s="228"/>
      <c r="AE628" s="228"/>
      <c r="AG628" s="246"/>
      <c r="AN628" s="228"/>
      <c r="AO628" s="228"/>
      <c r="AP628" s="228"/>
      <c r="AQ628" s="228"/>
      <c r="AR628" s="228"/>
      <c r="AS628" s="228"/>
      <c r="AT628" s="228"/>
      <c r="AU628" s="228"/>
    </row>
    <row r="629" spans="3:64" x14ac:dyDescent="0.2">
      <c r="C629" s="14"/>
      <c r="D629" s="14"/>
      <c r="AA629" s="228"/>
      <c r="AB629" s="228"/>
      <c r="AC629" s="228"/>
      <c r="AD629" s="228"/>
      <c r="AE629" s="228"/>
      <c r="AG629" s="246"/>
      <c r="AN629" s="228"/>
      <c r="AO629" s="228"/>
      <c r="AP629" s="228"/>
      <c r="AQ629" s="228"/>
      <c r="AR629" s="228"/>
      <c r="AS629" s="228"/>
      <c r="AT629" s="228"/>
      <c r="AU629" s="228"/>
    </row>
    <row r="630" spans="3:64" x14ac:dyDescent="0.2">
      <c r="C630" s="14"/>
      <c r="D630" s="14"/>
      <c r="AA630" s="228"/>
      <c r="AB630" s="228"/>
      <c r="AC630" s="228"/>
      <c r="AD630" s="228"/>
      <c r="AE630" s="228"/>
      <c r="AG630" s="246"/>
      <c r="AN630" s="228"/>
      <c r="AO630" s="228"/>
      <c r="AP630" s="228"/>
      <c r="AQ630" s="228"/>
      <c r="AR630" s="228"/>
      <c r="AS630" s="228"/>
      <c r="AT630" s="228"/>
      <c r="AU630" s="228"/>
    </row>
    <row r="631" spans="3:64" x14ac:dyDescent="0.2">
      <c r="C631" s="14"/>
      <c r="D631" s="14"/>
      <c r="AA631" s="228"/>
      <c r="AB631" s="228"/>
      <c r="AC631" s="228"/>
      <c r="AD631" s="228"/>
      <c r="AE631" s="228"/>
      <c r="AG631" s="246"/>
      <c r="AN631" s="228"/>
      <c r="AO631" s="228"/>
      <c r="AP631" s="228"/>
      <c r="AQ631" s="228"/>
      <c r="AR631" s="228"/>
      <c r="AS631" s="228"/>
      <c r="AT631" s="228"/>
      <c r="AU631" s="228"/>
    </row>
    <row r="632" spans="3:64" x14ac:dyDescent="0.2">
      <c r="C632" s="14"/>
      <c r="D632" s="14"/>
      <c r="AA632" s="228"/>
      <c r="AB632" s="228"/>
      <c r="AC632" s="228"/>
      <c r="AD632" s="228"/>
      <c r="AE632" s="228"/>
      <c r="AG632" s="246"/>
      <c r="AN632" s="228"/>
      <c r="AO632" s="228"/>
      <c r="AP632" s="228"/>
      <c r="AQ632" s="228"/>
      <c r="AR632" s="228"/>
      <c r="AS632" s="228"/>
      <c r="AT632" s="228"/>
      <c r="AU632" s="228"/>
    </row>
    <row r="633" spans="3:64" x14ac:dyDescent="0.2">
      <c r="C633" s="14"/>
      <c r="D633" s="14"/>
      <c r="AA633" s="228"/>
      <c r="AB633" s="228"/>
      <c r="AC633" s="228"/>
      <c r="AD633" s="228"/>
      <c r="AE633" s="228"/>
      <c r="AG633" s="246"/>
      <c r="AN633" s="228"/>
      <c r="AO633" s="228"/>
      <c r="AP633" s="228"/>
      <c r="AQ633" s="228"/>
      <c r="AR633" s="228"/>
      <c r="AS633" s="228"/>
      <c r="AT633" s="228"/>
      <c r="AU633" s="228"/>
    </row>
    <row r="634" spans="3:64" x14ac:dyDescent="0.2">
      <c r="C634" s="14"/>
      <c r="D634" s="14"/>
      <c r="AA634" s="228"/>
      <c r="AB634" s="228"/>
      <c r="AC634" s="228"/>
      <c r="AD634" s="228"/>
      <c r="AE634" s="228"/>
      <c r="AG634" s="246"/>
      <c r="AN634" s="228"/>
      <c r="AO634" s="228"/>
      <c r="AP634" s="228"/>
      <c r="AQ634" s="228"/>
      <c r="AR634" s="228"/>
      <c r="AS634" s="228"/>
      <c r="AT634" s="228"/>
      <c r="AU634" s="228"/>
    </row>
    <row r="635" spans="3:64" x14ac:dyDescent="0.2">
      <c r="C635" s="14"/>
      <c r="D635" s="14"/>
      <c r="AA635" s="228"/>
      <c r="AB635" s="228"/>
      <c r="AC635" s="228"/>
      <c r="AD635" s="228"/>
      <c r="AE635" s="228"/>
      <c r="AG635" s="246"/>
      <c r="AN635" s="228"/>
      <c r="AO635" s="228"/>
      <c r="AP635" s="228"/>
      <c r="AQ635" s="228"/>
      <c r="AR635" s="228"/>
      <c r="AS635" s="228"/>
      <c r="AT635" s="228"/>
      <c r="AU635" s="228"/>
    </row>
    <row r="636" spans="3:64" x14ac:dyDescent="0.2">
      <c r="C636" s="14"/>
      <c r="D636" s="14"/>
      <c r="AA636" s="228"/>
      <c r="AB636" s="228"/>
      <c r="AC636" s="228"/>
      <c r="AD636" s="228"/>
      <c r="AE636" s="228"/>
      <c r="AG636" s="246"/>
      <c r="AN636" s="228"/>
      <c r="AO636" s="228"/>
      <c r="AP636" s="228"/>
      <c r="AQ636" s="228"/>
      <c r="AR636" s="228"/>
      <c r="AS636" s="228"/>
      <c r="AT636" s="228"/>
      <c r="AU636" s="228"/>
    </row>
    <row r="637" spans="3:64" x14ac:dyDescent="0.2">
      <c r="C637" s="14"/>
      <c r="D637" s="14"/>
      <c r="AA637" s="228"/>
      <c r="AB637" s="228"/>
      <c r="AC637" s="228"/>
      <c r="AD637" s="228"/>
      <c r="AE637" s="228"/>
      <c r="AG637" s="246"/>
      <c r="AN637" s="228"/>
      <c r="AO637" s="228"/>
      <c r="AP637" s="228"/>
      <c r="AQ637" s="228"/>
      <c r="AR637" s="228"/>
      <c r="AS637" s="228"/>
      <c r="AT637" s="228"/>
      <c r="AU637" s="228"/>
    </row>
    <row r="638" spans="3:64" x14ac:dyDescent="0.2">
      <c r="C638" s="14"/>
      <c r="D638" s="14"/>
      <c r="AA638" s="228"/>
      <c r="AB638" s="228"/>
      <c r="AC638" s="228"/>
      <c r="AD638" s="228"/>
      <c r="AE638" s="228"/>
      <c r="AG638" s="246"/>
      <c r="AN638" s="228"/>
      <c r="AO638" s="228"/>
      <c r="AP638" s="228"/>
      <c r="AQ638" s="228"/>
      <c r="AR638" s="228"/>
      <c r="AS638" s="228"/>
      <c r="AT638" s="228"/>
      <c r="AU638" s="228"/>
    </row>
    <row r="639" spans="3:64" x14ac:dyDescent="0.2">
      <c r="C639" s="14"/>
      <c r="D639" s="14"/>
      <c r="AA639" s="228"/>
      <c r="AB639" s="228"/>
      <c r="AC639" s="228"/>
      <c r="AD639" s="228"/>
      <c r="AE639" s="228"/>
      <c r="AG639" s="246"/>
      <c r="AN639" s="228"/>
      <c r="AO639" s="228"/>
      <c r="AP639" s="228"/>
      <c r="AQ639" s="228"/>
      <c r="AR639" s="228"/>
      <c r="AS639" s="228"/>
      <c r="AT639" s="228"/>
      <c r="AU639" s="228"/>
    </row>
    <row r="640" spans="3:64" x14ac:dyDescent="0.2">
      <c r="C640" s="14"/>
      <c r="D640" s="14"/>
      <c r="AA640" s="228"/>
      <c r="AB640" s="228"/>
      <c r="AC640" s="228"/>
      <c r="AD640" s="228"/>
      <c r="AE640" s="228"/>
      <c r="AG640" s="246"/>
      <c r="AN640" s="228"/>
      <c r="AO640" s="228"/>
      <c r="AP640" s="228"/>
      <c r="AQ640" s="228"/>
      <c r="AR640" s="228"/>
      <c r="AS640" s="228"/>
      <c r="AT640" s="228"/>
      <c r="AU640" s="228"/>
      <c r="AV640" s="228"/>
    </row>
    <row r="641" spans="3:47" x14ac:dyDescent="0.2">
      <c r="C641" s="14"/>
      <c r="D641" s="14"/>
      <c r="AA641" s="228"/>
      <c r="AB641" s="228"/>
      <c r="AC641" s="228"/>
      <c r="AD641" s="228"/>
      <c r="AE641" s="228"/>
      <c r="AG641" s="246"/>
      <c r="AN641" s="228"/>
      <c r="AO641" s="228"/>
      <c r="AP641" s="228"/>
      <c r="AQ641" s="228"/>
      <c r="AR641" s="228"/>
      <c r="AS641" s="228"/>
      <c r="AT641" s="228"/>
      <c r="AU641" s="228"/>
    </row>
    <row r="642" spans="3:47" x14ac:dyDescent="0.2">
      <c r="C642" s="14"/>
      <c r="D642" s="14"/>
      <c r="AA642" s="228"/>
      <c r="AB642" s="228"/>
      <c r="AC642" s="228"/>
      <c r="AD642" s="228"/>
      <c r="AE642" s="228"/>
      <c r="AG642" s="246"/>
      <c r="AN642" s="228"/>
      <c r="AO642" s="228"/>
      <c r="AP642" s="228"/>
      <c r="AQ642" s="228"/>
      <c r="AR642" s="228"/>
      <c r="AS642" s="228"/>
      <c r="AT642" s="228"/>
      <c r="AU642" s="228"/>
    </row>
    <row r="643" spans="3:47" x14ac:dyDescent="0.2">
      <c r="C643" s="14"/>
      <c r="D643" s="14"/>
      <c r="AA643" s="228"/>
      <c r="AB643" s="228"/>
      <c r="AC643" s="228"/>
      <c r="AD643" s="228"/>
      <c r="AE643" s="228"/>
      <c r="AG643" s="246"/>
      <c r="AN643" s="228"/>
      <c r="AO643" s="228"/>
      <c r="AP643" s="228"/>
      <c r="AQ643" s="228"/>
      <c r="AR643" s="228"/>
      <c r="AS643" s="228"/>
      <c r="AT643" s="228"/>
      <c r="AU643" s="228"/>
    </row>
    <row r="644" spans="3:47" x14ac:dyDescent="0.2">
      <c r="C644" s="14"/>
      <c r="D644" s="14"/>
      <c r="AA644" s="228"/>
      <c r="AB644" s="228"/>
      <c r="AC644" s="228"/>
      <c r="AD644" s="228"/>
      <c r="AE644" s="228"/>
      <c r="AG644" s="246"/>
      <c r="AN644" s="228"/>
      <c r="AO644" s="228"/>
      <c r="AP644" s="228"/>
      <c r="AQ644" s="228"/>
      <c r="AR644" s="228"/>
      <c r="AS644" s="228"/>
      <c r="AT644" s="228"/>
      <c r="AU644" s="228"/>
    </row>
    <row r="645" spans="3:47" x14ac:dyDescent="0.2">
      <c r="C645" s="14"/>
      <c r="D645" s="14"/>
      <c r="AA645" s="228"/>
      <c r="AB645" s="228"/>
      <c r="AC645" s="228"/>
      <c r="AD645" s="228"/>
      <c r="AE645" s="228"/>
      <c r="AG645" s="246"/>
      <c r="AN645" s="228"/>
      <c r="AO645" s="228"/>
      <c r="AP645" s="228"/>
      <c r="AQ645" s="228"/>
      <c r="AR645" s="228"/>
      <c r="AS645" s="228"/>
      <c r="AT645" s="228"/>
      <c r="AU645" s="228"/>
    </row>
    <row r="646" spans="3:47" x14ac:dyDescent="0.2">
      <c r="C646" s="14"/>
      <c r="D646" s="14"/>
      <c r="AA646" s="228"/>
      <c r="AB646" s="228"/>
      <c r="AC646" s="228"/>
      <c r="AD646" s="228"/>
      <c r="AE646" s="228"/>
      <c r="AG646" s="246"/>
      <c r="AN646" s="228"/>
      <c r="AO646" s="228"/>
      <c r="AP646" s="228"/>
      <c r="AQ646" s="228"/>
      <c r="AR646" s="228"/>
      <c r="AS646" s="228"/>
      <c r="AT646" s="228"/>
      <c r="AU646" s="228"/>
    </row>
    <row r="647" spans="3:47" x14ac:dyDescent="0.2">
      <c r="C647" s="14"/>
      <c r="D647" s="14"/>
      <c r="AA647" s="228"/>
      <c r="AB647" s="228"/>
      <c r="AC647" s="228"/>
      <c r="AD647" s="228"/>
      <c r="AE647" s="228"/>
      <c r="AG647" s="246"/>
      <c r="AN647" s="228"/>
      <c r="AO647" s="228"/>
      <c r="AP647" s="228"/>
      <c r="AQ647" s="228"/>
      <c r="AR647" s="228"/>
      <c r="AS647" s="228"/>
      <c r="AT647" s="228"/>
      <c r="AU647" s="228"/>
    </row>
    <row r="648" spans="3:47" x14ac:dyDescent="0.2">
      <c r="C648" s="14"/>
      <c r="D648" s="14"/>
      <c r="AA648" s="228"/>
      <c r="AB648" s="228"/>
      <c r="AC648" s="228"/>
      <c r="AD648" s="228"/>
      <c r="AE648" s="228"/>
      <c r="AG648" s="246"/>
      <c r="AN648" s="228"/>
      <c r="AO648" s="228"/>
      <c r="AP648" s="228"/>
      <c r="AQ648" s="228"/>
      <c r="AR648" s="228"/>
      <c r="AS648" s="228"/>
      <c r="AT648" s="228"/>
      <c r="AU648" s="228"/>
    </row>
    <row r="649" spans="3:47" x14ac:dyDescent="0.2">
      <c r="C649" s="14"/>
      <c r="D649" s="14"/>
      <c r="AA649" s="228"/>
      <c r="AB649" s="228"/>
      <c r="AC649" s="228"/>
      <c r="AD649" s="228"/>
      <c r="AE649" s="228"/>
      <c r="AG649" s="246"/>
      <c r="AN649" s="228"/>
      <c r="AO649" s="228"/>
      <c r="AP649" s="228"/>
      <c r="AQ649" s="228"/>
      <c r="AR649" s="228"/>
      <c r="AS649" s="228"/>
      <c r="AT649" s="228"/>
      <c r="AU649" s="228"/>
    </row>
    <row r="650" spans="3:47" x14ac:dyDescent="0.2">
      <c r="C650" s="14"/>
      <c r="D650" s="14"/>
      <c r="AA650" s="228"/>
      <c r="AB650" s="228"/>
      <c r="AC650" s="228"/>
      <c r="AD650" s="228"/>
      <c r="AE650" s="228"/>
      <c r="AG650" s="246"/>
      <c r="AN650" s="228"/>
      <c r="AO650" s="228"/>
      <c r="AP650" s="228"/>
      <c r="AQ650" s="228"/>
      <c r="AR650" s="228"/>
      <c r="AS650" s="228"/>
      <c r="AT650" s="228"/>
      <c r="AU650" s="228"/>
    </row>
    <row r="651" spans="3:47" x14ac:dyDescent="0.2">
      <c r="C651" s="14"/>
      <c r="D651" s="14"/>
      <c r="AA651" s="228"/>
      <c r="AB651" s="228"/>
      <c r="AC651" s="228"/>
      <c r="AD651" s="228"/>
      <c r="AE651" s="228"/>
      <c r="AG651" s="246"/>
      <c r="AN651" s="228"/>
      <c r="AO651" s="228"/>
      <c r="AP651" s="228"/>
      <c r="AQ651" s="228"/>
      <c r="AR651" s="228"/>
      <c r="AS651" s="228"/>
      <c r="AT651" s="228"/>
      <c r="AU651" s="228"/>
    </row>
    <row r="652" spans="3:47" x14ac:dyDescent="0.2">
      <c r="C652" s="14"/>
      <c r="D652" s="14"/>
      <c r="AA652" s="228"/>
      <c r="AB652" s="228"/>
      <c r="AC652" s="228"/>
      <c r="AD652" s="228"/>
      <c r="AE652" s="228"/>
      <c r="AG652" s="246"/>
      <c r="AN652" s="228"/>
      <c r="AO652" s="228"/>
      <c r="AP652" s="228"/>
      <c r="AQ652" s="228"/>
      <c r="AR652" s="228"/>
      <c r="AS652" s="228"/>
      <c r="AT652" s="228"/>
      <c r="AU652" s="228"/>
    </row>
    <row r="653" spans="3:47" x14ac:dyDescent="0.2">
      <c r="C653" s="14"/>
      <c r="D653" s="14"/>
      <c r="AA653" s="228"/>
      <c r="AB653" s="228"/>
      <c r="AC653" s="228"/>
      <c r="AD653" s="228"/>
      <c r="AE653" s="228"/>
      <c r="AG653" s="246"/>
      <c r="AN653" s="228"/>
      <c r="AO653" s="228"/>
      <c r="AP653" s="228"/>
      <c r="AQ653" s="228"/>
      <c r="AR653" s="228"/>
      <c r="AS653" s="228"/>
      <c r="AT653" s="228"/>
      <c r="AU653" s="228"/>
    </row>
    <row r="654" spans="3:47" x14ac:dyDescent="0.2">
      <c r="C654" s="14"/>
      <c r="D654" s="14"/>
      <c r="AA654" s="228"/>
      <c r="AB654" s="228"/>
      <c r="AC654" s="228"/>
      <c r="AD654" s="228"/>
      <c r="AE654" s="228"/>
      <c r="AG654" s="246"/>
      <c r="AN654" s="228"/>
      <c r="AO654" s="228"/>
      <c r="AP654" s="228"/>
      <c r="AQ654" s="228"/>
      <c r="AR654" s="228"/>
      <c r="AS654" s="228"/>
      <c r="AT654" s="228"/>
      <c r="AU654" s="228"/>
    </row>
    <row r="655" spans="3:47" x14ac:dyDescent="0.2">
      <c r="C655" s="14"/>
      <c r="D655" s="14"/>
      <c r="AA655" s="228"/>
      <c r="AB655" s="228"/>
      <c r="AC655" s="228"/>
      <c r="AD655" s="228"/>
      <c r="AE655" s="228"/>
      <c r="AG655" s="246"/>
      <c r="AN655" s="228"/>
      <c r="AO655" s="228"/>
      <c r="AP655" s="228"/>
      <c r="AQ655" s="228"/>
      <c r="AR655" s="228"/>
      <c r="AS655" s="228"/>
      <c r="AT655" s="228"/>
      <c r="AU655" s="228"/>
    </row>
    <row r="656" spans="3:47" x14ac:dyDescent="0.2">
      <c r="C656" s="14"/>
      <c r="D656" s="14"/>
      <c r="AA656" s="228"/>
      <c r="AB656" s="228"/>
      <c r="AC656" s="228"/>
      <c r="AD656" s="228"/>
      <c r="AE656" s="228"/>
      <c r="AG656" s="246"/>
      <c r="AN656" s="228"/>
      <c r="AO656" s="228"/>
      <c r="AP656" s="228"/>
      <c r="AQ656" s="228"/>
      <c r="AR656" s="228"/>
      <c r="AS656" s="228"/>
      <c r="AT656" s="228"/>
      <c r="AU656" s="228"/>
    </row>
    <row r="657" spans="3:64" x14ac:dyDescent="0.2">
      <c r="C657" s="14"/>
      <c r="D657" s="14"/>
      <c r="AA657" s="228"/>
      <c r="AB657" s="228"/>
      <c r="AC657" s="228"/>
      <c r="AD657" s="228"/>
      <c r="AE657" s="228"/>
      <c r="AG657" s="246"/>
      <c r="AN657" s="228"/>
      <c r="AO657" s="228"/>
      <c r="AP657" s="228"/>
      <c r="AQ657" s="228"/>
      <c r="AR657" s="228"/>
      <c r="AS657" s="228"/>
      <c r="AT657" s="228"/>
      <c r="AU657" s="228"/>
    </row>
    <row r="658" spans="3:64" x14ac:dyDescent="0.2">
      <c r="C658" s="14"/>
      <c r="D658" s="14"/>
      <c r="AA658" s="228"/>
      <c r="AB658" s="228"/>
      <c r="AC658" s="228"/>
      <c r="AD658" s="228"/>
      <c r="AE658" s="228"/>
      <c r="AG658" s="246"/>
      <c r="AN658" s="228"/>
      <c r="AO658" s="228"/>
      <c r="AP658" s="228"/>
      <c r="AQ658" s="228"/>
      <c r="AR658" s="228"/>
      <c r="AS658" s="228"/>
      <c r="AT658" s="228"/>
      <c r="AU658" s="228"/>
    </row>
    <row r="659" spans="3:64" x14ac:dyDescent="0.2">
      <c r="C659" s="14"/>
      <c r="D659" s="14"/>
      <c r="AA659" s="228"/>
      <c r="AB659" s="228"/>
      <c r="AC659" s="228"/>
      <c r="AD659" s="228"/>
      <c r="AE659" s="228"/>
      <c r="AG659" s="246"/>
      <c r="AN659" s="228"/>
      <c r="AO659" s="228"/>
      <c r="AP659" s="228"/>
      <c r="AQ659" s="228"/>
      <c r="AR659" s="228"/>
      <c r="AS659" s="228"/>
      <c r="AT659" s="228"/>
      <c r="AU659" s="228"/>
      <c r="AV659" s="228"/>
      <c r="AW659" s="228"/>
      <c r="AX659" s="228"/>
      <c r="AY659" s="228"/>
      <c r="AZ659" s="228"/>
      <c r="BA659" s="228"/>
      <c r="BB659" s="228"/>
      <c r="BC659" s="228"/>
      <c r="BD659" s="228"/>
      <c r="BE659" s="228"/>
      <c r="BF659" s="228"/>
      <c r="BG659" s="228"/>
      <c r="BH659" s="228"/>
      <c r="BI659" s="228"/>
      <c r="BJ659" s="228"/>
      <c r="BK659" s="228"/>
      <c r="BL659" s="228"/>
    </row>
    <row r="660" spans="3:64" x14ac:dyDescent="0.2">
      <c r="C660" s="14"/>
      <c r="D660" s="14"/>
      <c r="AA660" s="228"/>
      <c r="AB660" s="228"/>
      <c r="AC660" s="228"/>
      <c r="AD660" s="228"/>
      <c r="AE660" s="228"/>
      <c r="AG660" s="246"/>
      <c r="AN660" s="228"/>
      <c r="AO660" s="228"/>
      <c r="AP660" s="228"/>
      <c r="AQ660" s="228"/>
      <c r="AR660" s="228"/>
      <c r="AS660" s="228"/>
      <c r="AT660" s="228"/>
      <c r="AU660" s="228"/>
    </row>
    <row r="661" spans="3:64" x14ac:dyDescent="0.2">
      <c r="C661" s="14"/>
      <c r="D661" s="14"/>
      <c r="AA661" s="228"/>
      <c r="AB661" s="228"/>
      <c r="AC661" s="228"/>
      <c r="AD661" s="228"/>
      <c r="AE661" s="228"/>
      <c r="AG661" s="246"/>
      <c r="AN661" s="228"/>
      <c r="AO661" s="228"/>
      <c r="AP661" s="228"/>
      <c r="AQ661" s="228"/>
      <c r="AR661" s="228"/>
      <c r="AS661" s="228"/>
      <c r="AT661" s="228"/>
      <c r="AU661" s="228"/>
    </row>
    <row r="662" spans="3:64" x14ac:dyDescent="0.2">
      <c r="C662" s="14"/>
      <c r="D662" s="14"/>
      <c r="AA662" s="228"/>
      <c r="AB662" s="228"/>
      <c r="AC662" s="228"/>
      <c r="AD662" s="228"/>
      <c r="AE662" s="228"/>
      <c r="AG662" s="246"/>
      <c r="AN662" s="228"/>
      <c r="AO662" s="228"/>
      <c r="AP662" s="228"/>
      <c r="AQ662" s="228"/>
      <c r="AR662" s="228"/>
      <c r="AS662" s="228"/>
      <c r="AT662" s="228"/>
      <c r="AU662" s="228"/>
    </row>
    <row r="663" spans="3:64" x14ac:dyDescent="0.2">
      <c r="C663" s="14"/>
      <c r="D663" s="14"/>
      <c r="AA663" s="228"/>
      <c r="AB663" s="228"/>
      <c r="AC663" s="228"/>
      <c r="AD663" s="228"/>
      <c r="AE663" s="228"/>
      <c r="AG663" s="246"/>
      <c r="AN663" s="228"/>
      <c r="AO663" s="228"/>
      <c r="AP663" s="228"/>
      <c r="AQ663" s="228"/>
      <c r="AR663" s="228"/>
      <c r="AS663" s="228"/>
      <c r="AT663" s="228"/>
      <c r="AU663" s="228"/>
    </row>
    <row r="664" spans="3:64" x14ac:dyDescent="0.2">
      <c r="C664" s="14"/>
      <c r="D664" s="14"/>
      <c r="AA664" s="228"/>
      <c r="AB664" s="228"/>
      <c r="AC664" s="228"/>
      <c r="AD664" s="228"/>
      <c r="AE664" s="228"/>
      <c r="AG664" s="246"/>
      <c r="AN664" s="228"/>
      <c r="AO664" s="228"/>
      <c r="AP664" s="228"/>
      <c r="AQ664" s="228"/>
      <c r="AR664" s="228"/>
      <c r="AS664" s="228"/>
      <c r="AT664" s="228"/>
      <c r="AU664" s="228"/>
      <c r="AV664" s="228"/>
      <c r="AW664" s="228"/>
      <c r="AX664" s="228"/>
      <c r="AY664" s="228"/>
      <c r="AZ664" s="228"/>
      <c r="BA664" s="228"/>
      <c r="BB664" s="228"/>
      <c r="BC664" s="228"/>
      <c r="BD664" s="228"/>
      <c r="BE664" s="228"/>
      <c r="BF664" s="228"/>
      <c r="BG664" s="228"/>
      <c r="BH664" s="228"/>
      <c r="BI664" s="228"/>
      <c r="BJ664" s="228"/>
      <c r="BK664" s="228"/>
      <c r="BL664" s="228"/>
    </row>
    <row r="665" spans="3:64" x14ac:dyDescent="0.2">
      <c r="C665" s="14"/>
      <c r="D665" s="14"/>
      <c r="AA665" s="228"/>
      <c r="AB665" s="228"/>
      <c r="AC665" s="228"/>
      <c r="AD665" s="228"/>
      <c r="AE665" s="228"/>
      <c r="AG665" s="246"/>
      <c r="AN665" s="228"/>
      <c r="AO665" s="228"/>
      <c r="AP665" s="228"/>
      <c r="AQ665" s="228"/>
      <c r="AR665" s="228"/>
      <c r="AS665" s="228"/>
      <c r="AT665" s="228"/>
      <c r="AU665" s="228"/>
    </row>
    <row r="666" spans="3:64" x14ac:dyDescent="0.2">
      <c r="C666" s="14"/>
      <c r="D666" s="14"/>
      <c r="AA666" s="228"/>
      <c r="AB666" s="228"/>
      <c r="AC666" s="228"/>
      <c r="AD666" s="228"/>
      <c r="AE666" s="228"/>
      <c r="AG666" s="246"/>
      <c r="AN666" s="228"/>
      <c r="AO666" s="228"/>
      <c r="AP666" s="228"/>
      <c r="AQ666" s="228"/>
      <c r="AR666" s="228"/>
      <c r="AS666" s="228"/>
      <c r="AT666" s="228"/>
      <c r="AU666" s="228"/>
    </row>
    <row r="667" spans="3:64" x14ac:dyDescent="0.2">
      <c r="C667" s="14"/>
      <c r="D667" s="14"/>
      <c r="AA667" s="228"/>
      <c r="AB667" s="228"/>
      <c r="AC667" s="228"/>
      <c r="AD667" s="228"/>
      <c r="AE667" s="228"/>
      <c r="AG667" s="246"/>
      <c r="AN667" s="228"/>
      <c r="AO667" s="228"/>
      <c r="AP667" s="228"/>
      <c r="AQ667" s="228"/>
      <c r="AR667" s="228"/>
      <c r="AS667" s="228"/>
      <c r="AT667" s="228"/>
      <c r="AU667" s="228"/>
    </row>
    <row r="668" spans="3:64" x14ac:dyDescent="0.2">
      <c r="C668" s="14"/>
      <c r="D668" s="14"/>
      <c r="AA668" s="228"/>
      <c r="AB668" s="228"/>
      <c r="AC668" s="228"/>
      <c r="AD668" s="228"/>
      <c r="AE668" s="228"/>
      <c r="AG668" s="246"/>
      <c r="AN668" s="228"/>
      <c r="AO668" s="228"/>
      <c r="AP668" s="228"/>
      <c r="AQ668" s="228"/>
      <c r="AR668" s="228"/>
      <c r="AS668" s="228"/>
      <c r="AT668" s="228"/>
      <c r="AU668" s="228"/>
    </row>
    <row r="669" spans="3:64" x14ac:dyDescent="0.2">
      <c r="C669" s="14"/>
      <c r="D669" s="14"/>
      <c r="AA669" s="228"/>
      <c r="AB669" s="228"/>
      <c r="AC669" s="228"/>
      <c r="AD669" s="228"/>
      <c r="AE669" s="228"/>
      <c r="AG669" s="246"/>
      <c r="AN669" s="228"/>
      <c r="AO669" s="228"/>
      <c r="AP669" s="228"/>
      <c r="AQ669" s="228"/>
      <c r="AR669" s="228"/>
      <c r="AS669" s="228"/>
      <c r="AT669" s="228"/>
      <c r="AU669" s="228"/>
      <c r="AV669" s="228"/>
      <c r="AX669" s="228"/>
    </row>
    <row r="670" spans="3:64" x14ac:dyDescent="0.2">
      <c r="C670" s="14"/>
      <c r="D670" s="14"/>
      <c r="AA670" s="228"/>
      <c r="AB670" s="228"/>
      <c r="AC670" s="228"/>
      <c r="AD670" s="228"/>
      <c r="AE670" s="228"/>
      <c r="AG670" s="246"/>
      <c r="AN670" s="228"/>
      <c r="AO670" s="228"/>
      <c r="AP670" s="228"/>
      <c r="AQ670" s="228"/>
      <c r="AR670" s="228"/>
      <c r="AS670" s="228"/>
      <c r="AT670" s="228"/>
      <c r="AU670" s="228"/>
    </row>
    <row r="671" spans="3:64" x14ac:dyDescent="0.2">
      <c r="C671" s="14"/>
      <c r="D671" s="14"/>
      <c r="AA671" s="228"/>
      <c r="AB671" s="228"/>
      <c r="AC671" s="228"/>
      <c r="AD671" s="228"/>
      <c r="AE671" s="228"/>
      <c r="AG671" s="246"/>
      <c r="AN671" s="228"/>
      <c r="AO671" s="228"/>
      <c r="AP671" s="228"/>
      <c r="AQ671" s="228"/>
      <c r="AR671" s="228"/>
      <c r="AS671" s="228"/>
      <c r="AT671" s="228"/>
      <c r="AU671" s="228"/>
    </row>
    <row r="672" spans="3:64" x14ac:dyDescent="0.2">
      <c r="C672" s="14"/>
      <c r="D672" s="14"/>
      <c r="AA672" s="228"/>
      <c r="AB672" s="228"/>
      <c r="AC672" s="228"/>
      <c r="AD672" s="228"/>
      <c r="AE672" s="228"/>
      <c r="AG672" s="246"/>
      <c r="AN672" s="228"/>
      <c r="AO672" s="228"/>
      <c r="AP672" s="228"/>
      <c r="AQ672" s="228"/>
      <c r="AR672" s="228"/>
      <c r="AS672" s="228"/>
      <c r="AT672" s="228"/>
      <c r="AU672" s="228"/>
    </row>
    <row r="673" spans="3:47" x14ac:dyDescent="0.2">
      <c r="C673" s="14"/>
      <c r="D673" s="14"/>
      <c r="AA673" s="228"/>
      <c r="AB673" s="228"/>
      <c r="AC673" s="228"/>
      <c r="AD673" s="228"/>
      <c r="AE673" s="228"/>
      <c r="AG673" s="246"/>
      <c r="AN673" s="228"/>
      <c r="AO673" s="228"/>
      <c r="AP673" s="228"/>
      <c r="AQ673" s="228"/>
      <c r="AR673" s="228"/>
      <c r="AS673" s="228"/>
      <c r="AT673" s="228"/>
      <c r="AU673" s="228"/>
    </row>
    <row r="674" spans="3:47" x14ac:dyDescent="0.2">
      <c r="C674" s="14"/>
      <c r="D674" s="14"/>
      <c r="AA674" s="228"/>
      <c r="AB674" s="228"/>
      <c r="AC674" s="228"/>
      <c r="AD674" s="228"/>
      <c r="AE674" s="228"/>
      <c r="AG674" s="246"/>
      <c r="AN674" s="228"/>
      <c r="AO674" s="228"/>
      <c r="AP674" s="228"/>
      <c r="AQ674" s="228"/>
      <c r="AR674" s="228"/>
      <c r="AS674" s="228"/>
      <c r="AT674" s="228"/>
      <c r="AU674" s="228"/>
    </row>
    <row r="675" spans="3:47" x14ac:dyDescent="0.2">
      <c r="C675" s="14"/>
      <c r="D675" s="14"/>
      <c r="AA675" s="228"/>
      <c r="AB675" s="228"/>
      <c r="AC675" s="228"/>
      <c r="AD675" s="228"/>
      <c r="AE675" s="228"/>
      <c r="AG675" s="246"/>
      <c r="AN675" s="228"/>
      <c r="AO675" s="228"/>
      <c r="AP675" s="228"/>
      <c r="AQ675" s="228"/>
      <c r="AR675" s="228"/>
      <c r="AS675" s="228"/>
      <c r="AT675" s="228"/>
      <c r="AU675" s="228"/>
    </row>
    <row r="676" spans="3:47" x14ac:dyDescent="0.2">
      <c r="C676" s="14"/>
      <c r="D676" s="14"/>
      <c r="AA676" s="228"/>
      <c r="AB676" s="228"/>
      <c r="AC676" s="228"/>
      <c r="AD676" s="228"/>
      <c r="AE676" s="228"/>
      <c r="AG676" s="246"/>
      <c r="AN676" s="228"/>
      <c r="AO676" s="228"/>
      <c r="AP676" s="228"/>
      <c r="AQ676" s="228"/>
      <c r="AR676" s="228"/>
      <c r="AS676" s="228"/>
      <c r="AT676" s="228"/>
      <c r="AU676" s="228"/>
    </row>
    <row r="677" spans="3:47" x14ac:dyDescent="0.2">
      <c r="C677" s="14"/>
      <c r="D677" s="14"/>
      <c r="AA677" s="228"/>
      <c r="AB677" s="228"/>
      <c r="AC677" s="228"/>
      <c r="AD677" s="228"/>
      <c r="AE677" s="228"/>
      <c r="AG677" s="246"/>
      <c r="AN677" s="228"/>
      <c r="AO677" s="228"/>
      <c r="AP677" s="228"/>
      <c r="AQ677" s="228"/>
      <c r="AR677" s="228"/>
      <c r="AS677" s="228"/>
      <c r="AT677" s="228"/>
      <c r="AU677" s="228"/>
    </row>
    <row r="678" spans="3:47" x14ac:dyDescent="0.2">
      <c r="C678" s="14"/>
      <c r="D678" s="14"/>
      <c r="AA678" s="228"/>
      <c r="AB678" s="228"/>
      <c r="AC678" s="228"/>
      <c r="AD678" s="228"/>
      <c r="AE678" s="228"/>
      <c r="AG678" s="246"/>
      <c r="AN678" s="228"/>
      <c r="AO678" s="228"/>
      <c r="AP678" s="228"/>
      <c r="AQ678" s="228"/>
      <c r="AR678" s="228"/>
      <c r="AS678" s="228"/>
      <c r="AT678" s="228"/>
      <c r="AU678" s="228"/>
    </row>
    <row r="679" spans="3:47" x14ac:dyDescent="0.2">
      <c r="C679" s="14"/>
      <c r="D679" s="14"/>
      <c r="AA679" s="228"/>
      <c r="AB679" s="228"/>
      <c r="AC679" s="228"/>
      <c r="AD679" s="228"/>
      <c r="AE679" s="228"/>
      <c r="AG679" s="246"/>
      <c r="AN679" s="228"/>
      <c r="AO679" s="228"/>
      <c r="AP679" s="228"/>
      <c r="AQ679" s="228"/>
      <c r="AR679" s="228"/>
      <c r="AS679" s="228"/>
      <c r="AT679" s="228"/>
      <c r="AU679" s="228"/>
    </row>
    <row r="680" spans="3:47" x14ac:dyDescent="0.2">
      <c r="C680" s="14"/>
      <c r="D680" s="14"/>
      <c r="AA680" s="228"/>
      <c r="AB680" s="228"/>
      <c r="AC680" s="228"/>
      <c r="AD680" s="228"/>
      <c r="AE680" s="228"/>
      <c r="AG680" s="246"/>
      <c r="AN680" s="228"/>
      <c r="AO680" s="228"/>
      <c r="AP680" s="228"/>
      <c r="AQ680" s="228"/>
      <c r="AR680" s="228"/>
      <c r="AS680" s="228"/>
      <c r="AT680" s="228"/>
      <c r="AU680" s="228"/>
    </row>
    <row r="681" spans="3:47" x14ac:dyDescent="0.2">
      <c r="C681" s="14"/>
      <c r="D681" s="14"/>
      <c r="AA681" s="228"/>
      <c r="AB681" s="228"/>
      <c r="AC681" s="228"/>
      <c r="AD681" s="228"/>
      <c r="AE681" s="228"/>
      <c r="AG681" s="246"/>
      <c r="AN681" s="228"/>
      <c r="AO681" s="228"/>
      <c r="AP681" s="228"/>
      <c r="AQ681" s="228"/>
      <c r="AR681" s="228"/>
      <c r="AS681" s="228"/>
      <c r="AT681" s="228"/>
      <c r="AU681" s="228"/>
    </row>
    <row r="682" spans="3:47" x14ac:dyDescent="0.2">
      <c r="C682" s="14"/>
      <c r="D682" s="14"/>
      <c r="AA682" s="228"/>
      <c r="AB682" s="228"/>
      <c r="AC682" s="228"/>
      <c r="AD682" s="228"/>
      <c r="AE682" s="228"/>
      <c r="AG682" s="246"/>
      <c r="AN682" s="228"/>
      <c r="AO682" s="228"/>
      <c r="AP682" s="228"/>
      <c r="AQ682" s="228"/>
      <c r="AR682" s="228"/>
      <c r="AS682" s="228"/>
      <c r="AT682" s="228"/>
      <c r="AU682" s="228"/>
    </row>
    <row r="683" spans="3:47" x14ac:dyDescent="0.2">
      <c r="C683" s="14"/>
      <c r="D683" s="14"/>
      <c r="AA683" s="228"/>
      <c r="AB683" s="228"/>
      <c r="AC683" s="228"/>
      <c r="AD683" s="228"/>
      <c r="AE683" s="228"/>
      <c r="AG683" s="246"/>
      <c r="AN683" s="228"/>
      <c r="AO683" s="228"/>
      <c r="AP683" s="228"/>
      <c r="AQ683" s="228"/>
      <c r="AR683" s="228"/>
      <c r="AS683" s="228"/>
      <c r="AT683" s="228"/>
      <c r="AU683" s="228"/>
    </row>
    <row r="684" spans="3:47" x14ac:dyDescent="0.2">
      <c r="C684" s="14"/>
      <c r="D684" s="14"/>
      <c r="AA684" s="228"/>
      <c r="AB684" s="228"/>
      <c r="AC684" s="228"/>
      <c r="AD684" s="228"/>
      <c r="AE684" s="228"/>
      <c r="AG684" s="246"/>
      <c r="AN684" s="228"/>
      <c r="AO684" s="228"/>
      <c r="AP684" s="228"/>
      <c r="AQ684" s="228"/>
      <c r="AR684" s="228"/>
      <c r="AS684" s="228"/>
      <c r="AT684" s="228"/>
      <c r="AU684" s="228"/>
    </row>
    <row r="685" spans="3:47" x14ac:dyDescent="0.2">
      <c r="C685" s="14"/>
      <c r="D685" s="14"/>
      <c r="AA685" s="228"/>
      <c r="AB685" s="228"/>
      <c r="AC685" s="228"/>
      <c r="AD685" s="228"/>
      <c r="AE685" s="228"/>
      <c r="AG685" s="246"/>
      <c r="AN685" s="228"/>
      <c r="AO685" s="228"/>
      <c r="AP685" s="228"/>
      <c r="AQ685" s="228"/>
      <c r="AR685" s="228"/>
      <c r="AS685" s="228"/>
      <c r="AT685" s="228"/>
      <c r="AU685" s="228"/>
    </row>
    <row r="686" spans="3:47" x14ac:dyDescent="0.2">
      <c r="C686" s="14"/>
      <c r="D686" s="14"/>
      <c r="AA686" s="228"/>
      <c r="AB686" s="228"/>
      <c r="AC686" s="228"/>
      <c r="AD686" s="228"/>
      <c r="AE686" s="228"/>
      <c r="AG686" s="246"/>
      <c r="AN686" s="228"/>
      <c r="AO686" s="228"/>
      <c r="AP686" s="228"/>
      <c r="AQ686" s="228"/>
      <c r="AR686" s="228"/>
      <c r="AS686" s="228"/>
      <c r="AT686" s="228"/>
      <c r="AU686" s="228"/>
    </row>
    <row r="687" spans="3:47" x14ac:dyDescent="0.2">
      <c r="C687" s="14"/>
      <c r="D687" s="14"/>
      <c r="AA687" s="228"/>
      <c r="AB687" s="228"/>
      <c r="AC687" s="228"/>
      <c r="AD687" s="228"/>
      <c r="AE687" s="228"/>
      <c r="AG687" s="246"/>
      <c r="AN687" s="228"/>
      <c r="AO687" s="228"/>
      <c r="AP687" s="228"/>
      <c r="AQ687" s="228"/>
      <c r="AR687" s="228"/>
      <c r="AS687" s="228"/>
      <c r="AT687" s="228"/>
      <c r="AU687" s="228"/>
    </row>
    <row r="688" spans="3:47" x14ac:dyDescent="0.2">
      <c r="C688" s="14"/>
      <c r="D688" s="14"/>
      <c r="AA688" s="228"/>
      <c r="AB688" s="228"/>
      <c r="AC688" s="228"/>
      <c r="AD688" s="228"/>
      <c r="AE688" s="228"/>
      <c r="AG688" s="246"/>
      <c r="AN688" s="228"/>
      <c r="AO688" s="228"/>
      <c r="AP688" s="228"/>
      <c r="AQ688" s="228"/>
      <c r="AR688" s="228"/>
      <c r="AS688" s="228"/>
      <c r="AT688" s="228"/>
      <c r="AU688" s="228"/>
    </row>
    <row r="689" spans="3:64" x14ac:dyDescent="0.2">
      <c r="C689" s="14"/>
      <c r="D689" s="14"/>
      <c r="AA689" s="228"/>
      <c r="AB689" s="228"/>
      <c r="AC689" s="228"/>
      <c r="AD689" s="228"/>
      <c r="AE689" s="228"/>
      <c r="AG689" s="246"/>
      <c r="AN689" s="228"/>
      <c r="AO689" s="228"/>
      <c r="AP689" s="228"/>
      <c r="AQ689" s="228"/>
      <c r="AR689" s="228"/>
      <c r="AS689" s="228"/>
      <c r="AT689" s="228"/>
      <c r="AU689" s="228"/>
    </row>
    <row r="690" spans="3:64" x14ac:dyDescent="0.2">
      <c r="C690" s="14"/>
      <c r="D690" s="14"/>
      <c r="AA690" s="228"/>
      <c r="AB690" s="228"/>
      <c r="AC690" s="228"/>
      <c r="AD690" s="228"/>
      <c r="AE690" s="228"/>
      <c r="AG690" s="246"/>
      <c r="AN690" s="228"/>
      <c r="AO690" s="228"/>
      <c r="AP690" s="228"/>
      <c r="AQ690" s="228"/>
      <c r="AR690" s="228"/>
      <c r="AS690" s="228"/>
      <c r="AT690" s="228"/>
      <c r="AU690" s="228"/>
    </row>
    <row r="691" spans="3:64" x14ac:dyDescent="0.2">
      <c r="C691" s="14"/>
      <c r="D691" s="14"/>
      <c r="AA691" s="228"/>
      <c r="AB691" s="228"/>
      <c r="AC691" s="228"/>
      <c r="AD691" s="228"/>
      <c r="AE691" s="228"/>
      <c r="AG691" s="246"/>
      <c r="AN691" s="228"/>
      <c r="AO691" s="228"/>
      <c r="AP691" s="228"/>
      <c r="AQ691" s="228"/>
      <c r="AR691" s="228"/>
      <c r="AS691" s="228"/>
      <c r="AT691" s="228"/>
      <c r="AU691" s="228"/>
      <c r="AV691" s="228"/>
      <c r="AW691" s="228"/>
      <c r="AX691" s="228"/>
      <c r="AY691" s="228"/>
      <c r="AZ691" s="228"/>
      <c r="BA691" s="228"/>
      <c r="BB691" s="228"/>
      <c r="BC691" s="228"/>
      <c r="BD691" s="228"/>
      <c r="BE691" s="228"/>
      <c r="BF691" s="228"/>
      <c r="BG691" s="228"/>
      <c r="BH691" s="228"/>
      <c r="BI691" s="228"/>
      <c r="BJ691" s="228"/>
      <c r="BK691" s="228"/>
      <c r="BL691" s="228"/>
    </row>
    <row r="692" spans="3:64" x14ac:dyDescent="0.2">
      <c r="C692" s="14"/>
      <c r="D692" s="14"/>
      <c r="AA692" s="228"/>
      <c r="AB692" s="228"/>
      <c r="AC692" s="228"/>
      <c r="AD692" s="228"/>
      <c r="AE692" s="228"/>
      <c r="AG692" s="246"/>
      <c r="AN692" s="228"/>
      <c r="AO692" s="228"/>
      <c r="AP692" s="228"/>
      <c r="AQ692" s="228"/>
      <c r="AR692" s="228"/>
      <c r="AS692" s="228"/>
      <c r="AT692" s="228"/>
      <c r="AU692" s="228"/>
    </row>
    <row r="693" spans="3:64" x14ac:dyDescent="0.2">
      <c r="C693" s="14"/>
      <c r="D693" s="14"/>
      <c r="AA693" s="228"/>
      <c r="AB693" s="228"/>
      <c r="AC693" s="228"/>
      <c r="AD693" s="228"/>
      <c r="AE693" s="228"/>
      <c r="AG693" s="246"/>
      <c r="AN693" s="228"/>
      <c r="AO693" s="228"/>
      <c r="AP693" s="228"/>
      <c r="AQ693" s="228"/>
      <c r="AR693" s="228"/>
      <c r="AS693" s="228"/>
      <c r="AT693" s="228"/>
      <c r="AU693" s="228"/>
    </row>
    <row r="694" spans="3:64" x14ac:dyDescent="0.2">
      <c r="C694" s="14"/>
      <c r="D694" s="14"/>
      <c r="AA694" s="228"/>
      <c r="AB694" s="228"/>
      <c r="AC694" s="228"/>
      <c r="AD694" s="228"/>
      <c r="AE694" s="228"/>
      <c r="AG694" s="246"/>
      <c r="AN694" s="228"/>
      <c r="AO694" s="228"/>
      <c r="AP694" s="228"/>
      <c r="AQ694" s="228"/>
      <c r="AR694" s="228"/>
      <c r="AS694" s="228"/>
      <c r="AT694" s="228"/>
      <c r="AU694" s="228"/>
    </row>
    <row r="695" spans="3:64" x14ac:dyDescent="0.2">
      <c r="C695" s="14"/>
      <c r="D695" s="14"/>
      <c r="AA695" s="228"/>
      <c r="AB695" s="228"/>
      <c r="AC695" s="228"/>
      <c r="AD695" s="228"/>
      <c r="AE695" s="228"/>
      <c r="AG695" s="246"/>
      <c r="AN695" s="228"/>
      <c r="AO695" s="228"/>
      <c r="AP695" s="228"/>
      <c r="AQ695" s="228"/>
      <c r="AR695" s="228"/>
      <c r="AS695" s="228"/>
      <c r="AT695" s="228"/>
      <c r="AU695" s="228"/>
    </row>
    <row r="696" spans="3:64" x14ac:dyDescent="0.2">
      <c r="C696" s="14"/>
      <c r="D696" s="14"/>
      <c r="AA696" s="228"/>
      <c r="AB696" s="228"/>
      <c r="AC696" s="228"/>
      <c r="AD696" s="228"/>
      <c r="AE696" s="228"/>
      <c r="AG696" s="246"/>
      <c r="AN696" s="228"/>
      <c r="AO696" s="228"/>
      <c r="AP696" s="228"/>
      <c r="AQ696" s="228"/>
      <c r="AR696" s="228"/>
      <c r="AS696" s="228"/>
      <c r="AT696" s="228"/>
      <c r="AU696" s="228"/>
    </row>
    <row r="697" spans="3:64" x14ac:dyDescent="0.2">
      <c r="C697" s="14"/>
      <c r="D697" s="14"/>
      <c r="AA697" s="228"/>
      <c r="AB697" s="228"/>
      <c r="AC697" s="228"/>
      <c r="AD697" s="228"/>
      <c r="AE697" s="228"/>
      <c r="AG697" s="246"/>
      <c r="AN697" s="228"/>
      <c r="AO697" s="228"/>
      <c r="AP697" s="228"/>
      <c r="AQ697" s="228"/>
      <c r="AR697" s="228"/>
      <c r="AS697" s="228"/>
      <c r="AT697" s="228"/>
      <c r="AU697" s="228"/>
    </row>
    <row r="698" spans="3:64" x14ac:dyDescent="0.2">
      <c r="C698" s="14"/>
      <c r="D698" s="14"/>
      <c r="AA698" s="228"/>
      <c r="AB698" s="228"/>
      <c r="AC698" s="228"/>
      <c r="AD698" s="228"/>
      <c r="AE698" s="228"/>
      <c r="AG698" s="246"/>
      <c r="AN698" s="228"/>
      <c r="AO698" s="228"/>
      <c r="AP698" s="228"/>
      <c r="AQ698" s="228"/>
      <c r="AR698" s="228"/>
      <c r="AS698" s="228"/>
      <c r="AT698" s="228"/>
      <c r="AU698" s="228"/>
    </row>
    <row r="699" spans="3:64" x14ac:dyDescent="0.2">
      <c r="C699" s="14"/>
      <c r="D699" s="14"/>
      <c r="AA699" s="228"/>
      <c r="AB699" s="228"/>
      <c r="AC699" s="228"/>
      <c r="AD699" s="228"/>
      <c r="AE699" s="228"/>
      <c r="AG699" s="246"/>
      <c r="AN699" s="228"/>
      <c r="AO699" s="228"/>
      <c r="AP699" s="228"/>
      <c r="AQ699" s="228"/>
      <c r="AR699" s="228"/>
      <c r="AS699" s="228"/>
      <c r="AT699" s="228"/>
      <c r="AU699" s="228"/>
    </row>
    <row r="700" spans="3:64" x14ac:dyDescent="0.2">
      <c r="C700" s="14"/>
      <c r="D700" s="14"/>
      <c r="AA700" s="228"/>
      <c r="AB700" s="228"/>
      <c r="AC700" s="228"/>
      <c r="AD700" s="228"/>
      <c r="AE700" s="228"/>
      <c r="AG700" s="246"/>
      <c r="AN700" s="228"/>
      <c r="AO700" s="228"/>
      <c r="AP700" s="228"/>
      <c r="AQ700" s="228"/>
      <c r="AR700" s="228"/>
      <c r="AS700" s="228"/>
      <c r="AT700" s="228"/>
      <c r="AU700" s="228"/>
    </row>
    <row r="701" spans="3:64" x14ac:dyDescent="0.2">
      <c r="C701" s="14"/>
      <c r="D701" s="14"/>
      <c r="AA701" s="228"/>
      <c r="AB701" s="228"/>
      <c r="AC701" s="228"/>
      <c r="AD701" s="228"/>
      <c r="AE701" s="228"/>
      <c r="AG701" s="246"/>
      <c r="AN701" s="228"/>
      <c r="AO701" s="228"/>
      <c r="AP701" s="228"/>
      <c r="AQ701" s="228"/>
      <c r="AR701" s="228"/>
      <c r="AS701" s="228"/>
      <c r="AT701" s="228"/>
      <c r="AU701" s="228"/>
    </row>
    <row r="702" spans="3:64" x14ac:dyDescent="0.2">
      <c r="C702" s="14"/>
      <c r="D702" s="14"/>
      <c r="AA702" s="228"/>
      <c r="AB702" s="228"/>
      <c r="AC702" s="228"/>
      <c r="AD702" s="228"/>
      <c r="AE702" s="228"/>
      <c r="AG702" s="246"/>
      <c r="AN702" s="228"/>
      <c r="AO702" s="228"/>
      <c r="AP702" s="228"/>
      <c r="AQ702" s="228"/>
      <c r="AR702" s="228"/>
      <c r="AS702" s="228"/>
      <c r="AT702" s="228"/>
      <c r="AU702" s="228"/>
    </row>
    <row r="703" spans="3:64" x14ac:dyDescent="0.2">
      <c r="C703" s="14"/>
      <c r="D703" s="14"/>
      <c r="AA703" s="228"/>
      <c r="AB703" s="228"/>
      <c r="AC703" s="228"/>
      <c r="AD703" s="228"/>
      <c r="AE703" s="228"/>
      <c r="AG703" s="246"/>
      <c r="AN703" s="228"/>
      <c r="AO703" s="228"/>
      <c r="AP703" s="228"/>
      <c r="AQ703" s="228"/>
      <c r="AR703" s="228"/>
      <c r="AS703" s="228"/>
      <c r="AT703" s="228"/>
      <c r="AU703" s="228"/>
    </row>
    <row r="704" spans="3:64" x14ac:dyDescent="0.2">
      <c r="C704" s="14"/>
      <c r="D704" s="14"/>
      <c r="AA704" s="228"/>
      <c r="AB704" s="228"/>
      <c r="AC704" s="228"/>
      <c r="AD704" s="228"/>
      <c r="AE704" s="228"/>
      <c r="AG704" s="246"/>
      <c r="AN704" s="228"/>
      <c r="AO704" s="228"/>
      <c r="AP704" s="228"/>
      <c r="AQ704" s="228"/>
      <c r="AR704" s="228"/>
      <c r="AS704" s="228"/>
      <c r="AT704" s="228"/>
      <c r="AU704" s="228"/>
    </row>
    <row r="705" spans="3:47" x14ac:dyDescent="0.2">
      <c r="C705" s="14"/>
      <c r="D705" s="14"/>
      <c r="AA705" s="228"/>
      <c r="AB705" s="228"/>
      <c r="AC705" s="228"/>
      <c r="AD705" s="228"/>
      <c r="AE705" s="228"/>
      <c r="AG705" s="246"/>
      <c r="AN705" s="228"/>
      <c r="AO705" s="228"/>
      <c r="AP705" s="228"/>
      <c r="AQ705" s="228"/>
      <c r="AR705" s="228"/>
      <c r="AS705" s="228"/>
      <c r="AT705" s="228"/>
      <c r="AU705" s="228"/>
    </row>
    <row r="706" spans="3:47" x14ac:dyDescent="0.2">
      <c r="C706" s="14"/>
      <c r="D706" s="14"/>
      <c r="AA706" s="228"/>
      <c r="AB706" s="228"/>
      <c r="AC706" s="228"/>
      <c r="AD706" s="228"/>
      <c r="AE706" s="228"/>
      <c r="AG706" s="246"/>
      <c r="AN706" s="228"/>
      <c r="AO706" s="228"/>
      <c r="AP706" s="228"/>
      <c r="AQ706" s="228"/>
      <c r="AR706" s="228"/>
      <c r="AS706" s="228"/>
      <c r="AT706" s="228"/>
      <c r="AU706" s="228"/>
    </row>
    <row r="707" spans="3:47" x14ac:dyDescent="0.2">
      <c r="C707" s="14"/>
      <c r="D707" s="14"/>
      <c r="AA707" s="228"/>
      <c r="AB707" s="228"/>
      <c r="AC707" s="228"/>
      <c r="AD707" s="228"/>
      <c r="AE707" s="228"/>
      <c r="AG707" s="246"/>
      <c r="AN707" s="228"/>
      <c r="AO707" s="228"/>
      <c r="AP707" s="228"/>
      <c r="AQ707" s="228"/>
      <c r="AR707" s="228"/>
      <c r="AS707" s="228"/>
      <c r="AT707" s="228"/>
      <c r="AU707" s="228"/>
    </row>
    <row r="708" spans="3:47" x14ac:dyDescent="0.2">
      <c r="C708" s="14"/>
      <c r="D708" s="14"/>
      <c r="AA708" s="228"/>
      <c r="AB708" s="228"/>
      <c r="AC708" s="228"/>
      <c r="AD708" s="228"/>
      <c r="AE708" s="228"/>
      <c r="AG708" s="246"/>
      <c r="AN708" s="228"/>
      <c r="AO708" s="228"/>
      <c r="AP708" s="228"/>
      <c r="AQ708" s="228"/>
      <c r="AR708" s="228"/>
      <c r="AS708" s="228"/>
      <c r="AT708" s="228"/>
      <c r="AU708" s="228"/>
    </row>
    <row r="709" spans="3:47" x14ac:dyDescent="0.2">
      <c r="C709" s="14"/>
      <c r="D709" s="14"/>
      <c r="AA709" s="228"/>
      <c r="AB709" s="228"/>
      <c r="AC709" s="228"/>
      <c r="AD709" s="228"/>
      <c r="AE709" s="228"/>
      <c r="AG709" s="246"/>
      <c r="AN709" s="228"/>
      <c r="AO709" s="228"/>
      <c r="AP709" s="228"/>
      <c r="AQ709" s="228"/>
      <c r="AR709" s="228"/>
      <c r="AS709" s="228"/>
      <c r="AT709" s="228"/>
      <c r="AU709" s="228"/>
    </row>
    <row r="710" spans="3:47" x14ac:dyDescent="0.2">
      <c r="C710" s="14"/>
      <c r="D710" s="14"/>
      <c r="AA710" s="228"/>
      <c r="AB710" s="228"/>
      <c r="AC710" s="228"/>
      <c r="AD710" s="228"/>
      <c r="AE710" s="228"/>
      <c r="AG710" s="246"/>
      <c r="AN710" s="228"/>
      <c r="AO710" s="228"/>
      <c r="AP710" s="228"/>
      <c r="AQ710" s="228"/>
      <c r="AR710" s="228"/>
      <c r="AS710" s="228"/>
      <c r="AT710" s="228"/>
      <c r="AU710" s="228"/>
    </row>
    <row r="711" spans="3:47" x14ac:dyDescent="0.2">
      <c r="C711" s="14"/>
      <c r="D711" s="14"/>
      <c r="AA711" s="228"/>
      <c r="AB711" s="228"/>
      <c r="AC711" s="228"/>
      <c r="AD711" s="228"/>
      <c r="AE711" s="228"/>
      <c r="AG711" s="246"/>
      <c r="AN711" s="228"/>
      <c r="AO711" s="228"/>
      <c r="AP711" s="228"/>
      <c r="AQ711" s="228"/>
      <c r="AR711" s="228"/>
      <c r="AS711" s="228"/>
      <c r="AT711" s="228"/>
      <c r="AU711" s="228"/>
    </row>
    <row r="712" spans="3:47" x14ac:dyDescent="0.2">
      <c r="C712" s="14"/>
      <c r="D712" s="14"/>
      <c r="AA712" s="228"/>
      <c r="AB712" s="228"/>
      <c r="AC712" s="228"/>
      <c r="AD712" s="228"/>
      <c r="AE712" s="228"/>
      <c r="AG712" s="246"/>
      <c r="AN712" s="228"/>
      <c r="AO712" s="228"/>
      <c r="AP712" s="228"/>
      <c r="AQ712" s="228"/>
      <c r="AR712" s="228"/>
      <c r="AS712" s="228"/>
      <c r="AT712" s="228"/>
      <c r="AU712" s="228"/>
    </row>
    <row r="713" spans="3:47" x14ac:dyDescent="0.2">
      <c r="C713" s="14"/>
      <c r="D713" s="14"/>
      <c r="AA713" s="228"/>
      <c r="AB713" s="228"/>
      <c r="AC713" s="228"/>
      <c r="AD713" s="228"/>
      <c r="AE713" s="228"/>
      <c r="AG713" s="246"/>
      <c r="AN713" s="228"/>
      <c r="AO713" s="228"/>
      <c r="AP713" s="228"/>
      <c r="AQ713" s="228"/>
      <c r="AR713" s="228"/>
      <c r="AS713" s="228"/>
      <c r="AT713" s="228"/>
      <c r="AU713" s="228"/>
    </row>
    <row r="714" spans="3:47" x14ac:dyDescent="0.2">
      <c r="C714" s="14"/>
      <c r="D714" s="14"/>
      <c r="AA714" s="228"/>
      <c r="AB714" s="228"/>
      <c r="AC714" s="228"/>
      <c r="AD714" s="228"/>
      <c r="AE714" s="228"/>
      <c r="AG714" s="246"/>
      <c r="AN714" s="228"/>
      <c r="AO714" s="228"/>
      <c r="AP714" s="228"/>
      <c r="AQ714" s="228"/>
      <c r="AR714" s="228"/>
      <c r="AS714" s="228"/>
      <c r="AT714" s="228"/>
      <c r="AU714" s="228"/>
    </row>
    <row r="715" spans="3:47" x14ac:dyDescent="0.2">
      <c r="C715" s="14"/>
      <c r="D715" s="14"/>
      <c r="AA715" s="228"/>
      <c r="AB715" s="228"/>
      <c r="AC715" s="228"/>
      <c r="AD715" s="228"/>
      <c r="AE715" s="228"/>
      <c r="AG715" s="246"/>
      <c r="AN715" s="228"/>
      <c r="AO715" s="228"/>
      <c r="AP715" s="228"/>
      <c r="AQ715" s="228"/>
      <c r="AR715" s="228"/>
      <c r="AS715" s="228"/>
      <c r="AT715" s="228"/>
      <c r="AU715" s="228"/>
    </row>
    <row r="716" spans="3:47" x14ac:dyDescent="0.2">
      <c r="C716" s="14"/>
      <c r="D716" s="14"/>
      <c r="AA716" s="228"/>
      <c r="AB716" s="228"/>
      <c r="AC716" s="228"/>
      <c r="AD716" s="228"/>
      <c r="AE716" s="228"/>
      <c r="AG716" s="246"/>
      <c r="AN716" s="228"/>
      <c r="AO716" s="228"/>
      <c r="AP716" s="228"/>
      <c r="AQ716" s="228"/>
      <c r="AR716" s="228"/>
      <c r="AS716" s="228"/>
      <c r="AT716" s="228"/>
      <c r="AU716" s="228"/>
    </row>
    <row r="717" spans="3:47" x14ac:dyDescent="0.2">
      <c r="C717" s="14"/>
      <c r="D717" s="14"/>
      <c r="AA717" s="228"/>
      <c r="AB717" s="228"/>
      <c r="AC717" s="228"/>
      <c r="AD717" s="228"/>
      <c r="AE717" s="228"/>
      <c r="AG717" s="246"/>
      <c r="AN717" s="228"/>
      <c r="AO717" s="228"/>
      <c r="AP717" s="228"/>
      <c r="AQ717" s="228"/>
      <c r="AR717" s="228"/>
      <c r="AS717" s="228"/>
      <c r="AT717" s="228"/>
      <c r="AU717" s="228"/>
    </row>
    <row r="718" spans="3:47" x14ac:dyDescent="0.2">
      <c r="C718" s="14"/>
      <c r="D718" s="14"/>
      <c r="AA718" s="228"/>
      <c r="AB718" s="228"/>
      <c r="AC718" s="228"/>
      <c r="AD718" s="228"/>
      <c r="AE718" s="228"/>
      <c r="AG718" s="246"/>
      <c r="AN718" s="228"/>
      <c r="AO718" s="228"/>
      <c r="AP718" s="228"/>
      <c r="AQ718" s="228"/>
      <c r="AR718" s="228"/>
      <c r="AS718" s="228"/>
      <c r="AT718" s="228"/>
      <c r="AU718" s="228"/>
    </row>
    <row r="719" spans="3:47" x14ac:dyDescent="0.2">
      <c r="C719" s="14"/>
      <c r="D719" s="14"/>
      <c r="AA719" s="228"/>
      <c r="AB719" s="228"/>
      <c r="AC719" s="228"/>
      <c r="AD719" s="228"/>
      <c r="AE719" s="228"/>
      <c r="AG719" s="246"/>
      <c r="AN719" s="228"/>
      <c r="AO719" s="228"/>
      <c r="AP719" s="228"/>
      <c r="AQ719" s="228"/>
      <c r="AR719" s="228"/>
      <c r="AS719" s="228"/>
      <c r="AT719" s="228"/>
      <c r="AU719" s="228"/>
    </row>
    <row r="720" spans="3:47" x14ac:dyDescent="0.2">
      <c r="C720" s="14"/>
      <c r="D720" s="14"/>
      <c r="AA720" s="228"/>
      <c r="AB720" s="228"/>
      <c r="AC720" s="228"/>
      <c r="AD720" s="228"/>
      <c r="AE720" s="228"/>
      <c r="AG720" s="246"/>
      <c r="AN720" s="228"/>
      <c r="AO720" s="228"/>
      <c r="AP720" s="228"/>
      <c r="AQ720" s="228"/>
      <c r="AR720" s="228"/>
      <c r="AS720" s="228"/>
      <c r="AT720" s="228"/>
      <c r="AU720" s="228"/>
    </row>
    <row r="721" spans="3:64" x14ac:dyDescent="0.2">
      <c r="C721" s="14"/>
      <c r="D721" s="14"/>
      <c r="AA721" s="228"/>
      <c r="AB721" s="228"/>
      <c r="AC721" s="228"/>
      <c r="AD721" s="228"/>
      <c r="AE721" s="228"/>
      <c r="AG721" s="246"/>
      <c r="AN721" s="228"/>
      <c r="AO721" s="228"/>
      <c r="AP721" s="228"/>
      <c r="AQ721" s="228"/>
      <c r="AR721" s="228"/>
      <c r="AS721" s="228"/>
      <c r="AT721" s="228"/>
      <c r="AU721" s="228"/>
    </row>
    <row r="722" spans="3:64" x14ac:dyDescent="0.2">
      <c r="C722" s="14"/>
      <c r="D722" s="14"/>
      <c r="AA722" s="228"/>
      <c r="AB722" s="228"/>
      <c r="AC722" s="228"/>
      <c r="AD722" s="228"/>
      <c r="AE722" s="228"/>
      <c r="AG722" s="246"/>
      <c r="AN722" s="228"/>
      <c r="AO722" s="228"/>
      <c r="AP722" s="228"/>
      <c r="AQ722" s="228"/>
      <c r="AR722" s="228"/>
      <c r="AS722" s="228"/>
      <c r="AT722" s="228"/>
      <c r="AU722" s="228"/>
    </row>
    <row r="723" spans="3:64" x14ac:dyDescent="0.2">
      <c r="C723" s="14"/>
      <c r="D723" s="14"/>
      <c r="AA723" s="228"/>
      <c r="AB723" s="228"/>
      <c r="AC723" s="228"/>
      <c r="AD723" s="228"/>
      <c r="AE723" s="228"/>
      <c r="AG723" s="246"/>
      <c r="AN723" s="228"/>
      <c r="AO723" s="228"/>
      <c r="AP723" s="228"/>
      <c r="AQ723" s="228"/>
      <c r="AR723" s="228"/>
      <c r="AS723" s="228"/>
      <c r="AT723" s="228"/>
      <c r="AU723" s="228"/>
    </row>
    <row r="724" spans="3:64" x14ac:dyDescent="0.2">
      <c r="C724" s="14"/>
      <c r="D724" s="14"/>
      <c r="AA724" s="228"/>
      <c r="AB724" s="228"/>
      <c r="AC724" s="228"/>
      <c r="AD724" s="228"/>
      <c r="AE724" s="228"/>
      <c r="AG724" s="246"/>
      <c r="AN724" s="228"/>
      <c r="AO724" s="228"/>
      <c r="AP724" s="228"/>
      <c r="AQ724" s="228"/>
      <c r="AR724" s="228"/>
      <c r="AS724" s="228"/>
      <c r="AT724" s="228"/>
      <c r="AU724" s="228"/>
    </row>
    <row r="725" spans="3:64" x14ac:dyDescent="0.2">
      <c r="C725" s="14"/>
      <c r="D725" s="14"/>
      <c r="AA725" s="228"/>
      <c r="AB725" s="228"/>
      <c r="AC725" s="228"/>
      <c r="AD725" s="228"/>
      <c r="AE725" s="228"/>
      <c r="AG725" s="246"/>
      <c r="AN725" s="228"/>
      <c r="AO725" s="228"/>
      <c r="AP725" s="228"/>
      <c r="AQ725" s="228"/>
      <c r="AR725" s="228"/>
      <c r="AS725" s="228"/>
      <c r="AT725" s="228"/>
      <c r="AU725" s="228"/>
    </row>
    <row r="726" spans="3:64" x14ac:dyDescent="0.2">
      <c r="C726" s="14"/>
      <c r="D726" s="14"/>
      <c r="AA726" s="228"/>
      <c r="AB726" s="228"/>
      <c r="AC726" s="228"/>
      <c r="AD726" s="228"/>
      <c r="AE726" s="228"/>
      <c r="AG726" s="246"/>
      <c r="AN726" s="228"/>
      <c r="AO726" s="228"/>
      <c r="AP726" s="228"/>
      <c r="AQ726" s="228"/>
      <c r="AR726" s="228"/>
      <c r="AS726" s="228"/>
      <c r="AT726" s="228"/>
      <c r="AU726" s="228"/>
    </row>
    <row r="727" spans="3:64" x14ac:dyDescent="0.2">
      <c r="C727" s="14"/>
      <c r="D727" s="14"/>
      <c r="AA727" s="228"/>
      <c r="AB727" s="228"/>
      <c r="AC727" s="228"/>
      <c r="AD727" s="228"/>
      <c r="AE727" s="228"/>
      <c r="AG727" s="246"/>
      <c r="AN727" s="228"/>
      <c r="AO727" s="228"/>
      <c r="AP727" s="228"/>
      <c r="AQ727" s="228"/>
      <c r="AR727" s="228"/>
      <c r="AS727" s="228"/>
      <c r="AT727" s="228"/>
      <c r="AU727" s="228"/>
      <c r="AV727" s="228"/>
    </row>
    <row r="728" spans="3:64" x14ac:dyDescent="0.2">
      <c r="C728" s="14"/>
      <c r="D728" s="14"/>
      <c r="AA728" s="228"/>
      <c r="AB728" s="228"/>
      <c r="AC728" s="228"/>
      <c r="AD728" s="228"/>
      <c r="AE728" s="228"/>
      <c r="AG728" s="246"/>
      <c r="AN728" s="228"/>
      <c r="AO728" s="228"/>
      <c r="AP728" s="228"/>
      <c r="AQ728" s="228"/>
      <c r="AR728" s="228"/>
      <c r="AS728" s="228"/>
      <c r="AT728" s="228"/>
      <c r="AU728" s="228"/>
      <c r="AV728" s="228"/>
      <c r="AW728" s="228"/>
      <c r="AX728" s="228"/>
      <c r="AY728" s="228"/>
      <c r="AZ728" s="228"/>
      <c r="BA728" s="228"/>
      <c r="BB728" s="228"/>
      <c r="BC728" s="228"/>
      <c r="BD728" s="228"/>
      <c r="BE728" s="228"/>
      <c r="BF728" s="228"/>
      <c r="BG728" s="228"/>
      <c r="BH728" s="228"/>
      <c r="BI728" s="228"/>
      <c r="BJ728" s="228"/>
      <c r="BK728" s="228"/>
      <c r="BL728" s="228"/>
    </row>
    <row r="729" spans="3:64" x14ac:dyDescent="0.2">
      <c r="C729" s="14"/>
      <c r="D729" s="14"/>
      <c r="AA729" s="228"/>
      <c r="AB729" s="228"/>
      <c r="AC729" s="228"/>
      <c r="AD729" s="228"/>
      <c r="AE729" s="228"/>
      <c r="AG729" s="246"/>
      <c r="AN729" s="228"/>
      <c r="AO729" s="228"/>
      <c r="AP729" s="228"/>
      <c r="AQ729" s="228"/>
      <c r="AR729" s="228"/>
      <c r="AS729" s="228"/>
      <c r="AT729" s="228"/>
      <c r="AU729" s="228"/>
    </row>
    <row r="730" spans="3:64" x14ac:dyDescent="0.2">
      <c r="C730" s="14"/>
      <c r="D730" s="14"/>
      <c r="AA730" s="228"/>
      <c r="AB730" s="228"/>
      <c r="AC730" s="228"/>
      <c r="AD730" s="228"/>
      <c r="AE730" s="228"/>
      <c r="AG730" s="246"/>
      <c r="AN730" s="228"/>
      <c r="AO730" s="228"/>
      <c r="AP730" s="228"/>
      <c r="AQ730" s="228"/>
      <c r="AR730" s="228"/>
      <c r="AS730" s="228"/>
      <c r="AT730" s="228"/>
      <c r="AU730" s="228"/>
    </row>
    <row r="731" spans="3:64" x14ac:dyDescent="0.2">
      <c r="C731" s="14"/>
      <c r="D731" s="14"/>
      <c r="AA731" s="228"/>
      <c r="AB731" s="228"/>
      <c r="AC731" s="228"/>
      <c r="AD731" s="228"/>
      <c r="AE731" s="228"/>
      <c r="AG731" s="246"/>
      <c r="AN731" s="228"/>
      <c r="AO731" s="228"/>
      <c r="AP731" s="228"/>
      <c r="AQ731" s="228"/>
      <c r="AR731" s="228"/>
      <c r="AS731" s="228"/>
      <c r="AT731" s="228"/>
      <c r="AU731" s="228"/>
    </row>
    <row r="732" spans="3:64" x14ac:dyDescent="0.2">
      <c r="C732" s="14"/>
      <c r="D732" s="14"/>
      <c r="AA732" s="228"/>
      <c r="AB732" s="228"/>
      <c r="AC732" s="228"/>
      <c r="AD732" s="228"/>
      <c r="AE732" s="228"/>
      <c r="AG732" s="246"/>
      <c r="AN732" s="228"/>
      <c r="AO732" s="228"/>
      <c r="AP732" s="228"/>
      <c r="AQ732" s="228"/>
      <c r="AR732" s="228"/>
      <c r="AS732" s="228"/>
      <c r="AT732" s="228"/>
      <c r="AU732" s="228"/>
    </row>
    <row r="733" spans="3:64" x14ac:dyDescent="0.2">
      <c r="C733" s="14"/>
      <c r="D733" s="14"/>
      <c r="AA733" s="228"/>
      <c r="AB733" s="228"/>
      <c r="AC733" s="228"/>
      <c r="AD733" s="228"/>
      <c r="AE733" s="228"/>
      <c r="AG733" s="246"/>
      <c r="AN733" s="228"/>
      <c r="AO733" s="228"/>
      <c r="AP733" s="228"/>
      <c r="AQ733" s="228"/>
      <c r="AR733" s="228"/>
      <c r="AS733" s="228"/>
      <c r="AT733" s="228"/>
      <c r="AU733" s="228"/>
    </row>
    <row r="734" spans="3:64" x14ac:dyDescent="0.2">
      <c r="C734" s="14"/>
      <c r="D734" s="14"/>
      <c r="AA734" s="228"/>
      <c r="AB734" s="228"/>
      <c r="AC734" s="228"/>
      <c r="AD734" s="228"/>
      <c r="AE734" s="228"/>
      <c r="AG734" s="246"/>
      <c r="AN734" s="228"/>
      <c r="AO734" s="228"/>
      <c r="AP734" s="228"/>
      <c r="AQ734" s="228"/>
      <c r="AR734" s="228"/>
      <c r="AS734" s="228"/>
      <c r="AT734" s="228"/>
      <c r="AU734" s="228"/>
    </row>
    <row r="735" spans="3:64" x14ac:dyDescent="0.2">
      <c r="C735" s="14"/>
      <c r="D735" s="14"/>
      <c r="AA735" s="228"/>
      <c r="AB735" s="228"/>
      <c r="AC735" s="228"/>
      <c r="AD735" s="228"/>
      <c r="AE735" s="228"/>
      <c r="AG735" s="246"/>
      <c r="AN735" s="228"/>
      <c r="AO735" s="228"/>
      <c r="AP735" s="228"/>
      <c r="AQ735" s="228"/>
      <c r="AR735" s="228"/>
      <c r="AS735" s="228"/>
      <c r="AT735" s="228"/>
      <c r="AU735" s="228"/>
    </row>
    <row r="736" spans="3:64" x14ac:dyDescent="0.2">
      <c r="C736" s="14"/>
      <c r="D736" s="14"/>
      <c r="AA736" s="228"/>
      <c r="AB736" s="228"/>
      <c r="AC736" s="228"/>
      <c r="AD736" s="228"/>
      <c r="AE736" s="228"/>
      <c r="AG736" s="246"/>
      <c r="AN736" s="228"/>
      <c r="AO736" s="228"/>
      <c r="AP736" s="228"/>
      <c r="AQ736" s="228"/>
      <c r="AR736" s="228"/>
      <c r="AS736" s="228"/>
      <c r="AT736" s="228"/>
      <c r="AU736" s="228"/>
    </row>
    <row r="737" spans="3:64" x14ac:dyDescent="0.2">
      <c r="C737" s="14"/>
      <c r="D737" s="14"/>
      <c r="AA737" s="228"/>
      <c r="AB737" s="228"/>
      <c r="AC737" s="228"/>
      <c r="AD737" s="228"/>
      <c r="AE737" s="228"/>
      <c r="AG737" s="246"/>
      <c r="AN737" s="228"/>
      <c r="AO737" s="228"/>
      <c r="AP737" s="228"/>
      <c r="AQ737" s="228"/>
      <c r="AR737" s="228"/>
      <c r="AS737" s="228"/>
      <c r="AT737" s="228"/>
      <c r="AU737" s="228"/>
    </row>
    <row r="738" spans="3:64" x14ac:dyDescent="0.2">
      <c r="C738" s="14"/>
      <c r="D738" s="14"/>
      <c r="AA738" s="228"/>
      <c r="AB738" s="228"/>
      <c r="AC738" s="228"/>
      <c r="AD738" s="228"/>
      <c r="AE738" s="228"/>
      <c r="AG738" s="246"/>
      <c r="AN738" s="228"/>
      <c r="AO738" s="228"/>
      <c r="AP738" s="228"/>
      <c r="AQ738" s="228"/>
      <c r="AR738" s="228"/>
      <c r="AS738" s="228"/>
      <c r="AT738" s="228"/>
      <c r="AU738" s="228"/>
    </row>
    <row r="739" spans="3:64" x14ac:dyDescent="0.2">
      <c r="C739" s="14"/>
      <c r="D739" s="14"/>
      <c r="AA739" s="228"/>
      <c r="AB739" s="228"/>
      <c r="AC739" s="228"/>
      <c r="AD739" s="228"/>
      <c r="AE739" s="228"/>
      <c r="AG739" s="246"/>
      <c r="AN739" s="228"/>
      <c r="AO739" s="228"/>
      <c r="AP739" s="228"/>
      <c r="AQ739" s="228"/>
      <c r="AR739" s="228"/>
      <c r="AS739" s="228"/>
      <c r="AT739" s="228"/>
      <c r="AU739" s="228"/>
    </row>
    <row r="740" spans="3:64" x14ac:dyDescent="0.2">
      <c r="C740" s="14"/>
      <c r="D740" s="14"/>
      <c r="AA740" s="228"/>
      <c r="AB740" s="228"/>
      <c r="AC740" s="228"/>
      <c r="AD740" s="228"/>
      <c r="AE740" s="228"/>
      <c r="AG740" s="246"/>
      <c r="AN740" s="228"/>
      <c r="AO740" s="228"/>
      <c r="AP740" s="228"/>
      <c r="AQ740" s="228"/>
      <c r="AR740" s="228"/>
      <c r="AS740" s="228"/>
      <c r="AT740" s="228"/>
      <c r="AU740" s="228"/>
    </row>
    <row r="741" spans="3:64" x14ac:dyDescent="0.2">
      <c r="C741" s="14"/>
      <c r="D741" s="14"/>
      <c r="AA741" s="228"/>
      <c r="AB741" s="228"/>
      <c r="AC741" s="228"/>
      <c r="AD741" s="228"/>
      <c r="AE741" s="228"/>
      <c r="AG741" s="246"/>
      <c r="AN741" s="228"/>
      <c r="AO741" s="228"/>
      <c r="AP741" s="228"/>
      <c r="AQ741" s="228"/>
      <c r="AR741" s="228"/>
      <c r="AS741" s="228"/>
      <c r="AT741" s="228"/>
      <c r="AU741" s="228"/>
    </row>
    <row r="742" spans="3:64" x14ac:dyDescent="0.2">
      <c r="C742" s="14"/>
      <c r="D742" s="14"/>
      <c r="AA742" s="228"/>
      <c r="AB742" s="228"/>
      <c r="AC742" s="228"/>
      <c r="AD742" s="228"/>
      <c r="AE742" s="228"/>
      <c r="AG742" s="246"/>
      <c r="AN742" s="228"/>
      <c r="AO742" s="228"/>
      <c r="AP742" s="228"/>
      <c r="AQ742" s="228"/>
      <c r="AR742" s="228"/>
      <c r="AS742" s="228"/>
      <c r="AT742" s="228"/>
      <c r="AU742" s="228"/>
    </row>
    <row r="743" spans="3:64" x14ac:dyDescent="0.2">
      <c r="C743" s="14"/>
      <c r="D743" s="14"/>
      <c r="AA743" s="228"/>
      <c r="AB743" s="228"/>
      <c r="AC743" s="228"/>
      <c r="AD743" s="228"/>
      <c r="AE743" s="228"/>
      <c r="AG743" s="246"/>
      <c r="AN743" s="228"/>
      <c r="AO743" s="228"/>
      <c r="AP743" s="228"/>
      <c r="AQ743" s="228"/>
      <c r="AR743" s="228"/>
      <c r="AS743" s="228"/>
      <c r="AT743" s="228"/>
      <c r="AU743" s="228"/>
    </row>
    <row r="744" spans="3:64" x14ac:dyDescent="0.2">
      <c r="C744" s="14"/>
      <c r="D744" s="14"/>
      <c r="AA744" s="228"/>
      <c r="AB744" s="228"/>
      <c r="AC744" s="228"/>
      <c r="AD744" s="228"/>
      <c r="AE744" s="228"/>
      <c r="AG744" s="246"/>
      <c r="AN744" s="228"/>
      <c r="AO744" s="228"/>
      <c r="AP744" s="228"/>
      <c r="AQ744" s="228"/>
      <c r="AR744" s="228"/>
      <c r="AS744" s="228"/>
      <c r="AT744" s="228"/>
      <c r="AU744" s="228"/>
    </row>
    <row r="745" spans="3:64" x14ac:dyDescent="0.2">
      <c r="C745" s="14"/>
      <c r="D745" s="14"/>
      <c r="AA745" s="228"/>
      <c r="AB745" s="228"/>
      <c r="AC745" s="228"/>
      <c r="AD745" s="228"/>
      <c r="AE745" s="228"/>
      <c r="AG745" s="246"/>
      <c r="AN745" s="228"/>
      <c r="AO745" s="228"/>
      <c r="AP745" s="228"/>
      <c r="AQ745" s="228"/>
      <c r="AR745" s="228"/>
      <c r="AS745" s="228"/>
      <c r="AT745" s="228"/>
      <c r="AU745" s="228"/>
    </row>
    <row r="746" spans="3:64" x14ac:dyDescent="0.2">
      <c r="C746" s="14"/>
      <c r="D746" s="14"/>
      <c r="AA746" s="228"/>
      <c r="AB746" s="228"/>
      <c r="AC746" s="228"/>
      <c r="AD746" s="228"/>
      <c r="AE746" s="228"/>
      <c r="AG746" s="246"/>
      <c r="AN746" s="228"/>
      <c r="AO746" s="228"/>
      <c r="AP746" s="228"/>
      <c r="AQ746" s="228"/>
      <c r="AR746" s="228"/>
      <c r="AS746" s="228"/>
      <c r="AT746" s="228"/>
      <c r="AU746" s="228"/>
    </row>
    <row r="747" spans="3:64" x14ac:dyDescent="0.2">
      <c r="C747" s="14"/>
      <c r="D747" s="14"/>
      <c r="AA747" s="228"/>
      <c r="AB747" s="228"/>
      <c r="AC747" s="228"/>
      <c r="AD747" s="228"/>
      <c r="AE747" s="228"/>
      <c r="AG747" s="246"/>
      <c r="AN747" s="228"/>
      <c r="AO747" s="228"/>
      <c r="AP747" s="228"/>
      <c r="AQ747" s="228"/>
      <c r="AR747" s="228"/>
      <c r="AS747" s="228"/>
      <c r="AT747" s="228"/>
      <c r="AU747" s="228"/>
    </row>
    <row r="748" spans="3:64" x14ac:dyDescent="0.2">
      <c r="C748" s="14"/>
      <c r="D748" s="14"/>
      <c r="AA748" s="228"/>
      <c r="AB748" s="228"/>
      <c r="AC748" s="228"/>
      <c r="AD748" s="228"/>
      <c r="AE748" s="228"/>
      <c r="AG748" s="246"/>
      <c r="AN748" s="228"/>
      <c r="AO748" s="228"/>
      <c r="AP748" s="228"/>
      <c r="AQ748" s="228"/>
      <c r="AR748" s="228"/>
      <c r="AS748" s="228"/>
      <c r="AT748" s="228"/>
      <c r="AU748" s="228"/>
      <c r="AV748" s="228"/>
      <c r="AW748" s="228"/>
      <c r="AX748" s="228"/>
      <c r="AY748" s="228"/>
      <c r="AZ748" s="228"/>
      <c r="BA748" s="228"/>
      <c r="BB748" s="228"/>
      <c r="BC748" s="228"/>
      <c r="BD748" s="228"/>
      <c r="BE748" s="228"/>
      <c r="BF748" s="228"/>
      <c r="BG748" s="228"/>
      <c r="BH748" s="228"/>
      <c r="BI748" s="228"/>
      <c r="BJ748" s="228"/>
      <c r="BK748" s="228"/>
      <c r="BL748" s="228"/>
    </row>
    <row r="749" spans="3:64" x14ac:dyDescent="0.2">
      <c r="C749" s="14"/>
      <c r="D749" s="14"/>
      <c r="AA749" s="228"/>
      <c r="AB749" s="228"/>
      <c r="AC749" s="228"/>
      <c r="AD749" s="228"/>
      <c r="AE749" s="228"/>
      <c r="AG749" s="246"/>
      <c r="AN749" s="228"/>
      <c r="AO749" s="228"/>
      <c r="AP749" s="228"/>
      <c r="AQ749" s="228"/>
      <c r="AR749" s="228"/>
      <c r="AS749" s="228"/>
      <c r="AT749" s="228"/>
      <c r="AU749" s="228"/>
    </row>
    <row r="750" spans="3:64" x14ac:dyDescent="0.2">
      <c r="C750" s="14"/>
      <c r="D750" s="14"/>
      <c r="AA750" s="228"/>
      <c r="AB750" s="228"/>
      <c r="AC750" s="228"/>
      <c r="AD750" s="228"/>
      <c r="AE750" s="228"/>
      <c r="AG750" s="246"/>
      <c r="AN750" s="228"/>
      <c r="AO750" s="228"/>
      <c r="AP750" s="228"/>
      <c r="AQ750" s="228"/>
      <c r="AR750" s="228"/>
      <c r="AS750" s="228"/>
      <c r="AT750" s="228"/>
      <c r="AU750" s="228"/>
    </row>
    <row r="751" spans="3:64" x14ac:dyDescent="0.2">
      <c r="C751" s="14"/>
      <c r="D751" s="14"/>
      <c r="AA751" s="228"/>
      <c r="AB751" s="228"/>
      <c r="AC751" s="228"/>
      <c r="AD751" s="228"/>
      <c r="AE751" s="228"/>
      <c r="AG751" s="246"/>
      <c r="AN751" s="228"/>
      <c r="AO751" s="228"/>
      <c r="AP751" s="228"/>
      <c r="AQ751" s="228"/>
      <c r="AR751" s="228"/>
      <c r="AS751" s="228"/>
      <c r="AT751" s="228"/>
      <c r="AU751" s="228"/>
    </row>
    <row r="752" spans="3:64" x14ac:dyDescent="0.2">
      <c r="C752" s="14"/>
      <c r="D752" s="14"/>
      <c r="AA752" s="228"/>
      <c r="AB752" s="228"/>
      <c r="AC752" s="228"/>
      <c r="AD752" s="228"/>
      <c r="AE752" s="228"/>
      <c r="AG752" s="246"/>
      <c r="AN752" s="228"/>
      <c r="AO752" s="228"/>
      <c r="AP752" s="228"/>
      <c r="AQ752" s="228"/>
      <c r="AR752" s="228"/>
      <c r="AS752" s="228"/>
      <c r="AT752" s="228"/>
      <c r="AU752" s="228"/>
    </row>
    <row r="753" spans="3:48" x14ac:dyDescent="0.2">
      <c r="C753" s="14"/>
      <c r="D753" s="14"/>
      <c r="AA753" s="228"/>
      <c r="AB753" s="228"/>
      <c r="AC753" s="228"/>
      <c r="AD753" s="228"/>
      <c r="AE753" s="228"/>
      <c r="AG753" s="246"/>
      <c r="AN753" s="228"/>
      <c r="AO753" s="228"/>
      <c r="AP753" s="228"/>
      <c r="AQ753" s="228"/>
      <c r="AR753" s="228"/>
      <c r="AS753" s="228"/>
      <c r="AT753" s="228"/>
      <c r="AU753" s="228"/>
    </row>
    <row r="754" spans="3:48" x14ac:dyDescent="0.2">
      <c r="C754" s="14"/>
      <c r="D754" s="14"/>
      <c r="AA754" s="228"/>
      <c r="AB754" s="228"/>
      <c r="AC754" s="228"/>
      <c r="AD754" s="228"/>
      <c r="AE754" s="228"/>
      <c r="AG754" s="246"/>
      <c r="AN754" s="228"/>
      <c r="AO754" s="228"/>
      <c r="AP754" s="228"/>
      <c r="AQ754" s="228"/>
      <c r="AR754" s="228"/>
      <c r="AS754" s="228"/>
      <c r="AT754" s="228"/>
      <c r="AU754" s="228"/>
    </row>
    <row r="755" spans="3:48" x14ac:dyDescent="0.2">
      <c r="C755" s="14"/>
      <c r="D755" s="14"/>
      <c r="AA755" s="228"/>
      <c r="AB755" s="228"/>
      <c r="AC755" s="228"/>
      <c r="AD755" s="228"/>
      <c r="AE755" s="228"/>
      <c r="AG755" s="246"/>
      <c r="AN755" s="228"/>
      <c r="AO755" s="228"/>
      <c r="AP755" s="228"/>
      <c r="AQ755" s="228"/>
      <c r="AR755" s="228"/>
      <c r="AS755" s="228"/>
      <c r="AT755" s="228"/>
      <c r="AU755" s="228"/>
    </row>
    <row r="756" spans="3:48" x14ac:dyDescent="0.2">
      <c r="C756" s="14"/>
      <c r="D756" s="14"/>
      <c r="AA756" s="228"/>
      <c r="AB756" s="228"/>
      <c r="AC756" s="228"/>
      <c r="AD756" s="228"/>
      <c r="AE756" s="228"/>
      <c r="AG756" s="246"/>
      <c r="AN756" s="228"/>
      <c r="AO756" s="228"/>
      <c r="AP756" s="228"/>
      <c r="AQ756" s="228"/>
      <c r="AR756" s="228"/>
      <c r="AS756" s="228"/>
      <c r="AT756" s="228"/>
      <c r="AU756" s="228"/>
    </row>
    <row r="757" spans="3:48" x14ac:dyDescent="0.2">
      <c r="C757" s="14"/>
      <c r="D757" s="14"/>
      <c r="AA757" s="228"/>
      <c r="AB757" s="228"/>
      <c r="AC757" s="228"/>
      <c r="AD757" s="228"/>
      <c r="AE757" s="228"/>
      <c r="AG757" s="246"/>
      <c r="AN757" s="228"/>
      <c r="AO757" s="228"/>
      <c r="AP757" s="228"/>
      <c r="AQ757" s="228"/>
      <c r="AR757" s="228"/>
      <c r="AS757" s="228"/>
      <c r="AT757" s="228"/>
      <c r="AU757" s="228"/>
    </row>
    <row r="758" spans="3:48" x14ac:dyDescent="0.2">
      <c r="C758" s="14"/>
      <c r="D758" s="14"/>
      <c r="AA758" s="228"/>
      <c r="AB758" s="228"/>
      <c r="AC758" s="228"/>
      <c r="AD758" s="228"/>
      <c r="AE758" s="228"/>
      <c r="AG758" s="246"/>
      <c r="AN758" s="228"/>
      <c r="AO758" s="228"/>
      <c r="AP758" s="228"/>
      <c r="AQ758" s="228"/>
      <c r="AR758" s="228"/>
      <c r="AS758" s="228"/>
      <c r="AT758" s="228"/>
      <c r="AU758" s="228"/>
    </row>
    <row r="759" spans="3:48" x14ac:dyDescent="0.2">
      <c r="C759" s="14"/>
      <c r="D759" s="14"/>
      <c r="AA759" s="228"/>
      <c r="AB759" s="228"/>
      <c r="AC759" s="228"/>
      <c r="AD759" s="228"/>
      <c r="AE759" s="228"/>
      <c r="AG759" s="246"/>
      <c r="AN759" s="228"/>
      <c r="AO759" s="228"/>
      <c r="AP759" s="228"/>
      <c r="AQ759" s="228"/>
      <c r="AR759" s="228"/>
      <c r="AS759" s="228"/>
      <c r="AT759" s="228"/>
      <c r="AU759" s="228"/>
      <c r="AV759" s="228"/>
    </row>
    <row r="760" spans="3:48" x14ac:dyDescent="0.2">
      <c r="C760" s="14"/>
      <c r="D760" s="14"/>
      <c r="AA760" s="228"/>
      <c r="AB760" s="228"/>
      <c r="AC760" s="228"/>
      <c r="AD760" s="228"/>
      <c r="AE760" s="228"/>
      <c r="AG760" s="246"/>
      <c r="AN760" s="228"/>
      <c r="AO760" s="228"/>
      <c r="AP760" s="228"/>
      <c r="AQ760" s="228"/>
      <c r="AR760" s="228"/>
      <c r="AS760" s="228"/>
      <c r="AT760" s="228"/>
      <c r="AU760" s="228"/>
    </row>
    <row r="761" spans="3:48" x14ac:dyDescent="0.2">
      <c r="C761" s="14"/>
      <c r="D761" s="14"/>
      <c r="AA761" s="228"/>
      <c r="AB761" s="228"/>
      <c r="AC761" s="228"/>
      <c r="AD761" s="228"/>
      <c r="AE761" s="228"/>
      <c r="AG761" s="246"/>
      <c r="AN761" s="228"/>
      <c r="AO761" s="228"/>
      <c r="AP761" s="228"/>
      <c r="AQ761" s="228"/>
      <c r="AR761" s="228"/>
      <c r="AS761" s="228"/>
      <c r="AT761" s="228"/>
      <c r="AU761" s="228"/>
    </row>
    <row r="762" spans="3:48" x14ac:dyDescent="0.2">
      <c r="C762" s="14"/>
      <c r="D762" s="14"/>
      <c r="AA762" s="228"/>
      <c r="AB762" s="228"/>
      <c r="AC762" s="228"/>
      <c r="AD762" s="228"/>
      <c r="AE762" s="228"/>
      <c r="AG762" s="246"/>
      <c r="AN762" s="228"/>
      <c r="AO762" s="228"/>
      <c r="AP762" s="228"/>
      <c r="AQ762" s="228"/>
      <c r="AR762" s="228"/>
      <c r="AS762" s="228"/>
      <c r="AT762" s="228"/>
      <c r="AU762" s="228"/>
    </row>
    <row r="763" spans="3:48" x14ac:dyDescent="0.2">
      <c r="C763" s="14"/>
      <c r="D763" s="14"/>
      <c r="AA763" s="228"/>
      <c r="AB763" s="228"/>
      <c r="AC763" s="228"/>
      <c r="AD763" s="228"/>
      <c r="AE763" s="228"/>
      <c r="AG763" s="246"/>
      <c r="AN763" s="228"/>
      <c r="AO763" s="228"/>
      <c r="AP763" s="228"/>
      <c r="AQ763" s="228"/>
      <c r="AR763" s="228"/>
      <c r="AS763" s="228"/>
      <c r="AT763" s="228"/>
      <c r="AU763" s="228"/>
    </row>
    <row r="764" spans="3:48" x14ac:dyDescent="0.2">
      <c r="C764" s="14"/>
      <c r="D764" s="14"/>
      <c r="AA764" s="228"/>
      <c r="AB764" s="228"/>
      <c r="AC764" s="228"/>
      <c r="AD764" s="228"/>
      <c r="AE764" s="228"/>
      <c r="AG764" s="246"/>
      <c r="AN764" s="228"/>
      <c r="AO764" s="228"/>
      <c r="AP764" s="228"/>
      <c r="AQ764" s="228"/>
      <c r="AR764" s="228"/>
      <c r="AS764" s="228"/>
      <c r="AT764" s="228"/>
      <c r="AU764" s="228"/>
    </row>
    <row r="765" spans="3:48" x14ac:dyDescent="0.2">
      <c r="C765" s="14"/>
      <c r="D765" s="14"/>
      <c r="AA765" s="228"/>
      <c r="AB765" s="228"/>
      <c r="AC765" s="228"/>
      <c r="AD765" s="228"/>
      <c r="AE765" s="228"/>
      <c r="AG765" s="246"/>
      <c r="AN765" s="228"/>
      <c r="AO765" s="228"/>
      <c r="AP765" s="228"/>
      <c r="AQ765" s="228"/>
      <c r="AR765" s="228"/>
      <c r="AS765" s="228"/>
      <c r="AT765" s="228"/>
      <c r="AU765" s="228"/>
    </row>
    <row r="766" spans="3:48" x14ac:dyDescent="0.2">
      <c r="C766" s="14"/>
      <c r="D766" s="14"/>
      <c r="AA766" s="228"/>
      <c r="AB766" s="228"/>
      <c r="AC766" s="228"/>
      <c r="AD766" s="228"/>
      <c r="AE766" s="228"/>
      <c r="AG766" s="246"/>
      <c r="AN766" s="228"/>
      <c r="AO766" s="228"/>
      <c r="AP766" s="228"/>
      <c r="AQ766" s="228"/>
      <c r="AR766" s="228"/>
      <c r="AS766" s="228"/>
      <c r="AT766" s="228"/>
      <c r="AU766" s="228"/>
    </row>
    <row r="767" spans="3:48" x14ac:dyDescent="0.2">
      <c r="C767" s="14"/>
      <c r="D767" s="14"/>
      <c r="AA767" s="228"/>
      <c r="AB767" s="228"/>
      <c r="AC767" s="228"/>
      <c r="AD767" s="228"/>
      <c r="AE767" s="228"/>
      <c r="AG767" s="246"/>
      <c r="AN767" s="228"/>
      <c r="AO767" s="228"/>
      <c r="AP767" s="228"/>
      <c r="AQ767" s="228"/>
      <c r="AR767" s="228"/>
      <c r="AS767" s="228"/>
      <c r="AT767" s="228"/>
      <c r="AU767" s="228"/>
    </row>
    <row r="768" spans="3:48" x14ac:dyDescent="0.2">
      <c r="C768" s="14"/>
      <c r="D768" s="14"/>
      <c r="AA768" s="228"/>
      <c r="AB768" s="228"/>
      <c r="AC768" s="228"/>
      <c r="AD768" s="228"/>
      <c r="AE768" s="228"/>
      <c r="AG768" s="246"/>
      <c r="AN768" s="228"/>
      <c r="AO768" s="228"/>
      <c r="AP768" s="228"/>
      <c r="AQ768" s="228"/>
      <c r="AR768" s="228"/>
      <c r="AS768" s="228"/>
      <c r="AT768" s="228"/>
      <c r="AU768" s="228"/>
    </row>
    <row r="769" spans="3:64" x14ac:dyDescent="0.2">
      <c r="C769" s="14"/>
      <c r="D769" s="14"/>
      <c r="AA769" s="228"/>
      <c r="AB769" s="228"/>
      <c r="AC769" s="228"/>
      <c r="AD769" s="228"/>
      <c r="AE769" s="228"/>
      <c r="AG769" s="246"/>
      <c r="AN769" s="228"/>
      <c r="AO769" s="228"/>
      <c r="AP769" s="228"/>
      <c r="AQ769" s="228"/>
      <c r="AR769" s="228"/>
      <c r="AS769" s="228"/>
      <c r="AT769" s="228"/>
      <c r="AU769" s="228"/>
      <c r="AV769" s="228"/>
      <c r="AX769" s="228"/>
      <c r="AY769" s="228"/>
      <c r="AZ769" s="228"/>
      <c r="BA769" s="228"/>
      <c r="BB769" s="228"/>
      <c r="BC769" s="228"/>
      <c r="BD769" s="228"/>
      <c r="BE769" s="228"/>
      <c r="BF769" s="228"/>
      <c r="BG769" s="228"/>
      <c r="BH769" s="228"/>
      <c r="BI769" s="228"/>
      <c r="BJ769" s="228"/>
      <c r="BK769" s="228"/>
      <c r="BL769" s="228"/>
    </row>
    <row r="770" spans="3:64" x14ac:dyDescent="0.2">
      <c r="C770" s="14"/>
      <c r="D770" s="14"/>
      <c r="AA770" s="228"/>
      <c r="AB770" s="228"/>
      <c r="AC770" s="228"/>
      <c r="AD770" s="228"/>
      <c r="AE770" s="228"/>
      <c r="AG770" s="246"/>
      <c r="AN770" s="228"/>
      <c r="AO770" s="228"/>
      <c r="AP770" s="228"/>
      <c r="AQ770" s="228"/>
      <c r="AR770" s="228"/>
      <c r="AS770" s="228"/>
      <c r="AT770" s="228"/>
      <c r="AU770" s="228"/>
    </row>
    <row r="771" spans="3:64" x14ac:dyDescent="0.2">
      <c r="C771" s="14"/>
      <c r="D771" s="14"/>
      <c r="AA771" s="228"/>
      <c r="AB771" s="228"/>
      <c r="AC771" s="228"/>
      <c r="AD771" s="228"/>
      <c r="AE771" s="228"/>
      <c r="AG771" s="246"/>
      <c r="AN771" s="228"/>
      <c r="AO771" s="228"/>
      <c r="AP771" s="228"/>
      <c r="AQ771" s="228"/>
      <c r="AR771" s="228"/>
      <c r="AS771" s="228"/>
      <c r="AT771" s="228"/>
      <c r="AU771" s="228"/>
    </row>
    <row r="772" spans="3:64" x14ac:dyDescent="0.2">
      <c r="C772" s="14"/>
      <c r="D772" s="14"/>
      <c r="AA772" s="228"/>
      <c r="AB772" s="228"/>
      <c r="AC772" s="228"/>
      <c r="AD772" s="228"/>
      <c r="AE772" s="228"/>
      <c r="AG772" s="246"/>
      <c r="AN772" s="228"/>
      <c r="AO772" s="228"/>
      <c r="AP772" s="228"/>
      <c r="AQ772" s="228"/>
      <c r="AR772" s="228"/>
      <c r="AS772" s="228"/>
      <c r="AT772" s="228"/>
      <c r="AU772" s="228"/>
    </row>
    <row r="773" spans="3:64" x14ac:dyDescent="0.2">
      <c r="C773" s="14"/>
      <c r="D773" s="14"/>
      <c r="AA773" s="228"/>
      <c r="AB773" s="228"/>
      <c r="AC773" s="228"/>
      <c r="AD773" s="228"/>
      <c r="AE773" s="228"/>
      <c r="AG773" s="246"/>
      <c r="AN773" s="228"/>
      <c r="AO773" s="228"/>
      <c r="AP773" s="228"/>
      <c r="AQ773" s="228"/>
      <c r="AR773" s="228"/>
      <c r="AS773" s="228"/>
      <c r="AT773" s="228"/>
      <c r="AU773" s="228"/>
    </row>
    <row r="774" spans="3:64" x14ac:dyDescent="0.2">
      <c r="C774" s="14"/>
      <c r="D774" s="14"/>
      <c r="AA774" s="228"/>
      <c r="AB774" s="228"/>
      <c r="AC774" s="228"/>
      <c r="AD774" s="228"/>
      <c r="AE774" s="228"/>
      <c r="AG774" s="246"/>
      <c r="AN774" s="228"/>
      <c r="AO774" s="228"/>
      <c r="AP774" s="228"/>
      <c r="AQ774" s="228"/>
      <c r="AR774" s="228"/>
      <c r="AS774" s="228"/>
      <c r="AT774" s="228"/>
      <c r="AU774" s="228"/>
      <c r="AV774" s="228"/>
      <c r="AW774" s="228"/>
      <c r="AX774" s="228"/>
      <c r="AY774" s="228"/>
      <c r="AZ774" s="228"/>
      <c r="BA774" s="228"/>
      <c r="BB774" s="228"/>
      <c r="BC774" s="228"/>
      <c r="BD774" s="228"/>
      <c r="BE774" s="228"/>
      <c r="BF774" s="228"/>
      <c r="BG774" s="228"/>
      <c r="BH774" s="228"/>
      <c r="BI774" s="228"/>
      <c r="BJ774" s="228"/>
      <c r="BK774" s="228"/>
      <c r="BL774" s="228"/>
    </row>
    <row r="775" spans="3:64" x14ac:dyDescent="0.2">
      <c r="C775" s="14"/>
      <c r="D775" s="14"/>
      <c r="AA775" s="228"/>
      <c r="AB775" s="228"/>
      <c r="AC775" s="228"/>
      <c r="AD775" s="228"/>
      <c r="AE775" s="228"/>
      <c r="AG775" s="246"/>
      <c r="AN775" s="228"/>
      <c r="AO775" s="228"/>
      <c r="AP775" s="228"/>
      <c r="AQ775" s="228"/>
      <c r="AR775" s="228"/>
      <c r="AS775" s="228"/>
      <c r="AT775" s="228"/>
      <c r="AU775" s="228"/>
    </row>
    <row r="776" spans="3:64" x14ac:dyDescent="0.2">
      <c r="C776" s="14"/>
      <c r="D776" s="14"/>
      <c r="AA776" s="228"/>
      <c r="AB776" s="228"/>
      <c r="AC776" s="228"/>
      <c r="AD776" s="228"/>
      <c r="AE776" s="228"/>
      <c r="AG776" s="246"/>
      <c r="AN776" s="228"/>
      <c r="AO776" s="228"/>
      <c r="AP776" s="228"/>
      <c r="AQ776" s="228"/>
      <c r="AR776" s="228"/>
      <c r="AS776" s="228"/>
      <c r="AT776" s="228"/>
      <c r="AU776" s="228"/>
    </row>
    <row r="777" spans="3:64" x14ac:dyDescent="0.2">
      <c r="C777" s="14"/>
      <c r="D777" s="14"/>
      <c r="AA777" s="228"/>
      <c r="AB777" s="228"/>
      <c r="AC777" s="228"/>
      <c r="AD777" s="228"/>
      <c r="AE777" s="228"/>
      <c r="AG777" s="246"/>
      <c r="AN777" s="228"/>
      <c r="AO777" s="228"/>
      <c r="AP777" s="228"/>
      <c r="AQ777" s="228"/>
      <c r="AR777" s="228"/>
      <c r="AS777" s="228"/>
      <c r="AT777" s="228"/>
      <c r="AU777" s="228"/>
    </row>
    <row r="778" spans="3:64" x14ac:dyDescent="0.2">
      <c r="C778" s="14"/>
      <c r="D778" s="14"/>
      <c r="AA778" s="228"/>
      <c r="AB778" s="228"/>
      <c r="AC778" s="228"/>
      <c r="AD778" s="228"/>
      <c r="AE778" s="228"/>
      <c r="AG778" s="246"/>
      <c r="AN778" s="228"/>
      <c r="AO778" s="228"/>
      <c r="AP778" s="228"/>
      <c r="AQ778" s="228"/>
      <c r="AR778" s="228"/>
      <c r="AS778" s="228"/>
      <c r="AT778" s="228"/>
      <c r="AU778" s="228"/>
    </row>
    <row r="779" spans="3:64" x14ac:dyDescent="0.2">
      <c r="C779" s="14"/>
      <c r="D779" s="14"/>
      <c r="AA779" s="228"/>
      <c r="AB779" s="228"/>
      <c r="AC779" s="228"/>
      <c r="AD779" s="228"/>
      <c r="AE779" s="228"/>
      <c r="AG779" s="246"/>
      <c r="AN779" s="228"/>
      <c r="AO779" s="228"/>
      <c r="AP779" s="228"/>
      <c r="AQ779" s="228"/>
      <c r="AR779" s="228"/>
      <c r="AS779" s="228"/>
      <c r="AT779" s="228"/>
      <c r="AU779" s="228"/>
    </row>
    <row r="780" spans="3:64" x14ac:dyDescent="0.2">
      <c r="C780" s="14"/>
      <c r="D780" s="14"/>
      <c r="AA780" s="228"/>
      <c r="AB780" s="228"/>
      <c r="AC780" s="228"/>
      <c r="AD780" s="228"/>
      <c r="AE780" s="228"/>
      <c r="AG780" s="246"/>
      <c r="AN780" s="228"/>
      <c r="AO780" s="228"/>
      <c r="AP780" s="228"/>
      <c r="AQ780" s="228"/>
      <c r="AR780" s="228"/>
      <c r="AS780" s="228"/>
      <c r="AT780" s="228"/>
      <c r="AU780" s="228"/>
    </row>
    <row r="781" spans="3:64" x14ac:dyDescent="0.2">
      <c r="C781" s="14"/>
      <c r="D781" s="14"/>
      <c r="AA781" s="228"/>
      <c r="AB781" s="228"/>
      <c r="AC781" s="228"/>
      <c r="AD781" s="228"/>
      <c r="AE781" s="228"/>
      <c r="AG781" s="246"/>
      <c r="AN781" s="228"/>
      <c r="AO781" s="228"/>
      <c r="AP781" s="228"/>
      <c r="AQ781" s="228"/>
      <c r="AR781" s="228"/>
      <c r="AS781" s="228"/>
      <c r="AT781" s="228"/>
      <c r="AU781" s="228"/>
    </row>
    <row r="782" spans="3:64" x14ac:dyDescent="0.2">
      <c r="C782" s="14"/>
      <c r="D782" s="14"/>
      <c r="AA782" s="228"/>
      <c r="AB782" s="228"/>
      <c r="AC782" s="228"/>
      <c r="AD782" s="228"/>
      <c r="AE782" s="228"/>
      <c r="AG782" s="246"/>
      <c r="AN782" s="228"/>
      <c r="AO782" s="228"/>
      <c r="AP782" s="228"/>
      <c r="AQ782" s="228"/>
      <c r="AR782" s="228"/>
      <c r="AS782" s="228"/>
      <c r="AT782" s="228"/>
      <c r="AU782" s="228"/>
    </row>
    <row r="783" spans="3:64" x14ac:dyDescent="0.2">
      <c r="C783" s="14"/>
      <c r="D783" s="14"/>
      <c r="AA783" s="228"/>
      <c r="AB783" s="228"/>
      <c r="AC783" s="228"/>
      <c r="AD783" s="228"/>
      <c r="AE783" s="228"/>
      <c r="AG783" s="246"/>
      <c r="AN783" s="228"/>
      <c r="AO783" s="228"/>
      <c r="AP783" s="228"/>
      <c r="AQ783" s="228"/>
      <c r="AR783" s="228"/>
      <c r="AS783" s="228"/>
      <c r="AT783" s="228"/>
      <c r="AU783" s="228"/>
      <c r="AV783" s="228"/>
    </row>
    <row r="784" spans="3:64" x14ac:dyDescent="0.2">
      <c r="C784" s="14"/>
      <c r="D784" s="14"/>
      <c r="AA784" s="228"/>
      <c r="AB784" s="228"/>
      <c r="AC784" s="228"/>
      <c r="AD784" s="228"/>
      <c r="AE784" s="228"/>
      <c r="AG784" s="246"/>
      <c r="AN784" s="228"/>
      <c r="AO784" s="228"/>
      <c r="AP784" s="228"/>
      <c r="AQ784" s="228"/>
      <c r="AR784" s="228"/>
      <c r="AS784" s="228"/>
      <c r="AT784" s="228"/>
      <c r="AU784" s="228"/>
    </row>
    <row r="785" spans="3:47" x14ac:dyDescent="0.2">
      <c r="C785" s="14"/>
      <c r="D785" s="14"/>
      <c r="AA785" s="228"/>
      <c r="AB785" s="228"/>
      <c r="AC785" s="228"/>
      <c r="AD785" s="228"/>
      <c r="AE785" s="228"/>
      <c r="AG785" s="246"/>
      <c r="AN785" s="228"/>
      <c r="AO785" s="228"/>
      <c r="AP785" s="228"/>
      <c r="AQ785" s="228"/>
      <c r="AR785" s="228"/>
      <c r="AS785" s="228"/>
      <c r="AT785" s="228"/>
      <c r="AU785" s="228"/>
    </row>
    <row r="786" spans="3:47" x14ac:dyDescent="0.2">
      <c r="C786" s="14"/>
      <c r="D786" s="14"/>
      <c r="AA786" s="228"/>
      <c r="AB786" s="228"/>
      <c r="AC786" s="228"/>
      <c r="AD786" s="228"/>
      <c r="AE786" s="228"/>
      <c r="AG786" s="246"/>
      <c r="AN786" s="228"/>
      <c r="AO786" s="228"/>
      <c r="AP786" s="228"/>
      <c r="AQ786" s="228"/>
      <c r="AR786" s="228"/>
      <c r="AS786" s="228"/>
      <c r="AT786" s="228"/>
      <c r="AU786" s="228"/>
    </row>
    <row r="787" spans="3:47" x14ac:dyDescent="0.2">
      <c r="C787" s="14"/>
      <c r="D787" s="14"/>
      <c r="AA787" s="228"/>
      <c r="AB787" s="228"/>
      <c r="AC787" s="228"/>
      <c r="AD787" s="228"/>
      <c r="AE787" s="228"/>
      <c r="AG787" s="246"/>
      <c r="AN787" s="228"/>
      <c r="AO787" s="228"/>
      <c r="AP787" s="228"/>
      <c r="AQ787" s="228"/>
      <c r="AR787" s="228"/>
      <c r="AS787" s="228"/>
      <c r="AT787" s="228"/>
      <c r="AU787" s="228"/>
    </row>
    <row r="788" spans="3:47" x14ac:dyDescent="0.2">
      <c r="C788" s="14"/>
      <c r="D788" s="14"/>
      <c r="AA788" s="228"/>
      <c r="AB788" s="228"/>
      <c r="AC788" s="228"/>
      <c r="AD788" s="228"/>
      <c r="AE788" s="228"/>
      <c r="AG788" s="246"/>
      <c r="AN788" s="228"/>
      <c r="AO788" s="228"/>
      <c r="AP788" s="228"/>
      <c r="AQ788" s="228"/>
      <c r="AR788" s="228"/>
      <c r="AS788" s="228"/>
      <c r="AT788" s="228"/>
      <c r="AU788" s="228"/>
    </row>
    <row r="789" spans="3:47" x14ac:dyDescent="0.2">
      <c r="C789" s="14"/>
      <c r="D789" s="14"/>
      <c r="AA789" s="228"/>
      <c r="AB789" s="228"/>
      <c r="AC789" s="228"/>
      <c r="AD789" s="228"/>
      <c r="AE789" s="228"/>
      <c r="AG789" s="246"/>
      <c r="AN789" s="228"/>
      <c r="AO789" s="228"/>
      <c r="AP789" s="228"/>
      <c r="AQ789" s="228"/>
      <c r="AR789" s="228"/>
      <c r="AS789" s="228"/>
      <c r="AT789" s="228"/>
      <c r="AU789" s="228"/>
    </row>
    <row r="790" spans="3:47" x14ac:dyDescent="0.2">
      <c r="C790" s="14"/>
      <c r="D790" s="14"/>
      <c r="AA790" s="228"/>
      <c r="AB790" s="228"/>
      <c r="AC790" s="228"/>
      <c r="AD790" s="228"/>
      <c r="AE790" s="228"/>
      <c r="AG790" s="246"/>
      <c r="AN790" s="228"/>
      <c r="AO790" s="228"/>
      <c r="AP790" s="228"/>
      <c r="AQ790" s="228"/>
      <c r="AR790" s="228"/>
      <c r="AS790" s="228"/>
      <c r="AT790" s="228"/>
      <c r="AU790" s="228"/>
    </row>
    <row r="791" spans="3:47" x14ac:dyDescent="0.2">
      <c r="C791" s="14"/>
      <c r="D791" s="14"/>
      <c r="AA791" s="228"/>
      <c r="AB791" s="228"/>
      <c r="AC791" s="228"/>
      <c r="AD791" s="228"/>
      <c r="AE791" s="228"/>
      <c r="AG791" s="246"/>
      <c r="AN791" s="228"/>
      <c r="AO791" s="228"/>
      <c r="AP791" s="228"/>
      <c r="AQ791" s="228"/>
      <c r="AR791" s="228"/>
      <c r="AS791" s="228"/>
      <c r="AT791" s="228"/>
      <c r="AU791" s="228"/>
    </row>
    <row r="792" spans="3:47" x14ac:dyDescent="0.2">
      <c r="C792" s="14"/>
      <c r="D792" s="14"/>
      <c r="AA792" s="228"/>
      <c r="AB792" s="228"/>
      <c r="AC792" s="228"/>
      <c r="AD792" s="228"/>
      <c r="AE792" s="228"/>
      <c r="AG792" s="246"/>
      <c r="AN792" s="228"/>
      <c r="AO792" s="228"/>
      <c r="AP792" s="228"/>
      <c r="AQ792" s="228"/>
      <c r="AR792" s="228"/>
      <c r="AS792" s="228"/>
      <c r="AT792" s="228"/>
      <c r="AU792" s="228"/>
    </row>
    <row r="793" spans="3:47" x14ac:dyDescent="0.2">
      <c r="C793" s="14"/>
      <c r="D793" s="14"/>
      <c r="AA793" s="228"/>
      <c r="AB793" s="228"/>
      <c r="AC793" s="228"/>
      <c r="AD793" s="228"/>
      <c r="AE793" s="228"/>
      <c r="AG793" s="246"/>
      <c r="AN793" s="228"/>
      <c r="AO793" s="228"/>
      <c r="AP793" s="228"/>
      <c r="AQ793" s="228"/>
      <c r="AR793" s="228"/>
      <c r="AS793" s="228"/>
      <c r="AT793" s="228"/>
      <c r="AU793" s="228"/>
    </row>
    <row r="794" spans="3:47" x14ac:dyDescent="0.2">
      <c r="C794" s="14"/>
      <c r="D794" s="14"/>
      <c r="AA794" s="228"/>
      <c r="AB794" s="228"/>
      <c r="AC794" s="228"/>
      <c r="AD794" s="228"/>
      <c r="AE794" s="228"/>
      <c r="AG794" s="246"/>
      <c r="AN794" s="228"/>
      <c r="AO794" s="228"/>
      <c r="AP794" s="228"/>
      <c r="AQ794" s="228"/>
      <c r="AR794" s="228"/>
      <c r="AS794" s="228"/>
      <c r="AT794" s="228"/>
      <c r="AU794" s="228"/>
    </row>
    <row r="795" spans="3:47" x14ac:dyDescent="0.2">
      <c r="C795" s="14"/>
      <c r="D795" s="14"/>
      <c r="AA795" s="228"/>
      <c r="AB795" s="228"/>
      <c r="AC795" s="228"/>
      <c r="AD795" s="228"/>
      <c r="AE795" s="228"/>
      <c r="AG795" s="246"/>
      <c r="AN795" s="228"/>
      <c r="AO795" s="228"/>
      <c r="AP795" s="228"/>
      <c r="AQ795" s="228"/>
      <c r="AR795" s="228"/>
      <c r="AS795" s="228"/>
      <c r="AT795" s="228"/>
      <c r="AU795" s="228"/>
    </row>
    <row r="796" spans="3:47" x14ac:dyDescent="0.2">
      <c r="C796" s="14"/>
      <c r="D796" s="14"/>
      <c r="AA796" s="228"/>
      <c r="AB796" s="228"/>
      <c r="AC796" s="228"/>
      <c r="AD796" s="228"/>
      <c r="AE796" s="228"/>
      <c r="AG796" s="246"/>
      <c r="AN796" s="228"/>
      <c r="AO796" s="228"/>
      <c r="AP796" s="228"/>
      <c r="AQ796" s="228"/>
      <c r="AR796" s="228"/>
      <c r="AS796" s="228"/>
      <c r="AT796" s="228"/>
      <c r="AU796" s="228"/>
    </row>
    <row r="797" spans="3:47" x14ac:dyDescent="0.2">
      <c r="C797" s="14"/>
      <c r="D797" s="14"/>
      <c r="AA797" s="228"/>
      <c r="AB797" s="228"/>
      <c r="AC797" s="228"/>
      <c r="AD797" s="228"/>
      <c r="AE797" s="228"/>
      <c r="AG797" s="246"/>
      <c r="AN797" s="228"/>
      <c r="AO797" s="228"/>
      <c r="AP797" s="228"/>
      <c r="AQ797" s="228"/>
      <c r="AR797" s="228"/>
      <c r="AS797" s="228"/>
      <c r="AT797" s="228"/>
      <c r="AU797" s="228"/>
    </row>
    <row r="798" spans="3:47" x14ac:dyDescent="0.2">
      <c r="C798" s="14"/>
      <c r="D798" s="14"/>
      <c r="AA798" s="228"/>
      <c r="AB798" s="228"/>
      <c r="AC798" s="228"/>
      <c r="AD798" s="228"/>
      <c r="AE798" s="228"/>
      <c r="AG798" s="246"/>
      <c r="AN798" s="228"/>
      <c r="AO798" s="228"/>
      <c r="AP798" s="228"/>
      <c r="AQ798" s="228"/>
      <c r="AR798" s="228"/>
      <c r="AS798" s="228"/>
      <c r="AT798" s="228"/>
      <c r="AU798" s="228"/>
    </row>
    <row r="799" spans="3:47" x14ac:dyDescent="0.2">
      <c r="C799" s="14"/>
      <c r="D799" s="14"/>
      <c r="AA799" s="228"/>
      <c r="AB799" s="228"/>
      <c r="AC799" s="228"/>
      <c r="AD799" s="228"/>
      <c r="AE799" s="228"/>
      <c r="AG799" s="246"/>
      <c r="AN799" s="228"/>
      <c r="AO799" s="228"/>
      <c r="AP799" s="228"/>
      <c r="AQ799" s="228"/>
      <c r="AR799" s="228"/>
      <c r="AS799" s="228"/>
      <c r="AT799" s="228"/>
      <c r="AU799" s="228"/>
    </row>
    <row r="800" spans="3:47" x14ac:dyDescent="0.2">
      <c r="C800" s="14"/>
      <c r="D800" s="14"/>
      <c r="AA800" s="228"/>
      <c r="AB800" s="228"/>
      <c r="AC800" s="228"/>
      <c r="AD800" s="228"/>
      <c r="AE800" s="228"/>
      <c r="AG800" s="246"/>
      <c r="AN800" s="228"/>
      <c r="AO800" s="228"/>
      <c r="AP800" s="228"/>
      <c r="AQ800" s="228"/>
      <c r="AR800" s="228"/>
      <c r="AS800" s="228"/>
      <c r="AT800" s="228"/>
      <c r="AU800" s="228"/>
    </row>
    <row r="801" spans="3:47" x14ac:dyDescent="0.2">
      <c r="C801" s="14"/>
      <c r="D801" s="14"/>
      <c r="AA801" s="228"/>
      <c r="AB801" s="228"/>
      <c r="AC801" s="228"/>
      <c r="AD801" s="228"/>
      <c r="AE801" s="228"/>
      <c r="AG801" s="246"/>
      <c r="AN801" s="228"/>
      <c r="AO801" s="228"/>
      <c r="AP801" s="228"/>
      <c r="AQ801" s="228"/>
      <c r="AR801" s="228"/>
      <c r="AS801" s="228"/>
      <c r="AT801" s="228"/>
      <c r="AU801" s="228"/>
    </row>
    <row r="802" spans="3:47" x14ac:dyDescent="0.2">
      <c r="C802" s="14"/>
      <c r="D802" s="14"/>
      <c r="AA802" s="228"/>
      <c r="AB802" s="228"/>
      <c r="AC802" s="228"/>
      <c r="AD802" s="228"/>
      <c r="AE802" s="228"/>
      <c r="AG802" s="246"/>
      <c r="AN802" s="228"/>
      <c r="AO802" s="228"/>
      <c r="AP802" s="228"/>
      <c r="AQ802" s="228"/>
      <c r="AR802" s="228"/>
      <c r="AS802" s="228"/>
      <c r="AT802" s="228"/>
      <c r="AU802" s="228"/>
    </row>
    <row r="803" spans="3:47" x14ac:dyDescent="0.2">
      <c r="C803" s="14"/>
      <c r="D803" s="14"/>
      <c r="AA803" s="228"/>
      <c r="AB803" s="228"/>
      <c r="AC803" s="228"/>
      <c r="AD803" s="228"/>
      <c r="AE803" s="228"/>
      <c r="AG803" s="246"/>
      <c r="AN803" s="228"/>
      <c r="AO803" s="228"/>
      <c r="AP803" s="228"/>
      <c r="AQ803" s="228"/>
      <c r="AR803" s="228"/>
      <c r="AS803" s="228"/>
      <c r="AT803" s="228"/>
      <c r="AU803" s="228"/>
    </row>
    <row r="804" spans="3:47" x14ac:dyDescent="0.2">
      <c r="C804" s="14"/>
      <c r="D804" s="14"/>
      <c r="AA804" s="228"/>
      <c r="AB804" s="228"/>
      <c r="AC804" s="228"/>
      <c r="AD804" s="228"/>
      <c r="AE804" s="228"/>
      <c r="AG804" s="246"/>
      <c r="AN804" s="228"/>
      <c r="AO804" s="228"/>
      <c r="AP804" s="228"/>
      <c r="AQ804" s="228"/>
      <c r="AR804" s="228"/>
      <c r="AS804" s="228"/>
      <c r="AT804" s="228"/>
      <c r="AU804" s="228"/>
    </row>
    <row r="805" spans="3:47" x14ac:dyDescent="0.2">
      <c r="C805" s="14"/>
      <c r="D805" s="14"/>
      <c r="AA805" s="228"/>
      <c r="AB805" s="228"/>
      <c r="AC805" s="228"/>
      <c r="AD805" s="228"/>
      <c r="AE805" s="228"/>
      <c r="AG805" s="246"/>
      <c r="AN805" s="228"/>
      <c r="AO805" s="228"/>
      <c r="AP805" s="228"/>
      <c r="AQ805" s="228"/>
      <c r="AR805" s="228"/>
      <c r="AS805" s="228"/>
      <c r="AT805" s="228"/>
      <c r="AU805" s="228"/>
    </row>
    <row r="806" spans="3:47" x14ac:dyDescent="0.2">
      <c r="C806" s="14"/>
      <c r="D806" s="14"/>
      <c r="AA806" s="228"/>
      <c r="AB806" s="228"/>
      <c r="AC806" s="228"/>
      <c r="AD806" s="228"/>
      <c r="AE806" s="228"/>
      <c r="AG806" s="246"/>
      <c r="AN806" s="228"/>
      <c r="AO806" s="228"/>
      <c r="AP806" s="228"/>
      <c r="AQ806" s="228"/>
      <c r="AR806" s="228"/>
      <c r="AS806" s="228"/>
      <c r="AT806" s="228"/>
      <c r="AU806" s="228"/>
    </row>
    <row r="807" spans="3:47" x14ac:dyDescent="0.2">
      <c r="C807" s="14"/>
      <c r="D807" s="14"/>
      <c r="AA807" s="228"/>
      <c r="AB807" s="228"/>
      <c r="AC807" s="228"/>
      <c r="AD807" s="228"/>
      <c r="AE807" s="228"/>
      <c r="AG807" s="246"/>
      <c r="AN807" s="228"/>
      <c r="AO807" s="228"/>
      <c r="AP807" s="228"/>
      <c r="AQ807" s="228"/>
      <c r="AR807" s="228"/>
      <c r="AS807" s="228"/>
      <c r="AT807" s="228"/>
      <c r="AU807" s="228"/>
    </row>
    <row r="808" spans="3:47" x14ac:dyDescent="0.2">
      <c r="C808" s="14"/>
      <c r="D808" s="14"/>
      <c r="AA808" s="228"/>
      <c r="AB808" s="228"/>
      <c r="AC808" s="228"/>
      <c r="AD808" s="228"/>
      <c r="AE808" s="228"/>
      <c r="AG808" s="246"/>
      <c r="AN808" s="228"/>
      <c r="AO808" s="228"/>
      <c r="AP808" s="228"/>
      <c r="AQ808" s="228"/>
      <c r="AR808" s="228"/>
      <c r="AS808" s="228"/>
      <c r="AT808" s="228"/>
      <c r="AU808" s="228"/>
    </row>
    <row r="809" spans="3:47" x14ac:dyDescent="0.2">
      <c r="C809" s="14"/>
      <c r="D809" s="14"/>
      <c r="AA809" s="228"/>
      <c r="AB809" s="228"/>
      <c r="AC809" s="228"/>
      <c r="AD809" s="228"/>
      <c r="AE809" s="228"/>
      <c r="AG809" s="246"/>
      <c r="AN809" s="228"/>
      <c r="AO809" s="228"/>
      <c r="AP809" s="228"/>
      <c r="AQ809" s="228"/>
      <c r="AR809" s="228"/>
      <c r="AS809" s="228"/>
      <c r="AT809" s="228"/>
      <c r="AU809" s="228"/>
    </row>
    <row r="810" spans="3:47" x14ac:dyDescent="0.2">
      <c r="C810" s="14"/>
      <c r="D810" s="14"/>
      <c r="AA810" s="228"/>
      <c r="AB810" s="228"/>
      <c r="AC810" s="228"/>
      <c r="AD810" s="228"/>
      <c r="AE810" s="228"/>
      <c r="AG810" s="246"/>
      <c r="AN810" s="228"/>
      <c r="AO810" s="228"/>
      <c r="AP810" s="228"/>
      <c r="AQ810" s="228"/>
      <c r="AR810" s="228"/>
      <c r="AS810" s="228"/>
      <c r="AT810" s="228"/>
      <c r="AU810" s="228"/>
    </row>
    <row r="811" spans="3:47" x14ac:dyDescent="0.2">
      <c r="C811" s="14"/>
      <c r="D811" s="14"/>
      <c r="AA811" s="228"/>
      <c r="AB811" s="228"/>
      <c r="AC811" s="228"/>
      <c r="AD811" s="228"/>
      <c r="AE811" s="228"/>
      <c r="AG811" s="246"/>
      <c r="AN811" s="228"/>
      <c r="AO811" s="228"/>
      <c r="AP811" s="228"/>
      <c r="AQ811" s="228"/>
      <c r="AR811" s="228"/>
      <c r="AS811" s="228"/>
      <c r="AT811" s="228"/>
      <c r="AU811" s="228"/>
    </row>
    <row r="812" spans="3:47" x14ac:dyDescent="0.2">
      <c r="C812" s="14"/>
      <c r="D812" s="14"/>
      <c r="AA812" s="228"/>
      <c r="AB812" s="228"/>
      <c r="AC812" s="228"/>
      <c r="AD812" s="228"/>
      <c r="AE812" s="228"/>
      <c r="AG812" s="246"/>
      <c r="AN812" s="228"/>
      <c r="AO812" s="228"/>
      <c r="AP812" s="228"/>
      <c r="AQ812" s="228"/>
      <c r="AR812" s="228"/>
      <c r="AS812" s="228"/>
      <c r="AT812" s="228"/>
      <c r="AU812" s="228"/>
    </row>
    <row r="813" spans="3:47" x14ac:dyDescent="0.2">
      <c r="C813" s="14"/>
      <c r="D813" s="14"/>
      <c r="AA813" s="228"/>
      <c r="AB813" s="228"/>
      <c r="AC813" s="228"/>
      <c r="AD813" s="228"/>
      <c r="AE813" s="228"/>
      <c r="AG813" s="246"/>
      <c r="AN813" s="228"/>
      <c r="AO813" s="228"/>
      <c r="AP813" s="228"/>
      <c r="AQ813" s="228"/>
      <c r="AR813" s="228"/>
      <c r="AS813" s="228"/>
      <c r="AT813" s="228"/>
      <c r="AU813" s="228"/>
    </row>
    <row r="814" spans="3:47" x14ac:dyDescent="0.2">
      <c r="C814" s="14"/>
      <c r="D814" s="14"/>
      <c r="AA814" s="228"/>
      <c r="AB814" s="228"/>
      <c r="AC814" s="228"/>
      <c r="AD814" s="228"/>
      <c r="AE814" s="228"/>
      <c r="AG814" s="246"/>
      <c r="AN814" s="228"/>
      <c r="AO814" s="228"/>
      <c r="AP814" s="228"/>
      <c r="AQ814" s="228"/>
      <c r="AR814" s="228"/>
      <c r="AS814" s="228"/>
      <c r="AT814" s="228"/>
      <c r="AU814" s="228"/>
    </row>
    <row r="815" spans="3:47" x14ac:dyDescent="0.2">
      <c r="C815" s="14"/>
      <c r="D815" s="14"/>
      <c r="AA815" s="228"/>
      <c r="AB815" s="228"/>
      <c r="AC815" s="228"/>
      <c r="AD815" s="228"/>
      <c r="AE815" s="228"/>
      <c r="AG815" s="246"/>
      <c r="AN815" s="228"/>
      <c r="AO815" s="228"/>
      <c r="AP815" s="228"/>
      <c r="AQ815" s="228"/>
      <c r="AR815" s="228"/>
      <c r="AS815" s="228"/>
      <c r="AT815" s="228"/>
      <c r="AU815" s="228"/>
    </row>
    <row r="816" spans="3:47" x14ac:dyDescent="0.2">
      <c r="C816" s="14"/>
      <c r="D816" s="14"/>
      <c r="AA816" s="228"/>
      <c r="AB816" s="228"/>
      <c r="AC816" s="228"/>
      <c r="AD816" s="228"/>
      <c r="AE816" s="228"/>
      <c r="AG816" s="246"/>
      <c r="AN816" s="228"/>
      <c r="AO816" s="228"/>
      <c r="AP816" s="228"/>
      <c r="AQ816" s="228"/>
      <c r="AR816" s="228"/>
      <c r="AS816" s="228"/>
      <c r="AT816" s="228"/>
      <c r="AU816" s="228"/>
    </row>
    <row r="817" spans="3:64" x14ac:dyDescent="0.2">
      <c r="C817" s="14"/>
      <c r="D817" s="14"/>
      <c r="AA817" s="228"/>
      <c r="AB817" s="228"/>
      <c r="AC817" s="228"/>
      <c r="AD817" s="228"/>
      <c r="AE817" s="228"/>
      <c r="AG817" s="246"/>
      <c r="AN817" s="228"/>
      <c r="AO817" s="228"/>
      <c r="AP817" s="228"/>
      <c r="AQ817" s="228"/>
      <c r="AR817" s="228"/>
      <c r="AS817" s="228"/>
      <c r="AT817" s="228"/>
      <c r="AU817" s="228"/>
    </row>
    <row r="818" spans="3:64" x14ac:dyDescent="0.2">
      <c r="C818" s="14"/>
      <c r="D818" s="14"/>
      <c r="AA818" s="228"/>
      <c r="AB818" s="228"/>
      <c r="AC818" s="228"/>
      <c r="AD818" s="228"/>
      <c r="AE818" s="228"/>
      <c r="AG818" s="246"/>
      <c r="AN818" s="228"/>
      <c r="AO818" s="228"/>
      <c r="AP818" s="228"/>
      <c r="AQ818" s="228"/>
      <c r="AR818" s="228"/>
      <c r="AS818" s="228"/>
      <c r="AT818" s="228"/>
      <c r="AU818" s="228"/>
    </row>
    <row r="819" spans="3:64" x14ac:dyDescent="0.2">
      <c r="C819" s="14"/>
      <c r="D819" s="14"/>
      <c r="AA819" s="228"/>
      <c r="AB819" s="228"/>
      <c r="AC819" s="228"/>
      <c r="AD819" s="228"/>
      <c r="AE819" s="228"/>
      <c r="AG819" s="246"/>
      <c r="AN819" s="228"/>
      <c r="AO819" s="228"/>
      <c r="AP819" s="228"/>
      <c r="AQ819" s="228"/>
      <c r="AR819" s="228"/>
      <c r="AS819" s="228"/>
      <c r="AT819" s="228"/>
      <c r="AU819" s="228"/>
    </row>
    <row r="820" spans="3:64" x14ac:dyDescent="0.2">
      <c r="C820" s="14"/>
      <c r="D820" s="14"/>
      <c r="AA820" s="228"/>
      <c r="AB820" s="228"/>
      <c r="AC820" s="228"/>
      <c r="AD820" s="228"/>
      <c r="AE820" s="228"/>
      <c r="AG820" s="246"/>
      <c r="AN820" s="228"/>
      <c r="AO820" s="228"/>
      <c r="AP820" s="228"/>
      <c r="AQ820" s="228"/>
      <c r="AR820" s="228"/>
      <c r="AS820" s="228"/>
      <c r="AT820" s="228"/>
      <c r="AU820" s="228"/>
    </row>
    <row r="821" spans="3:64" x14ac:dyDescent="0.2">
      <c r="C821" s="14"/>
      <c r="D821" s="14"/>
      <c r="AA821" s="228"/>
      <c r="AB821" s="228"/>
      <c r="AC821" s="228"/>
      <c r="AD821" s="228"/>
      <c r="AE821" s="228"/>
      <c r="AG821" s="246"/>
      <c r="AN821" s="228"/>
      <c r="AO821" s="228"/>
      <c r="AP821" s="228"/>
      <c r="AQ821" s="228"/>
      <c r="AR821" s="228"/>
      <c r="AS821" s="228"/>
      <c r="AT821" s="228"/>
      <c r="AU821" s="228"/>
      <c r="AV821" s="228"/>
      <c r="AW821" s="228"/>
      <c r="AX821" s="228"/>
      <c r="AY821" s="228"/>
      <c r="AZ821" s="228"/>
      <c r="BA821" s="228"/>
      <c r="BB821" s="228"/>
      <c r="BC821" s="228"/>
      <c r="BD821" s="228"/>
      <c r="BE821" s="228"/>
      <c r="BF821" s="228"/>
      <c r="BG821" s="228"/>
      <c r="BH821" s="228"/>
      <c r="BI821" s="228"/>
      <c r="BJ821" s="228"/>
      <c r="BK821" s="228"/>
      <c r="BL821" s="228"/>
    </row>
    <row r="822" spans="3:64" x14ac:dyDescent="0.2">
      <c r="C822" s="14"/>
      <c r="D822" s="14"/>
      <c r="AA822" s="228"/>
      <c r="AB822" s="228"/>
      <c r="AC822" s="228"/>
      <c r="AD822" s="228"/>
      <c r="AE822" s="228"/>
      <c r="AG822" s="246"/>
      <c r="AN822" s="228"/>
      <c r="AO822" s="228"/>
      <c r="AP822" s="228"/>
      <c r="AQ822" s="228"/>
      <c r="AR822" s="228"/>
      <c r="AS822" s="228"/>
      <c r="AT822" s="228"/>
      <c r="AU822" s="228"/>
      <c r="AV822" s="228"/>
      <c r="AX822" s="228"/>
      <c r="AY822" s="228"/>
      <c r="AZ822" s="228"/>
      <c r="BA822" s="228"/>
      <c r="BB822" s="228"/>
      <c r="BC822" s="228"/>
      <c r="BD822" s="228"/>
      <c r="BE822" s="228"/>
      <c r="BF822" s="228"/>
      <c r="BG822" s="228"/>
      <c r="BH822" s="228"/>
      <c r="BI822" s="228"/>
      <c r="BJ822" s="228"/>
      <c r="BK822" s="228"/>
      <c r="BL822" s="228"/>
    </row>
    <row r="823" spans="3:64" x14ac:dyDescent="0.2">
      <c r="C823" s="14"/>
      <c r="D823" s="14"/>
      <c r="AA823" s="228"/>
      <c r="AB823" s="228"/>
      <c r="AC823" s="228"/>
      <c r="AD823" s="228"/>
      <c r="AE823" s="228"/>
      <c r="AG823" s="246"/>
      <c r="AN823" s="228"/>
      <c r="AO823" s="228"/>
      <c r="AP823" s="228"/>
      <c r="AQ823" s="228"/>
      <c r="AR823" s="228"/>
      <c r="AS823" s="228"/>
      <c r="AT823" s="228"/>
      <c r="AU823" s="228"/>
    </row>
    <row r="824" spans="3:64" x14ac:dyDescent="0.2">
      <c r="C824" s="14"/>
      <c r="D824" s="14"/>
      <c r="AA824" s="228"/>
      <c r="AB824" s="228"/>
      <c r="AC824" s="228"/>
      <c r="AD824" s="228"/>
      <c r="AE824" s="228"/>
      <c r="AG824" s="246"/>
      <c r="AN824" s="228"/>
      <c r="AO824" s="228"/>
      <c r="AP824" s="228"/>
      <c r="AQ824" s="228"/>
      <c r="AR824" s="228"/>
      <c r="AS824" s="228"/>
      <c r="AT824" s="228"/>
      <c r="AU824" s="228"/>
    </row>
    <row r="825" spans="3:64" x14ac:dyDescent="0.2">
      <c r="C825" s="14"/>
      <c r="D825" s="14"/>
      <c r="AA825" s="228"/>
      <c r="AB825" s="228"/>
      <c r="AC825" s="228"/>
      <c r="AD825" s="228"/>
      <c r="AE825" s="228"/>
      <c r="AG825" s="246"/>
      <c r="AN825" s="228"/>
      <c r="AO825" s="228"/>
      <c r="AP825" s="228"/>
      <c r="AQ825" s="228"/>
      <c r="AR825" s="228"/>
      <c r="AS825" s="228"/>
      <c r="AT825" s="228"/>
      <c r="AU825" s="228"/>
    </row>
    <row r="826" spans="3:64" x14ac:dyDescent="0.2">
      <c r="C826" s="14"/>
      <c r="D826" s="14"/>
      <c r="AA826" s="228"/>
      <c r="AB826" s="228"/>
      <c r="AC826" s="228"/>
      <c r="AD826" s="228"/>
      <c r="AE826" s="228"/>
      <c r="AG826" s="246"/>
      <c r="AN826" s="228"/>
      <c r="AO826" s="228"/>
      <c r="AP826" s="228"/>
      <c r="AQ826" s="228"/>
      <c r="AR826" s="228"/>
      <c r="AS826" s="228"/>
      <c r="AT826" s="228"/>
      <c r="AU826" s="228"/>
    </row>
    <row r="827" spans="3:64" x14ac:dyDescent="0.2">
      <c r="C827" s="14"/>
      <c r="D827" s="14"/>
      <c r="AA827" s="228"/>
      <c r="AB827" s="228"/>
      <c r="AC827" s="228"/>
      <c r="AD827" s="228"/>
      <c r="AE827" s="228"/>
      <c r="AG827" s="246"/>
      <c r="AN827" s="228"/>
      <c r="AO827" s="228"/>
      <c r="AP827" s="228"/>
      <c r="AQ827" s="228"/>
      <c r="AR827" s="228"/>
      <c r="AS827" s="228"/>
      <c r="AT827" s="228"/>
      <c r="AU827" s="228"/>
    </row>
    <row r="828" spans="3:64" x14ac:dyDescent="0.2">
      <c r="C828" s="14"/>
      <c r="D828" s="14"/>
      <c r="AA828" s="228"/>
      <c r="AB828" s="228"/>
      <c r="AC828" s="228"/>
      <c r="AD828" s="228"/>
      <c r="AE828" s="228"/>
      <c r="AG828" s="246"/>
      <c r="AN828" s="228"/>
      <c r="AO828" s="228"/>
      <c r="AP828" s="228"/>
      <c r="AQ828" s="228"/>
      <c r="AR828" s="228"/>
      <c r="AS828" s="228"/>
      <c r="AT828" s="228"/>
      <c r="AU828" s="228"/>
    </row>
    <row r="829" spans="3:64" x14ac:dyDescent="0.2">
      <c r="C829" s="14"/>
      <c r="D829" s="14"/>
      <c r="AA829" s="228"/>
      <c r="AB829" s="228"/>
      <c r="AC829" s="228"/>
      <c r="AD829" s="228"/>
      <c r="AE829" s="228"/>
      <c r="AG829" s="246"/>
      <c r="AN829" s="228"/>
      <c r="AO829" s="228"/>
      <c r="AP829" s="228"/>
      <c r="AQ829" s="228"/>
      <c r="AR829" s="228"/>
      <c r="AS829" s="228"/>
      <c r="AT829" s="228"/>
      <c r="AU829" s="228"/>
    </row>
    <row r="830" spans="3:64" x14ac:dyDescent="0.2">
      <c r="C830" s="14"/>
      <c r="D830" s="14"/>
      <c r="AA830" s="228"/>
      <c r="AB830" s="228"/>
      <c r="AC830" s="228"/>
      <c r="AD830" s="228"/>
      <c r="AE830" s="228"/>
      <c r="AG830" s="246"/>
      <c r="AN830" s="228"/>
      <c r="AO830" s="228"/>
      <c r="AP830" s="228"/>
      <c r="AQ830" s="228"/>
      <c r="AR830" s="228"/>
      <c r="AS830" s="228"/>
      <c r="AT830" s="228"/>
      <c r="AU830" s="228"/>
    </row>
    <row r="831" spans="3:64" x14ac:dyDescent="0.2">
      <c r="C831" s="14"/>
      <c r="D831" s="14"/>
      <c r="AA831" s="228"/>
      <c r="AB831" s="228"/>
      <c r="AC831" s="228"/>
      <c r="AD831" s="228"/>
      <c r="AE831" s="228"/>
      <c r="AG831" s="246"/>
      <c r="AN831" s="228"/>
      <c r="AO831" s="228"/>
      <c r="AP831" s="228"/>
      <c r="AQ831" s="228"/>
      <c r="AR831" s="228"/>
      <c r="AS831" s="228"/>
      <c r="AT831" s="228"/>
      <c r="AU831" s="228"/>
    </row>
    <row r="832" spans="3:64" x14ac:dyDescent="0.2">
      <c r="C832" s="14"/>
      <c r="D832" s="14"/>
      <c r="AA832" s="228"/>
      <c r="AB832" s="228"/>
      <c r="AC832" s="228"/>
      <c r="AD832" s="228"/>
      <c r="AE832" s="228"/>
      <c r="AG832" s="246"/>
      <c r="AN832" s="228"/>
      <c r="AO832" s="228"/>
      <c r="AP832" s="228"/>
      <c r="AQ832" s="228"/>
      <c r="AR832" s="228"/>
      <c r="AS832" s="228"/>
      <c r="AT832" s="228"/>
      <c r="AU832" s="228"/>
    </row>
    <row r="833" spans="3:50" x14ac:dyDescent="0.2">
      <c r="C833" s="14"/>
      <c r="D833" s="14"/>
      <c r="AA833" s="228"/>
      <c r="AB833" s="228"/>
      <c r="AC833" s="228"/>
      <c r="AD833" s="228"/>
      <c r="AE833" s="228"/>
      <c r="AG833" s="246"/>
      <c r="AN833" s="228"/>
      <c r="AO833" s="228"/>
      <c r="AP833" s="228"/>
      <c r="AQ833" s="228"/>
      <c r="AR833" s="228"/>
      <c r="AS833" s="228"/>
      <c r="AT833" s="228"/>
      <c r="AU833" s="228"/>
      <c r="AV833" s="228"/>
      <c r="AX833" s="228"/>
    </row>
    <row r="834" spans="3:50" x14ac:dyDescent="0.2">
      <c r="C834" s="14"/>
      <c r="D834" s="14"/>
      <c r="AA834" s="228"/>
      <c r="AB834" s="228"/>
      <c r="AC834" s="228"/>
      <c r="AD834" s="228"/>
      <c r="AE834" s="228"/>
      <c r="AG834" s="246"/>
      <c r="AN834" s="228"/>
      <c r="AO834" s="228"/>
      <c r="AP834" s="228"/>
      <c r="AQ834" s="228"/>
      <c r="AR834" s="228"/>
      <c r="AS834" s="228"/>
      <c r="AT834" s="228"/>
      <c r="AU834" s="228"/>
    </row>
    <row r="835" spans="3:50" x14ac:dyDescent="0.2">
      <c r="C835" s="14"/>
      <c r="D835" s="14"/>
      <c r="AA835" s="228"/>
      <c r="AB835" s="228"/>
      <c r="AC835" s="228"/>
      <c r="AD835" s="228"/>
      <c r="AE835" s="228"/>
      <c r="AG835" s="246"/>
      <c r="AN835" s="228"/>
      <c r="AO835" s="228"/>
      <c r="AP835" s="228"/>
      <c r="AQ835" s="228"/>
      <c r="AR835" s="228"/>
      <c r="AS835" s="228"/>
      <c r="AT835" s="228"/>
      <c r="AU835" s="228"/>
    </row>
    <row r="836" spans="3:50" x14ac:dyDescent="0.2">
      <c r="C836" s="14"/>
      <c r="D836" s="14"/>
      <c r="AA836" s="228"/>
      <c r="AB836" s="228"/>
      <c r="AC836" s="228"/>
      <c r="AD836" s="228"/>
      <c r="AE836" s="228"/>
      <c r="AG836" s="246"/>
      <c r="AN836" s="228"/>
      <c r="AO836" s="228"/>
      <c r="AP836" s="228"/>
      <c r="AQ836" s="228"/>
      <c r="AR836" s="228"/>
      <c r="AS836" s="228"/>
      <c r="AT836" s="228"/>
      <c r="AU836" s="228"/>
    </row>
    <row r="837" spans="3:50" x14ac:dyDescent="0.2">
      <c r="C837" s="14"/>
      <c r="D837" s="14"/>
      <c r="AA837" s="228"/>
      <c r="AB837" s="228"/>
      <c r="AC837" s="228"/>
      <c r="AD837" s="228"/>
      <c r="AE837" s="228"/>
      <c r="AG837" s="246"/>
      <c r="AN837" s="228"/>
      <c r="AO837" s="228"/>
      <c r="AP837" s="228"/>
      <c r="AQ837" s="228"/>
      <c r="AR837" s="228"/>
      <c r="AS837" s="228"/>
      <c r="AT837" s="228"/>
      <c r="AU837" s="228"/>
    </row>
    <row r="838" spans="3:50" x14ac:dyDescent="0.2">
      <c r="C838" s="14"/>
      <c r="D838" s="14"/>
      <c r="AA838" s="228"/>
      <c r="AB838" s="228"/>
      <c r="AC838" s="228"/>
      <c r="AD838" s="228"/>
      <c r="AE838" s="228"/>
      <c r="AG838" s="246"/>
      <c r="AN838" s="228"/>
      <c r="AO838" s="228"/>
      <c r="AP838" s="228"/>
      <c r="AQ838" s="228"/>
      <c r="AR838" s="228"/>
      <c r="AS838" s="228"/>
      <c r="AT838" s="228"/>
      <c r="AU838" s="228"/>
    </row>
    <row r="839" spans="3:50" x14ac:dyDescent="0.2">
      <c r="C839" s="14"/>
      <c r="D839" s="14"/>
      <c r="AA839" s="228"/>
      <c r="AB839" s="228"/>
      <c r="AC839" s="228"/>
      <c r="AD839" s="228"/>
      <c r="AE839" s="228"/>
      <c r="AG839" s="246"/>
      <c r="AN839" s="228"/>
      <c r="AO839" s="228"/>
      <c r="AP839" s="228"/>
      <c r="AQ839" s="228"/>
      <c r="AR839" s="228"/>
      <c r="AS839" s="228"/>
      <c r="AT839" s="228"/>
      <c r="AU839" s="228"/>
    </row>
    <row r="840" spans="3:50" x14ac:dyDescent="0.2">
      <c r="C840" s="14"/>
      <c r="D840" s="14"/>
      <c r="AA840" s="228"/>
      <c r="AB840" s="228"/>
      <c r="AC840" s="228"/>
      <c r="AD840" s="228"/>
      <c r="AE840" s="228"/>
      <c r="AG840" s="246"/>
      <c r="AN840" s="228"/>
      <c r="AO840" s="228"/>
      <c r="AP840" s="228"/>
      <c r="AQ840" s="228"/>
      <c r="AR840" s="228"/>
      <c r="AS840" s="228"/>
      <c r="AT840" s="228"/>
      <c r="AU840" s="228"/>
    </row>
    <row r="841" spans="3:50" x14ac:dyDescent="0.2">
      <c r="C841" s="14"/>
      <c r="D841" s="14"/>
      <c r="AA841" s="228"/>
      <c r="AB841" s="228"/>
      <c r="AC841" s="228"/>
      <c r="AD841" s="228"/>
      <c r="AE841" s="228"/>
      <c r="AG841" s="246"/>
      <c r="AN841" s="228"/>
      <c r="AO841" s="228"/>
      <c r="AP841" s="228"/>
      <c r="AQ841" s="228"/>
      <c r="AR841" s="228"/>
      <c r="AS841" s="228"/>
      <c r="AT841" s="228"/>
      <c r="AU841" s="228"/>
    </row>
    <row r="842" spans="3:50" x14ac:dyDescent="0.2">
      <c r="C842" s="14"/>
      <c r="D842" s="14"/>
      <c r="AA842" s="228"/>
      <c r="AB842" s="228"/>
      <c r="AC842" s="228"/>
      <c r="AD842" s="228"/>
      <c r="AE842" s="228"/>
      <c r="AG842" s="246"/>
      <c r="AN842" s="228"/>
      <c r="AO842" s="228"/>
      <c r="AP842" s="228"/>
      <c r="AQ842" s="228"/>
      <c r="AR842" s="228"/>
      <c r="AS842" s="228"/>
      <c r="AT842" s="228"/>
      <c r="AU842" s="228"/>
    </row>
    <row r="843" spans="3:50" x14ac:dyDescent="0.2">
      <c r="C843" s="14"/>
      <c r="D843" s="14"/>
      <c r="AA843" s="228"/>
      <c r="AB843" s="228"/>
      <c r="AC843" s="228"/>
      <c r="AD843" s="228"/>
      <c r="AE843" s="228"/>
      <c r="AG843" s="246"/>
      <c r="AN843" s="228"/>
      <c r="AO843" s="228"/>
      <c r="AP843" s="228"/>
      <c r="AQ843" s="228"/>
      <c r="AR843" s="228"/>
      <c r="AS843" s="228"/>
      <c r="AT843" s="228"/>
      <c r="AU843" s="228"/>
    </row>
    <row r="844" spans="3:50" x14ac:dyDescent="0.2">
      <c r="C844" s="14"/>
      <c r="D844" s="14"/>
      <c r="AA844" s="228"/>
      <c r="AB844" s="228"/>
      <c r="AC844" s="228"/>
      <c r="AD844" s="228"/>
      <c r="AE844" s="228"/>
      <c r="AG844" s="246"/>
      <c r="AN844" s="228"/>
      <c r="AO844" s="228"/>
      <c r="AP844" s="228"/>
      <c r="AQ844" s="228"/>
      <c r="AR844" s="228"/>
      <c r="AS844" s="228"/>
      <c r="AT844" s="228"/>
      <c r="AU844" s="228"/>
    </row>
    <row r="845" spans="3:50" x14ac:dyDescent="0.2">
      <c r="C845" s="14"/>
      <c r="D845" s="14"/>
      <c r="AA845" s="228"/>
      <c r="AB845" s="228"/>
      <c r="AC845" s="228"/>
      <c r="AD845" s="228"/>
      <c r="AE845" s="228"/>
      <c r="AG845" s="246"/>
      <c r="AN845" s="228"/>
      <c r="AO845" s="228"/>
      <c r="AP845" s="228"/>
      <c r="AQ845" s="228"/>
      <c r="AR845" s="228"/>
      <c r="AS845" s="228"/>
      <c r="AT845" s="228"/>
      <c r="AU845" s="228"/>
    </row>
    <row r="846" spans="3:50" x14ac:dyDescent="0.2">
      <c r="C846" s="14"/>
      <c r="D846" s="14"/>
      <c r="AA846" s="228"/>
      <c r="AB846" s="228"/>
      <c r="AC846" s="228"/>
      <c r="AD846" s="228"/>
      <c r="AE846" s="228"/>
      <c r="AG846" s="246"/>
      <c r="AN846" s="228"/>
      <c r="AO846" s="228"/>
      <c r="AP846" s="228"/>
      <c r="AQ846" s="228"/>
      <c r="AR846" s="228"/>
      <c r="AS846" s="228"/>
      <c r="AT846" s="228"/>
      <c r="AU846" s="228"/>
    </row>
    <row r="847" spans="3:50" x14ac:dyDescent="0.2">
      <c r="C847" s="14"/>
      <c r="D847" s="14"/>
      <c r="AA847" s="228"/>
      <c r="AB847" s="228"/>
      <c r="AC847" s="228"/>
      <c r="AD847" s="228"/>
      <c r="AE847" s="228"/>
      <c r="AG847" s="246"/>
      <c r="AN847" s="228"/>
      <c r="AO847" s="228"/>
      <c r="AP847" s="228"/>
      <c r="AQ847" s="228"/>
      <c r="AR847" s="228"/>
      <c r="AS847" s="228"/>
      <c r="AT847" s="228"/>
      <c r="AU847" s="228"/>
    </row>
    <row r="848" spans="3:50" x14ac:dyDescent="0.2">
      <c r="C848" s="14"/>
      <c r="D848" s="14"/>
      <c r="AA848" s="228"/>
      <c r="AB848" s="228"/>
      <c r="AC848" s="228"/>
      <c r="AD848" s="228"/>
      <c r="AE848" s="228"/>
      <c r="AG848" s="246"/>
      <c r="AN848" s="228"/>
      <c r="AO848" s="228"/>
      <c r="AP848" s="228"/>
      <c r="AQ848" s="228"/>
      <c r="AR848" s="228"/>
      <c r="AS848" s="228"/>
      <c r="AT848" s="228"/>
      <c r="AU848" s="228"/>
    </row>
    <row r="849" spans="3:47" x14ac:dyDescent="0.2">
      <c r="C849" s="14"/>
      <c r="D849" s="14"/>
      <c r="AA849" s="228"/>
      <c r="AB849" s="228"/>
      <c r="AC849" s="228"/>
      <c r="AD849" s="228"/>
      <c r="AE849" s="228"/>
      <c r="AG849" s="246"/>
      <c r="AN849" s="228"/>
      <c r="AO849" s="228"/>
      <c r="AP849" s="228"/>
      <c r="AQ849" s="228"/>
      <c r="AR849" s="228"/>
      <c r="AS849" s="228"/>
      <c r="AT849" s="228"/>
      <c r="AU849" s="228"/>
    </row>
    <row r="850" spans="3:47" x14ac:dyDescent="0.2">
      <c r="C850" s="14"/>
      <c r="D850" s="14"/>
      <c r="AA850" s="228"/>
      <c r="AB850" s="228"/>
      <c r="AC850" s="228"/>
      <c r="AD850" s="228"/>
      <c r="AE850" s="228"/>
      <c r="AG850" s="246"/>
      <c r="AN850" s="228"/>
      <c r="AO850" s="228"/>
      <c r="AP850" s="228"/>
      <c r="AQ850" s="228"/>
      <c r="AR850" s="228"/>
      <c r="AS850" s="228"/>
      <c r="AT850" s="228"/>
      <c r="AU850" s="228"/>
    </row>
    <row r="851" spans="3:47" x14ac:dyDescent="0.2">
      <c r="C851" s="14"/>
      <c r="D851" s="14"/>
      <c r="AA851" s="228"/>
      <c r="AB851" s="228"/>
      <c r="AC851" s="228"/>
      <c r="AD851" s="228"/>
      <c r="AE851" s="228"/>
      <c r="AG851" s="246"/>
      <c r="AN851" s="228"/>
      <c r="AO851" s="228"/>
      <c r="AP851" s="228"/>
      <c r="AQ851" s="228"/>
      <c r="AR851" s="228"/>
      <c r="AS851" s="228"/>
      <c r="AT851" s="228"/>
      <c r="AU851" s="228"/>
    </row>
    <row r="852" spans="3:47" x14ac:dyDescent="0.2">
      <c r="C852" s="14"/>
      <c r="D852" s="14"/>
      <c r="AA852" s="228"/>
      <c r="AB852" s="228"/>
      <c r="AC852" s="228"/>
      <c r="AD852" s="228"/>
      <c r="AE852" s="228"/>
      <c r="AG852" s="246"/>
      <c r="AN852" s="228"/>
      <c r="AO852" s="228"/>
      <c r="AP852" s="228"/>
      <c r="AQ852" s="228"/>
      <c r="AR852" s="228"/>
      <c r="AS852" s="228"/>
      <c r="AT852" s="228"/>
      <c r="AU852" s="228"/>
    </row>
    <row r="853" spans="3:47" x14ac:dyDescent="0.2">
      <c r="C853" s="14"/>
      <c r="D853" s="14"/>
      <c r="AA853" s="228"/>
      <c r="AB853" s="228"/>
      <c r="AC853" s="228"/>
      <c r="AD853" s="228"/>
      <c r="AE853" s="228"/>
      <c r="AG853" s="246"/>
      <c r="AN853" s="228"/>
      <c r="AO853" s="228"/>
      <c r="AP853" s="228"/>
      <c r="AQ853" s="228"/>
      <c r="AR853" s="228"/>
      <c r="AS853" s="228"/>
      <c r="AT853" s="228"/>
      <c r="AU853" s="228"/>
    </row>
    <row r="854" spans="3:47" x14ac:dyDescent="0.2">
      <c r="C854" s="14"/>
      <c r="D854" s="14"/>
      <c r="AA854" s="228"/>
      <c r="AB854" s="228"/>
      <c r="AC854" s="228"/>
      <c r="AD854" s="228"/>
      <c r="AE854" s="228"/>
      <c r="AG854" s="246"/>
      <c r="AN854" s="228"/>
      <c r="AO854" s="228"/>
      <c r="AP854" s="228"/>
      <c r="AQ854" s="228"/>
      <c r="AR854" s="228"/>
      <c r="AS854" s="228"/>
      <c r="AT854" s="228"/>
      <c r="AU854" s="228"/>
    </row>
    <row r="855" spans="3:47" x14ac:dyDescent="0.2">
      <c r="C855" s="14"/>
      <c r="D855" s="14"/>
      <c r="AA855" s="228"/>
      <c r="AB855" s="228"/>
      <c r="AC855" s="228"/>
      <c r="AD855" s="228"/>
      <c r="AE855" s="228"/>
      <c r="AG855" s="246"/>
      <c r="AN855" s="228"/>
      <c r="AO855" s="228"/>
      <c r="AP855" s="228"/>
      <c r="AQ855" s="228"/>
      <c r="AR855" s="228"/>
      <c r="AS855" s="228"/>
      <c r="AT855" s="228"/>
      <c r="AU855" s="228"/>
    </row>
    <row r="856" spans="3:47" x14ac:dyDescent="0.2">
      <c r="C856" s="14"/>
      <c r="D856" s="14"/>
      <c r="AA856" s="228"/>
      <c r="AB856" s="228"/>
      <c r="AC856" s="228"/>
      <c r="AD856" s="228"/>
      <c r="AE856" s="228"/>
      <c r="AG856" s="246"/>
      <c r="AN856" s="228"/>
      <c r="AO856" s="228"/>
      <c r="AP856" s="228"/>
      <c r="AQ856" s="228"/>
      <c r="AR856" s="228"/>
      <c r="AS856" s="228"/>
      <c r="AT856" s="228"/>
      <c r="AU856" s="228"/>
    </row>
    <row r="857" spans="3:47" x14ac:dyDescent="0.2">
      <c r="C857" s="14"/>
      <c r="D857" s="14"/>
      <c r="AA857" s="228"/>
      <c r="AB857" s="228"/>
      <c r="AC857" s="228"/>
      <c r="AD857" s="228"/>
      <c r="AE857" s="228"/>
      <c r="AG857" s="246"/>
      <c r="AN857" s="228"/>
      <c r="AO857" s="228"/>
      <c r="AP857" s="228"/>
      <c r="AQ857" s="228"/>
      <c r="AR857" s="228"/>
      <c r="AS857" s="228"/>
      <c r="AT857" s="228"/>
      <c r="AU857" s="228"/>
    </row>
    <row r="858" spans="3:47" x14ac:dyDescent="0.2">
      <c r="C858" s="14"/>
      <c r="D858" s="14"/>
      <c r="AA858" s="228"/>
      <c r="AB858" s="228"/>
      <c r="AC858" s="228"/>
      <c r="AD858" s="228"/>
      <c r="AE858" s="228"/>
      <c r="AG858" s="246"/>
      <c r="AN858" s="228"/>
      <c r="AO858" s="228"/>
      <c r="AP858" s="228"/>
      <c r="AQ858" s="228"/>
      <c r="AR858" s="228"/>
      <c r="AS858" s="228"/>
      <c r="AT858" s="228"/>
      <c r="AU858" s="228"/>
    </row>
    <row r="859" spans="3:47" x14ac:dyDescent="0.2">
      <c r="C859" s="14"/>
      <c r="D859" s="14"/>
      <c r="AA859" s="228"/>
      <c r="AB859" s="228"/>
      <c r="AC859" s="228"/>
      <c r="AD859" s="228"/>
      <c r="AE859" s="228"/>
      <c r="AG859" s="246"/>
      <c r="AN859" s="228"/>
      <c r="AO859" s="228"/>
      <c r="AP859" s="228"/>
      <c r="AQ859" s="228"/>
      <c r="AR859" s="228"/>
      <c r="AS859" s="228"/>
      <c r="AT859" s="228"/>
      <c r="AU859" s="228"/>
    </row>
    <row r="860" spans="3:47" x14ac:dyDescent="0.2">
      <c r="C860" s="14"/>
      <c r="D860" s="14"/>
      <c r="AA860" s="228"/>
      <c r="AB860" s="228"/>
      <c r="AC860" s="228"/>
      <c r="AD860" s="228"/>
      <c r="AE860" s="228"/>
      <c r="AG860" s="246"/>
      <c r="AN860" s="228"/>
      <c r="AO860" s="228"/>
      <c r="AP860" s="228"/>
      <c r="AQ860" s="228"/>
      <c r="AR860" s="228"/>
      <c r="AS860" s="228"/>
      <c r="AT860" s="228"/>
      <c r="AU860" s="228"/>
    </row>
    <row r="861" spans="3:47" x14ac:dyDescent="0.2">
      <c r="C861" s="14"/>
      <c r="D861" s="14"/>
      <c r="AA861" s="228"/>
      <c r="AB861" s="228"/>
      <c r="AC861" s="228"/>
      <c r="AD861" s="228"/>
      <c r="AE861" s="228"/>
      <c r="AG861" s="246"/>
      <c r="AN861" s="228"/>
      <c r="AO861" s="228"/>
      <c r="AP861" s="228"/>
      <c r="AQ861" s="228"/>
      <c r="AR861" s="228"/>
      <c r="AS861" s="228"/>
      <c r="AT861" s="228"/>
      <c r="AU861" s="228"/>
    </row>
    <row r="862" spans="3:47" x14ac:dyDescent="0.2">
      <c r="C862" s="14"/>
      <c r="D862" s="14"/>
      <c r="AA862" s="228"/>
      <c r="AB862" s="228"/>
      <c r="AC862" s="228"/>
      <c r="AD862" s="228"/>
      <c r="AE862" s="228"/>
      <c r="AG862" s="246"/>
      <c r="AN862" s="228"/>
      <c r="AO862" s="228"/>
      <c r="AP862" s="228"/>
      <c r="AQ862" s="228"/>
      <c r="AR862" s="228"/>
      <c r="AS862" s="228"/>
      <c r="AT862" s="228"/>
      <c r="AU862" s="228"/>
    </row>
    <row r="863" spans="3:47" x14ac:dyDescent="0.2">
      <c r="C863" s="14"/>
      <c r="D863" s="14"/>
      <c r="AA863" s="228"/>
      <c r="AB863" s="228"/>
      <c r="AC863" s="228"/>
      <c r="AD863" s="228"/>
      <c r="AE863" s="228"/>
      <c r="AG863" s="246"/>
      <c r="AN863" s="228"/>
      <c r="AO863" s="228"/>
      <c r="AP863" s="228"/>
      <c r="AQ863" s="228"/>
      <c r="AR863" s="228"/>
      <c r="AS863" s="228"/>
      <c r="AT863" s="228"/>
      <c r="AU863" s="228"/>
    </row>
    <row r="864" spans="3:47" x14ac:dyDescent="0.2">
      <c r="C864" s="14"/>
      <c r="D864" s="14"/>
      <c r="AA864" s="228"/>
      <c r="AB864" s="228"/>
      <c r="AC864" s="228"/>
      <c r="AD864" s="228"/>
      <c r="AE864" s="228"/>
      <c r="AG864" s="246"/>
      <c r="AN864" s="228"/>
      <c r="AO864" s="228"/>
      <c r="AP864" s="228"/>
      <c r="AQ864" s="228"/>
      <c r="AR864" s="228"/>
      <c r="AS864" s="228"/>
      <c r="AT864" s="228"/>
      <c r="AU864" s="228"/>
    </row>
    <row r="865" spans="3:47" x14ac:dyDescent="0.2">
      <c r="C865" s="14"/>
      <c r="D865" s="14"/>
      <c r="AA865" s="228"/>
      <c r="AB865" s="228"/>
      <c r="AC865" s="228"/>
      <c r="AD865" s="228"/>
      <c r="AE865" s="228"/>
      <c r="AG865" s="246"/>
      <c r="AN865" s="228"/>
      <c r="AO865" s="228"/>
      <c r="AP865" s="228"/>
      <c r="AQ865" s="228"/>
      <c r="AR865" s="228"/>
      <c r="AS865" s="228"/>
      <c r="AT865" s="228"/>
      <c r="AU865" s="228"/>
    </row>
    <row r="866" spans="3:47" x14ac:dyDescent="0.2">
      <c r="C866" s="14"/>
      <c r="D866" s="14"/>
      <c r="AA866" s="228"/>
      <c r="AB866" s="228"/>
      <c r="AC866" s="228"/>
      <c r="AD866" s="228"/>
      <c r="AE866" s="228"/>
      <c r="AG866" s="246"/>
      <c r="AN866" s="228"/>
      <c r="AO866" s="228"/>
      <c r="AP866" s="228"/>
      <c r="AQ866" s="228"/>
      <c r="AR866" s="228"/>
      <c r="AS866" s="228"/>
      <c r="AT866" s="228"/>
      <c r="AU866" s="228"/>
    </row>
    <row r="867" spans="3:47" x14ac:dyDescent="0.2">
      <c r="C867" s="14"/>
      <c r="D867" s="14"/>
      <c r="AA867" s="228"/>
      <c r="AB867" s="228"/>
      <c r="AC867" s="228"/>
      <c r="AD867" s="228"/>
      <c r="AE867" s="228"/>
      <c r="AG867" s="246"/>
      <c r="AN867" s="228"/>
      <c r="AO867" s="228"/>
      <c r="AP867" s="228"/>
      <c r="AQ867" s="228"/>
      <c r="AR867" s="228"/>
      <c r="AS867" s="228"/>
      <c r="AT867" s="228"/>
      <c r="AU867" s="228"/>
    </row>
    <row r="868" spans="3:47" x14ac:dyDescent="0.2">
      <c r="C868" s="14"/>
      <c r="D868" s="14"/>
      <c r="AA868" s="228"/>
      <c r="AB868" s="228"/>
      <c r="AC868" s="228"/>
      <c r="AD868" s="228"/>
      <c r="AE868" s="228"/>
      <c r="AG868" s="246"/>
      <c r="AN868" s="228"/>
      <c r="AO868" s="228"/>
      <c r="AP868" s="228"/>
      <c r="AQ868" s="228"/>
      <c r="AR868" s="228"/>
      <c r="AS868" s="228"/>
      <c r="AT868" s="228"/>
      <c r="AU868" s="228"/>
    </row>
    <row r="869" spans="3:47" x14ac:dyDescent="0.2">
      <c r="C869" s="14"/>
      <c r="D869" s="14"/>
      <c r="AA869" s="228"/>
      <c r="AB869" s="228"/>
      <c r="AC869" s="228"/>
      <c r="AD869" s="228"/>
      <c r="AE869" s="228"/>
      <c r="AG869" s="246"/>
      <c r="AN869" s="228"/>
      <c r="AO869" s="228"/>
      <c r="AP869" s="228"/>
      <c r="AQ869" s="228"/>
      <c r="AR869" s="228"/>
      <c r="AS869" s="228"/>
      <c r="AT869" s="228"/>
      <c r="AU869" s="228"/>
    </row>
    <row r="870" spans="3:47" x14ac:dyDescent="0.2">
      <c r="C870" s="14"/>
      <c r="D870" s="14"/>
      <c r="AA870" s="228"/>
      <c r="AB870" s="228"/>
      <c r="AC870" s="228"/>
      <c r="AD870" s="228"/>
      <c r="AE870" s="228"/>
      <c r="AG870" s="246"/>
      <c r="AN870" s="228"/>
      <c r="AO870" s="228"/>
      <c r="AP870" s="228"/>
      <c r="AQ870" s="228"/>
      <c r="AR870" s="228"/>
      <c r="AS870" s="228"/>
      <c r="AT870" s="228"/>
      <c r="AU870" s="228"/>
    </row>
    <row r="871" spans="3:47" x14ac:dyDescent="0.2">
      <c r="C871" s="14"/>
      <c r="D871" s="14"/>
      <c r="AA871" s="228"/>
      <c r="AB871" s="228"/>
      <c r="AC871" s="228"/>
      <c r="AD871" s="228"/>
      <c r="AE871" s="228"/>
      <c r="AG871" s="246"/>
      <c r="AN871" s="228"/>
      <c r="AO871" s="228"/>
      <c r="AP871" s="228"/>
      <c r="AQ871" s="228"/>
      <c r="AR871" s="228"/>
      <c r="AS871" s="228"/>
      <c r="AT871" s="228"/>
      <c r="AU871" s="228"/>
    </row>
    <row r="872" spans="3:47" x14ac:dyDescent="0.2">
      <c r="C872" s="14"/>
      <c r="D872" s="14"/>
      <c r="AA872" s="228"/>
      <c r="AB872" s="228"/>
      <c r="AC872" s="228"/>
      <c r="AD872" s="228"/>
      <c r="AE872" s="228"/>
      <c r="AG872" s="246"/>
      <c r="AN872" s="228"/>
      <c r="AO872" s="228"/>
      <c r="AP872" s="228"/>
      <c r="AQ872" s="228"/>
      <c r="AR872" s="228"/>
      <c r="AS872" s="228"/>
      <c r="AT872" s="228"/>
      <c r="AU872" s="228"/>
    </row>
    <row r="873" spans="3:47" x14ac:dyDescent="0.2">
      <c r="C873" s="14"/>
      <c r="D873" s="14"/>
      <c r="AA873" s="228"/>
      <c r="AB873" s="228"/>
      <c r="AC873" s="228"/>
      <c r="AD873" s="228"/>
      <c r="AE873" s="228"/>
      <c r="AG873" s="246"/>
      <c r="AN873" s="228"/>
      <c r="AO873" s="228"/>
      <c r="AP873" s="228"/>
      <c r="AQ873" s="228"/>
      <c r="AR873" s="228"/>
      <c r="AS873" s="228"/>
      <c r="AT873" s="228"/>
      <c r="AU873" s="228"/>
    </row>
    <row r="874" spans="3:47" x14ac:dyDescent="0.2">
      <c r="C874" s="14"/>
      <c r="D874" s="14"/>
      <c r="AA874" s="228"/>
      <c r="AB874" s="228"/>
      <c r="AC874" s="228"/>
      <c r="AD874" s="228"/>
      <c r="AE874" s="228"/>
      <c r="AG874" s="246"/>
      <c r="AN874" s="228"/>
      <c r="AO874" s="228"/>
      <c r="AP874" s="228"/>
      <c r="AQ874" s="228"/>
      <c r="AR874" s="228"/>
      <c r="AS874" s="228"/>
      <c r="AT874" s="228"/>
      <c r="AU874" s="228"/>
    </row>
    <row r="875" spans="3:47" x14ac:dyDescent="0.2">
      <c r="C875" s="14"/>
      <c r="D875" s="14"/>
      <c r="AA875" s="228"/>
      <c r="AB875" s="228"/>
      <c r="AC875" s="228"/>
      <c r="AD875" s="228"/>
      <c r="AE875" s="228"/>
      <c r="AG875" s="246"/>
      <c r="AN875" s="228"/>
      <c r="AO875" s="228"/>
      <c r="AP875" s="228"/>
      <c r="AQ875" s="228"/>
      <c r="AR875" s="228"/>
      <c r="AS875" s="228"/>
      <c r="AT875" s="228"/>
      <c r="AU875" s="228"/>
    </row>
    <row r="876" spans="3:47" x14ac:dyDescent="0.2">
      <c r="C876" s="14"/>
      <c r="D876" s="14"/>
      <c r="AA876" s="228"/>
      <c r="AB876" s="228"/>
      <c r="AC876" s="228"/>
      <c r="AD876" s="228"/>
      <c r="AE876" s="228"/>
      <c r="AG876" s="246"/>
      <c r="AN876" s="228"/>
      <c r="AO876" s="228"/>
      <c r="AP876" s="228"/>
      <c r="AQ876" s="228"/>
      <c r="AR876" s="228"/>
      <c r="AS876" s="228"/>
      <c r="AT876" s="228"/>
      <c r="AU876" s="228"/>
    </row>
    <row r="877" spans="3:47" x14ac:dyDescent="0.2">
      <c r="C877" s="14"/>
      <c r="D877" s="14"/>
      <c r="AA877" s="228"/>
      <c r="AB877" s="228"/>
      <c r="AC877" s="228"/>
      <c r="AD877" s="228"/>
      <c r="AE877" s="228"/>
      <c r="AG877" s="246"/>
      <c r="AN877" s="228"/>
      <c r="AO877" s="228"/>
      <c r="AP877" s="228"/>
      <c r="AQ877" s="228"/>
      <c r="AR877" s="228"/>
      <c r="AS877" s="228"/>
      <c r="AT877" s="228"/>
      <c r="AU877" s="228"/>
    </row>
    <row r="878" spans="3:47" x14ac:dyDescent="0.2">
      <c r="C878" s="14"/>
      <c r="D878" s="14"/>
      <c r="AA878" s="228"/>
      <c r="AB878" s="228"/>
      <c r="AC878" s="228"/>
      <c r="AD878" s="228"/>
      <c r="AE878" s="228"/>
      <c r="AG878" s="246"/>
      <c r="AN878" s="228"/>
      <c r="AO878" s="228"/>
      <c r="AP878" s="228"/>
      <c r="AQ878" s="228"/>
      <c r="AR878" s="228"/>
      <c r="AS878" s="228"/>
      <c r="AT878" s="228"/>
      <c r="AU878" s="228"/>
    </row>
    <row r="879" spans="3:47" x14ac:dyDescent="0.2">
      <c r="C879" s="14"/>
      <c r="D879" s="14"/>
      <c r="AA879" s="228"/>
      <c r="AB879" s="228"/>
      <c r="AC879" s="228"/>
      <c r="AD879" s="228"/>
      <c r="AE879" s="228"/>
      <c r="AG879" s="246"/>
      <c r="AN879" s="228"/>
      <c r="AO879" s="228"/>
      <c r="AP879" s="228"/>
      <c r="AQ879" s="228"/>
      <c r="AR879" s="228"/>
      <c r="AS879" s="228"/>
      <c r="AT879" s="228"/>
      <c r="AU879" s="228"/>
    </row>
    <row r="880" spans="3:47" x14ac:dyDescent="0.2">
      <c r="C880" s="14"/>
      <c r="D880" s="14"/>
      <c r="AA880" s="228"/>
      <c r="AB880" s="228"/>
      <c r="AC880" s="228"/>
      <c r="AD880" s="228"/>
      <c r="AE880" s="228"/>
      <c r="AG880" s="246"/>
      <c r="AN880" s="228"/>
      <c r="AO880" s="228"/>
      <c r="AP880" s="228"/>
      <c r="AQ880" s="228"/>
      <c r="AR880" s="228"/>
      <c r="AS880" s="228"/>
      <c r="AT880" s="228"/>
      <c r="AU880" s="228"/>
    </row>
    <row r="881" spans="3:48" x14ac:dyDescent="0.2">
      <c r="C881" s="14"/>
      <c r="D881" s="14"/>
      <c r="AA881" s="228"/>
      <c r="AB881" s="228"/>
      <c r="AC881" s="228"/>
      <c r="AD881" s="228"/>
      <c r="AE881" s="228"/>
      <c r="AG881" s="246"/>
      <c r="AN881" s="228"/>
      <c r="AO881" s="228"/>
      <c r="AP881" s="228"/>
      <c r="AQ881" s="228"/>
      <c r="AR881" s="228"/>
      <c r="AS881" s="228"/>
      <c r="AT881" s="228"/>
      <c r="AU881" s="228"/>
    </row>
    <row r="882" spans="3:48" x14ac:dyDescent="0.2">
      <c r="C882" s="14"/>
      <c r="D882" s="14"/>
      <c r="AA882" s="228"/>
      <c r="AB882" s="228"/>
      <c r="AC882" s="228"/>
      <c r="AD882" s="228"/>
      <c r="AE882" s="228"/>
      <c r="AG882" s="246"/>
      <c r="AN882" s="228"/>
      <c r="AO882" s="228"/>
      <c r="AP882" s="228"/>
      <c r="AQ882" s="228"/>
      <c r="AR882" s="228"/>
      <c r="AS882" s="228"/>
      <c r="AT882" s="228"/>
      <c r="AU882" s="228"/>
    </row>
    <row r="883" spans="3:48" x14ac:dyDescent="0.2">
      <c r="C883" s="14"/>
      <c r="D883" s="14"/>
      <c r="AA883" s="228"/>
      <c r="AB883" s="228"/>
      <c r="AC883" s="228"/>
      <c r="AD883" s="228"/>
      <c r="AE883" s="228"/>
      <c r="AG883" s="246"/>
      <c r="AN883" s="228"/>
      <c r="AO883" s="228"/>
      <c r="AP883" s="228"/>
      <c r="AQ883" s="228"/>
      <c r="AR883" s="228"/>
      <c r="AS883" s="228"/>
      <c r="AT883" s="228"/>
      <c r="AU883" s="228"/>
    </row>
    <row r="884" spans="3:48" x14ac:dyDescent="0.2">
      <c r="C884" s="14"/>
      <c r="D884" s="14"/>
      <c r="AA884" s="228"/>
      <c r="AB884" s="228"/>
      <c r="AC884" s="228"/>
      <c r="AD884" s="228"/>
      <c r="AE884" s="228"/>
      <c r="AG884" s="246"/>
      <c r="AN884" s="228"/>
      <c r="AO884" s="228"/>
      <c r="AP884" s="228"/>
      <c r="AQ884" s="228"/>
      <c r="AR884" s="228"/>
      <c r="AS884" s="228"/>
      <c r="AT884" s="228"/>
      <c r="AU884" s="228"/>
    </row>
    <row r="885" spans="3:48" x14ac:dyDescent="0.2">
      <c r="C885" s="14"/>
      <c r="D885" s="14"/>
      <c r="AA885" s="228"/>
      <c r="AB885" s="228"/>
      <c r="AC885" s="228"/>
      <c r="AD885" s="228"/>
      <c r="AE885" s="228"/>
      <c r="AG885" s="246"/>
      <c r="AN885" s="228"/>
      <c r="AO885" s="228"/>
      <c r="AP885" s="228"/>
      <c r="AQ885" s="228"/>
      <c r="AR885" s="228"/>
      <c r="AS885" s="228"/>
      <c r="AT885" s="228"/>
      <c r="AU885" s="228"/>
    </row>
    <row r="886" spans="3:48" x14ac:dyDescent="0.2">
      <c r="C886" s="14"/>
      <c r="D886" s="14"/>
      <c r="AA886" s="228"/>
      <c r="AB886" s="228"/>
      <c r="AC886" s="228"/>
      <c r="AD886" s="228"/>
      <c r="AE886" s="228"/>
      <c r="AG886" s="246"/>
      <c r="AN886" s="228"/>
      <c r="AO886" s="228"/>
      <c r="AP886" s="228"/>
      <c r="AQ886" s="228"/>
      <c r="AR886" s="228"/>
      <c r="AS886" s="228"/>
      <c r="AT886" s="228"/>
      <c r="AU886" s="228"/>
    </row>
    <row r="887" spans="3:48" x14ac:dyDescent="0.2">
      <c r="C887" s="14"/>
      <c r="D887" s="14"/>
      <c r="AA887" s="228"/>
      <c r="AB887" s="228"/>
      <c r="AC887" s="228"/>
      <c r="AD887" s="228"/>
      <c r="AE887" s="228"/>
      <c r="AG887" s="246"/>
      <c r="AN887" s="228"/>
      <c r="AO887" s="228"/>
      <c r="AP887" s="228"/>
      <c r="AQ887" s="228"/>
      <c r="AR887" s="228"/>
      <c r="AS887" s="228"/>
      <c r="AT887" s="228"/>
      <c r="AU887" s="228"/>
    </row>
    <row r="888" spans="3:48" x14ac:dyDescent="0.2">
      <c r="C888" s="14"/>
      <c r="D888" s="14"/>
      <c r="AA888" s="228"/>
      <c r="AB888" s="228"/>
      <c r="AC888" s="228"/>
      <c r="AD888" s="228"/>
      <c r="AE888" s="228"/>
      <c r="AG888" s="246"/>
      <c r="AN888" s="228"/>
      <c r="AO888" s="228"/>
      <c r="AP888" s="228"/>
      <c r="AQ888" s="228"/>
      <c r="AR888" s="228"/>
      <c r="AS888" s="228"/>
      <c r="AT888" s="228"/>
      <c r="AU888" s="228"/>
      <c r="AV888" s="228"/>
    </row>
    <row r="889" spans="3:48" x14ac:dyDescent="0.2">
      <c r="C889" s="14"/>
      <c r="D889" s="14"/>
      <c r="AA889" s="228"/>
      <c r="AB889" s="228"/>
      <c r="AC889" s="228"/>
      <c r="AD889" s="228"/>
      <c r="AE889" s="228"/>
      <c r="AG889" s="246"/>
      <c r="AN889" s="228"/>
      <c r="AO889" s="228"/>
      <c r="AP889" s="228"/>
      <c r="AQ889" s="228"/>
      <c r="AR889" s="228"/>
      <c r="AS889" s="228"/>
      <c r="AT889" s="228"/>
      <c r="AU889" s="228"/>
    </row>
    <row r="890" spans="3:48" x14ac:dyDescent="0.2">
      <c r="C890" s="14"/>
      <c r="D890" s="14"/>
      <c r="AA890" s="228"/>
      <c r="AB890" s="228"/>
      <c r="AC890" s="228"/>
      <c r="AD890" s="228"/>
      <c r="AE890" s="228"/>
      <c r="AG890" s="246"/>
      <c r="AN890" s="228"/>
      <c r="AO890" s="228"/>
      <c r="AP890" s="228"/>
      <c r="AQ890" s="228"/>
      <c r="AR890" s="228"/>
      <c r="AS890" s="228"/>
      <c r="AT890" s="228"/>
      <c r="AU890" s="228"/>
    </row>
    <row r="891" spans="3:48" x14ac:dyDescent="0.2">
      <c r="C891" s="14"/>
      <c r="D891" s="14"/>
      <c r="AA891" s="228"/>
      <c r="AB891" s="228"/>
      <c r="AC891" s="228"/>
      <c r="AD891" s="228"/>
      <c r="AE891" s="228"/>
      <c r="AG891" s="246"/>
      <c r="AN891" s="228"/>
      <c r="AO891" s="228"/>
      <c r="AP891" s="228"/>
      <c r="AQ891" s="228"/>
      <c r="AR891" s="228"/>
      <c r="AS891" s="228"/>
      <c r="AT891" s="228"/>
      <c r="AU891" s="228"/>
    </row>
    <row r="892" spans="3:48" x14ac:dyDescent="0.2">
      <c r="C892" s="14"/>
      <c r="D892" s="14"/>
      <c r="AA892" s="228"/>
      <c r="AB892" s="228"/>
      <c r="AC892" s="228"/>
      <c r="AD892" s="228"/>
      <c r="AE892" s="228"/>
      <c r="AG892" s="246"/>
      <c r="AN892" s="228"/>
      <c r="AO892" s="228"/>
      <c r="AP892" s="228"/>
      <c r="AQ892" s="228"/>
      <c r="AR892" s="228"/>
      <c r="AS892" s="228"/>
      <c r="AT892" s="228"/>
      <c r="AU892" s="228"/>
    </row>
    <row r="893" spans="3:48" x14ac:dyDescent="0.2">
      <c r="C893" s="14"/>
      <c r="D893" s="14"/>
      <c r="AA893" s="228"/>
      <c r="AB893" s="228"/>
      <c r="AC893" s="228"/>
      <c r="AD893" s="228"/>
      <c r="AE893" s="228"/>
      <c r="AG893" s="246"/>
      <c r="AN893" s="228"/>
      <c r="AO893" s="228"/>
      <c r="AP893" s="228"/>
      <c r="AQ893" s="228"/>
      <c r="AR893" s="228"/>
      <c r="AS893" s="228"/>
      <c r="AT893" s="228"/>
      <c r="AU893" s="228"/>
    </row>
    <row r="894" spans="3:48" x14ac:dyDescent="0.2">
      <c r="C894" s="14"/>
      <c r="D894" s="14"/>
      <c r="AA894" s="228"/>
      <c r="AB894" s="228"/>
      <c r="AC894" s="228"/>
      <c r="AD894" s="228"/>
      <c r="AE894" s="228"/>
      <c r="AG894" s="246"/>
      <c r="AN894" s="228"/>
      <c r="AO894" s="228"/>
      <c r="AP894" s="228"/>
      <c r="AQ894" s="228"/>
      <c r="AR894" s="228"/>
      <c r="AS894" s="228"/>
      <c r="AT894" s="228"/>
      <c r="AU894" s="228"/>
    </row>
    <row r="895" spans="3:48" x14ac:dyDescent="0.2">
      <c r="C895" s="14"/>
      <c r="D895" s="14"/>
      <c r="AA895" s="228"/>
      <c r="AB895" s="228"/>
      <c r="AC895" s="228"/>
      <c r="AD895" s="228"/>
      <c r="AE895" s="228"/>
      <c r="AG895" s="246"/>
      <c r="AN895" s="228"/>
      <c r="AO895" s="228"/>
      <c r="AP895" s="228"/>
      <c r="AQ895" s="228"/>
      <c r="AR895" s="228"/>
      <c r="AS895" s="228"/>
      <c r="AT895" s="228"/>
      <c r="AU895" s="228"/>
    </row>
    <row r="896" spans="3:48" x14ac:dyDescent="0.2">
      <c r="C896" s="14"/>
      <c r="D896" s="14"/>
      <c r="AA896" s="228"/>
      <c r="AB896" s="228"/>
      <c r="AC896" s="228"/>
      <c r="AD896" s="228"/>
      <c r="AE896" s="228"/>
      <c r="AG896" s="246"/>
      <c r="AN896" s="228"/>
      <c r="AO896" s="228"/>
      <c r="AP896" s="228"/>
      <c r="AQ896" s="228"/>
      <c r="AR896" s="228"/>
      <c r="AS896" s="228"/>
      <c r="AT896" s="228"/>
      <c r="AU896" s="228"/>
    </row>
    <row r="897" spans="3:64" x14ac:dyDescent="0.2">
      <c r="C897" s="14"/>
      <c r="D897" s="14"/>
      <c r="AA897" s="228"/>
      <c r="AB897" s="228"/>
      <c r="AC897" s="228"/>
      <c r="AD897" s="228"/>
      <c r="AE897" s="228"/>
      <c r="AG897" s="246"/>
      <c r="AN897" s="228"/>
      <c r="AO897" s="228"/>
      <c r="AP897" s="228"/>
      <c r="AQ897" s="228"/>
      <c r="AR897" s="228"/>
      <c r="AS897" s="228"/>
      <c r="AT897" s="228"/>
      <c r="AU897" s="228"/>
    </row>
    <row r="898" spans="3:64" x14ac:dyDescent="0.2">
      <c r="C898" s="14"/>
      <c r="D898" s="14"/>
      <c r="AA898" s="228"/>
      <c r="AB898" s="228"/>
      <c r="AC898" s="228"/>
      <c r="AD898" s="228"/>
      <c r="AE898" s="228"/>
      <c r="AG898" s="246"/>
      <c r="AN898" s="228"/>
      <c r="AO898" s="228"/>
      <c r="AP898" s="228"/>
      <c r="AQ898" s="228"/>
      <c r="AR898" s="228"/>
      <c r="AS898" s="228"/>
      <c r="AT898" s="228"/>
      <c r="AU898" s="228"/>
    </row>
    <row r="899" spans="3:64" x14ac:dyDescent="0.2">
      <c r="C899" s="14"/>
      <c r="D899" s="14"/>
      <c r="AA899" s="228"/>
      <c r="AB899" s="228"/>
      <c r="AC899" s="228"/>
      <c r="AD899" s="228"/>
      <c r="AE899" s="228"/>
      <c r="AG899" s="246"/>
      <c r="AN899" s="228"/>
      <c r="AO899" s="228"/>
      <c r="AP899" s="228"/>
      <c r="AQ899" s="228"/>
      <c r="AR899" s="228"/>
      <c r="AS899" s="228"/>
      <c r="AT899" s="228"/>
      <c r="AU899" s="228"/>
    </row>
    <row r="900" spans="3:64" x14ac:dyDescent="0.2">
      <c r="C900" s="14"/>
      <c r="D900" s="14"/>
      <c r="AA900" s="228"/>
      <c r="AB900" s="228"/>
      <c r="AC900" s="228"/>
      <c r="AD900" s="228"/>
      <c r="AE900" s="228"/>
      <c r="AG900" s="246"/>
      <c r="AN900" s="228"/>
      <c r="AO900" s="228"/>
      <c r="AP900" s="228"/>
      <c r="AQ900" s="228"/>
      <c r="AR900" s="228"/>
      <c r="AS900" s="228"/>
      <c r="AT900" s="228"/>
      <c r="AU900" s="228"/>
    </row>
    <row r="901" spans="3:64" x14ac:dyDescent="0.2">
      <c r="C901" s="14"/>
      <c r="D901" s="14"/>
      <c r="AA901" s="228"/>
      <c r="AB901" s="228"/>
      <c r="AC901" s="228"/>
      <c r="AD901" s="228"/>
      <c r="AE901" s="228"/>
      <c r="AG901" s="246"/>
      <c r="AN901" s="228"/>
      <c r="AO901" s="228"/>
      <c r="AP901" s="228"/>
      <c r="AQ901" s="228"/>
      <c r="AR901" s="228"/>
      <c r="AS901" s="228"/>
      <c r="AT901" s="228"/>
      <c r="AU901" s="228"/>
    </row>
    <row r="902" spans="3:64" x14ac:dyDescent="0.2">
      <c r="C902" s="14"/>
      <c r="D902" s="14"/>
      <c r="AA902" s="228"/>
      <c r="AB902" s="228"/>
      <c r="AC902" s="228"/>
      <c r="AD902" s="228"/>
      <c r="AE902" s="228"/>
      <c r="AG902" s="246"/>
      <c r="AN902" s="228"/>
      <c r="AO902" s="228"/>
      <c r="AP902" s="228"/>
      <c r="AQ902" s="228"/>
      <c r="AR902" s="228"/>
      <c r="AS902" s="228"/>
      <c r="AT902" s="228"/>
      <c r="AU902" s="228"/>
    </row>
    <row r="903" spans="3:64" x14ac:dyDescent="0.2">
      <c r="C903" s="14"/>
      <c r="D903" s="14"/>
      <c r="AA903" s="228"/>
      <c r="AB903" s="228"/>
      <c r="AC903" s="228"/>
      <c r="AD903" s="228"/>
      <c r="AE903" s="228"/>
      <c r="AG903" s="246"/>
      <c r="AN903" s="228"/>
      <c r="AO903" s="228"/>
      <c r="AP903" s="228"/>
      <c r="AQ903" s="228"/>
      <c r="AR903" s="228"/>
      <c r="AS903" s="228"/>
      <c r="AT903" s="228"/>
      <c r="AU903" s="228"/>
      <c r="AV903" s="228"/>
      <c r="AW903" s="228"/>
      <c r="AX903" s="228"/>
      <c r="AY903" s="228"/>
      <c r="AZ903" s="228"/>
      <c r="BA903" s="228"/>
      <c r="BB903" s="228"/>
      <c r="BC903" s="228"/>
      <c r="BD903" s="228"/>
      <c r="BE903" s="228"/>
      <c r="BF903" s="228"/>
      <c r="BG903" s="228"/>
      <c r="BH903" s="228"/>
      <c r="BI903" s="228"/>
      <c r="BJ903" s="228"/>
      <c r="BK903" s="228"/>
      <c r="BL903" s="228"/>
    </row>
    <row r="904" spans="3:64" x14ac:dyDescent="0.2">
      <c r="C904" s="14"/>
      <c r="D904" s="14"/>
      <c r="AA904" s="228"/>
      <c r="AB904" s="228"/>
      <c r="AC904" s="228"/>
      <c r="AD904" s="228"/>
      <c r="AE904" s="228"/>
      <c r="AG904" s="246"/>
      <c r="AN904" s="228"/>
      <c r="AO904" s="228"/>
      <c r="AP904" s="228"/>
      <c r="AQ904" s="228"/>
      <c r="AR904" s="228"/>
      <c r="AS904" s="228"/>
      <c r="AT904" s="228"/>
      <c r="AU904" s="228"/>
    </row>
    <row r="905" spans="3:64" x14ac:dyDescent="0.2">
      <c r="C905" s="14"/>
      <c r="D905" s="14"/>
      <c r="AA905" s="228"/>
      <c r="AB905" s="228"/>
      <c r="AC905" s="228"/>
      <c r="AD905" s="228"/>
      <c r="AE905" s="228"/>
      <c r="AG905" s="246"/>
      <c r="AN905" s="228"/>
      <c r="AO905" s="228"/>
      <c r="AP905" s="228"/>
      <c r="AQ905" s="228"/>
      <c r="AR905" s="228"/>
      <c r="AS905" s="228"/>
      <c r="AT905" s="228"/>
      <c r="AU905" s="228"/>
    </row>
    <row r="906" spans="3:64" x14ac:dyDescent="0.2">
      <c r="C906" s="14"/>
      <c r="D906" s="14"/>
      <c r="AA906" s="228"/>
      <c r="AB906" s="228"/>
      <c r="AC906" s="228"/>
      <c r="AD906" s="228"/>
      <c r="AE906" s="228"/>
      <c r="AG906" s="246"/>
      <c r="AN906" s="228"/>
      <c r="AO906" s="228"/>
      <c r="AP906" s="228"/>
      <c r="AQ906" s="228"/>
      <c r="AR906" s="228"/>
      <c r="AS906" s="228"/>
      <c r="AT906" s="228"/>
      <c r="AU906" s="228"/>
    </row>
    <row r="907" spans="3:64" x14ac:dyDescent="0.2">
      <c r="C907" s="14"/>
      <c r="D907" s="14"/>
      <c r="AA907" s="228"/>
      <c r="AB907" s="228"/>
      <c r="AC907" s="228"/>
      <c r="AD907" s="228"/>
      <c r="AE907" s="228"/>
      <c r="AG907" s="246"/>
      <c r="AN907" s="228"/>
      <c r="AO907" s="228"/>
      <c r="AP907" s="228"/>
      <c r="AQ907" s="228"/>
      <c r="AR907" s="228"/>
      <c r="AS907" s="228"/>
      <c r="AT907" s="228"/>
      <c r="AU907" s="228"/>
      <c r="AV907" s="228"/>
      <c r="AW907" s="228"/>
      <c r="AX907" s="228"/>
      <c r="AY907" s="228"/>
      <c r="AZ907" s="228"/>
      <c r="BA907" s="228"/>
      <c r="BB907" s="228"/>
      <c r="BC907" s="228"/>
      <c r="BD907" s="228"/>
      <c r="BE907" s="228"/>
      <c r="BF907" s="228"/>
      <c r="BG907" s="228"/>
      <c r="BH907" s="228"/>
      <c r="BI907" s="228"/>
      <c r="BJ907" s="228"/>
      <c r="BK907" s="228"/>
      <c r="BL907" s="228"/>
    </row>
    <row r="908" spans="3:64" x14ac:dyDescent="0.2">
      <c r="C908" s="14"/>
      <c r="D908" s="14"/>
      <c r="AA908" s="228"/>
      <c r="AB908" s="228"/>
      <c r="AC908" s="228"/>
      <c r="AD908" s="228"/>
      <c r="AE908" s="228"/>
      <c r="AG908" s="246"/>
      <c r="AN908" s="228"/>
      <c r="AO908" s="228"/>
      <c r="AP908" s="228"/>
      <c r="AQ908" s="228"/>
      <c r="AR908" s="228"/>
      <c r="AS908" s="228"/>
      <c r="AT908" s="228"/>
      <c r="AU908" s="228"/>
    </row>
    <row r="909" spans="3:64" x14ac:dyDescent="0.2">
      <c r="C909" s="14"/>
      <c r="D909" s="14"/>
      <c r="AA909" s="228"/>
      <c r="AB909" s="228"/>
      <c r="AC909" s="228"/>
      <c r="AD909" s="228"/>
      <c r="AE909" s="228"/>
      <c r="AG909" s="246"/>
      <c r="AN909" s="228"/>
      <c r="AO909" s="228"/>
      <c r="AP909" s="228"/>
      <c r="AQ909" s="228"/>
      <c r="AR909" s="228"/>
      <c r="AS909" s="228"/>
      <c r="AT909" s="228"/>
      <c r="AU909" s="228"/>
    </row>
    <row r="910" spans="3:64" x14ac:dyDescent="0.2">
      <c r="C910" s="14"/>
      <c r="D910" s="14"/>
      <c r="AA910" s="228"/>
      <c r="AB910" s="228"/>
      <c r="AC910" s="228"/>
      <c r="AD910" s="228"/>
      <c r="AE910" s="228"/>
      <c r="AG910" s="246"/>
      <c r="AN910" s="228"/>
      <c r="AO910" s="228"/>
      <c r="AP910" s="228"/>
      <c r="AQ910" s="228"/>
      <c r="AR910" s="228"/>
      <c r="AS910" s="228"/>
      <c r="AT910" s="228"/>
      <c r="AU910" s="228"/>
    </row>
    <row r="911" spans="3:64" x14ac:dyDescent="0.2">
      <c r="C911" s="14"/>
      <c r="D911" s="14"/>
      <c r="AA911" s="228"/>
      <c r="AB911" s="228"/>
      <c r="AC911" s="228"/>
      <c r="AD911" s="228"/>
      <c r="AE911" s="228"/>
      <c r="AG911" s="246"/>
      <c r="AN911" s="228"/>
      <c r="AO911" s="228"/>
      <c r="AP911" s="228"/>
      <c r="AQ911" s="228"/>
      <c r="AR911" s="228"/>
      <c r="AS911" s="228"/>
      <c r="AT911" s="228"/>
      <c r="AU911" s="228"/>
      <c r="AV911" s="228"/>
      <c r="AW911" s="228"/>
      <c r="AX911" s="228"/>
      <c r="AY911" s="228"/>
      <c r="AZ911" s="228"/>
      <c r="BA911" s="228"/>
      <c r="BB911" s="228"/>
      <c r="BC911" s="228"/>
      <c r="BD911" s="228"/>
      <c r="BE911" s="228"/>
      <c r="BF911" s="228"/>
      <c r="BG911" s="228"/>
      <c r="BH911" s="228"/>
      <c r="BI911" s="228"/>
      <c r="BJ911" s="228"/>
      <c r="BK911" s="228"/>
      <c r="BL911" s="228"/>
    </row>
    <row r="912" spans="3:64" x14ac:dyDescent="0.2">
      <c r="C912" s="14"/>
      <c r="D912" s="14"/>
      <c r="AA912" s="228"/>
      <c r="AB912" s="228"/>
      <c r="AC912" s="228"/>
      <c r="AD912" s="228"/>
      <c r="AE912" s="228"/>
      <c r="AG912" s="246"/>
      <c r="AN912" s="228"/>
      <c r="AO912" s="228"/>
      <c r="AP912" s="228"/>
      <c r="AQ912" s="228"/>
      <c r="AR912" s="228"/>
      <c r="AS912" s="228"/>
      <c r="AT912" s="228"/>
      <c r="AU912" s="228"/>
    </row>
    <row r="913" spans="3:64" x14ac:dyDescent="0.2">
      <c r="C913" s="14"/>
      <c r="D913" s="14"/>
      <c r="AA913" s="228"/>
      <c r="AB913" s="228"/>
      <c r="AC913" s="228"/>
      <c r="AD913" s="228"/>
      <c r="AE913" s="228"/>
      <c r="AG913" s="246"/>
      <c r="AN913" s="228"/>
      <c r="AO913" s="228"/>
      <c r="AP913" s="228"/>
      <c r="AQ913" s="228"/>
      <c r="AR913" s="228"/>
      <c r="AS913" s="228"/>
      <c r="AT913" s="228"/>
      <c r="AU913" s="228"/>
    </row>
    <row r="914" spans="3:64" x14ac:dyDescent="0.2">
      <c r="C914" s="14"/>
      <c r="D914" s="14"/>
      <c r="AA914" s="228"/>
      <c r="AB914" s="228"/>
      <c r="AC914" s="228"/>
      <c r="AD914" s="228"/>
      <c r="AE914" s="228"/>
      <c r="AG914" s="246"/>
      <c r="AN914" s="228"/>
      <c r="AO914" s="228"/>
      <c r="AP914" s="228"/>
      <c r="AQ914" s="228"/>
      <c r="AR914" s="228"/>
      <c r="AS914" s="228"/>
      <c r="AT914" s="228"/>
      <c r="AU914" s="228"/>
    </row>
    <row r="915" spans="3:64" x14ac:dyDescent="0.2">
      <c r="C915" s="14"/>
      <c r="D915" s="14"/>
      <c r="AA915" s="228"/>
      <c r="AB915" s="228"/>
      <c r="AC915" s="228"/>
      <c r="AD915" s="228"/>
      <c r="AE915" s="228"/>
      <c r="AG915" s="246"/>
      <c r="AN915" s="228"/>
      <c r="AO915" s="228"/>
      <c r="AP915" s="228"/>
      <c r="AQ915" s="228"/>
      <c r="AR915" s="228"/>
      <c r="AS915" s="228"/>
      <c r="AT915" s="228"/>
      <c r="AU915" s="228"/>
    </row>
    <row r="916" spans="3:64" x14ac:dyDescent="0.2">
      <c r="C916" s="14"/>
      <c r="D916" s="14"/>
      <c r="AA916" s="228"/>
      <c r="AB916" s="228"/>
      <c r="AC916" s="228"/>
      <c r="AD916" s="228"/>
      <c r="AE916" s="228"/>
      <c r="AG916" s="246"/>
      <c r="AN916" s="228"/>
      <c r="AO916" s="228"/>
      <c r="AP916" s="228"/>
      <c r="AQ916" s="228"/>
      <c r="AR916" s="228"/>
      <c r="AS916" s="228"/>
      <c r="AT916" s="228"/>
      <c r="AU916" s="228"/>
    </row>
    <row r="917" spans="3:64" x14ac:dyDescent="0.2">
      <c r="C917" s="14"/>
      <c r="D917" s="14"/>
      <c r="AA917" s="228"/>
      <c r="AB917" s="228"/>
      <c r="AC917" s="228"/>
      <c r="AD917" s="228"/>
      <c r="AE917" s="228"/>
      <c r="AG917" s="246"/>
      <c r="AN917" s="228"/>
      <c r="AO917" s="228"/>
      <c r="AP917" s="228"/>
      <c r="AQ917" s="228"/>
      <c r="AR917" s="228"/>
      <c r="AS917" s="228"/>
      <c r="AT917" s="228"/>
      <c r="AU917" s="228"/>
    </row>
    <row r="918" spans="3:64" x14ac:dyDescent="0.2">
      <c r="C918" s="14"/>
      <c r="D918" s="14"/>
      <c r="AA918" s="228"/>
      <c r="AB918" s="228"/>
      <c r="AC918" s="228"/>
      <c r="AD918" s="228"/>
      <c r="AE918" s="228"/>
      <c r="AG918" s="246"/>
      <c r="AN918" s="228"/>
      <c r="AO918" s="228"/>
      <c r="AP918" s="228"/>
      <c r="AQ918" s="228"/>
      <c r="AR918" s="228"/>
      <c r="AS918" s="228"/>
      <c r="AT918" s="228"/>
      <c r="AU918" s="228"/>
    </row>
    <row r="919" spans="3:64" x14ac:dyDescent="0.2">
      <c r="C919" s="14"/>
      <c r="D919" s="14"/>
      <c r="AA919" s="228"/>
      <c r="AB919" s="228"/>
      <c r="AC919" s="228"/>
      <c r="AD919" s="228"/>
      <c r="AE919" s="228"/>
      <c r="AG919" s="246"/>
      <c r="AN919" s="228"/>
      <c r="AO919" s="228"/>
      <c r="AP919" s="228"/>
      <c r="AQ919" s="228"/>
      <c r="AR919" s="228"/>
      <c r="AS919" s="228"/>
      <c r="AT919" s="228"/>
      <c r="AU919" s="228"/>
    </row>
    <row r="920" spans="3:64" x14ac:dyDescent="0.2">
      <c r="C920" s="14"/>
      <c r="D920" s="14"/>
      <c r="AA920" s="228"/>
      <c r="AB920" s="228"/>
      <c r="AC920" s="228"/>
      <c r="AD920" s="228"/>
      <c r="AE920" s="228"/>
      <c r="AG920" s="246"/>
      <c r="AN920" s="228"/>
      <c r="AO920" s="228"/>
      <c r="AP920" s="228"/>
      <c r="AQ920" s="228"/>
      <c r="AR920" s="228"/>
      <c r="AS920" s="228"/>
      <c r="AT920" s="228"/>
      <c r="AU920" s="228"/>
      <c r="AV920" s="228"/>
      <c r="AW920" s="228"/>
      <c r="AX920" s="228"/>
      <c r="AY920" s="228"/>
      <c r="AZ920" s="228"/>
      <c r="BA920" s="228"/>
      <c r="BB920" s="228"/>
      <c r="BC920" s="228"/>
      <c r="BD920" s="228"/>
      <c r="BE920" s="228"/>
      <c r="BF920" s="228"/>
      <c r="BG920" s="228"/>
      <c r="BH920" s="228"/>
      <c r="BI920" s="228"/>
      <c r="BJ920" s="228"/>
      <c r="BK920" s="228"/>
      <c r="BL920" s="228"/>
    </row>
    <row r="921" spans="3:64" x14ac:dyDescent="0.2">
      <c r="C921" s="14"/>
      <c r="D921" s="14"/>
      <c r="AA921" s="228"/>
      <c r="AB921" s="228"/>
      <c r="AC921" s="228"/>
      <c r="AD921" s="228"/>
      <c r="AE921" s="228"/>
      <c r="AG921" s="246"/>
      <c r="AN921" s="228"/>
      <c r="AO921" s="228"/>
      <c r="AP921" s="228"/>
      <c r="AQ921" s="228"/>
      <c r="AR921" s="228"/>
      <c r="AS921" s="228"/>
      <c r="AT921" s="228"/>
      <c r="AU921" s="228"/>
    </row>
    <row r="922" spans="3:64" x14ac:dyDescent="0.2">
      <c r="C922" s="14"/>
      <c r="D922" s="14"/>
      <c r="AA922" s="228"/>
      <c r="AB922" s="228"/>
      <c r="AC922" s="228"/>
      <c r="AD922" s="228"/>
      <c r="AE922" s="228"/>
      <c r="AG922" s="246"/>
      <c r="AN922" s="228"/>
      <c r="AO922" s="228"/>
      <c r="AP922" s="228"/>
      <c r="AQ922" s="228"/>
      <c r="AR922" s="228"/>
      <c r="AS922" s="228"/>
      <c r="AT922" s="228"/>
      <c r="AU922" s="228"/>
    </row>
    <row r="923" spans="3:64" x14ac:dyDescent="0.2">
      <c r="C923" s="14"/>
      <c r="D923" s="14"/>
      <c r="AA923" s="228"/>
      <c r="AB923" s="228"/>
      <c r="AC923" s="228"/>
      <c r="AD923" s="228"/>
      <c r="AE923" s="228"/>
      <c r="AG923" s="246"/>
      <c r="AN923" s="228"/>
      <c r="AO923" s="228"/>
      <c r="AP923" s="228"/>
      <c r="AQ923" s="228"/>
      <c r="AR923" s="228"/>
      <c r="AS923" s="228"/>
      <c r="AT923" s="228"/>
      <c r="AU923" s="228"/>
    </row>
    <row r="924" spans="3:64" x14ac:dyDescent="0.2">
      <c r="C924" s="14"/>
      <c r="D924" s="14"/>
      <c r="AA924" s="228"/>
      <c r="AB924" s="228"/>
      <c r="AC924" s="228"/>
      <c r="AD924" s="228"/>
      <c r="AE924" s="228"/>
      <c r="AG924" s="246"/>
      <c r="AN924" s="228"/>
      <c r="AO924" s="228"/>
      <c r="AP924" s="228"/>
      <c r="AQ924" s="228"/>
      <c r="AR924" s="228"/>
      <c r="AS924" s="228"/>
      <c r="AT924" s="228"/>
      <c r="AU924" s="228"/>
    </row>
    <row r="925" spans="3:64" x14ac:dyDescent="0.2">
      <c r="C925" s="14"/>
      <c r="D925" s="14"/>
      <c r="AA925" s="228"/>
      <c r="AB925" s="228"/>
      <c r="AC925" s="228"/>
      <c r="AD925" s="228"/>
      <c r="AE925" s="228"/>
      <c r="AG925" s="246"/>
      <c r="AN925" s="228"/>
      <c r="AO925" s="228"/>
      <c r="AP925" s="228"/>
      <c r="AQ925" s="228"/>
      <c r="AR925" s="228"/>
      <c r="AS925" s="228"/>
      <c r="AT925" s="228"/>
      <c r="AU925" s="228"/>
    </row>
    <row r="926" spans="3:64" x14ac:dyDescent="0.2">
      <c r="C926" s="14"/>
      <c r="D926" s="14"/>
      <c r="AA926" s="228"/>
      <c r="AB926" s="228"/>
      <c r="AC926" s="228"/>
      <c r="AD926" s="228"/>
      <c r="AE926" s="228"/>
      <c r="AG926" s="246"/>
      <c r="AN926" s="228"/>
      <c r="AO926" s="228"/>
      <c r="AP926" s="228"/>
      <c r="AQ926" s="228"/>
      <c r="AR926" s="228"/>
      <c r="AS926" s="228"/>
      <c r="AT926" s="228"/>
      <c r="AU926" s="228"/>
    </row>
    <row r="927" spans="3:64" x14ac:dyDescent="0.2">
      <c r="C927" s="14"/>
      <c r="D927" s="14"/>
      <c r="AA927" s="228"/>
      <c r="AB927" s="228"/>
      <c r="AC927" s="228"/>
      <c r="AD927" s="228"/>
      <c r="AE927" s="228"/>
      <c r="AG927" s="246"/>
      <c r="AN927" s="228"/>
      <c r="AO927" s="228"/>
      <c r="AP927" s="228"/>
      <c r="AQ927" s="228"/>
      <c r="AR927" s="228"/>
      <c r="AS927" s="228"/>
      <c r="AT927" s="228"/>
      <c r="AU927" s="228"/>
    </row>
    <row r="928" spans="3:64" x14ac:dyDescent="0.2">
      <c r="C928" s="14"/>
      <c r="D928" s="14"/>
      <c r="AA928" s="228"/>
      <c r="AB928" s="228"/>
      <c r="AC928" s="228"/>
      <c r="AD928" s="228"/>
      <c r="AE928" s="228"/>
      <c r="AG928" s="246"/>
      <c r="AN928" s="228"/>
      <c r="AO928" s="228"/>
      <c r="AP928" s="228"/>
      <c r="AQ928" s="228"/>
      <c r="AR928" s="228"/>
      <c r="AS928" s="228"/>
      <c r="AT928" s="228"/>
      <c r="AU928" s="228"/>
    </row>
    <row r="929" spans="3:64" x14ac:dyDescent="0.2">
      <c r="C929" s="14"/>
      <c r="D929" s="14"/>
      <c r="AA929" s="228"/>
      <c r="AB929" s="228"/>
      <c r="AC929" s="228"/>
      <c r="AD929" s="228"/>
      <c r="AE929" s="228"/>
      <c r="AG929" s="246"/>
      <c r="AN929" s="228"/>
      <c r="AO929" s="228"/>
      <c r="AP929" s="228"/>
      <c r="AQ929" s="228"/>
      <c r="AR929" s="228"/>
      <c r="AS929" s="228"/>
      <c r="AT929" s="228"/>
      <c r="AU929" s="228"/>
    </row>
    <row r="930" spans="3:64" x14ac:dyDescent="0.2">
      <c r="C930" s="14"/>
      <c r="D930" s="14"/>
      <c r="AA930" s="228"/>
      <c r="AB930" s="228"/>
      <c r="AC930" s="228"/>
      <c r="AD930" s="228"/>
      <c r="AE930" s="228"/>
      <c r="AG930" s="246"/>
      <c r="AN930" s="228"/>
      <c r="AO930" s="228"/>
      <c r="AP930" s="228"/>
      <c r="AQ930" s="228"/>
      <c r="AR930" s="228"/>
      <c r="AS930" s="228"/>
      <c r="AT930" s="228"/>
      <c r="AU930" s="228"/>
    </row>
    <row r="931" spans="3:64" x14ac:dyDescent="0.2">
      <c r="C931" s="14"/>
      <c r="D931" s="14"/>
      <c r="AA931" s="228"/>
      <c r="AB931" s="228"/>
      <c r="AC931" s="228"/>
      <c r="AD931" s="228"/>
      <c r="AE931" s="228"/>
      <c r="AG931" s="246"/>
      <c r="AN931" s="228"/>
      <c r="AO931" s="228"/>
      <c r="AP931" s="228"/>
      <c r="AQ931" s="228"/>
      <c r="AR931" s="228"/>
      <c r="AS931" s="228"/>
      <c r="AT931" s="228"/>
      <c r="AU931" s="228"/>
    </row>
    <row r="932" spans="3:64" x14ac:dyDescent="0.2">
      <c r="C932" s="14"/>
      <c r="D932" s="14"/>
      <c r="AA932" s="228"/>
      <c r="AB932" s="228"/>
      <c r="AC932" s="228"/>
      <c r="AD932" s="228"/>
      <c r="AE932" s="228"/>
      <c r="AG932" s="246"/>
      <c r="AN932" s="228"/>
      <c r="AO932" s="228"/>
      <c r="AP932" s="228"/>
      <c r="AQ932" s="228"/>
      <c r="AR932" s="228"/>
      <c r="AS932" s="228"/>
      <c r="AT932" s="228"/>
      <c r="AU932" s="228"/>
    </row>
    <row r="933" spans="3:64" x14ac:dyDescent="0.2">
      <c r="C933" s="14"/>
      <c r="D933" s="14"/>
      <c r="AA933" s="228"/>
      <c r="AB933" s="228"/>
      <c r="AC933" s="228"/>
      <c r="AD933" s="228"/>
      <c r="AE933" s="228"/>
      <c r="AG933" s="246"/>
      <c r="AN933" s="228"/>
      <c r="AO933" s="228"/>
      <c r="AP933" s="228"/>
      <c r="AQ933" s="228"/>
      <c r="AR933" s="228"/>
      <c r="AS933" s="228"/>
      <c r="AT933" s="228"/>
      <c r="AU933" s="228"/>
    </row>
    <row r="934" spans="3:64" x14ac:dyDescent="0.2">
      <c r="C934" s="14"/>
      <c r="D934" s="14"/>
      <c r="AA934" s="228"/>
      <c r="AB934" s="228"/>
      <c r="AC934" s="228"/>
      <c r="AD934" s="228"/>
      <c r="AE934" s="228"/>
      <c r="AG934" s="246"/>
      <c r="AN934" s="228"/>
      <c r="AO934" s="228"/>
      <c r="AP934" s="228"/>
      <c r="AQ934" s="228"/>
      <c r="AR934" s="228"/>
      <c r="AS934" s="228"/>
      <c r="AT934" s="228"/>
      <c r="AU934" s="228"/>
    </row>
    <row r="935" spans="3:64" x14ac:dyDescent="0.2">
      <c r="C935" s="14"/>
      <c r="D935" s="14"/>
      <c r="AA935" s="228"/>
      <c r="AB935" s="228"/>
      <c r="AC935" s="228"/>
      <c r="AD935" s="228"/>
      <c r="AE935" s="228"/>
      <c r="AG935" s="246"/>
      <c r="AN935" s="228"/>
      <c r="AO935" s="228"/>
      <c r="AP935" s="228"/>
      <c r="AQ935" s="228"/>
      <c r="AR935" s="228"/>
      <c r="AS935" s="228"/>
      <c r="AT935" s="228"/>
      <c r="AU935" s="228"/>
    </row>
    <row r="936" spans="3:64" x14ac:dyDescent="0.2">
      <c r="C936" s="14"/>
      <c r="D936" s="14"/>
      <c r="AA936" s="228"/>
      <c r="AB936" s="228"/>
      <c r="AC936" s="228"/>
      <c r="AD936" s="228"/>
      <c r="AE936" s="228"/>
      <c r="AG936" s="246"/>
      <c r="AN936" s="228"/>
      <c r="AO936" s="228"/>
      <c r="AP936" s="228"/>
      <c r="AQ936" s="228"/>
      <c r="AR936" s="228"/>
      <c r="AS936" s="228"/>
      <c r="AT936" s="228"/>
      <c r="AU936" s="228"/>
      <c r="AV936" s="228"/>
      <c r="AW936" s="228"/>
      <c r="AX936" s="228"/>
      <c r="AY936" s="228"/>
      <c r="AZ936" s="228"/>
      <c r="BA936" s="228"/>
      <c r="BB936" s="228"/>
      <c r="BC936" s="228"/>
      <c r="BD936" s="228"/>
      <c r="BE936" s="228"/>
      <c r="BF936" s="228"/>
      <c r="BG936" s="228"/>
      <c r="BH936" s="228"/>
      <c r="BI936" s="228"/>
      <c r="BJ936" s="228"/>
      <c r="BK936" s="228"/>
      <c r="BL936" s="228"/>
    </row>
    <row r="937" spans="3:64" x14ac:dyDescent="0.2">
      <c r="C937" s="14"/>
      <c r="D937" s="14"/>
      <c r="AA937" s="228"/>
      <c r="AB937" s="228"/>
      <c r="AC937" s="228"/>
      <c r="AD937" s="228"/>
      <c r="AE937" s="228"/>
      <c r="AG937" s="246"/>
      <c r="AN937" s="228"/>
      <c r="AO937" s="228"/>
      <c r="AP937" s="228"/>
      <c r="AQ937" s="228"/>
      <c r="AR937" s="228"/>
      <c r="AS937" s="228"/>
      <c r="AT937" s="228"/>
      <c r="AU937" s="228"/>
    </row>
    <row r="938" spans="3:64" x14ac:dyDescent="0.2">
      <c r="C938" s="14"/>
      <c r="D938" s="14"/>
      <c r="AA938" s="228"/>
      <c r="AB938" s="228"/>
      <c r="AC938" s="228"/>
      <c r="AD938" s="228"/>
      <c r="AE938" s="228"/>
      <c r="AG938" s="246"/>
      <c r="AN938" s="228"/>
      <c r="AO938" s="228"/>
      <c r="AP938" s="228"/>
      <c r="AQ938" s="228"/>
      <c r="AR938" s="228"/>
      <c r="AS938" s="228"/>
      <c r="AT938" s="228"/>
      <c r="AU938" s="228"/>
    </row>
    <row r="939" spans="3:64" x14ac:dyDescent="0.2">
      <c r="C939" s="14"/>
      <c r="D939" s="14"/>
      <c r="AA939" s="228"/>
      <c r="AB939" s="228"/>
      <c r="AC939" s="228"/>
      <c r="AD939" s="228"/>
      <c r="AE939" s="228"/>
      <c r="AG939" s="246"/>
      <c r="AN939" s="228"/>
      <c r="AO939" s="228"/>
      <c r="AP939" s="228"/>
      <c r="AQ939" s="228"/>
      <c r="AR939" s="228"/>
      <c r="AS939" s="228"/>
      <c r="AT939" s="228"/>
      <c r="AU939" s="228"/>
    </row>
    <row r="940" spans="3:64" x14ac:dyDescent="0.2">
      <c r="C940" s="14"/>
      <c r="D940" s="14"/>
      <c r="AA940" s="228"/>
      <c r="AB940" s="228"/>
      <c r="AC940" s="228"/>
      <c r="AD940" s="228"/>
      <c r="AE940" s="228"/>
      <c r="AG940" s="246"/>
      <c r="AN940" s="228"/>
      <c r="AO940" s="228"/>
      <c r="AP940" s="228"/>
      <c r="AQ940" s="228"/>
      <c r="AR940" s="228"/>
      <c r="AS940" s="228"/>
      <c r="AT940" s="228"/>
      <c r="AU940" s="228"/>
    </row>
    <row r="941" spans="3:64" x14ac:dyDescent="0.2">
      <c r="C941" s="14"/>
      <c r="D941" s="14"/>
      <c r="AA941" s="228"/>
      <c r="AB941" s="228"/>
      <c r="AC941" s="228"/>
      <c r="AD941" s="228"/>
      <c r="AE941" s="228"/>
      <c r="AG941" s="246"/>
      <c r="AN941" s="228"/>
      <c r="AO941" s="228"/>
      <c r="AP941" s="228"/>
      <c r="AQ941" s="228"/>
      <c r="AR941" s="228"/>
      <c r="AS941" s="228"/>
      <c r="AT941" s="228"/>
      <c r="AU941" s="228"/>
    </row>
    <row r="942" spans="3:64" x14ac:dyDescent="0.2">
      <c r="C942" s="14"/>
      <c r="D942" s="14"/>
      <c r="AA942" s="228"/>
      <c r="AB942" s="228"/>
      <c r="AC942" s="228"/>
      <c r="AD942" s="228"/>
      <c r="AE942" s="228"/>
      <c r="AG942" s="246"/>
      <c r="AN942" s="228"/>
      <c r="AO942" s="228"/>
      <c r="AP942" s="228"/>
      <c r="AQ942" s="228"/>
      <c r="AR942" s="228"/>
      <c r="AS942" s="228"/>
      <c r="AT942" s="228"/>
      <c r="AU942" s="228"/>
    </row>
    <row r="943" spans="3:64" x14ac:dyDescent="0.2">
      <c r="C943" s="14"/>
      <c r="D943" s="14"/>
      <c r="AA943" s="228"/>
      <c r="AB943" s="228"/>
      <c r="AC943" s="228"/>
      <c r="AD943" s="228"/>
      <c r="AE943" s="228"/>
      <c r="AG943" s="246"/>
      <c r="AN943" s="228"/>
      <c r="AO943" s="228"/>
      <c r="AP943" s="228"/>
      <c r="AQ943" s="228"/>
      <c r="AR943" s="228"/>
      <c r="AS943" s="228"/>
      <c r="AT943" s="228"/>
      <c r="AU943" s="228"/>
      <c r="AV943" s="228"/>
      <c r="AW943" s="228"/>
      <c r="AX943" s="228"/>
      <c r="AY943" s="228"/>
      <c r="AZ943" s="228"/>
      <c r="BA943" s="228"/>
      <c r="BB943" s="228"/>
      <c r="BC943" s="228"/>
      <c r="BD943" s="228"/>
      <c r="BE943" s="228"/>
      <c r="BF943" s="228"/>
      <c r="BG943" s="228"/>
      <c r="BH943" s="228"/>
      <c r="BI943" s="228"/>
      <c r="BJ943" s="228"/>
      <c r="BK943" s="228"/>
      <c r="BL943" s="228"/>
    </row>
    <row r="944" spans="3:64" x14ac:dyDescent="0.2">
      <c r="C944" s="14"/>
      <c r="D944" s="14"/>
      <c r="AA944" s="228"/>
      <c r="AB944" s="228"/>
      <c r="AC944" s="228"/>
      <c r="AD944" s="228"/>
      <c r="AE944" s="228"/>
      <c r="AG944" s="246"/>
      <c r="AN944" s="228"/>
      <c r="AO944" s="228"/>
      <c r="AP944" s="228"/>
      <c r="AQ944" s="228"/>
      <c r="AR944" s="228"/>
      <c r="AS944" s="228"/>
      <c r="AT944" s="228"/>
      <c r="AU944" s="228"/>
    </row>
    <row r="945" spans="3:64" x14ac:dyDescent="0.2">
      <c r="C945" s="14"/>
      <c r="D945" s="14"/>
      <c r="AA945" s="228"/>
      <c r="AB945" s="228"/>
      <c r="AC945" s="228"/>
      <c r="AD945" s="228"/>
      <c r="AE945" s="228"/>
      <c r="AG945" s="246"/>
      <c r="AN945" s="228"/>
      <c r="AO945" s="228"/>
      <c r="AP945" s="228"/>
      <c r="AQ945" s="228"/>
      <c r="AR945" s="228"/>
      <c r="AS945" s="228"/>
      <c r="AT945" s="228"/>
      <c r="AU945" s="228"/>
    </row>
    <row r="946" spans="3:64" x14ac:dyDescent="0.2">
      <c r="C946" s="14"/>
      <c r="D946" s="14"/>
      <c r="AA946" s="228"/>
      <c r="AB946" s="228"/>
      <c r="AC946" s="228"/>
      <c r="AD946" s="228"/>
      <c r="AE946" s="228"/>
      <c r="AG946" s="246"/>
      <c r="AN946" s="228"/>
      <c r="AO946" s="228"/>
      <c r="AP946" s="228"/>
      <c r="AQ946" s="228"/>
      <c r="AR946" s="228"/>
      <c r="AS946" s="228"/>
      <c r="AT946" s="228"/>
      <c r="AU946" s="228"/>
    </row>
    <row r="947" spans="3:64" x14ac:dyDescent="0.2">
      <c r="C947" s="14"/>
      <c r="D947" s="14"/>
      <c r="AA947" s="228"/>
      <c r="AB947" s="228"/>
      <c r="AC947" s="228"/>
      <c r="AD947" s="228"/>
      <c r="AE947" s="228"/>
      <c r="AG947" s="246"/>
      <c r="AN947" s="228"/>
      <c r="AO947" s="228"/>
      <c r="AP947" s="228"/>
      <c r="AQ947" s="228"/>
      <c r="AR947" s="228"/>
      <c r="AS947" s="228"/>
      <c r="AT947" s="228"/>
      <c r="AU947" s="228"/>
    </row>
    <row r="948" spans="3:64" x14ac:dyDescent="0.2">
      <c r="C948" s="14"/>
      <c r="D948" s="14"/>
      <c r="AA948" s="228"/>
      <c r="AB948" s="228"/>
      <c r="AC948" s="228"/>
      <c r="AD948" s="228"/>
      <c r="AE948" s="228"/>
      <c r="AG948" s="246"/>
      <c r="AN948" s="228"/>
      <c r="AO948" s="228"/>
      <c r="AP948" s="228"/>
      <c r="AQ948" s="228"/>
      <c r="AR948" s="228"/>
      <c r="AS948" s="228"/>
      <c r="AT948" s="228"/>
      <c r="AU948" s="228"/>
    </row>
    <row r="949" spans="3:64" x14ac:dyDescent="0.2">
      <c r="C949" s="14"/>
      <c r="D949" s="14"/>
      <c r="AA949" s="228"/>
      <c r="AB949" s="228"/>
      <c r="AC949" s="228"/>
      <c r="AD949" s="228"/>
      <c r="AE949" s="228"/>
      <c r="AG949" s="246"/>
      <c r="AN949" s="228"/>
      <c r="AO949" s="228"/>
      <c r="AP949" s="228"/>
      <c r="AQ949" s="228"/>
      <c r="AR949" s="228"/>
      <c r="AS949" s="228"/>
      <c r="AT949" s="228"/>
      <c r="AU949" s="228"/>
      <c r="AV949" s="228"/>
      <c r="AW949" s="228"/>
      <c r="AX949" s="228"/>
      <c r="AY949" s="228"/>
      <c r="AZ949" s="228"/>
      <c r="BA949" s="228"/>
      <c r="BB949" s="228"/>
      <c r="BC949" s="228"/>
      <c r="BD949" s="228"/>
      <c r="BE949" s="228"/>
      <c r="BF949" s="228"/>
      <c r="BG949" s="228"/>
      <c r="BH949" s="228"/>
      <c r="BI949" s="228"/>
      <c r="BJ949" s="228"/>
      <c r="BK949" s="228"/>
      <c r="BL949" s="228"/>
    </row>
    <row r="950" spans="3:64" x14ac:dyDescent="0.2">
      <c r="C950" s="14"/>
      <c r="D950" s="14"/>
      <c r="AA950" s="228"/>
      <c r="AB950" s="228"/>
      <c r="AC950" s="228"/>
      <c r="AD950" s="228"/>
      <c r="AE950" s="228"/>
      <c r="AG950" s="246"/>
      <c r="AN950" s="228"/>
      <c r="AO950" s="228"/>
      <c r="AP950" s="228"/>
      <c r="AQ950" s="228"/>
      <c r="AR950" s="228"/>
      <c r="AS950" s="228"/>
      <c r="AT950" s="228"/>
      <c r="AU950" s="228"/>
    </row>
    <row r="951" spans="3:64" x14ac:dyDescent="0.2">
      <c r="C951" s="14"/>
      <c r="D951" s="14"/>
      <c r="AA951" s="228"/>
      <c r="AB951" s="228"/>
      <c r="AC951" s="228"/>
      <c r="AD951" s="228"/>
      <c r="AE951" s="228"/>
      <c r="AG951" s="246"/>
      <c r="AN951" s="228"/>
      <c r="AO951" s="228"/>
      <c r="AP951" s="228"/>
      <c r="AQ951" s="228"/>
      <c r="AR951" s="228"/>
      <c r="AS951" s="228"/>
      <c r="AT951" s="228"/>
      <c r="AU951" s="228"/>
      <c r="AV951" s="228"/>
      <c r="AW951" s="228"/>
      <c r="AX951" s="228"/>
      <c r="AY951" s="228"/>
      <c r="AZ951" s="228"/>
      <c r="BA951" s="228"/>
      <c r="BB951" s="228"/>
      <c r="BC951" s="228"/>
      <c r="BD951" s="228"/>
      <c r="BE951" s="228"/>
      <c r="BF951" s="228"/>
      <c r="BG951" s="228"/>
      <c r="BH951" s="228"/>
      <c r="BI951" s="228"/>
      <c r="BJ951" s="228"/>
      <c r="BK951" s="228"/>
      <c r="BL951" s="228"/>
    </row>
    <row r="952" spans="3:64" x14ac:dyDescent="0.2">
      <c r="C952" s="14"/>
      <c r="D952" s="14"/>
      <c r="AA952" s="228"/>
      <c r="AB952" s="228"/>
      <c r="AC952" s="228"/>
      <c r="AD952" s="228"/>
      <c r="AE952" s="228"/>
      <c r="AG952" s="246"/>
      <c r="AN952" s="228"/>
      <c r="AO952" s="228"/>
      <c r="AP952" s="228"/>
      <c r="AQ952" s="228"/>
      <c r="AR952" s="228"/>
      <c r="AS952" s="228"/>
      <c r="AT952" s="228"/>
      <c r="AU952" s="228"/>
    </row>
    <row r="953" spans="3:64" x14ac:dyDescent="0.2">
      <c r="C953" s="14"/>
      <c r="D953" s="14"/>
      <c r="AA953" s="228"/>
      <c r="AB953" s="228"/>
      <c r="AC953" s="228"/>
      <c r="AD953" s="228"/>
      <c r="AE953" s="228"/>
      <c r="AG953" s="246"/>
      <c r="AN953" s="228"/>
      <c r="AO953" s="228"/>
      <c r="AP953" s="228"/>
      <c r="AQ953" s="228"/>
      <c r="AR953" s="228"/>
      <c r="AS953" s="228"/>
      <c r="AT953" s="228"/>
      <c r="AU953" s="228"/>
      <c r="AV953" s="228"/>
    </row>
    <row r="954" spans="3:64" x14ac:dyDescent="0.2">
      <c r="C954" s="14"/>
      <c r="D954" s="14"/>
      <c r="AA954" s="228"/>
      <c r="AB954" s="228"/>
      <c r="AC954" s="228"/>
      <c r="AD954" s="228"/>
      <c r="AE954" s="228"/>
      <c r="AG954" s="246"/>
      <c r="AN954" s="228"/>
      <c r="AO954" s="228"/>
      <c r="AP954" s="228"/>
      <c r="AQ954" s="228"/>
      <c r="AR954" s="228"/>
      <c r="AS954" s="228"/>
      <c r="AT954" s="228"/>
      <c r="AU954" s="228"/>
    </row>
    <row r="955" spans="3:64" x14ac:dyDescent="0.2">
      <c r="C955" s="14"/>
      <c r="D955" s="14"/>
      <c r="AA955" s="228"/>
      <c r="AB955" s="228"/>
      <c r="AC955" s="228"/>
      <c r="AD955" s="228"/>
      <c r="AE955" s="228"/>
      <c r="AG955" s="246"/>
      <c r="AN955" s="228"/>
      <c r="AO955" s="228"/>
      <c r="AP955" s="228"/>
      <c r="AQ955" s="228"/>
      <c r="AR955" s="228"/>
      <c r="AS955" s="228"/>
      <c r="AT955" s="228"/>
      <c r="AU955" s="228"/>
    </row>
    <row r="956" spans="3:64" x14ac:dyDescent="0.2">
      <c r="C956" s="14"/>
      <c r="D956" s="14"/>
      <c r="AA956" s="228"/>
      <c r="AB956" s="228"/>
      <c r="AC956" s="228"/>
      <c r="AD956" s="228"/>
      <c r="AE956" s="228"/>
      <c r="AG956" s="246"/>
      <c r="AN956" s="228"/>
      <c r="AO956" s="228"/>
      <c r="AP956" s="228"/>
      <c r="AQ956" s="228"/>
      <c r="AR956" s="228"/>
      <c r="AS956" s="228"/>
      <c r="AT956" s="228"/>
      <c r="AU956" s="228"/>
    </row>
    <row r="957" spans="3:64" x14ac:dyDescent="0.2">
      <c r="C957" s="14"/>
      <c r="D957" s="14"/>
      <c r="AA957" s="228"/>
      <c r="AB957" s="228"/>
      <c r="AC957" s="228"/>
      <c r="AD957" s="228"/>
      <c r="AE957" s="228"/>
      <c r="AG957" s="246"/>
      <c r="AN957" s="228"/>
      <c r="AO957" s="228"/>
      <c r="AP957" s="228"/>
      <c r="AQ957" s="228"/>
      <c r="AR957" s="228"/>
      <c r="AS957" s="228"/>
      <c r="AT957" s="228"/>
      <c r="AU957" s="228"/>
    </row>
    <row r="958" spans="3:64" x14ac:dyDescent="0.2">
      <c r="C958" s="14"/>
      <c r="D958" s="14"/>
      <c r="AA958" s="228"/>
      <c r="AB958" s="228"/>
      <c r="AC958" s="228"/>
      <c r="AD958" s="228"/>
      <c r="AE958" s="228"/>
      <c r="AG958" s="246"/>
      <c r="AN958" s="228"/>
      <c r="AO958" s="228"/>
      <c r="AP958" s="228"/>
      <c r="AQ958" s="228"/>
      <c r="AR958" s="228"/>
      <c r="AS958" s="228"/>
      <c r="AT958" s="228"/>
      <c r="AU958" s="228"/>
    </row>
    <row r="959" spans="3:64" x14ac:dyDescent="0.2">
      <c r="C959" s="14"/>
      <c r="D959" s="14"/>
      <c r="AA959" s="228"/>
      <c r="AB959" s="228"/>
      <c r="AC959" s="228"/>
      <c r="AD959" s="228"/>
      <c r="AE959" s="228"/>
      <c r="AG959" s="246"/>
      <c r="AN959" s="228"/>
      <c r="AO959" s="228"/>
      <c r="AP959" s="228"/>
      <c r="AQ959" s="228"/>
      <c r="AR959" s="228"/>
      <c r="AS959" s="228"/>
      <c r="AT959" s="228"/>
      <c r="AU959" s="228"/>
      <c r="AV959" s="228"/>
    </row>
    <row r="960" spans="3:64" x14ac:dyDescent="0.2">
      <c r="C960" s="14"/>
      <c r="D960" s="14"/>
      <c r="AA960" s="228"/>
      <c r="AB960" s="228"/>
      <c r="AC960" s="228"/>
      <c r="AD960" s="228"/>
      <c r="AE960" s="228"/>
      <c r="AG960" s="246"/>
      <c r="AN960" s="228"/>
      <c r="AO960" s="228"/>
      <c r="AP960" s="228"/>
      <c r="AQ960" s="228"/>
      <c r="AR960" s="228"/>
      <c r="AS960" s="228"/>
      <c r="AT960" s="228"/>
      <c r="AU960" s="228"/>
    </row>
    <row r="961" spans="3:48" x14ac:dyDescent="0.2">
      <c r="C961" s="14"/>
      <c r="D961" s="14"/>
      <c r="AA961" s="228"/>
      <c r="AB961" s="228"/>
      <c r="AC961" s="228"/>
      <c r="AD961" s="228"/>
      <c r="AE961" s="228"/>
      <c r="AG961" s="246"/>
      <c r="AN961" s="228"/>
      <c r="AO961" s="228"/>
      <c r="AP961" s="228"/>
      <c r="AQ961" s="228"/>
      <c r="AR961" s="228"/>
      <c r="AS961" s="228"/>
      <c r="AT961" s="228"/>
      <c r="AU961" s="228"/>
    </row>
    <row r="962" spans="3:48" x14ac:dyDescent="0.2">
      <c r="C962" s="14"/>
      <c r="D962" s="14"/>
      <c r="AA962" s="228"/>
      <c r="AB962" s="228"/>
      <c r="AC962" s="228"/>
      <c r="AD962" s="228"/>
      <c r="AE962" s="228"/>
      <c r="AG962" s="246"/>
      <c r="AN962" s="228"/>
      <c r="AO962" s="228"/>
      <c r="AP962" s="228"/>
      <c r="AQ962" s="228"/>
      <c r="AR962" s="228"/>
      <c r="AS962" s="228"/>
      <c r="AT962" s="228"/>
      <c r="AU962" s="228"/>
    </row>
    <row r="963" spans="3:48" x14ac:dyDescent="0.2">
      <c r="C963" s="14"/>
      <c r="D963" s="14"/>
      <c r="AA963" s="228"/>
      <c r="AB963" s="228"/>
      <c r="AC963" s="228"/>
      <c r="AD963" s="228"/>
      <c r="AE963" s="228"/>
      <c r="AG963" s="246"/>
      <c r="AN963" s="228"/>
      <c r="AO963" s="228"/>
      <c r="AP963" s="228"/>
      <c r="AQ963" s="228"/>
      <c r="AR963" s="228"/>
      <c r="AS963" s="228"/>
      <c r="AT963" s="228"/>
      <c r="AU963" s="228"/>
    </row>
    <row r="964" spans="3:48" x14ac:dyDescent="0.2">
      <c r="C964" s="14"/>
      <c r="D964" s="14"/>
      <c r="AA964" s="228"/>
      <c r="AB964" s="228"/>
      <c r="AC964" s="228"/>
      <c r="AD964" s="228"/>
      <c r="AE964" s="228"/>
      <c r="AG964" s="246"/>
      <c r="AN964" s="228"/>
      <c r="AO964" s="228"/>
      <c r="AP964" s="228"/>
      <c r="AQ964" s="228"/>
      <c r="AR964" s="228"/>
      <c r="AS964" s="228"/>
      <c r="AT964" s="228"/>
      <c r="AU964" s="228"/>
    </row>
    <row r="965" spans="3:48" x14ac:dyDescent="0.2">
      <c r="C965" s="14"/>
      <c r="D965" s="14"/>
      <c r="AA965" s="228"/>
      <c r="AB965" s="228"/>
      <c r="AC965" s="228"/>
      <c r="AD965" s="228"/>
      <c r="AE965" s="228"/>
      <c r="AG965" s="246"/>
      <c r="AN965" s="228"/>
      <c r="AO965" s="228"/>
      <c r="AP965" s="228"/>
      <c r="AQ965" s="228"/>
      <c r="AR965" s="228"/>
      <c r="AS965" s="228"/>
      <c r="AT965" s="228"/>
      <c r="AU965" s="228"/>
    </row>
    <row r="966" spans="3:48" x14ac:dyDescent="0.2">
      <c r="C966" s="14"/>
      <c r="D966" s="14"/>
      <c r="AA966" s="228"/>
      <c r="AB966" s="228"/>
      <c r="AC966" s="228"/>
      <c r="AD966" s="228"/>
      <c r="AE966" s="228"/>
      <c r="AG966" s="246"/>
      <c r="AN966" s="228"/>
      <c r="AO966" s="228"/>
      <c r="AP966" s="228"/>
      <c r="AQ966" s="228"/>
      <c r="AR966" s="228"/>
      <c r="AS966" s="228"/>
      <c r="AT966" s="228"/>
      <c r="AU966" s="228"/>
    </row>
    <row r="967" spans="3:48" x14ac:dyDescent="0.2">
      <c r="C967" s="14"/>
      <c r="D967" s="14"/>
      <c r="AA967" s="228"/>
      <c r="AB967" s="228"/>
      <c r="AC967" s="228"/>
      <c r="AD967" s="228"/>
      <c r="AE967" s="228"/>
      <c r="AG967" s="246"/>
      <c r="AN967" s="228"/>
      <c r="AO967" s="228"/>
      <c r="AP967" s="228"/>
      <c r="AQ967" s="228"/>
      <c r="AR967" s="228"/>
      <c r="AS967" s="228"/>
      <c r="AT967" s="228"/>
      <c r="AU967" s="228"/>
    </row>
    <row r="968" spans="3:48" x14ac:dyDescent="0.2">
      <c r="C968" s="14"/>
      <c r="D968" s="14"/>
      <c r="AA968" s="228"/>
      <c r="AB968" s="228"/>
      <c r="AC968" s="228"/>
      <c r="AD968" s="228"/>
      <c r="AE968" s="228"/>
      <c r="AG968" s="246"/>
      <c r="AN968" s="228"/>
      <c r="AO968" s="228"/>
      <c r="AP968" s="228"/>
      <c r="AQ968" s="228"/>
      <c r="AR968" s="228"/>
      <c r="AS968" s="228"/>
      <c r="AT968" s="228"/>
      <c r="AU968" s="228"/>
    </row>
    <row r="969" spans="3:48" x14ac:dyDescent="0.2">
      <c r="C969" s="14"/>
      <c r="D969" s="14"/>
      <c r="AA969" s="228"/>
      <c r="AB969" s="228"/>
      <c r="AC969" s="228"/>
      <c r="AD969" s="228"/>
      <c r="AE969" s="228"/>
      <c r="AG969" s="246"/>
      <c r="AN969" s="228"/>
      <c r="AO969" s="228"/>
      <c r="AP969" s="228"/>
      <c r="AQ969" s="228"/>
      <c r="AR969" s="228"/>
      <c r="AS969" s="228"/>
      <c r="AT969" s="228"/>
      <c r="AU969" s="228"/>
    </row>
    <row r="970" spans="3:48" x14ac:dyDescent="0.2">
      <c r="C970" s="14"/>
      <c r="D970" s="14"/>
      <c r="AA970" s="228"/>
      <c r="AB970" s="228"/>
      <c r="AC970" s="228"/>
      <c r="AD970" s="228"/>
      <c r="AE970" s="228"/>
      <c r="AG970" s="246"/>
      <c r="AN970" s="228"/>
      <c r="AO970" s="228"/>
      <c r="AP970" s="228"/>
      <c r="AQ970" s="228"/>
      <c r="AR970" s="228"/>
      <c r="AS970" s="228"/>
      <c r="AT970" s="228"/>
      <c r="AU970" s="228"/>
      <c r="AV970" s="228"/>
    </row>
    <row r="971" spans="3:48" x14ac:dyDescent="0.2">
      <c r="C971" s="14"/>
      <c r="D971" s="14"/>
      <c r="AA971" s="228"/>
      <c r="AB971" s="228"/>
      <c r="AC971" s="228"/>
      <c r="AD971" s="228"/>
      <c r="AE971" s="228"/>
      <c r="AG971" s="246"/>
      <c r="AN971" s="228"/>
      <c r="AO971" s="228"/>
      <c r="AP971" s="228"/>
      <c r="AQ971" s="228"/>
      <c r="AR971" s="228"/>
      <c r="AS971" s="228"/>
      <c r="AT971" s="228"/>
      <c r="AU971" s="228"/>
    </row>
    <row r="972" spans="3:48" x14ac:dyDescent="0.2">
      <c r="C972" s="14"/>
      <c r="D972" s="14"/>
      <c r="AA972" s="228"/>
      <c r="AB972" s="228"/>
      <c r="AC972" s="228"/>
      <c r="AD972" s="228"/>
      <c r="AE972" s="228"/>
      <c r="AG972" s="246"/>
      <c r="AN972" s="228"/>
      <c r="AO972" s="228"/>
      <c r="AP972" s="228"/>
      <c r="AQ972" s="228"/>
      <c r="AR972" s="228"/>
      <c r="AS972" s="228"/>
      <c r="AT972" s="228"/>
      <c r="AU972" s="228"/>
    </row>
    <row r="973" spans="3:48" x14ac:dyDescent="0.2">
      <c r="C973" s="14"/>
      <c r="D973" s="14"/>
      <c r="AA973" s="228"/>
      <c r="AB973" s="228"/>
      <c r="AC973" s="228"/>
      <c r="AD973" s="228"/>
      <c r="AE973" s="228"/>
      <c r="AG973" s="246"/>
      <c r="AN973" s="228"/>
      <c r="AO973" s="228"/>
      <c r="AP973" s="228"/>
      <c r="AQ973" s="228"/>
      <c r="AR973" s="228"/>
      <c r="AS973" s="228"/>
      <c r="AT973" s="228"/>
      <c r="AU973" s="228"/>
    </row>
    <row r="974" spans="3:48" x14ac:dyDescent="0.2">
      <c r="C974" s="14"/>
      <c r="D974" s="14"/>
      <c r="AA974" s="228"/>
      <c r="AB974" s="228"/>
      <c r="AC974" s="228"/>
      <c r="AD974" s="228"/>
      <c r="AE974" s="228"/>
      <c r="AG974" s="246"/>
      <c r="AN974" s="228"/>
      <c r="AO974" s="228"/>
      <c r="AP974" s="228"/>
      <c r="AQ974" s="228"/>
      <c r="AR974" s="228"/>
      <c r="AS974" s="228"/>
      <c r="AT974" s="228"/>
      <c r="AU974" s="228"/>
    </row>
    <row r="975" spans="3:48" x14ac:dyDescent="0.2">
      <c r="C975" s="14"/>
      <c r="D975" s="14"/>
      <c r="AA975" s="228"/>
      <c r="AB975" s="228"/>
      <c r="AC975" s="228"/>
      <c r="AD975" s="228"/>
      <c r="AE975" s="228"/>
      <c r="AG975" s="246"/>
      <c r="AN975" s="228"/>
      <c r="AO975" s="228"/>
      <c r="AP975" s="228"/>
      <c r="AQ975" s="228"/>
      <c r="AR975" s="228"/>
      <c r="AS975" s="228"/>
      <c r="AT975" s="228"/>
      <c r="AU975" s="228"/>
    </row>
    <row r="976" spans="3:48" x14ac:dyDescent="0.2">
      <c r="C976" s="14"/>
      <c r="D976" s="14"/>
      <c r="AA976" s="228"/>
      <c r="AB976" s="228"/>
      <c r="AC976" s="228"/>
      <c r="AD976" s="228"/>
      <c r="AE976" s="228"/>
      <c r="AG976" s="246"/>
      <c r="AN976" s="228"/>
      <c r="AO976" s="228"/>
      <c r="AP976" s="228"/>
      <c r="AQ976" s="228"/>
      <c r="AR976" s="228"/>
      <c r="AS976" s="228"/>
      <c r="AT976" s="228"/>
      <c r="AU976" s="228"/>
      <c r="AV976" s="228"/>
    </row>
    <row r="977" spans="3:64" x14ac:dyDescent="0.2">
      <c r="C977" s="14"/>
      <c r="D977" s="14"/>
      <c r="AA977" s="228"/>
      <c r="AB977" s="228"/>
      <c r="AC977" s="228"/>
      <c r="AD977" s="228"/>
      <c r="AE977" s="228"/>
      <c r="AG977" s="246"/>
      <c r="AN977" s="228"/>
      <c r="AO977" s="228"/>
      <c r="AP977" s="228"/>
      <c r="AQ977" s="228"/>
      <c r="AR977" s="228"/>
      <c r="AS977" s="228"/>
      <c r="AT977" s="228"/>
      <c r="AU977" s="228"/>
    </row>
    <row r="978" spans="3:64" x14ac:dyDescent="0.2">
      <c r="C978" s="14"/>
      <c r="D978" s="14"/>
      <c r="AA978" s="228"/>
      <c r="AB978" s="228"/>
      <c r="AC978" s="228"/>
      <c r="AD978" s="228"/>
      <c r="AE978" s="228"/>
      <c r="AG978" s="246"/>
      <c r="AN978" s="228"/>
      <c r="AO978" s="228"/>
      <c r="AP978" s="228"/>
      <c r="AQ978" s="228"/>
      <c r="AR978" s="228"/>
      <c r="AS978" s="228"/>
      <c r="AT978" s="228"/>
      <c r="AU978" s="228"/>
    </row>
    <row r="979" spans="3:64" x14ac:dyDescent="0.2">
      <c r="C979" s="14"/>
      <c r="D979" s="14"/>
      <c r="AA979" s="228"/>
      <c r="AB979" s="228"/>
      <c r="AC979" s="228"/>
      <c r="AD979" s="228"/>
      <c r="AE979" s="228"/>
      <c r="AG979" s="246"/>
      <c r="AN979" s="228"/>
      <c r="AO979" s="228"/>
      <c r="AP979" s="228"/>
      <c r="AQ979" s="228"/>
      <c r="AR979" s="228"/>
      <c r="AS979" s="228"/>
      <c r="AT979" s="228"/>
      <c r="AU979" s="228"/>
    </row>
    <row r="980" spans="3:64" x14ac:dyDescent="0.2">
      <c r="C980" s="14"/>
      <c r="D980" s="14"/>
      <c r="AA980" s="228"/>
      <c r="AB980" s="228"/>
      <c r="AC980" s="228"/>
      <c r="AD980" s="228"/>
      <c r="AE980" s="228"/>
      <c r="AG980" s="246"/>
      <c r="AN980" s="228"/>
      <c r="AO980" s="228"/>
      <c r="AP980" s="228"/>
      <c r="AQ980" s="228"/>
      <c r="AR980" s="228"/>
      <c r="AS980" s="228"/>
      <c r="AT980" s="228"/>
      <c r="AU980" s="228"/>
    </row>
    <row r="981" spans="3:64" x14ac:dyDescent="0.2">
      <c r="C981" s="14"/>
      <c r="D981" s="14"/>
      <c r="AA981" s="228"/>
      <c r="AB981" s="228"/>
      <c r="AC981" s="228"/>
      <c r="AD981" s="228"/>
      <c r="AE981" s="228"/>
      <c r="AG981" s="246"/>
      <c r="AN981" s="228"/>
      <c r="AO981" s="228"/>
      <c r="AP981" s="228"/>
      <c r="AQ981" s="228"/>
      <c r="AR981" s="228"/>
      <c r="AS981" s="228"/>
      <c r="AT981" s="228"/>
      <c r="AU981" s="228"/>
    </row>
    <row r="982" spans="3:64" x14ac:dyDescent="0.2">
      <c r="C982" s="14"/>
      <c r="D982" s="14"/>
      <c r="AA982" s="228"/>
      <c r="AB982" s="228"/>
      <c r="AC982" s="228"/>
      <c r="AD982" s="228"/>
      <c r="AE982" s="228"/>
      <c r="AG982" s="246"/>
      <c r="AN982" s="228"/>
      <c r="AO982" s="228"/>
      <c r="AP982" s="228"/>
      <c r="AQ982" s="228"/>
      <c r="AR982" s="228"/>
      <c r="AS982" s="228"/>
      <c r="AT982" s="228"/>
      <c r="AU982" s="228"/>
    </row>
    <row r="983" spans="3:64" x14ac:dyDescent="0.2">
      <c r="C983" s="14"/>
      <c r="D983" s="14"/>
      <c r="AA983" s="228"/>
      <c r="AB983" s="228"/>
      <c r="AC983" s="228"/>
      <c r="AD983" s="228"/>
      <c r="AE983" s="228"/>
      <c r="AG983" s="246"/>
      <c r="AN983" s="228"/>
      <c r="AO983" s="228"/>
      <c r="AP983" s="228"/>
      <c r="AQ983" s="228"/>
      <c r="AR983" s="228"/>
      <c r="AS983" s="228"/>
      <c r="AT983" s="228"/>
      <c r="AU983" s="228"/>
    </row>
    <row r="984" spans="3:64" x14ac:dyDescent="0.2">
      <c r="C984" s="14"/>
      <c r="D984" s="14"/>
      <c r="AA984" s="228"/>
      <c r="AB984" s="228"/>
      <c r="AC984" s="228"/>
      <c r="AD984" s="228"/>
      <c r="AE984" s="228"/>
      <c r="AG984" s="246"/>
      <c r="AN984" s="228"/>
      <c r="AO984" s="228"/>
      <c r="AP984" s="228"/>
      <c r="AQ984" s="228"/>
      <c r="AR984" s="228"/>
      <c r="AS984" s="228"/>
      <c r="AT984" s="228"/>
      <c r="AU984" s="228"/>
    </row>
    <row r="985" spans="3:64" x14ac:dyDescent="0.2">
      <c r="C985" s="14"/>
      <c r="D985" s="14"/>
      <c r="AA985" s="228"/>
      <c r="AB985" s="228"/>
      <c r="AC985" s="228"/>
      <c r="AD985" s="228"/>
      <c r="AE985" s="228"/>
      <c r="AG985" s="246"/>
      <c r="AN985" s="228"/>
      <c r="AO985" s="228"/>
      <c r="AP985" s="228"/>
      <c r="AQ985" s="228"/>
      <c r="AR985" s="228"/>
      <c r="AS985" s="228"/>
      <c r="AT985" s="228"/>
      <c r="AU985" s="228"/>
    </row>
    <row r="986" spans="3:64" x14ac:dyDescent="0.2">
      <c r="C986" s="14"/>
      <c r="D986" s="14"/>
      <c r="AA986" s="228"/>
      <c r="AB986" s="228"/>
      <c r="AC986" s="228"/>
      <c r="AD986" s="228"/>
      <c r="AE986" s="228"/>
      <c r="AG986" s="246"/>
      <c r="AN986" s="228"/>
      <c r="AO986" s="228"/>
      <c r="AP986" s="228"/>
      <c r="AQ986" s="228"/>
      <c r="AR986" s="228"/>
      <c r="AS986" s="228"/>
      <c r="AT986" s="228"/>
      <c r="AU986" s="228"/>
    </row>
    <row r="987" spans="3:64" x14ac:dyDescent="0.2">
      <c r="C987" s="14"/>
      <c r="D987" s="14"/>
      <c r="AA987" s="228"/>
      <c r="AB987" s="228"/>
      <c r="AC987" s="228"/>
      <c r="AD987" s="228"/>
      <c r="AE987" s="228"/>
      <c r="AG987" s="246"/>
      <c r="AN987" s="228"/>
      <c r="AO987" s="228"/>
      <c r="AP987" s="228"/>
      <c r="AQ987" s="228"/>
      <c r="AR987" s="228"/>
      <c r="AS987" s="228"/>
      <c r="AT987" s="228"/>
      <c r="AU987" s="228"/>
    </row>
    <row r="988" spans="3:64" x14ac:dyDescent="0.2">
      <c r="C988" s="14"/>
      <c r="D988" s="14"/>
      <c r="AA988" s="228"/>
      <c r="AB988" s="228"/>
      <c r="AC988" s="228"/>
      <c r="AD988" s="228"/>
      <c r="AE988" s="228"/>
      <c r="AG988" s="246"/>
      <c r="AN988" s="228"/>
      <c r="AO988" s="228"/>
      <c r="AP988" s="228"/>
      <c r="AQ988" s="228"/>
      <c r="AR988" s="228"/>
      <c r="AS988" s="228"/>
      <c r="AT988" s="228"/>
      <c r="AU988" s="228"/>
    </row>
    <row r="989" spans="3:64" x14ac:dyDescent="0.2">
      <c r="C989" s="14"/>
      <c r="D989" s="14"/>
      <c r="AA989" s="228"/>
      <c r="AB989" s="228"/>
      <c r="AC989" s="228"/>
      <c r="AD989" s="228"/>
      <c r="AE989" s="228"/>
      <c r="AG989" s="246"/>
      <c r="AN989" s="228"/>
      <c r="AO989" s="228"/>
      <c r="AP989" s="228"/>
      <c r="AQ989" s="228"/>
      <c r="AR989" s="228"/>
      <c r="AS989" s="228"/>
      <c r="AT989" s="228"/>
      <c r="AU989" s="228"/>
      <c r="AV989" s="228"/>
      <c r="AW989" s="228"/>
      <c r="AX989" s="228"/>
      <c r="AY989" s="228"/>
      <c r="AZ989" s="228"/>
      <c r="BA989" s="228"/>
      <c r="BB989" s="228"/>
      <c r="BC989" s="228"/>
      <c r="BD989" s="228"/>
      <c r="BE989" s="228"/>
      <c r="BF989" s="228"/>
      <c r="BG989" s="228"/>
      <c r="BH989" s="228"/>
      <c r="BI989" s="228"/>
      <c r="BJ989" s="228"/>
      <c r="BK989" s="228"/>
      <c r="BL989" s="228"/>
    </row>
    <row r="990" spans="3:64" x14ac:dyDescent="0.2">
      <c r="C990" s="14"/>
      <c r="D990" s="14"/>
      <c r="AA990" s="228"/>
      <c r="AB990" s="228"/>
      <c r="AC990" s="228"/>
      <c r="AD990" s="228"/>
      <c r="AE990" s="228"/>
      <c r="AG990" s="246"/>
      <c r="AN990" s="228"/>
      <c r="AO990" s="228"/>
      <c r="AP990" s="228"/>
      <c r="AQ990" s="228"/>
      <c r="AR990" s="228"/>
      <c r="AS990" s="228"/>
      <c r="AT990" s="228"/>
      <c r="AU990" s="228"/>
    </row>
    <row r="991" spans="3:64" x14ac:dyDescent="0.2">
      <c r="C991" s="14"/>
      <c r="D991" s="14"/>
      <c r="AA991" s="228"/>
      <c r="AB991" s="228"/>
      <c r="AC991" s="228"/>
      <c r="AD991" s="228"/>
      <c r="AE991" s="228"/>
      <c r="AG991" s="246"/>
      <c r="AN991" s="228"/>
      <c r="AO991" s="228"/>
      <c r="AP991" s="228"/>
      <c r="AQ991" s="228"/>
      <c r="AR991" s="228"/>
      <c r="AS991" s="228"/>
      <c r="AT991" s="228"/>
      <c r="AU991" s="228"/>
    </row>
    <row r="992" spans="3:64" x14ac:dyDescent="0.2">
      <c r="C992" s="14"/>
      <c r="D992" s="14"/>
      <c r="AA992" s="228"/>
      <c r="AB992" s="228"/>
      <c r="AC992" s="228"/>
      <c r="AD992" s="228"/>
      <c r="AE992" s="228"/>
      <c r="AG992" s="246"/>
      <c r="AN992" s="228"/>
      <c r="AO992" s="228"/>
      <c r="AP992" s="228"/>
      <c r="AQ992" s="228"/>
      <c r="AR992" s="228"/>
      <c r="AS992" s="228"/>
      <c r="AT992" s="228"/>
      <c r="AU992" s="228"/>
    </row>
    <row r="993" spans="3:64" x14ac:dyDescent="0.2">
      <c r="C993" s="14"/>
      <c r="D993" s="14"/>
      <c r="AA993" s="228"/>
      <c r="AB993" s="228"/>
      <c r="AC993" s="228"/>
      <c r="AD993" s="228"/>
      <c r="AE993" s="228"/>
      <c r="AG993" s="246"/>
      <c r="AN993" s="228"/>
      <c r="AO993" s="228"/>
      <c r="AP993" s="228"/>
      <c r="AQ993" s="228"/>
      <c r="AR993" s="228"/>
      <c r="AS993" s="228"/>
      <c r="AT993" s="228"/>
      <c r="AU993" s="228"/>
    </row>
    <row r="994" spans="3:64" x14ac:dyDescent="0.2">
      <c r="C994" s="14"/>
      <c r="D994" s="14"/>
      <c r="AA994" s="228"/>
      <c r="AB994" s="228"/>
      <c r="AC994" s="228"/>
      <c r="AD994" s="228"/>
      <c r="AE994" s="228"/>
      <c r="AG994" s="246"/>
      <c r="AN994" s="228"/>
      <c r="AO994" s="228"/>
      <c r="AP994" s="228"/>
      <c r="AQ994" s="228"/>
      <c r="AR994" s="228"/>
      <c r="AS994" s="228"/>
      <c r="AT994" s="228"/>
      <c r="AU994" s="228"/>
    </row>
    <row r="995" spans="3:64" x14ac:dyDescent="0.2">
      <c r="C995" s="14"/>
      <c r="D995" s="14"/>
      <c r="AA995" s="228"/>
      <c r="AB995" s="228"/>
      <c r="AC995" s="228"/>
      <c r="AD995" s="228"/>
      <c r="AE995" s="228"/>
      <c r="AG995" s="246"/>
      <c r="AN995" s="228"/>
      <c r="AO995" s="228"/>
      <c r="AP995" s="228"/>
      <c r="AQ995" s="228"/>
      <c r="AR995" s="228"/>
      <c r="AS995" s="228"/>
      <c r="AT995" s="228"/>
      <c r="AU995" s="228"/>
    </row>
    <row r="996" spans="3:64" x14ac:dyDescent="0.2">
      <c r="C996" s="14"/>
      <c r="D996" s="14"/>
      <c r="AA996" s="228"/>
      <c r="AB996" s="228"/>
      <c r="AC996" s="228"/>
      <c r="AD996" s="228"/>
      <c r="AE996" s="228"/>
      <c r="AG996" s="246"/>
      <c r="AN996" s="228"/>
      <c r="AO996" s="228"/>
      <c r="AP996" s="228"/>
      <c r="AQ996" s="228"/>
      <c r="AR996" s="228"/>
      <c r="AS996" s="228"/>
      <c r="AT996" s="228"/>
      <c r="AU996" s="228"/>
    </row>
    <row r="997" spans="3:64" x14ac:dyDescent="0.2">
      <c r="C997" s="14"/>
      <c r="D997" s="14"/>
      <c r="AA997" s="228"/>
      <c r="AB997" s="228"/>
      <c r="AC997" s="228"/>
      <c r="AD997" s="228"/>
      <c r="AE997" s="228"/>
      <c r="AG997" s="246"/>
      <c r="AN997" s="228"/>
      <c r="AO997" s="228"/>
      <c r="AP997" s="228"/>
      <c r="AQ997" s="228"/>
      <c r="AR997" s="228"/>
      <c r="AS997" s="228"/>
      <c r="AT997" s="228"/>
      <c r="AU997" s="228"/>
    </row>
    <row r="998" spans="3:64" x14ac:dyDescent="0.2">
      <c r="C998" s="14"/>
      <c r="D998" s="14"/>
      <c r="AA998" s="228"/>
      <c r="AB998" s="228"/>
      <c r="AC998" s="228"/>
      <c r="AD998" s="228"/>
      <c r="AE998" s="228"/>
      <c r="AG998" s="246"/>
      <c r="AN998" s="228"/>
      <c r="AO998" s="228"/>
      <c r="AP998" s="228"/>
      <c r="AQ998" s="228"/>
      <c r="AR998" s="228"/>
      <c r="AS998" s="228"/>
      <c r="AT998" s="228"/>
      <c r="AU998" s="228"/>
    </row>
    <row r="999" spans="3:64" x14ac:dyDescent="0.2">
      <c r="C999" s="14"/>
      <c r="D999" s="14"/>
      <c r="AA999" s="228"/>
      <c r="AB999" s="228"/>
      <c r="AC999" s="228"/>
      <c r="AD999" s="228"/>
      <c r="AE999" s="228"/>
      <c r="AG999" s="246"/>
      <c r="AN999" s="228"/>
      <c r="AO999" s="228"/>
      <c r="AP999" s="228"/>
      <c r="AQ999" s="228"/>
      <c r="AR999" s="228"/>
      <c r="AS999" s="228"/>
      <c r="AT999" s="228"/>
      <c r="AU999" s="228"/>
    </row>
    <row r="1000" spans="3:64" x14ac:dyDescent="0.2">
      <c r="C1000" s="14"/>
      <c r="D1000" s="14"/>
      <c r="AA1000" s="228"/>
      <c r="AB1000" s="228"/>
      <c r="AC1000" s="228"/>
      <c r="AD1000" s="228"/>
      <c r="AE1000" s="228"/>
      <c r="AG1000" s="246"/>
      <c r="AN1000" s="228"/>
      <c r="AO1000" s="228"/>
      <c r="AP1000" s="228"/>
      <c r="AQ1000" s="228"/>
      <c r="AR1000" s="228"/>
      <c r="AS1000" s="228"/>
      <c r="AT1000" s="228"/>
      <c r="AU1000" s="228"/>
    </row>
    <row r="1001" spans="3:64" x14ac:dyDescent="0.2">
      <c r="C1001" s="14"/>
      <c r="D1001" s="14"/>
      <c r="AA1001" s="228"/>
      <c r="AB1001" s="228"/>
      <c r="AC1001" s="228"/>
      <c r="AD1001" s="228"/>
      <c r="AE1001" s="228"/>
      <c r="AG1001" s="246"/>
      <c r="AN1001" s="228"/>
      <c r="AO1001" s="228"/>
      <c r="AP1001" s="228"/>
      <c r="AQ1001" s="228"/>
      <c r="AR1001" s="228"/>
      <c r="AS1001" s="228"/>
      <c r="AT1001" s="228"/>
      <c r="AU1001" s="228"/>
    </row>
    <row r="1002" spans="3:64" x14ac:dyDescent="0.2">
      <c r="C1002" s="14"/>
      <c r="D1002" s="14"/>
      <c r="AA1002" s="228"/>
      <c r="AB1002" s="228"/>
      <c r="AC1002" s="228"/>
      <c r="AD1002" s="228"/>
      <c r="AE1002" s="228"/>
      <c r="AG1002" s="246"/>
      <c r="AN1002" s="228"/>
      <c r="AO1002" s="228"/>
      <c r="AP1002" s="228"/>
      <c r="AQ1002" s="228"/>
      <c r="AR1002" s="228"/>
      <c r="AS1002" s="228"/>
      <c r="AT1002" s="228"/>
      <c r="AU1002" s="228"/>
    </row>
    <row r="1003" spans="3:64" x14ac:dyDescent="0.2">
      <c r="C1003" s="14"/>
      <c r="D1003" s="14"/>
      <c r="AA1003" s="228"/>
      <c r="AB1003" s="228"/>
      <c r="AC1003" s="228"/>
      <c r="AD1003" s="228"/>
      <c r="AE1003" s="228"/>
      <c r="AG1003" s="246"/>
      <c r="AN1003" s="228"/>
      <c r="AO1003" s="228"/>
      <c r="AP1003" s="228"/>
      <c r="AQ1003" s="228"/>
      <c r="AR1003" s="228"/>
      <c r="AS1003" s="228"/>
      <c r="AT1003" s="228"/>
      <c r="AU1003" s="228"/>
    </row>
    <row r="1004" spans="3:64" x14ac:dyDescent="0.2">
      <c r="C1004" s="14"/>
      <c r="D1004" s="14"/>
      <c r="AA1004" s="228"/>
      <c r="AB1004" s="228"/>
      <c r="AC1004" s="228"/>
      <c r="AD1004" s="228"/>
      <c r="AE1004" s="228"/>
      <c r="AG1004" s="246"/>
      <c r="AN1004" s="228"/>
      <c r="AO1004" s="228"/>
      <c r="AP1004" s="228"/>
      <c r="AQ1004" s="228"/>
      <c r="AR1004" s="228"/>
      <c r="AS1004" s="228"/>
      <c r="AT1004" s="228"/>
      <c r="AU1004" s="228"/>
    </row>
    <row r="1005" spans="3:64" x14ac:dyDescent="0.2">
      <c r="C1005" s="14"/>
      <c r="D1005" s="14"/>
      <c r="AA1005" s="228"/>
      <c r="AB1005" s="228"/>
      <c r="AC1005" s="228"/>
      <c r="AD1005" s="228"/>
      <c r="AE1005" s="228"/>
      <c r="AG1005" s="246"/>
      <c r="AN1005" s="228"/>
      <c r="AO1005" s="228"/>
      <c r="AP1005" s="228"/>
      <c r="AQ1005" s="228"/>
      <c r="AR1005" s="228"/>
      <c r="AS1005" s="228"/>
      <c r="AT1005" s="228"/>
      <c r="AU1005" s="228"/>
    </row>
    <row r="1006" spans="3:64" x14ac:dyDescent="0.2">
      <c r="C1006" s="14"/>
      <c r="D1006" s="14"/>
      <c r="AA1006" s="228"/>
      <c r="AB1006" s="228"/>
      <c r="AC1006" s="228"/>
      <c r="AD1006" s="228"/>
      <c r="AE1006" s="228"/>
      <c r="AG1006" s="246"/>
      <c r="AN1006" s="228"/>
      <c r="AO1006" s="228"/>
      <c r="AP1006" s="228"/>
      <c r="AQ1006" s="228"/>
      <c r="AR1006" s="228"/>
      <c r="AS1006" s="228"/>
      <c r="AT1006" s="228"/>
      <c r="AU1006" s="228"/>
    </row>
    <row r="1007" spans="3:64" x14ac:dyDescent="0.2">
      <c r="C1007" s="14"/>
      <c r="D1007" s="14"/>
      <c r="AA1007" s="228"/>
      <c r="AB1007" s="228"/>
      <c r="AC1007" s="228"/>
      <c r="AD1007" s="228"/>
      <c r="AE1007" s="228"/>
      <c r="AG1007" s="246"/>
      <c r="AN1007" s="228"/>
      <c r="AO1007" s="228"/>
      <c r="AP1007" s="228"/>
      <c r="AQ1007" s="228"/>
      <c r="AR1007" s="228"/>
      <c r="AS1007" s="228"/>
      <c r="AT1007" s="228"/>
      <c r="AU1007" s="228"/>
      <c r="AV1007" s="228"/>
      <c r="AW1007" s="228"/>
      <c r="AX1007" s="228"/>
      <c r="AY1007" s="228"/>
      <c r="AZ1007" s="228"/>
      <c r="BA1007" s="228"/>
      <c r="BB1007" s="228"/>
      <c r="BC1007" s="228"/>
      <c r="BD1007" s="228"/>
      <c r="BE1007" s="228"/>
      <c r="BF1007" s="228"/>
      <c r="BG1007" s="228"/>
      <c r="BH1007" s="228"/>
      <c r="BI1007" s="228"/>
      <c r="BJ1007" s="228"/>
      <c r="BK1007" s="228"/>
      <c r="BL1007" s="228"/>
    </row>
    <row r="1008" spans="3:64" x14ac:dyDescent="0.2">
      <c r="C1008" s="14"/>
      <c r="D1008" s="14"/>
      <c r="AA1008" s="228"/>
      <c r="AB1008" s="228"/>
      <c r="AC1008" s="228"/>
      <c r="AD1008" s="228"/>
      <c r="AE1008" s="228"/>
      <c r="AG1008" s="246"/>
      <c r="AN1008" s="228"/>
      <c r="AO1008" s="228"/>
      <c r="AP1008" s="228"/>
      <c r="AQ1008" s="228"/>
      <c r="AR1008" s="228"/>
      <c r="AS1008" s="228"/>
      <c r="AT1008" s="228"/>
      <c r="AU1008" s="228"/>
    </row>
    <row r="1009" spans="3:47" x14ac:dyDescent="0.2">
      <c r="C1009" s="14"/>
      <c r="D1009" s="14"/>
      <c r="AA1009" s="228"/>
      <c r="AB1009" s="228"/>
      <c r="AC1009" s="228"/>
      <c r="AD1009" s="228"/>
      <c r="AE1009" s="228"/>
      <c r="AG1009" s="246"/>
      <c r="AN1009" s="228"/>
      <c r="AO1009" s="228"/>
      <c r="AP1009" s="228"/>
      <c r="AQ1009" s="228"/>
      <c r="AR1009" s="228"/>
      <c r="AS1009" s="228"/>
      <c r="AT1009" s="228"/>
      <c r="AU1009" s="228"/>
    </row>
    <row r="1010" spans="3:47" x14ac:dyDescent="0.2">
      <c r="C1010" s="14"/>
      <c r="D1010" s="14"/>
      <c r="AA1010" s="228"/>
      <c r="AB1010" s="228"/>
      <c r="AC1010" s="228"/>
      <c r="AD1010" s="228"/>
      <c r="AE1010" s="228"/>
      <c r="AG1010" s="246"/>
      <c r="AN1010" s="228"/>
      <c r="AO1010" s="228"/>
      <c r="AP1010" s="228"/>
      <c r="AQ1010" s="228"/>
      <c r="AR1010" s="228"/>
      <c r="AS1010" s="228"/>
      <c r="AT1010" s="228"/>
      <c r="AU1010" s="228"/>
    </row>
    <row r="1011" spans="3:47" x14ac:dyDescent="0.2">
      <c r="C1011" s="14"/>
      <c r="D1011" s="14"/>
      <c r="AA1011" s="228"/>
      <c r="AB1011" s="228"/>
      <c r="AC1011" s="228"/>
      <c r="AD1011" s="228"/>
      <c r="AE1011" s="228"/>
      <c r="AG1011" s="246"/>
      <c r="AN1011" s="228"/>
      <c r="AO1011" s="228"/>
      <c r="AP1011" s="228"/>
      <c r="AQ1011" s="228"/>
      <c r="AR1011" s="228"/>
      <c r="AS1011" s="228"/>
      <c r="AT1011" s="228"/>
      <c r="AU1011" s="228"/>
    </row>
    <row r="1012" spans="3:47" x14ac:dyDescent="0.2">
      <c r="C1012" s="14"/>
      <c r="D1012" s="14"/>
      <c r="AA1012" s="228"/>
      <c r="AB1012" s="228"/>
      <c r="AC1012" s="228"/>
      <c r="AD1012" s="228"/>
      <c r="AE1012" s="228"/>
      <c r="AG1012" s="246"/>
      <c r="AN1012" s="228"/>
      <c r="AO1012" s="228"/>
      <c r="AP1012" s="228"/>
      <c r="AQ1012" s="228"/>
      <c r="AR1012" s="228"/>
      <c r="AS1012" s="228"/>
      <c r="AT1012" s="228"/>
      <c r="AU1012" s="228"/>
    </row>
    <row r="1013" spans="3:47" x14ac:dyDescent="0.2">
      <c r="C1013" s="14"/>
      <c r="D1013" s="14"/>
      <c r="AA1013" s="228"/>
      <c r="AB1013" s="228"/>
      <c r="AC1013" s="228"/>
      <c r="AD1013" s="228"/>
      <c r="AE1013" s="228"/>
      <c r="AG1013" s="246"/>
      <c r="AN1013" s="228"/>
      <c r="AO1013" s="228"/>
      <c r="AP1013" s="228"/>
      <c r="AQ1013" s="228"/>
      <c r="AR1013" s="228"/>
      <c r="AS1013" s="228"/>
      <c r="AT1013" s="228"/>
      <c r="AU1013" s="228"/>
    </row>
    <row r="1014" spans="3:47" x14ac:dyDescent="0.2">
      <c r="C1014" s="14"/>
      <c r="D1014" s="14"/>
      <c r="AA1014" s="228"/>
      <c r="AB1014" s="228"/>
      <c r="AC1014" s="228"/>
      <c r="AD1014" s="228"/>
      <c r="AE1014" s="228"/>
      <c r="AG1014" s="246"/>
      <c r="AN1014" s="228"/>
      <c r="AO1014" s="228"/>
      <c r="AP1014" s="228"/>
      <c r="AQ1014" s="228"/>
      <c r="AR1014" s="228"/>
      <c r="AS1014" s="228"/>
      <c r="AT1014" s="228"/>
      <c r="AU1014" s="228"/>
    </row>
    <row r="1015" spans="3:47" x14ac:dyDescent="0.2">
      <c r="C1015" s="14"/>
      <c r="D1015" s="14"/>
      <c r="AA1015" s="228"/>
      <c r="AB1015" s="228"/>
      <c r="AC1015" s="228"/>
      <c r="AD1015" s="228"/>
      <c r="AE1015" s="228"/>
      <c r="AG1015" s="246"/>
      <c r="AN1015" s="228"/>
      <c r="AO1015" s="228"/>
      <c r="AP1015" s="228"/>
      <c r="AQ1015" s="228"/>
      <c r="AR1015" s="228"/>
      <c r="AS1015" s="228"/>
      <c r="AT1015" s="228"/>
      <c r="AU1015" s="228"/>
    </row>
    <row r="1016" spans="3:47" x14ac:dyDescent="0.2">
      <c r="C1016" s="14"/>
      <c r="D1016" s="14"/>
      <c r="AA1016" s="228"/>
      <c r="AB1016" s="228"/>
      <c r="AC1016" s="228"/>
      <c r="AD1016" s="228"/>
      <c r="AE1016" s="228"/>
      <c r="AG1016" s="246"/>
      <c r="AN1016" s="228"/>
      <c r="AO1016" s="228"/>
      <c r="AP1016" s="228"/>
      <c r="AQ1016" s="228"/>
      <c r="AR1016" s="228"/>
      <c r="AS1016" s="228"/>
      <c r="AT1016" s="228"/>
      <c r="AU1016" s="228"/>
    </row>
    <row r="1017" spans="3:47" x14ac:dyDescent="0.2">
      <c r="C1017" s="14"/>
      <c r="D1017" s="14"/>
      <c r="AA1017" s="228"/>
      <c r="AB1017" s="228"/>
      <c r="AC1017" s="228"/>
      <c r="AD1017" s="228"/>
      <c r="AE1017" s="228"/>
      <c r="AG1017" s="246"/>
      <c r="AN1017" s="228"/>
      <c r="AO1017" s="228"/>
      <c r="AP1017" s="228"/>
      <c r="AQ1017" s="228"/>
      <c r="AR1017" s="228"/>
      <c r="AS1017" s="228"/>
      <c r="AT1017" s="228"/>
      <c r="AU1017" s="228"/>
    </row>
    <row r="1018" spans="3:47" x14ac:dyDescent="0.2">
      <c r="C1018" s="14"/>
      <c r="D1018" s="14"/>
      <c r="AA1018" s="228"/>
      <c r="AB1018" s="228"/>
      <c r="AC1018" s="228"/>
      <c r="AD1018" s="228"/>
      <c r="AE1018" s="228"/>
      <c r="AG1018" s="246"/>
      <c r="AN1018" s="228"/>
      <c r="AO1018" s="228"/>
      <c r="AP1018" s="228"/>
      <c r="AQ1018" s="228"/>
      <c r="AR1018" s="228"/>
      <c r="AS1018" s="228"/>
      <c r="AT1018" s="228"/>
      <c r="AU1018" s="228"/>
    </row>
    <row r="1019" spans="3:47" x14ac:dyDescent="0.2">
      <c r="C1019" s="14"/>
      <c r="D1019" s="14"/>
      <c r="AA1019" s="228"/>
      <c r="AB1019" s="228"/>
      <c r="AC1019" s="228"/>
      <c r="AD1019" s="228"/>
      <c r="AE1019" s="228"/>
      <c r="AG1019" s="246"/>
      <c r="AN1019" s="228"/>
      <c r="AO1019" s="228"/>
      <c r="AP1019" s="228"/>
      <c r="AQ1019" s="228"/>
      <c r="AR1019" s="228"/>
      <c r="AS1019" s="228"/>
      <c r="AT1019" s="228"/>
      <c r="AU1019" s="228"/>
    </row>
    <row r="1020" spans="3:47" x14ac:dyDescent="0.2">
      <c r="C1020" s="14"/>
      <c r="D1020" s="14"/>
      <c r="AA1020" s="228"/>
      <c r="AB1020" s="228"/>
      <c r="AC1020" s="228"/>
      <c r="AD1020" s="228"/>
      <c r="AE1020" s="228"/>
      <c r="AG1020" s="246"/>
      <c r="AN1020" s="228"/>
      <c r="AO1020" s="228"/>
      <c r="AP1020" s="228"/>
      <c r="AQ1020" s="228"/>
      <c r="AR1020" s="228"/>
      <c r="AS1020" s="228"/>
      <c r="AT1020" s="228"/>
      <c r="AU1020" s="228"/>
    </row>
    <row r="1021" spans="3:47" x14ac:dyDescent="0.2">
      <c r="C1021" s="14"/>
      <c r="D1021" s="14"/>
      <c r="AA1021" s="228"/>
      <c r="AB1021" s="228"/>
      <c r="AC1021" s="228"/>
      <c r="AD1021" s="228"/>
      <c r="AE1021" s="228"/>
      <c r="AG1021" s="246"/>
      <c r="AN1021" s="228"/>
      <c r="AO1021" s="228"/>
      <c r="AP1021" s="228"/>
      <c r="AQ1021" s="228"/>
      <c r="AR1021" s="228"/>
      <c r="AS1021" s="228"/>
      <c r="AT1021" s="228"/>
      <c r="AU1021" s="228"/>
    </row>
    <row r="1022" spans="3:47" x14ac:dyDescent="0.2">
      <c r="C1022" s="14"/>
      <c r="D1022" s="14"/>
      <c r="AA1022" s="228"/>
      <c r="AB1022" s="228"/>
      <c r="AC1022" s="228"/>
      <c r="AD1022" s="228"/>
      <c r="AE1022" s="228"/>
      <c r="AG1022" s="246"/>
      <c r="AN1022" s="228"/>
      <c r="AO1022" s="228"/>
      <c r="AP1022" s="228"/>
      <c r="AQ1022" s="228"/>
      <c r="AR1022" s="228"/>
      <c r="AS1022" s="228"/>
      <c r="AT1022" s="228"/>
      <c r="AU1022" s="228"/>
    </row>
    <row r="1023" spans="3:47" x14ac:dyDescent="0.2">
      <c r="C1023" s="14"/>
      <c r="D1023" s="14"/>
      <c r="AA1023" s="228"/>
      <c r="AB1023" s="228"/>
      <c r="AC1023" s="228"/>
      <c r="AD1023" s="228"/>
      <c r="AE1023" s="228"/>
      <c r="AG1023" s="246"/>
      <c r="AN1023" s="228"/>
      <c r="AO1023" s="228"/>
      <c r="AP1023" s="228"/>
      <c r="AQ1023" s="228"/>
      <c r="AR1023" s="228"/>
      <c r="AS1023" s="228"/>
      <c r="AT1023" s="228"/>
      <c r="AU1023" s="228"/>
    </row>
    <row r="1024" spans="3:47" x14ac:dyDescent="0.2">
      <c r="C1024" s="14"/>
      <c r="D1024" s="14"/>
      <c r="AA1024" s="228"/>
      <c r="AB1024" s="228"/>
      <c r="AC1024" s="228"/>
      <c r="AD1024" s="228"/>
      <c r="AE1024" s="228"/>
      <c r="AG1024" s="246"/>
      <c r="AN1024" s="228"/>
      <c r="AO1024" s="228"/>
      <c r="AP1024" s="228"/>
      <c r="AQ1024" s="228"/>
      <c r="AR1024" s="228"/>
      <c r="AS1024" s="228"/>
      <c r="AT1024" s="228"/>
      <c r="AU1024" s="228"/>
    </row>
    <row r="1025" spans="3:47" x14ac:dyDescent="0.2">
      <c r="C1025" s="14"/>
      <c r="D1025" s="14"/>
      <c r="AA1025" s="228"/>
      <c r="AB1025" s="228"/>
      <c r="AC1025" s="228"/>
      <c r="AD1025" s="228"/>
      <c r="AE1025" s="228"/>
      <c r="AG1025" s="246"/>
      <c r="AN1025" s="228"/>
      <c r="AO1025" s="228"/>
      <c r="AP1025" s="228"/>
      <c r="AQ1025" s="228"/>
      <c r="AR1025" s="228"/>
      <c r="AS1025" s="228"/>
      <c r="AT1025" s="228"/>
      <c r="AU1025" s="228"/>
    </row>
    <row r="1026" spans="3:47" x14ac:dyDescent="0.2">
      <c r="C1026" s="14"/>
      <c r="D1026" s="14"/>
      <c r="AA1026" s="228"/>
      <c r="AB1026" s="228"/>
      <c r="AC1026" s="228"/>
      <c r="AD1026" s="228"/>
      <c r="AE1026" s="228"/>
      <c r="AG1026" s="246"/>
      <c r="AN1026" s="228"/>
      <c r="AO1026" s="228"/>
      <c r="AP1026" s="228"/>
      <c r="AQ1026" s="228"/>
      <c r="AR1026" s="228"/>
      <c r="AS1026" s="228"/>
      <c r="AT1026" s="228"/>
      <c r="AU1026" s="228"/>
    </row>
    <row r="1027" spans="3:47" x14ac:dyDescent="0.2">
      <c r="C1027" s="14"/>
      <c r="D1027" s="14"/>
      <c r="AA1027" s="228"/>
      <c r="AB1027" s="228"/>
      <c r="AC1027" s="228"/>
      <c r="AD1027" s="228"/>
      <c r="AE1027" s="228"/>
      <c r="AG1027" s="246"/>
      <c r="AN1027" s="228"/>
      <c r="AO1027" s="228"/>
      <c r="AP1027" s="228"/>
      <c r="AQ1027" s="228"/>
      <c r="AR1027" s="228"/>
      <c r="AS1027" s="228"/>
      <c r="AT1027" s="228"/>
      <c r="AU1027" s="228"/>
    </row>
    <row r="1028" spans="3:47" x14ac:dyDescent="0.2">
      <c r="C1028" s="14"/>
      <c r="D1028" s="14"/>
      <c r="AA1028" s="228"/>
      <c r="AB1028" s="228"/>
      <c r="AC1028" s="228"/>
      <c r="AD1028" s="228"/>
      <c r="AE1028" s="228"/>
      <c r="AG1028" s="246"/>
      <c r="AN1028" s="228"/>
      <c r="AO1028" s="228"/>
      <c r="AP1028" s="228"/>
      <c r="AQ1028" s="228"/>
      <c r="AR1028" s="228"/>
      <c r="AS1028" s="228"/>
      <c r="AT1028" s="228"/>
      <c r="AU1028" s="228"/>
    </row>
    <row r="1029" spans="3:47" x14ac:dyDescent="0.2">
      <c r="C1029" s="14"/>
      <c r="D1029" s="14"/>
      <c r="AA1029" s="228"/>
      <c r="AB1029" s="228"/>
      <c r="AC1029" s="228"/>
      <c r="AD1029" s="228"/>
      <c r="AE1029" s="228"/>
      <c r="AG1029" s="246"/>
      <c r="AN1029" s="228"/>
      <c r="AO1029" s="228"/>
      <c r="AP1029" s="228"/>
      <c r="AQ1029" s="228"/>
      <c r="AR1029" s="228"/>
      <c r="AS1029" s="228"/>
      <c r="AT1029" s="228"/>
      <c r="AU1029" s="228"/>
    </row>
    <row r="1030" spans="3:47" x14ac:dyDescent="0.2">
      <c r="C1030" s="14"/>
      <c r="D1030" s="14"/>
      <c r="AA1030" s="228"/>
      <c r="AB1030" s="228"/>
      <c r="AC1030" s="228"/>
      <c r="AD1030" s="228"/>
      <c r="AE1030" s="228"/>
      <c r="AG1030" s="246"/>
      <c r="AN1030" s="228"/>
      <c r="AO1030" s="228"/>
      <c r="AP1030" s="228"/>
      <c r="AQ1030" s="228"/>
      <c r="AR1030" s="228"/>
      <c r="AS1030" s="228"/>
      <c r="AT1030" s="228"/>
      <c r="AU1030" s="228"/>
    </row>
    <row r="1031" spans="3:47" x14ac:dyDescent="0.2">
      <c r="C1031" s="14"/>
      <c r="D1031" s="14"/>
      <c r="AA1031" s="228"/>
      <c r="AB1031" s="228"/>
      <c r="AC1031" s="228"/>
      <c r="AD1031" s="228"/>
      <c r="AE1031" s="228"/>
      <c r="AG1031" s="246"/>
      <c r="AN1031" s="228"/>
      <c r="AO1031" s="228"/>
      <c r="AP1031" s="228"/>
      <c r="AQ1031" s="228"/>
      <c r="AR1031" s="228"/>
      <c r="AS1031" s="228"/>
      <c r="AT1031" s="228"/>
      <c r="AU1031" s="228"/>
    </row>
    <row r="1032" spans="3:47" x14ac:dyDescent="0.2">
      <c r="C1032" s="14"/>
      <c r="D1032" s="14"/>
      <c r="AA1032" s="228"/>
      <c r="AB1032" s="228"/>
      <c r="AC1032" s="228"/>
      <c r="AD1032" s="228"/>
      <c r="AE1032" s="228"/>
      <c r="AG1032" s="246"/>
      <c r="AN1032" s="228"/>
      <c r="AO1032" s="228"/>
      <c r="AP1032" s="228"/>
      <c r="AQ1032" s="228"/>
      <c r="AR1032" s="228"/>
      <c r="AS1032" s="228"/>
      <c r="AT1032" s="228"/>
      <c r="AU1032" s="228"/>
    </row>
    <row r="1033" spans="3:47" x14ac:dyDescent="0.2">
      <c r="C1033" s="14"/>
      <c r="D1033" s="14"/>
      <c r="AA1033" s="228"/>
      <c r="AB1033" s="228"/>
      <c r="AC1033" s="228"/>
      <c r="AD1033" s="228"/>
      <c r="AE1033" s="228"/>
      <c r="AG1033" s="246"/>
      <c r="AN1033" s="228"/>
      <c r="AO1033" s="228"/>
      <c r="AP1033" s="228"/>
      <c r="AQ1033" s="228"/>
      <c r="AR1033" s="228"/>
      <c r="AS1033" s="228"/>
      <c r="AT1033" s="228"/>
      <c r="AU1033" s="228"/>
    </row>
    <row r="1034" spans="3:47" x14ac:dyDescent="0.2">
      <c r="C1034" s="14"/>
      <c r="D1034" s="14"/>
      <c r="AA1034" s="228"/>
      <c r="AB1034" s="228"/>
      <c r="AC1034" s="228"/>
      <c r="AD1034" s="228"/>
      <c r="AE1034" s="228"/>
      <c r="AG1034" s="246"/>
      <c r="AN1034" s="228"/>
      <c r="AO1034" s="228"/>
      <c r="AP1034" s="228"/>
      <c r="AQ1034" s="228"/>
      <c r="AR1034" s="228"/>
      <c r="AS1034" s="228"/>
      <c r="AT1034" s="228"/>
      <c r="AU1034" s="228"/>
    </row>
    <row r="1035" spans="3:47" x14ac:dyDescent="0.2">
      <c r="C1035" s="14"/>
      <c r="D1035" s="14"/>
      <c r="AA1035" s="228"/>
      <c r="AB1035" s="228"/>
      <c r="AC1035" s="228"/>
      <c r="AD1035" s="228"/>
      <c r="AE1035" s="228"/>
      <c r="AG1035" s="246"/>
      <c r="AN1035" s="228"/>
      <c r="AO1035" s="228"/>
      <c r="AP1035" s="228"/>
      <c r="AQ1035" s="228"/>
      <c r="AR1035" s="228"/>
      <c r="AS1035" s="228"/>
      <c r="AT1035" s="228"/>
      <c r="AU1035" s="228"/>
    </row>
    <row r="1036" spans="3:47" x14ac:dyDescent="0.2">
      <c r="C1036" s="14"/>
      <c r="D1036" s="14"/>
      <c r="AA1036" s="228"/>
      <c r="AB1036" s="228"/>
      <c r="AC1036" s="228"/>
      <c r="AD1036" s="228"/>
      <c r="AE1036" s="228"/>
      <c r="AG1036" s="246"/>
      <c r="AN1036" s="228"/>
      <c r="AO1036" s="228"/>
      <c r="AP1036" s="228"/>
      <c r="AQ1036" s="228"/>
      <c r="AR1036" s="228"/>
      <c r="AS1036" s="228"/>
      <c r="AT1036" s="228"/>
      <c r="AU1036" s="228"/>
    </row>
    <row r="1037" spans="3:47" x14ac:dyDescent="0.2">
      <c r="C1037" s="14"/>
      <c r="D1037" s="14"/>
      <c r="AA1037" s="228"/>
      <c r="AB1037" s="228"/>
      <c r="AC1037" s="228"/>
      <c r="AD1037" s="228"/>
      <c r="AE1037" s="228"/>
      <c r="AG1037" s="246"/>
      <c r="AN1037" s="228"/>
      <c r="AO1037" s="228"/>
      <c r="AP1037" s="228"/>
      <c r="AQ1037" s="228"/>
      <c r="AR1037" s="228"/>
      <c r="AS1037" s="228"/>
      <c r="AT1037" s="228"/>
      <c r="AU1037" s="228"/>
    </row>
    <row r="1038" spans="3:47" x14ac:dyDescent="0.2">
      <c r="C1038" s="14"/>
      <c r="D1038" s="14"/>
      <c r="AA1038" s="228"/>
      <c r="AB1038" s="228"/>
      <c r="AC1038" s="228"/>
      <c r="AD1038" s="228"/>
      <c r="AE1038" s="228"/>
      <c r="AG1038" s="246"/>
      <c r="AN1038" s="228"/>
      <c r="AO1038" s="228"/>
      <c r="AP1038" s="228"/>
      <c r="AQ1038" s="228"/>
      <c r="AR1038" s="228"/>
      <c r="AS1038" s="228"/>
      <c r="AT1038" s="228"/>
      <c r="AU1038" s="228"/>
    </row>
    <row r="1039" spans="3:47" x14ac:dyDescent="0.2">
      <c r="C1039" s="14"/>
      <c r="D1039" s="14"/>
      <c r="AA1039" s="228"/>
      <c r="AB1039" s="228"/>
      <c r="AC1039" s="228"/>
      <c r="AD1039" s="228"/>
      <c r="AE1039" s="228"/>
      <c r="AG1039" s="246"/>
      <c r="AN1039" s="228"/>
      <c r="AO1039" s="228"/>
      <c r="AP1039" s="228"/>
      <c r="AQ1039" s="228"/>
      <c r="AR1039" s="228"/>
      <c r="AS1039" s="228"/>
      <c r="AT1039" s="228"/>
      <c r="AU1039" s="228"/>
    </row>
    <row r="1040" spans="3:47" x14ac:dyDescent="0.2">
      <c r="C1040" s="14"/>
      <c r="D1040" s="14"/>
      <c r="AA1040" s="228"/>
      <c r="AB1040" s="228"/>
      <c r="AC1040" s="228"/>
      <c r="AD1040" s="228"/>
      <c r="AE1040" s="228"/>
      <c r="AG1040" s="246"/>
      <c r="AN1040" s="228"/>
      <c r="AO1040" s="228"/>
      <c r="AP1040" s="228"/>
      <c r="AQ1040" s="228"/>
      <c r="AR1040" s="228"/>
      <c r="AS1040" s="228"/>
      <c r="AT1040" s="228"/>
      <c r="AU1040" s="228"/>
    </row>
    <row r="1041" spans="3:48" x14ac:dyDescent="0.2">
      <c r="C1041" s="14"/>
      <c r="D1041" s="14"/>
      <c r="AA1041" s="228"/>
      <c r="AB1041" s="228"/>
      <c r="AC1041" s="228"/>
      <c r="AD1041" s="228"/>
      <c r="AE1041" s="228"/>
      <c r="AG1041" s="246"/>
      <c r="AN1041" s="228"/>
      <c r="AO1041" s="228"/>
      <c r="AP1041" s="228"/>
      <c r="AQ1041" s="228"/>
      <c r="AR1041" s="228"/>
      <c r="AS1041" s="228"/>
      <c r="AT1041" s="228"/>
      <c r="AU1041" s="228"/>
    </row>
    <row r="1042" spans="3:48" x14ac:dyDescent="0.2">
      <c r="C1042" s="14"/>
      <c r="D1042" s="14"/>
      <c r="AA1042" s="228"/>
      <c r="AB1042" s="228"/>
      <c r="AC1042" s="228"/>
      <c r="AD1042" s="228"/>
      <c r="AE1042" s="228"/>
      <c r="AG1042" s="246"/>
      <c r="AN1042" s="228"/>
      <c r="AO1042" s="228"/>
      <c r="AP1042" s="228"/>
      <c r="AQ1042" s="228"/>
      <c r="AR1042" s="228"/>
      <c r="AS1042" s="228"/>
      <c r="AT1042" s="228"/>
      <c r="AU1042" s="228"/>
    </row>
    <row r="1043" spans="3:48" x14ac:dyDescent="0.2">
      <c r="C1043" s="14"/>
      <c r="D1043" s="14"/>
      <c r="AA1043" s="228"/>
      <c r="AB1043" s="228"/>
      <c r="AC1043" s="228"/>
      <c r="AD1043" s="228"/>
      <c r="AE1043" s="228"/>
      <c r="AG1043" s="246"/>
      <c r="AN1043" s="228"/>
      <c r="AO1043" s="228"/>
      <c r="AP1043" s="228"/>
      <c r="AQ1043" s="228"/>
      <c r="AR1043" s="228"/>
      <c r="AS1043" s="228"/>
      <c r="AT1043" s="228"/>
      <c r="AU1043" s="228"/>
    </row>
    <row r="1044" spans="3:48" x14ac:dyDescent="0.2">
      <c r="C1044" s="14"/>
      <c r="D1044" s="14"/>
      <c r="AA1044" s="228"/>
      <c r="AB1044" s="228"/>
      <c r="AC1044" s="228"/>
      <c r="AD1044" s="228"/>
      <c r="AE1044" s="228"/>
      <c r="AG1044" s="246"/>
      <c r="AN1044" s="228"/>
      <c r="AO1044" s="228"/>
      <c r="AP1044" s="228"/>
      <c r="AQ1044" s="228"/>
      <c r="AR1044" s="228"/>
      <c r="AS1044" s="228"/>
      <c r="AT1044" s="228"/>
      <c r="AU1044" s="228"/>
      <c r="AV1044" s="228"/>
    </row>
    <row r="1045" spans="3:48" x14ac:dyDescent="0.2">
      <c r="C1045" s="14"/>
      <c r="D1045" s="14"/>
      <c r="AA1045" s="228"/>
      <c r="AB1045" s="228"/>
      <c r="AC1045" s="228"/>
      <c r="AD1045" s="228"/>
      <c r="AE1045" s="228"/>
      <c r="AG1045" s="246"/>
      <c r="AN1045" s="228"/>
      <c r="AO1045" s="228"/>
      <c r="AP1045" s="228"/>
      <c r="AQ1045" s="228"/>
      <c r="AR1045" s="228"/>
      <c r="AS1045" s="228"/>
      <c r="AT1045" s="228"/>
      <c r="AU1045" s="228"/>
      <c r="AV1045" s="228"/>
    </row>
    <row r="1046" spans="3:48" x14ac:dyDescent="0.2">
      <c r="C1046" s="14"/>
      <c r="D1046" s="14"/>
      <c r="AA1046" s="228"/>
      <c r="AB1046" s="228"/>
      <c r="AC1046" s="228"/>
      <c r="AD1046" s="228"/>
      <c r="AE1046" s="228"/>
      <c r="AG1046" s="246"/>
      <c r="AN1046" s="228"/>
      <c r="AO1046" s="228"/>
      <c r="AP1046" s="228"/>
      <c r="AQ1046" s="228"/>
      <c r="AR1046" s="228"/>
      <c r="AS1046" s="228"/>
      <c r="AT1046" s="228"/>
      <c r="AU1046" s="228"/>
    </row>
    <row r="1047" spans="3:48" x14ac:dyDescent="0.2">
      <c r="C1047" s="14"/>
      <c r="D1047" s="14"/>
      <c r="AA1047" s="228"/>
      <c r="AB1047" s="228"/>
      <c r="AC1047" s="228"/>
      <c r="AD1047" s="228"/>
      <c r="AE1047" s="228"/>
      <c r="AG1047" s="246"/>
      <c r="AN1047" s="228"/>
      <c r="AO1047" s="228"/>
      <c r="AP1047" s="228"/>
      <c r="AQ1047" s="228"/>
      <c r="AR1047" s="228"/>
      <c r="AS1047" s="228"/>
      <c r="AT1047" s="228"/>
      <c r="AU1047" s="228"/>
    </row>
    <row r="1048" spans="3:48" x14ac:dyDescent="0.2">
      <c r="C1048" s="14"/>
      <c r="D1048" s="14"/>
      <c r="AA1048" s="228"/>
      <c r="AB1048" s="228"/>
      <c r="AC1048" s="228"/>
      <c r="AD1048" s="228"/>
      <c r="AE1048" s="228"/>
      <c r="AG1048" s="246"/>
      <c r="AN1048" s="228"/>
      <c r="AO1048" s="228"/>
      <c r="AP1048" s="228"/>
      <c r="AQ1048" s="228"/>
      <c r="AR1048" s="228"/>
      <c r="AS1048" s="228"/>
      <c r="AT1048" s="228"/>
      <c r="AU1048" s="228"/>
    </row>
    <row r="1049" spans="3:48" x14ac:dyDescent="0.2">
      <c r="C1049" s="14"/>
      <c r="D1049" s="14"/>
      <c r="AA1049" s="228"/>
      <c r="AB1049" s="228"/>
      <c r="AC1049" s="228"/>
      <c r="AD1049" s="228"/>
      <c r="AE1049" s="228"/>
      <c r="AG1049" s="246"/>
      <c r="AN1049" s="228"/>
      <c r="AO1049" s="228"/>
      <c r="AP1049" s="228"/>
      <c r="AQ1049" s="228"/>
      <c r="AR1049" s="228"/>
      <c r="AS1049" s="228"/>
      <c r="AT1049" s="228"/>
      <c r="AU1049" s="228"/>
    </row>
    <row r="1050" spans="3:48" x14ac:dyDescent="0.2">
      <c r="C1050" s="14"/>
      <c r="D1050" s="14"/>
      <c r="AA1050" s="228"/>
      <c r="AB1050" s="228"/>
      <c r="AC1050" s="228"/>
      <c r="AD1050" s="228"/>
      <c r="AE1050" s="228"/>
      <c r="AG1050" s="246"/>
      <c r="AN1050" s="228"/>
      <c r="AO1050" s="228"/>
      <c r="AP1050" s="228"/>
      <c r="AQ1050" s="228"/>
      <c r="AR1050" s="228"/>
      <c r="AS1050" s="228"/>
      <c r="AT1050" s="228"/>
      <c r="AU1050" s="228"/>
    </row>
    <row r="1051" spans="3:48" x14ac:dyDescent="0.2">
      <c r="C1051" s="14"/>
      <c r="D1051" s="14"/>
      <c r="AA1051" s="228"/>
      <c r="AB1051" s="228"/>
      <c r="AC1051" s="228"/>
      <c r="AD1051" s="228"/>
      <c r="AE1051" s="228"/>
      <c r="AG1051" s="246"/>
      <c r="AN1051" s="228"/>
      <c r="AO1051" s="228"/>
      <c r="AP1051" s="228"/>
      <c r="AQ1051" s="228"/>
      <c r="AR1051" s="228"/>
      <c r="AS1051" s="228"/>
      <c r="AT1051" s="228"/>
      <c r="AU1051" s="228"/>
    </row>
    <row r="1052" spans="3:48" x14ac:dyDescent="0.2">
      <c r="C1052" s="14"/>
      <c r="D1052" s="14"/>
      <c r="AA1052" s="228"/>
      <c r="AB1052" s="228"/>
      <c r="AC1052" s="228"/>
      <c r="AD1052" s="228"/>
      <c r="AE1052" s="228"/>
      <c r="AG1052" s="246"/>
      <c r="AN1052" s="228"/>
      <c r="AO1052" s="228"/>
      <c r="AP1052" s="228"/>
      <c r="AQ1052" s="228"/>
      <c r="AR1052" s="228"/>
      <c r="AS1052" s="228"/>
      <c r="AT1052" s="228"/>
      <c r="AU1052" s="228"/>
    </row>
    <row r="1053" spans="3:48" x14ac:dyDescent="0.2">
      <c r="C1053" s="14"/>
      <c r="D1053" s="14"/>
      <c r="AA1053" s="228"/>
      <c r="AB1053" s="228"/>
      <c r="AC1053" s="228"/>
      <c r="AD1053" s="228"/>
      <c r="AE1053" s="228"/>
      <c r="AG1053" s="246"/>
      <c r="AN1053" s="228"/>
      <c r="AO1053" s="228"/>
      <c r="AP1053" s="228"/>
      <c r="AQ1053" s="228"/>
      <c r="AR1053" s="228"/>
      <c r="AS1053" s="228"/>
      <c r="AT1053" s="228"/>
      <c r="AU1053" s="228"/>
    </row>
    <row r="1054" spans="3:48" x14ac:dyDescent="0.2">
      <c r="C1054" s="14"/>
      <c r="D1054" s="14"/>
      <c r="AA1054" s="228"/>
      <c r="AB1054" s="228"/>
      <c r="AC1054" s="228"/>
      <c r="AD1054" s="228"/>
      <c r="AE1054" s="228"/>
      <c r="AG1054" s="246"/>
      <c r="AN1054" s="228"/>
      <c r="AO1054" s="228"/>
      <c r="AP1054" s="228"/>
      <c r="AQ1054" s="228"/>
      <c r="AR1054" s="228"/>
      <c r="AS1054" s="228"/>
      <c r="AT1054" s="228"/>
      <c r="AU1054" s="228"/>
    </row>
    <row r="1055" spans="3:48" x14ac:dyDescent="0.2">
      <c r="C1055" s="14"/>
      <c r="D1055" s="14"/>
      <c r="AA1055" s="228"/>
      <c r="AB1055" s="228"/>
      <c r="AC1055" s="228"/>
      <c r="AD1055" s="228"/>
      <c r="AE1055" s="228"/>
      <c r="AG1055" s="246"/>
      <c r="AN1055" s="228"/>
      <c r="AO1055" s="228"/>
      <c r="AP1055" s="228"/>
      <c r="AQ1055" s="228"/>
      <c r="AR1055" s="228"/>
      <c r="AS1055" s="228"/>
      <c r="AT1055" s="228"/>
      <c r="AU1055" s="228"/>
    </row>
    <row r="1056" spans="3:48" x14ac:dyDescent="0.2">
      <c r="C1056" s="14"/>
      <c r="D1056" s="14"/>
      <c r="AA1056" s="228"/>
      <c r="AB1056" s="228"/>
      <c r="AC1056" s="228"/>
      <c r="AD1056" s="228"/>
      <c r="AE1056" s="228"/>
      <c r="AG1056" s="246"/>
      <c r="AN1056" s="228"/>
      <c r="AO1056" s="228"/>
      <c r="AP1056" s="228"/>
      <c r="AQ1056" s="228"/>
      <c r="AR1056" s="228"/>
      <c r="AS1056" s="228"/>
      <c r="AT1056" s="228"/>
      <c r="AU1056" s="228"/>
    </row>
    <row r="1057" spans="3:64" x14ac:dyDescent="0.2">
      <c r="C1057" s="14"/>
      <c r="D1057" s="14"/>
      <c r="AA1057" s="228"/>
      <c r="AB1057" s="228"/>
      <c r="AC1057" s="228"/>
      <c r="AD1057" s="228"/>
      <c r="AE1057" s="228"/>
      <c r="AG1057" s="246"/>
      <c r="AN1057" s="228"/>
      <c r="AO1057" s="228"/>
      <c r="AP1057" s="228"/>
      <c r="AQ1057" s="228"/>
      <c r="AR1057" s="228"/>
      <c r="AS1057" s="228"/>
      <c r="AT1057" s="228"/>
      <c r="AU1057" s="228"/>
    </row>
    <row r="1058" spans="3:64" x14ac:dyDescent="0.2">
      <c r="C1058" s="14"/>
      <c r="D1058" s="14"/>
      <c r="AA1058" s="228"/>
      <c r="AB1058" s="228"/>
      <c r="AC1058" s="228"/>
      <c r="AD1058" s="228"/>
      <c r="AE1058" s="228"/>
      <c r="AG1058" s="246"/>
      <c r="AN1058" s="228"/>
      <c r="AO1058" s="228"/>
      <c r="AP1058" s="228"/>
      <c r="AQ1058" s="228"/>
      <c r="AR1058" s="228"/>
      <c r="AS1058" s="228"/>
      <c r="AT1058" s="228"/>
      <c r="AU1058" s="228"/>
    </row>
    <row r="1059" spans="3:64" x14ac:dyDescent="0.2">
      <c r="C1059" s="14"/>
      <c r="D1059" s="14"/>
      <c r="AA1059" s="228"/>
      <c r="AB1059" s="228"/>
      <c r="AC1059" s="228"/>
      <c r="AD1059" s="228"/>
      <c r="AE1059" s="228"/>
      <c r="AG1059" s="246"/>
      <c r="AN1059" s="228"/>
      <c r="AO1059" s="228"/>
      <c r="AP1059" s="228"/>
      <c r="AQ1059" s="228"/>
      <c r="AR1059" s="228"/>
      <c r="AS1059" s="228"/>
      <c r="AT1059" s="228"/>
      <c r="AU1059" s="228"/>
    </row>
    <row r="1060" spans="3:64" x14ac:dyDescent="0.2">
      <c r="C1060" s="14"/>
      <c r="D1060" s="14"/>
      <c r="AA1060" s="228"/>
      <c r="AB1060" s="228"/>
      <c r="AC1060" s="228"/>
      <c r="AD1060" s="228"/>
      <c r="AE1060" s="228"/>
      <c r="AG1060" s="246"/>
      <c r="AN1060" s="228"/>
      <c r="AO1060" s="228"/>
      <c r="AP1060" s="228"/>
      <c r="AQ1060" s="228"/>
      <c r="AR1060" s="228"/>
      <c r="AS1060" s="228"/>
      <c r="AT1060" s="228"/>
      <c r="AU1060" s="228"/>
    </row>
    <row r="1061" spans="3:64" x14ac:dyDescent="0.2">
      <c r="C1061" s="14"/>
      <c r="D1061" s="14"/>
      <c r="AA1061" s="228"/>
      <c r="AB1061" s="228"/>
      <c r="AC1061" s="228"/>
      <c r="AD1061" s="228"/>
      <c r="AE1061" s="228"/>
      <c r="AG1061" s="246"/>
      <c r="AN1061" s="228"/>
      <c r="AO1061" s="228"/>
      <c r="AP1061" s="228"/>
      <c r="AQ1061" s="228"/>
      <c r="AR1061" s="228"/>
      <c r="AS1061" s="228"/>
      <c r="AT1061" s="228"/>
      <c r="AU1061" s="228"/>
    </row>
    <row r="1062" spans="3:64" x14ac:dyDescent="0.2">
      <c r="C1062" s="14"/>
      <c r="D1062" s="14"/>
      <c r="AA1062" s="228"/>
      <c r="AB1062" s="228"/>
      <c r="AC1062" s="228"/>
      <c r="AD1062" s="228"/>
      <c r="AE1062" s="228"/>
      <c r="AG1062" s="246"/>
      <c r="AN1062" s="228"/>
      <c r="AO1062" s="228"/>
      <c r="AP1062" s="228"/>
      <c r="AQ1062" s="228"/>
      <c r="AR1062" s="228"/>
      <c r="AS1062" s="228"/>
      <c r="AT1062" s="228"/>
      <c r="AU1062" s="228"/>
    </row>
    <row r="1063" spans="3:64" x14ac:dyDescent="0.2">
      <c r="C1063" s="14"/>
      <c r="D1063" s="14"/>
      <c r="AA1063" s="228"/>
      <c r="AB1063" s="228"/>
      <c r="AC1063" s="228"/>
      <c r="AD1063" s="228"/>
      <c r="AE1063" s="228"/>
      <c r="AG1063" s="246"/>
      <c r="AN1063" s="228"/>
      <c r="AO1063" s="228"/>
      <c r="AP1063" s="228"/>
      <c r="AQ1063" s="228"/>
      <c r="AR1063" s="228"/>
      <c r="AS1063" s="228"/>
      <c r="AT1063" s="228"/>
      <c r="AU1063" s="228"/>
    </row>
    <row r="1064" spans="3:64" x14ac:dyDescent="0.2">
      <c r="C1064" s="14"/>
      <c r="D1064" s="14"/>
      <c r="AA1064" s="228"/>
      <c r="AB1064" s="228"/>
      <c r="AC1064" s="228"/>
      <c r="AD1064" s="228"/>
      <c r="AE1064" s="228"/>
      <c r="AG1064" s="246"/>
      <c r="AN1064" s="228"/>
      <c r="AO1064" s="228"/>
      <c r="AP1064" s="228"/>
      <c r="AQ1064" s="228"/>
      <c r="AR1064" s="228"/>
      <c r="AS1064" s="228"/>
      <c r="AT1064" s="228"/>
      <c r="AU1064" s="228"/>
    </row>
    <row r="1065" spans="3:64" x14ac:dyDescent="0.2">
      <c r="C1065" s="14"/>
      <c r="D1065" s="14"/>
      <c r="AA1065" s="228"/>
      <c r="AB1065" s="228"/>
      <c r="AC1065" s="228"/>
      <c r="AD1065" s="228"/>
      <c r="AE1065" s="228"/>
      <c r="AG1065" s="246"/>
      <c r="AN1065" s="228"/>
      <c r="AO1065" s="228"/>
      <c r="AP1065" s="228"/>
      <c r="AQ1065" s="228"/>
      <c r="AR1065" s="228"/>
      <c r="AS1065" s="228"/>
      <c r="AT1065" s="228"/>
      <c r="AU1065" s="228"/>
    </row>
    <row r="1066" spans="3:64" x14ac:dyDescent="0.2">
      <c r="C1066" s="14"/>
      <c r="D1066" s="14"/>
      <c r="AA1066" s="228"/>
      <c r="AB1066" s="228"/>
      <c r="AC1066" s="228"/>
      <c r="AD1066" s="228"/>
      <c r="AE1066" s="228"/>
      <c r="AG1066" s="246"/>
      <c r="AN1066" s="228"/>
      <c r="AO1066" s="228"/>
      <c r="AP1066" s="228"/>
      <c r="AQ1066" s="228"/>
      <c r="AR1066" s="228"/>
      <c r="AS1066" s="228"/>
      <c r="AT1066" s="228"/>
      <c r="AU1066" s="228"/>
    </row>
    <row r="1067" spans="3:64" x14ac:dyDescent="0.2">
      <c r="C1067" s="14"/>
      <c r="D1067" s="14"/>
      <c r="AA1067" s="228"/>
      <c r="AB1067" s="228"/>
      <c r="AC1067" s="228"/>
      <c r="AD1067" s="228"/>
      <c r="AE1067" s="228"/>
      <c r="AG1067" s="246"/>
      <c r="AN1067" s="228"/>
      <c r="AO1067" s="228"/>
      <c r="AP1067" s="228"/>
      <c r="AQ1067" s="228"/>
      <c r="AR1067" s="228"/>
      <c r="AS1067" s="228"/>
      <c r="AT1067" s="228"/>
      <c r="AU1067" s="228"/>
    </row>
    <row r="1068" spans="3:64" x14ac:dyDescent="0.2">
      <c r="C1068" s="14"/>
      <c r="D1068" s="14"/>
      <c r="AA1068" s="228"/>
      <c r="AB1068" s="228"/>
      <c r="AC1068" s="228"/>
      <c r="AD1068" s="228"/>
      <c r="AE1068" s="228"/>
      <c r="AG1068" s="246"/>
      <c r="AN1068" s="228"/>
      <c r="AO1068" s="228"/>
      <c r="AP1068" s="228"/>
      <c r="AQ1068" s="228"/>
      <c r="AR1068" s="228"/>
      <c r="AS1068" s="228"/>
      <c r="AT1068" s="228"/>
      <c r="AU1068" s="228"/>
    </row>
    <row r="1069" spans="3:64" x14ac:dyDescent="0.2">
      <c r="C1069" s="14"/>
      <c r="D1069" s="14"/>
      <c r="AA1069" s="228"/>
      <c r="AB1069" s="228"/>
      <c r="AC1069" s="228"/>
      <c r="AD1069" s="228"/>
      <c r="AE1069" s="228"/>
      <c r="AG1069" s="246"/>
      <c r="AN1069" s="228"/>
      <c r="AO1069" s="228"/>
      <c r="AP1069" s="228"/>
      <c r="AQ1069" s="228"/>
      <c r="AR1069" s="228"/>
      <c r="AS1069" s="228"/>
      <c r="AT1069" s="228"/>
      <c r="AU1069" s="228"/>
      <c r="AV1069" s="228"/>
      <c r="AW1069" s="228"/>
      <c r="AX1069" s="228"/>
      <c r="AY1069" s="228"/>
      <c r="AZ1069" s="228"/>
      <c r="BA1069" s="228"/>
      <c r="BB1069" s="228"/>
      <c r="BC1069" s="228"/>
      <c r="BD1069" s="228"/>
      <c r="BE1069" s="228"/>
      <c r="BF1069" s="228"/>
      <c r="BG1069" s="228"/>
      <c r="BH1069" s="228"/>
      <c r="BI1069" s="228"/>
      <c r="BJ1069" s="228"/>
      <c r="BK1069" s="228"/>
      <c r="BL1069" s="228"/>
    </row>
    <row r="1070" spans="3:64" x14ac:dyDescent="0.2">
      <c r="C1070" s="14"/>
      <c r="D1070" s="14"/>
      <c r="AA1070" s="228"/>
      <c r="AB1070" s="228"/>
      <c r="AC1070" s="228"/>
      <c r="AD1070" s="228"/>
      <c r="AE1070" s="228"/>
      <c r="AG1070" s="246"/>
      <c r="AN1070" s="228"/>
      <c r="AO1070" s="228"/>
      <c r="AP1070" s="228"/>
      <c r="AQ1070" s="228"/>
      <c r="AR1070" s="228"/>
      <c r="AS1070" s="228"/>
      <c r="AT1070" s="228"/>
      <c r="AU1070" s="228"/>
    </row>
    <row r="1071" spans="3:64" x14ac:dyDescent="0.2">
      <c r="C1071" s="14"/>
      <c r="D1071" s="14"/>
      <c r="AA1071" s="228"/>
      <c r="AB1071" s="228"/>
      <c r="AC1071" s="228"/>
      <c r="AD1071" s="228"/>
      <c r="AE1071" s="228"/>
      <c r="AG1071" s="246"/>
      <c r="AN1071" s="228"/>
      <c r="AO1071" s="228"/>
      <c r="AP1071" s="228"/>
      <c r="AQ1071" s="228"/>
      <c r="AR1071" s="228"/>
      <c r="AS1071" s="228"/>
      <c r="AT1071" s="228"/>
      <c r="AU1071" s="228"/>
    </row>
    <row r="1072" spans="3:64" x14ac:dyDescent="0.2">
      <c r="C1072" s="14"/>
      <c r="D1072" s="14"/>
      <c r="AA1072" s="228"/>
      <c r="AB1072" s="228"/>
      <c r="AC1072" s="228"/>
      <c r="AD1072" s="228"/>
      <c r="AE1072" s="228"/>
      <c r="AG1072" s="246"/>
      <c r="AN1072" s="228"/>
      <c r="AO1072" s="228"/>
      <c r="AP1072" s="228"/>
      <c r="AQ1072" s="228"/>
      <c r="AR1072" s="228"/>
      <c r="AS1072" s="228"/>
      <c r="AT1072" s="228"/>
      <c r="AU1072" s="228"/>
    </row>
    <row r="1073" spans="3:48" x14ac:dyDescent="0.2">
      <c r="C1073" s="14"/>
      <c r="D1073" s="14"/>
      <c r="AA1073" s="228"/>
      <c r="AB1073" s="228"/>
      <c r="AC1073" s="228"/>
      <c r="AD1073" s="228"/>
      <c r="AE1073" s="228"/>
      <c r="AG1073" s="246"/>
      <c r="AN1073" s="228"/>
      <c r="AO1073" s="228"/>
      <c r="AP1073" s="228"/>
      <c r="AQ1073" s="228"/>
      <c r="AR1073" s="228"/>
      <c r="AS1073" s="228"/>
      <c r="AT1073" s="228"/>
      <c r="AU1073" s="228"/>
    </row>
    <row r="1074" spans="3:48" x14ac:dyDescent="0.2">
      <c r="C1074" s="14"/>
      <c r="D1074" s="14"/>
      <c r="AA1074" s="228"/>
      <c r="AB1074" s="228"/>
      <c r="AC1074" s="228"/>
      <c r="AD1074" s="228"/>
      <c r="AE1074" s="228"/>
      <c r="AG1074" s="246"/>
      <c r="AN1074" s="228"/>
      <c r="AO1074" s="228"/>
      <c r="AP1074" s="228"/>
      <c r="AQ1074" s="228"/>
      <c r="AR1074" s="228"/>
      <c r="AS1074" s="228"/>
      <c r="AT1074" s="228"/>
      <c r="AU1074" s="228"/>
    </row>
    <row r="1075" spans="3:48" x14ac:dyDescent="0.2">
      <c r="C1075" s="14"/>
      <c r="D1075" s="14"/>
      <c r="AA1075" s="228"/>
      <c r="AB1075" s="228"/>
      <c r="AC1075" s="228"/>
      <c r="AD1075" s="228"/>
      <c r="AE1075" s="228"/>
      <c r="AG1075" s="246"/>
      <c r="AN1075" s="228"/>
      <c r="AO1075" s="228"/>
      <c r="AP1075" s="228"/>
      <c r="AQ1075" s="228"/>
      <c r="AR1075" s="228"/>
      <c r="AS1075" s="228"/>
      <c r="AT1075" s="228"/>
      <c r="AU1075" s="228"/>
    </row>
    <row r="1076" spans="3:48" x14ac:dyDescent="0.2">
      <c r="C1076" s="14"/>
      <c r="D1076" s="14"/>
      <c r="AA1076" s="228"/>
      <c r="AB1076" s="228"/>
      <c r="AC1076" s="228"/>
      <c r="AD1076" s="228"/>
      <c r="AE1076" s="228"/>
      <c r="AG1076" s="246"/>
      <c r="AN1076" s="228"/>
      <c r="AO1076" s="228"/>
      <c r="AP1076" s="228"/>
      <c r="AQ1076" s="228"/>
      <c r="AR1076" s="228"/>
      <c r="AS1076" s="228"/>
      <c r="AT1076" s="228"/>
      <c r="AU1076" s="228"/>
    </row>
    <row r="1077" spans="3:48" x14ac:dyDescent="0.2">
      <c r="C1077" s="14"/>
      <c r="D1077" s="14"/>
      <c r="AA1077" s="228"/>
      <c r="AB1077" s="228"/>
      <c r="AC1077" s="228"/>
      <c r="AD1077" s="228"/>
      <c r="AE1077" s="228"/>
      <c r="AG1077" s="246"/>
      <c r="AN1077" s="228"/>
      <c r="AO1077" s="228"/>
      <c r="AP1077" s="228"/>
      <c r="AQ1077" s="228"/>
      <c r="AR1077" s="228"/>
      <c r="AS1077" s="228"/>
      <c r="AT1077" s="228"/>
      <c r="AU1077" s="228"/>
    </row>
    <row r="1078" spans="3:48" x14ac:dyDescent="0.2">
      <c r="C1078" s="14"/>
      <c r="D1078" s="14"/>
      <c r="AA1078" s="228"/>
      <c r="AB1078" s="228"/>
      <c r="AC1078" s="228"/>
      <c r="AD1078" s="228"/>
      <c r="AE1078" s="228"/>
      <c r="AG1078" s="246"/>
      <c r="AN1078" s="228"/>
      <c r="AO1078" s="228"/>
      <c r="AP1078" s="228"/>
      <c r="AQ1078" s="228"/>
      <c r="AR1078" s="228"/>
      <c r="AS1078" s="228"/>
      <c r="AT1078" s="228"/>
      <c r="AU1078" s="228"/>
    </row>
    <row r="1079" spans="3:48" x14ac:dyDescent="0.2">
      <c r="C1079" s="14"/>
      <c r="D1079" s="14"/>
      <c r="AA1079" s="228"/>
      <c r="AB1079" s="228"/>
      <c r="AC1079" s="228"/>
      <c r="AD1079" s="228"/>
      <c r="AE1079" s="228"/>
      <c r="AG1079" s="246"/>
      <c r="AN1079" s="228"/>
      <c r="AO1079" s="228"/>
      <c r="AP1079" s="228"/>
      <c r="AQ1079" s="228"/>
      <c r="AR1079" s="228"/>
      <c r="AS1079" s="228"/>
      <c r="AT1079" s="228"/>
      <c r="AU1079" s="228"/>
    </row>
    <row r="1080" spans="3:48" x14ac:dyDescent="0.2">
      <c r="C1080" s="14"/>
      <c r="D1080" s="14"/>
      <c r="AA1080" s="228"/>
      <c r="AB1080" s="228"/>
      <c r="AC1080" s="228"/>
      <c r="AD1080" s="228"/>
      <c r="AE1080" s="228"/>
      <c r="AG1080" s="246"/>
      <c r="AN1080" s="228"/>
      <c r="AO1080" s="228"/>
      <c r="AP1080" s="228"/>
      <c r="AQ1080" s="228"/>
      <c r="AR1080" s="228"/>
      <c r="AS1080" s="228"/>
      <c r="AT1080" s="228"/>
      <c r="AU1080" s="228"/>
    </row>
    <row r="1081" spans="3:48" x14ac:dyDescent="0.2">
      <c r="C1081" s="14"/>
      <c r="D1081" s="14"/>
      <c r="AA1081" s="228"/>
      <c r="AB1081" s="228"/>
      <c r="AC1081" s="228"/>
      <c r="AD1081" s="228"/>
      <c r="AE1081" s="228"/>
      <c r="AG1081" s="246"/>
      <c r="AN1081" s="228"/>
      <c r="AO1081" s="228"/>
      <c r="AP1081" s="228"/>
      <c r="AQ1081" s="228"/>
      <c r="AR1081" s="228"/>
      <c r="AS1081" s="228"/>
      <c r="AT1081" s="228"/>
      <c r="AU1081" s="228"/>
      <c r="AV1081" s="228"/>
    </row>
    <row r="1082" spans="3:48" x14ac:dyDescent="0.2">
      <c r="C1082" s="14"/>
      <c r="D1082" s="14"/>
      <c r="AA1082" s="228"/>
      <c r="AB1082" s="228"/>
      <c r="AC1082" s="228"/>
      <c r="AD1082" s="228"/>
      <c r="AE1082" s="228"/>
      <c r="AG1082" s="246"/>
      <c r="AN1082" s="228"/>
      <c r="AO1082" s="228"/>
      <c r="AP1082" s="228"/>
      <c r="AQ1082" s="228"/>
      <c r="AR1082" s="228"/>
      <c r="AS1082" s="228"/>
      <c r="AT1082" s="228"/>
      <c r="AU1082" s="228"/>
    </row>
    <row r="1083" spans="3:48" x14ac:dyDescent="0.2">
      <c r="C1083" s="14"/>
      <c r="D1083" s="14"/>
      <c r="AA1083" s="228"/>
      <c r="AB1083" s="228"/>
      <c r="AC1083" s="228"/>
      <c r="AD1083" s="228"/>
      <c r="AE1083" s="228"/>
      <c r="AG1083" s="246"/>
      <c r="AN1083" s="228"/>
      <c r="AO1083" s="228"/>
      <c r="AP1083" s="228"/>
      <c r="AQ1083" s="228"/>
      <c r="AR1083" s="228"/>
      <c r="AS1083" s="228"/>
      <c r="AT1083" s="228"/>
      <c r="AU1083" s="228"/>
      <c r="AV1083" s="228"/>
    </row>
    <row r="1084" spans="3:48" x14ac:dyDescent="0.2">
      <c r="C1084" s="14"/>
      <c r="D1084" s="14"/>
      <c r="AA1084" s="228"/>
      <c r="AB1084" s="228"/>
      <c r="AC1084" s="228"/>
      <c r="AD1084" s="228"/>
      <c r="AE1084" s="228"/>
      <c r="AG1084" s="246"/>
      <c r="AN1084" s="228"/>
      <c r="AO1084" s="228"/>
      <c r="AP1084" s="228"/>
      <c r="AQ1084" s="228"/>
      <c r="AR1084" s="228"/>
      <c r="AS1084" s="228"/>
      <c r="AT1084" s="228"/>
      <c r="AU1084" s="228"/>
    </row>
    <row r="1085" spans="3:48" x14ac:dyDescent="0.2">
      <c r="C1085" s="14"/>
      <c r="D1085" s="14"/>
      <c r="AA1085" s="228"/>
      <c r="AB1085" s="228"/>
      <c r="AC1085" s="228"/>
      <c r="AD1085" s="228"/>
      <c r="AE1085" s="228"/>
      <c r="AG1085" s="246"/>
      <c r="AN1085" s="228"/>
      <c r="AO1085" s="228"/>
      <c r="AP1085" s="228"/>
      <c r="AQ1085" s="228"/>
      <c r="AR1085" s="228"/>
      <c r="AS1085" s="228"/>
      <c r="AT1085" s="228"/>
      <c r="AU1085" s="228"/>
    </row>
    <row r="1086" spans="3:48" x14ac:dyDescent="0.2">
      <c r="C1086" s="14"/>
      <c r="D1086" s="14"/>
      <c r="AA1086" s="228"/>
      <c r="AB1086" s="228"/>
      <c r="AC1086" s="228"/>
      <c r="AD1086" s="228"/>
      <c r="AE1086" s="228"/>
      <c r="AG1086" s="246"/>
      <c r="AN1086" s="228"/>
      <c r="AO1086" s="228"/>
      <c r="AP1086" s="228"/>
      <c r="AQ1086" s="228"/>
      <c r="AR1086" s="228"/>
      <c r="AS1086" s="228"/>
      <c r="AT1086" s="228"/>
      <c r="AU1086" s="228"/>
    </row>
    <row r="1087" spans="3:48" x14ac:dyDescent="0.2">
      <c r="C1087" s="14"/>
      <c r="D1087" s="14"/>
      <c r="AA1087" s="228"/>
      <c r="AB1087" s="228"/>
      <c r="AC1087" s="228"/>
      <c r="AD1087" s="228"/>
      <c r="AE1087" s="228"/>
      <c r="AG1087" s="246"/>
      <c r="AN1087" s="228"/>
      <c r="AO1087" s="228"/>
      <c r="AP1087" s="228"/>
      <c r="AQ1087" s="228"/>
      <c r="AR1087" s="228"/>
      <c r="AS1087" s="228"/>
      <c r="AT1087" s="228"/>
      <c r="AU1087" s="228"/>
    </row>
    <row r="1088" spans="3:48" x14ac:dyDescent="0.2">
      <c r="C1088" s="14"/>
      <c r="D1088" s="14"/>
      <c r="AA1088" s="228"/>
      <c r="AB1088" s="228"/>
      <c r="AC1088" s="228"/>
      <c r="AD1088" s="228"/>
      <c r="AE1088" s="228"/>
      <c r="AG1088" s="246"/>
      <c r="AN1088" s="228"/>
      <c r="AO1088" s="228"/>
      <c r="AP1088" s="228"/>
      <c r="AQ1088" s="228"/>
      <c r="AR1088" s="228"/>
      <c r="AS1088" s="228"/>
      <c r="AT1088" s="228"/>
      <c r="AU1088" s="228"/>
    </row>
    <row r="1089" spans="3:47" x14ac:dyDescent="0.2">
      <c r="C1089" s="14"/>
      <c r="D1089" s="14"/>
      <c r="AA1089" s="228"/>
      <c r="AB1089" s="228"/>
      <c r="AC1089" s="228"/>
      <c r="AD1089" s="228"/>
      <c r="AE1089" s="228"/>
      <c r="AG1089" s="246"/>
      <c r="AN1089" s="228"/>
      <c r="AO1089" s="228"/>
      <c r="AP1089" s="228"/>
      <c r="AQ1089" s="228"/>
      <c r="AR1089" s="228"/>
      <c r="AS1089" s="228"/>
      <c r="AT1089" s="228"/>
      <c r="AU1089" s="228"/>
    </row>
    <row r="1090" spans="3:47" x14ac:dyDescent="0.2">
      <c r="C1090" s="14"/>
      <c r="D1090" s="14"/>
      <c r="AA1090" s="228"/>
      <c r="AB1090" s="228"/>
      <c r="AC1090" s="228"/>
      <c r="AD1090" s="228"/>
      <c r="AE1090" s="228"/>
      <c r="AG1090" s="246"/>
      <c r="AN1090" s="228"/>
      <c r="AO1090" s="228"/>
      <c r="AP1090" s="228"/>
      <c r="AQ1090" s="228"/>
      <c r="AR1090" s="228"/>
      <c r="AS1090" s="228"/>
      <c r="AT1090" s="228"/>
      <c r="AU1090" s="228"/>
    </row>
    <row r="1091" spans="3:47" x14ac:dyDescent="0.2">
      <c r="C1091" s="14"/>
      <c r="D1091" s="14"/>
      <c r="AA1091" s="228"/>
      <c r="AB1091" s="228"/>
      <c r="AC1091" s="228"/>
      <c r="AD1091" s="228"/>
      <c r="AE1091" s="228"/>
      <c r="AG1091" s="246"/>
      <c r="AN1091" s="228"/>
      <c r="AO1091" s="228"/>
      <c r="AP1091" s="228"/>
      <c r="AQ1091" s="228"/>
      <c r="AR1091" s="228"/>
      <c r="AS1091" s="228"/>
      <c r="AT1091" s="228"/>
      <c r="AU1091" s="228"/>
    </row>
    <row r="1092" spans="3:47" x14ac:dyDescent="0.2">
      <c r="C1092" s="14"/>
      <c r="D1092" s="14"/>
      <c r="AA1092" s="228"/>
      <c r="AB1092" s="228"/>
      <c r="AC1092" s="228"/>
      <c r="AD1092" s="228"/>
      <c r="AE1092" s="228"/>
      <c r="AG1092" s="246"/>
      <c r="AN1092" s="228"/>
      <c r="AO1092" s="228"/>
      <c r="AP1092" s="228"/>
      <c r="AQ1092" s="228"/>
      <c r="AR1092" s="228"/>
      <c r="AS1092" s="228"/>
      <c r="AT1092" s="228"/>
      <c r="AU1092" s="228"/>
    </row>
    <row r="1093" spans="3:47" x14ac:dyDescent="0.2">
      <c r="C1093" s="14"/>
      <c r="D1093" s="14"/>
      <c r="AA1093" s="228"/>
      <c r="AB1093" s="228"/>
      <c r="AC1093" s="228"/>
      <c r="AD1093" s="228"/>
      <c r="AE1093" s="228"/>
      <c r="AG1093" s="246"/>
      <c r="AN1093" s="228"/>
      <c r="AO1093" s="228"/>
      <c r="AP1093" s="228"/>
      <c r="AQ1093" s="228"/>
      <c r="AR1093" s="228"/>
      <c r="AS1093" s="228"/>
      <c r="AT1093" s="228"/>
      <c r="AU1093" s="228"/>
    </row>
    <row r="1094" spans="3:47" x14ac:dyDescent="0.2">
      <c r="C1094" s="14"/>
      <c r="D1094" s="14"/>
      <c r="AA1094" s="228"/>
      <c r="AB1094" s="228"/>
      <c r="AC1094" s="228"/>
      <c r="AD1094" s="228"/>
      <c r="AE1094" s="228"/>
      <c r="AG1094" s="246"/>
      <c r="AN1094" s="228"/>
      <c r="AO1094" s="228"/>
      <c r="AP1094" s="228"/>
      <c r="AQ1094" s="228"/>
      <c r="AR1094" s="228"/>
      <c r="AS1094" s="228"/>
      <c r="AT1094" s="228"/>
      <c r="AU1094" s="228"/>
    </row>
    <row r="1095" spans="3:47" x14ac:dyDescent="0.2">
      <c r="C1095" s="14"/>
      <c r="D1095" s="14"/>
      <c r="AA1095" s="228"/>
      <c r="AB1095" s="228"/>
      <c r="AC1095" s="228"/>
      <c r="AD1095" s="228"/>
      <c r="AE1095" s="228"/>
      <c r="AG1095" s="246"/>
      <c r="AN1095" s="228"/>
      <c r="AO1095" s="228"/>
      <c r="AP1095" s="228"/>
      <c r="AQ1095" s="228"/>
      <c r="AR1095" s="228"/>
      <c r="AS1095" s="228"/>
      <c r="AT1095" s="228"/>
      <c r="AU1095" s="228"/>
    </row>
    <row r="1096" spans="3:47" x14ac:dyDescent="0.2">
      <c r="C1096" s="14"/>
      <c r="D1096" s="14"/>
      <c r="AA1096" s="228"/>
      <c r="AB1096" s="228"/>
      <c r="AC1096" s="228"/>
      <c r="AD1096" s="228"/>
      <c r="AE1096" s="228"/>
      <c r="AG1096" s="246"/>
      <c r="AN1096" s="228"/>
      <c r="AO1096" s="228"/>
      <c r="AP1096" s="228"/>
      <c r="AQ1096" s="228"/>
      <c r="AR1096" s="228"/>
      <c r="AS1096" s="228"/>
      <c r="AT1096" s="228"/>
      <c r="AU1096" s="228"/>
    </row>
    <row r="1097" spans="3:47" x14ac:dyDescent="0.2">
      <c r="C1097" s="14"/>
      <c r="D1097" s="14"/>
      <c r="AA1097" s="228"/>
      <c r="AB1097" s="228"/>
      <c r="AC1097" s="228"/>
      <c r="AD1097" s="228"/>
      <c r="AE1097" s="228"/>
      <c r="AG1097" s="246"/>
      <c r="AN1097" s="228"/>
      <c r="AO1097" s="228"/>
      <c r="AP1097" s="228"/>
      <c r="AQ1097" s="228"/>
      <c r="AR1097" s="228"/>
      <c r="AS1097" s="228"/>
      <c r="AT1097" s="228"/>
      <c r="AU1097" s="228"/>
    </row>
    <row r="1098" spans="3:47" x14ac:dyDescent="0.2">
      <c r="C1098" s="14"/>
      <c r="D1098" s="14"/>
      <c r="AA1098" s="228"/>
      <c r="AB1098" s="228"/>
      <c r="AC1098" s="228"/>
      <c r="AD1098" s="228"/>
      <c r="AE1098" s="228"/>
      <c r="AG1098" s="246"/>
      <c r="AN1098" s="228"/>
      <c r="AO1098" s="228"/>
      <c r="AP1098" s="228"/>
      <c r="AQ1098" s="228"/>
      <c r="AR1098" s="228"/>
      <c r="AS1098" s="228"/>
      <c r="AT1098" s="228"/>
      <c r="AU1098" s="228"/>
    </row>
    <row r="1099" spans="3:47" x14ac:dyDescent="0.2">
      <c r="C1099" s="14"/>
      <c r="D1099" s="14"/>
      <c r="AA1099" s="228"/>
      <c r="AB1099" s="228"/>
      <c r="AC1099" s="228"/>
      <c r="AD1099" s="228"/>
      <c r="AE1099" s="228"/>
      <c r="AG1099" s="246"/>
      <c r="AN1099" s="228"/>
      <c r="AO1099" s="228"/>
      <c r="AP1099" s="228"/>
      <c r="AQ1099" s="228"/>
      <c r="AR1099" s="228"/>
      <c r="AS1099" s="228"/>
      <c r="AT1099" s="228"/>
      <c r="AU1099" s="228"/>
    </row>
    <row r="1100" spans="3:47" x14ac:dyDescent="0.2">
      <c r="C1100" s="14"/>
      <c r="D1100" s="14"/>
      <c r="AA1100" s="228"/>
      <c r="AB1100" s="228"/>
      <c r="AC1100" s="228"/>
      <c r="AD1100" s="228"/>
      <c r="AE1100" s="228"/>
      <c r="AG1100" s="246"/>
      <c r="AN1100" s="228"/>
      <c r="AO1100" s="228"/>
      <c r="AP1100" s="228"/>
      <c r="AQ1100" s="228"/>
      <c r="AR1100" s="228"/>
      <c r="AS1100" s="228"/>
      <c r="AT1100" s="228"/>
      <c r="AU1100" s="228"/>
    </row>
    <row r="1101" spans="3:47" x14ac:dyDescent="0.2">
      <c r="C1101" s="14"/>
      <c r="D1101" s="14"/>
      <c r="AA1101" s="228"/>
      <c r="AB1101" s="228"/>
      <c r="AC1101" s="228"/>
      <c r="AD1101" s="228"/>
      <c r="AE1101" s="228"/>
      <c r="AG1101" s="246"/>
      <c r="AN1101" s="228"/>
      <c r="AO1101" s="228"/>
      <c r="AP1101" s="228"/>
      <c r="AQ1101" s="228"/>
      <c r="AR1101" s="228"/>
      <c r="AS1101" s="228"/>
      <c r="AT1101" s="228"/>
      <c r="AU1101" s="228"/>
    </row>
    <row r="1102" spans="3:47" x14ac:dyDescent="0.2">
      <c r="C1102" s="14"/>
      <c r="D1102" s="14"/>
      <c r="AA1102" s="228"/>
      <c r="AB1102" s="228"/>
      <c r="AC1102" s="228"/>
      <c r="AD1102" s="228"/>
      <c r="AE1102" s="228"/>
      <c r="AG1102" s="246"/>
      <c r="AN1102" s="228"/>
      <c r="AO1102" s="228"/>
      <c r="AP1102" s="228"/>
      <c r="AQ1102" s="228"/>
      <c r="AR1102" s="228"/>
      <c r="AS1102" s="228"/>
      <c r="AT1102" s="228"/>
      <c r="AU1102" s="228"/>
    </row>
    <row r="1103" spans="3:47" x14ac:dyDescent="0.2">
      <c r="C1103" s="14"/>
      <c r="D1103" s="14"/>
      <c r="AA1103" s="228"/>
      <c r="AB1103" s="228"/>
      <c r="AC1103" s="228"/>
      <c r="AD1103" s="228"/>
      <c r="AE1103" s="228"/>
      <c r="AG1103" s="246"/>
      <c r="AN1103" s="228"/>
      <c r="AO1103" s="228"/>
      <c r="AP1103" s="228"/>
      <c r="AQ1103" s="228"/>
      <c r="AR1103" s="228"/>
      <c r="AS1103" s="228"/>
      <c r="AT1103" s="228"/>
      <c r="AU1103" s="228"/>
    </row>
    <row r="1104" spans="3:47" x14ac:dyDescent="0.2">
      <c r="C1104" s="14"/>
      <c r="D1104" s="14"/>
      <c r="AA1104" s="228"/>
      <c r="AB1104" s="228"/>
      <c r="AC1104" s="228"/>
      <c r="AD1104" s="228"/>
      <c r="AE1104" s="228"/>
      <c r="AG1104" s="246"/>
      <c r="AN1104" s="228"/>
      <c r="AO1104" s="228"/>
      <c r="AP1104" s="228"/>
      <c r="AQ1104" s="228"/>
      <c r="AR1104" s="228"/>
      <c r="AS1104" s="228"/>
      <c r="AT1104" s="228"/>
      <c r="AU1104" s="228"/>
    </row>
    <row r="1105" spans="3:47" x14ac:dyDescent="0.2">
      <c r="C1105" s="14"/>
      <c r="D1105" s="14"/>
      <c r="AA1105" s="228"/>
      <c r="AB1105" s="228"/>
      <c r="AC1105" s="228"/>
      <c r="AD1105" s="228"/>
      <c r="AE1105" s="228"/>
      <c r="AG1105" s="246"/>
      <c r="AN1105" s="228"/>
      <c r="AO1105" s="228"/>
      <c r="AP1105" s="228"/>
      <c r="AQ1105" s="228"/>
      <c r="AR1105" s="228"/>
      <c r="AS1105" s="228"/>
      <c r="AT1105" s="228"/>
      <c r="AU1105" s="228"/>
    </row>
    <row r="1106" spans="3:47" x14ac:dyDescent="0.2">
      <c r="C1106" s="14"/>
      <c r="D1106" s="14"/>
      <c r="AA1106" s="228"/>
      <c r="AB1106" s="228"/>
      <c r="AC1106" s="228"/>
      <c r="AD1106" s="228"/>
      <c r="AE1106" s="228"/>
      <c r="AG1106" s="246"/>
      <c r="AN1106" s="228"/>
      <c r="AO1106" s="228"/>
      <c r="AP1106" s="228"/>
      <c r="AQ1106" s="228"/>
      <c r="AR1106" s="228"/>
      <c r="AS1106" s="228"/>
      <c r="AT1106" s="228"/>
      <c r="AU1106" s="228"/>
    </row>
    <row r="1107" spans="3:47" x14ac:dyDescent="0.2">
      <c r="C1107" s="14"/>
      <c r="D1107" s="14"/>
      <c r="AA1107" s="228"/>
      <c r="AB1107" s="228"/>
      <c r="AC1107" s="228"/>
      <c r="AD1107" s="228"/>
      <c r="AE1107" s="228"/>
      <c r="AG1107" s="246"/>
      <c r="AN1107" s="228"/>
      <c r="AO1107" s="228"/>
      <c r="AP1107" s="228"/>
      <c r="AQ1107" s="228"/>
      <c r="AR1107" s="228"/>
      <c r="AS1107" s="228"/>
      <c r="AT1107" s="228"/>
      <c r="AU1107" s="228"/>
    </row>
    <row r="1108" spans="3:47" x14ac:dyDescent="0.2">
      <c r="C1108" s="14"/>
      <c r="D1108" s="14"/>
      <c r="AA1108" s="228"/>
      <c r="AB1108" s="228"/>
      <c r="AC1108" s="228"/>
      <c r="AD1108" s="228"/>
      <c r="AE1108" s="228"/>
      <c r="AG1108" s="246"/>
      <c r="AN1108" s="228"/>
      <c r="AO1108" s="228"/>
      <c r="AP1108" s="228"/>
      <c r="AQ1108" s="228"/>
      <c r="AR1108" s="228"/>
      <c r="AS1108" s="228"/>
      <c r="AT1108" s="228"/>
      <c r="AU1108" s="228"/>
    </row>
    <row r="1109" spans="3:47" x14ac:dyDescent="0.2">
      <c r="C1109" s="14"/>
      <c r="D1109" s="14"/>
      <c r="AA1109" s="228"/>
      <c r="AB1109" s="228"/>
      <c r="AC1109" s="228"/>
      <c r="AD1109" s="228"/>
      <c r="AE1109" s="228"/>
      <c r="AG1109" s="246"/>
      <c r="AN1109" s="228"/>
      <c r="AO1109" s="228"/>
      <c r="AP1109" s="228"/>
      <c r="AQ1109" s="228"/>
      <c r="AR1109" s="228"/>
      <c r="AS1109" s="228"/>
      <c r="AT1109" s="228"/>
      <c r="AU1109" s="228"/>
    </row>
    <row r="1110" spans="3:47" x14ac:dyDescent="0.2">
      <c r="C1110" s="14"/>
      <c r="D1110" s="14"/>
      <c r="AA1110" s="228"/>
      <c r="AB1110" s="228"/>
      <c r="AC1110" s="228"/>
      <c r="AD1110" s="228"/>
      <c r="AE1110" s="228"/>
      <c r="AG1110" s="246"/>
      <c r="AN1110" s="228"/>
      <c r="AO1110" s="228"/>
      <c r="AP1110" s="228"/>
      <c r="AQ1110" s="228"/>
      <c r="AR1110" s="228"/>
      <c r="AS1110" s="228"/>
      <c r="AT1110" s="228"/>
      <c r="AU1110" s="228"/>
    </row>
    <row r="1111" spans="3:47" x14ac:dyDescent="0.2">
      <c r="C1111" s="14"/>
      <c r="D1111" s="14"/>
      <c r="AA1111" s="228"/>
      <c r="AB1111" s="228"/>
      <c r="AC1111" s="228"/>
      <c r="AD1111" s="228"/>
      <c r="AE1111" s="228"/>
      <c r="AG1111" s="246"/>
      <c r="AN1111" s="228"/>
      <c r="AO1111" s="228"/>
      <c r="AP1111" s="228"/>
      <c r="AQ1111" s="228"/>
      <c r="AR1111" s="228"/>
      <c r="AS1111" s="228"/>
      <c r="AT1111" s="228"/>
      <c r="AU1111" s="228"/>
    </row>
    <row r="1112" spans="3:47" x14ac:dyDescent="0.2">
      <c r="C1112" s="14"/>
      <c r="D1112" s="14"/>
      <c r="AA1112" s="228"/>
      <c r="AB1112" s="228"/>
      <c r="AC1112" s="228"/>
      <c r="AD1112" s="228"/>
      <c r="AE1112" s="228"/>
      <c r="AG1112" s="246"/>
      <c r="AN1112" s="228"/>
      <c r="AO1112" s="228"/>
      <c r="AP1112" s="228"/>
      <c r="AQ1112" s="228"/>
      <c r="AR1112" s="228"/>
      <c r="AS1112" s="228"/>
      <c r="AT1112" s="228"/>
      <c r="AU1112" s="228"/>
    </row>
    <row r="1113" spans="3:47" x14ac:dyDescent="0.2">
      <c r="C1113" s="14"/>
      <c r="D1113" s="14"/>
      <c r="AA1113" s="228"/>
      <c r="AB1113" s="228"/>
      <c r="AC1113" s="228"/>
      <c r="AD1113" s="228"/>
      <c r="AE1113" s="228"/>
      <c r="AG1113" s="246"/>
      <c r="AN1113" s="228"/>
      <c r="AO1113" s="228"/>
      <c r="AP1113" s="228"/>
      <c r="AQ1113" s="228"/>
      <c r="AR1113" s="228"/>
      <c r="AS1113" s="228"/>
      <c r="AT1113" s="228"/>
      <c r="AU1113" s="228"/>
    </row>
    <row r="1114" spans="3:47" x14ac:dyDescent="0.2">
      <c r="C1114" s="14"/>
      <c r="D1114" s="14"/>
      <c r="AA1114" s="228"/>
      <c r="AB1114" s="228"/>
      <c r="AC1114" s="228"/>
      <c r="AD1114" s="228"/>
      <c r="AE1114" s="228"/>
      <c r="AG1114" s="246"/>
      <c r="AN1114" s="228"/>
      <c r="AO1114" s="228"/>
      <c r="AP1114" s="228"/>
      <c r="AQ1114" s="228"/>
      <c r="AR1114" s="228"/>
      <c r="AS1114" s="228"/>
      <c r="AT1114" s="228"/>
      <c r="AU1114" s="228"/>
    </row>
    <row r="1115" spans="3:47" x14ac:dyDescent="0.2">
      <c r="C1115" s="14"/>
      <c r="D1115" s="14"/>
      <c r="AA1115" s="228"/>
      <c r="AB1115" s="228"/>
      <c r="AC1115" s="228"/>
      <c r="AD1115" s="228"/>
      <c r="AE1115" s="228"/>
      <c r="AG1115" s="246"/>
      <c r="AN1115" s="228"/>
      <c r="AO1115" s="228"/>
      <c r="AP1115" s="228"/>
      <c r="AQ1115" s="228"/>
      <c r="AR1115" s="228"/>
      <c r="AS1115" s="228"/>
      <c r="AT1115" s="228"/>
      <c r="AU1115" s="228"/>
    </row>
    <row r="1116" spans="3:47" x14ac:dyDescent="0.2">
      <c r="C1116" s="14"/>
      <c r="D1116" s="14"/>
      <c r="AA1116" s="228"/>
      <c r="AB1116" s="228"/>
      <c r="AC1116" s="228"/>
      <c r="AD1116" s="228"/>
      <c r="AE1116" s="228"/>
      <c r="AG1116" s="246"/>
      <c r="AN1116" s="228"/>
      <c r="AO1116" s="228"/>
      <c r="AP1116" s="228"/>
      <c r="AQ1116" s="228"/>
      <c r="AR1116" s="228"/>
      <c r="AS1116" s="228"/>
      <c r="AT1116" s="228"/>
      <c r="AU1116" s="228"/>
    </row>
    <row r="1117" spans="3:47" x14ac:dyDescent="0.2">
      <c r="C1117" s="14"/>
      <c r="D1117" s="14"/>
      <c r="AA1117" s="228"/>
      <c r="AB1117" s="228"/>
      <c r="AC1117" s="228"/>
      <c r="AD1117" s="228"/>
      <c r="AE1117" s="228"/>
      <c r="AG1117" s="246"/>
      <c r="AN1117" s="228"/>
      <c r="AO1117" s="228"/>
      <c r="AP1117" s="228"/>
      <c r="AQ1117" s="228"/>
      <c r="AR1117" s="228"/>
      <c r="AS1117" s="228"/>
      <c r="AT1117" s="228"/>
      <c r="AU1117" s="228"/>
    </row>
    <row r="1118" spans="3:47" x14ac:dyDescent="0.2">
      <c r="C1118" s="14"/>
      <c r="D1118" s="14"/>
      <c r="AA1118" s="228"/>
      <c r="AB1118" s="228"/>
      <c r="AC1118" s="228"/>
      <c r="AD1118" s="228"/>
      <c r="AE1118" s="228"/>
      <c r="AG1118" s="246"/>
      <c r="AN1118" s="228"/>
      <c r="AO1118" s="228"/>
      <c r="AP1118" s="228"/>
      <c r="AQ1118" s="228"/>
      <c r="AR1118" s="228"/>
      <c r="AS1118" s="228"/>
      <c r="AT1118" s="228"/>
      <c r="AU1118" s="228"/>
    </row>
    <row r="1119" spans="3:47" x14ac:dyDescent="0.2">
      <c r="C1119" s="14"/>
      <c r="D1119" s="14"/>
      <c r="AA1119" s="228"/>
      <c r="AB1119" s="228"/>
      <c r="AC1119" s="228"/>
      <c r="AD1119" s="228"/>
      <c r="AE1119" s="228"/>
      <c r="AG1119" s="246"/>
      <c r="AN1119" s="228"/>
      <c r="AO1119" s="228"/>
      <c r="AP1119" s="228"/>
      <c r="AQ1119" s="228"/>
      <c r="AR1119" s="228"/>
      <c r="AS1119" s="228"/>
      <c r="AT1119" s="228"/>
      <c r="AU1119" s="228"/>
    </row>
    <row r="1120" spans="3:47" x14ac:dyDescent="0.2">
      <c r="C1120" s="14"/>
      <c r="D1120" s="14"/>
      <c r="AA1120" s="228"/>
      <c r="AB1120" s="228"/>
      <c r="AC1120" s="228"/>
      <c r="AD1120" s="228"/>
      <c r="AE1120" s="228"/>
      <c r="AG1120" s="246"/>
      <c r="AN1120" s="228"/>
      <c r="AO1120" s="228"/>
      <c r="AP1120" s="228"/>
      <c r="AQ1120" s="228"/>
      <c r="AR1120" s="228"/>
      <c r="AS1120" s="228"/>
      <c r="AT1120" s="228"/>
      <c r="AU1120" s="228"/>
    </row>
    <row r="1121" spans="3:47" x14ac:dyDescent="0.2">
      <c r="C1121" s="14"/>
      <c r="D1121" s="14"/>
      <c r="AA1121" s="228"/>
      <c r="AB1121" s="228"/>
      <c r="AC1121" s="228"/>
      <c r="AD1121" s="228"/>
      <c r="AE1121" s="228"/>
      <c r="AG1121" s="246"/>
      <c r="AN1121" s="228"/>
      <c r="AO1121" s="228"/>
      <c r="AP1121" s="228"/>
      <c r="AQ1121" s="228"/>
      <c r="AR1121" s="228"/>
      <c r="AS1121" s="228"/>
      <c r="AT1121" s="228"/>
      <c r="AU1121" s="228"/>
    </row>
    <row r="1122" spans="3:47" x14ac:dyDescent="0.2">
      <c r="C1122" s="14"/>
      <c r="D1122" s="14"/>
      <c r="AA1122" s="228"/>
      <c r="AB1122" s="228"/>
      <c r="AC1122" s="228"/>
      <c r="AD1122" s="228"/>
      <c r="AE1122" s="228"/>
      <c r="AG1122" s="246"/>
      <c r="AN1122" s="228"/>
      <c r="AO1122" s="228"/>
      <c r="AP1122" s="228"/>
      <c r="AQ1122" s="228"/>
      <c r="AR1122" s="228"/>
      <c r="AS1122" s="228"/>
      <c r="AT1122" s="228"/>
      <c r="AU1122" s="228"/>
    </row>
    <row r="1123" spans="3:47" x14ac:dyDescent="0.2">
      <c r="C1123" s="14"/>
      <c r="D1123" s="14"/>
      <c r="AA1123" s="228"/>
      <c r="AB1123" s="228"/>
      <c r="AC1123" s="228"/>
      <c r="AD1123" s="228"/>
      <c r="AE1123" s="228"/>
      <c r="AG1123" s="246"/>
      <c r="AN1123" s="228"/>
      <c r="AO1123" s="228"/>
      <c r="AP1123" s="228"/>
      <c r="AQ1123" s="228"/>
      <c r="AR1123" s="228"/>
      <c r="AS1123" s="228"/>
      <c r="AT1123" s="228"/>
      <c r="AU1123" s="228"/>
    </row>
    <row r="1124" spans="3:47" x14ac:dyDescent="0.2">
      <c r="C1124" s="14"/>
      <c r="D1124" s="14"/>
      <c r="AA1124" s="228"/>
      <c r="AB1124" s="228"/>
      <c r="AC1124" s="228"/>
      <c r="AD1124" s="228"/>
      <c r="AE1124" s="228"/>
      <c r="AG1124" s="246"/>
      <c r="AN1124" s="228"/>
      <c r="AO1124" s="228"/>
      <c r="AP1124" s="228"/>
      <c r="AQ1124" s="228"/>
      <c r="AR1124" s="228"/>
      <c r="AS1124" s="228"/>
      <c r="AT1124" s="228"/>
      <c r="AU1124" s="228"/>
    </row>
    <row r="1125" spans="3:47" x14ac:dyDescent="0.2">
      <c r="C1125" s="14"/>
      <c r="D1125" s="14"/>
      <c r="AA1125" s="228"/>
      <c r="AB1125" s="228"/>
      <c r="AC1125" s="228"/>
      <c r="AD1125" s="228"/>
      <c r="AE1125" s="228"/>
      <c r="AG1125" s="246"/>
      <c r="AN1125" s="228"/>
      <c r="AO1125" s="228"/>
      <c r="AP1125" s="228"/>
      <c r="AQ1125" s="228"/>
      <c r="AR1125" s="228"/>
      <c r="AS1125" s="228"/>
      <c r="AT1125" s="228"/>
      <c r="AU1125" s="228"/>
    </row>
    <row r="1126" spans="3:47" x14ac:dyDescent="0.2">
      <c r="C1126" s="14"/>
      <c r="D1126" s="14"/>
      <c r="AA1126" s="228"/>
      <c r="AB1126" s="228"/>
      <c r="AC1126" s="228"/>
      <c r="AD1126" s="228"/>
      <c r="AE1126" s="228"/>
      <c r="AG1126" s="246"/>
      <c r="AN1126" s="228"/>
      <c r="AO1126" s="228"/>
      <c r="AP1126" s="228"/>
      <c r="AQ1126" s="228"/>
      <c r="AR1126" s="228"/>
      <c r="AS1126" s="228"/>
      <c r="AT1126" s="228"/>
      <c r="AU1126" s="228"/>
    </row>
    <row r="1127" spans="3:47" x14ac:dyDescent="0.2">
      <c r="C1127" s="14"/>
      <c r="D1127" s="14"/>
      <c r="AA1127" s="228"/>
      <c r="AB1127" s="228"/>
      <c r="AC1127" s="228"/>
      <c r="AD1127" s="228"/>
      <c r="AE1127" s="228"/>
      <c r="AG1127" s="246"/>
      <c r="AN1127" s="228"/>
      <c r="AO1127" s="228"/>
      <c r="AP1127" s="228"/>
      <c r="AQ1127" s="228"/>
      <c r="AR1127" s="228"/>
      <c r="AS1127" s="228"/>
      <c r="AT1127" s="228"/>
      <c r="AU1127" s="228"/>
    </row>
    <row r="1128" spans="3:47" x14ac:dyDescent="0.2">
      <c r="C1128" s="14"/>
      <c r="D1128" s="14"/>
      <c r="AA1128" s="228"/>
      <c r="AB1128" s="228"/>
      <c r="AC1128" s="228"/>
      <c r="AD1128" s="228"/>
      <c r="AE1128" s="228"/>
      <c r="AG1128" s="246"/>
      <c r="AN1128" s="228"/>
      <c r="AO1128" s="228"/>
      <c r="AP1128" s="228"/>
      <c r="AQ1128" s="228"/>
      <c r="AR1128" s="228"/>
      <c r="AS1128" s="228"/>
      <c r="AT1128" s="228"/>
      <c r="AU1128" s="228"/>
    </row>
    <row r="1129" spans="3:47" x14ac:dyDescent="0.2">
      <c r="C1129" s="14"/>
      <c r="D1129" s="14"/>
      <c r="AA1129" s="228"/>
      <c r="AB1129" s="228"/>
      <c r="AC1129" s="228"/>
      <c r="AD1129" s="228"/>
      <c r="AE1129" s="228"/>
      <c r="AG1129" s="246"/>
      <c r="AN1129" s="228"/>
      <c r="AO1129" s="228"/>
      <c r="AP1129" s="228"/>
      <c r="AQ1129" s="228"/>
      <c r="AR1129" s="228"/>
      <c r="AS1129" s="228"/>
      <c r="AT1129" s="228"/>
      <c r="AU1129" s="228"/>
    </row>
    <row r="1130" spans="3:47" x14ac:dyDescent="0.2">
      <c r="C1130" s="14"/>
      <c r="D1130" s="14"/>
      <c r="AA1130" s="228"/>
      <c r="AB1130" s="228"/>
      <c r="AC1130" s="228"/>
      <c r="AD1130" s="228"/>
      <c r="AE1130" s="228"/>
      <c r="AG1130" s="246"/>
      <c r="AN1130" s="228"/>
      <c r="AO1130" s="228"/>
      <c r="AP1130" s="228"/>
      <c r="AQ1130" s="228"/>
      <c r="AR1130" s="228"/>
      <c r="AS1130" s="228"/>
      <c r="AT1130" s="228"/>
      <c r="AU1130" s="228"/>
    </row>
    <row r="1131" spans="3:47" x14ac:dyDescent="0.2">
      <c r="C1131" s="14"/>
      <c r="D1131" s="14"/>
      <c r="AA1131" s="228"/>
      <c r="AB1131" s="228"/>
      <c r="AC1131" s="228"/>
      <c r="AD1131" s="228"/>
      <c r="AE1131" s="228"/>
      <c r="AG1131" s="246"/>
      <c r="AN1131" s="228"/>
      <c r="AO1131" s="228"/>
      <c r="AP1131" s="228"/>
      <c r="AQ1131" s="228"/>
      <c r="AR1131" s="228"/>
      <c r="AS1131" s="228"/>
      <c r="AT1131" s="228"/>
      <c r="AU1131" s="228"/>
    </row>
    <row r="1132" spans="3:47" x14ac:dyDescent="0.2">
      <c r="C1132" s="14"/>
      <c r="D1132" s="14"/>
      <c r="AA1132" s="228"/>
      <c r="AB1132" s="228"/>
      <c r="AC1132" s="228"/>
      <c r="AD1132" s="228"/>
      <c r="AE1132" s="228"/>
      <c r="AG1132" s="246"/>
      <c r="AN1132" s="228"/>
      <c r="AO1132" s="228"/>
      <c r="AP1132" s="228"/>
      <c r="AQ1132" s="228"/>
      <c r="AR1132" s="228"/>
      <c r="AS1132" s="228"/>
      <c r="AT1132" s="228"/>
      <c r="AU1132" s="228"/>
    </row>
    <row r="1133" spans="3:47" x14ac:dyDescent="0.2">
      <c r="C1133" s="14"/>
      <c r="D1133" s="14"/>
      <c r="AA1133" s="228"/>
      <c r="AB1133" s="228"/>
      <c r="AC1133" s="228"/>
      <c r="AD1133" s="228"/>
      <c r="AE1133" s="228"/>
      <c r="AG1133" s="246"/>
      <c r="AN1133" s="228"/>
      <c r="AO1133" s="228"/>
      <c r="AP1133" s="228"/>
      <c r="AQ1133" s="228"/>
      <c r="AR1133" s="228"/>
      <c r="AS1133" s="228"/>
      <c r="AT1133" s="228"/>
      <c r="AU1133" s="228"/>
    </row>
    <row r="1134" spans="3:47" x14ac:dyDescent="0.2">
      <c r="C1134" s="14"/>
      <c r="D1134" s="14"/>
      <c r="AA1134" s="228"/>
      <c r="AB1134" s="228"/>
      <c r="AC1134" s="228"/>
      <c r="AD1134" s="228"/>
      <c r="AE1134" s="228"/>
      <c r="AG1134" s="246"/>
      <c r="AN1134" s="228"/>
      <c r="AO1134" s="228"/>
      <c r="AP1134" s="228"/>
      <c r="AQ1134" s="228"/>
      <c r="AR1134" s="228"/>
      <c r="AS1134" s="228"/>
      <c r="AT1134" s="228"/>
      <c r="AU1134" s="228"/>
    </row>
    <row r="1135" spans="3:47" x14ac:dyDescent="0.2">
      <c r="C1135" s="14"/>
      <c r="D1135" s="14"/>
      <c r="AA1135" s="228"/>
      <c r="AB1135" s="228"/>
      <c r="AC1135" s="228"/>
      <c r="AD1135" s="228"/>
      <c r="AE1135" s="228"/>
      <c r="AG1135" s="246"/>
      <c r="AN1135" s="228"/>
      <c r="AO1135" s="228"/>
      <c r="AP1135" s="228"/>
      <c r="AQ1135" s="228"/>
      <c r="AR1135" s="228"/>
      <c r="AS1135" s="228"/>
      <c r="AT1135" s="228"/>
      <c r="AU1135" s="228"/>
    </row>
    <row r="1136" spans="3:47" x14ac:dyDescent="0.2">
      <c r="C1136" s="14"/>
      <c r="D1136" s="14"/>
      <c r="AA1136" s="228"/>
      <c r="AB1136" s="228"/>
      <c r="AC1136" s="228"/>
      <c r="AD1136" s="228"/>
      <c r="AE1136" s="228"/>
      <c r="AG1136" s="246"/>
      <c r="AN1136" s="228"/>
      <c r="AO1136" s="228"/>
      <c r="AP1136" s="228"/>
      <c r="AQ1136" s="228"/>
      <c r="AR1136" s="228"/>
      <c r="AS1136" s="228"/>
      <c r="AT1136" s="228"/>
      <c r="AU1136" s="228"/>
    </row>
    <row r="1137" spans="3:47" x14ac:dyDescent="0.2">
      <c r="C1137" s="14"/>
      <c r="D1137" s="14"/>
      <c r="AA1137" s="228"/>
      <c r="AB1137" s="228"/>
      <c r="AC1137" s="228"/>
      <c r="AD1137" s="228"/>
      <c r="AE1137" s="228"/>
      <c r="AG1137" s="246"/>
      <c r="AN1137" s="228"/>
      <c r="AO1137" s="228"/>
      <c r="AP1137" s="228"/>
      <c r="AQ1137" s="228"/>
      <c r="AR1137" s="228"/>
      <c r="AS1137" s="228"/>
      <c r="AT1137" s="228"/>
      <c r="AU1137" s="228"/>
    </row>
    <row r="1138" spans="3:47" x14ac:dyDescent="0.2">
      <c r="C1138" s="14"/>
      <c r="D1138" s="14"/>
      <c r="AA1138" s="228"/>
      <c r="AB1138" s="228"/>
      <c r="AC1138" s="228"/>
      <c r="AD1138" s="228"/>
      <c r="AE1138" s="228"/>
      <c r="AG1138" s="246"/>
      <c r="AN1138" s="228"/>
      <c r="AO1138" s="228"/>
      <c r="AP1138" s="228"/>
      <c r="AQ1138" s="228"/>
      <c r="AR1138" s="228"/>
      <c r="AS1138" s="228"/>
      <c r="AT1138" s="228"/>
      <c r="AU1138" s="228"/>
    </row>
    <row r="1139" spans="3:47" x14ac:dyDescent="0.2">
      <c r="C1139" s="14"/>
      <c r="D1139" s="14"/>
      <c r="AA1139" s="228"/>
      <c r="AB1139" s="228"/>
      <c r="AC1139" s="228"/>
      <c r="AD1139" s="228"/>
      <c r="AE1139" s="228"/>
      <c r="AG1139" s="246"/>
      <c r="AN1139" s="228"/>
      <c r="AO1139" s="228"/>
      <c r="AP1139" s="228"/>
      <c r="AQ1139" s="228"/>
      <c r="AR1139" s="228"/>
      <c r="AS1139" s="228"/>
      <c r="AT1139" s="228"/>
      <c r="AU1139" s="228"/>
    </row>
    <row r="1140" spans="3:47" x14ac:dyDescent="0.2">
      <c r="C1140" s="14"/>
      <c r="D1140" s="14"/>
      <c r="AA1140" s="228"/>
      <c r="AB1140" s="228"/>
      <c r="AC1140" s="228"/>
      <c r="AD1140" s="228"/>
      <c r="AE1140" s="228"/>
      <c r="AG1140" s="246"/>
      <c r="AN1140" s="228"/>
      <c r="AO1140" s="228"/>
      <c r="AP1140" s="228"/>
      <c r="AQ1140" s="228"/>
      <c r="AR1140" s="228"/>
      <c r="AS1140" s="228"/>
      <c r="AT1140" s="228"/>
      <c r="AU1140" s="228"/>
    </row>
    <row r="1141" spans="3:47" x14ac:dyDescent="0.2">
      <c r="C1141" s="14"/>
      <c r="D1141" s="14"/>
      <c r="AA1141" s="228"/>
      <c r="AB1141" s="228"/>
      <c r="AC1141" s="228"/>
      <c r="AD1141" s="228"/>
      <c r="AE1141" s="228"/>
      <c r="AG1141" s="246"/>
      <c r="AN1141" s="228"/>
      <c r="AO1141" s="228"/>
      <c r="AP1141" s="228"/>
      <c r="AQ1141" s="228"/>
      <c r="AR1141" s="228"/>
      <c r="AS1141" s="228"/>
      <c r="AT1141" s="228"/>
      <c r="AU1141" s="228"/>
    </row>
    <row r="1142" spans="3:47" x14ac:dyDescent="0.2">
      <c r="C1142" s="14"/>
      <c r="D1142" s="14"/>
      <c r="AA1142" s="228"/>
      <c r="AB1142" s="228"/>
      <c r="AC1142" s="228"/>
      <c r="AD1142" s="228"/>
      <c r="AE1142" s="228"/>
      <c r="AG1142" s="246"/>
      <c r="AN1142" s="228"/>
      <c r="AO1142" s="228"/>
      <c r="AP1142" s="228"/>
      <c r="AQ1142" s="228"/>
      <c r="AR1142" s="228"/>
      <c r="AS1142" s="228"/>
      <c r="AT1142" s="228"/>
      <c r="AU1142" s="228"/>
    </row>
    <row r="1143" spans="3:47" x14ac:dyDescent="0.2">
      <c r="C1143" s="14"/>
      <c r="D1143" s="14"/>
      <c r="AA1143" s="228"/>
      <c r="AB1143" s="228"/>
      <c r="AC1143" s="228"/>
      <c r="AD1143" s="228"/>
      <c r="AE1143" s="228"/>
      <c r="AG1143" s="246"/>
      <c r="AN1143" s="228"/>
      <c r="AO1143" s="228"/>
      <c r="AP1143" s="228"/>
      <c r="AQ1143" s="228"/>
      <c r="AR1143" s="228"/>
      <c r="AS1143" s="228"/>
      <c r="AT1143" s="228"/>
      <c r="AU1143" s="228"/>
    </row>
    <row r="1144" spans="3:47" x14ac:dyDescent="0.2">
      <c r="C1144" s="14"/>
      <c r="D1144" s="14"/>
      <c r="AA1144" s="228"/>
      <c r="AB1144" s="228"/>
      <c r="AC1144" s="228"/>
      <c r="AD1144" s="228"/>
      <c r="AE1144" s="228"/>
      <c r="AG1144" s="246"/>
      <c r="AN1144" s="228"/>
      <c r="AO1144" s="228"/>
      <c r="AP1144" s="228"/>
      <c r="AQ1144" s="228"/>
      <c r="AR1144" s="228"/>
      <c r="AS1144" s="228"/>
      <c r="AT1144" s="228"/>
      <c r="AU1144" s="228"/>
    </row>
    <row r="1145" spans="3:47" x14ac:dyDescent="0.2">
      <c r="C1145" s="14"/>
      <c r="D1145" s="14"/>
      <c r="AA1145" s="228"/>
      <c r="AB1145" s="228"/>
      <c r="AC1145" s="228"/>
      <c r="AD1145" s="228"/>
      <c r="AE1145" s="228"/>
      <c r="AG1145" s="246"/>
      <c r="AN1145" s="228"/>
      <c r="AO1145" s="228"/>
      <c r="AP1145" s="228"/>
      <c r="AQ1145" s="228"/>
      <c r="AR1145" s="228"/>
      <c r="AS1145" s="228"/>
      <c r="AT1145" s="228"/>
      <c r="AU1145" s="228"/>
    </row>
    <row r="1146" spans="3:47" x14ac:dyDescent="0.2">
      <c r="C1146" s="14"/>
      <c r="D1146" s="14"/>
      <c r="AA1146" s="228"/>
      <c r="AB1146" s="228"/>
      <c r="AC1146" s="228"/>
      <c r="AD1146" s="228"/>
      <c r="AE1146" s="228"/>
      <c r="AG1146" s="246"/>
      <c r="AN1146" s="228"/>
      <c r="AO1146" s="228"/>
      <c r="AP1146" s="228"/>
      <c r="AQ1146" s="228"/>
      <c r="AR1146" s="228"/>
      <c r="AS1146" s="228"/>
      <c r="AT1146" s="228"/>
      <c r="AU1146" s="228"/>
    </row>
    <row r="1147" spans="3:47" x14ac:dyDescent="0.2">
      <c r="C1147" s="14"/>
      <c r="D1147" s="14"/>
      <c r="AA1147" s="228"/>
      <c r="AB1147" s="228"/>
      <c r="AC1147" s="228"/>
      <c r="AD1147" s="228"/>
      <c r="AE1147" s="228"/>
      <c r="AG1147" s="246"/>
      <c r="AN1147" s="228"/>
      <c r="AO1147" s="228"/>
      <c r="AP1147" s="228"/>
      <c r="AQ1147" s="228"/>
      <c r="AR1147" s="228"/>
      <c r="AS1147" s="228"/>
      <c r="AT1147" s="228"/>
      <c r="AU1147" s="228"/>
    </row>
    <row r="1148" spans="3:47" x14ac:dyDescent="0.2">
      <c r="C1148" s="14"/>
      <c r="D1148" s="14"/>
      <c r="AA1148" s="228"/>
      <c r="AB1148" s="228"/>
      <c r="AC1148" s="228"/>
      <c r="AD1148" s="228"/>
      <c r="AE1148" s="228"/>
      <c r="AG1148" s="246"/>
      <c r="AN1148" s="228"/>
      <c r="AO1148" s="228"/>
      <c r="AP1148" s="228"/>
      <c r="AQ1148" s="228"/>
      <c r="AR1148" s="228"/>
      <c r="AS1148" s="228"/>
      <c r="AT1148" s="228"/>
      <c r="AU1148" s="228"/>
    </row>
    <row r="1149" spans="3:47" x14ac:dyDescent="0.2">
      <c r="C1149" s="14"/>
      <c r="D1149" s="14"/>
      <c r="AA1149" s="228"/>
      <c r="AB1149" s="228"/>
      <c r="AC1149" s="228"/>
      <c r="AD1149" s="228"/>
      <c r="AE1149" s="228"/>
      <c r="AG1149" s="246"/>
      <c r="AN1149" s="228"/>
      <c r="AO1149" s="228"/>
      <c r="AP1149" s="228"/>
      <c r="AQ1149" s="228"/>
      <c r="AR1149" s="228"/>
      <c r="AS1149" s="228"/>
      <c r="AT1149" s="228"/>
      <c r="AU1149" s="228"/>
    </row>
    <row r="1150" spans="3:47" x14ac:dyDescent="0.2">
      <c r="C1150" s="14"/>
      <c r="D1150" s="14"/>
      <c r="AA1150" s="228"/>
      <c r="AB1150" s="228"/>
      <c r="AC1150" s="228"/>
      <c r="AD1150" s="228"/>
      <c r="AE1150" s="228"/>
      <c r="AG1150" s="246"/>
      <c r="AN1150" s="228"/>
      <c r="AO1150" s="228"/>
      <c r="AP1150" s="228"/>
      <c r="AQ1150" s="228"/>
      <c r="AR1150" s="228"/>
      <c r="AS1150" s="228"/>
      <c r="AT1150" s="228"/>
      <c r="AU1150" s="228"/>
    </row>
    <row r="1151" spans="3:47" x14ac:dyDescent="0.2">
      <c r="C1151" s="14"/>
      <c r="D1151" s="14"/>
      <c r="AA1151" s="228"/>
      <c r="AB1151" s="228"/>
      <c r="AC1151" s="228"/>
      <c r="AD1151" s="228"/>
      <c r="AE1151" s="228"/>
      <c r="AG1151" s="246"/>
      <c r="AN1151" s="228"/>
      <c r="AO1151" s="228"/>
      <c r="AP1151" s="228"/>
      <c r="AQ1151" s="228"/>
      <c r="AR1151" s="228"/>
      <c r="AS1151" s="228"/>
      <c r="AT1151" s="228"/>
      <c r="AU1151" s="228"/>
    </row>
    <row r="1152" spans="3:47" x14ac:dyDescent="0.2">
      <c r="C1152" s="14"/>
      <c r="D1152" s="14"/>
      <c r="AA1152" s="228"/>
      <c r="AB1152" s="228"/>
      <c r="AC1152" s="228"/>
      <c r="AD1152" s="228"/>
      <c r="AE1152" s="228"/>
      <c r="AG1152" s="246"/>
      <c r="AN1152" s="228"/>
      <c r="AO1152" s="228"/>
      <c r="AP1152" s="228"/>
      <c r="AQ1152" s="228"/>
      <c r="AR1152" s="228"/>
      <c r="AS1152" s="228"/>
      <c r="AT1152" s="228"/>
      <c r="AU1152" s="228"/>
    </row>
    <row r="1153" spans="3:48" x14ac:dyDescent="0.2">
      <c r="C1153" s="14"/>
      <c r="D1153" s="14"/>
      <c r="AA1153" s="228"/>
      <c r="AB1153" s="228"/>
      <c r="AC1153" s="228"/>
      <c r="AD1153" s="228"/>
      <c r="AE1153" s="228"/>
      <c r="AG1153" s="246"/>
      <c r="AN1153" s="228"/>
      <c r="AO1153" s="228"/>
      <c r="AP1153" s="228"/>
      <c r="AQ1153" s="228"/>
      <c r="AR1153" s="228"/>
      <c r="AS1153" s="228"/>
      <c r="AT1153" s="228"/>
      <c r="AU1153" s="228"/>
    </row>
    <row r="1154" spans="3:48" x14ac:dyDescent="0.2">
      <c r="C1154" s="14"/>
      <c r="D1154" s="14"/>
      <c r="AA1154" s="228"/>
      <c r="AB1154" s="228"/>
      <c r="AC1154" s="228"/>
      <c r="AD1154" s="228"/>
      <c r="AE1154" s="228"/>
      <c r="AG1154" s="246"/>
      <c r="AN1154" s="228"/>
      <c r="AO1154" s="228"/>
      <c r="AP1154" s="228"/>
      <c r="AQ1154" s="228"/>
      <c r="AR1154" s="228"/>
      <c r="AS1154" s="228"/>
      <c r="AT1154" s="228"/>
      <c r="AU1154" s="228"/>
    </row>
    <row r="1155" spans="3:48" x14ac:dyDescent="0.2">
      <c r="C1155" s="14"/>
      <c r="D1155" s="14"/>
      <c r="AA1155" s="228"/>
      <c r="AB1155" s="228"/>
      <c r="AC1155" s="228"/>
      <c r="AD1155" s="228"/>
      <c r="AE1155" s="228"/>
      <c r="AG1155" s="246"/>
      <c r="AN1155" s="228"/>
      <c r="AO1155" s="228"/>
      <c r="AP1155" s="228"/>
      <c r="AQ1155" s="228"/>
      <c r="AR1155" s="228"/>
      <c r="AS1155" s="228"/>
      <c r="AT1155" s="228"/>
      <c r="AU1155" s="228"/>
    </row>
    <row r="1156" spans="3:48" x14ac:dyDescent="0.2">
      <c r="C1156" s="14"/>
      <c r="D1156" s="14"/>
      <c r="AA1156" s="228"/>
      <c r="AB1156" s="228"/>
      <c r="AC1156" s="228"/>
      <c r="AD1156" s="228"/>
      <c r="AE1156" s="228"/>
      <c r="AG1156" s="246"/>
      <c r="AN1156" s="228"/>
      <c r="AO1156" s="228"/>
      <c r="AP1156" s="228"/>
      <c r="AQ1156" s="228"/>
      <c r="AR1156" s="228"/>
      <c r="AS1156" s="228"/>
      <c r="AT1156" s="228"/>
      <c r="AU1156" s="228"/>
    </row>
    <row r="1157" spans="3:48" x14ac:dyDescent="0.2">
      <c r="C1157" s="14"/>
      <c r="D1157" s="14"/>
      <c r="AA1157" s="228"/>
      <c r="AB1157" s="228"/>
      <c r="AC1157" s="228"/>
      <c r="AD1157" s="228"/>
      <c r="AE1157" s="228"/>
      <c r="AG1157" s="246"/>
      <c r="AN1157" s="228"/>
      <c r="AO1157" s="228"/>
      <c r="AP1157" s="228"/>
      <c r="AQ1157" s="228"/>
      <c r="AR1157" s="228"/>
      <c r="AS1157" s="228"/>
      <c r="AT1157" s="228"/>
      <c r="AU1157" s="228"/>
      <c r="AV1157" s="228"/>
    </row>
    <row r="1158" spans="3:48" x14ac:dyDescent="0.2">
      <c r="C1158" s="14"/>
      <c r="D1158" s="14"/>
      <c r="AA1158" s="228"/>
      <c r="AB1158" s="228"/>
      <c r="AC1158" s="228"/>
      <c r="AD1158" s="228"/>
      <c r="AE1158" s="228"/>
      <c r="AG1158" s="246"/>
      <c r="AN1158" s="228"/>
      <c r="AO1158" s="228"/>
      <c r="AP1158" s="228"/>
      <c r="AQ1158" s="228"/>
      <c r="AR1158" s="228"/>
      <c r="AS1158" s="228"/>
      <c r="AT1158" s="228"/>
      <c r="AU1158" s="228"/>
    </row>
    <row r="1159" spans="3:48" x14ac:dyDescent="0.2">
      <c r="C1159" s="14"/>
      <c r="D1159" s="14"/>
      <c r="AA1159" s="228"/>
      <c r="AB1159" s="228"/>
      <c r="AC1159" s="228"/>
      <c r="AD1159" s="228"/>
      <c r="AE1159" s="228"/>
      <c r="AG1159" s="246"/>
      <c r="AN1159" s="228"/>
      <c r="AO1159" s="228"/>
      <c r="AP1159" s="228"/>
      <c r="AQ1159" s="228"/>
      <c r="AR1159" s="228"/>
      <c r="AS1159" s="228"/>
      <c r="AT1159" s="228"/>
      <c r="AU1159" s="228"/>
    </row>
    <row r="1160" spans="3:48" x14ac:dyDescent="0.2">
      <c r="C1160" s="14"/>
      <c r="D1160" s="14"/>
      <c r="AA1160" s="228"/>
      <c r="AB1160" s="228"/>
      <c r="AC1160" s="228"/>
      <c r="AD1160" s="228"/>
      <c r="AE1160" s="228"/>
      <c r="AG1160" s="246"/>
      <c r="AN1160" s="228"/>
      <c r="AO1160" s="228"/>
      <c r="AP1160" s="228"/>
      <c r="AQ1160" s="228"/>
      <c r="AR1160" s="228"/>
      <c r="AS1160" s="228"/>
      <c r="AT1160" s="228"/>
      <c r="AU1160" s="228"/>
    </row>
    <row r="1161" spans="3:48" x14ac:dyDescent="0.2">
      <c r="C1161" s="14"/>
      <c r="D1161" s="14"/>
      <c r="AA1161" s="228"/>
      <c r="AB1161" s="228"/>
      <c r="AC1161" s="228"/>
      <c r="AD1161" s="228"/>
      <c r="AE1161" s="228"/>
      <c r="AG1161" s="246"/>
      <c r="AN1161" s="228"/>
      <c r="AO1161" s="228"/>
      <c r="AP1161" s="228"/>
      <c r="AQ1161" s="228"/>
      <c r="AR1161" s="228"/>
      <c r="AS1161" s="228"/>
      <c r="AT1161" s="228"/>
      <c r="AU1161" s="228"/>
    </row>
    <row r="1162" spans="3:48" x14ac:dyDescent="0.2">
      <c r="C1162" s="14"/>
      <c r="D1162" s="14"/>
      <c r="AA1162" s="228"/>
      <c r="AB1162" s="228"/>
      <c r="AC1162" s="228"/>
      <c r="AD1162" s="228"/>
      <c r="AE1162" s="228"/>
      <c r="AG1162" s="246"/>
      <c r="AN1162" s="228"/>
      <c r="AO1162" s="228"/>
      <c r="AP1162" s="228"/>
      <c r="AQ1162" s="228"/>
      <c r="AR1162" s="228"/>
      <c r="AS1162" s="228"/>
      <c r="AT1162" s="228"/>
      <c r="AU1162" s="228"/>
    </row>
    <row r="1163" spans="3:48" x14ac:dyDescent="0.2">
      <c r="C1163" s="14"/>
      <c r="D1163" s="14"/>
      <c r="AA1163" s="228"/>
      <c r="AB1163" s="228"/>
      <c r="AC1163" s="228"/>
      <c r="AD1163" s="228"/>
      <c r="AE1163" s="228"/>
      <c r="AG1163" s="246"/>
      <c r="AN1163" s="228"/>
      <c r="AO1163" s="228"/>
      <c r="AP1163" s="228"/>
      <c r="AQ1163" s="228"/>
      <c r="AR1163" s="228"/>
      <c r="AS1163" s="228"/>
      <c r="AT1163" s="228"/>
      <c r="AU1163" s="228"/>
    </row>
    <row r="1164" spans="3:48" x14ac:dyDescent="0.2">
      <c r="C1164" s="14"/>
      <c r="D1164" s="14"/>
      <c r="AA1164" s="228"/>
      <c r="AB1164" s="228"/>
      <c r="AC1164" s="228"/>
      <c r="AD1164" s="228"/>
      <c r="AE1164" s="228"/>
      <c r="AG1164" s="246"/>
      <c r="AN1164" s="228"/>
      <c r="AO1164" s="228"/>
      <c r="AP1164" s="228"/>
      <c r="AQ1164" s="228"/>
      <c r="AR1164" s="228"/>
      <c r="AS1164" s="228"/>
      <c r="AT1164" s="228"/>
      <c r="AU1164" s="228"/>
    </row>
    <row r="1165" spans="3:48" x14ac:dyDescent="0.2">
      <c r="C1165" s="14"/>
      <c r="D1165" s="14"/>
      <c r="AA1165" s="228"/>
      <c r="AB1165" s="228"/>
      <c r="AC1165" s="228"/>
      <c r="AD1165" s="228"/>
      <c r="AE1165" s="228"/>
      <c r="AG1165" s="246"/>
      <c r="AN1165" s="228"/>
      <c r="AO1165" s="228"/>
      <c r="AP1165" s="228"/>
      <c r="AQ1165" s="228"/>
      <c r="AR1165" s="228"/>
      <c r="AS1165" s="228"/>
      <c r="AT1165" s="228"/>
      <c r="AU1165" s="228"/>
    </row>
    <row r="1166" spans="3:48" x14ac:dyDescent="0.2">
      <c r="C1166" s="14"/>
      <c r="D1166" s="14"/>
      <c r="AA1166" s="228"/>
      <c r="AB1166" s="228"/>
      <c r="AC1166" s="228"/>
      <c r="AD1166" s="228"/>
      <c r="AE1166" s="228"/>
      <c r="AG1166" s="246"/>
      <c r="AN1166" s="228"/>
      <c r="AO1166" s="228"/>
      <c r="AP1166" s="228"/>
      <c r="AQ1166" s="228"/>
      <c r="AR1166" s="228"/>
      <c r="AS1166" s="228"/>
      <c r="AT1166" s="228"/>
      <c r="AU1166" s="228"/>
    </row>
    <row r="1167" spans="3:48" x14ac:dyDescent="0.2">
      <c r="C1167" s="14"/>
      <c r="D1167" s="14"/>
      <c r="AA1167" s="228"/>
      <c r="AB1167" s="228"/>
      <c r="AC1167" s="228"/>
      <c r="AD1167" s="228"/>
      <c r="AE1167" s="228"/>
      <c r="AG1167" s="246"/>
      <c r="AN1167" s="228"/>
      <c r="AO1167" s="228"/>
      <c r="AP1167" s="228"/>
      <c r="AQ1167" s="228"/>
      <c r="AR1167" s="228"/>
      <c r="AS1167" s="228"/>
      <c r="AT1167" s="228"/>
      <c r="AU1167" s="228"/>
    </row>
    <row r="1168" spans="3:48" x14ac:dyDescent="0.2">
      <c r="C1168" s="14"/>
      <c r="D1168" s="14"/>
      <c r="AA1168" s="228"/>
      <c r="AB1168" s="228"/>
      <c r="AC1168" s="228"/>
      <c r="AD1168" s="228"/>
      <c r="AE1168" s="228"/>
      <c r="AG1168" s="246"/>
      <c r="AN1168" s="228"/>
      <c r="AO1168" s="228"/>
      <c r="AP1168" s="228"/>
      <c r="AQ1168" s="228"/>
      <c r="AR1168" s="228"/>
      <c r="AS1168" s="228"/>
      <c r="AT1168" s="228"/>
      <c r="AU1168" s="228"/>
    </row>
    <row r="1169" spans="3:64" x14ac:dyDescent="0.2">
      <c r="C1169" s="14"/>
      <c r="D1169" s="14"/>
      <c r="AA1169" s="228"/>
      <c r="AB1169" s="228"/>
      <c r="AC1169" s="228"/>
      <c r="AD1169" s="228"/>
      <c r="AE1169" s="228"/>
      <c r="AG1169" s="246"/>
      <c r="AN1169" s="228"/>
      <c r="AO1169" s="228"/>
      <c r="AP1169" s="228"/>
      <c r="AQ1169" s="228"/>
      <c r="AR1169" s="228"/>
      <c r="AS1169" s="228"/>
      <c r="AT1169" s="228"/>
      <c r="AU1169" s="228"/>
    </row>
    <row r="1170" spans="3:64" x14ac:dyDescent="0.2">
      <c r="C1170" s="14"/>
      <c r="D1170" s="14"/>
      <c r="AA1170" s="228"/>
      <c r="AB1170" s="228"/>
      <c r="AC1170" s="228"/>
      <c r="AD1170" s="228"/>
      <c r="AE1170" s="228"/>
      <c r="AG1170" s="246"/>
      <c r="AN1170" s="228"/>
      <c r="AO1170" s="228"/>
      <c r="AP1170" s="228"/>
      <c r="AQ1170" s="228"/>
      <c r="AR1170" s="228"/>
      <c r="AS1170" s="228"/>
      <c r="AT1170" s="228"/>
      <c r="AU1170" s="228"/>
    </row>
    <row r="1171" spans="3:64" x14ac:dyDescent="0.2">
      <c r="C1171" s="14"/>
      <c r="D1171" s="14"/>
      <c r="AA1171" s="228"/>
      <c r="AB1171" s="228"/>
      <c r="AC1171" s="228"/>
      <c r="AD1171" s="228"/>
      <c r="AE1171" s="228"/>
      <c r="AG1171" s="246"/>
      <c r="AN1171" s="228"/>
      <c r="AO1171" s="228"/>
      <c r="AP1171" s="228"/>
      <c r="AQ1171" s="228"/>
      <c r="AR1171" s="228"/>
      <c r="AS1171" s="228"/>
      <c r="AT1171" s="228"/>
      <c r="AU1171" s="228"/>
    </row>
    <row r="1172" spans="3:64" x14ac:dyDescent="0.2">
      <c r="C1172" s="14"/>
      <c r="D1172" s="14"/>
      <c r="AA1172" s="228"/>
      <c r="AB1172" s="228"/>
      <c r="AC1172" s="228"/>
      <c r="AD1172" s="228"/>
      <c r="AE1172" s="228"/>
      <c r="AG1172" s="246"/>
      <c r="AN1172" s="228"/>
      <c r="AO1172" s="228"/>
      <c r="AP1172" s="228"/>
      <c r="AQ1172" s="228"/>
      <c r="AR1172" s="228"/>
      <c r="AS1172" s="228"/>
      <c r="AT1172" s="228"/>
      <c r="AU1172" s="228"/>
    </row>
    <row r="1173" spans="3:64" x14ac:dyDescent="0.2">
      <c r="C1173" s="14"/>
      <c r="D1173" s="14"/>
      <c r="AA1173" s="228"/>
      <c r="AB1173" s="228"/>
      <c r="AC1173" s="228"/>
      <c r="AD1173" s="228"/>
      <c r="AE1173" s="228"/>
      <c r="AG1173" s="246"/>
      <c r="AN1173" s="228"/>
      <c r="AO1173" s="228"/>
      <c r="AP1173" s="228"/>
      <c r="AQ1173" s="228"/>
      <c r="AR1173" s="228"/>
      <c r="AS1173" s="228"/>
      <c r="AT1173" s="228"/>
      <c r="AU1173" s="228"/>
    </row>
    <row r="1174" spans="3:64" x14ac:dyDescent="0.2">
      <c r="C1174" s="14"/>
      <c r="D1174" s="14"/>
      <c r="AA1174" s="228"/>
      <c r="AB1174" s="228"/>
      <c r="AC1174" s="228"/>
      <c r="AD1174" s="228"/>
      <c r="AE1174" s="228"/>
      <c r="AG1174" s="246"/>
      <c r="AN1174" s="228"/>
      <c r="AO1174" s="228"/>
      <c r="AP1174" s="228"/>
      <c r="AQ1174" s="228"/>
      <c r="AR1174" s="228"/>
      <c r="AS1174" s="228"/>
      <c r="AT1174" s="228"/>
      <c r="AU1174" s="228"/>
    </row>
    <row r="1175" spans="3:64" x14ac:dyDescent="0.2">
      <c r="C1175" s="14"/>
      <c r="D1175" s="14"/>
      <c r="AA1175" s="228"/>
      <c r="AB1175" s="228"/>
      <c r="AC1175" s="228"/>
      <c r="AD1175" s="228"/>
      <c r="AE1175" s="228"/>
      <c r="AG1175" s="246"/>
      <c r="AN1175" s="228"/>
      <c r="AO1175" s="228"/>
      <c r="AP1175" s="228"/>
      <c r="AQ1175" s="228"/>
      <c r="AR1175" s="228"/>
      <c r="AS1175" s="228"/>
      <c r="AT1175" s="228"/>
      <c r="AU1175" s="228"/>
    </row>
    <row r="1176" spans="3:64" x14ac:dyDescent="0.2">
      <c r="C1176" s="14"/>
      <c r="D1176" s="14"/>
      <c r="AA1176" s="228"/>
      <c r="AB1176" s="228"/>
      <c r="AC1176" s="228"/>
      <c r="AD1176" s="228"/>
      <c r="AE1176" s="228"/>
      <c r="AG1176" s="246"/>
      <c r="AN1176" s="228"/>
      <c r="AO1176" s="228"/>
      <c r="AP1176" s="228"/>
      <c r="AQ1176" s="228"/>
      <c r="AR1176" s="228"/>
      <c r="AS1176" s="228"/>
      <c r="AT1176" s="228"/>
      <c r="AU1176" s="228"/>
    </row>
    <row r="1177" spans="3:64" x14ac:dyDescent="0.2">
      <c r="C1177" s="14"/>
      <c r="D1177" s="14"/>
      <c r="AA1177" s="228"/>
      <c r="AB1177" s="228"/>
      <c r="AC1177" s="228"/>
      <c r="AD1177" s="228"/>
      <c r="AE1177" s="228"/>
      <c r="AG1177" s="246"/>
      <c r="AN1177" s="228"/>
      <c r="AO1177" s="228"/>
      <c r="AP1177" s="228"/>
      <c r="AQ1177" s="228"/>
      <c r="AR1177" s="228"/>
      <c r="AS1177" s="228"/>
      <c r="AT1177" s="228"/>
      <c r="AU1177" s="228"/>
      <c r="AV1177" s="228"/>
      <c r="AW1177" s="228"/>
      <c r="AX1177" s="228"/>
      <c r="AY1177" s="228"/>
      <c r="AZ1177" s="228"/>
      <c r="BA1177" s="228"/>
      <c r="BB1177" s="228"/>
      <c r="BC1177" s="228"/>
      <c r="BD1177" s="228"/>
      <c r="BE1177" s="228"/>
      <c r="BF1177" s="228"/>
      <c r="BG1177" s="228"/>
      <c r="BH1177" s="228"/>
      <c r="BI1177" s="228"/>
      <c r="BJ1177" s="228"/>
      <c r="BK1177" s="228"/>
      <c r="BL1177" s="228"/>
    </row>
    <row r="1178" spans="3:64" x14ac:dyDescent="0.2">
      <c r="C1178" s="14"/>
      <c r="D1178" s="14"/>
      <c r="AA1178" s="228"/>
      <c r="AB1178" s="228"/>
      <c r="AC1178" s="228"/>
      <c r="AD1178" s="228"/>
      <c r="AE1178" s="228"/>
      <c r="AG1178" s="246"/>
      <c r="AN1178" s="228"/>
      <c r="AO1178" s="228"/>
      <c r="AP1178" s="228"/>
      <c r="AQ1178" s="228"/>
      <c r="AR1178" s="228"/>
      <c r="AS1178" s="228"/>
      <c r="AT1178" s="228"/>
      <c r="AU1178" s="228"/>
    </row>
    <row r="1179" spans="3:64" x14ac:dyDescent="0.2">
      <c r="C1179" s="14"/>
      <c r="D1179" s="14"/>
      <c r="AA1179" s="228"/>
      <c r="AB1179" s="228"/>
      <c r="AC1179" s="228"/>
      <c r="AD1179" s="228"/>
      <c r="AE1179" s="228"/>
      <c r="AG1179" s="246"/>
      <c r="AN1179" s="228"/>
      <c r="AO1179" s="228"/>
      <c r="AP1179" s="228"/>
      <c r="AQ1179" s="228"/>
      <c r="AR1179" s="228"/>
      <c r="AS1179" s="228"/>
      <c r="AT1179" s="228"/>
      <c r="AU1179" s="228"/>
    </row>
    <row r="1180" spans="3:64" x14ac:dyDescent="0.2">
      <c r="C1180" s="14"/>
      <c r="D1180" s="14"/>
      <c r="AA1180" s="228"/>
      <c r="AB1180" s="228"/>
      <c r="AC1180" s="228"/>
      <c r="AD1180" s="228"/>
      <c r="AE1180" s="228"/>
      <c r="AG1180" s="246"/>
      <c r="AN1180" s="228"/>
      <c r="AO1180" s="228"/>
      <c r="AP1180" s="228"/>
      <c r="AQ1180" s="228"/>
      <c r="AR1180" s="228"/>
      <c r="AS1180" s="228"/>
      <c r="AT1180" s="228"/>
      <c r="AU1180" s="228"/>
    </row>
    <row r="1181" spans="3:64" x14ac:dyDescent="0.2">
      <c r="C1181" s="14"/>
      <c r="D1181" s="14"/>
      <c r="AA1181" s="228"/>
      <c r="AB1181" s="228"/>
      <c r="AC1181" s="228"/>
      <c r="AD1181" s="228"/>
      <c r="AE1181" s="228"/>
      <c r="AG1181" s="246"/>
      <c r="AN1181" s="228"/>
      <c r="AO1181" s="228"/>
      <c r="AP1181" s="228"/>
      <c r="AQ1181" s="228"/>
      <c r="AR1181" s="228"/>
      <c r="AS1181" s="228"/>
      <c r="AT1181" s="228"/>
      <c r="AU1181" s="228"/>
    </row>
    <row r="1182" spans="3:64" x14ac:dyDescent="0.2">
      <c r="C1182" s="14"/>
      <c r="D1182" s="14"/>
      <c r="AA1182" s="228"/>
      <c r="AB1182" s="228"/>
      <c r="AC1182" s="228"/>
      <c r="AD1182" s="228"/>
      <c r="AE1182" s="228"/>
      <c r="AG1182" s="246"/>
      <c r="AN1182" s="228"/>
      <c r="AO1182" s="228"/>
      <c r="AP1182" s="228"/>
      <c r="AQ1182" s="228"/>
      <c r="AR1182" s="228"/>
      <c r="AS1182" s="228"/>
      <c r="AT1182" s="228"/>
      <c r="AU1182" s="228"/>
    </row>
    <row r="1183" spans="3:64" x14ac:dyDescent="0.2">
      <c r="C1183" s="14"/>
      <c r="D1183" s="14"/>
      <c r="AA1183" s="228"/>
      <c r="AB1183" s="228"/>
      <c r="AC1183" s="228"/>
      <c r="AD1183" s="228"/>
      <c r="AE1183" s="228"/>
      <c r="AG1183" s="246"/>
      <c r="AN1183" s="228"/>
      <c r="AO1183" s="228"/>
      <c r="AP1183" s="228"/>
      <c r="AQ1183" s="228"/>
      <c r="AR1183" s="228"/>
      <c r="AS1183" s="228"/>
      <c r="AT1183" s="228"/>
      <c r="AU1183" s="228"/>
    </row>
    <row r="1184" spans="3:64" x14ac:dyDescent="0.2">
      <c r="C1184" s="14"/>
      <c r="D1184" s="14"/>
      <c r="AA1184" s="228"/>
      <c r="AB1184" s="228"/>
      <c r="AC1184" s="228"/>
      <c r="AD1184" s="228"/>
      <c r="AE1184" s="228"/>
      <c r="AG1184" s="246"/>
      <c r="AN1184" s="228"/>
      <c r="AO1184" s="228"/>
      <c r="AP1184" s="228"/>
      <c r="AQ1184" s="228"/>
      <c r="AR1184" s="228"/>
      <c r="AS1184" s="228"/>
      <c r="AT1184" s="228"/>
      <c r="AU1184" s="228"/>
    </row>
    <row r="1185" spans="3:48" x14ac:dyDescent="0.2">
      <c r="C1185" s="14"/>
      <c r="D1185" s="14"/>
      <c r="AA1185" s="228"/>
      <c r="AB1185" s="228"/>
      <c r="AC1185" s="228"/>
      <c r="AD1185" s="228"/>
      <c r="AE1185" s="228"/>
      <c r="AG1185" s="246"/>
      <c r="AN1185" s="228"/>
      <c r="AO1185" s="228"/>
      <c r="AP1185" s="228"/>
      <c r="AQ1185" s="228"/>
      <c r="AR1185" s="228"/>
      <c r="AS1185" s="228"/>
      <c r="AT1185" s="228"/>
      <c r="AU1185" s="228"/>
    </row>
    <row r="1186" spans="3:48" x14ac:dyDescent="0.2">
      <c r="C1186" s="14"/>
      <c r="D1186" s="14"/>
      <c r="AA1186" s="228"/>
      <c r="AB1186" s="228"/>
      <c r="AC1186" s="228"/>
      <c r="AD1186" s="228"/>
      <c r="AE1186" s="228"/>
      <c r="AG1186" s="246"/>
      <c r="AN1186" s="228"/>
      <c r="AO1186" s="228"/>
      <c r="AP1186" s="228"/>
      <c r="AQ1186" s="228"/>
      <c r="AR1186" s="228"/>
      <c r="AS1186" s="228"/>
      <c r="AT1186" s="228"/>
      <c r="AU1186" s="228"/>
    </row>
    <row r="1187" spans="3:48" x14ac:dyDescent="0.2">
      <c r="C1187" s="14"/>
      <c r="D1187" s="14"/>
      <c r="AA1187" s="228"/>
      <c r="AB1187" s="228"/>
      <c r="AC1187" s="228"/>
      <c r="AD1187" s="228"/>
      <c r="AE1187" s="228"/>
      <c r="AG1187" s="246"/>
      <c r="AN1187" s="228"/>
      <c r="AO1187" s="228"/>
      <c r="AP1187" s="228"/>
      <c r="AQ1187" s="228"/>
      <c r="AR1187" s="228"/>
      <c r="AS1187" s="228"/>
      <c r="AT1187" s="228"/>
      <c r="AU1187" s="228"/>
    </row>
    <row r="1188" spans="3:48" x14ac:dyDescent="0.2">
      <c r="C1188" s="14"/>
      <c r="D1188" s="14"/>
      <c r="AA1188" s="228"/>
      <c r="AB1188" s="228"/>
      <c r="AC1188" s="228"/>
      <c r="AD1188" s="228"/>
      <c r="AE1188" s="228"/>
      <c r="AG1188" s="246"/>
      <c r="AN1188" s="228"/>
      <c r="AO1188" s="228"/>
      <c r="AP1188" s="228"/>
      <c r="AQ1188" s="228"/>
      <c r="AR1188" s="228"/>
      <c r="AS1188" s="228"/>
      <c r="AT1188" s="228"/>
      <c r="AU1188" s="228"/>
    </row>
    <row r="1189" spans="3:48" x14ac:dyDescent="0.2">
      <c r="C1189" s="14"/>
      <c r="D1189" s="14"/>
      <c r="AA1189" s="228"/>
      <c r="AB1189" s="228"/>
      <c r="AC1189" s="228"/>
      <c r="AD1189" s="228"/>
      <c r="AE1189" s="228"/>
      <c r="AG1189" s="246"/>
      <c r="AN1189" s="228"/>
      <c r="AO1189" s="228"/>
      <c r="AP1189" s="228"/>
      <c r="AQ1189" s="228"/>
      <c r="AR1189" s="228"/>
      <c r="AS1189" s="228"/>
      <c r="AT1189" s="228"/>
      <c r="AU1189" s="228"/>
    </row>
    <row r="1190" spans="3:48" x14ac:dyDescent="0.2">
      <c r="C1190" s="14"/>
      <c r="D1190" s="14"/>
      <c r="AA1190" s="228"/>
      <c r="AB1190" s="228"/>
      <c r="AC1190" s="228"/>
      <c r="AD1190" s="228"/>
      <c r="AE1190" s="228"/>
      <c r="AG1190" s="246"/>
      <c r="AN1190" s="228"/>
      <c r="AO1190" s="228"/>
      <c r="AP1190" s="228"/>
      <c r="AQ1190" s="228"/>
      <c r="AR1190" s="228"/>
      <c r="AS1190" s="228"/>
      <c r="AT1190" s="228"/>
      <c r="AU1190" s="228"/>
      <c r="AV1190" s="228"/>
    </row>
    <row r="1191" spans="3:48" x14ac:dyDescent="0.2">
      <c r="C1191" s="14"/>
      <c r="D1191" s="14"/>
      <c r="AA1191" s="228"/>
      <c r="AB1191" s="228"/>
      <c r="AC1191" s="228"/>
      <c r="AD1191" s="228"/>
      <c r="AE1191" s="228"/>
      <c r="AG1191" s="246"/>
      <c r="AN1191" s="228"/>
      <c r="AO1191" s="228"/>
      <c r="AP1191" s="228"/>
      <c r="AQ1191" s="228"/>
      <c r="AR1191" s="228"/>
      <c r="AS1191" s="228"/>
      <c r="AT1191" s="228"/>
      <c r="AU1191" s="228"/>
    </row>
    <row r="1192" spans="3:48" x14ac:dyDescent="0.2">
      <c r="C1192" s="14"/>
      <c r="D1192" s="14"/>
      <c r="AA1192" s="228"/>
      <c r="AB1192" s="228"/>
      <c r="AC1192" s="228"/>
      <c r="AD1192" s="228"/>
      <c r="AE1192" s="228"/>
      <c r="AG1192" s="246"/>
      <c r="AN1192" s="228"/>
      <c r="AO1192" s="228"/>
      <c r="AP1192" s="228"/>
      <c r="AQ1192" s="228"/>
      <c r="AR1192" s="228"/>
      <c r="AS1192" s="228"/>
      <c r="AT1192" s="228"/>
      <c r="AU1192" s="228"/>
    </row>
    <row r="1193" spans="3:48" x14ac:dyDescent="0.2">
      <c r="C1193" s="14"/>
      <c r="D1193" s="14"/>
      <c r="AA1193" s="228"/>
      <c r="AB1193" s="228"/>
      <c r="AC1193" s="228"/>
      <c r="AD1193" s="228"/>
      <c r="AE1193" s="228"/>
      <c r="AG1193" s="246"/>
      <c r="AN1193" s="228"/>
      <c r="AO1193" s="228"/>
      <c r="AP1193" s="228"/>
      <c r="AQ1193" s="228"/>
      <c r="AR1193" s="228"/>
      <c r="AS1193" s="228"/>
      <c r="AT1193" s="228"/>
      <c r="AU1193" s="228"/>
      <c r="AV1193" s="228"/>
    </row>
    <row r="1194" spans="3:48" x14ac:dyDescent="0.2">
      <c r="C1194" s="14"/>
      <c r="D1194" s="14"/>
      <c r="AA1194" s="228"/>
      <c r="AB1194" s="228"/>
      <c r="AC1194" s="228"/>
      <c r="AD1194" s="228"/>
      <c r="AE1194" s="228"/>
      <c r="AG1194" s="246"/>
      <c r="AN1194" s="228"/>
      <c r="AO1194" s="228"/>
      <c r="AP1194" s="228"/>
      <c r="AQ1194" s="228"/>
      <c r="AR1194" s="228"/>
      <c r="AS1194" s="228"/>
      <c r="AT1194" s="228"/>
      <c r="AU1194" s="228"/>
    </row>
    <row r="1195" spans="3:48" x14ac:dyDescent="0.2">
      <c r="C1195" s="14"/>
      <c r="D1195" s="14"/>
      <c r="AA1195" s="228"/>
      <c r="AB1195" s="228"/>
      <c r="AC1195" s="228"/>
      <c r="AD1195" s="228"/>
      <c r="AE1195" s="228"/>
      <c r="AG1195" s="246"/>
      <c r="AN1195" s="228"/>
      <c r="AO1195" s="228"/>
      <c r="AP1195" s="228"/>
      <c r="AQ1195" s="228"/>
      <c r="AR1195" s="228"/>
      <c r="AS1195" s="228"/>
      <c r="AT1195" s="228"/>
      <c r="AU1195" s="228"/>
    </row>
    <row r="1196" spans="3:48" x14ac:dyDescent="0.2">
      <c r="C1196" s="14"/>
      <c r="D1196" s="14"/>
      <c r="AA1196" s="228"/>
      <c r="AB1196" s="228"/>
      <c r="AC1196" s="228"/>
      <c r="AD1196" s="228"/>
      <c r="AE1196" s="228"/>
      <c r="AG1196" s="246"/>
      <c r="AN1196" s="228"/>
      <c r="AO1196" s="228"/>
      <c r="AP1196" s="228"/>
      <c r="AQ1196" s="228"/>
      <c r="AR1196" s="228"/>
      <c r="AS1196" s="228"/>
      <c r="AT1196" s="228"/>
      <c r="AU1196" s="228"/>
    </row>
    <row r="1197" spans="3:48" x14ac:dyDescent="0.2">
      <c r="C1197" s="14"/>
      <c r="D1197" s="14"/>
      <c r="AA1197" s="228"/>
      <c r="AB1197" s="228"/>
      <c r="AC1197" s="228"/>
      <c r="AD1197" s="228"/>
      <c r="AE1197" s="228"/>
      <c r="AG1197" s="246"/>
      <c r="AN1197" s="228"/>
      <c r="AO1197" s="228"/>
      <c r="AP1197" s="228"/>
      <c r="AQ1197" s="228"/>
      <c r="AR1197" s="228"/>
      <c r="AS1197" s="228"/>
      <c r="AT1197" s="228"/>
      <c r="AU1197" s="228"/>
    </row>
    <row r="1198" spans="3:48" x14ac:dyDescent="0.2">
      <c r="C1198" s="14"/>
      <c r="D1198" s="14"/>
      <c r="AA1198" s="228"/>
      <c r="AB1198" s="228"/>
      <c r="AC1198" s="228"/>
      <c r="AD1198" s="228"/>
      <c r="AE1198" s="228"/>
      <c r="AG1198" s="246"/>
      <c r="AN1198" s="228"/>
      <c r="AO1198" s="228"/>
      <c r="AP1198" s="228"/>
      <c r="AQ1198" s="228"/>
      <c r="AR1198" s="228"/>
      <c r="AS1198" s="228"/>
      <c r="AT1198" s="228"/>
      <c r="AU1198" s="228"/>
    </row>
    <row r="1199" spans="3:48" x14ac:dyDescent="0.2">
      <c r="C1199" s="14"/>
      <c r="D1199" s="14"/>
      <c r="AA1199" s="228"/>
      <c r="AB1199" s="228"/>
      <c r="AC1199" s="228"/>
      <c r="AD1199" s="228"/>
      <c r="AE1199" s="228"/>
      <c r="AG1199" s="246"/>
      <c r="AN1199" s="228"/>
      <c r="AO1199" s="228"/>
      <c r="AP1199" s="228"/>
      <c r="AQ1199" s="228"/>
      <c r="AR1199" s="228"/>
      <c r="AS1199" s="228"/>
      <c r="AT1199" s="228"/>
      <c r="AU1199" s="228"/>
    </row>
    <row r="1200" spans="3:48" x14ac:dyDescent="0.2">
      <c r="C1200" s="14"/>
      <c r="D1200" s="14"/>
      <c r="AA1200" s="228"/>
      <c r="AB1200" s="228"/>
      <c r="AC1200" s="228"/>
      <c r="AD1200" s="228"/>
      <c r="AE1200" s="228"/>
      <c r="AG1200" s="246"/>
      <c r="AN1200" s="228"/>
      <c r="AO1200" s="228"/>
      <c r="AP1200" s="228"/>
      <c r="AQ1200" s="228"/>
      <c r="AR1200" s="228"/>
      <c r="AS1200" s="228"/>
      <c r="AT1200" s="228"/>
      <c r="AU1200" s="228"/>
    </row>
    <row r="1201" spans="3:48" x14ac:dyDescent="0.2">
      <c r="C1201" s="14"/>
      <c r="D1201" s="14"/>
      <c r="AA1201" s="228"/>
      <c r="AB1201" s="228"/>
      <c r="AC1201" s="228"/>
      <c r="AD1201" s="228"/>
      <c r="AE1201" s="228"/>
      <c r="AG1201" s="246"/>
      <c r="AN1201" s="228"/>
      <c r="AO1201" s="228"/>
      <c r="AP1201" s="228"/>
      <c r="AQ1201" s="228"/>
      <c r="AR1201" s="228"/>
      <c r="AS1201" s="228"/>
      <c r="AT1201" s="228"/>
      <c r="AU1201" s="228"/>
    </row>
    <row r="1202" spans="3:48" x14ac:dyDescent="0.2">
      <c r="C1202" s="14"/>
      <c r="D1202" s="14"/>
      <c r="AA1202" s="228"/>
      <c r="AB1202" s="228"/>
      <c r="AC1202" s="228"/>
      <c r="AD1202" s="228"/>
      <c r="AE1202" s="228"/>
      <c r="AG1202" s="246"/>
      <c r="AN1202" s="228"/>
      <c r="AO1202" s="228"/>
      <c r="AP1202" s="228"/>
      <c r="AQ1202" s="228"/>
      <c r="AR1202" s="228"/>
      <c r="AS1202" s="228"/>
      <c r="AT1202" s="228"/>
      <c r="AU1202" s="228"/>
    </row>
    <row r="1203" spans="3:48" x14ac:dyDescent="0.2">
      <c r="C1203" s="14"/>
      <c r="D1203" s="14"/>
      <c r="AA1203" s="228"/>
      <c r="AB1203" s="228"/>
      <c r="AC1203" s="228"/>
      <c r="AD1203" s="228"/>
      <c r="AE1203" s="228"/>
      <c r="AG1203" s="246"/>
      <c r="AN1203" s="228"/>
      <c r="AO1203" s="228"/>
      <c r="AP1203" s="228"/>
      <c r="AQ1203" s="228"/>
      <c r="AR1203" s="228"/>
      <c r="AS1203" s="228"/>
      <c r="AT1203" s="228"/>
      <c r="AU1203" s="228"/>
    </row>
    <row r="1204" spans="3:48" x14ac:dyDescent="0.2">
      <c r="C1204" s="14"/>
      <c r="D1204" s="14"/>
      <c r="AA1204" s="228"/>
      <c r="AB1204" s="228"/>
      <c r="AC1204" s="228"/>
      <c r="AD1204" s="228"/>
      <c r="AE1204" s="228"/>
      <c r="AG1204" s="246"/>
      <c r="AN1204" s="228"/>
      <c r="AO1204" s="228"/>
      <c r="AP1204" s="228"/>
      <c r="AQ1204" s="228"/>
      <c r="AR1204" s="228"/>
      <c r="AS1204" s="228"/>
      <c r="AT1204" s="228"/>
      <c r="AU1204" s="228"/>
    </row>
    <row r="1205" spans="3:48" x14ac:dyDescent="0.2">
      <c r="C1205" s="14"/>
      <c r="D1205" s="14"/>
      <c r="AA1205" s="228"/>
      <c r="AB1205" s="228"/>
      <c r="AC1205" s="228"/>
      <c r="AD1205" s="228"/>
      <c r="AE1205" s="228"/>
      <c r="AG1205" s="246"/>
      <c r="AN1205" s="228"/>
      <c r="AO1205" s="228"/>
      <c r="AP1205" s="228"/>
      <c r="AQ1205" s="228"/>
      <c r="AR1205" s="228"/>
      <c r="AS1205" s="228"/>
      <c r="AT1205" s="228"/>
      <c r="AU1205" s="228"/>
      <c r="AV1205" s="228"/>
    </row>
    <row r="1206" spans="3:48" x14ac:dyDescent="0.2">
      <c r="C1206" s="14"/>
      <c r="D1206" s="14"/>
      <c r="AA1206" s="228"/>
      <c r="AB1206" s="228"/>
      <c r="AC1206" s="228"/>
      <c r="AD1206" s="228"/>
      <c r="AE1206" s="228"/>
      <c r="AG1206" s="246"/>
      <c r="AN1206" s="228"/>
      <c r="AO1206" s="228"/>
      <c r="AP1206" s="228"/>
      <c r="AQ1206" s="228"/>
      <c r="AR1206" s="228"/>
      <c r="AS1206" s="228"/>
      <c r="AT1206" s="228"/>
      <c r="AU1206" s="228"/>
    </row>
    <row r="1207" spans="3:48" x14ac:dyDescent="0.2">
      <c r="C1207" s="14"/>
      <c r="D1207" s="14"/>
      <c r="AA1207" s="228"/>
      <c r="AB1207" s="228"/>
      <c r="AC1207" s="228"/>
      <c r="AD1207" s="228"/>
      <c r="AE1207" s="228"/>
      <c r="AG1207" s="246"/>
      <c r="AN1207" s="228"/>
      <c r="AO1207" s="228"/>
      <c r="AP1207" s="228"/>
      <c r="AQ1207" s="228"/>
      <c r="AR1207" s="228"/>
      <c r="AS1207" s="228"/>
      <c r="AT1207" s="228"/>
      <c r="AU1207" s="228"/>
    </row>
    <row r="1208" spans="3:48" x14ac:dyDescent="0.2">
      <c r="C1208" s="14"/>
      <c r="D1208" s="14"/>
      <c r="AA1208" s="228"/>
      <c r="AB1208" s="228"/>
      <c r="AC1208" s="228"/>
      <c r="AD1208" s="228"/>
      <c r="AE1208" s="228"/>
      <c r="AG1208" s="246"/>
      <c r="AN1208" s="228"/>
      <c r="AO1208" s="228"/>
      <c r="AP1208" s="228"/>
      <c r="AQ1208" s="228"/>
      <c r="AR1208" s="228"/>
      <c r="AS1208" s="228"/>
      <c r="AT1208" s="228"/>
      <c r="AU1208" s="228"/>
    </row>
    <row r="1209" spans="3:48" x14ac:dyDescent="0.2">
      <c r="C1209" s="14"/>
      <c r="D1209" s="14"/>
      <c r="AA1209" s="228"/>
      <c r="AB1209" s="228"/>
      <c r="AC1209" s="228"/>
      <c r="AD1209" s="228"/>
      <c r="AE1209" s="228"/>
      <c r="AG1209" s="246"/>
      <c r="AN1209" s="228"/>
      <c r="AO1209" s="228"/>
      <c r="AP1209" s="228"/>
      <c r="AQ1209" s="228"/>
      <c r="AR1209" s="228"/>
      <c r="AS1209" s="228"/>
      <c r="AT1209" s="228"/>
      <c r="AU1209" s="228"/>
    </row>
    <row r="1210" spans="3:48" x14ac:dyDescent="0.2">
      <c r="C1210" s="14"/>
      <c r="D1210" s="14"/>
      <c r="AA1210" s="228"/>
      <c r="AB1210" s="228"/>
      <c r="AC1210" s="228"/>
      <c r="AD1210" s="228"/>
      <c r="AE1210" s="228"/>
      <c r="AG1210" s="246"/>
      <c r="AN1210" s="228"/>
      <c r="AO1210" s="228"/>
      <c r="AP1210" s="228"/>
      <c r="AQ1210" s="228"/>
      <c r="AR1210" s="228"/>
      <c r="AS1210" s="228"/>
      <c r="AT1210" s="228"/>
      <c r="AU1210" s="228"/>
    </row>
    <row r="1211" spans="3:48" x14ac:dyDescent="0.2">
      <c r="C1211" s="14"/>
      <c r="D1211" s="14"/>
      <c r="AA1211" s="228"/>
      <c r="AB1211" s="228"/>
      <c r="AC1211" s="228"/>
      <c r="AD1211" s="228"/>
      <c r="AE1211" s="228"/>
      <c r="AG1211" s="246"/>
      <c r="AN1211" s="228"/>
      <c r="AO1211" s="228"/>
      <c r="AP1211" s="228"/>
      <c r="AQ1211" s="228"/>
      <c r="AR1211" s="228"/>
      <c r="AS1211" s="228"/>
      <c r="AT1211" s="228"/>
      <c r="AU1211" s="228"/>
    </row>
    <row r="1212" spans="3:48" x14ac:dyDescent="0.2">
      <c r="C1212" s="14"/>
      <c r="D1212" s="14"/>
      <c r="AA1212" s="228"/>
      <c r="AB1212" s="228"/>
      <c r="AC1212" s="228"/>
      <c r="AD1212" s="228"/>
      <c r="AE1212" s="228"/>
      <c r="AG1212" s="246"/>
      <c r="AN1212" s="228"/>
      <c r="AO1212" s="228"/>
      <c r="AP1212" s="228"/>
      <c r="AQ1212" s="228"/>
      <c r="AR1212" s="228"/>
      <c r="AS1212" s="228"/>
      <c r="AT1212" s="228"/>
      <c r="AU1212" s="228"/>
    </row>
    <row r="1213" spans="3:48" x14ac:dyDescent="0.2">
      <c r="C1213" s="14"/>
      <c r="D1213" s="14"/>
      <c r="AA1213" s="228"/>
      <c r="AB1213" s="228"/>
      <c r="AC1213" s="228"/>
      <c r="AD1213" s="228"/>
      <c r="AE1213" s="228"/>
      <c r="AG1213" s="246"/>
      <c r="AN1213" s="228"/>
      <c r="AO1213" s="228"/>
      <c r="AP1213" s="228"/>
      <c r="AQ1213" s="228"/>
      <c r="AR1213" s="228"/>
      <c r="AS1213" s="228"/>
      <c r="AT1213" s="228"/>
      <c r="AU1213" s="228"/>
    </row>
    <row r="1214" spans="3:48" x14ac:dyDescent="0.2">
      <c r="C1214" s="14"/>
      <c r="D1214" s="14"/>
      <c r="AA1214" s="228"/>
      <c r="AB1214" s="228"/>
      <c r="AC1214" s="228"/>
      <c r="AD1214" s="228"/>
      <c r="AE1214" s="228"/>
      <c r="AG1214" s="246"/>
      <c r="AN1214" s="228"/>
      <c r="AO1214" s="228"/>
      <c r="AP1214" s="228"/>
      <c r="AQ1214" s="228"/>
      <c r="AR1214" s="228"/>
      <c r="AS1214" s="228"/>
      <c r="AT1214" s="228"/>
      <c r="AU1214" s="228"/>
    </row>
    <row r="1215" spans="3:48" x14ac:dyDescent="0.2">
      <c r="C1215" s="14"/>
      <c r="D1215" s="14"/>
      <c r="AA1215" s="228"/>
      <c r="AB1215" s="228"/>
      <c r="AC1215" s="228"/>
      <c r="AD1215" s="228"/>
      <c r="AE1215" s="228"/>
      <c r="AG1215" s="246"/>
      <c r="AN1215" s="228"/>
      <c r="AO1215" s="228"/>
      <c r="AP1215" s="228"/>
      <c r="AQ1215" s="228"/>
      <c r="AR1215" s="228"/>
      <c r="AS1215" s="228"/>
      <c r="AT1215" s="228"/>
      <c r="AU1215" s="228"/>
    </row>
    <row r="1216" spans="3:48" x14ac:dyDescent="0.2">
      <c r="C1216" s="14"/>
      <c r="D1216" s="14"/>
      <c r="AA1216" s="228"/>
      <c r="AB1216" s="228"/>
      <c r="AC1216" s="228"/>
      <c r="AD1216" s="228"/>
      <c r="AE1216" s="228"/>
      <c r="AG1216" s="246"/>
      <c r="AN1216" s="228"/>
      <c r="AO1216" s="228"/>
      <c r="AP1216" s="228"/>
      <c r="AQ1216" s="228"/>
      <c r="AR1216" s="228"/>
      <c r="AS1216" s="228"/>
      <c r="AT1216" s="228"/>
      <c r="AU1216" s="228"/>
    </row>
    <row r="1217" spans="3:64" x14ac:dyDescent="0.2">
      <c r="C1217" s="14"/>
      <c r="D1217" s="14"/>
      <c r="AA1217" s="228"/>
      <c r="AB1217" s="228"/>
      <c r="AC1217" s="228"/>
      <c r="AD1217" s="228"/>
      <c r="AE1217" s="228"/>
      <c r="AG1217" s="246"/>
      <c r="AN1217" s="228"/>
      <c r="AO1217" s="228"/>
      <c r="AP1217" s="228"/>
      <c r="AQ1217" s="228"/>
      <c r="AR1217" s="228"/>
      <c r="AS1217" s="228"/>
      <c r="AT1217" s="228"/>
      <c r="AU1217" s="228"/>
    </row>
    <row r="1218" spans="3:64" x14ac:dyDescent="0.2">
      <c r="C1218" s="14"/>
      <c r="D1218" s="14"/>
      <c r="AA1218" s="228"/>
      <c r="AB1218" s="228"/>
      <c r="AC1218" s="228"/>
      <c r="AD1218" s="228"/>
      <c r="AE1218" s="228"/>
      <c r="AG1218" s="246"/>
      <c r="AN1218" s="228"/>
      <c r="AO1218" s="228"/>
      <c r="AP1218" s="228"/>
      <c r="AQ1218" s="228"/>
      <c r="AR1218" s="228"/>
      <c r="AS1218" s="228"/>
      <c r="AT1218" s="228"/>
      <c r="AU1218" s="228"/>
    </row>
    <row r="1219" spans="3:64" x14ac:dyDescent="0.2">
      <c r="C1219" s="14"/>
      <c r="D1219" s="14"/>
      <c r="AA1219" s="228"/>
      <c r="AB1219" s="228"/>
      <c r="AC1219" s="228"/>
      <c r="AD1219" s="228"/>
      <c r="AE1219" s="228"/>
      <c r="AG1219" s="246"/>
      <c r="AN1219" s="228"/>
      <c r="AO1219" s="228"/>
      <c r="AP1219" s="228"/>
      <c r="AQ1219" s="228"/>
      <c r="AR1219" s="228"/>
      <c r="AS1219" s="228"/>
      <c r="AT1219" s="228"/>
      <c r="AU1219" s="228"/>
    </row>
    <row r="1220" spans="3:64" x14ac:dyDescent="0.2">
      <c r="C1220" s="14"/>
      <c r="D1220" s="14"/>
      <c r="AA1220" s="228"/>
      <c r="AB1220" s="228"/>
      <c r="AC1220" s="228"/>
      <c r="AD1220" s="228"/>
      <c r="AE1220" s="228"/>
      <c r="AG1220" s="246"/>
      <c r="AN1220" s="228"/>
      <c r="AO1220" s="228"/>
      <c r="AP1220" s="228"/>
      <c r="AQ1220" s="228"/>
      <c r="AR1220" s="228"/>
      <c r="AS1220" s="228"/>
      <c r="AT1220" s="228"/>
      <c r="AU1220" s="228"/>
    </row>
    <row r="1221" spans="3:64" x14ac:dyDescent="0.2">
      <c r="C1221" s="14"/>
      <c r="D1221" s="14"/>
      <c r="AA1221" s="228"/>
      <c r="AB1221" s="228"/>
      <c r="AC1221" s="228"/>
      <c r="AD1221" s="228"/>
      <c r="AE1221" s="228"/>
      <c r="AG1221" s="246"/>
      <c r="AN1221" s="228"/>
      <c r="AO1221" s="228"/>
      <c r="AP1221" s="228"/>
      <c r="AQ1221" s="228"/>
      <c r="AR1221" s="228"/>
      <c r="AS1221" s="228"/>
      <c r="AT1221" s="228"/>
      <c r="AU1221" s="228"/>
    </row>
    <row r="1222" spans="3:64" x14ac:dyDescent="0.2">
      <c r="C1222" s="14"/>
      <c r="D1222" s="14"/>
      <c r="AA1222" s="228"/>
      <c r="AB1222" s="228"/>
      <c r="AC1222" s="228"/>
      <c r="AD1222" s="228"/>
      <c r="AE1222" s="228"/>
      <c r="AG1222" s="246"/>
      <c r="AN1222" s="228"/>
      <c r="AO1222" s="228"/>
      <c r="AP1222" s="228"/>
      <c r="AQ1222" s="228"/>
      <c r="AR1222" s="228"/>
      <c r="AS1222" s="228"/>
      <c r="AT1222" s="228"/>
      <c r="AU1222" s="228"/>
    </row>
    <row r="1223" spans="3:64" x14ac:dyDescent="0.2">
      <c r="C1223" s="14"/>
      <c r="D1223" s="14"/>
      <c r="AA1223" s="228"/>
      <c r="AB1223" s="228"/>
      <c r="AC1223" s="228"/>
      <c r="AD1223" s="228"/>
      <c r="AE1223" s="228"/>
      <c r="AG1223" s="246"/>
      <c r="AN1223" s="228"/>
      <c r="AO1223" s="228"/>
      <c r="AP1223" s="228"/>
      <c r="AQ1223" s="228"/>
      <c r="AR1223" s="228"/>
      <c r="AS1223" s="228"/>
      <c r="AT1223" s="228"/>
      <c r="AU1223" s="228"/>
    </row>
    <row r="1224" spans="3:64" x14ac:dyDescent="0.2">
      <c r="C1224" s="14"/>
      <c r="D1224" s="14"/>
      <c r="AA1224" s="228"/>
      <c r="AB1224" s="228"/>
      <c r="AC1224" s="228"/>
      <c r="AD1224" s="228"/>
      <c r="AE1224" s="228"/>
      <c r="AG1224" s="246"/>
      <c r="AN1224" s="228"/>
      <c r="AO1224" s="228"/>
      <c r="AP1224" s="228"/>
      <c r="AQ1224" s="228"/>
      <c r="AR1224" s="228"/>
      <c r="AS1224" s="228"/>
      <c r="AT1224" s="228"/>
      <c r="AU1224" s="228"/>
    </row>
    <row r="1225" spans="3:64" x14ac:dyDescent="0.2">
      <c r="C1225" s="14"/>
      <c r="D1225" s="14"/>
      <c r="AA1225" s="228"/>
      <c r="AB1225" s="228"/>
      <c r="AC1225" s="228"/>
      <c r="AD1225" s="228"/>
      <c r="AE1225" s="228"/>
      <c r="AG1225" s="246"/>
      <c r="AN1225" s="228"/>
      <c r="AO1225" s="228"/>
      <c r="AP1225" s="228"/>
      <c r="AQ1225" s="228"/>
      <c r="AR1225" s="228"/>
      <c r="AS1225" s="228"/>
      <c r="AT1225" s="228"/>
      <c r="AU1225" s="228"/>
    </row>
    <row r="1226" spans="3:64" x14ac:dyDescent="0.2">
      <c r="C1226" s="14"/>
      <c r="D1226" s="14"/>
      <c r="AA1226" s="228"/>
      <c r="AB1226" s="228"/>
      <c r="AC1226" s="228"/>
      <c r="AD1226" s="228"/>
      <c r="AE1226" s="228"/>
      <c r="AG1226" s="246"/>
      <c r="AN1226" s="228"/>
      <c r="AO1226" s="228"/>
      <c r="AP1226" s="228"/>
      <c r="AQ1226" s="228"/>
      <c r="AR1226" s="228"/>
      <c r="AS1226" s="228"/>
      <c r="AT1226" s="228"/>
      <c r="AU1226" s="228"/>
    </row>
    <row r="1227" spans="3:64" x14ac:dyDescent="0.2">
      <c r="C1227" s="14"/>
      <c r="D1227" s="14"/>
      <c r="AA1227" s="228"/>
      <c r="AB1227" s="228"/>
      <c r="AC1227" s="228"/>
      <c r="AD1227" s="228"/>
      <c r="AE1227" s="228"/>
      <c r="AG1227" s="246"/>
      <c r="AN1227" s="228"/>
      <c r="AO1227" s="228"/>
      <c r="AP1227" s="228"/>
      <c r="AQ1227" s="228"/>
      <c r="AR1227" s="228"/>
      <c r="AS1227" s="228"/>
      <c r="AT1227" s="228"/>
      <c r="AU1227" s="228"/>
    </row>
    <row r="1228" spans="3:64" x14ac:dyDescent="0.2">
      <c r="C1228" s="14"/>
      <c r="D1228" s="14"/>
      <c r="AA1228" s="228"/>
      <c r="AB1228" s="228"/>
      <c r="AC1228" s="228"/>
      <c r="AD1228" s="228"/>
      <c r="AE1228" s="228"/>
      <c r="AG1228" s="246"/>
      <c r="AN1228" s="228"/>
      <c r="AO1228" s="228"/>
      <c r="AP1228" s="228"/>
      <c r="AQ1228" s="228"/>
      <c r="AR1228" s="228"/>
      <c r="AS1228" s="228"/>
      <c r="AT1228" s="228"/>
      <c r="AU1228" s="228"/>
    </row>
    <row r="1229" spans="3:64" x14ac:dyDescent="0.2">
      <c r="C1229" s="14"/>
      <c r="D1229" s="14"/>
      <c r="AA1229" s="228"/>
      <c r="AB1229" s="228"/>
      <c r="AC1229" s="228"/>
      <c r="AD1229" s="228"/>
      <c r="AE1229" s="228"/>
      <c r="AG1229" s="246"/>
      <c r="AN1229" s="228"/>
      <c r="AO1229" s="228"/>
      <c r="AP1229" s="228"/>
      <c r="AQ1229" s="228"/>
      <c r="AR1229" s="228"/>
      <c r="AS1229" s="228"/>
      <c r="AT1229" s="228"/>
      <c r="AU1229" s="228"/>
    </row>
    <row r="1230" spans="3:64" x14ac:dyDescent="0.2">
      <c r="C1230" s="14"/>
      <c r="D1230" s="14"/>
      <c r="AA1230" s="228"/>
      <c r="AB1230" s="228"/>
      <c r="AC1230" s="228"/>
      <c r="AD1230" s="228"/>
      <c r="AE1230" s="228"/>
      <c r="AG1230" s="246"/>
      <c r="AN1230" s="228"/>
      <c r="AO1230" s="228"/>
      <c r="AP1230" s="228"/>
      <c r="AQ1230" s="228"/>
      <c r="AR1230" s="228"/>
      <c r="AS1230" s="228"/>
      <c r="AT1230" s="228"/>
      <c r="AU1230" s="228"/>
    </row>
    <row r="1231" spans="3:64" x14ac:dyDescent="0.2">
      <c r="C1231" s="14"/>
      <c r="D1231" s="14"/>
      <c r="AA1231" s="228"/>
      <c r="AB1231" s="228"/>
      <c r="AC1231" s="228"/>
      <c r="AD1231" s="228"/>
      <c r="AE1231" s="228"/>
      <c r="AG1231" s="246"/>
      <c r="AN1231" s="228"/>
      <c r="AO1231" s="228"/>
      <c r="AP1231" s="228"/>
      <c r="AQ1231" s="228"/>
      <c r="AR1231" s="228"/>
      <c r="AS1231" s="228"/>
      <c r="AT1231" s="228"/>
      <c r="AU1231" s="228"/>
    </row>
    <row r="1232" spans="3:64" x14ac:dyDescent="0.2">
      <c r="C1232" s="14"/>
      <c r="D1232" s="14"/>
      <c r="AA1232" s="228"/>
      <c r="AB1232" s="228"/>
      <c r="AC1232" s="228"/>
      <c r="AD1232" s="228"/>
      <c r="AE1232" s="228"/>
      <c r="AG1232" s="246"/>
      <c r="AN1232" s="228"/>
      <c r="AO1232" s="228"/>
      <c r="AP1232" s="228"/>
      <c r="AQ1232" s="228"/>
      <c r="AR1232" s="228"/>
      <c r="AS1232" s="228"/>
      <c r="AT1232" s="228"/>
      <c r="AU1232" s="228"/>
      <c r="AV1232" s="228"/>
      <c r="AW1232" s="228"/>
      <c r="AX1232" s="228"/>
      <c r="AY1232" s="228"/>
      <c r="AZ1232" s="228"/>
      <c r="BA1232" s="228"/>
      <c r="BB1232" s="228"/>
      <c r="BC1232" s="228"/>
      <c r="BD1232" s="228"/>
      <c r="BE1232" s="228"/>
      <c r="BF1232" s="228"/>
      <c r="BG1232" s="228"/>
      <c r="BH1232" s="228"/>
      <c r="BI1232" s="228"/>
      <c r="BJ1232" s="228"/>
      <c r="BK1232" s="228"/>
      <c r="BL1232" s="228"/>
    </row>
    <row r="1233" spans="3:47" x14ac:dyDescent="0.2">
      <c r="C1233" s="14"/>
      <c r="D1233" s="14"/>
      <c r="AA1233" s="228"/>
      <c r="AB1233" s="228"/>
      <c r="AC1233" s="228"/>
      <c r="AD1233" s="228"/>
      <c r="AE1233" s="228"/>
      <c r="AG1233" s="246"/>
      <c r="AN1233" s="228"/>
      <c r="AO1233" s="228"/>
      <c r="AP1233" s="228"/>
      <c r="AQ1233" s="228"/>
      <c r="AR1233" s="228"/>
      <c r="AS1233" s="228"/>
      <c r="AT1233" s="228"/>
      <c r="AU1233" s="228"/>
    </row>
    <row r="1234" spans="3:47" x14ac:dyDescent="0.2">
      <c r="C1234" s="14"/>
      <c r="D1234" s="14"/>
      <c r="AA1234" s="228"/>
      <c r="AB1234" s="228"/>
      <c r="AC1234" s="228"/>
      <c r="AD1234" s="228"/>
      <c r="AE1234" s="228"/>
      <c r="AG1234" s="246"/>
      <c r="AN1234" s="228"/>
      <c r="AO1234" s="228"/>
      <c r="AP1234" s="228"/>
      <c r="AQ1234" s="228"/>
      <c r="AR1234" s="228"/>
      <c r="AS1234" s="228"/>
      <c r="AT1234" s="228"/>
      <c r="AU1234" s="228"/>
    </row>
    <row r="1235" spans="3:47" x14ac:dyDescent="0.2">
      <c r="C1235" s="14"/>
      <c r="D1235" s="14"/>
      <c r="AA1235" s="228"/>
      <c r="AB1235" s="228"/>
      <c r="AC1235" s="228"/>
      <c r="AD1235" s="228"/>
      <c r="AE1235" s="228"/>
      <c r="AG1235" s="246"/>
      <c r="AN1235" s="228"/>
      <c r="AO1235" s="228"/>
      <c r="AP1235" s="228"/>
      <c r="AQ1235" s="228"/>
      <c r="AR1235" s="228"/>
      <c r="AS1235" s="228"/>
      <c r="AT1235" s="228"/>
      <c r="AU1235" s="228"/>
    </row>
    <row r="1236" spans="3:47" x14ac:dyDescent="0.2">
      <c r="C1236" s="14"/>
      <c r="D1236" s="14"/>
      <c r="AA1236" s="228"/>
      <c r="AB1236" s="228"/>
      <c r="AC1236" s="228"/>
      <c r="AD1236" s="228"/>
      <c r="AE1236" s="228"/>
      <c r="AG1236" s="246"/>
      <c r="AN1236" s="228"/>
      <c r="AO1236" s="228"/>
      <c r="AP1236" s="228"/>
      <c r="AQ1236" s="228"/>
      <c r="AR1236" s="228"/>
      <c r="AS1236" s="228"/>
      <c r="AT1236" s="228"/>
      <c r="AU1236" s="228"/>
    </row>
    <row r="1237" spans="3:47" x14ac:dyDescent="0.2">
      <c r="C1237" s="14"/>
      <c r="D1237" s="14"/>
      <c r="AA1237" s="228"/>
      <c r="AB1237" s="228"/>
      <c r="AC1237" s="228"/>
      <c r="AD1237" s="228"/>
      <c r="AE1237" s="228"/>
      <c r="AG1237" s="246"/>
      <c r="AN1237" s="228"/>
      <c r="AO1237" s="228"/>
      <c r="AP1237" s="228"/>
      <c r="AQ1237" s="228"/>
      <c r="AR1237" s="228"/>
      <c r="AS1237" s="228"/>
      <c r="AT1237" s="228"/>
      <c r="AU1237" s="228"/>
    </row>
    <row r="1238" spans="3:47" x14ac:dyDescent="0.2">
      <c r="C1238" s="14"/>
      <c r="D1238" s="14"/>
      <c r="AA1238" s="228"/>
      <c r="AB1238" s="228"/>
      <c r="AC1238" s="228"/>
      <c r="AD1238" s="228"/>
      <c r="AE1238" s="228"/>
      <c r="AG1238" s="246"/>
      <c r="AN1238" s="228"/>
      <c r="AO1238" s="228"/>
      <c r="AP1238" s="228"/>
      <c r="AQ1238" s="228"/>
      <c r="AR1238" s="228"/>
      <c r="AS1238" s="228"/>
      <c r="AT1238" s="228"/>
      <c r="AU1238" s="228"/>
    </row>
    <row r="1239" spans="3:47" x14ac:dyDescent="0.2">
      <c r="C1239" s="14"/>
      <c r="D1239" s="14"/>
      <c r="AA1239" s="228"/>
      <c r="AB1239" s="228"/>
      <c r="AC1239" s="228"/>
      <c r="AD1239" s="228"/>
      <c r="AE1239" s="228"/>
      <c r="AG1239" s="246"/>
      <c r="AN1239" s="228"/>
      <c r="AO1239" s="228"/>
      <c r="AP1239" s="228"/>
      <c r="AQ1239" s="228"/>
      <c r="AR1239" s="228"/>
      <c r="AS1239" s="228"/>
      <c r="AT1239" s="228"/>
      <c r="AU1239" s="228"/>
    </row>
    <row r="1240" spans="3:47" x14ac:dyDescent="0.2">
      <c r="C1240" s="14"/>
      <c r="D1240" s="14"/>
      <c r="AA1240" s="228"/>
      <c r="AB1240" s="228"/>
      <c r="AC1240" s="228"/>
      <c r="AD1240" s="228"/>
      <c r="AE1240" s="228"/>
      <c r="AG1240" s="246"/>
      <c r="AN1240" s="228"/>
      <c r="AO1240" s="228"/>
      <c r="AP1240" s="228"/>
      <c r="AQ1240" s="228"/>
      <c r="AR1240" s="228"/>
      <c r="AS1240" s="228"/>
      <c r="AT1240" s="228"/>
      <c r="AU1240" s="228"/>
    </row>
    <row r="1241" spans="3:47" x14ac:dyDescent="0.2">
      <c r="C1241" s="14"/>
      <c r="D1241" s="14"/>
      <c r="AA1241" s="228"/>
      <c r="AB1241" s="228"/>
      <c r="AC1241" s="228"/>
      <c r="AD1241" s="228"/>
      <c r="AE1241" s="228"/>
      <c r="AG1241" s="246"/>
      <c r="AN1241" s="228"/>
      <c r="AO1241" s="228"/>
      <c r="AP1241" s="228"/>
      <c r="AQ1241" s="228"/>
      <c r="AR1241" s="228"/>
      <c r="AS1241" s="228"/>
      <c r="AT1241" s="228"/>
      <c r="AU1241" s="228"/>
    </row>
    <row r="1242" spans="3:47" x14ac:dyDescent="0.2">
      <c r="C1242" s="14"/>
      <c r="D1242" s="14"/>
      <c r="AA1242" s="228"/>
      <c r="AB1242" s="228"/>
      <c r="AC1242" s="228"/>
      <c r="AD1242" s="228"/>
      <c r="AE1242" s="228"/>
      <c r="AG1242" s="246"/>
      <c r="AN1242" s="228"/>
      <c r="AO1242" s="228"/>
      <c r="AP1242" s="228"/>
      <c r="AQ1242" s="228"/>
      <c r="AR1242" s="228"/>
      <c r="AS1242" s="228"/>
      <c r="AT1242" s="228"/>
      <c r="AU1242" s="228"/>
    </row>
    <row r="1243" spans="3:47" x14ac:dyDescent="0.2">
      <c r="C1243" s="14"/>
      <c r="D1243" s="14"/>
      <c r="AA1243" s="228"/>
      <c r="AB1243" s="228"/>
      <c r="AC1243" s="228"/>
      <c r="AD1243" s="228"/>
      <c r="AE1243" s="228"/>
      <c r="AG1243" s="246"/>
      <c r="AN1243" s="228"/>
      <c r="AO1243" s="228"/>
      <c r="AP1243" s="228"/>
      <c r="AQ1243" s="228"/>
      <c r="AR1243" s="228"/>
      <c r="AS1243" s="228"/>
      <c r="AT1243" s="228"/>
      <c r="AU1243" s="228"/>
    </row>
    <row r="1244" spans="3:47" x14ac:dyDescent="0.2">
      <c r="C1244" s="14"/>
      <c r="D1244" s="14"/>
      <c r="AA1244" s="228"/>
      <c r="AB1244" s="228"/>
      <c r="AC1244" s="228"/>
      <c r="AD1244" s="228"/>
      <c r="AE1244" s="228"/>
      <c r="AG1244" s="246"/>
      <c r="AN1244" s="228"/>
      <c r="AO1244" s="228"/>
      <c r="AP1244" s="228"/>
      <c r="AQ1244" s="228"/>
      <c r="AR1244" s="228"/>
      <c r="AS1244" s="228"/>
      <c r="AT1244" s="228"/>
      <c r="AU1244" s="228"/>
    </row>
    <row r="1245" spans="3:47" x14ac:dyDescent="0.2">
      <c r="C1245" s="14"/>
      <c r="D1245" s="14"/>
      <c r="AA1245" s="228"/>
      <c r="AB1245" s="228"/>
      <c r="AC1245" s="228"/>
      <c r="AD1245" s="228"/>
      <c r="AE1245" s="228"/>
      <c r="AG1245" s="246"/>
      <c r="AN1245" s="228"/>
      <c r="AO1245" s="228"/>
      <c r="AP1245" s="228"/>
      <c r="AQ1245" s="228"/>
      <c r="AR1245" s="228"/>
      <c r="AS1245" s="228"/>
      <c r="AT1245" s="228"/>
      <c r="AU1245" s="228"/>
    </row>
    <row r="1246" spans="3:47" x14ac:dyDescent="0.2">
      <c r="C1246" s="14"/>
      <c r="D1246" s="14"/>
      <c r="AA1246" s="228"/>
      <c r="AB1246" s="228"/>
      <c r="AC1246" s="228"/>
      <c r="AD1246" s="228"/>
      <c r="AE1246" s="228"/>
      <c r="AG1246" s="246"/>
      <c r="AN1246" s="228"/>
      <c r="AO1246" s="228"/>
      <c r="AP1246" s="228"/>
      <c r="AQ1246" s="228"/>
      <c r="AR1246" s="228"/>
      <c r="AS1246" s="228"/>
      <c r="AT1246" s="228"/>
      <c r="AU1246" s="228"/>
    </row>
    <row r="1247" spans="3:47" x14ac:dyDescent="0.2">
      <c r="C1247" s="14"/>
      <c r="D1247" s="14"/>
      <c r="AA1247" s="228"/>
      <c r="AB1247" s="228"/>
      <c r="AC1247" s="228"/>
      <c r="AD1247" s="228"/>
      <c r="AE1247" s="228"/>
      <c r="AG1247" s="246"/>
      <c r="AN1247" s="228"/>
      <c r="AO1247" s="228"/>
      <c r="AP1247" s="228"/>
      <c r="AQ1247" s="228"/>
      <c r="AR1247" s="228"/>
      <c r="AS1247" s="228"/>
      <c r="AT1247" s="228"/>
      <c r="AU1247" s="228"/>
    </row>
    <row r="1248" spans="3:47" x14ac:dyDescent="0.2">
      <c r="C1248" s="14"/>
      <c r="D1248" s="14"/>
      <c r="AA1248" s="228"/>
      <c r="AB1248" s="228"/>
      <c r="AC1248" s="228"/>
      <c r="AD1248" s="228"/>
      <c r="AE1248" s="228"/>
      <c r="AG1248" s="246"/>
      <c r="AN1248" s="228"/>
      <c r="AO1248" s="228"/>
      <c r="AP1248" s="228"/>
      <c r="AQ1248" s="228"/>
      <c r="AR1248" s="228"/>
      <c r="AS1248" s="228"/>
      <c r="AT1248" s="228"/>
      <c r="AU1248" s="228"/>
    </row>
    <row r="1249" spans="3:64" x14ac:dyDescent="0.2">
      <c r="C1249" s="14"/>
      <c r="D1249" s="14"/>
      <c r="AA1249" s="228"/>
      <c r="AB1249" s="228"/>
      <c r="AC1249" s="228"/>
      <c r="AD1249" s="228"/>
      <c r="AE1249" s="228"/>
      <c r="AG1249" s="246"/>
      <c r="AN1249" s="228"/>
      <c r="AO1249" s="228"/>
      <c r="AP1249" s="228"/>
      <c r="AQ1249" s="228"/>
      <c r="AR1249" s="228"/>
      <c r="AS1249" s="228"/>
      <c r="AT1249" s="228"/>
      <c r="AU1249" s="228"/>
      <c r="AV1249" s="228"/>
      <c r="AW1249" s="228"/>
      <c r="AX1249" s="228"/>
      <c r="AY1249" s="228"/>
      <c r="AZ1249" s="228"/>
      <c r="BA1249" s="228"/>
      <c r="BB1249" s="228"/>
      <c r="BC1249" s="228"/>
      <c r="BD1249" s="228"/>
      <c r="BE1249" s="228"/>
      <c r="BF1249" s="228"/>
      <c r="BG1249" s="228"/>
      <c r="BH1249" s="228"/>
      <c r="BI1249" s="228"/>
      <c r="BJ1249" s="228"/>
      <c r="BK1249" s="228"/>
      <c r="BL1249" s="228"/>
    </row>
    <row r="1250" spans="3:64" x14ac:dyDescent="0.2">
      <c r="C1250" s="14"/>
      <c r="D1250" s="14"/>
      <c r="AA1250" s="228"/>
      <c r="AB1250" s="228"/>
      <c r="AC1250" s="228"/>
      <c r="AD1250" s="228"/>
      <c r="AE1250" s="228"/>
      <c r="AG1250" s="246"/>
      <c r="AN1250" s="228"/>
      <c r="AO1250" s="228"/>
      <c r="AP1250" s="228"/>
      <c r="AQ1250" s="228"/>
      <c r="AR1250" s="228"/>
      <c r="AS1250" s="228"/>
      <c r="AT1250" s="228"/>
      <c r="AU1250" s="228"/>
    </row>
    <row r="1251" spans="3:64" x14ac:dyDescent="0.2">
      <c r="C1251" s="14"/>
      <c r="D1251" s="14"/>
      <c r="AA1251" s="228"/>
      <c r="AB1251" s="228"/>
      <c r="AC1251" s="228"/>
      <c r="AD1251" s="228"/>
      <c r="AE1251" s="228"/>
      <c r="AG1251" s="246"/>
      <c r="AN1251" s="228"/>
      <c r="AO1251" s="228"/>
      <c r="AP1251" s="228"/>
      <c r="AQ1251" s="228"/>
      <c r="AR1251" s="228"/>
      <c r="AS1251" s="228"/>
      <c r="AT1251" s="228"/>
      <c r="AU1251" s="228"/>
    </row>
    <row r="1252" spans="3:64" x14ac:dyDescent="0.2">
      <c r="C1252" s="14"/>
      <c r="D1252" s="14"/>
      <c r="AA1252" s="228"/>
      <c r="AB1252" s="228"/>
      <c r="AC1252" s="228"/>
      <c r="AD1252" s="228"/>
      <c r="AE1252" s="228"/>
      <c r="AG1252" s="246"/>
      <c r="AN1252" s="228"/>
      <c r="AO1252" s="228"/>
      <c r="AP1252" s="228"/>
      <c r="AQ1252" s="228"/>
      <c r="AR1252" s="228"/>
      <c r="AS1252" s="228"/>
      <c r="AT1252" s="228"/>
      <c r="AU1252" s="228"/>
    </row>
    <row r="1253" spans="3:64" x14ac:dyDescent="0.2">
      <c r="C1253" s="14"/>
      <c r="D1253" s="14"/>
      <c r="AA1253" s="228"/>
      <c r="AB1253" s="228"/>
      <c r="AC1253" s="228"/>
      <c r="AD1253" s="228"/>
      <c r="AE1253" s="228"/>
      <c r="AG1253" s="246"/>
      <c r="AN1253" s="228"/>
      <c r="AO1253" s="228"/>
      <c r="AP1253" s="228"/>
      <c r="AQ1253" s="228"/>
      <c r="AR1253" s="228"/>
      <c r="AS1253" s="228"/>
      <c r="AT1253" s="228"/>
      <c r="AU1253" s="228"/>
    </row>
    <row r="1254" spans="3:64" x14ac:dyDescent="0.2">
      <c r="C1254" s="14"/>
      <c r="D1254" s="14"/>
      <c r="AA1254" s="228"/>
      <c r="AB1254" s="228"/>
      <c r="AC1254" s="228"/>
      <c r="AD1254" s="228"/>
      <c r="AE1254" s="228"/>
      <c r="AG1254" s="246"/>
      <c r="AN1254" s="228"/>
      <c r="AO1254" s="228"/>
      <c r="AP1254" s="228"/>
      <c r="AQ1254" s="228"/>
      <c r="AR1254" s="228"/>
      <c r="AS1254" s="228"/>
      <c r="AT1254" s="228"/>
      <c r="AU1254" s="228"/>
    </row>
    <row r="1255" spans="3:64" x14ac:dyDescent="0.2">
      <c r="C1255" s="14"/>
      <c r="D1255" s="14"/>
      <c r="AA1255" s="228"/>
      <c r="AB1255" s="228"/>
      <c r="AC1255" s="228"/>
      <c r="AD1255" s="228"/>
      <c r="AE1255" s="228"/>
      <c r="AG1255" s="246"/>
      <c r="AN1255" s="228"/>
      <c r="AO1255" s="228"/>
      <c r="AP1255" s="228"/>
      <c r="AQ1255" s="228"/>
      <c r="AR1255" s="228"/>
      <c r="AS1255" s="228"/>
      <c r="AT1255" s="228"/>
      <c r="AU1255" s="228"/>
    </row>
    <row r="1256" spans="3:64" x14ac:dyDescent="0.2">
      <c r="C1256" s="14"/>
      <c r="D1256" s="14"/>
      <c r="AA1256" s="228"/>
      <c r="AB1256" s="228"/>
      <c r="AC1256" s="228"/>
      <c r="AD1256" s="228"/>
      <c r="AE1256" s="228"/>
      <c r="AG1256" s="246"/>
      <c r="AN1256" s="228"/>
      <c r="AO1256" s="228"/>
      <c r="AP1256" s="228"/>
      <c r="AQ1256" s="228"/>
      <c r="AR1256" s="228"/>
      <c r="AS1256" s="228"/>
      <c r="AT1256" s="228"/>
      <c r="AU1256" s="228"/>
    </row>
    <row r="1257" spans="3:64" x14ac:dyDescent="0.2">
      <c r="C1257" s="14"/>
      <c r="D1257" s="14"/>
      <c r="AA1257" s="228"/>
      <c r="AB1257" s="228"/>
      <c r="AC1257" s="228"/>
      <c r="AD1257" s="228"/>
      <c r="AE1257" s="228"/>
      <c r="AG1257" s="246"/>
      <c r="AN1257" s="228"/>
      <c r="AO1257" s="228"/>
      <c r="AP1257" s="228"/>
      <c r="AQ1257" s="228"/>
      <c r="AR1257" s="228"/>
      <c r="AS1257" s="228"/>
      <c r="AT1257" s="228"/>
      <c r="AU1257" s="228"/>
    </row>
    <row r="1258" spans="3:64" x14ac:dyDescent="0.2">
      <c r="C1258" s="14"/>
      <c r="D1258" s="14"/>
      <c r="AA1258" s="228"/>
      <c r="AB1258" s="228"/>
      <c r="AC1258" s="228"/>
      <c r="AD1258" s="228"/>
      <c r="AE1258" s="228"/>
      <c r="AG1258" s="246"/>
      <c r="AN1258" s="228"/>
      <c r="AO1258" s="228"/>
      <c r="AP1258" s="228"/>
      <c r="AQ1258" s="228"/>
      <c r="AR1258" s="228"/>
      <c r="AS1258" s="228"/>
      <c r="AT1258" s="228"/>
      <c r="AU1258" s="228"/>
      <c r="AV1258" s="228"/>
      <c r="AW1258" s="228"/>
      <c r="AX1258" s="228"/>
      <c r="AY1258" s="228"/>
      <c r="AZ1258" s="228"/>
      <c r="BA1258" s="228"/>
      <c r="BB1258" s="228"/>
      <c r="BC1258" s="228"/>
      <c r="BD1258" s="228"/>
      <c r="BE1258" s="228"/>
      <c r="BF1258" s="228"/>
      <c r="BG1258" s="228"/>
      <c r="BH1258" s="228"/>
      <c r="BI1258" s="228"/>
      <c r="BJ1258" s="228"/>
      <c r="BK1258" s="228"/>
      <c r="BL1258" s="228"/>
    </row>
    <row r="1259" spans="3:64" x14ac:dyDescent="0.2">
      <c r="C1259" s="14"/>
      <c r="D1259" s="14"/>
      <c r="AA1259" s="228"/>
      <c r="AB1259" s="228"/>
      <c r="AC1259" s="228"/>
      <c r="AD1259" s="228"/>
      <c r="AE1259" s="228"/>
      <c r="AG1259" s="246"/>
      <c r="AN1259" s="228"/>
      <c r="AO1259" s="228"/>
      <c r="AP1259" s="228"/>
      <c r="AQ1259" s="228"/>
      <c r="AR1259" s="228"/>
      <c r="AS1259" s="228"/>
      <c r="AT1259" s="228"/>
      <c r="AU1259" s="228"/>
    </row>
    <row r="1260" spans="3:64" x14ac:dyDescent="0.2">
      <c r="C1260" s="14"/>
      <c r="D1260" s="14"/>
      <c r="AA1260" s="228"/>
      <c r="AB1260" s="228"/>
      <c r="AC1260" s="228"/>
      <c r="AD1260" s="228"/>
      <c r="AE1260" s="228"/>
      <c r="AG1260" s="246"/>
      <c r="AN1260" s="228"/>
      <c r="AO1260" s="228"/>
      <c r="AP1260" s="228"/>
      <c r="AQ1260" s="228"/>
      <c r="AR1260" s="228"/>
      <c r="AS1260" s="228"/>
      <c r="AT1260" s="228"/>
      <c r="AU1260" s="228"/>
    </row>
    <row r="1261" spans="3:64" x14ac:dyDescent="0.2">
      <c r="C1261" s="14"/>
      <c r="D1261" s="14"/>
      <c r="AA1261" s="228"/>
      <c r="AB1261" s="228"/>
      <c r="AC1261" s="228"/>
      <c r="AD1261" s="228"/>
      <c r="AE1261" s="228"/>
      <c r="AG1261" s="246"/>
      <c r="AN1261" s="228"/>
      <c r="AO1261" s="228"/>
      <c r="AP1261" s="228"/>
      <c r="AQ1261" s="228"/>
      <c r="AR1261" s="228"/>
      <c r="AS1261" s="228"/>
      <c r="AT1261" s="228"/>
      <c r="AU1261" s="228"/>
    </row>
    <row r="1262" spans="3:64" x14ac:dyDescent="0.2">
      <c r="C1262" s="14"/>
      <c r="D1262" s="14"/>
      <c r="AA1262" s="228"/>
      <c r="AB1262" s="228"/>
      <c r="AC1262" s="228"/>
      <c r="AD1262" s="228"/>
      <c r="AE1262" s="228"/>
      <c r="AG1262" s="246"/>
      <c r="AN1262" s="228"/>
      <c r="AO1262" s="228"/>
      <c r="AP1262" s="228"/>
      <c r="AQ1262" s="228"/>
      <c r="AR1262" s="228"/>
      <c r="AS1262" s="228"/>
      <c r="AT1262" s="228"/>
      <c r="AU1262" s="228"/>
    </row>
    <row r="1263" spans="3:64" x14ac:dyDescent="0.2">
      <c r="C1263" s="14"/>
      <c r="D1263" s="14"/>
      <c r="AA1263" s="228"/>
      <c r="AB1263" s="228"/>
      <c r="AC1263" s="228"/>
      <c r="AD1263" s="228"/>
      <c r="AE1263" s="228"/>
      <c r="AG1263" s="246"/>
      <c r="AN1263" s="228"/>
      <c r="AO1263" s="228"/>
      <c r="AP1263" s="228"/>
      <c r="AQ1263" s="228"/>
      <c r="AR1263" s="228"/>
      <c r="AS1263" s="228"/>
      <c r="AT1263" s="228"/>
      <c r="AU1263" s="228"/>
    </row>
    <row r="1264" spans="3:64" x14ac:dyDescent="0.2">
      <c r="C1264" s="14"/>
      <c r="D1264" s="14"/>
      <c r="AA1264" s="228"/>
      <c r="AB1264" s="228"/>
      <c r="AC1264" s="228"/>
      <c r="AD1264" s="228"/>
      <c r="AE1264" s="228"/>
      <c r="AG1264" s="246"/>
      <c r="AN1264" s="228"/>
      <c r="AO1264" s="228"/>
      <c r="AP1264" s="228"/>
      <c r="AQ1264" s="228"/>
      <c r="AR1264" s="228"/>
      <c r="AS1264" s="228"/>
      <c r="AT1264" s="228"/>
      <c r="AU1264" s="228"/>
    </row>
    <row r="1265" spans="3:47" x14ac:dyDescent="0.2">
      <c r="C1265" s="14"/>
      <c r="D1265" s="14"/>
      <c r="AA1265" s="228"/>
      <c r="AB1265" s="228"/>
      <c r="AC1265" s="228"/>
      <c r="AD1265" s="228"/>
      <c r="AE1265" s="228"/>
      <c r="AG1265" s="246"/>
      <c r="AN1265" s="228"/>
      <c r="AO1265" s="228"/>
      <c r="AP1265" s="228"/>
      <c r="AQ1265" s="228"/>
      <c r="AR1265" s="228"/>
      <c r="AS1265" s="228"/>
      <c r="AT1265" s="228"/>
      <c r="AU1265" s="228"/>
    </row>
    <row r="1266" spans="3:47" x14ac:dyDescent="0.2">
      <c r="C1266" s="14"/>
      <c r="D1266" s="14"/>
      <c r="AA1266" s="228"/>
      <c r="AB1266" s="228"/>
      <c r="AC1266" s="228"/>
      <c r="AD1266" s="228"/>
      <c r="AE1266" s="228"/>
      <c r="AG1266" s="246"/>
      <c r="AN1266" s="228"/>
      <c r="AO1266" s="228"/>
      <c r="AP1266" s="228"/>
      <c r="AQ1266" s="228"/>
      <c r="AR1266" s="228"/>
      <c r="AS1266" s="228"/>
      <c r="AT1266" s="228"/>
      <c r="AU1266" s="228"/>
    </row>
    <row r="1267" spans="3:47" x14ac:dyDescent="0.2">
      <c r="C1267" s="14"/>
      <c r="D1267" s="14"/>
      <c r="AA1267" s="228"/>
      <c r="AB1267" s="228"/>
      <c r="AC1267" s="228"/>
      <c r="AD1267" s="228"/>
      <c r="AE1267" s="228"/>
      <c r="AG1267" s="246"/>
      <c r="AN1267" s="228"/>
      <c r="AO1267" s="228"/>
      <c r="AP1267" s="228"/>
      <c r="AQ1267" s="228"/>
      <c r="AR1267" s="228"/>
      <c r="AS1267" s="228"/>
      <c r="AT1267" s="228"/>
      <c r="AU1267" s="228"/>
    </row>
    <row r="1268" spans="3:47" x14ac:dyDescent="0.2">
      <c r="C1268" s="14"/>
      <c r="D1268" s="14"/>
      <c r="AA1268" s="228"/>
      <c r="AB1268" s="228"/>
      <c r="AC1268" s="228"/>
      <c r="AD1268" s="228"/>
      <c r="AE1268" s="228"/>
      <c r="AG1268" s="246"/>
      <c r="AN1268" s="228"/>
      <c r="AO1268" s="228"/>
      <c r="AP1268" s="228"/>
      <c r="AQ1268" s="228"/>
      <c r="AR1268" s="228"/>
      <c r="AS1268" s="228"/>
      <c r="AT1268" s="228"/>
      <c r="AU1268" s="228"/>
    </row>
    <row r="1269" spans="3:47" x14ac:dyDescent="0.2">
      <c r="C1269" s="14"/>
      <c r="D1269" s="14"/>
      <c r="AA1269" s="228"/>
      <c r="AB1269" s="228"/>
      <c r="AC1269" s="228"/>
      <c r="AD1269" s="228"/>
      <c r="AE1269" s="228"/>
      <c r="AG1269" s="246"/>
      <c r="AN1269" s="228"/>
      <c r="AO1269" s="228"/>
      <c r="AP1269" s="228"/>
      <c r="AQ1269" s="228"/>
      <c r="AR1269" s="228"/>
      <c r="AS1269" s="228"/>
      <c r="AT1269" s="228"/>
      <c r="AU1269" s="228"/>
    </row>
    <row r="1270" spans="3:47" x14ac:dyDescent="0.2">
      <c r="C1270" s="14"/>
      <c r="D1270" s="14"/>
      <c r="AA1270" s="228"/>
      <c r="AB1270" s="228"/>
      <c r="AC1270" s="228"/>
      <c r="AD1270" s="228"/>
      <c r="AE1270" s="228"/>
      <c r="AG1270" s="246"/>
      <c r="AN1270" s="228"/>
      <c r="AO1270" s="228"/>
      <c r="AP1270" s="228"/>
      <c r="AQ1270" s="228"/>
      <c r="AR1270" s="228"/>
      <c r="AS1270" s="228"/>
      <c r="AT1270" s="228"/>
      <c r="AU1270" s="228"/>
    </row>
    <row r="1271" spans="3:47" x14ac:dyDescent="0.2">
      <c r="C1271" s="14"/>
      <c r="D1271" s="14"/>
      <c r="AA1271" s="228"/>
      <c r="AB1271" s="228"/>
      <c r="AC1271" s="228"/>
      <c r="AD1271" s="228"/>
      <c r="AE1271" s="228"/>
      <c r="AG1271" s="246"/>
      <c r="AN1271" s="228"/>
      <c r="AO1271" s="228"/>
      <c r="AP1271" s="228"/>
      <c r="AQ1271" s="228"/>
      <c r="AR1271" s="228"/>
      <c r="AS1271" s="228"/>
      <c r="AT1271" s="228"/>
      <c r="AU1271" s="228"/>
    </row>
    <row r="1272" spans="3:47" x14ac:dyDescent="0.2">
      <c r="C1272" s="14"/>
      <c r="D1272" s="14"/>
      <c r="AA1272" s="228"/>
      <c r="AB1272" s="228"/>
      <c r="AC1272" s="228"/>
      <c r="AD1272" s="228"/>
      <c r="AE1272" s="228"/>
      <c r="AG1272" s="246"/>
      <c r="AN1272" s="228"/>
      <c r="AO1272" s="228"/>
      <c r="AP1272" s="228"/>
      <c r="AQ1272" s="228"/>
      <c r="AR1272" s="228"/>
      <c r="AS1272" s="228"/>
      <c r="AT1272" s="228"/>
      <c r="AU1272" s="228"/>
    </row>
    <row r="1273" spans="3:47" x14ac:dyDescent="0.2">
      <c r="C1273" s="14"/>
      <c r="D1273" s="14"/>
      <c r="AA1273" s="228"/>
      <c r="AB1273" s="228"/>
      <c r="AC1273" s="228"/>
      <c r="AD1273" s="228"/>
      <c r="AE1273" s="228"/>
      <c r="AG1273" s="246"/>
      <c r="AN1273" s="228"/>
      <c r="AO1273" s="228"/>
      <c r="AP1273" s="228"/>
      <c r="AQ1273" s="228"/>
      <c r="AR1273" s="228"/>
      <c r="AS1273" s="228"/>
      <c r="AT1273" s="228"/>
      <c r="AU1273" s="228"/>
    </row>
    <row r="1274" spans="3:47" x14ac:dyDescent="0.2">
      <c r="C1274" s="14"/>
      <c r="D1274" s="14"/>
      <c r="AA1274" s="228"/>
      <c r="AB1274" s="228"/>
      <c r="AC1274" s="228"/>
      <c r="AD1274" s="228"/>
      <c r="AE1274" s="228"/>
      <c r="AG1274" s="246"/>
      <c r="AN1274" s="228"/>
      <c r="AO1274" s="228"/>
      <c r="AP1274" s="228"/>
      <c r="AQ1274" s="228"/>
      <c r="AR1274" s="228"/>
      <c r="AS1274" s="228"/>
      <c r="AT1274" s="228"/>
      <c r="AU1274" s="228"/>
    </row>
    <row r="1275" spans="3:47" x14ac:dyDescent="0.2">
      <c r="C1275" s="14"/>
      <c r="D1275" s="14"/>
      <c r="AA1275" s="228"/>
      <c r="AB1275" s="228"/>
      <c r="AC1275" s="228"/>
      <c r="AD1275" s="228"/>
      <c r="AE1275" s="228"/>
      <c r="AG1275" s="246"/>
      <c r="AN1275" s="228"/>
      <c r="AO1275" s="228"/>
      <c r="AP1275" s="228"/>
      <c r="AQ1275" s="228"/>
      <c r="AR1275" s="228"/>
      <c r="AS1275" s="228"/>
      <c r="AT1275" s="228"/>
      <c r="AU1275" s="228"/>
    </row>
    <row r="1276" spans="3:47" x14ac:dyDescent="0.2">
      <c r="C1276" s="14"/>
      <c r="D1276" s="14"/>
      <c r="AA1276" s="228"/>
      <c r="AB1276" s="228"/>
      <c r="AC1276" s="228"/>
      <c r="AD1276" s="228"/>
      <c r="AE1276" s="228"/>
      <c r="AG1276" s="246"/>
      <c r="AN1276" s="228"/>
      <c r="AO1276" s="228"/>
      <c r="AP1276" s="228"/>
      <c r="AQ1276" s="228"/>
      <c r="AR1276" s="228"/>
      <c r="AS1276" s="228"/>
      <c r="AT1276" s="228"/>
      <c r="AU1276" s="228"/>
    </row>
    <row r="1277" spans="3:47" x14ac:dyDescent="0.2">
      <c r="C1277" s="14"/>
      <c r="D1277" s="14"/>
      <c r="AA1277" s="228"/>
      <c r="AB1277" s="228"/>
      <c r="AC1277" s="228"/>
      <c r="AD1277" s="228"/>
      <c r="AE1277" s="228"/>
      <c r="AG1277" s="246"/>
      <c r="AN1277" s="228"/>
      <c r="AO1277" s="228"/>
      <c r="AP1277" s="228"/>
      <c r="AQ1277" s="228"/>
      <c r="AR1277" s="228"/>
      <c r="AS1277" s="228"/>
      <c r="AT1277" s="228"/>
      <c r="AU1277" s="228"/>
    </row>
    <row r="1278" spans="3:47" x14ac:dyDescent="0.2">
      <c r="C1278" s="14"/>
      <c r="D1278" s="14"/>
      <c r="AA1278" s="228"/>
      <c r="AB1278" s="228"/>
      <c r="AC1278" s="228"/>
      <c r="AD1278" s="228"/>
      <c r="AE1278" s="228"/>
      <c r="AG1278" s="246"/>
      <c r="AN1278" s="228"/>
      <c r="AO1278" s="228"/>
      <c r="AP1278" s="228"/>
      <c r="AQ1278" s="228"/>
      <c r="AR1278" s="228"/>
      <c r="AS1278" s="228"/>
      <c r="AT1278" s="228"/>
      <c r="AU1278" s="228"/>
    </row>
    <row r="1279" spans="3:47" x14ac:dyDescent="0.2">
      <c r="C1279" s="14"/>
      <c r="D1279" s="14"/>
      <c r="AA1279" s="228"/>
      <c r="AB1279" s="228"/>
      <c r="AC1279" s="228"/>
      <c r="AD1279" s="228"/>
      <c r="AE1279" s="228"/>
      <c r="AG1279" s="246"/>
      <c r="AN1279" s="228"/>
      <c r="AO1279" s="228"/>
      <c r="AP1279" s="228"/>
      <c r="AQ1279" s="228"/>
      <c r="AR1279" s="228"/>
      <c r="AS1279" s="228"/>
      <c r="AT1279" s="228"/>
      <c r="AU1279" s="228"/>
    </row>
    <row r="1280" spans="3:47" x14ac:dyDescent="0.2">
      <c r="C1280" s="14"/>
      <c r="D1280" s="14"/>
      <c r="AA1280" s="228"/>
      <c r="AB1280" s="228"/>
      <c r="AC1280" s="228"/>
      <c r="AD1280" s="228"/>
      <c r="AE1280" s="228"/>
      <c r="AG1280" s="246"/>
      <c r="AN1280" s="228"/>
      <c r="AO1280" s="228"/>
      <c r="AP1280" s="228"/>
      <c r="AQ1280" s="228"/>
      <c r="AR1280" s="228"/>
      <c r="AS1280" s="228"/>
      <c r="AT1280" s="228"/>
      <c r="AU1280" s="228"/>
    </row>
    <row r="1281" spans="3:64" x14ac:dyDescent="0.2">
      <c r="C1281" s="14"/>
      <c r="D1281" s="14"/>
      <c r="AA1281" s="228"/>
      <c r="AB1281" s="228"/>
      <c r="AC1281" s="228"/>
      <c r="AD1281" s="228"/>
      <c r="AE1281" s="228"/>
      <c r="AG1281" s="246"/>
      <c r="AN1281" s="228"/>
      <c r="AO1281" s="228"/>
      <c r="AP1281" s="228"/>
      <c r="AQ1281" s="228"/>
      <c r="AR1281" s="228"/>
      <c r="AS1281" s="228"/>
      <c r="AT1281" s="228"/>
      <c r="AU1281" s="228"/>
    </row>
    <row r="1282" spans="3:64" x14ac:dyDescent="0.2">
      <c r="C1282" s="14"/>
      <c r="D1282" s="14"/>
      <c r="AA1282" s="228"/>
      <c r="AB1282" s="228"/>
      <c r="AC1282" s="228"/>
      <c r="AD1282" s="228"/>
      <c r="AE1282" s="228"/>
      <c r="AG1282" s="246"/>
      <c r="AN1282" s="228"/>
      <c r="AO1282" s="228"/>
      <c r="AP1282" s="228"/>
      <c r="AQ1282" s="228"/>
      <c r="AR1282" s="228"/>
      <c r="AS1282" s="228"/>
      <c r="AT1282" s="228"/>
      <c r="AU1282" s="228"/>
    </row>
    <row r="1283" spans="3:64" x14ac:dyDescent="0.2">
      <c r="C1283" s="14"/>
      <c r="D1283" s="14"/>
      <c r="AA1283" s="228"/>
      <c r="AB1283" s="228"/>
      <c r="AC1283" s="228"/>
      <c r="AD1283" s="228"/>
      <c r="AE1283" s="228"/>
      <c r="AG1283" s="246"/>
      <c r="AN1283" s="228"/>
      <c r="AO1283" s="228"/>
      <c r="AP1283" s="228"/>
      <c r="AQ1283" s="228"/>
      <c r="AR1283" s="228"/>
      <c r="AS1283" s="228"/>
      <c r="AT1283" s="228"/>
      <c r="AU1283" s="228"/>
    </row>
    <row r="1284" spans="3:64" x14ac:dyDescent="0.2">
      <c r="C1284" s="14"/>
      <c r="D1284" s="14"/>
      <c r="AA1284" s="228"/>
      <c r="AB1284" s="228"/>
      <c r="AC1284" s="228"/>
      <c r="AD1284" s="228"/>
      <c r="AE1284" s="228"/>
      <c r="AG1284" s="246"/>
      <c r="AN1284" s="228"/>
      <c r="AO1284" s="228"/>
      <c r="AP1284" s="228"/>
      <c r="AQ1284" s="228"/>
      <c r="AR1284" s="228"/>
      <c r="AS1284" s="228"/>
      <c r="AT1284" s="228"/>
      <c r="AU1284" s="228"/>
    </row>
    <row r="1285" spans="3:64" x14ac:dyDescent="0.2">
      <c r="C1285" s="14"/>
      <c r="D1285" s="14"/>
      <c r="AA1285" s="228"/>
      <c r="AB1285" s="228"/>
      <c r="AC1285" s="228"/>
      <c r="AD1285" s="228"/>
      <c r="AE1285" s="228"/>
      <c r="AG1285" s="246"/>
      <c r="AN1285" s="228"/>
      <c r="AO1285" s="228"/>
      <c r="AP1285" s="228"/>
      <c r="AQ1285" s="228"/>
      <c r="AR1285" s="228"/>
      <c r="AS1285" s="228"/>
      <c r="AT1285" s="228"/>
      <c r="AU1285" s="228"/>
    </row>
    <row r="1286" spans="3:64" x14ac:dyDescent="0.2">
      <c r="C1286" s="14"/>
      <c r="D1286" s="14"/>
      <c r="AA1286" s="228"/>
      <c r="AB1286" s="228"/>
      <c r="AC1286" s="228"/>
      <c r="AD1286" s="228"/>
      <c r="AE1286" s="228"/>
      <c r="AG1286" s="246"/>
      <c r="AN1286" s="228"/>
      <c r="AO1286" s="228"/>
      <c r="AP1286" s="228"/>
      <c r="AQ1286" s="228"/>
      <c r="AR1286" s="228"/>
      <c r="AS1286" s="228"/>
      <c r="AT1286" s="228"/>
      <c r="AU1286" s="228"/>
    </row>
    <row r="1287" spans="3:64" x14ac:dyDescent="0.2">
      <c r="C1287" s="14"/>
      <c r="D1287" s="14"/>
      <c r="AA1287" s="228"/>
      <c r="AB1287" s="228"/>
      <c r="AC1287" s="228"/>
      <c r="AD1287" s="228"/>
      <c r="AE1287" s="228"/>
      <c r="AG1287" s="246"/>
      <c r="AN1287" s="228"/>
      <c r="AO1287" s="228"/>
      <c r="AP1287" s="228"/>
      <c r="AQ1287" s="228"/>
      <c r="AR1287" s="228"/>
      <c r="AS1287" s="228"/>
      <c r="AT1287" s="228"/>
      <c r="AU1287" s="228"/>
    </row>
    <row r="1288" spans="3:64" x14ac:dyDescent="0.2">
      <c r="C1288" s="14"/>
      <c r="D1288" s="14"/>
      <c r="AA1288" s="228"/>
      <c r="AB1288" s="228"/>
      <c r="AC1288" s="228"/>
      <c r="AD1288" s="228"/>
      <c r="AE1288" s="228"/>
      <c r="AG1288" s="246"/>
      <c r="AN1288" s="228"/>
      <c r="AO1288" s="228"/>
      <c r="AP1288" s="228"/>
      <c r="AQ1288" s="228"/>
      <c r="AR1288" s="228"/>
      <c r="AS1288" s="228"/>
      <c r="AT1288" s="228"/>
      <c r="AU1288" s="228"/>
    </row>
    <row r="1289" spans="3:64" x14ac:dyDescent="0.2">
      <c r="C1289" s="14"/>
      <c r="D1289" s="14"/>
      <c r="AA1289" s="228"/>
      <c r="AB1289" s="228"/>
      <c r="AC1289" s="228"/>
      <c r="AD1289" s="228"/>
      <c r="AE1289" s="228"/>
      <c r="AG1289" s="246"/>
      <c r="AN1289" s="228"/>
      <c r="AO1289" s="228"/>
      <c r="AP1289" s="228"/>
      <c r="AQ1289" s="228"/>
      <c r="AR1289" s="228"/>
      <c r="AS1289" s="228"/>
      <c r="AT1289" s="228"/>
      <c r="AU1289" s="228"/>
    </row>
    <row r="1290" spans="3:64" x14ac:dyDescent="0.2">
      <c r="C1290" s="14"/>
      <c r="D1290" s="14"/>
      <c r="AA1290" s="228"/>
      <c r="AB1290" s="228"/>
      <c r="AC1290" s="228"/>
      <c r="AD1290" s="228"/>
      <c r="AE1290" s="228"/>
      <c r="AG1290" s="246"/>
      <c r="AN1290" s="228"/>
      <c r="AO1290" s="228"/>
      <c r="AP1290" s="228"/>
      <c r="AQ1290" s="228"/>
      <c r="AR1290" s="228"/>
      <c r="AS1290" s="228"/>
      <c r="AT1290" s="228"/>
      <c r="AU1290" s="228"/>
    </row>
    <row r="1291" spans="3:64" x14ac:dyDescent="0.2">
      <c r="C1291" s="14"/>
      <c r="D1291" s="14"/>
      <c r="AA1291" s="228"/>
      <c r="AB1291" s="228"/>
      <c r="AC1291" s="228"/>
      <c r="AD1291" s="228"/>
      <c r="AE1291" s="228"/>
      <c r="AG1291" s="246"/>
      <c r="AN1291" s="228"/>
      <c r="AO1291" s="228"/>
      <c r="AP1291" s="228"/>
      <c r="AQ1291" s="228"/>
      <c r="AR1291" s="228"/>
      <c r="AS1291" s="228"/>
      <c r="AT1291" s="228"/>
      <c r="AU1291" s="228"/>
      <c r="AV1291" s="228"/>
      <c r="AW1291" s="228"/>
      <c r="AX1291" s="228"/>
      <c r="AY1291" s="228"/>
      <c r="AZ1291" s="228"/>
      <c r="BA1291" s="228"/>
      <c r="BB1291" s="228"/>
      <c r="BC1291" s="228"/>
      <c r="BD1291" s="228"/>
      <c r="BE1291" s="228"/>
      <c r="BF1291" s="228"/>
      <c r="BG1291" s="228"/>
      <c r="BH1291" s="228"/>
      <c r="BI1291" s="228"/>
      <c r="BJ1291" s="228"/>
      <c r="BK1291" s="228"/>
      <c r="BL1291" s="228"/>
    </row>
    <row r="1292" spans="3:64" x14ac:dyDescent="0.2">
      <c r="C1292" s="14"/>
      <c r="D1292" s="14"/>
      <c r="AA1292" s="228"/>
      <c r="AB1292" s="228"/>
      <c r="AC1292" s="228"/>
      <c r="AD1292" s="228"/>
      <c r="AE1292" s="228"/>
      <c r="AG1292" s="246"/>
      <c r="AN1292" s="228"/>
      <c r="AO1292" s="228"/>
      <c r="AP1292" s="228"/>
      <c r="AQ1292" s="228"/>
      <c r="AR1292" s="228"/>
      <c r="AS1292" s="228"/>
      <c r="AT1292" s="228"/>
      <c r="AU1292" s="228"/>
    </row>
    <row r="1293" spans="3:64" x14ac:dyDescent="0.2">
      <c r="C1293" s="14"/>
      <c r="D1293" s="14"/>
      <c r="AA1293" s="228"/>
      <c r="AB1293" s="228"/>
      <c r="AC1293" s="228"/>
      <c r="AD1293" s="228"/>
      <c r="AE1293" s="228"/>
      <c r="AG1293" s="246"/>
      <c r="AN1293" s="228"/>
      <c r="AO1293" s="228"/>
      <c r="AP1293" s="228"/>
      <c r="AQ1293" s="228"/>
      <c r="AR1293" s="228"/>
      <c r="AS1293" s="228"/>
      <c r="AT1293" s="228"/>
      <c r="AU1293" s="228"/>
      <c r="AV1293" s="228"/>
      <c r="AW1293" s="228"/>
      <c r="AX1293" s="228"/>
      <c r="AY1293" s="228"/>
      <c r="AZ1293" s="228"/>
      <c r="BA1293" s="228"/>
      <c r="BB1293" s="228"/>
      <c r="BC1293" s="228"/>
      <c r="BD1293" s="228"/>
      <c r="BE1293" s="228"/>
      <c r="BF1293" s="228"/>
      <c r="BG1293" s="228"/>
      <c r="BH1293" s="228"/>
      <c r="BI1293" s="228"/>
      <c r="BJ1293" s="228"/>
      <c r="BK1293" s="228"/>
      <c r="BL1293" s="228"/>
    </row>
    <row r="1294" spans="3:64" x14ac:dyDescent="0.2">
      <c r="C1294" s="14"/>
      <c r="D1294" s="14"/>
      <c r="AA1294" s="228"/>
      <c r="AB1294" s="228"/>
      <c r="AC1294" s="228"/>
      <c r="AD1294" s="228"/>
      <c r="AE1294" s="228"/>
      <c r="AG1294" s="246"/>
      <c r="AN1294" s="228"/>
      <c r="AO1294" s="228"/>
      <c r="AP1294" s="228"/>
      <c r="AQ1294" s="228"/>
      <c r="AR1294" s="228"/>
      <c r="AS1294" s="228"/>
      <c r="AT1294" s="228"/>
      <c r="AU1294" s="228"/>
    </row>
    <row r="1295" spans="3:64" x14ac:dyDescent="0.2">
      <c r="C1295" s="14"/>
      <c r="D1295" s="14"/>
      <c r="AA1295" s="228"/>
      <c r="AB1295" s="228"/>
      <c r="AC1295" s="228"/>
      <c r="AD1295" s="228"/>
      <c r="AE1295" s="228"/>
      <c r="AG1295" s="246"/>
      <c r="AN1295" s="228"/>
      <c r="AO1295" s="228"/>
      <c r="AP1295" s="228"/>
      <c r="AQ1295" s="228"/>
      <c r="AR1295" s="228"/>
      <c r="AS1295" s="228"/>
      <c r="AT1295" s="228"/>
      <c r="AU1295" s="228"/>
      <c r="AV1295" s="228"/>
    </row>
    <row r="1296" spans="3:64" x14ac:dyDescent="0.2">
      <c r="C1296" s="14"/>
      <c r="D1296" s="14"/>
      <c r="AA1296" s="228"/>
      <c r="AB1296" s="228"/>
      <c r="AC1296" s="228"/>
      <c r="AD1296" s="228"/>
      <c r="AE1296" s="228"/>
      <c r="AG1296" s="246"/>
      <c r="AN1296" s="228"/>
      <c r="AO1296" s="228"/>
      <c r="AP1296" s="228"/>
      <c r="AQ1296" s="228"/>
      <c r="AR1296" s="228"/>
      <c r="AS1296" s="228"/>
      <c r="AT1296" s="228"/>
      <c r="AU1296" s="228"/>
    </row>
    <row r="1297" spans="3:64" x14ac:dyDescent="0.2">
      <c r="C1297" s="14"/>
      <c r="D1297" s="14"/>
      <c r="AA1297" s="228"/>
      <c r="AB1297" s="228"/>
      <c r="AC1297" s="228"/>
      <c r="AD1297" s="228"/>
      <c r="AE1297" s="228"/>
      <c r="AG1297" s="246"/>
      <c r="AN1297" s="228"/>
      <c r="AO1297" s="228"/>
      <c r="AP1297" s="228"/>
      <c r="AQ1297" s="228"/>
      <c r="AR1297" s="228"/>
      <c r="AS1297" s="228"/>
      <c r="AT1297" s="228"/>
      <c r="AU1297" s="228"/>
      <c r="AV1297" s="228"/>
      <c r="AW1297" s="228"/>
      <c r="AX1297" s="228"/>
      <c r="AY1297" s="228"/>
      <c r="AZ1297" s="228"/>
      <c r="BA1297" s="228"/>
      <c r="BB1297" s="228"/>
      <c r="BC1297" s="228"/>
      <c r="BD1297" s="228"/>
      <c r="BE1297" s="228"/>
      <c r="BF1297" s="228"/>
      <c r="BG1297" s="228"/>
      <c r="BH1297" s="228"/>
      <c r="BI1297" s="228"/>
      <c r="BJ1297" s="228"/>
      <c r="BK1297" s="228"/>
      <c r="BL1297" s="228"/>
    </row>
    <row r="1298" spans="3:64" x14ac:dyDescent="0.2">
      <c r="C1298" s="14"/>
      <c r="D1298" s="14"/>
      <c r="AA1298" s="228"/>
      <c r="AB1298" s="228"/>
      <c r="AC1298" s="228"/>
      <c r="AD1298" s="228"/>
      <c r="AE1298" s="228"/>
      <c r="AG1298" s="246"/>
      <c r="AN1298" s="228"/>
      <c r="AO1298" s="228"/>
      <c r="AP1298" s="228"/>
      <c r="AQ1298" s="228"/>
      <c r="AR1298" s="228"/>
      <c r="AS1298" s="228"/>
      <c r="AT1298" s="228"/>
      <c r="AU1298" s="228"/>
    </row>
    <row r="1299" spans="3:64" x14ac:dyDescent="0.2">
      <c r="C1299" s="14"/>
      <c r="D1299" s="14"/>
      <c r="AA1299" s="228"/>
      <c r="AB1299" s="228"/>
      <c r="AC1299" s="228"/>
      <c r="AD1299" s="228"/>
      <c r="AE1299" s="228"/>
      <c r="AG1299" s="246"/>
      <c r="AN1299" s="228"/>
      <c r="AO1299" s="228"/>
      <c r="AP1299" s="228"/>
      <c r="AQ1299" s="228"/>
      <c r="AR1299" s="228"/>
      <c r="AS1299" s="228"/>
      <c r="AT1299" s="228"/>
      <c r="AU1299" s="228"/>
    </row>
    <row r="1300" spans="3:64" x14ac:dyDescent="0.2">
      <c r="C1300" s="14"/>
      <c r="D1300" s="14"/>
      <c r="AA1300" s="228"/>
      <c r="AB1300" s="228"/>
      <c r="AC1300" s="228"/>
      <c r="AD1300" s="228"/>
      <c r="AE1300" s="228"/>
      <c r="AG1300" s="246"/>
      <c r="AN1300" s="228"/>
      <c r="AO1300" s="228"/>
      <c r="AP1300" s="228"/>
      <c r="AQ1300" s="228"/>
      <c r="AR1300" s="228"/>
      <c r="AS1300" s="228"/>
      <c r="AT1300" s="228"/>
      <c r="AU1300" s="228"/>
    </row>
    <row r="1301" spans="3:64" x14ac:dyDescent="0.2">
      <c r="C1301" s="14"/>
      <c r="D1301" s="14"/>
      <c r="AA1301" s="228"/>
      <c r="AB1301" s="228"/>
      <c r="AC1301" s="228"/>
      <c r="AD1301" s="228"/>
      <c r="AE1301" s="228"/>
      <c r="AG1301" s="246"/>
      <c r="AN1301" s="228"/>
      <c r="AO1301" s="228"/>
      <c r="AP1301" s="228"/>
      <c r="AQ1301" s="228"/>
      <c r="AR1301" s="228"/>
      <c r="AS1301" s="228"/>
      <c r="AT1301" s="228"/>
      <c r="AU1301" s="228"/>
      <c r="AV1301" s="228"/>
    </row>
    <row r="1302" spans="3:64" x14ac:dyDescent="0.2">
      <c r="C1302" s="14"/>
      <c r="D1302" s="14"/>
      <c r="AA1302" s="228"/>
      <c r="AB1302" s="228"/>
      <c r="AC1302" s="228"/>
      <c r="AD1302" s="228"/>
      <c r="AE1302" s="228"/>
      <c r="AG1302" s="246"/>
      <c r="AN1302" s="228"/>
      <c r="AO1302" s="228"/>
      <c r="AP1302" s="228"/>
      <c r="AQ1302" s="228"/>
      <c r="AR1302" s="228"/>
      <c r="AS1302" s="228"/>
      <c r="AT1302" s="228"/>
      <c r="AU1302" s="228"/>
    </row>
    <row r="1303" spans="3:64" x14ac:dyDescent="0.2">
      <c r="C1303" s="14"/>
      <c r="D1303" s="14"/>
      <c r="AA1303" s="228"/>
      <c r="AB1303" s="228"/>
      <c r="AC1303" s="228"/>
      <c r="AD1303" s="228"/>
      <c r="AE1303" s="228"/>
      <c r="AG1303" s="246"/>
      <c r="AN1303" s="228"/>
      <c r="AO1303" s="228"/>
      <c r="AP1303" s="228"/>
      <c r="AQ1303" s="228"/>
      <c r="AR1303" s="228"/>
      <c r="AS1303" s="228"/>
      <c r="AT1303" s="228"/>
      <c r="AU1303" s="228"/>
    </row>
    <row r="1304" spans="3:64" x14ac:dyDescent="0.2">
      <c r="C1304" s="14"/>
      <c r="D1304" s="14"/>
      <c r="AA1304" s="228"/>
      <c r="AB1304" s="228"/>
      <c r="AC1304" s="228"/>
      <c r="AD1304" s="228"/>
      <c r="AE1304" s="228"/>
      <c r="AG1304" s="246"/>
      <c r="AN1304" s="228"/>
      <c r="AO1304" s="228"/>
      <c r="AP1304" s="228"/>
      <c r="AQ1304" s="228"/>
      <c r="AR1304" s="228"/>
      <c r="AS1304" s="228"/>
      <c r="AT1304" s="228"/>
      <c r="AU1304" s="228"/>
    </row>
    <row r="1305" spans="3:64" x14ac:dyDescent="0.2">
      <c r="C1305" s="14"/>
      <c r="D1305" s="14"/>
      <c r="AA1305" s="228"/>
      <c r="AB1305" s="228"/>
      <c r="AC1305" s="228"/>
      <c r="AD1305" s="228"/>
      <c r="AE1305" s="228"/>
      <c r="AG1305" s="246"/>
      <c r="AN1305" s="228"/>
      <c r="AO1305" s="228"/>
      <c r="AP1305" s="228"/>
      <c r="AQ1305" s="228"/>
      <c r="AR1305" s="228"/>
      <c r="AS1305" s="228"/>
      <c r="AT1305" s="228"/>
      <c r="AU1305" s="228"/>
    </row>
    <row r="1306" spans="3:64" x14ac:dyDescent="0.2">
      <c r="C1306" s="14"/>
      <c r="D1306" s="14"/>
      <c r="AA1306" s="228"/>
      <c r="AB1306" s="228"/>
      <c r="AC1306" s="228"/>
      <c r="AD1306" s="228"/>
      <c r="AE1306" s="228"/>
      <c r="AG1306" s="246"/>
      <c r="AN1306" s="228"/>
      <c r="AO1306" s="228"/>
      <c r="AP1306" s="228"/>
      <c r="AQ1306" s="228"/>
      <c r="AR1306" s="228"/>
      <c r="AS1306" s="228"/>
      <c r="AT1306" s="228"/>
      <c r="AU1306" s="228"/>
    </row>
    <row r="1307" spans="3:64" x14ac:dyDescent="0.2">
      <c r="C1307" s="14"/>
      <c r="D1307" s="14"/>
      <c r="AA1307" s="228"/>
      <c r="AB1307" s="228"/>
      <c r="AC1307" s="228"/>
      <c r="AD1307" s="228"/>
      <c r="AE1307" s="228"/>
      <c r="AG1307" s="246"/>
      <c r="AN1307" s="228"/>
      <c r="AO1307" s="228"/>
      <c r="AP1307" s="228"/>
      <c r="AQ1307" s="228"/>
      <c r="AR1307" s="228"/>
      <c r="AS1307" s="228"/>
      <c r="AT1307" s="228"/>
      <c r="AU1307" s="228"/>
    </row>
    <row r="1308" spans="3:64" x14ac:dyDescent="0.2">
      <c r="C1308" s="14"/>
      <c r="D1308" s="14"/>
      <c r="AA1308" s="228"/>
      <c r="AB1308" s="228"/>
      <c r="AC1308" s="228"/>
      <c r="AD1308" s="228"/>
      <c r="AE1308" s="228"/>
      <c r="AG1308" s="246"/>
      <c r="AN1308" s="228"/>
      <c r="AO1308" s="228"/>
      <c r="AP1308" s="228"/>
      <c r="AQ1308" s="228"/>
      <c r="AR1308" s="228"/>
      <c r="AS1308" s="228"/>
      <c r="AT1308" s="228"/>
      <c r="AU1308" s="228"/>
    </row>
    <row r="1309" spans="3:64" x14ac:dyDescent="0.2">
      <c r="C1309" s="14"/>
      <c r="D1309" s="14"/>
      <c r="AA1309" s="228"/>
      <c r="AB1309" s="228"/>
      <c r="AC1309" s="228"/>
      <c r="AD1309" s="228"/>
      <c r="AE1309" s="228"/>
      <c r="AG1309" s="246"/>
      <c r="AN1309" s="228"/>
      <c r="AO1309" s="228"/>
      <c r="AP1309" s="228"/>
      <c r="AQ1309" s="228"/>
      <c r="AR1309" s="228"/>
      <c r="AS1309" s="228"/>
      <c r="AT1309" s="228"/>
      <c r="AU1309" s="228"/>
    </row>
    <row r="1310" spans="3:64" x14ac:dyDescent="0.2">
      <c r="C1310" s="14"/>
      <c r="D1310" s="14"/>
      <c r="AA1310" s="228"/>
      <c r="AB1310" s="228"/>
      <c r="AC1310" s="228"/>
      <c r="AD1310" s="228"/>
      <c r="AE1310" s="228"/>
      <c r="AG1310" s="246"/>
      <c r="AN1310" s="228"/>
      <c r="AO1310" s="228"/>
      <c r="AP1310" s="228"/>
      <c r="AQ1310" s="228"/>
      <c r="AR1310" s="228"/>
      <c r="AS1310" s="228"/>
      <c r="AT1310" s="228"/>
      <c r="AU1310" s="228"/>
    </row>
    <row r="1311" spans="3:64" x14ac:dyDescent="0.2">
      <c r="C1311" s="14"/>
      <c r="D1311" s="14"/>
      <c r="AA1311" s="228"/>
      <c r="AB1311" s="228"/>
      <c r="AC1311" s="228"/>
      <c r="AD1311" s="228"/>
      <c r="AE1311" s="228"/>
      <c r="AG1311" s="246"/>
      <c r="AN1311" s="228"/>
      <c r="AO1311" s="228"/>
      <c r="AP1311" s="228"/>
      <c r="AQ1311" s="228"/>
      <c r="AR1311" s="228"/>
      <c r="AS1311" s="228"/>
      <c r="AT1311" s="228"/>
      <c r="AU1311" s="228"/>
    </row>
    <row r="1312" spans="3:64" x14ac:dyDescent="0.2">
      <c r="C1312" s="14"/>
      <c r="D1312" s="14"/>
      <c r="AA1312" s="228"/>
      <c r="AB1312" s="228"/>
      <c r="AC1312" s="228"/>
      <c r="AD1312" s="228"/>
      <c r="AE1312" s="228"/>
      <c r="AG1312" s="246"/>
      <c r="AN1312" s="228"/>
      <c r="AO1312" s="228"/>
      <c r="AP1312" s="228"/>
      <c r="AQ1312" s="228"/>
      <c r="AR1312" s="228"/>
      <c r="AS1312" s="228"/>
      <c r="AT1312" s="228"/>
      <c r="AU1312" s="228"/>
    </row>
    <row r="1313" spans="3:64" x14ac:dyDescent="0.2">
      <c r="C1313" s="14"/>
      <c r="D1313" s="14"/>
      <c r="AA1313" s="228"/>
      <c r="AB1313" s="228"/>
      <c r="AC1313" s="228"/>
      <c r="AD1313" s="228"/>
      <c r="AE1313" s="228"/>
      <c r="AG1313" s="246"/>
      <c r="AN1313" s="228"/>
      <c r="AO1313" s="228"/>
      <c r="AP1313" s="228"/>
      <c r="AQ1313" s="228"/>
      <c r="AR1313" s="228"/>
      <c r="AS1313" s="228"/>
      <c r="AT1313" s="228"/>
      <c r="AU1313" s="228"/>
    </row>
    <row r="1314" spans="3:64" x14ac:dyDescent="0.2">
      <c r="C1314" s="14"/>
      <c r="D1314" s="14"/>
      <c r="AA1314" s="228"/>
      <c r="AB1314" s="228"/>
      <c r="AC1314" s="228"/>
      <c r="AD1314" s="228"/>
      <c r="AE1314" s="228"/>
      <c r="AG1314" s="246"/>
      <c r="AN1314" s="228"/>
      <c r="AO1314" s="228"/>
      <c r="AP1314" s="228"/>
      <c r="AQ1314" s="228"/>
      <c r="AR1314" s="228"/>
      <c r="AS1314" s="228"/>
      <c r="AT1314" s="228"/>
      <c r="AU1314" s="228"/>
    </row>
    <row r="1315" spans="3:64" x14ac:dyDescent="0.2">
      <c r="C1315" s="14"/>
      <c r="D1315" s="14"/>
      <c r="AA1315" s="228"/>
      <c r="AB1315" s="228"/>
      <c r="AC1315" s="228"/>
      <c r="AD1315" s="228"/>
      <c r="AE1315" s="228"/>
      <c r="AG1315" s="246"/>
      <c r="AN1315" s="228"/>
      <c r="AO1315" s="228"/>
      <c r="AP1315" s="228"/>
      <c r="AQ1315" s="228"/>
      <c r="AR1315" s="228"/>
      <c r="AS1315" s="228"/>
      <c r="AT1315" s="228"/>
      <c r="AU1315" s="228"/>
    </row>
    <row r="1316" spans="3:64" x14ac:dyDescent="0.2">
      <c r="C1316" s="14"/>
      <c r="D1316" s="14"/>
      <c r="AA1316" s="228"/>
      <c r="AB1316" s="228"/>
      <c r="AC1316" s="228"/>
      <c r="AD1316" s="228"/>
      <c r="AE1316" s="228"/>
      <c r="AG1316" s="246"/>
      <c r="AN1316" s="228"/>
      <c r="AO1316" s="228"/>
      <c r="AP1316" s="228"/>
      <c r="AQ1316" s="228"/>
      <c r="AR1316" s="228"/>
      <c r="AS1316" s="228"/>
      <c r="AT1316" s="228"/>
      <c r="AU1316" s="228"/>
    </row>
    <row r="1317" spans="3:64" x14ac:dyDescent="0.2">
      <c r="C1317" s="14"/>
      <c r="D1317" s="14"/>
      <c r="AA1317" s="228"/>
      <c r="AB1317" s="228"/>
      <c r="AC1317" s="228"/>
      <c r="AD1317" s="228"/>
      <c r="AE1317" s="228"/>
      <c r="AG1317" s="246"/>
      <c r="AN1317" s="228"/>
      <c r="AO1317" s="228"/>
      <c r="AP1317" s="228"/>
      <c r="AQ1317" s="228"/>
      <c r="AR1317" s="228"/>
      <c r="AS1317" s="228"/>
      <c r="AT1317" s="228"/>
      <c r="AU1317" s="228"/>
    </row>
    <row r="1318" spans="3:64" x14ac:dyDescent="0.2">
      <c r="C1318" s="14"/>
      <c r="D1318" s="14"/>
      <c r="AA1318" s="228"/>
      <c r="AB1318" s="228"/>
      <c r="AC1318" s="228"/>
      <c r="AD1318" s="228"/>
      <c r="AE1318" s="228"/>
      <c r="AG1318" s="246"/>
      <c r="AN1318" s="228"/>
      <c r="AO1318" s="228"/>
      <c r="AP1318" s="228"/>
      <c r="AQ1318" s="228"/>
      <c r="AR1318" s="228"/>
      <c r="AS1318" s="228"/>
      <c r="AT1318" s="228"/>
      <c r="AU1318" s="228"/>
    </row>
    <row r="1319" spans="3:64" x14ac:dyDescent="0.2">
      <c r="C1319" s="14"/>
      <c r="D1319" s="14"/>
      <c r="AA1319" s="228"/>
      <c r="AB1319" s="228"/>
      <c r="AC1319" s="228"/>
      <c r="AD1319" s="228"/>
      <c r="AE1319" s="228"/>
      <c r="AG1319" s="246"/>
      <c r="AN1319" s="228"/>
      <c r="AO1319" s="228"/>
      <c r="AP1319" s="228"/>
      <c r="AQ1319" s="228"/>
      <c r="AR1319" s="228"/>
      <c r="AS1319" s="228"/>
      <c r="AT1319" s="228"/>
      <c r="AU1319" s="228"/>
    </row>
    <row r="1320" spans="3:64" x14ac:dyDescent="0.2">
      <c r="C1320" s="14"/>
      <c r="D1320" s="14"/>
      <c r="AA1320" s="228"/>
      <c r="AB1320" s="228"/>
      <c r="AC1320" s="228"/>
      <c r="AD1320" s="228"/>
      <c r="AE1320" s="228"/>
      <c r="AG1320" s="246"/>
      <c r="AN1320" s="228"/>
      <c r="AO1320" s="228"/>
      <c r="AP1320" s="228"/>
      <c r="AQ1320" s="228"/>
      <c r="AR1320" s="228"/>
      <c r="AS1320" s="228"/>
      <c r="AT1320" s="228"/>
      <c r="AU1320" s="228"/>
    </row>
    <row r="1321" spans="3:64" x14ac:dyDescent="0.2">
      <c r="C1321" s="14"/>
      <c r="D1321" s="14"/>
      <c r="AA1321" s="228"/>
      <c r="AB1321" s="228"/>
      <c r="AC1321" s="228"/>
      <c r="AD1321" s="228"/>
      <c r="AE1321" s="228"/>
      <c r="AG1321" s="246"/>
      <c r="AN1321" s="228"/>
      <c r="AO1321" s="228"/>
      <c r="AP1321" s="228"/>
      <c r="AQ1321" s="228"/>
      <c r="AR1321" s="228"/>
      <c r="AS1321" s="228"/>
      <c r="AT1321" s="228"/>
      <c r="AU1321" s="228"/>
    </row>
    <row r="1322" spans="3:64" x14ac:dyDescent="0.2">
      <c r="C1322" s="14"/>
      <c r="D1322" s="14"/>
      <c r="AA1322" s="228"/>
      <c r="AB1322" s="228"/>
      <c r="AC1322" s="228"/>
      <c r="AD1322" s="228"/>
      <c r="AE1322" s="228"/>
      <c r="AG1322" s="246"/>
      <c r="AN1322" s="228"/>
      <c r="AO1322" s="228"/>
      <c r="AP1322" s="228"/>
      <c r="AQ1322" s="228"/>
      <c r="AR1322" s="228"/>
      <c r="AS1322" s="228"/>
      <c r="AT1322" s="228"/>
      <c r="AU1322" s="228"/>
    </row>
    <row r="1323" spans="3:64" x14ac:dyDescent="0.2">
      <c r="C1323" s="14"/>
      <c r="D1323" s="14"/>
      <c r="AA1323" s="228"/>
      <c r="AB1323" s="228"/>
      <c r="AC1323" s="228"/>
      <c r="AD1323" s="228"/>
      <c r="AE1323" s="228"/>
      <c r="AG1323" s="246"/>
      <c r="AN1323" s="228"/>
      <c r="AO1323" s="228"/>
      <c r="AP1323" s="228"/>
      <c r="AQ1323" s="228"/>
      <c r="AR1323" s="228"/>
      <c r="AS1323" s="228"/>
      <c r="AT1323" s="228"/>
      <c r="AU1323" s="228"/>
    </row>
    <row r="1324" spans="3:64" x14ac:dyDescent="0.2">
      <c r="C1324" s="14"/>
      <c r="D1324" s="14"/>
      <c r="AA1324" s="228"/>
      <c r="AB1324" s="228"/>
      <c r="AC1324" s="228"/>
      <c r="AD1324" s="228"/>
      <c r="AE1324" s="228"/>
      <c r="AG1324" s="246"/>
      <c r="AN1324" s="228"/>
      <c r="AO1324" s="228"/>
      <c r="AP1324" s="228"/>
      <c r="AQ1324" s="228"/>
      <c r="AR1324" s="228"/>
      <c r="AS1324" s="228"/>
      <c r="AT1324" s="228"/>
      <c r="AU1324" s="228"/>
    </row>
    <row r="1325" spans="3:64" x14ac:dyDescent="0.2">
      <c r="C1325" s="14"/>
      <c r="D1325" s="14"/>
      <c r="AA1325" s="228"/>
      <c r="AB1325" s="228"/>
      <c r="AC1325" s="228"/>
      <c r="AD1325" s="228"/>
      <c r="AE1325" s="228"/>
      <c r="AG1325" s="246"/>
      <c r="AN1325" s="228"/>
      <c r="AO1325" s="228"/>
      <c r="AP1325" s="228"/>
      <c r="AQ1325" s="228"/>
      <c r="AR1325" s="228"/>
      <c r="AS1325" s="228"/>
      <c r="AT1325" s="228"/>
      <c r="AU1325" s="228"/>
      <c r="AV1325" s="228"/>
      <c r="AW1325" s="228"/>
      <c r="AX1325" s="228"/>
      <c r="AY1325" s="228"/>
      <c r="AZ1325" s="228"/>
      <c r="BA1325" s="228"/>
      <c r="BB1325" s="228"/>
      <c r="BC1325" s="228"/>
      <c r="BD1325" s="228"/>
      <c r="BE1325" s="228"/>
      <c r="BF1325" s="228"/>
      <c r="BG1325" s="228"/>
      <c r="BH1325" s="228"/>
      <c r="BI1325" s="228"/>
      <c r="BJ1325" s="228"/>
      <c r="BK1325" s="228"/>
      <c r="BL1325" s="228"/>
    </row>
    <row r="1326" spans="3:64" x14ac:dyDescent="0.2">
      <c r="C1326" s="14"/>
      <c r="D1326" s="14"/>
      <c r="AA1326" s="228"/>
      <c r="AB1326" s="228"/>
      <c r="AC1326" s="228"/>
      <c r="AD1326" s="228"/>
      <c r="AE1326" s="228"/>
      <c r="AG1326" s="246"/>
      <c r="AN1326" s="228"/>
      <c r="AO1326" s="228"/>
      <c r="AP1326" s="228"/>
      <c r="AQ1326" s="228"/>
      <c r="AR1326" s="228"/>
      <c r="AS1326" s="228"/>
      <c r="AT1326" s="228"/>
      <c r="AU1326" s="228"/>
    </row>
    <row r="1327" spans="3:64" x14ac:dyDescent="0.2">
      <c r="C1327" s="14"/>
      <c r="D1327" s="14"/>
      <c r="AA1327" s="228"/>
      <c r="AB1327" s="228"/>
      <c r="AC1327" s="228"/>
      <c r="AD1327" s="228"/>
      <c r="AE1327" s="228"/>
      <c r="AG1327" s="246"/>
      <c r="AN1327" s="228"/>
      <c r="AO1327" s="228"/>
      <c r="AP1327" s="228"/>
      <c r="AQ1327" s="228"/>
      <c r="AR1327" s="228"/>
      <c r="AS1327" s="228"/>
      <c r="AT1327" s="228"/>
      <c r="AU1327" s="228"/>
      <c r="AV1327" s="228"/>
      <c r="AW1327" s="228"/>
      <c r="AX1327" s="228"/>
      <c r="AY1327" s="228"/>
      <c r="AZ1327" s="228"/>
      <c r="BA1327" s="228"/>
      <c r="BB1327" s="228"/>
      <c r="BC1327" s="228"/>
      <c r="BD1327" s="228"/>
      <c r="BE1327" s="228"/>
      <c r="BF1327" s="228"/>
      <c r="BG1327" s="228"/>
      <c r="BH1327" s="228"/>
      <c r="BI1327" s="228"/>
      <c r="BJ1327" s="228"/>
      <c r="BK1327" s="228"/>
      <c r="BL1327" s="228"/>
    </row>
    <row r="1328" spans="3:64" x14ac:dyDescent="0.2">
      <c r="C1328" s="14"/>
      <c r="D1328" s="14"/>
      <c r="AA1328" s="228"/>
      <c r="AB1328" s="228"/>
      <c r="AC1328" s="228"/>
      <c r="AD1328" s="228"/>
      <c r="AE1328" s="228"/>
      <c r="AG1328" s="246"/>
      <c r="AN1328" s="228"/>
      <c r="AO1328" s="228"/>
      <c r="AP1328" s="228"/>
      <c r="AQ1328" s="228"/>
      <c r="AR1328" s="228"/>
      <c r="AS1328" s="228"/>
      <c r="AT1328" s="228"/>
      <c r="AU1328" s="228"/>
    </row>
    <row r="1329" spans="3:64" x14ac:dyDescent="0.2">
      <c r="C1329" s="14"/>
      <c r="D1329" s="14"/>
      <c r="AA1329" s="228"/>
      <c r="AB1329" s="228"/>
      <c r="AC1329" s="228"/>
      <c r="AD1329" s="228"/>
      <c r="AE1329" s="228"/>
      <c r="AG1329" s="246"/>
      <c r="AN1329" s="228"/>
      <c r="AO1329" s="228"/>
      <c r="AP1329" s="228"/>
      <c r="AQ1329" s="228"/>
      <c r="AR1329" s="228"/>
      <c r="AS1329" s="228"/>
      <c r="AT1329" s="228"/>
      <c r="AU1329" s="228"/>
      <c r="AV1329" s="228"/>
      <c r="AW1329" s="228"/>
      <c r="AX1329" s="228"/>
      <c r="AY1329" s="228"/>
      <c r="AZ1329" s="228"/>
      <c r="BA1329" s="228"/>
      <c r="BB1329" s="228"/>
      <c r="BC1329" s="228"/>
      <c r="BD1329" s="228"/>
      <c r="BE1329" s="228"/>
      <c r="BF1329" s="228"/>
      <c r="BG1329" s="228"/>
      <c r="BH1329" s="228"/>
      <c r="BI1329" s="228"/>
      <c r="BJ1329" s="228"/>
      <c r="BK1329" s="228"/>
      <c r="BL1329" s="228"/>
    </row>
    <row r="1330" spans="3:64" x14ac:dyDescent="0.2">
      <c r="C1330" s="14"/>
      <c r="D1330" s="14"/>
      <c r="AA1330" s="228"/>
      <c r="AB1330" s="228"/>
      <c r="AC1330" s="228"/>
      <c r="AD1330" s="228"/>
      <c r="AE1330" s="228"/>
      <c r="AG1330" s="246"/>
      <c r="AN1330" s="228"/>
      <c r="AO1330" s="228"/>
      <c r="AP1330" s="228"/>
      <c r="AQ1330" s="228"/>
      <c r="AR1330" s="228"/>
      <c r="AS1330" s="228"/>
      <c r="AT1330" s="228"/>
      <c r="AU1330" s="228"/>
    </row>
    <row r="1331" spans="3:64" x14ac:dyDescent="0.2">
      <c r="C1331" s="14"/>
      <c r="D1331" s="14"/>
      <c r="AA1331" s="228"/>
      <c r="AB1331" s="228"/>
      <c r="AC1331" s="228"/>
      <c r="AD1331" s="228"/>
      <c r="AE1331" s="228"/>
      <c r="AG1331" s="246"/>
      <c r="AN1331" s="228"/>
      <c r="AO1331" s="228"/>
      <c r="AP1331" s="228"/>
      <c r="AQ1331" s="228"/>
      <c r="AR1331" s="228"/>
      <c r="AS1331" s="228"/>
      <c r="AT1331" s="228"/>
      <c r="AU1331" s="228"/>
    </row>
    <row r="1332" spans="3:64" x14ac:dyDescent="0.2">
      <c r="C1332" s="14"/>
      <c r="D1332" s="14"/>
      <c r="AA1332" s="228"/>
      <c r="AB1332" s="228"/>
      <c r="AC1332" s="228"/>
      <c r="AD1332" s="228"/>
      <c r="AE1332" s="228"/>
      <c r="AG1332" s="246"/>
      <c r="AN1332" s="228"/>
      <c r="AO1332" s="228"/>
      <c r="AP1332" s="228"/>
      <c r="AQ1332" s="228"/>
      <c r="AR1332" s="228"/>
      <c r="AS1332" s="228"/>
      <c r="AT1332" s="228"/>
      <c r="AU1332" s="228"/>
    </row>
    <row r="1333" spans="3:64" x14ac:dyDescent="0.2">
      <c r="C1333" s="14"/>
      <c r="D1333" s="14"/>
      <c r="AA1333" s="228"/>
      <c r="AB1333" s="228"/>
      <c r="AC1333" s="228"/>
      <c r="AD1333" s="228"/>
      <c r="AE1333" s="228"/>
      <c r="AG1333" s="246"/>
      <c r="AN1333" s="228"/>
      <c r="AO1333" s="228"/>
      <c r="AP1333" s="228"/>
      <c r="AQ1333" s="228"/>
      <c r="AR1333" s="228"/>
      <c r="AS1333" s="228"/>
      <c r="AT1333" s="228"/>
      <c r="AU1333" s="228"/>
    </row>
    <row r="1334" spans="3:64" x14ac:dyDescent="0.2">
      <c r="C1334" s="14"/>
      <c r="D1334" s="14"/>
      <c r="AA1334" s="228"/>
      <c r="AB1334" s="228"/>
      <c r="AC1334" s="228"/>
      <c r="AD1334" s="228"/>
      <c r="AE1334" s="228"/>
      <c r="AG1334" s="246"/>
      <c r="AN1334" s="228"/>
      <c r="AO1334" s="228"/>
      <c r="AP1334" s="228"/>
      <c r="AQ1334" s="228"/>
      <c r="AR1334" s="228"/>
      <c r="AS1334" s="228"/>
      <c r="AT1334" s="228"/>
      <c r="AU1334" s="228"/>
    </row>
    <row r="1335" spans="3:64" x14ac:dyDescent="0.2">
      <c r="C1335" s="14"/>
      <c r="D1335" s="14"/>
      <c r="AA1335" s="228"/>
      <c r="AB1335" s="228"/>
      <c r="AC1335" s="228"/>
      <c r="AD1335" s="228"/>
      <c r="AE1335" s="228"/>
      <c r="AG1335" s="246"/>
      <c r="AN1335" s="228"/>
      <c r="AO1335" s="228"/>
      <c r="AP1335" s="228"/>
      <c r="AQ1335" s="228"/>
      <c r="AR1335" s="228"/>
      <c r="AS1335" s="228"/>
      <c r="AT1335" s="228"/>
      <c r="AU1335" s="228"/>
    </row>
    <row r="1336" spans="3:64" x14ac:dyDescent="0.2">
      <c r="C1336" s="14"/>
      <c r="D1336" s="14"/>
      <c r="AA1336" s="228"/>
      <c r="AB1336" s="228"/>
      <c r="AC1336" s="228"/>
      <c r="AD1336" s="228"/>
      <c r="AE1336" s="228"/>
      <c r="AG1336" s="246"/>
      <c r="AN1336" s="228"/>
      <c r="AO1336" s="228"/>
      <c r="AP1336" s="228"/>
      <c r="AQ1336" s="228"/>
      <c r="AR1336" s="228"/>
      <c r="AS1336" s="228"/>
      <c r="AT1336" s="228"/>
      <c r="AU1336" s="228"/>
    </row>
    <row r="1337" spans="3:64" x14ac:dyDescent="0.2">
      <c r="C1337" s="14"/>
      <c r="D1337" s="14"/>
      <c r="AA1337" s="228"/>
      <c r="AB1337" s="228"/>
      <c r="AC1337" s="228"/>
      <c r="AD1337" s="228"/>
      <c r="AE1337" s="228"/>
      <c r="AG1337" s="246"/>
      <c r="AN1337" s="228"/>
      <c r="AO1337" s="228"/>
      <c r="AP1337" s="228"/>
      <c r="AQ1337" s="228"/>
      <c r="AR1337" s="228"/>
      <c r="AS1337" s="228"/>
      <c r="AT1337" s="228"/>
      <c r="AU1337" s="228"/>
    </row>
    <row r="1338" spans="3:64" x14ac:dyDescent="0.2">
      <c r="C1338" s="14"/>
      <c r="D1338" s="14"/>
      <c r="AA1338" s="228"/>
      <c r="AB1338" s="228"/>
      <c r="AC1338" s="228"/>
      <c r="AD1338" s="228"/>
      <c r="AE1338" s="228"/>
      <c r="AG1338" s="246"/>
      <c r="AN1338" s="228"/>
      <c r="AO1338" s="228"/>
      <c r="AP1338" s="228"/>
      <c r="AQ1338" s="228"/>
      <c r="AR1338" s="228"/>
      <c r="AS1338" s="228"/>
      <c r="AT1338" s="228"/>
      <c r="AU1338" s="228"/>
      <c r="AV1338" s="228"/>
    </row>
    <row r="1339" spans="3:64" x14ac:dyDescent="0.2">
      <c r="C1339" s="14"/>
      <c r="D1339" s="14"/>
      <c r="AA1339" s="228"/>
      <c r="AB1339" s="228"/>
      <c r="AC1339" s="228"/>
      <c r="AD1339" s="228"/>
      <c r="AE1339" s="228"/>
      <c r="AG1339" s="246"/>
      <c r="AN1339" s="228"/>
      <c r="AO1339" s="228"/>
      <c r="AP1339" s="228"/>
      <c r="AQ1339" s="228"/>
      <c r="AR1339" s="228"/>
      <c r="AS1339" s="228"/>
      <c r="AT1339" s="228"/>
      <c r="AU1339" s="228"/>
    </row>
    <row r="1340" spans="3:64" x14ac:dyDescent="0.2">
      <c r="C1340" s="14"/>
      <c r="D1340" s="14"/>
      <c r="AA1340" s="228"/>
      <c r="AB1340" s="228"/>
      <c r="AC1340" s="228"/>
      <c r="AD1340" s="228"/>
      <c r="AE1340" s="228"/>
      <c r="AG1340" s="246"/>
      <c r="AN1340" s="228"/>
      <c r="AO1340" s="228"/>
      <c r="AP1340" s="228"/>
      <c r="AQ1340" s="228"/>
      <c r="AR1340" s="228"/>
      <c r="AS1340" s="228"/>
      <c r="AT1340" s="228"/>
      <c r="AU1340" s="228"/>
      <c r="AV1340" s="228"/>
    </row>
    <row r="1341" spans="3:64" x14ac:dyDescent="0.2">
      <c r="C1341" s="14"/>
      <c r="D1341" s="14"/>
      <c r="AA1341" s="228"/>
      <c r="AB1341" s="228"/>
      <c r="AC1341" s="228"/>
      <c r="AD1341" s="228"/>
      <c r="AE1341" s="228"/>
      <c r="AG1341" s="246"/>
      <c r="AN1341" s="228"/>
      <c r="AO1341" s="228"/>
      <c r="AP1341" s="228"/>
      <c r="AQ1341" s="228"/>
      <c r="AR1341" s="228"/>
      <c r="AS1341" s="228"/>
      <c r="AT1341" s="228"/>
      <c r="AU1341" s="228"/>
      <c r="AV1341" s="228"/>
      <c r="AW1341" s="228"/>
      <c r="AX1341" s="228"/>
      <c r="AY1341" s="228"/>
      <c r="AZ1341" s="228"/>
      <c r="BA1341" s="228"/>
      <c r="BB1341" s="228"/>
      <c r="BC1341" s="228"/>
      <c r="BD1341" s="228"/>
      <c r="BE1341" s="228"/>
      <c r="BF1341" s="228"/>
      <c r="BG1341" s="228"/>
      <c r="BH1341" s="228"/>
      <c r="BI1341" s="228"/>
      <c r="BJ1341" s="228"/>
      <c r="BK1341" s="228"/>
      <c r="BL1341" s="228"/>
    </row>
    <row r="1342" spans="3:64" x14ac:dyDescent="0.2">
      <c r="C1342" s="14"/>
      <c r="D1342" s="14"/>
      <c r="AA1342" s="228"/>
      <c r="AB1342" s="228"/>
      <c r="AC1342" s="228"/>
      <c r="AD1342" s="228"/>
      <c r="AE1342" s="228"/>
      <c r="AG1342" s="246"/>
      <c r="AN1342" s="228"/>
      <c r="AO1342" s="228"/>
      <c r="AP1342" s="228"/>
      <c r="AQ1342" s="228"/>
      <c r="AR1342" s="228"/>
      <c r="AS1342" s="228"/>
      <c r="AT1342" s="228"/>
      <c r="AU1342" s="228"/>
    </row>
    <row r="1343" spans="3:64" x14ac:dyDescent="0.2">
      <c r="C1343" s="14"/>
      <c r="D1343" s="14"/>
      <c r="AA1343" s="228"/>
      <c r="AB1343" s="228"/>
      <c r="AC1343" s="228"/>
      <c r="AD1343" s="228"/>
      <c r="AE1343" s="228"/>
      <c r="AG1343" s="246"/>
      <c r="AN1343" s="228"/>
      <c r="AO1343" s="228"/>
      <c r="AP1343" s="228"/>
      <c r="AQ1343" s="228"/>
      <c r="AR1343" s="228"/>
      <c r="AS1343" s="228"/>
      <c r="AT1343" s="228"/>
      <c r="AU1343" s="228"/>
    </row>
    <row r="1344" spans="3:64" x14ac:dyDescent="0.2">
      <c r="C1344" s="14"/>
      <c r="D1344" s="14"/>
      <c r="AA1344" s="228"/>
      <c r="AB1344" s="228"/>
      <c r="AC1344" s="228"/>
      <c r="AD1344" s="228"/>
      <c r="AE1344" s="228"/>
      <c r="AG1344" s="246"/>
      <c r="AN1344" s="228"/>
      <c r="AO1344" s="228"/>
      <c r="AP1344" s="228"/>
      <c r="AQ1344" s="228"/>
      <c r="AR1344" s="228"/>
      <c r="AS1344" s="228"/>
      <c r="AT1344" s="228"/>
      <c r="AU1344" s="228"/>
    </row>
    <row r="1345" spans="3:64" x14ac:dyDescent="0.2">
      <c r="C1345" s="14"/>
      <c r="D1345" s="14"/>
      <c r="AA1345" s="228"/>
      <c r="AB1345" s="228"/>
      <c r="AC1345" s="228"/>
      <c r="AD1345" s="228"/>
      <c r="AE1345" s="228"/>
      <c r="AG1345" s="246"/>
      <c r="AN1345" s="228"/>
      <c r="AO1345" s="228"/>
      <c r="AP1345" s="228"/>
      <c r="AQ1345" s="228"/>
      <c r="AR1345" s="228"/>
      <c r="AS1345" s="228"/>
      <c r="AT1345" s="228"/>
      <c r="AU1345" s="228"/>
    </row>
    <row r="1346" spans="3:64" x14ac:dyDescent="0.2">
      <c r="C1346" s="14"/>
      <c r="D1346" s="14"/>
      <c r="AA1346" s="228"/>
      <c r="AB1346" s="228"/>
      <c r="AC1346" s="228"/>
      <c r="AD1346" s="228"/>
      <c r="AE1346" s="228"/>
      <c r="AG1346" s="246"/>
      <c r="AN1346" s="228"/>
      <c r="AO1346" s="228"/>
      <c r="AP1346" s="228"/>
      <c r="AQ1346" s="228"/>
      <c r="AR1346" s="228"/>
      <c r="AS1346" s="228"/>
      <c r="AT1346" s="228"/>
      <c r="AU1346" s="228"/>
    </row>
    <row r="1347" spans="3:64" x14ac:dyDescent="0.2">
      <c r="C1347" s="14"/>
      <c r="D1347" s="14"/>
      <c r="AA1347" s="228"/>
      <c r="AB1347" s="228"/>
      <c r="AC1347" s="228"/>
      <c r="AD1347" s="228"/>
      <c r="AE1347" s="228"/>
      <c r="AG1347" s="246"/>
      <c r="AN1347" s="228"/>
      <c r="AO1347" s="228"/>
      <c r="AP1347" s="228"/>
      <c r="AQ1347" s="228"/>
      <c r="AR1347" s="228"/>
      <c r="AS1347" s="228"/>
      <c r="AT1347" s="228"/>
      <c r="AU1347" s="228"/>
    </row>
    <row r="1348" spans="3:64" x14ac:dyDescent="0.2">
      <c r="C1348" s="14"/>
      <c r="D1348" s="14"/>
      <c r="AA1348" s="228"/>
      <c r="AB1348" s="228"/>
      <c r="AC1348" s="228"/>
      <c r="AD1348" s="228"/>
      <c r="AE1348" s="228"/>
      <c r="AG1348" s="246"/>
      <c r="AN1348" s="228"/>
      <c r="AO1348" s="228"/>
      <c r="AP1348" s="228"/>
      <c r="AQ1348" s="228"/>
      <c r="AR1348" s="228"/>
      <c r="AS1348" s="228"/>
      <c r="AT1348" s="228"/>
      <c r="AU1348" s="228"/>
      <c r="AV1348" s="228"/>
      <c r="AW1348" s="228"/>
      <c r="AX1348" s="228"/>
      <c r="AY1348" s="228"/>
      <c r="AZ1348" s="228"/>
      <c r="BA1348" s="228"/>
      <c r="BB1348" s="228"/>
      <c r="BC1348" s="228"/>
      <c r="BD1348" s="228"/>
      <c r="BE1348" s="228"/>
      <c r="BF1348" s="228"/>
      <c r="BG1348" s="228"/>
      <c r="BH1348" s="228"/>
      <c r="BI1348" s="228"/>
      <c r="BJ1348" s="228"/>
      <c r="BK1348" s="228"/>
      <c r="BL1348" s="228"/>
    </row>
    <row r="1349" spans="3:64" x14ac:dyDescent="0.2">
      <c r="C1349" s="14"/>
      <c r="D1349" s="14"/>
      <c r="AA1349" s="228"/>
      <c r="AB1349" s="228"/>
      <c r="AC1349" s="228"/>
      <c r="AD1349" s="228"/>
      <c r="AE1349" s="228"/>
      <c r="AG1349" s="246"/>
      <c r="AN1349" s="228"/>
      <c r="AO1349" s="228"/>
      <c r="AP1349" s="228"/>
      <c r="AQ1349" s="228"/>
      <c r="AR1349" s="228"/>
      <c r="AS1349" s="228"/>
      <c r="AT1349" s="228"/>
      <c r="AU1349" s="228"/>
      <c r="AV1349" s="228"/>
      <c r="AX1349" s="228"/>
    </row>
    <row r="1350" spans="3:64" x14ac:dyDescent="0.2">
      <c r="C1350" s="14"/>
      <c r="D1350" s="14"/>
      <c r="AA1350" s="228"/>
      <c r="AB1350" s="228"/>
      <c r="AC1350" s="228"/>
      <c r="AD1350" s="228"/>
      <c r="AE1350" s="228"/>
      <c r="AG1350" s="246"/>
      <c r="AN1350" s="228"/>
      <c r="AO1350" s="228"/>
      <c r="AP1350" s="228"/>
      <c r="AQ1350" s="228"/>
      <c r="AR1350" s="228"/>
      <c r="AS1350" s="228"/>
      <c r="AT1350" s="228"/>
      <c r="AU1350" s="228"/>
      <c r="AV1350" s="228"/>
      <c r="AW1350" s="228"/>
      <c r="AX1350" s="228"/>
      <c r="AY1350" s="228"/>
      <c r="AZ1350" s="228"/>
      <c r="BA1350" s="228"/>
      <c r="BB1350" s="228"/>
      <c r="BC1350" s="228"/>
      <c r="BD1350" s="228"/>
      <c r="BE1350" s="228"/>
      <c r="BF1350" s="228"/>
      <c r="BG1350" s="228"/>
      <c r="BH1350" s="228"/>
      <c r="BI1350" s="228"/>
      <c r="BJ1350" s="228"/>
      <c r="BK1350" s="228"/>
      <c r="BL1350" s="228"/>
    </row>
    <row r="1351" spans="3:64" x14ac:dyDescent="0.2">
      <c r="C1351" s="14"/>
      <c r="D1351" s="14"/>
      <c r="AA1351" s="228"/>
      <c r="AB1351" s="228"/>
      <c r="AC1351" s="228"/>
      <c r="AD1351" s="228"/>
      <c r="AE1351" s="228"/>
      <c r="AG1351" s="246"/>
      <c r="AN1351" s="228"/>
      <c r="AO1351" s="228"/>
      <c r="AP1351" s="228"/>
      <c r="AQ1351" s="228"/>
      <c r="AR1351" s="228"/>
      <c r="AS1351" s="228"/>
      <c r="AT1351" s="228"/>
      <c r="AU1351" s="228"/>
      <c r="AV1351" s="228"/>
      <c r="AW1351" s="228"/>
      <c r="AX1351" s="228"/>
      <c r="AY1351" s="228"/>
      <c r="AZ1351" s="228"/>
      <c r="BA1351" s="228"/>
      <c r="BB1351" s="228"/>
      <c r="BC1351" s="228"/>
      <c r="BD1351" s="228"/>
      <c r="BE1351" s="228"/>
      <c r="BF1351" s="228"/>
      <c r="BG1351" s="228"/>
      <c r="BH1351" s="228"/>
      <c r="BI1351" s="228"/>
      <c r="BJ1351" s="228"/>
      <c r="BK1351" s="228"/>
      <c r="BL1351" s="228"/>
    </row>
    <row r="1352" spans="3:64" x14ac:dyDescent="0.2">
      <c r="C1352" s="14"/>
      <c r="D1352" s="14"/>
      <c r="AA1352" s="228"/>
      <c r="AB1352" s="228"/>
      <c r="AC1352" s="228"/>
      <c r="AD1352" s="228"/>
      <c r="AE1352" s="228"/>
      <c r="AG1352" s="246"/>
      <c r="AN1352" s="228"/>
      <c r="AO1352" s="228"/>
      <c r="AP1352" s="228"/>
      <c r="AQ1352" s="228"/>
      <c r="AR1352" s="228"/>
      <c r="AS1352" s="228"/>
      <c r="AT1352" s="228"/>
      <c r="AU1352" s="228"/>
    </row>
    <row r="1353" spans="3:64" x14ac:dyDescent="0.2">
      <c r="C1353" s="14"/>
      <c r="D1353" s="14"/>
      <c r="AA1353" s="228"/>
      <c r="AB1353" s="228"/>
      <c r="AC1353" s="228"/>
      <c r="AD1353" s="228"/>
      <c r="AE1353" s="228"/>
      <c r="AG1353" s="246"/>
      <c r="AN1353" s="228"/>
      <c r="AO1353" s="228"/>
      <c r="AP1353" s="228"/>
      <c r="AQ1353" s="228"/>
      <c r="AR1353" s="228"/>
      <c r="AS1353" s="228"/>
      <c r="AT1353" s="228"/>
      <c r="AU1353" s="228"/>
    </row>
    <row r="1354" spans="3:64" x14ac:dyDescent="0.2">
      <c r="C1354" s="14"/>
      <c r="D1354" s="14"/>
      <c r="AA1354" s="228"/>
      <c r="AB1354" s="228"/>
      <c r="AC1354" s="228"/>
      <c r="AD1354" s="228"/>
      <c r="AE1354" s="228"/>
      <c r="AG1354" s="246"/>
      <c r="AN1354" s="228"/>
      <c r="AO1354" s="228"/>
      <c r="AP1354" s="228"/>
      <c r="AQ1354" s="228"/>
      <c r="AR1354" s="228"/>
      <c r="AS1354" s="228"/>
      <c r="AT1354" s="228"/>
      <c r="AU1354" s="228"/>
    </row>
    <row r="1355" spans="3:64" x14ac:dyDescent="0.2">
      <c r="C1355" s="14"/>
      <c r="D1355" s="14"/>
      <c r="AA1355" s="228"/>
      <c r="AB1355" s="228"/>
      <c r="AC1355" s="228"/>
      <c r="AD1355" s="228"/>
      <c r="AE1355" s="228"/>
      <c r="AG1355" s="246"/>
      <c r="AN1355" s="228"/>
      <c r="AO1355" s="228"/>
      <c r="AP1355" s="228"/>
      <c r="AQ1355" s="228"/>
      <c r="AR1355" s="228"/>
      <c r="AS1355" s="228"/>
      <c r="AT1355" s="228"/>
      <c r="AU1355" s="228"/>
    </row>
    <row r="1356" spans="3:64" x14ac:dyDescent="0.2">
      <c r="C1356" s="14"/>
      <c r="D1356" s="14"/>
      <c r="AA1356" s="228"/>
      <c r="AB1356" s="228"/>
      <c r="AC1356" s="228"/>
      <c r="AD1356" s="228"/>
      <c r="AE1356" s="228"/>
      <c r="AG1356" s="246"/>
      <c r="AN1356" s="228"/>
      <c r="AO1356" s="228"/>
      <c r="AP1356" s="228"/>
      <c r="AQ1356" s="228"/>
      <c r="AR1356" s="228"/>
      <c r="AS1356" s="228"/>
      <c r="AT1356" s="228"/>
      <c r="AU1356" s="228"/>
    </row>
    <row r="1357" spans="3:64" x14ac:dyDescent="0.2">
      <c r="C1357" s="14"/>
      <c r="D1357" s="14"/>
      <c r="AA1357" s="228"/>
      <c r="AB1357" s="228"/>
      <c r="AC1357" s="228"/>
      <c r="AD1357" s="228"/>
      <c r="AE1357" s="228"/>
      <c r="AG1357" s="246"/>
      <c r="AN1357" s="228"/>
      <c r="AO1357" s="228"/>
      <c r="AP1357" s="228"/>
      <c r="AQ1357" s="228"/>
      <c r="AR1357" s="228"/>
      <c r="AS1357" s="228"/>
      <c r="AT1357" s="228"/>
      <c r="AU1357" s="228"/>
    </row>
    <row r="1358" spans="3:64" x14ac:dyDescent="0.2">
      <c r="C1358" s="14"/>
      <c r="D1358" s="14"/>
      <c r="AA1358" s="228"/>
      <c r="AB1358" s="228"/>
      <c r="AC1358" s="228"/>
      <c r="AD1358" s="228"/>
      <c r="AE1358" s="228"/>
      <c r="AG1358" s="246"/>
      <c r="AN1358" s="228"/>
      <c r="AO1358" s="228"/>
      <c r="AP1358" s="228"/>
      <c r="AQ1358" s="228"/>
      <c r="AR1358" s="228"/>
      <c r="AS1358" s="228"/>
      <c r="AT1358" s="228"/>
      <c r="AU1358" s="228"/>
    </row>
    <row r="1359" spans="3:64" x14ac:dyDescent="0.2">
      <c r="C1359" s="14"/>
      <c r="D1359" s="14"/>
      <c r="AA1359" s="228"/>
      <c r="AB1359" s="228"/>
      <c r="AC1359" s="228"/>
      <c r="AD1359" s="228"/>
      <c r="AE1359" s="228"/>
      <c r="AG1359" s="246"/>
      <c r="AN1359" s="228"/>
      <c r="AO1359" s="228"/>
      <c r="AP1359" s="228"/>
      <c r="AQ1359" s="228"/>
      <c r="AR1359" s="228"/>
      <c r="AS1359" s="228"/>
      <c r="AT1359" s="228"/>
      <c r="AU1359" s="228"/>
    </row>
    <row r="1360" spans="3:64" x14ac:dyDescent="0.2">
      <c r="C1360" s="14"/>
      <c r="D1360" s="14"/>
      <c r="AA1360" s="228"/>
      <c r="AB1360" s="228"/>
      <c r="AC1360" s="228"/>
      <c r="AD1360" s="228"/>
      <c r="AE1360" s="228"/>
      <c r="AG1360" s="246"/>
      <c r="AN1360" s="228"/>
      <c r="AO1360" s="228"/>
      <c r="AP1360" s="228"/>
      <c r="AQ1360" s="228"/>
      <c r="AR1360" s="228"/>
      <c r="AS1360" s="228"/>
      <c r="AT1360" s="228"/>
      <c r="AU1360" s="228"/>
    </row>
    <row r="1361" spans="3:64" x14ac:dyDescent="0.2">
      <c r="C1361" s="14"/>
      <c r="D1361" s="14"/>
      <c r="AA1361" s="228"/>
      <c r="AB1361" s="228"/>
      <c r="AC1361" s="228"/>
      <c r="AD1361" s="228"/>
      <c r="AE1361" s="228"/>
      <c r="AG1361" s="246"/>
      <c r="AN1361" s="228"/>
      <c r="AO1361" s="228"/>
      <c r="AP1361" s="228"/>
      <c r="AQ1361" s="228"/>
      <c r="AR1361" s="228"/>
      <c r="AS1361" s="228"/>
      <c r="AT1361" s="228"/>
      <c r="AU1361" s="228"/>
    </row>
    <row r="1362" spans="3:64" x14ac:dyDescent="0.2">
      <c r="C1362" s="14"/>
      <c r="D1362" s="14"/>
      <c r="AA1362" s="228"/>
      <c r="AB1362" s="228"/>
      <c r="AC1362" s="228"/>
      <c r="AD1362" s="228"/>
      <c r="AE1362" s="228"/>
      <c r="AG1362" s="246"/>
      <c r="AN1362" s="228"/>
      <c r="AO1362" s="228"/>
      <c r="AP1362" s="228"/>
      <c r="AQ1362" s="228"/>
      <c r="AR1362" s="228"/>
      <c r="AS1362" s="228"/>
      <c r="AT1362" s="228"/>
      <c r="AU1362" s="228"/>
    </row>
    <row r="1363" spans="3:64" x14ac:dyDescent="0.2">
      <c r="C1363" s="14"/>
      <c r="D1363" s="14"/>
      <c r="AA1363" s="228"/>
      <c r="AB1363" s="228"/>
      <c r="AC1363" s="228"/>
      <c r="AD1363" s="228"/>
      <c r="AE1363" s="228"/>
      <c r="AG1363" s="246"/>
      <c r="AN1363" s="228"/>
      <c r="AO1363" s="228"/>
      <c r="AP1363" s="228"/>
      <c r="AQ1363" s="228"/>
      <c r="AR1363" s="228"/>
      <c r="AS1363" s="228"/>
      <c r="AT1363" s="228"/>
      <c r="AU1363" s="228"/>
    </row>
    <row r="1364" spans="3:64" x14ac:dyDescent="0.2">
      <c r="C1364" s="14"/>
      <c r="D1364" s="14"/>
      <c r="AA1364" s="228"/>
      <c r="AB1364" s="228"/>
      <c r="AC1364" s="228"/>
      <c r="AD1364" s="228"/>
      <c r="AE1364" s="228"/>
      <c r="AG1364" s="246"/>
      <c r="AN1364" s="228"/>
      <c r="AO1364" s="228"/>
      <c r="AP1364" s="228"/>
      <c r="AQ1364" s="228"/>
      <c r="AR1364" s="228"/>
      <c r="AS1364" s="228"/>
      <c r="AT1364" s="228"/>
      <c r="AU1364" s="228"/>
    </row>
    <row r="1365" spans="3:64" x14ac:dyDescent="0.2">
      <c r="C1365" s="14"/>
      <c r="D1365" s="14"/>
      <c r="AA1365" s="228"/>
      <c r="AB1365" s="228"/>
      <c r="AC1365" s="228"/>
      <c r="AD1365" s="228"/>
      <c r="AE1365" s="228"/>
      <c r="AG1365" s="246"/>
      <c r="AN1365" s="228"/>
      <c r="AO1365" s="228"/>
      <c r="AP1365" s="228"/>
      <c r="AQ1365" s="228"/>
      <c r="AR1365" s="228"/>
      <c r="AS1365" s="228"/>
      <c r="AT1365" s="228"/>
      <c r="AU1365" s="228"/>
    </row>
    <row r="1366" spans="3:64" x14ac:dyDescent="0.2">
      <c r="C1366" s="14"/>
      <c r="D1366" s="14"/>
      <c r="AA1366" s="228"/>
      <c r="AB1366" s="228"/>
      <c r="AC1366" s="228"/>
      <c r="AD1366" s="228"/>
      <c r="AE1366" s="228"/>
      <c r="AG1366" s="246"/>
      <c r="AN1366" s="228"/>
      <c r="AO1366" s="228"/>
      <c r="AP1366" s="228"/>
      <c r="AQ1366" s="228"/>
      <c r="AR1366" s="228"/>
      <c r="AS1366" s="228"/>
      <c r="AT1366" s="228"/>
      <c r="AU1366" s="228"/>
    </row>
    <row r="1367" spans="3:64" x14ac:dyDescent="0.2">
      <c r="C1367" s="14"/>
      <c r="D1367" s="14"/>
      <c r="AA1367" s="228"/>
      <c r="AB1367" s="228"/>
      <c r="AC1367" s="228"/>
      <c r="AD1367" s="228"/>
      <c r="AE1367" s="228"/>
      <c r="AG1367" s="246"/>
      <c r="AN1367" s="228"/>
      <c r="AO1367" s="228"/>
      <c r="AP1367" s="228"/>
      <c r="AQ1367" s="228"/>
      <c r="AR1367" s="228"/>
      <c r="AS1367" s="228"/>
      <c r="AT1367" s="228"/>
      <c r="AU1367" s="228"/>
    </row>
    <row r="1368" spans="3:64" x14ac:dyDescent="0.2">
      <c r="C1368" s="14"/>
      <c r="D1368" s="14"/>
      <c r="AA1368" s="228"/>
      <c r="AB1368" s="228"/>
      <c r="AC1368" s="228"/>
      <c r="AD1368" s="228"/>
      <c r="AE1368" s="228"/>
      <c r="AG1368" s="246"/>
      <c r="AN1368" s="228"/>
      <c r="AO1368" s="228"/>
      <c r="AP1368" s="228"/>
      <c r="AQ1368" s="228"/>
      <c r="AR1368" s="228"/>
      <c r="AS1368" s="228"/>
      <c r="AT1368" s="228"/>
      <c r="AU1368" s="228"/>
    </row>
    <row r="1369" spans="3:64" x14ac:dyDescent="0.2">
      <c r="C1369" s="14"/>
      <c r="D1369" s="14"/>
      <c r="AA1369" s="228"/>
      <c r="AB1369" s="228"/>
      <c r="AC1369" s="228"/>
      <c r="AD1369" s="228"/>
      <c r="AE1369" s="228"/>
      <c r="AG1369" s="246"/>
      <c r="AN1369" s="228"/>
      <c r="AO1369" s="228"/>
      <c r="AP1369" s="228"/>
      <c r="AQ1369" s="228"/>
      <c r="AR1369" s="228"/>
      <c r="AS1369" s="228"/>
      <c r="AT1369" s="228"/>
      <c r="AU1369" s="228"/>
      <c r="AV1369" s="228"/>
      <c r="AX1369" s="228"/>
      <c r="AY1369" s="228"/>
      <c r="AZ1369" s="228"/>
      <c r="BA1369" s="228"/>
      <c r="BB1369" s="228"/>
      <c r="BC1369" s="228"/>
      <c r="BD1369" s="228"/>
      <c r="BE1369" s="228"/>
      <c r="BF1369" s="228"/>
      <c r="BG1369" s="228"/>
      <c r="BH1369" s="228"/>
      <c r="BI1369" s="228"/>
      <c r="BJ1369" s="228"/>
      <c r="BK1369" s="228"/>
      <c r="BL1369" s="228"/>
    </row>
    <row r="1370" spans="3:64" x14ac:dyDescent="0.2">
      <c r="C1370" s="14"/>
      <c r="D1370" s="14"/>
      <c r="AA1370" s="228"/>
      <c r="AB1370" s="228"/>
      <c r="AC1370" s="228"/>
      <c r="AD1370" s="228"/>
      <c r="AE1370" s="228"/>
      <c r="AG1370" s="246"/>
      <c r="AN1370" s="228"/>
      <c r="AO1370" s="228"/>
      <c r="AP1370" s="228"/>
      <c r="AQ1370" s="228"/>
      <c r="AR1370" s="228"/>
      <c r="AS1370" s="228"/>
      <c r="AT1370" s="228"/>
      <c r="AU1370" s="228"/>
    </row>
    <row r="1371" spans="3:64" x14ac:dyDescent="0.2">
      <c r="C1371" s="14"/>
      <c r="D1371" s="14"/>
      <c r="AA1371" s="228"/>
      <c r="AB1371" s="228"/>
      <c r="AC1371" s="228"/>
      <c r="AD1371" s="228"/>
      <c r="AE1371" s="228"/>
      <c r="AG1371" s="246"/>
      <c r="AN1371" s="228"/>
      <c r="AO1371" s="228"/>
      <c r="AP1371" s="228"/>
      <c r="AQ1371" s="228"/>
      <c r="AR1371" s="228"/>
      <c r="AS1371" s="228"/>
      <c r="AT1371" s="228"/>
      <c r="AU1371" s="228"/>
    </row>
    <row r="1372" spans="3:64" x14ac:dyDescent="0.2">
      <c r="C1372" s="14"/>
      <c r="D1372" s="14"/>
      <c r="AA1372" s="228"/>
      <c r="AB1372" s="228"/>
      <c r="AC1372" s="228"/>
      <c r="AD1372" s="228"/>
      <c r="AE1372" s="228"/>
      <c r="AG1372" s="246"/>
      <c r="AN1372" s="228"/>
      <c r="AO1372" s="228"/>
      <c r="AP1372" s="228"/>
      <c r="AQ1372" s="228"/>
      <c r="AR1372" s="228"/>
      <c r="AS1372" s="228"/>
      <c r="AT1372" s="228"/>
      <c r="AU1372" s="228"/>
    </row>
    <row r="1373" spans="3:64" x14ac:dyDescent="0.2">
      <c r="C1373" s="14"/>
      <c r="D1373" s="14"/>
      <c r="AA1373" s="228"/>
      <c r="AB1373" s="228"/>
      <c r="AC1373" s="228"/>
      <c r="AD1373" s="228"/>
      <c r="AE1373" s="228"/>
      <c r="AG1373" s="246"/>
      <c r="AN1373" s="228"/>
      <c r="AO1373" s="228"/>
      <c r="AP1373" s="228"/>
      <c r="AQ1373" s="228"/>
      <c r="AR1373" s="228"/>
      <c r="AS1373" s="228"/>
      <c r="AT1373" s="228"/>
      <c r="AU1373" s="228"/>
      <c r="AV1373" s="228"/>
      <c r="AX1373" s="228"/>
    </row>
    <row r="1374" spans="3:64" x14ac:dyDescent="0.2">
      <c r="C1374" s="14"/>
      <c r="D1374" s="14"/>
      <c r="AA1374" s="228"/>
      <c r="AB1374" s="228"/>
      <c r="AC1374" s="228"/>
      <c r="AD1374" s="228"/>
      <c r="AE1374" s="228"/>
      <c r="AG1374" s="246"/>
      <c r="AN1374" s="228"/>
      <c r="AO1374" s="228"/>
      <c r="AP1374" s="228"/>
      <c r="AQ1374" s="228"/>
      <c r="AR1374" s="228"/>
      <c r="AS1374" s="228"/>
      <c r="AT1374" s="228"/>
      <c r="AU1374" s="228"/>
    </row>
    <row r="1375" spans="3:64" x14ac:dyDescent="0.2">
      <c r="C1375" s="14"/>
      <c r="D1375" s="14"/>
      <c r="AA1375" s="228"/>
      <c r="AB1375" s="228"/>
      <c r="AC1375" s="228"/>
      <c r="AD1375" s="228"/>
      <c r="AE1375" s="228"/>
      <c r="AG1375" s="246"/>
      <c r="AN1375" s="228"/>
      <c r="AO1375" s="228"/>
      <c r="AP1375" s="228"/>
      <c r="AQ1375" s="228"/>
      <c r="AR1375" s="228"/>
      <c r="AS1375" s="228"/>
      <c r="AT1375" s="228"/>
      <c r="AU1375" s="228"/>
      <c r="AV1375" s="228"/>
      <c r="AX1375" s="228"/>
      <c r="AY1375" s="228"/>
      <c r="AZ1375" s="228"/>
      <c r="BA1375" s="228"/>
      <c r="BB1375" s="228"/>
      <c r="BC1375" s="228"/>
      <c r="BD1375" s="228"/>
      <c r="BE1375" s="228"/>
      <c r="BF1375" s="228"/>
      <c r="BG1375" s="228"/>
      <c r="BH1375" s="228"/>
      <c r="BI1375" s="228"/>
      <c r="BJ1375" s="228"/>
      <c r="BK1375" s="228"/>
      <c r="BL1375" s="228"/>
    </row>
    <row r="1376" spans="3:64" x14ac:dyDescent="0.2">
      <c r="C1376" s="14"/>
      <c r="D1376" s="14"/>
      <c r="AA1376" s="228"/>
      <c r="AB1376" s="228"/>
      <c r="AC1376" s="228"/>
      <c r="AD1376" s="228"/>
      <c r="AE1376" s="228"/>
      <c r="AG1376" s="246"/>
      <c r="AN1376" s="228"/>
      <c r="AO1376" s="228"/>
      <c r="AP1376" s="228"/>
      <c r="AQ1376" s="228"/>
      <c r="AR1376" s="228"/>
      <c r="AS1376" s="228"/>
      <c r="AT1376" s="228"/>
      <c r="AU1376" s="228"/>
    </row>
    <row r="1377" spans="3:64" x14ac:dyDescent="0.2">
      <c r="C1377" s="14"/>
      <c r="D1377" s="14"/>
      <c r="AA1377" s="228"/>
      <c r="AB1377" s="228"/>
      <c r="AC1377" s="228"/>
      <c r="AD1377" s="228"/>
      <c r="AE1377" s="228"/>
      <c r="AG1377" s="246"/>
      <c r="AN1377" s="228"/>
      <c r="AO1377" s="228"/>
      <c r="AP1377" s="228"/>
      <c r="AQ1377" s="228"/>
      <c r="AR1377" s="228"/>
      <c r="AS1377" s="228"/>
      <c r="AT1377" s="228"/>
      <c r="AU1377" s="228"/>
    </row>
    <row r="1378" spans="3:64" x14ac:dyDescent="0.2">
      <c r="C1378" s="14"/>
      <c r="D1378" s="14"/>
      <c r="AA1378" s="228"/>
      <c r="AB1378" s="228"/>
      <c r="AC1378" s="228"/>
      <c r="AD1378" s="228"/>
      <c r="AE1378" s="228"/>
      <c r="AG1378" s="246"/>
      <c r="AN1378" s="228"/>
      <c r="AO1378" s="228"/>
      <c r="AP1378" s="228"/>
      <c r="AQ1378" s="228"/>
      <c r="AR1378" s="228"/>
      <c r="AS1378" s="228"/>
      <c r="AT1378" s="228"/>
      <c r="AU1378" s="228"/>
      <c r="AV1378" s="228"/>
    </row>
    <row r="1379" spans="3:64" x14ac:dyDescent="0.2">
      <c r="C1379" s="14"/>
      <c r="D1379" s="14"/>
      <c r="AA1379" s="228"/>
      <c r="AB1379" s="228"/>
      <c r="AC1379" s="228"/>
      <c r="AD1379" s="228"/>
      <c r="AE1379" s="228"/>
      <c r="AG1379" s="246"/>
      <c r="AN1379" s="228"/>
      <c r="AO1379" s="228"/>
      <c r="AP1379" s="228"/>
      <c r="AQ1379" s="228"/>
      <c r="AR1379" s="228"/>
      <c r="AS1379" s="228"/>
      <c r="AT1379" s="228"/>
      <c r="AU1379" s="228"/>
      <c r="AV1379" s="228"/>
    </row>
    <row r="1380" spans="3:64" x14ac:dyDescent="0.2">
      <c r="C1380" s="14"/>
      <c r="D1380" s="14"/>
      <c r="AA1380" s="228"/>
      <c r="AB1380" s="228"/>
      <c r="AC1380" s="228"/>
      <c r="AD1380" s="228"/>
      <c r="AE1380" s="228"/>
      <c r="AG1380" s="246"/>
      <c r="AN1380" s="228"/>
      <c r="AO1380" s="228"/>
      <c r="AP1380" s="228"/>
      <c r="AQ1380" s="228"/>
      <c r="AR1380" s="228"/>
      <c r="AS1380" s="228"/>
      <c r="AT1380" s="228"/>
      <c r="AU1380" s="228"/>
      <c r="AV1380" s="228"/>
      <c r="AW1380" s="228"/>
      <c r="AX1380" s="228"/>
      <c r="AY1380" s="228"/>
      <c r="AZ1380" s="228"/>
      <c r="BA1380" s="228"/>
      <c r="BB1380" s="228"/>
      <c r="BC1380" s="228"/>
      <c r="BD1380" s="228"/>
      <c r="BE1380" s="228"/>
      <c r="BF1380" s="228"/>
      <c r="BG1380" s="228"/>
      <c r="BH1380" s="228"/>
      <c r="BI1380" s="228"/>
      <c r="BJ1380" s="228"/>
      <c r="BK1380" s="228"/>
      <c r="BL1380" s="228"/>
    </row>
    <row r="1381" spans="3:64" x14ac:dyDescent="0.2">
      <c r="C1381" s="14"/>
      <c r="D1381" s="14"/>
      <c r="AA1381" s="228"/>
      <c r="AB1381" s="228"/>
      <c r="AC1381" s="228"/>
      <c r="AD1381" s="228"/>
      <c r="AE1381" s="228"/>
      <c r="AG1381" s="246"/>
      <c r="AN1381" s="228"/>
      <c r="AO1381" s="228"/>
      <c r="AP1381" s="228"/>
      <c r="AQ1381" s="228"/>
      <c r="AR1381" s="228"/>
      <c r="AS1381" s="228"/>
      <c r="AT1381" s="228"/>
      <c r="AU1381" s="228"/>
    </row>
    <row r="1382" spans="3:64" x14ac:dyDescent="0.2">
      <c r="C1382" s="14"/>
      <c r="D1382" s="14"/>
      <c r="AA1382" s="228"/>
      <c r="AB1382" s="228"/>
      <c r="AC1382" s="228"/>
      <c r="AD1382" s="228"/>
      <c r="AE1382" s="228"/>
      <c r="AG1382" s="246"/>
      <c r="AN1382" s="228"/>
      <c r="AO1382" s="228"/>
      <c r="AP1382" s="228"/>
      <c r="AQ1382" s="228"/>
      <c r="AR1382" s="228"/>
      <c r="AS1382" s="228"/>
      <c r="AT1382" s="228"/>
      <c r="AU1382" s="228"/>
    </row>
    <row r="1383" spans="3:64" x14ac:dyDescent="0.2">
      <c r="C1383" s="14"/>
      <c r="D1383" s="14"/>
      <c r="AA1383" s="228"/>
      <c r="AB1383" s="228"/>
      <c r="AC1383" s="228"/>
      <c r="AD1383" s="228"/>
      <c r="AE1383" s="228"/>
      <c r="AG1383" s="246"/>
      <c r="AN1383" s="228"/>
      <c r="AO1383" s="228"/>
      <c r="AP1383" s="228"/>
      <c r="AQ1383" s="228"/>
      <c r="AR1383" s="228"/>
      <c r="AS1383" s="228"/>
      <c r="AT1383" s="228"/>
      <c r="AU1383" s="228"/>
      <c r="AV1383" s="228"/>
      <c r="AX1383" s="228"/>
      <c r="AY1383" s="228"/>
      <c r="AZ1383" s="228"/>
      <c r="BA1383" s="228"/>
      <c r="BB1383" s="228"/>
      <c r="BC1383" s="228"/>
      <c r="BD1383" s="228"/>
      <c r="BE1383" s="228"/>
      <c r="BF1383" s="228"/>
      <c r="BG1383" s="228"/>
      <c r="BH1383" s="228"/>
      <c r="BI1383" s="228"/>
      <c r="BJ1383" s="228"/>
      <c r="BK1383" s="228"/>
      <c r="BL1383" s="228"/>
    </row>
    <row r="1384" spans="3:64" x14ac:dyDescent="0.2">
      <c r="C1384" s="14"/>
      <c r="D1384" s="14"/>
      <c r="AA1384" s="228"/>
      <c r="AB1384" s="228"/>
      <c r="AC1384" s="228"/>
      <c r="AD1384" s="228"/>
      <c r="AE1384" s="228"/>
      <c r="AG1384" s="246"/>
      <c r="AN1384" s="228"/>
      <c r="AO1384" s="228"/>
      <c r="AP1384" s="228"/>
      <c r="AQ1384" s="228"/>
      <c r="AR1384" s="228"/>
      <c r="AS1384" s="228"/>
      <c r="AT1384" s="228"/>
      <c r="AU1384" s="228"/>
      <c r="AV1384" s="228"/>
      <c r="AW1384" s="228"/>
      <c r="AX1384" s="228"/>
      <c r="AY1384" s="228"/>
      <c r="AZ1384" s="228"/>
      <c r="BA1384" s="228"/>
      <c r="BB1384" s="228"/>
      <c r="BC1384" s="228"/>
      <c r="BD1384" s="228"/>
      <c r="BE1384" s="228"/>
      <c r="BF1384" s="228"/>
      <c r="BG1384" s="228"/>
      <c r="BH1384" s="228"/>
      <c r="BI1384" s="228"/>
      <c r="BJ1384" s="228"/>
      <c r="BK1384" s="228"/>
      <c r="BL1384" s="228"/>
    </row>
    <row r="1385" spans="3:64" x14ac:dyDescent="0.2">
      <c r="C1385" s="14"/>
      <c r="D1385" s="14"/>
      <c r="AA1385" s="228"/>
      <c r="AB1385" s="228"/>
      <c r="AC1385" s="228"/>
      <c r="AD1385" s="228"/>
      <c r="AE1385" s="228"/>
      <c r="AG1385" s="246"/>
      <c r="AN1385" s="228"/>
      <c r="AO1385" s="228"/>
      <c r="AP1385" s="228"/>
      <c r="AQ1385" s="228"/>
      <c r="AR1385" s="228"/>
      <c r="AS1385" s="228"/>
      <c r="AT1385" s="228"/>
      <c r="AU1385" s="228"/>
    </row>
    <row r="1386" spans="3:64" x14ac:dyDescent="0.2">
      <c r="C1386" s="14"/>
      <c r="D1386" s="14"/>
      <c r="AA1386" s="228"/>
      <c r="AB1386" s="228"/>
      <c r="AC1386" s="228"/>
      <c r="AD1386" s="228"/>
      <c r="AE1386" s="228"/>
      <c r="AG1386" s="246"/>
      <c r="AN1386" s="228"/>
      <c r="AO1386" s="228"/>
      <c r="AP1386" s="228"/>
      <c r="AQ1386" s="228"/>
      <c r="AR1386" s="228"/>
      <c r="AS1386" s="228"/>
      <c r="AT1386" s="228"/>
      <c r="AU1386" s="228"/>
    </row>
    <row r="1387" spans="3:64" x14ac:dyDescent="0.2">
      <c r="C1387" s="14"/>
      <c r="D1387" s="14"/>
      <c r="AA1387" s="228"/>
      <c r="AB1387" s="228"/>
      <c r="AC1387" s="228"/>
      <c r="AD1387" s="228"/>
      <c r="AE1387" s="228"/>
      <c r="AG1387" s="246"/>
      <c r="AN1387" s="228"/>
      <c r="AO1387" s="228"/>
      <c r="AP1387" s="228"/>
      <c r="AQ1387" s="228"/>
      <c r="AR1387" s="228"/>
      <c r="AS1387" s="228"/>
      <c r="AT1387" s="228"/>
      <c r="AU1387" s="228"/>
    </row>
    <row r="1388" spans="3:64" x14ac:dyDescent="0.2">
      <c r="C1388" s="14"/>
      <c r="D1388" s="14"/>
      <c r="AA1388" s="228"/>
      <c r="AB1388" s="228"/>
      <c r="AC1388" s="228"/>
      <c r="AD1388" s="228"/>
      <c r="AE1388" s="228"/>
      <c r="AG1388" s="246"/>
      <c r="AN1388" s="228"/>
      <c r="AO1388" s="228"/>
      <c r="AP1388" s="228"/>
      <c r="AQ1388" s="228"/>
      <c r="AR1388" s="228"/>
      <c r="AS1388" s="228"/>
      <c r="AT1388" s="228"/>
      <c r="AU1388" s="228"/>
    </row>
    <row r="1389" spans="3:64" x14ac:dyDescent="0.2">
      <c r="C1389" s="14"/>
      <c r="D1389" s="14"/>
      <c r="AA1389" s="228"/>
      <c r="AB1389" s="228"/>
      <c r="AC1389" s="228"/>
      <c r="AD1389" s="228"/>
      <c r="AE1389" s="228"/>
      <c r="AG1389" s="246"/>
      <c r="AN1389" s="228"/>
      <c r="AO1389" s="228"/>
      <c r="AP1389" s="228"/>
      <c r="AQ1389" s="228"/>
      <c r="AR1389" s="228"/>
      <c r="AS1389" s="228"/>
      <c r="AT1389" s="228"/>
      <c r="AU1389" s="228"/>
      <c r="AV1389" s="228"/>
      <c r="AX1389" s="228"/>
      <c r="AY1389" s="228"/>
      <c r="AZ1389" s="228"/>
      <c r="BA1389" s="228"/>
      <c r="BB1389" s="228"/>
      <c r="BC1389" s="228"/>
      <c r="BD1389" s="228"/>
      <c r="BE1389" s="228"/>
      <c r="BF1389" s="228"/>
      <c r="BG1389" s="228"/>
      <c r="BH1389" s="228"/>
      <c r="BI1389" s="228"/>
      <c r="BJ1389" s="228"/>
      <c r="BK1389" s="228"/>
      <c r="BL1389" s="228"/>
    </row>
    <row r="1390" spans="3:64" x14ac:dyDescent="0.2">
      <c r="C1390" s="14"/>
      <c r="D1390" s="14"/>
      <c r="AA1390" s="228"/>
      <c r="AB1390" s="228"/>
      <c r="AC1390" s="228"/>
      <c r="AD1390" s="228"/>
      <c r="AE1390" s="228"/>
      <c r="AG1390" s="246"/>
      <c r="AN1390" s="228"/>
      <c r="AO1390" s="228"/>
      <c r="AP1390" s="228"/>
      <c r="AQ1390" s="228"/>
      <c r="AR1390" s="228"/>
      <c r="AS1390" s="228"/>
      <c r="AT1390" s="228"/>
      <c r="AU1390" s="228"/>
      <c r="AV1390" s="228"/>
      <c r="AX1390" s="228"/>
      <c r="AY1390" s="228"/>
      <c r="AZ1390" s="228"/>
      <c r="BA1390" s="228"/>
      <c r="BB1390" s="228"/>
      <c r="BC1390" s="228"/>
      <c r="BD1390" s="228"/>
      <c r="BE1390" s="228"/>
      <c r="BF1390" s="228"/>
      <c r="BG1390" s="228"/>
      <c r="BH1390" s="228"/>
      <c r="BI1390" s="228"/>
      <c r="BJ1390" s="228"/>
      <c r="BK1390" s="228"/>
      <c r="BL1390" s="228"/>
    </row>
    <row r="1391" spans="3:64" x14ac:dyDescent="0.2">
      <c r="C1391" s="14"/>
      <c r="D1391" s="14"/>
      <c r="AA1391" s="228"/>
      <c r="AB1391" s="228"/>
      <c r="AC1391" s="228"/>
      <c r="AD1391" s="228"/>
      <c r="AE1391" s="228"/>
      <c r="AG1391" s="246"/>
      <c r="AN1391" s="228"/>
      <c r="AO1391" s="228"/>
      <c r="AP1391" s="228"/>
      <c r="AQ1391" s="228"/>
      <c r="AR1391" s="228"/>
      <c r="AS1391" s="228"/>
      <c r="AT1391" s="228"/>
      <c r="AU1391" s="228"/>
    </row>
    <row r="1392" spans="3:64" x14ac:dyDescent="0.2">
      <c r="C1392" s="14"/>
      <c r="D1392" s="14"/>
      <c r="AA1392" s="228"/>
      <c r="AB1392" s="228"/>
      <c r="AC1392" s="228"/>
      <c r="AD1392" s="228"/>
      <c r="AE1392" s="228"/>
      <c r="AG1392" s="246"/>
      <c r="AN1392" s="228"/>
      <c r="AO1392" s="228"/>
      <c r="AP1392" s="228"/>
      <c r="AQ1392" s="228"/>
      <c r="AR1392" s="228"/>
      <c r="AS1392" s="228"/>
      <c r="AT1392" s="228"/>
      <c r="AU1392" s="228"/>
    </row>
    <row r="1393" spans="3:64" x14ac:dyDescent="0.2">
      <c r="C1393" s="14"/>
      <c r="D1393" s="14"/>
      <c r="AA1393" s="228"/>
      <c r="AB1393" s="228"/>
      <c r="AC1393" s="228"/>
      <c r="AD1393" s="228"/>
      <c r="AE1393" s="228"/>
      <c r="AG1393" s="246"/>
      <c r="AN1393" s="228"/>
      <c r="AO1393" s="228"/>
      <c r="AP1393" s="228"/>
      <c r="AQ1393" s="228"/>
      <c r="AR1393" s="228"/>
      <c r="AS1393" s="228"/>
      <c r="AT1393" s="228"/>
      <c r="AU1393" s="228"/>
    </row>
    <row r="1394" spans="3:64" x14ac:dyDescent="0.2">
      <c r="C1394" s="14"/>
      <c r="D1394" s="14"/>
      <c r="AA1394" s="228"/>
      <c r="AB1394" s="228"/>
      <c r="AC1394" s="228"/>
      <c r="AD1394" s="228"/>
      <c r="AE1394" s="228"/>
      <c r="AG1394" s="246"/>
      <c r="AN1394" s="228"/>
      <c r="AO1394" s="228"/>
      <c r="AP1394" s="228"/>
      <c r="AQ1394" s="228"/>
      <c r="AR1394" s="228"/>
      <c r="AS1394" s="228"/>
      <c r="AT1394" s="228"/>
      <c r="AU1394" s="228"/>
    </row>
    <row r="1395" spans="3:64" x14ac:dyDescent="0.2">
      <c r="C1395" s="14"/>
      <c r="D1395" s="14"/>
      <c r="AA1395" s="228"/>
      <c r="AB1395" s="228"/>
      <c r="AC1395" s="228"/>
      <c r="AD1395" s="228"/>
      <c r="AE1395" s="228"/>
      <c r="AG1395" s="246"/>
      <c r="AN1395" s="228"/>
      <c r="AO1395" s="228"/>
      <c r="AP1395" s="228"/>
      <c r="AQ1395" s="228"/>
      <c r="AR1395" s="228"/>
      <c r="AS1395" s="228"/>
      <c r="AT1395" s="228"/>
      <c r="AU1395" s="228"/>
    </row>
    <row r="1396" spans="3:64" x14ac:dyDescent="0.2">
      <c r="C1396" s="14"/>
      <c r="D1396" s="14"/>
      <c r="AA1396" s="228"/>
      <c r="AB1396" s="228"/>
      <c r="AC1396" s="228"/>
      <c r="AD1396" s="228"/>
      <c r="AE1396" s="228"/>
      <c r="AG1396" s="246"/>
      <c r="AN1396" s="228"/>
      <c r="AO1396" s="228"/>
      <c r="AP1396" s="228"/>
      <c r="AQ1396" s="228"/>
      <c r="AR1396" s="228"/>
      <c r="AS1396" s="228"/>
      <c r="AT1396" s="228"/>
      <c r="AU1396" s="228"/>
    </row>
    <row r="1397" spans="3:64" x14ac:dyDescent="0.2">
      <c r="C1397" s="14"/>
      <c r="D1397" s="14"/>
      <c r="AA1397" s="228"/>
      <c r="AB1397" s="228"/>
      <c r="AC1397" s="228"/>
      <c r="AD1397" s="228"/>
      <c r="AE1397" s="228"/>
      <c r="AG1397" s="246"/>
      <c r="AN1397" s="228"/>
      <c r="AO1397" s="228"/>
      <c r="AP1397" s="228"/>
      <c r="AQ1397" s="228"/>
      <c r="AR1397" s="228"/>
      <c r="AS1397" s="228"/>
      <c r="AT1397" s="228"/>
      <c r="AU1397" s="228"/>
    </row>
    <row r="1398" spans="3:64" x14ac:dyDescent="0.2">
      <c r="C1398" s="14"/>
      <c r="D1398" s="14"/>
      <c r="AA1398" s="228"/>
      <c r="AB1398" s="228"/>
      <c r="AC1398" s="228"/>
      <c r="AD1398" s="228"/>
      <c r="AE1398" s="228"/>
      <c r="AG1398" s="246"/>
      <c r="AN1398" s="228"/>
      <c r="AO1398" s="228"/>
      <c r="AP1398" s="228"/>
      <c r="AQ1398" s="228"/>
      <c r="AR1398" s="228"/>
      <c r="AS1398" s="228"/>
      <c r="AT1398" s="228"/>
      <c r="AU1398" s="228"/>
      <c r="AV1398" s="228"/>
      <c r="AX1398" s="228"/>
      <c r="AY1398" s="228"/>
      <c r="AZ1398" s="228"/>
      <c r="BA1398" s="228"/>
      <c r="BB1398" s="228"/>
      <c r="BC1398" s="228"/>
      <c r="BD1398" s="228"/>
      <c r="BE1398" s="228"/>
      <c r="BF1398" s="228"/>
      <c r="BG1398" s="228"/>
      <c r="BH1398" s="228"/>
      <c r="BI1398" s="228"/>
      <c r="BJ1398" s="228"/>
      <c r="BK1398" s="228"/>
      <c r="BL1398" s="228"/>
    </row>
    <row r="1399" spans="3:64" x14ac:dyDescent="0.2">
      <c r="C1399" s="14"/>
      <c r="D1399" s="14"/>
      <c r="AA1399" s="228"/>
      <c r="AB1399" s="228"/>
      <c r="AC1399" s="228"/>
      <c r="AD1399" s="228"/>
      <c r="AE1399" s="228"/>
      <c r="AG1399" s="246"/>
      <c r="AN1399" s="228"/>
      <c r="AO1399" s="228"/>
      <c r="AP1399" s="228"/>
      <c r="AQ1399" s="228"/>
      <c r="AR1399" s="228"/>
      <c r="AS1399" s="228"/>
      <c r="AT1399" s="228"/>
      <c r="AU1399" s="228"/>
    </row>
    <row r="1400" spans="3:64" x14ac:dyDescent="0.2">
      <c r="C1400" s="14"/>
      <c r="D1400" s="14"/>
      <c r="AA1400" s="228"/>
      <c r="AB1400" s="228"/>
      <c r="AC1400" s="228"/>
      <c r="AD1400" s="228"/>
      <c r="AE1400" s="228"/>
      <c r="AG1400" s="246"/>
      <c r="AN1400" s="228"/>
      <c r="AO1400" s="228"/>
      <c r="AP1400" s="228"/>
      <c r="AQ1400" s="228"/>
      <c r="AR1400" s="228"/>
      <c r="AS1400" s="228"/>
      <c r="AT1400" s="228"/>
      <c r="AU1400" s="228"/>
    </row>
    <row r="1401" spans="3:64" x14ac:dyDescent="0.2">
      <c r="C1401" s="14"/>
      <c r="D1401" s="14"/>
      <c r="AA1401" s="228"/>
      <c r="AB1401" s="228"/>
      <c r="AC1401" s="228"/>
      <c r="AD1401" s="228"/>
      <c r="AE1401" s="228"/>
      <c r="AG1401" s="246"/>
      <c r="AN1401" s="228"/>
      <c r="AO1401" s="228"/>
      <c r="AP1401" s="228"/>
      <c r="AQ1401" s="228"/>
      <c r="AR1401" s="228"/>
      <c r="AS1401" s="228"/>
      <c r="AT1401" s="228"/>
      <c r="AU1401" s="228"/>
    </row>
    <row r="1402" spans="3:64" x14ac:dyDescent="0.2">
      <c r="C1402" s="14"/>
      <c r="D1402" s="14"/>
      <c r="AA1402" s="228"/>
      <c r="AB1402" s="228"/>
      <c r="AC1402" s="228"/>
      <c r="AD1402" s="228"/>
      <c r="AE1402" s="228"/>
      <c r="AG1402" s="246"/>
      <c r="AN1402" s="228"/>
      <c r="AO1402" s="228"/>
      <c r="AP1402" s="228"/>
      <c r="AQ1402" s="228"/>
      <c r="AR1402" s="228"/>
      <c r="AS1402" s="228"/>
      <c r="AT1402" s="228"/>
      <c r="AU1402" s="228"/>
    </row>
    <row r="1403" spans="3:64" x14ac:dyDescent="0.2">
      <c r="C1403" s="14"/>
      <c r="D1403" s="14"/>
      <c r="AA1403" s="228"/>
      <c r="AB1403" s="228"/>
      <c r="AC1403" s="228"/>
      <c r="AD1403" s="228"/>
      <c r="AE1403" s="228"/>
      <c r="AG1403" s="246"/>
      <c r="AN1403" s="228"/>
      <c r="AO1403" s="228"/>
      <c r="AP1403" s="228"/>
      <c r="AQ1403" s="228"/>
      <c r="AR1403" s="228"/>
      <c r="AS1403" s="228"/>
      <c r="AT1403" s="228"/>
      <c r="AU1403" s="228"/>
    </row>
    <row r="1404" spans="3:64" x14ac:dyDescent="0.2">
      <c r="C1404" s="14"/>
      <c r="D1404" s="14"/>
      <c r="AA1404" s="228"/>
      <c r="AB1404" s="228"/>
      <c r="AC1404" s="228"/>
      <c r="AD1404" s="228"/>
      <c r="AE1404" s="228"/>
      <c r="AG1404" s="246"/>
      <c r="AN1404" s="228"/>
      <c r="AO1404" s="228"/>
      <c r="AP1404" s="228"/>
      <c r="AQ1404" s="228"/>
      <c r="AR1404" s="228"/>
      <c r="AS1404" s="228"/>
      <c r="AT1404" s="228"/>
      <c r="AU1404" s="228"/>
      <c r="AV1404" s="228"/>
      <c r="AW1404" s="228"/>
      <c r="AX1404" s="228"/>
      <c r="AY1404" s="228"/>
      <c r="AZ1404" s="228"/>
      <c r="BA1404" s="228"/>
      <c r="BB1404" s="228"/>
      <c r="BC1404" s="228"/>
      <c r="BD1404" s="228"/>
      <c r="BE1404" s="228"/>
      <c r="BF1404" s="228"/>
      <c r="BG1404" s="228"/>
      <c r="BH1404" s="228"/>
      <c r="BI1404" s="228"/>
      <c r="BJ1404" s="228"/>
      <c r="BK1404" s="228"/>
      <c r="BL1404" s="228"/>
    </row>
    <row r="1405" spans="3:64" x14ac:dyDescent="0.2">
      <c r="C1405" s="14"/>
      <c r="D1405" s="14"/>
      <c r="AA1405" s="228"/>
      <c r="AB1405" s="228"/>
      <c r="AC1405" s="228"/>
      <c r="AD1405" s="228"/>
      <c r="AE1405" s="228"/>
      <c r="AG1405" s="246"/>
      <c r="AN1405" s="228"/>
      <c r="AO1405" s="228"/>
      <c r="AP1405" s="228"/>
      <c r="AQ1405" s="228"/>
      <c r="AR1405" s="228"/>
      <c r="AS1405" s="228"/>
      <c r="AT1405" s="228"/>
      <c r="AU1405" s="228"/>
    </row>
    <row r="1406" spans="3:64" x14ac:dyDescent="0.2">
      <c r="C1406" s="14"/>
      <c r="D1406" s="14"/>
      <c r="AA1406" s="228"/>
      <c r="AB1406" s="228"/>
      <c r="AC1406" s="228"/>
      <c r="AD1406" s="228"/>
      <c r="AE1406" s="228"/>
      <c r="AG1406" s="246"/>
      <c r="AN1406" s="228"/>
      <c r="AO1406" s="228"/>
      <c r="AP1406" s="228"/>
      <c r="AQ1406" s="228"/>
      <c r="AR1406" s="228"/>
      <c r="AS1406" s="228"/>
      <c r="AT1406" s="228"/>
      <c r="AU1406" s="228"/>
    </row>
    <row r="1407" spans="3:64" x14ac:dyDescent="0.2">
      <c r="C1407" s="14"/>
      <c r="D1407" s="14"/>
      <c r="AA1407" s="228"/>
      <c r="AB1407" s="228"/>
      <c r="AC1407" s="228"/>
      <c r="AD1407" s="228"/>
      <c r="AE1407" s="228"/>
      <c r="AG1407" s="246"/>
      <c r="AN1407" s="228"/>
      <c r="AO1407" s="228"/>
      <c r="AP1407" s="228"/>
      <c r="AQ1407" s="228"/>
      <c r="AR1407" s="228"/>
      <c r="AS1407" s="228"/>
      <c r="AT1407" s="228"/>
      <c r="AU1407" s="228"/>
    </row>
    <row r="1408" spans="3:64" x14ac:dyDescent="0.2">
      <c r="C1408" s="14"/>
      <c r="D1408" s="14"/>
      <c r="AA1408" s="228"/>
      <c r="AB1408" s="228"/>
      <c r="AC1408" s="228"/>
      <c r="AD1408" s="228"/>
      <c r="AE1408" s="228"/>
      <c r="AG1408" s="246"/>
      <c r="AN1408" s="228"/>
      <c r="AO1408" s="228"/>
      <c r="AP1408" s="228"/>
      <c r="AQ1408" s="228"/>
      <c r="AR1408" s="228"/>
      <c r="AS1408" s="228"/>
      <c r="AT1408" s="228"/>
      <c r="AU1408" s="228"/>
    </row>
    <row r="1409" spans="3:64" x14ac:dyDescent="0.2">
      <c r="C1409" s="14"/>
      <c r="D1409" s="14"/>
      <c r="AA1409" s="228"/>
      <c r="AB1409" s="228"/>
      <c r="AC1409" s="228"/>
      <c r="AD1409" s="228"/>
      <c r="AE1409" s="228"/>
      <c r="AG1409" s="246"/>
      <c r="AN1409" s="228"/>
      <c r="AO1409" s="228"/>
      <c r="AP1409" s="228"/>
      <c r="AQ1409" s="228"/>
      <c r="AR1409" s="228"/>
      <c r="AS1409" s="228"/>
      <c r="AT1409" s="228"/>
      <c r="AU1409" s="228"/>
    </row>
    <row r="1410" spans="3:64" x14ac:dyDescent="0.2">
      <c r="C1410" s="14"/>
      <c r="D1410" s="14"/>
      <c r="AA1410" s="228"/>
      <c r="AB1410" s="228"/>
      <c r="AC1410" s="228"/>
      <c r="AD1410" s="228"/>
      <c r="AE1410" s="228"/>
      <c r="AG1410" s="246"/>
      <c r="AN1410" s="228"/>
      <c r="AO1410" s="228"/>
      <c r="AP1410" s="228"/>
      <c r="AQ1410" s="228"/>
      <c r="AR1410" s="228"/>
      <c r="AS1410" s="228"/>
      <c r="AT1410" s="228"/>
      <c r="AU1410" s="228"/>
    </row>
    <row r="1411" spans="3:64" x14ac:dyDescent="0.2">
      <c r="C1411" s="14"/>
      <c r="D1411" s="14"/>
      <c r="AA1411" s="228"/>
      <c r="AB1411" s="228"/>
      <c r="AC1411" s="228"/>
      <c r="AD1411" s="228"/>
      <c r="AE1411" s="228"/>
      <c r="AG1411" s="246"/>
      <c r="AN1411" s="228"/>
      <c r="AO1411" s="228"/>
      <c r="AP1411" s="228"/>
      <c r="AQ1411" s="228"/>
      <c r="AR1411" s="228"/>
      <c r="AS1411" s="228"/>
      <c r="AT1411" s="228"/>
      <c r="AU1411" s="228"/>
    </row>
    <row r="1412" spans="3:64" x14ac:dyDescent="0.2">
      <c r="C1412" s="14"/>
      <c r="D1412" s="14"/>
      <c r="AA1412" s="228"/>
      <c r="AB1412" s="228"/>
      <c r="AC1412" s="228"/>
      <c r="AD1412" s="228"/>
      <c r="AE1412" s="228"/>
      <c r="AG1412" s="246"/>
      <c r="AN1412" s="228"/>
      <c r="AO1412" s="228"/>
      <c r="AP1412" s="228"/>
      <c r="AQ1412" s="228"/>
      <c r="AR1412" s="228"/>
      <c r="AS1412" s="228"/>
      <c r="AT1412" s="228"/>
      <c r="AU1412" s="228"/>
    </row>
    <row r="1413" spans="3:64" x14ac:dyDescent="0.2">
      <c r="C1413" s="14"/>
      <c r="D1413" s="14"/>
      <c r="AA1413" s="228"/>
      <c r="AB1413" s="228"/>
      <c r="AC1413" s="228"/>
      <c r="AD1413" s="228"/>
      <c r="AE1413" s="228"/>
      <c r="AG1413" s="246"/>
      <c r="AN1413" s="228"/>
      <c r="AO1413" s="228"/>
      <c r="AP1413" s="228"/>
      <c r="AQ1413" s="228"/>
      <c r="AR1413" s="228"/>
      <c r="AS1413" s="228"/>
      <c r="AT1413" s="228"/>
      <c r="AU1413" s="228"/>
    </row>
    <row r="1414" spans="3:64" x14ac:dyDescent="0.2">
      <c r="C1414" s="14"/>
      <c r="D1414" s="14"/>
      <c r="AA1414" s="228"/>
      <c r="AB1414" s="228"/>
      <c r="AC1414" s="228"/>
      <c r="AD1414" s="228"/>
      <c r="AE1414" s="228"/>
      <c r="AG1414" s="246"/>
      <c r="AN1414" s="228"/>
      <c r="AO1414" s="228"/>
      <c r="AP1414" s="228"/>
      <c r="AQ1414" s="228"/>
      <c r="AR1414" s="228"/>
      <c r="AS1414" s="228"/>
      <c r="AT1414" s="228"/>
      <c r="AU1414" s="228"/>
    </row>
    <row r="1415" spans="3:64" x14ac:dyDescent="0.2">
      <c r="C1415" s="14"/>
      <c r="D1415" s="14"/>
      <c r="AA1415" s="228"/>
      <c r="AB1415" s="228"/>
      <c r="AC1415" s="228"/>
      <c r="AD1415" s="228"/>
      <c r="AE1415" s="228"/>
      <c r="AG1415" s="246"/>
      <c r="AN1415" s="228"/>
      <c r="AO1415" s="228"/>
      <c r="AP1415" s="228"/>
      <c r="AQ1415" s="228"/>
      <c r="AR1415" s="228"/>
      <c r="AS1415" s="228"/>
      <c r="AT1415" s="228"/>
      <c r="AU1415" s="228"/>
    </row>
    <row r="1416" spans="3:64" x14ac:dyDescent="0.2">
      <c r="C1416" s="14"/>
      <c r="D1416" s="14"/>
      <c r="AA1416" s="228"/>
      <c r="AB1416" s="228"/>
      <c r="AC1416" s="228"/>
      <c r="AD1416" s="228"/>
      <c r="AE1416" s="228"/>
      <c r="AG1416" s="246"/>
      <c r="AN1416" s="228"/>
      <c r="AO1416" s="228"/>
      <c r="AP1416" s="228"/>
      <c r="AQ1416" s="228"/>
      <c r="AR1416" s="228"/>
      <c r="AS1416" s="228"/>
      <c r="AT1416" s="228"/>
      <c r="AU1416" s="228"/>
    </row>
    <row r="1417" spans="3:64" x14ac:dyDescent="0.2">
      <c r="C1417" s="14"/>
      <c r="D1417" s="14"/>
      <c r="AA1417" s="228"/>
      <c r="AB1417" s="228"/>
      <c r="AC1417" s="228"/>
      <c r="AD1417" s="228"/>
      <c r="AE1417" s="228"/>
      <c r="AG1417" s="246"/>
      <c r="AN1417" s="228"/>
      <c r="AO1417" s="228"/>
      <c r="AP1417" s="228"/>
      <c r="AQ1417" s="228"/>
      <c r="AR1417" s="228"/>
      <c r="AS1417" s="228"/>
      <c r="AT1417" s="228"/>
      <c r="AU1417" s="228"/>
    </row>
    <row r="1418" spans="3:64" x14ac:dyDescent="0.2">
      <c r="C1418" s="14"/>
      <c r="D1418" s="14"/>
      <c r="AA1418" s="228"/>
      <c r="AB1418" s="228"/>
      <c r="AC1418" s="228"/>
      <c r="AD1418" s="228"/>
      <c r="AE1418" s="228"/>
      <c r="AG1418" s="246"/>
      <c r="AN1418" s="228"/>
      <c r="AO1418" s="228"/>
      <c r="AP1418" s="228"/>
      <c r="AQ1418" s="228"/>
      <c r="AR1418" s="228"/>
      <c r="AS1418" s="228"/>
      <c r="AT1418" s="228"/>
      <c r="AU1418" s="228"/>
      <c r="AV1418" s="228"/>
      <c r="AW1418" s="228"/>
      <c r="AX1418" s="228"/>
      <c r="AY1418" s="228"/>
      <c r="AZ1418" s="228"/>
      <c r="BA1418" s="228"/>
      <c r="BB1418" s="228"/>
      <c r="BC1418" s="228"/>
      <c r="BD1418" s="228"/>
      <c r="BE1418" s="228"/>
      <c r="BF1418" s="228"/>
      <c r="BG1418" s="228"/>
      <c r="BH1418" s="228"/>
      <c r="BI1418" s="228"/>
      <c r="BJ1418" s="228"/>
      <c r="BK1418" s="228"/>
      <c r="BL1418" s="228"/>
    </row>
    <row r="1419" spans="3:64" x14ac:dyDescent="0.2">
      <c r="C1419" s="14"/>
      <c r="D1419" s="14"/>
      <c r="AA1419" s="228"/>
      <c r="AB1419" s="228"/>
      <c r="AC1419" s="228"/>
      <c r="AD1419" s="228"/>
      <c r="AE1419" s="228"/>
      <c r="AG1419" s="246"/>
      <c r="AN1419" s="228"/>
      <c r="AO1419" s="228"/>
      <c r="AP1419" s="228"/>
      <c r="AQ1419" s="228"/>
      <c r="AR1419" s="228"/>
      <c r="AS1419" s="228"/>
      <c r="AT1419" s="228"/>
      <c r="AU1419" s="228"/>
    </row>
    <row r="1420" spans="3:64" x14ac:dyDescent="0.2">
      <c r="C1420" s="14"/>
      <c r="D1420" s="14"/>
      <c r="AA1420" s="228"/>
      <c r="AB1420" s="228"/>
      <c r="AC1420" s="228"/>
      <c r="AD1420" s="228"/>
      <c r="AE1420" s="228"/>
      <c r="AG1420" s="246"/>
      <c r="AN1420" s="228"/>
      <c r="AO1420" s="228"/>
      <c r="AP1420" s="228"/>
      <c r="AQ1420" s="228"/>
      <c r="AR1420" s="228"/>
      <c r="AS1420" s="228"/>
      <c r="AT1420" s="228"/>
      <c r="AU1420" s="228"/>
    </row>
    <row r="1421" spans="3:64" x14ac:dyDescent="0.2">
      <c r="C1421" s="14"/>
      <c r="D1421" s="14"/>
      <c r="AA1421" s="228"/>
      <c r="AB1421" s="228"/>
      <c r="AC1421" s="228"/>
      <c r="AD1421" s="228"/>
      <c r="AE1421" s="228"/>
      <c r="AG1421" s="246"/>
      <c r="AN1421" s="228"/>
      <c r="AO1421" s="228"/>
      <c r="AP1421" s="228"/>
      <c r="AQ1421" s="228"/>
      <c r="AR1421" s="228"/>
      <c r="AS1421" s="228"/>
      <c r="AT1421" s="228"/>
      <c r="AU1421" s="228"/>
    </row>
    <row r="1422" spans="3:64" x14ac:dyDescent="0.2">
      <c r="C1422" s="14"/>
      <c r="D1422" s="14"/>
      <c r="AA1422" s="228"/>
      <c r="AB1422" s="228"/>
      <c r="AC1422" s="228"/>
      <c r="AD1422" s="228"/>
      <c r="AE1422" s="228"/>
      <c r="AG1422" s="246"/>
      <c r="AN1422" s="228"/>
      <c r="AO1422" s="228"/>
      <c r="AP1422" s="228"/>
      <c r="AQ1422" s="228"/>
      <c r="AR1422" s="228"/>
      <c r="AS1422" s="228"/>
      <c r="AT1422" s="228"/>
      <c r="AU1422" s="228"/>
    </row>
    <row r="1423" spans="3:64" x14ac:dyDescent="0.2">
      <c r="C1423" s="14"/>
      <c r="D1423" s="14"/>
      <c r="AA1423" s="228"/>
      <c r="AB1423" s="228"/>
      <c r="AC1423" s="228"/>
      <c r="AD1423" s="228"/>
      <c r="AE1423" s="228"/>
      <c r="AG1423" s="246"/>
      <c r="AN1423" s="228"/>
      <c r="AO1423" s="228"/>
      <c r="AP1423" s="228"/>
      <c r="AQ1423" s="228"/>
      <c r="AR1423" s="228"/>
      <c r="AS1423" s="228"/>
      <c r="AT1423" s="228"/>
      <c r="AU1423" s="228"/>
    </row>
    <row r="1424" spans="3:64" x14ac:dyDescent="0.2">
      <c r="C1424" s="14"/>
      <c r="D1424" s="14"/>
      <c r="AA1424" s="228"/>
      <c r="AB1424" s="228"/>
      <c r="AC1424" s="228"/>
      <c r="AD1424" s="228"/>
      <c r="AE1424" s="228"/>
      <c r="AG1424" s="246"/>
      <c r="AN1424" s="228"/>
      <c r="AO1424" s="228"/>
      <c r="AP1424" s="228"/>
      <c r="AQ1424" s="228"/>
      <c r="AR1424" s="228"/>
      <c r="AS1424" s="228"/>
      <c r="AT1424" s="228"/>
      <c r="AU1424" s="228"/>
    </row>
    <row r="1425" spans="3:64" x14ac:dyDescent="0.2">
      <c r="C1425" s="14"/>
      <c r="D1425" s="14"/>
      <c r="AA1425" s="228"/>
      <c r="AB1425" s="228"/>
      <c r="AC1425" s="228"/>
      <c r="AD1425" s="228"/>
      <c r="AE1425" s="228"/>
      <c r="AG1425" s="246"/>
      <c r="AN1425" s="228"/>
      <c r="AO1425" s="228"/>
      <c r="AP1425" s="228"/>
      <c r="AQ1425" s="228"/>
      <c r="AR1425" s="228"/>
      <c r="AS1425" s="228"/>
      <c r="AT1425" s="228"/>
      <c r="AU1425" s="228"/>
    </row>
    <row r="1426" spans="3:64" x14ac:dyDescent="0.2">
      <c r="C1426" s="14"/>
      <c r="D1426" s="14"/>
      <c r="AA1426" s="228"/>
      <c r="AB1426" s="228"/>
      <c r="AC1426" s="228"/>
      <c r="AD1426" s="228"/>
      <c r="AE1426" s="228"/>
      <c r="AG1426" s="246"/>
      <c r="AN1426" s="228"/>
      <c r="AO1426" s="228"/>
      <c r="AP1426" s="228"/>
      <c r="AQ1426" s="228"/>
      <c r="AR1426" s="228"/>
      <c r="AS1426" s="228"/>
      <c r="AT1426" s="228"/>
      <c r="AU1426" s="228"/>
    </row>
    <row r="1427" spans="3:64" x14ac:dyDescent="0.2">
      <c r="C1427" s="14"/>
      <c r="D1427" s="14"/>
      <c r="AA1427" s="228"/>
      <c r="AB1427" s="228"/>
      <c r="AC1427" s="228"/>
      <c r="AD1427" s="228"/>
      <c r="AE1427" s="228"/>
      <c r="AG1427" s="246"/>
      <c r="AN1427" s="228"/>
      <c r="AO1427" s="228"/>
      <c r="AP1427" s="228"/>
      <c r="AQ1427" s="228"/>
      <c r="AR1427" s="228"/>
      <c r="AS1427" s="228"/>
      <c r="AT1427" s="228"/>
      <c r="AU1427" s="228"/>
    </row>
    <row r="1428" spans="3:64" x14ac:dyDescent="0.2">
      <c r="C1428" s="14"/>
      <c r="D1428" s="14"/>
      <c r="AA1428" s="228"/>
      <c r="AB1428" s="228"/>
      <c r="AC1428" s="228"/>
      <c r="AD1428" s="228"/>
      <c r="AE1428" s="228"/>
      <c r="AG1428" s="246"/>
      <c r="AN1428" s="228"/>
      <c r="AO1428" s="228"/>
      <c r="AP1428" s="228"/>
      <c r="AQ1428" s="228"/>
      <c r="AR1428" s="228"/>
      <c r="AS1428" s="228"/>
      <c r="AT1428" s="228"/>
      <c r="AU1428" s="228"/>
    </row>
    <row r="1429" spans="3:64" x14ac:dyDescent="0.2">
      <c r="C1429" s="14"/>
      <c r="D1429" s="14"/>
      <c r="AA1429" s="228"/>
      <c r="AB1429" s="228"/>
      <c r="AC1429" s="228"/>
      <c r="AD1429" s="228"/>
      <c r="AE1429" s="228"/>
      <c r="AG1429" s="246"/>
      <c r="AN1429" s="228"/>
      <c r="AO1429" s="228"/>
      <c r="AP1429" s="228"/>
      <c r="AQ1429" s="228"/>
      <c r="AR1429" s="228"/>
      <c r="AS1429" s="228"/>
      <c r="AT1429" s="228"/>
      <c r="AU1429" s="228"/>
    </row>
    <row r="1430" spans="3:64" x14ac:dyDescent="0.2">
      <c r="C1430" s="14"/>
      <c r="D1430" s="14"/>
      <c r="AA1430" s="228"/>
      <c r="AB1430" s="228"/>
      <c r="AC1430" s="228"/>
      <c r="AD1430" s="228"/>
      <c r="AE1430" s="228"/>
      <c r="AG1430" s="246"/>
      <c r="AN1430" s="228"/>
      <c r="AO1430" s="228"/>
      <c r="AP1430" s="228"/>
      <c r="AQ1430" s="228"/>
      <c r="AR1430" s="228"/>
      <c r="AS1430" s="228"/>
      <c r="AT1430" s="228"/>
      <c r="AU1430" s="228"/>
    </row>
    <row r="1431" spans="3:64" x14ac:dyDescent="0.2">
      <c r="C1431" s="14"/>
      <c r="D1431" s="14"/>
      <c r="AA1431" s="228"/>
      <c r="AB1431" s="228"/>
      <c r="AC1431" s="228"/>
      <c r="AD1431" s="228"/>
      <c r="AE1431" s="228"/>
      <c r="AG1431" s="246"/>
      <c r="AN1431" s="228"/>
      <c r="AO1431" s="228"/>
      <c r="AP1431" s="228"/>
      <c r="AQ1431" s="228"/>
      <c r="AR1431" s="228"/>
      <c r="AS1431" s="228"/>
      <c r="AT1431" s="228"/>
      <c r="AU1431" s="228"/>
    </row>
    <row r="1432" spans="3:64" x14ac:dyDescent="0.2">
      <c r="C1432" s="14"/>
      <c r="D1432" s="14"/>
      <c r="AA1432" s="228"/>
      <c r="AB1432" s="228"/>
      <c r="AC1432" s="228"/>
      <c r="AD1432" s="228"/>
      <c r="AE1432" s="228"/>
      <c r="AG1432" s="246"/>
      <c r="AN1432" s="228"/>
      <c r="AO1432" s="228"/>
      <c r="AP1432" s="228"/>
      <c r="AQ1432" s="228"/>
      <c r="AR1432" s="228"/>
      <c r="AS1432" s="228"/>
      <c r="AT1432" s="228"/>
      <c r="AU1432" s="228"/>
    </row>
    <row r="1433" spans="3:64" x14ac:dyDescent="0.2">
      <c r="C1433" s="14"/>
      <c r="D1433" s="14"/>
      <c r="AA1433" s="228"/>
      <c r="AB1433" s="228"/>
      <c r="AC1433" s="228"/>
      <c r="AD1433" s="228"/>
      <c r="AE1433" s="228"/>
      <c r="AG1433" s="246"/>
      <c r="AN1433" s="228"/>
      <c r="AO1433" s="228"/>
      <c r="AP1433" s="228"/>
      <c r="AQ1433" s="228"/>
      <c r="AR1433" s="228"/>
      <c r="AS1433" s="228"/>
      <c r="AT1433" s="228"/>
      <c r="AU1433" s="228"/>
    </row>
    <row r="1434" spans="3:64" x14ac:dyDescent="0.2">
      <c r="C1434" s="14"/>
      <c r="D1434" s="14"/>
      <c r="AA1434" s="228"/>
      <c r="AB1434" s="228"/>
      <c r="AC1434" s="228"/>
      <c r="AD1434" s="228"/>
      <c r="AE1434" s="228"/>
      <c r="AG1434" s="246"/>
      <c r="AN1434" s="228"/>
      <c r="AO1434" s="228"/>
      <c r="AP1434" s="228"/>
      <c r="AQ1434" s="228"/>
      <c r="AR1434" s="228"/>
      <c r="AS1434" s="228"/>
      <c r="AT1434" s="228"/>
      <c r="AU1434" s="228"/>
    </row>
    <row r="1435" spans="3:64" x14ac:dyDescent="0.2">
      <c r="C1435" s="14"/>
      <c r="D1435" s="14"/>
      <c r="AA1435" s="228"/>
      <c r="AB1435" s="228"/>
      <c r="AC1435" s="228"/>
      <c r="AD1435" s="228"/>
      <c r="AE1435" s="228"/>
      <c r="AG1435" s="246"/>
      <c r="AN1435" s="228"/>
      <c r="AO1435" s="228"/>
      <c r="AP1435" s="228"/>
      <c r="AQ1435" s="228"/>
      <c r="AR1435" s="228"/>
      <c r="AS1435" s="228"/>
      <c r="AT1435" s="228"/>
      <c r="AU1435" s="228"/>
      <c r="AV1435" s="228"/>
      <c r="AW1435" s="228"/>
      <c r="AX1435" s="228"/>
      <c r="AY1435" s="228"/>
      <c r="AZ1435" s="228"/>
      <c r="BA1435" s="228"/>
      <c r="BB1435" s="228"/>
      <c r="BC1435" s="228"/>
      <c r="BD1435" s="228"/>
      <c r="BE1435" s="228"/>
      <c r="BF1435" s="228"/>
      <c r="BG1435" s="228"/>
      <c r="BH1435" s="228"/>
      <c r="BI1435" s="228"/>
      <c r="BJ1435" s="228"/>
      <c r="BK1435" s="228"/>
      <c r="BL1435" s="228"/>
    </row>
    <row r="1436" spans="3:64" x14ac:dyDescent="0.2">
      <c r="C1436" s="14"/>
      <c r="D1436" s="14"/>
      <c r="AA1436" s="228"/>
      <c r="AB1436" s="228"/>
      <c r="AC1436" s="228"/>
      <c r="AD1436" s="228"/>
      <c r="AE1436" s="228"/>
      <c r="AG1436" s="246"/>
      <c r="AN1436" s="228"/>
      <c r="AO1436" s="228"/>
      <c r="AP1436" s="228"/>
      <c r="AQ1436" s="228"/>
      <c r="AR1436" s="228"/>
      <c r="AS1436" s="228"/>
      <c r="AT1436" s="228"/>
      <c r="AU1436" s="228"/>
    </row>
    <row r="1437" spans="3:64" x14ac:dyDescent="0.2">
      <c r="C1437" s="14"/>
      <c r="D1437" s="14"/>
      <c r="AA1437" s="228"/>
      <c r="AB1437" s="228"/>
      <c r="AC1437" s="228"/>
      <c r="AD1437" s="228"/>
      <c r="AE1437" s="228"/>
      <c r="AG1437" s="246"/>
      <c r="AN1437" s="228"/>
      <c r="AO1437" s="228"/>
      <c r="AP1437" s="228"/>
      <c r="AQ1437" s="228"/>
      <c r="AR1437" s="228"/>
      <c r="AS1437" s="228"/>
      <c r="AT1437" s="228"/>
      <c r="AU1437" s="228"/>
      <c r="AV1437" s="228"/>
    </row>
    <row r="1438" spans="3:64" x14ac:dyDescent="0.2">
      <c r="C1438" s="14"/>
      <c r="D1438" s="14"/>
      <c r="AA1438" s="228"/>
      <c r="AB1438" s="228"/>
      <c r="AC1438" s="228"/>
      <c r="AD1438" s="228"/>
      <c r="AE1438" s="228"/>
      <c r="AG1438" s="246"/>
      <c r="AN1438" s="228"/>
      <c r="AO1438" s="228"/>
      <c r="AP1438" s="228"/>
      <c r="AQ1438" s="228"/>
      <c r="AR1438" s="228"/>
      <c r="AS1438" s="228"/>
      <c r="AT1438" s="228"/>
      <c r="AU1438" s="228"/>
      <c r="AV1438" s="228"/>
    </row>
    <row r="1439" spans="3:64" x14ac:dyDescent="0.2">
      <c r="C1439" s="14"/>
      <c r="D1439" s="14"/>
      <c r="AA1439" s="228"/>
      <c r="AB1439" s="228"/>
      <c r="AC1439" s="228"/>
      <c r="AD1439" s="228"/>
      <c r="AE1439" s="228"/>
      <c r="AG1439" s="246"/>
      <c r="AN1439" s="228"/>
      <c r="AO1439" s="228"/>
      <c r="AP1439" s="228"/>
      <c r="AQ1439" s="228"/>
      <c r="AR1439" s="228"/>
      <c r="AS1439" s="228"/>
      <c r="AT1439" s="228"/>
      <c r="AU1439" s="228"/>
      <c r="AV1439" s="228"/>
    </row>
    <row r="1440" spans="3:64" x14ac:dyDescent="0.2">
      <c r="C1440" s="14"/>
      <c r="D1440" s="14"/>
      <c r="AA1440" s="228"/>
      <c r="AB1440" s="228"/>
      <c r="AC1440" s="228"/>
      <c r="AD1440" s="228"/>
      <c r="AE1440" s="228"/>
      <c r="AG1440" s="246"/>
      <c r="AN1440" s="228"/>
      <c r="AO1440" s="228"/>
      <c r="AP1440" s="228"/>
      <c r="AQ1440" s="228"/>
      <c r="AR1440" s="228"/>
      <c r="AS1440" s="228"/>
      <c r="AT1440" s="228"/>
      <c r="AU1440" s="228"/>
      <c r="AV1440" s="228"/>
      <c r="AX1440" s="228"/>
    </row>
    <row r="1441" spans="3:64" x14ac:dyDescent="0.2">
      <c r="C1441" s="14"/>
      <c r="D1441" s="14"/>
      <c r="AA1441" s="228"/>
      <c r="AB1441" s="228"/>
      <c r="AC1441" s="228"/>
      <c r="AD1441" s="228"/>
      <c r="AE1441" s="228"/>
      <c r="AG1441" s="246"/>
      <c r="AN1441" s="228"/>
      <c r="AO1441" s="228"/>
      <c r="AP1441" s="228"/>
      <c r="AQ1441" s="228"/>
      <c r="AR1441" s="228"/>
      <c r="AS1441" s="228"/>
      <c r="AT1441" s="228"/>
      <c r="AU1441" s="228"/>
      <c r="AV1441" s="228"/>
      <c r="AX1441" s="228"/>
    </row>
    <row r="1442" spans="3:64" x14ac:dyDescent="0.2">
      <c r="C1442" s="14"/>
      <c r="D1442" s="14"/>
      <c r="AA1442" s="228"/>
      <c r="AB1442" s="228"/>
      <c r="AC1442" s="228"/>
      <c r="AD1442" s="228"/>
      <c r="AE1442" s="228"/>
      <c r="AG1442" s="246"/>
      <c r="AN1442" s="228"/>
      <c r="AO1442" s="228"/>
      <c r="AP1442" s="228"/>
      <c r="AQ1442" s="228"/>
      <c r="AR1442" s="228"/>
      <c r="AS1442" s="228"/>
      <c r="AT1442" s="228"/>
      <c r="AU1442" s="228"/>
      <c r="AV1442" s="228"/>
      <c r="AW1442" s="228"/>
      <c r="AX1442" s="228"/>
      <c r="AY1442" s="228"/>
      <c r="AZ1442" s="228"/>
      <c r="BA1442" s="228"/>
      <c r="BB1442" s="228"/>
      <c r="BC1442" s="228"/>
      <c r="BD1442" s="228"/>
      <c r="BE1442" s="228"/>
      <c r="BF1442" s="228"/>
      <c r="BG1442" s="228"/>
      <c r="BH1442" s="228"/>
      <c r="BI1442" s="228"/>
      <c r="BJ1442" s="228"/>
      <c r="BK1442" s="228"/>
      <c r="BL1442" s="228"/>
    </row>
    <row r="1443" spans="3:64" x14ac:dyDescent="0.2">
      <c r="C1443" s="14"/>
      <c r="D1443" s="14"/>
      <c r="AA1443" s="228"/>
      <c r="AB1443" s="228"/>
      <c r="AC1443" s="228"/>
      <c r="AD1443" s="228"/>
      <c r="AE1443" s="228"/>
      <c r="AG1443" s="246"/>
      <c r="AN1443" s="228"/>
      <c r="AO1443" s="228"/>
      <c r="AP1443" s="228"/>
      <c r="AQ1443" s="228"/>
      <c r="AR1443" s="228"/>
      <c r="AS1443" s="228"/>
      <c r="AT1443" s="228"/>
      <c r="AU1443" s="228"/>
    </row>
    <row r="1444" spans="3:64" x14ac:dyDescent="0.2">
      <c r="C1444" s="14"/>
      <c r="D1444" s="14"/>
      <c r="AA1444" s="228"/>
      <c r="AB1444" s="228"/>
      <c r="AC1444" s="228"/>
      <c r="AD1444" s="228"/>
      <c r="AE1444" s="228"/>
      <c r="AG1444" s="246"/>
      <c r="AN1444" s="228"/>
      <c r="AO1444" s="228"/>
      <c r="AP1444" s="228"/>
      <c r="AQ1444" s="228"/>
      <c r="AR1444" s="228"/>
      <c r="AS1444" s="228"/>
      <c r="AT1444" s="228"/>
      <c r="AU1444" s="228"/>
    </row>
    <row r="1445" spans="3:64" x14ac:dyDescent="0.2">
      <c r="C1445" s="14"/>
      <c r="D1445" s="14"/>
      <c r="AA1445" s="228"/>
      <c r="AB1445" s="228"/>
      <c r="AC1445" s="228"/>
      <c r="AD1445" s="228"/>
      <c r="AE1445" s="228"/>
      <c r="AG1445" s="246"/>
      <c r="AN1445" s="228"/>
      <c r="AO1445" s="228"/>
      <c r="AP1445" s="228"/>
      <c r="AQ1445" s="228"/>
      <c r="AR1445" s="228"/>
      <c r="AS1445" s="228"/>
      <c r="AT1445" s="228"/>
      <c r="AU1445" s="228"/>
    </row>
    <row r="1446" spans="3:64" x14ac:dyDescent="0.2">
      <c r="C1446" s="14"/>
      <c r="D1446" s="14"/>
      <c r="AA1446" s="228"/>
      <c r="AB1446" s="228"/>
      <c r="AC1446" s="228"/>
      <c r="AD1446" s="228"/>
      <c r="AE1446" s="228"/>
      <c r="AG1446" s="246"/>
      <c r="AN1446" s="228"/>
      <c r="AO1446" s="228"/>
      <c r="AP1446" s="228"/>
      <c r="AQ1446" s="228"/>
      <c r="AR1446" s="228"/>
      <c r="AS1446" s="228"/>
      <c r="AT1446" s="228"/>
      <c r="AU1446" s="228"/>
      <c r="AV1446" s="228"/>
      <c r="AW1446" s="228"/>
      <c r="AX1446" s="228"/>
      <c r="AY1446" s="228"/>
      <c r="AZ1446" s="228"/>
      <c r="BA1446" s="228"/>
      <c r="BB1446" s="228"/>
      <c r="BC1446" s="228"/>
      <c r="BD1446" s="228"/>
      <c r="BE1446" s="228"/>
      <c r="BF1446" s="228"/>
      <c r="BG1446" s="228"/>
      <c r="BH1446" s="228"/>
      <c r="BI1446" s="228"/>
      <c r="BJ1446" s="228"/>
      <c r="BK1446" s="228"/>
      <c r="BL1446" s="228"/>
    </row>
    <row r="1447" spans="3:64" x14ac:dyDescent="0.2">
      <c r="C1447" s="14"/>
      <c r="D1447" s="14"/>
      <c r="AA1447" s="228"/>
      <c r="AB1447" s="228"/>
      <c r="AC1447" s="228"/>
      <c r="AD1447" s="228"/>
      <c r="AE1447" s="228"/>
      <c r="AG1447" s="246"/>
      <c r="AN1447" s="228"/>
      <c r="AO1447" s="228"/>
      <c r="AP1447" s="228"/>
      <c r="AQ1447" s="228"/>
      <c r="AR1447" s="228"/>
      <c r="AS1447" s="228"/>
      <c r="AT1447" s="228"/>
      <c r="AU1447" s="228"/>
      <c r="AV1447" s="228"/>
      <c r="AX1447" s="228"/>
    </row>
    <row r="1448" spans="3:64" x14ac:dyDescent="0.2">
      <c r="C1448" s="14"/>
      <c r="D1448" s="14"/>
      <c r="AA1448" s="228"/>
      <c r="AB1448" s="228"/>
      <c r="AC1448" s="228"/>
      <c r="AD1448" s="228"/>
      <c r="AE1448" s="228"/>
      <c r="AG1448" s="246"/>
      <c r="AN1448" s="228"/>
      <c r="AO1448" s="228"/>
      <c r="AP1448" s="228"/>
      <c r="AQ1448" s="228"/>
      <c r="AR1448" s="228"/>
      <c r="AS1448" s="228"/>
      <c r="AT1448" s="228"/>
      <c r="AU1448" s="228"/>
      <c r="AV1448" s="228"/>
      <c r="AX1448" s="228"/>
      <c r="AY1448" s="228"/>
      <c r="AZ1448" s="228"/>
      <c r="BA1448" s="228"/>
      <c r="BB1448" s="228"/>
      <c r="BC1448" s="228"/>
      <c r="BD1448" s="228"/>
      <c r="BE1448" s="228"/>
      <c r="BF1448" s="228"/>
      <c r="BG1448" s="228"/>
      <c r="BH1448" s="228"/>
      <c r="BI1448" s="228"/>
      <c r="BJ1448" s="228"/>
      <c r="BK1448" s="228"/>
      <c r="BL1448" s="228"/>
    </row>
    <row r="1449" spans="3:64" x14ac:dyDescent="0.2">
      <c r="C1449" s="14"/>
      <c r="D1449" s="14"/>
      <c r="AA1449" s="228"/>
      <c r="AB1449" s="228"/>
      <c r="AC1449" s="228"/>
      <c r="AD1449" s="228"/>
      <c r="AE1449" s="228"/>
      <c r="AG1449" s="246"/>
      <c r="AN1449" s="228"/>
      <c r="AO1449" s="228"/>
      <c r="AP1449" s="228"/>
      <c r="AQ1449" s="228"/>
      <c r="AR1449" s="228"/>
      <c r="AS1449" s="228"/>
      <c r="AT1449" s="228"/>
      <c r="AU1449" s="228"/>
      <c r="AV1449" s="228"/>
      <c r="AW1449" s="228"/>
      <c r="AX1449" s="228"/>
      <c r="AY1449" s="228"/>
      <c r="AZ1449" s="228"/>
      <c r="BA1449" s="228"/>
      <c r="BB1449" s="228"/>
      <c r="BC1449" s="228"/>
      <c r="BD1449" s="228"/>
      <c r="BE1449" s="228"/>
      <c r="BF1449" s="228"/>
      <c r="BG1449" s="228"/>
      <c r="BH1449" s="228"/>
      <c r="BI1449" s="228"/>
      <c r="BJ1449" s="228"/>
      <c r="BK1449" s="228"/>
      <c r="BL1449" s="228"/>
    </row>
    <row r="1450" spans="3:64" x14ac:dyDescent="0.2">
      <c r="C1450" s="14"/>
      <c r="D1450" s="14"/>
      <c r="AA1450" s="228"/>
      <c r="AB1450" s="228"/>
      <c r="AC1450" s="228"/>
      <c r="AD1450" s="228"/>
      <c r="AE1450" s="228"/>
      <c r="AG1450" s="246"/>
      <c r="AN1450" s="228"/>
      <c r="AO1450" s="228"/>
      <c r="AP1450" s="228"/>
      <c r="AQ1450" s="228"/>
      <c r="AR1450" s="228"/>
      <c r="AS1450" s="228"/>
      <c r="AT1450" s="228"/>
      <c r="AU1450" s="228"/>
      <c r="AV1450" s="228"/>
      <c r="AW1450" s="228"/>
      <c r="AX1450" s="228"/>
      <c r="AY1450" s="228"/>
      <c r="AZ1450" s="228"/>
      <c r="BA1450" s="228"/>
      <c r="BB1450" s="228"/>
      <c r="BC1450" s="228"/>
      <c r="BD1450" s="228"/>
      <c r="BE1450" s="228"/>
      <c r="BF1450" s="228"/>
      <c r="BG1450" s="228"/>
      <c r="BH1450" s="228"/>
      <c r="BI1450" s="228"/>
      <c r="BJ1450" s="228"/>
      <c r="BK1450" s="228"/>
      <c r="BL1450" s="228"/>
    </row>
    <row r="1451" spans="3:64" x14ac:dyDescent="0.2">
      <c r="C1451" s="14"/>
      <c r="D1451" s="14"/>
      <c r="AA1451" s="228"/>
      <c r="AB1451" s="228"/>
      <c r="AC1451" s="228"/>
      <c r="AD1451" s="228"/>
      <c r="AE1451" s="228"/>
      <c r="AG1451" s="246"/>
      <c r="AN1451" s="228"/>
      <c r="AO1451" s="228"/>
      <c r="AP1451" s="228"/>
      <c r="AQ1451" s="228"/>
      <c r="AR1451" s="228"/>
      <c r="AS1451" s="228"/>
      <c r="AT1451" s="228"/>
      <c r="AU1451" s="228"/>
      <c r="AV1451" s="228"/>
    </row>
    <row r="1452" spans="3:64" x14ac:dyDescent="0.2">
      <c r="C1452" s="14"/>
      <c r="D1452" s="14"/>
      <c r="AA1452" s="228"/>
      <c r="AB1452" s="228"/>
      <c r="AC1452" s="228"/>
      <c r="AD1452" s="228"/>
      <c r="AE1452" s="228"/>
      <c r="AG1452" s="246"/>
      <c r="AN1452" s="228"/>
      <c r="AO1452" s="228"/>
      <c r="AP1452" s="228"/>
      <c r="AQ1452" s="228"/>
      <c r="AR1452" s="228"/>
      <c r="AS1452" s="228"/>
      <c r="AT1452" s="228"/>
      <c r="AU1452" s="228"/>
    </row>
    <row r="1453" spans="3:64" x14ac:dyDescent="0.2">
      <c r="C1453" s="14"/>
      <c r="D1453" s="14"/>
      <c r="AA1453" s="228"/>
      <c r="AB1453" s="228"/>
      <c r="AC1453" s="228"/>
      <c r="AD1453" s="228"/>
      <c r="AE1453" s="228"/>
      <c r="AG1453" s="246"/>
      <c r="AN1453" s="228"/>
      <c r="AO1453" s="228"/>
      <c r="AP1453" s="228"/>
      <c r="AQ1453" s="228"/>
      <c r="AR1453" s="228"/>
      <c r="AS1453" s="228"/>
      <c r="AT1453" s="228"/>
      <c r="AU1453" s="228"/>
      <c r="AV1453" s="228"/>
      <c r="AX1453" s="228"/>
    </row>
    <row r="1454" spans="3:64" x14ac:dyDescent="0.2">
      <c r="C1454" s="14"/>
      <c r="D1454" s="14"/>
      <c r="AA1454" s="228"/>
      <c r="AB1454" s="228"/>
      <c r="AC1454" s="228"/>
      <c r="AD1454" s="228"/>
      <c r="AE1454" s="228"/>
      <c r="AG1454" s="246"/>
      <c r="AN1454" s="228"/>
      <c r="AO1454" s="228"/>
      <c r="AP1454" s="228"/>
      <c r="AQ1454" s="228"/>
      <c r="AR1454" s="228"/>
      <c r="AS1454" s="228"/>
      <c r="AT1454" s="228"/>
      <c r="AU1454" s="228"/>
      <c r="AV1454" s="228"/>
      <c r="AX1454" s="228"/>
      <c r="AY1454" s="228"/>
      <c r="AZ1454" s="228"/>
      <c r="BA1454" s="228"/>
      <c r="BB1454" s="228"/>
      <c r="BC1454" s="228"/>
      <c r="BD1454" s="228"/>
      <c r="BE1454" s="228"/>
      <c r="BF1454" s="228"/>
      <c r="BG1454" s="228"/>
      <c r="BH1454" s="228"/>
      <c r="BI1454" s="228"/>
      <c r="BJ1454" s="228"/>
      <c r="BK1454" s="228"/>
      <c r="BL1454" s="228"/>
    </row>
    <row r="1455" spans="3:64" x14ac:dyDescent="0.2">
      <c r="C1455" s="14"/>
      <c r="D1455" s="14"/>
      <c r="AA1455" s="228"/>
      <c r="AB1455" s="228"/>
      <c r="AC1455" s="228"/>
      <c r="AD1455" s="228"/>
      <c r="AE1455" s="228"/>
      <c r="AG1455" s="246"/>
      <c r="AN1455" s="228"/>
      <c r="AO1455" s="228"/>
      <c r="AP1455" s="228"/>
      <c r="AQ1455" s="228"/>
      <c r="AR1455" s="228"/>
      <c r="AS1455" s="228"/>
      <c r="AT1455" s="228"/>
      <c r="AU1455" s="228"/>
      <c r="AV1455" s="228"/>
      <c r="AW1455" s="228"/>
      <c r="AX1455" s="228"/>
      <c r="AY1455" s="228"/>
      <c r="AZ1455" s="228"/>
      <c r="BA1455" s="228"/>
      <c r="BB1455" s="228"/>
      <c r="BC1455" s="228"/>
      <c r="BD1455" s="228"/>
      <c r="BE1455" s="228"/>
      <c r="BF1455" s="228"/>
      <c r="BG1455" s="228"/>
      <c r="BH1455" s="228"/>
      <c r="BI1455" s="228"/>
      <c r="BJ1455" s="228"/>
      <c r="BK1455" s="228"/>
      <c r="BL1455" s="228"/>
    </row>
    <row r="1456" spans="3:64" x14ac:dyDescent="0.2">
      <c r="C1456" s="14"/>
      <c r="D1456" s="14"/>
      <c r="AA1456" s="228"/>
      <c r="AB1456" s="228"/>
      <c r="AC1456" s="228"/>
      <c r="AD1456" s="228"/>
      <c r="AE1456" s="228"/>
      <c r="AG1456" s="246"/>
      <c r="AN1456" s="228"/>
      <c r="AO1456" s="228"/>
      <c r="AP1456" s="228"/>
      <c r="AQ1456" s="228"/>
      <c r="AR1456" s="228"/>
      <c r="AS1456" s="228"/>
      <c r="AT1456" s="228"/>
      <c r="AU1456" s="228"/>
      <c r="AV1456" s="228"/>
      <c r="AW1456" s="228"/>
      <c r="AX1456" s="228"/>
      <c r="AY1456" s="228"/>
      <c r="AZ1456" s="228"/>
      <c r="BA1456" s="228"/>
      <c r="BB1456" s="228"/>
      <c r="BC1456" s="228"/>
      <c r="BD1456" s="228"/>
      <c r="BE1456" s="228"/>
      <c r="BF1456" s="228"/>
      <c r="BG1456" s="228"/>
      <c r="BH1456" s="228"/>
      <c r="BI1456" s="228"/>
      <c r="BJ1456" s="228"/>
      <c r="BK1456" s="228"/>
      <c r="BL1456" s="228"/>
    </row>
    <row r="1457" spans="3:64" x14ac:dyDescent="0.2">
      <c r="C1457" s="14"/>
      <c r="D1457" s="14"/>
      <c r="AA1457" s="228"/>
      <c r="AB1457" s="228"/>
      <c r="AC1457" s="228"/>
      <c r="AD1457" s="228"/>
      <c r="AE1457" s="228"/>
      <c r="AG1457" s="246"/>
      <c r="AN1457" s="228"/>
      <c r="AO1457" s="228"/>
      <c r="AP1457" s="228"/>
      <c r="AQ1457" s="228"/>
      <c r="AR1457" s="228"/>
      <c r="AS1457" s="228"/>
      <c r="AT1457" s="228"/>
      <c r="AU1457" s="228"/>
    </row>
    <row r="1458" spans="3:64" x14ac:dyDescent="0.2">
      <c r="C1458" s="14"/>
      <c r="D1458" s="14"/>
      <c r="AA1458" s="228"/>
      <c r="AB1458" s="228"/>
      <c r="AC1458" s="228"/>
      <c r="AD1458" s="228"/>
      <c r="AE1458" s="228"/>
      <c r="AG1458" s="246"/>
      <c r="AN1458" s="228"/>
      <c r="AO1458" s="228"/>
      <c r="AP1458" s="228"/>
      <c r="AQ1458" s="228"/>
      <c r="AR1458" s="228"/>
      <c r="AS1458" s="228"/>
      <c r="AT1458" s="228"/>
      <c r="AU1458" s="228"/>
    </row>
    <row r="1459" spans="3:64" x14ac:dyDescent="0.2">
      <c r="C1459" s="14"/>
      <c r="D1459" s="14"/>
      <c r="AA1459" s="228"/>
      <c r="AB1459" s="228"/>
      <c r="AC1459" s="228"/>
      <c r="AD1459" s="228"/>
      <c r="AE1459" s="228"/>
      <c r="AG1459" s="246"/>
      <c r="AN1459" s="228"/>
      <c r="AO1459" s="228"/>
      <c r="AP1459" s="228"/>
      <c r="AQ1459" s="228"/>
      <c r="AR1459" s="228"/>
      <c r="AS1459" s="228"/>
      <c r="AT1459" s="228"/>
      <c r="AU1459" s="228"/>
      <c r="AV1459" s="228"/>
      <c r="AX1459" s="228"/>
      <c r="AY1459" s="228"/>
      <c r="AZ1459" s="228"/>
      <c r="BA1459" s="228"/>
      <c r="BB1459" s="228"/>
      <c r="BC1459" s="228"/>
      <c r="BD1459" s="228"/>
      <c r="BE1459" s="228"/>
      <c r="BF1459" s="228"/>
      <c r="BG1459" s="228"/>
      <c r="BH1459" s="228"/>
      <c r="BI1459" s="228"/>
      <c r="BJ1459" s="228"/>
      <c r="BK1459" s="228"/>
      <c r="BL1459" s="228"/>
    </row>
    <row r="1460" spans="3:64" x14ac:dyDescent="0.2">
      <c r="C1460" s="14"/>
      <c r="D1460" s="14"/>
      <c r="AA1460" s="228"/>
      <c r="AB1460" s="228"/>
      <c r="AC1460" s="228"/>
      <c r="AD1460" s="228"/>
      <c r="AE1460" s="228"/>
      <c r="AG1460" s="246"/>
      <c r="AN1460" s="228"/>
      <c r="AO1460" s="228"/>
      <c r="AP1460" s="228"/>
      <c r="AQ1460" s="228"/>
      <c r="AR1460" s="228"/>
      <c r="AS1460" s="228"/>
      <c r="AT1460" s="228"/>
      <c r="AU1460" s="228"/>
      <c r="AV1460" s="228"/>
      <c r="AW1460" s="228"/>
      <c r="AX1460" s="228"/>
      <c r="AY1460" s="228"/>
      <c r="AZ1460" s="228"/>
      <c r="BA1460" s="228"/>
      <c r="BB1460" s="228"/>
      <c r="BC1460" s="228"/>
      <c r="BD1460" s="228"/>
      <c r="BE1460" s="228"/>
      <c r="BF1460" s="228"/>
      <c r="BG1460" s="228"/>
      <c r="BH1460" s="228"/>
      <c r="BI1460" s="228"/>
      <c r="BJ1460" s="228"/>
      <c r="BK1460" s="228"/>
      <c r="BL1460" s="228"/>
    </row>
    <row r="1461" spans="3:64" x14ac:dyDescent="0.2">
      <c r="C1461" s="14"/>
      <c r="D1461" s="14"/>
      <c r="AA1461" s="228"/>
      <c r="AB1461" s="228"/>
      <c r="AC1461" s="228"/>
      <c r="AD1461" s="228"/>
      <c r="AE1461" s="228"/>
      <c r="AG1461" s="246"/>
      <c r="AN1461" s="228"/>
      <c r="AO1461" s="228"/>
      <c r="AP1461" s="228"/>
      <c r="AQ1461" s="228"/>
      <c r="AR1461" s="228"/>
      <c r="AS1461" s="228"/>
      <c r="AT1461" s="228"/>
      <c r="AU1461" s="228"/>
      <c r="AV1461" s="228"/>
      <c r="AW1461" s="228"/>
      <c r="AX1461" s="228"/>
      <c r="AY1461" s="228"/>
      <c r="AZ1461" s="228"/>
      <c r="BA1461" s="228"/>
      <c r="BB1461" s="228"/>
      <c r="BC1461" s="228"/>
      <c r="BD1461" s="228"/>
      <c r="BE1461" s="228"/>
      <c r="BF1461" s="228"/>
      <c r="BG1461" s="228"/>
      <c r="BH1461" s="228"/>
      <c r="BI1461" s="228"/>
      <c r="BJ1461" s="228"/>
      <c r="BK1461" s="228"/>
      <c r="BL1461" s="228"/>
    </row>
    <row r="1462" spans="3:64" x14ac:dyDescent="0.2">
      <c r="C1462" s="14"/>
      <c r="D1462" s="14"/>
      <c r="AA1462" s="228"/>
      <c r="AB1462" s="228"/>
      <c r="AC1462" s="228"/>
      <c r="AD1462" s="228"/>
      <c r="AE1462" s="228"/>
      <c r="AG1462" s="246"/>
      <c r="AN1462" s="228"/>
      <c r="AO1462" s="228"/>
      <c r="AP1462" s="228"/>
      <c r="AQ1462" s="228"/>
      <c r="AR1462" s="228"/>
      <c r="AS1462" s="228"/>
      <c r="AT1462" s="228"/>
      <c r="AU1462" s="228"/>
    </row>
    <row r="1463" spans="3:64" x14ac:dyDescent="0.2">
      <c r="C1463" s="14"/>
      <c r="D1463" s="14"/>
      <c r="AA1463" s="228"/>
      <c r="AB1463" s="228"/>
      <c r="AC1463" s="228"/>
      <c r="AD1463" s="228"/>
      <c r="AE1463" s="228"/>
      <c r="AG1463" s="246"/>
      <c r="AN1463" s="228"/>
      <c r="AO1463" s="228"/>
      <c r="AP1463" s="228"/>
      <c r="AQ1463" s="228"/>
      <c r="AR1463" s="228"/>
      <c r="AS1463" s="228"/>
      <c r="AT1463" s="228"/>
      <c r="AU1463" s="228"/>
      <c r="AV1463" s="228"/>
      <c r="AW1463" s="228"/>
      <c r="AX1463" s="228"/>
      <c r="AY1463" s="228"/>
      <c r="AZ1463" s="228"/>
      <c r="BA1463" s="228"/>
      <c r="BB1463" s="228"/>
      <c r="BC1463" s="228"/>
      <c r="BD1463" s="228"/>
      <c r="BE1463" s="228"/>
      <c r="BF1463" s="228"/>
      <c r="BG1463" s="228"/>
      <c r="BH1463" s="228"/>
      <c r="BI1463" s="228"/>
      <c r="BJ1463" s="228"/>
      <c r="BK1463" s="228"/>
      <c r="BL1463" s="228"/>
    </row>
    <row r="1464" spans="3:64" x14ac:dyDescent="0.2">
      <c r="C1464" s="14"/>
      <c r="D1464" s="14"/>
      <c r="AA1464" s="228"/>
      <c r="AB1464" s="228"/>
      <c r="AC1464" s="228"/>
      <c r="AD1464" s="228"/>
      <c r="AE1464" s="228"/>
      <c r="AG1464" s="246"/>
      <c r="AN1464" s="228"/>
      <c r="AO1464" s="228"/>
      <c r="AP1464" s="228"/>
      <c r="AQ1464" s="228"/>
      <c r="AR1464" s="228"/>
      <c r="AS1464" s="228"/>
      <c r="AT1464" s="228"/>
      <c r="AU1464" s="228"/>
      <c r="AV1464" s="228"/>
    </row>
    <row r="1465" spans="3:64" x14ac:dyDescent="0.2">
      <c r="C1465" s="14"/>
      <c r="D1465" s="14"/>
      <c r="AA1465" s="228"/>
      <c r="AB1465" s="228"/>
      <c r="AC1465" s="228"/>
      <c r="AD1465" s="228"/>
      <c r="AE1465" s="228"/>
      <c r="AG1465" s="246"/>
      <c r="AN1465" s="228"/>
      <c r="AO1465" s="228"/>
      <c r="AP1465" s="228"/>
      <c r="AQ1465" s="228"/>
      <c r="AR1465" s="228"/>
      <c r="AS1465" s="228"/>
      <c r="AT1465" s="228"/>
      <c r="AU1465" s="228"/>
      <c r="AV1465" s="228"/>
    </row>
    <row r="1466" spans="3:64" x14ac:dyDescent="0.2">
      <c r="C1466" s="14"/>
      <c r="D1466" s="14"/>
      <c r="AA1466" s="228"/>
      <c r="AB1466" s="228"/>
      <c r="AC1466" s="228"/>
      <c r="AD1466" s="228"/>
      <c r="AE1466" s="228"/>
      <c r="AG1466" s="246"/>
      <c r="AN1466" s="228"/>
      <c r="AO1466" s="228"/>
      <c r="AP1466" s="228"/>
      <c r="AQ1466" s="228"/>
      <c r="AR1466" s="228"/>
      <c r="AS1466" s="228"/>
      <c r="AT1466" s="228"/>
      <c r="AU1466" s="228"/>
      <c r="AV1466" s="228"/>
    </row>
    <row r="1467" spans="3:64" x14ac:dyDescent="0.2">
      <c r="C1467" s="14"/>
      <c r="D1467" s="14"/>
      <c r="AA1467" s="228"/>
      <c r="AB1467" s="228"/>
      <c r="AC1467" s="228"/>
      <c r="AD1467" s="228"/>
      <c r="AE1467" s="228"/>
      <c r="AG1467" s="246"/>
      <c r="AN1467" s="228"/>
      <c r="AO1467" s="228"/>
      <c r="AP1467" s="228"/>
      <c r="AQ1467" s="228"/>
      <c r="AR1467" s="228"/>
      <c r="AS1467" s="228"/>
      <c r="AT1467" s="228"/>
      <c r="AU1467" s="228"/>
      <c r="AV1467" s="228"/>
      <c r="AW1467" s="228"/>
      <c r="AX1467" s="228"/>
      <c r="AY1467" s="228"/>
      <c r="AZ1467" s="228"/>
      <c r="BA1467" s="228"/>
      <c r="BB1467" s="228"/>
      <c r="BC1467" s="228"/>
      <c r="BD1467" s="228"/>
      <c r="BE1467" s="228"/>
      <c r="BF1467" s="228"/>
      <c r="BG1467" s="228"/>
      <c r="BH1467" s="228"/>
      <c r="BI1467" s="228"/>
      <c r="BJ1467" s="228"/>
      <c r="BK1467" s="228"/>
      <c r="BL1467" s="228"/>
    </row>
    <row r="1468" spans="3:64" x14ac:dyDescent="0.2">
      <c r="C1468" s="14"/>
      <c r="D1468" s="14"/>
      <c r="AA1468" s="228"/>
      <c r="AB1468" s="228"/>
      <c r="AC1468" s="228"/>
      <c r="AD1468" s="228"/>
      <c r="AE1468" s="228"/>
      <c r="AG1468" s="246"/>
      <c r="AN1468" s="228"/>
      <c r="AO1468" s="228"/>
      <c r="AP1468" s="228"/>
      <c r="AQ1468" s="228"/>
      <c r="AR1468" s="228"/>
      <c r="AS1468" s="228"/>
      <c r="AT1468" s="228"/>
      <c r="AU1468" s="228"/>
      <c r="AV1468" s="228"/>
      <c r="AW1468" s="228"/>
      <c r="AX1468" s="228"/>
      <c r="AY1468" s="228"/>
      <c r="AZ1468" s="228"/>
      <c r="BA1468" s="228"/>
      <c r="BB1468" s="228"/>
      <c r="BC1468" s="228"/>
      <c r="BD1468" s="228"/>
      <c r="BE1468" s="228"/>
      <c r="BF1468" s="228"/>
      <c r="BG1468" s="228"/>
      <c r="BH1468" s="228"/>
      <c r="BI1468" s="228"/>
      <c r="BJ1468" s="228"/>
      <c r="BK1468" s="228"/>
      <c r="BL1468" s="228"/>
    </row>
    <row r="1469" spans="3:64" x14ac:dyDescent="0.2">
      <c r="C1469" s="14"/>
      <c r="D1469" s="14"/>
      <c r="AA1469" s="228"/>
      <c r="AB1469" s="228"/>
      <c r="AC1469" s="228"/>
      <c r="AD1469" s="228"/>
      <c r="AE1469" s="228"/>
      <c r="AG1469" s="246"/>
      <c r="AN1469" s="228"/>
      <c r="AO1469" s="228"/>
      <c r="AP1469" s="228"/>
      <c r="AQ1469" s="228"/>
      <c r="AR1469" s="228"/>
      <c r="AS1469" s="228"/>
      <c r="AT1469" s="228"/>
      <c r="AU1469" s="228"/>
    </row>
    <row r="1470" spans="3:64" x14ac:dyDescent="0.2">
      <c r="C1470" s="14"/>
      <c r="D1470" s="14"/>
      <c r="AA1470" s="228"/>
      <c r="AB1470" s="228"/>
      <c r="AC1470" s="228"/>
      <c r="AD1470" s="228"/>
      <c r="AE1470" s="228"/>
      <c r="AG1470" s="246"/>
      <c r="AN1470" s="228"/>
      <c r="AO1470" s="228"/>
      <c r="AP1470" s="228"/>
      <c r="AQ1470" s="228"/>
      <c r="AR1470" s="228"/>
      <c r="AS1470" s="228"/>
      <c r="AT1470" s="228"/>
      <c r="AU1470" s="228"/>
      <c r="AV1470" s="228"/>
      <c r="AW1470" s="228"/>
      <c r="AX1470" s="228"/>
      <c r="AY1470" s="228"/>
      <c r="AZ1470" s="228"/>
      <c r="BA1470" s="228"/>
      <c r="BB1470" s="228"/>
      <c r="BC1470" s="228"/>
      <c r="BD1470" s="228"/>
      <c r="BE1470" s="228"/>
      <c r="BF1470" s="228"/>
      <c r="BG1470" s="228"/>
      <c r="BH1470" s="228"/>
      <c r="BI1470" s="228"/>
      <c r="BJ1470" s="228"/>
      <c r="BK1470" s="228"/>
      <c r="BL1470" s="228"/>
    </row>
    <row r="1471" spans="3:64" x14ac:dyDescent="0.2">
      <c r="C1471" s="14"/>
      <c r="D1471" s="14"/>
      <c r="AA1471" s="228"/>
      <c r="AB1471" s="228"/>
      <c r="AC1471" s="228"/>
      <c r="AD1471" s="228"/>
      <c r="AE1471" s="228"/>
      <c r="AG1471" s="246"/>
      <c r="AN1471" s="228"/>
      <c r="AO1471" s="228"/>
      <c r="AP1471" s="228"/>
      <c r="AQ1471" s="228"/>
      <c r="AR1471" s="228"/>
      <c r="AS1471" s="228"/>
      <c r="AT1471" s="228"/>
      <c r="AU1471" s="228"/>
      <c r="AV1471" s="228"/>
    </row>
    <row r="1472" spans="3:64" x14ac:dyDescent="0.2">
      <c r="C1472" s="14"/>
      <c r="D1472" s="14"/>
      <c r="AA1472" s="228"/>
      <c r="AB1472" s="228"/>
      <c r="AC1472" s="228"/>
      <c r="AD1472" s="228"/>
      <c r="AE1472" s="228"/>
      <c r="AG1472" s="246"/>
      <c r="AN1472" s="228"/>
      <c r="AO1472" s="228"/>
      <c r="AP1472" s="228"/>
      <c r="AQ1472" s="228"/>
      <c r="AR1472" s="228"/>
      <c r="AS1472" s="228"/>
      <c r="AT1472" s="228"/>
      <c r="AU1472" s="228"/>
      <c r="AV1472" s="228"/>
    </row>
    <row r="1473" spans="3:64" x14ac:dyDescent="0.2">
      <c r="C1473" s="14"/>
      <c r="D1473" s="14"/>
      <c r="AA1473" s="228"/>
      <c r="AB1473" s="228"/>
      <c r="AC1473" s="228"/>
      <c r="AD1473" s="228"/>
      <c r="AE1473" s="228"/>
      <c r="AG1473" s="246"/>
      <c r="AN1473" s="228"/>
      <c r="AO1473" s="228"/>
      <c r="AP1473" s="228"/>
      <c r="AQ1473" s="228"/>
      <c r="AR1473" s="228"/>
      <c r="AS1473" s="228"/>
      <c r="AT1473" s="228"/>
      <c r="AU1473" s="228"/>
    </row>
    <row r="1474" spans="3:64" x14ac:dyDescent="0.2">
      <c r="C1474" s="14"/>
      <c r="D1474" s="14"/>
      <c r="AA1474" s="228"/>
      <c r="AB1474" s="228"/>
      <c r="AC1474" s="228"/>
      <c r="AD1474" s="228"/>
      <c r="AE1474" s="228"/>
      <c r="AG1474" s="246"/>
      <c r="AN1474" s="228"/>
      <c r="AO1474" s="228"/>
      <c r="AP1474" s="228"/>
      <c r="AQ1474" s="228"/>
      <c r="AR1474" s="228"/>
      <c r="AS1474" s="228"/>
      <c r="AT1474" s="228"/>
      <c r="AU1474" s="228"/>
      <c r="AV1474" s="228"/>
      <c r="AX1474" s="228"/>
      <c r="AY1474" s="228"/>
      <c r="AZ1474" s="228"/>
      <c r="BA1474" s="228"/>
      <c r="BB1474" s="228"/>
      <c r="BC1474" s="228"/>
      <c r="BD1474" s="228"/>
      <c r="BE1474" s="228"/>
      <c r="BF1474" s="228"/>
      <c r="BG1474" s="228"/>
      <c r="BH1474" s="228"/>
      <c r="BI1474" s="228"/>
      <c r="BJ1474" s="228"/>
      <c r="BK1474" s="228"/>
      <c r="BL1474" s="228"/>
    </row>
    <row r="1475" spans="3:64" x14ac:dyDescent="0.2">
      <c r="C1475" s="14"/>
      <c r="D1475" s="14"/>
      <c r="AA1475" s="228"/>
      <c r="AB1475" s="228"/>
      <c r="AC1475" s="228"/>
      <c r="AD1475" s="228"/>
      <c r="AE1475" s="228"/>
      <c r="AG1475" s="246"/>
      <c r="AN1475" s="228"/>
      <c r="AO1475" s="228"/>
      <c r="AP1475" s="228"/>
      <c r="AQ1475" s="228"/>
      <c r="AR1475" s="228"/>
      <c r="AS1475" s="228"/>
      <c r="AT1475" s="228"/>
      <c r="AU1475" s="228"/>
      <c r="AV1475" s="228"/>
      <c r="AX1475" s="228"/>
    </row>
    <row r="1476" spans="3:64" x14ac:dyDescent="0.2">
      <c r="C1476" s="14"/>
      <c r="D1476" s="14"/>
      <c r="AA1476" s="228"/>
      <c r="AB1476" s="228"/>
      <c r="AC1476" s="228"/>
      <c r="AD1476" s="228"/>
      <c r="AE1476" s="228"/>
      <c r="AG1476" s="246"/>
      <c r="AN1476" s="228"/>
      <c r="AO1476" s="228"/>
      <c r="AP1476" s="228"/>
      <c r="AQ1476" s="228"/>
      <c r="AR1476" s="228"/>
      <c r="AS1476" s="228"/>
      <c r="AT1476" s="228"/>
      <c r="AU1476" s="228"/>
      <c r="AV1476" s="228"/>
      <c r="AX1476" s="228"/>
    </row>
    <row r="1477" spans="3:64" x14ac:dyDescent="0.2">
      <c r="C1477" s="14"/>
      <c r="D1477" s="14"/>
      <c r="AA1477" s="228"/>
      <c r="AB1477" s="228"/>
      <c r="AC1477" s="228"/>
      <c r="AD1477" s="228"/>
      <c r="AE1477" s="228"/>
      <c r="AG1477" s="246"/>
      <c r="AN1477" s="228"/>
      <c r="AO1477" s="228"/>
      <c r="AP1477" s="228"/>
      <c r="AQ1477" s="228"/>
      <c r="AR1477" s="228"/>
      <c r="AS1477" s="228"/>
      <c r="AT1477" s="228"/>
      <c r="AU1477" s="228"/>
      <c r="AV1477" s="228"/>
      <c r="AW1477" s="228"/>
      <c r="AX1477" s="228"/>
      <c r="AY1477" s="228"/>
      <c r="AZ1477" s="228"/>
      <c r="BA1477" s="228"/>
      <c r="BB1477" s="228"/>
      <c r="BC1477" s="228"/>
      <c r="BD1477" s="228"/>
      <c r="BE1477" s="228"/>
      <c r="BF1477" s="228"/>
      <c r="BG1477" s="228"/>
      <c r="BH1477" s="228"/>
      <c r="BI1477" s="228"/>
      <c r="BJ1477" s="228"/>
      <c r="BK1477" s="228"/>
      <c r="BL1477" s="228"/>
    </row>
    <row r="1478" spans="3:64" x14ac:dyDescent="0.2">
      <c r="C1478" s="14"/>
      <c r="D1478" s="14"/>
      <c r="AA1478" s="228"/>
      <c r="AB1478" s="228"/>
      <c r="AC1478" s="228"/>
      <c r="AD1478" s="228"/>
      <c r="AE1478" s="228"/>
      <c r="AG1478" s="246"/>
      <c r="AN1478" s="228"/>
      <c r="AO1478" s="228"/>
      <c r="AP1478" s="228"/>
      <c r="AQ1478" s="228"/>
      <c r="AR1478" s="228"/>
      <c r="AS1478" s="228"/>
      <c r="AT1478" s="228"/>
      <c r="AU1478" s="228"/>
      <c r="AV1478" s="228"/>
      <c r="AW1478" s="228"/>
      <c r="AX1478" s="228"/>
      <c r="AY1478" s="228"/>
      <c r="AZ1478" s="228"/>
      <c r="BA1478" s="228"/>
      <c r="BB1478" s="228"/>
      <c r="BC1478" s="228"/>
      <c r="BD1478" s="228"/>
      <c r="BE1478" s="228"/>
      <c r="BF1478" s="228"/>
      <c r="BG1478" s="228"/>
      <c r="BH1478" s="228"/>
      <c r="BI1478" s="228"/>
      <c r="BJ1478" s="228"/>
      <c r="BK1478" s="228"/>
      <c r="BL1478" s="228"/>
    </row>
    <row r="1479" spans="3:64" x14ac:dyDescent="0.2">
      <c r="C1479" s="14"/>
      <c r="D1479" s="14"/>
      <c r="AA1479" s="228"/>
      <c r="AB1479" s="228"/>
      <c r="AC1479" s="228"/>
      <c r="AD1479" s="228"/>
      <c r="AE1479" s="228"/>
      <c r="AG1479" s="246"/>
      <c r="AN1479" s="228"/>
      <c r="AO1479" s="228"/>
      <c r="AP1479" s="228"/>
      <c r="AQ1479" s="228"/>
      <c r="AR1479" s="228"/>
      <c r="AS1479" s="228"/>
      <c r="AT1479" s="228"/>
      <c r="AU1479" s="228"/>
      <c r="AV1479" s="228"/>
      <c r="AW1479" s="228"/>
      <c r="AX1479" s="228"/>
      <c r="AY1479" s="228"/>
      <c r="AZ1479" s="228"/>
      <c r="BA1479" s="228"/>
      <c r="BB1479" s="228"/>
      <c r="BC1479" s="228"/>
      <c r="BD1479" s="228"/>
      <c r="BE1479" s="228"/>
      <c r="BF1479" s="228"/>
      <c r="BG1479" s="228"/>
      <c r="BH1479" s="228"/>
      <c r="BI1479" s="228"/>
      <c r="BJ1479" s="228"/>
      <c r="BK1479" s="228"/>
      <c r="BL1479" s="228"/>
    </row>
    <row r="1480" spans="3:64" x14ac:dyDescent="0.2">
      <c r="C1480" s="14"/>
      <c r="D1480" s="14"/>
      <c r="AA1480" s="228"/>
      <c r="AB1480" s="228"/>
      <c r="AC1480" s="228"/>
      <c r="AD1480" s="228"/>
      <c r="AE1480" s="228"/>
      <c r="AG1480" s="246"/>
      <c r="AN1480" s="228"/>
      <c r="AO1480" s="228"/>
      <c r="AP1480" s="228"/>
      <c r="AQ1480" s="228"/>
      <c r="AR1480" s="228"/>
      <c r="AS1480" s="228"/>
      <c r="AT1480" s="228"/>
      <c r="AU1480" s="228"/>
      <c r="AV1480" s="228"/>
      <c r="AW1480" s="228"/>
      <c r="AX1480" s="228"/>
      <c r="AY1480" s="228"/>
      <c r="AZ1480" s="228"/>
      <c r="BA1480" s="228"/>
      <c r="BB1480" s="228"/>
      <c r="BC1480" s="228"/>
      <c r="BD1480" s="228"/>
      <c r="BE1480" s="228"/>
      <c r="BF1480" s="228"/>
      <c r="BG1480" s="228"/>
      <c r="BH1480" s="228"/>
      <c r="BI1480" s="228"/>
      <c r="BJ1480" s="228"/>
      <c r="BK1480" s="228"/>
      <c r="BL1480" s="228"/>
    </row>
    <row r="1481" spans="3:64" x14ac:dyDescent="0.2">
      <c r="C1481" s="14"/>
      <c r="D1481" s="14"/>
      <c r="AA1481" s="228"/>
      <c r="AB1481" s="228"/>
      <c r="AC1481" s="228"/>
      <c r="AD1481" s="228"/>
      <c r="AE1481" s="228"/>
      <c r="AG1481" s="246"/>
      <c r="AN1481" s="228"/>
      <c r="AO1481" s="228"/>
      <c r="AP1481" s="228"/>
      <c r="AQ1481" s="228"/>
      <c r="AR1481" s="228"/>
      <c r="AS1481" s="228"/>
      <c r="AT1481" s="228"/>
      <c r="AU1481" s="228"/>
      <c r="AV1481" s="228"/>
    </row>
    <row r="1482" spans="3:64" x14ac:dyDescent="0.2">
      <c r="C1482" s="14"/>
      <c r="D1482" s="14"/>
      <c r="AA1482" s="228"/>
      <c r="AB1482" s="228"/>
      <c r="AC1482" s="228"/>
      <c r="AD1482" s="228"/>
      <c r="AE1482" s="228"/>
      <c r="AG1482" s="246"/>
      <c r="AN1482" s="228"/>
      <c r="AO1482" s="228"/>
      <c r="AP1482" s="228"/>
      <c r="AQ1482" s="228"/>
      <c r="AR1482" s="228"/>
      <c r="AS1482" s="228"/>
      <c r="AT1482" s="228"/>
      <c r="AU1482" s="228"/>
    </row>
    <row r="1483" spans="3:64" x14ac:dyDescent="0.2">
      <c r="C1483" s="14"/>
      <c r="D1483" s="14"/>
      <c r="AA1483" s="228"/>
      <c r="AB1483" s="228"/>
      <c r="AC1483" s="228"/>
      <c r="AD1483" s="228"/>
      <c r="AE1483" s="228"/>
      <c r="AG1483" s="246"/>
      <c r="AN1483" s="228"/>
      <c r="AO1483" s="228"/>
      <c r="AP1483" s="228"/>
      <c r="AQ1483" s="228"/>
      <c r="AR1483" s="228"/>
      <c r="AS1483" s="228"/>
      <c r="AT1483" s="228"/>
      <c r="AU1483" s="228"/>
    </row>
    <row r="1484" spans="3:64" x14ac:dyDescent="0.2">
      <c r="C1484" s="14"/>
      <c r="D1484" s="14"/>
      <c r="AA1484" s="228"/>
      <c r="AB1484" s="228"/>
      <c r="AC1484" s="228"/>
      <c r="AD1484" s="228"/>
      <c r="AE1484" s="228"/>
      <c r="AG1484" s="246"/>
      <c r="AN1484" s="228"/>
      <c r="AO1484" s="228"/>
      <c r="AP1484" s="228"/>
      <c r="AQ1484" s="228"/>
      <c r="AR1484" s="228"/>
      <c r="AS1484" s="228"/>
      <c r="AT1484" s="228"/>
      <c r="AU1484" s="228"/>
      <c r="AV1484" s="228"/>
    </row>
    <row r="1485" spans="3:64" x14ac:dyDescent="0.2">
      <c r="C1485" s="14"/>
      <c r="D1485" s="14"/>
      <c r="AA1485" s="228"/>
      <c r="AB1485" s="228"/>
      <c r="AC1485" s="228"/>
      <c r="AD1485" s="228"/>
      <c r="AE1485" s="228"/>
      <c r="AG1485" s="246"/>
      <c r="AN1485" s="228"/>
      <c r="AO1485" s="228"/>
      <c r="AP1485" s="228"/>
      <c r="AQ1485" s="228"/>
      <c r="AR1485" s="228"/>
      <c r="AS1485" s="228"/>
      <c r="AT1485" s="228"/>
      <c r="AU1485" s="228"/>
      <c r="AV1485" s="228"/>
      <c r="AW1485" s="228"/>
      <c r="AX1485" s="228"/>
      <c r="AY1485" s="228"/>
      <c r="AZ1485" s="228"/>
      <c r="BA1485" s="228"/>
      <c r="BB1485" s="228"/>
      <c r="BC1485" s="228"/>
      <c r="BD1485" s="228"/>
      <c r="BE1485" s="228"/>
      <c r="BF1485" s="228"/>
      <c r="BG1485" s="228"/>
      <c r="BH1485" s="228"/>
      <c r="BI1485" s="228"/>
      <c r="BJ1485" s="228"/>
      <c r="BK1485" s="228"/>
      <c r="BL1485" s="228"/>
    </row>
    <row r="1486" spans="3:64" x14ac:dyDescent="0.2">
      <c r="C1486" s="14"/>
      <c r="D1486" s="14"/>
      <c r="AA1486" s="228"/>
      <c r="AB1486" s="228"/>
      <c r="AC1486" s="228"/>
      <c r="AD1486" s="228"/>
      <c r="AE1486" s="228"/>
      <c r="AG1486" s="246"/>
      <c r="AN1486" s="228"/>
      <c r="AO1486" s="228"/>
      <c r="AP1486" s="228"/>
      <c r="AQ1486" s="228"/>
      <c r="AR1486" s="228"/>
      <c r="AS1486" s="228"/>
      <c r="AT1486" s="228"/>
      <c r="AU1486" s="228"/>
      <c r="AV1486" s="228"/>
      <c r="AW1486" s="228"/>
      <c r="AX1486" s="228"/>
      <c r="AY1486" s="228"/>
      <c r="AZ1486" s="228"/>
      <c r="BA1486" s="228"/>
      <c r="BB1486" s="228"/>
      <c r="BC1486" s="228"/>
      <c r="BD1486" s="228"/>
      <c r="BE1486" s="228"/>
      <c r="BF1486" s="228"/>
      <c r="BG1486" s="228"/>
      <c r="BH1486" s="228"/>
      <c r="BI1486" s="228"/>
      <c r="BJ1486" s="228"/>
      <c r="BK1486" s="228"/>
      <c r="BL1486" s="228"/>
    </row>
    <row r="1487" spans="3:64" x14ac:dyDescent="0.2">
      <c r="C1487" s="14"/>
      <c r="D1487" s="14"/>
      <c r="AA1487" s="228"/>
      <c r="AB1487" s="228"/>
      <c r="AC1487" s="228"/>
      <c r="AD1487" s="228"/>
      <c r="AE1487" s="228"/>
      <c r="AG1487" s="246"/>
      <c r="AN1487" s="228"/>
      <c r="AO1487" s="228"/>
      <c r="AP1487" s="228"/>
      <c r="AQ1487" s="228"/>
      <c r="AR1487" s="228"/>
      <c r="AS1487" s="228"/>
      <c r="AT1487" s="228"/>
      <c r="AU1487" s="228"/>
    </row>
    <row r="1488" spans="3:64" x14ac:dyDescent="0.2">
      <c r="C1488" s="14"/>
      <c r="D1488" s="14"/>
      <c r="AA1488" s="228"/>
      <c r="AB1488" s="228"/>
      <c r="AC1488" s="228"/>
      <c r="AD1488" s="228"/>
      <c r="AE1488" s="228"/>
      <c r="AG1488" s="246"/>
      <c r="AN1488" s="228"/>
      <c r="AO1488" s="228"/>
      <c r="AP1488" s="228"/>
      <c r="AQ1488" s="228"/>
      <c r="AR1488" s="228"/>
      <c r="AS1488" s="228"/>
      <c r="AT1488" s="228"/>
      <c r="AU1488" s="228"/>
      <c r="AV1488" s="228"/>
      <c r="AX1488" s="228"/>
    </row>
    <row r="1489" spans="3:64" x14ac:dyDescent="0.2">
      <c r="C1489" s="14"/>
      <c r="D1489" s="14"/>
      <c r="AA1489" s="228"/>
      <c r="AB1489" s="228"/>
      <c r="AC1489" s="228"/>
      <c r="AD1489" s="228"/>
      <c r="AE1489" s="228"/>
      <c r="AG1489" s="246"/>
      <c r="AN1489" s="228"/>
      <c r="AO1489" s="228"/>
      <c r="AP1489" s="228"/>
      <c r="AQ1489" s="228"/>
      <c r="AR1489" s="228"/>
      <c r="AS1489" s="228"/>
      <c r="AT1489" s="228"/>
      <c r="AU1489" s="228"/>
      <c r="AV1489" s="228"/>
    </row>
    <row r="1490" spans="3:64" x14ac:dyDescent="0.2">
      <c r="C1490" s="14"/>
      <c r="D1490" s="14"/>
      <c r="AA1490" s="228"/>
      <c r="AB1490" s="228"/>
      <c r="AC1490" s="228"/>
      <c r="AD1490" s="228"/>
      <c r="AE1490" s="228"/>
      <c r="AG1490" s="246"/>
      <c r="AN1490" s="228"/>
      <c r="AO1490" s="228"/>
      <c r="AP1490" s="228"/>
      <c r="AQ1490" s="228"/>
      <c r="AR1490" s="228"/>
      <c r="AS1490" s="228"/>
      <c r="AT1490" s="228"/>
      <c r="AU1490" s="228"/>
    </row>
    <row r="1491" spans="3:64" x14ac:dyDescent="0.2">
      <c r="C1491" s="14"/>
      <c r="D1491" s="14"/>
      <c r="AA1491" s="228"/>
      <c r="AB1491" s="228"/>
      <c r="AC1491" s="228"/>
      <c r="AD1491" s="228"/>
      <c r="AE1491" s="228"/>
      <c r="AG1491" s="246"/>
      <c r="AN1491" s="228"/>
      <c r="AO1491" s="228"/>
      <c r="AP1491" s="228"/>
      <c r="AQ1491" s="228"/>
      <c r="AR1491" s="228"/>
      <c r="AS1491" s="228"/>
      <c r="AT1491" s="228"/>
      <c r="AU1491" s="228"/>
    </row>
    <row r="1492" spans="3:64" x14ac:dyDescent="0.2">
      <c r="C1492" s="14"/>
      <c r="D1492" s="14"/>
      <c r="AA1492" s="228"/>
      <c r="AB1492" s="228"/>
      <c r="AC1492" s="228"/>
      <c r="AD1492" s="228"/>
      <c r="AE1492" s="228"/>
      <c r="AG1492" s="246"/>
      <c r="AN1492" s="228"/>
      <c r="AO1492" s="228"/>
      <c r="AP1492" s="228"/>
      <c r="AQ1492" s="228"/>
      <c r="AR1492" s="228"/>
      <c r="AS1492" s="228"/>
      <c r="AT1492" s="228"/>
      <c r="AU1492" s="228"/>
    </row>
    <row r="1493" spans="3:64" x14ac:dyDescent="0.2">
      <c r="C1493" s="14"/>
      <c r="D1493" s="14"/>
      <c r="AA1493" s="228"/>
      <c r="AB1493" s="228"/>
      <c r="AC1493" s="228"/>
      <c r="AD1493" s="228"/>
      <c r="AE1493" s="228"/>
      <c r="AG1493" s="246"/>
      <c r="AN1493" s="228"/>
      <c r="AO1493" s="228"/>
      <c r="AP1493" s="228"/>
      <c r="AQ1493" s="228"/>
      <c r="AR1493" s="228"/>
      <c r="AS1493" s="228"/>
      <c r="AT1493" s="228"/>
      <c r="AU1493" s="228"/>
    </row>
    <row r="1494" spans="3:64" x14ac:dyDescent="0.2">
      <c r="C1494" s="14"/>
      <c r="D1494" s="14"/>
      <c r="AA1494" s="228"/>
      <c r="AB1494" s="228"/>
      <c r="AC1494" s="228"/>
      <c r="AD1494" s="228"/>
      <c r="AE1494" s="228"/>
      <c r="AG1494" s="246"/>
      <c r="AN1494" s="228"/>
      <c r="AO1494" s="228"/>
      <c r="AP1494" s="228"/>
      <c r="AQ1494" s="228"/>
      <c r="AR1494" s="228"/>
      <c r="AS1494" s="228"/>
      <c r="AT1494" s="228"/>
      <c r="AU1494" s="228"/>
      <c r="AV1494" s="228"/>
      <c r="AW1494" s="228"/>
      <c r="AX1494" s="228"/>
      <c r="AY1494" s="228"/>
      <c r="AZ1494" s="228"/>
      <c r="BA1494" s="228"/>
      <c r="BB1494" s="228"/>
      <c r="BC1494" s="228"/>
      <c r="BD1494" s="228"/>
      <c r="BE1494" s="228"/>
      <c r="BF1494" s="228"/>
      <c r="BG1494" s="228"/>
      <c r="BH1494" s="228"/>
      <c r="BI1494" s="228"/>
      <c r="BJ1494" s="228"/>
      <c r="BK1494" s="228"/>
      <c r="BL1494" s="228"/>
    </row>
    <row r="1495" spans="3:64" x14ac:dyDescent="0.2">
      <c r="C1495" s="14"/>
      <c r="D1495" s="14"/>
      <c r="AA1495" s="228"/>
      <c r="AB1495" s="228"/>
      <c r="AC1495" s="228"/>
      <c r="AD1495" s="228"/>
      <c r="AE1495" s="228"/>
      <c r="AG1495" s="246"/>
      <c r="AN1495" s="228"/>
      <c r="AO1495" s="228"/>
      <c r="AP1495" s="228"/>
      <c r="AQ1495" s="228"/>
      <c r="AR1495" s="228"/>
      <c r="AS1495" s="228"/>
      <c r="AT1495" s="228"/>
      <c r="AU1495" s="228"/>
    </row>
    <row r="1496" spans="3:64" x14ac:dyDescent="0.2">
      <c r="C1496" s="14"/>
      <c r="D1496" s="14"/>
      <c r="AA1496" s="228"/>
      <c r="AB1496" s="228"/>
      <c r="AC1496" s="228"/>
      <c r="AD1496" s="228"/>
      <c r="AE1496" s="228"/>
      <c r="AG1496" s="246"/>
      <c r="AN1496" s="228"/>
      <c r="AO1496" s="228"/>
      <c r="AP1496" s="228"/>
      <c r="AQ1496" s="228"/>
      <c r="AR1496" s="228"/>
      <c r="AS1496" s="228"/>
      <c r="AT1496" s="228"/>
      <c r="AU1496" s="228"/>
      <c r="AV1496" s="228"/>
      <c r="AW1496" s="228"/>
      <c r="AX1496" s="228"/>
      <c r="AY1496" s="228"/>
      <c r="AZ1496" s="228"/>
      <c r="BA1496" s="228"/>
      <c r="BB1496" s="228"/>
      <c r="BC1496" s="228"/>
      <c r="BD1496" s="228"/>
      <c r="BE1496" s="228"/>
      <c r="BF1496" s="228"/>
      <c r="BG1496" s="228"/>
      <c r="BH1496" s="228"/>
      <c r="BI1496" s="228"/>
      <c r="BJ1496" s="228"/>
      <c r="BK1496" s="228"/>
      <c r="BL1496" s="228"/>
    </row>
    <row r="1497" spans="3:64" x14ac:dyDescent="0.2">
      <c r="C1497" s="14"/>
      <c r="D1497" s="14"/>
      <c r="AA1497" s="228"/>
      <c r="AB1497" s="228"/>
      <c r="AC1497" s="228"/>
      <c r="AD1497" s="228"/>
      <c r="AE1497" s="228"/>
      <c r="AG1497" s="246"/>
      <c r="AN1497" s="228"/>
      <c r="AO1497" s="228"/>
      <c r="AP1497" s="228"/>
      <c r="AQ1497" s="228"/>
      <c r="AR1497" s="228"/>
      <c r="AS1497" s="228"/>
      <c r="AT1497" s="228"/>
      <c r="AU1497" s="228"/>
      <c r="AV1497" s="228"/>
      <c r="AX1497" s="228"/>
    </row>
    <row r="1498" spans="3:64" x14ac:dyDescent="0.2">
      <c r="C1498" s="14"/>
      <c r="D1498" s="14"/>
      <c r="AA1498" s="228"/>
      <c r="AB1498" s="228"/>
      <c r="AC1498" s="228"/>
      <c r="AD1498" s="228"/>
      <c r="AE1498" s="228"/>
      <c r="AG1498" s="246"/>
      <c r="AN1498" s="228"/>
      <c r="AO1498" s="228"/>
      <c r="AP1498" s="228"/>
      <c r="AQ1498" s="228"/>
      <c r="AR1498" s="228"/>
      <c r="AS1498" s="228"/>
      <c r="AT1498" s="228"/>
      <c r="AU1498" s="228"/>
      <c r="AV1498" s="228"/>
    </row>
    <row r="1499" spans="3:64" x14ac:dyDescent="0.2">
      <c r="C1499" s="14"/>
      <c r="D1499" s="14"/>
      <c r="AA1499" s="228"/>
      <c r="AB1499" s="228"/>
      <c r="AC1499" s="228"/>
      <c r="AD1499" s="228"/>
      <c r="AE1499" s="228"/>
      <c r="AG1499" s="246"/>
      <c r="AN1499" s="228"/>
      <c r="AO1499" s="228"/>
      <c r="AP1499" s="228"/>
      <c r="AQ1499" s="228"/>
      <c r="AR1499" s="228"/>
      <c r="AS1499" s="228"/>
      <c r="AT1499" s="228"/>
      <c r="AU1499" s="228"/>
      <c r="AV1499" s="228"/>
    </row>
    <row r="1500" spans="3:64" x14ac:dyDescent="0.2">
      <c r="C1500" s="14"/>
      <c r="D1500" s="14"/>
      <c r="AA1500" s="228"/>
      <c r="AB1500" s="228"/>
      <c r="AC1500" s="228"/>
      <c r="AD1500" s="228"/>
      <c r="AE1500" s="228"/>
      <c r="AG1500" s="246"/>
      <c r="AN1500" s="228"/>
      <c r="AO1500" s="228"/>
      <c r="AP1500" s="228"/>
      <c r="AQ1500" s="228"/>
      <c r="AR1500" s="228"/>
      <c r="AS1500" s="228"/>
      <c r="AT1500" s="228"/>
      <c r="AU1500" s="228"/>
      <c r="AV1500" s="228"/>
      <c r="AX1500" s="228"/>
    </row>
    <row r="1501" spans="3:64" x14ac:dyDescent="0.2">
      <c r="C1501" s="14"/>
      <c r="D1501" s="14"/>
      <c r="AA1501" s="228"/>
      <c r="AB1501" s="228"/>
      <c r="AC1501" s="228"/>
      <c r="AD1501" s="228"/>
      <c r="AE1501" s="228"/>
      <c r="AG1501" s="246"/>
      <c r="AN1501" s="228"/>
      <c r="AO1501" s="228"/>
      <c r="AP1501" s="228"/>
      <c r="AQ1501" s="228"/>
      <c r="AR1501" s="228"/>
      <c r="AS1501" s="228"/>
      <c r="AT1501" s="228"/>
      <c r="AU1501" s="228"/>
      <c r="AV1501" s="228"/>
      <c r="AW1501" s="228"/>
      <c r="AX1501" s="228"/>
      <c r="AY1501" s="228"/>
      <c r="AZ1501" s="228"/>
      <c r="BA1501" s="228"/>
      <c r="BB1501" s="228"/>
      <c r="BC1501" s="228"/>
      <c r="BD1501" s="228"/>
      <c r="BE1501" s="228"/>
      <c r="BF1501" s="228"/>
      <c r="BG1501" s="228"/>
      <c r="BH1501" s="228"/>
      <c r="BI1501" s="228"/>
      <c r="BJ1501" s="228"/>
      <c r="BK1501" s="228"/>
      <c r="BL1501" s="228"/>
    </row>
    <row r="1502" spans="3:64" x14ac:dyDescent="0.2">
      <c r="C1502" s="14"/>
      <c r="D1502" s="14"/>
      <c r="AA1502" s="228"/>
      <c r="AB1502" s="228"/>
      <c r="AC1502" s="228"/>
      <c r="AD1502" s="228"/>
      <c r="AE1502" s="228"/>
      <c r="AG1502" s="246"/>
      <c r="AN1502" s="228"/>
      <c r="AO1502" s="228"/>
      <c r="AP1502" s="228"/>
      <c r="AQ1502" s="228"/>
      <c r="AR1502" s="228"/>
      <c r="AS1502" s="228"/>
      <c r="AT1502" s="228"/>
      <c r="AU1502" s="228"/>
      <c r="AV1502" s="228"/>
    </row>
    <row r="1503" spans="3:64" x14ac:dyDescent="0.2">
      <c r="C1503" s="14"/>
      <c r="D1503" s="14"/>
      <c r="AA1503" s="228"/>
      <c r="AB1503" s="228"/>
      <c r="AC1503" s="228"/>
      <c r="AD1503" s="228"/>
      <c r="AE1503" s="228"/>
      <c r="AG1503" s="246"/>
      <c r="AN1503" s="228"/>
      <c r="AO1503" s="228"/>
      <c r="AP1503" s="228"/>
      <c r="AQ1503" s="228"/>
      <c r="AR1503" s="228"/>
      <c r="AS1503" s="228"/>
      <c r="AT1503" s="228"/>
      <c r="AU1503" s="228"/>
      <c r="AV1503" s="228"/>
      <c r="AX1503" s="228"/>
    </row>
    <row r="1504" spans="3:64" x14ac:dyDescent="0.2">
      <c r="C1504" s="14"/>
      <c r="D1504" s="14"/>
      <c r="AA1504" s="228"/>
      <c r="AB1504" s="228"/>
      <c r="AC1504" s="228"/>
      <c r="AD1504" s="228"/>
      <c r="AE1504" s="228"/>
      <c r="AG1504" s="246"/>
      <c r="AN1504" s="228"/>
      <c r="AO1504" s="228"/>
      <c r="AP1504" s="228"/>
      <c r="AQ1504" s="228"/>
      <c r="AR1504" s="228"/>
      <c r="AS1504" s="228"/>
      <c r="AT1504" s="228"/>
      <c r="AU1504" s="228"/>
      <c r="AV1504" s="228"/>
      <c r="AW1504" s="228"/>
      <c r="AX1504" s="228"/>
      <c r="AY1504" s="228"/>
      <c r="AZ1504" s="228"/>
      <c r="BA1504" s="228"/>
      <c r="BB1504" s="228"/>
      <c r="BC1504" s="228"/>
      <c r="BD1504" s="228"/>
      <c r="BE1504" s="228"/>
      <c r="BF1504" s="228"/>
      <c r="BG1504" s="228"/>
      <c r="BH1504" s="228"/>
      <c r="BI1504" s="228"/>
      <c r="BJ1504" s="228"/>
      <c r="BK1504" s="228"/>
      <c r="BL1504" s="228"/>
    </row>
    <row r="1505" spans="3:64" x14ac:dyDescent="0.2">
      <c r="C1505" s="14"/>
      <c r="D1505" s="14"/>
      <c r="AA1505" s="228"/>
      <c r="AB1505" s="228"/>
      <c r="AC1505" s="228"/>
      <c r="AD1505" s="228"/>
      <c r="AE1505" s="228"/>
      <c r="AG1505" s="246"/>
      <c r="AN1505" s="228"/>
      <c r="AO1505" s="228"/>
      <c r="AP1505" s="228"/>
      <c r="AQ1505" s="228"/>
      <c r="AR1505" s="228"/>
      <c r="AS1505" s="228"/>
      <c r="AT1505" s="228"/>
      <c r="AU1505" s="228"/>
      <c r="AV1505" s="228"/>
    </row>
    <row r="1506" spans="3:64" x14ac:dyDescent="0.2">
      <c r="C1506" s="14"/>
      <c r="D1506" s="14"/>
      <c r="AA1506" s="228"/>
      <c r="AB1506" s="228"/>
      <c r="AC1506" s="228"/>
      <c r="AD1506" s="228"/>
      <c r="AE1506" s="228"/>
      <c r="AG1506" s="246"/>
      <c r="AN1506" s="228"/>
      <c r="AO1506" s="228"/>
      <c r="AP1506" s="228"/>
      <c r="AQ1506" s="228"/>
      <c r="AR1506" s="228"/>
      <c r="AS1506" s="228"/>
      <c r="AT1506" s="228"/>
      <c r="AU1506" s="228"/>
      <c r="AV1506" s="228"/>
    </row>
    <row r="1507" spans="3:64" x14ac:dyDescent="0.2">
      <c r="C1507" s="14"/>
      <c r="D1507" s="14"/>
      <c r="AA1507" s="228"/>
      <c r="AB1507" s="228"/>
      <c r="AC1507" s="228"/>
      <c r="AD1507" s="228"/>
      <c r="AE1507" s="228"/>
      <c r="AG1507" s="246"/>
      <c r="AN1507" s="228"/>
      <c r="AO1507" s="228"/>
      <c r="AP1507" s="228"/>
      <c r="AQ1507" s="228"/>
      <c r="AR1507" s="228"/>
      <c r="AS1507" s="228"/>
      <c r="AT1507" s="228"/>
      <c r="AU1507" s="228"/>
      <c r="AV1507" s="228"/>
      <c r="AX1507" s="228"/>
      <c r="AY1507" s="228"/>
      <c r="AZ1507" s="228"/>
      <c r="BA1507" s="228"/>
      <c r="BB1507" s="228"/>
      <c r="BC1507" s="228"/>
      <c r="BD1507" s="228"/>
      <c r="BE1507" s="228"/>
      <c r="BF1507" s="228"/>
      <c r="BG1507" s="228"/>
      <c r="BH1507" s="228"/>
      <c r="BI1507" s="228"/>
      <c r="BJ1507" s="228"/>
      <c r="BK1507" s="228"/>
      <c r="BL1507" s="228"/>
    </row>
    <row r="1508" spans="3:64" x14ac:dyDescent="0.2">
      <c r="C1508" s="14"/>
      <c r="D1508" s="14"/>
      <c r="AA1508" s="228"/>
      <c r="AB1508" s="228"/>
      <c r="AC1508" s="228"/>
      <c r="AD1508" s="228"/>
      <c r="AE1508" s="228"/>
      <c r="AG1508" s="246"/>
      <c r="AN1508" s="228"/>
      <c r="AO1508" s="228"/>
      <c r="AP1508" s="228"/>
      <c r="AQ1508" s="228"/>
      <c r="AR1508" s="228"/>
      <c r="AS1508" s="228"/>
      <c r="AT1508" s="228"/>
      <c r="AU1508" s="228"/>
      <c r="AV1508" s="228"/>
    </row>
    <row r="1509" spans="3:64" x14ac:dyDescent="0.2">
      <c r="C1509" s="14"/>
      <c r="D1509" s="14"/>
      <c r="AA1509" s="228"/>
      <c r="AB1509" s="228"/>
      <c r="AC1509" s="228"/>
      <c r="AD1509" s="228"/>
      <c r="AE1509" s="228"/>
      <c r="AG1509" s="246"/>
      <c r="AN1509" s="228"/>
      <c r="AO1509" s="228"/>
      <c r="AP1509" s="228"/>
      <c r="AQ1509" s="228"/>
      <c r="AR1509" s="228"/>
      <c r="AS1509" s="228"/>
      <c r="AT1509" s="228"/>
      <c r="AU1509" s="228"/>
      <c r="AV1509" s="228"/>
      <c r="AX1509" s="228"/>
      <c r="AY1509" s="228"/>
      <c r="AZ1509" s="228"/>
      <c r="BA1509" s="228"/>
      <c r="BB1509" s="228"/>
      <c r="BC1509" s="228"/>
      <c r="BD1509" s="228"/>
      <c r="BE1509" s="228"/>
      <c r="BF1509" s="228"/>
      <c r="BG1509" s="228"/>
      <c r="BH1509" s="228"/>
      <c r="BI1509" s="228"/>
      <c r="BJ1509" s="228"/>
      <c r="BK1509" s="228"/>
      <c r="BL1509" s="228"/>
    </row>
    <row r="1510" spans="3:64" x14ac:dyDescent="0.2">
      <c r="C1510" s="14"/>
      <c r="D1510" s="14"/>
      <c r="AA1510" s="228"/>
      <c r="AB1510" s="228"/>
      <c r="AC1510" s="228"/>
      <c r="AD1510" s="228"/>
      <c r="AE1510" s="228"/>
      <c r="AG1510" s="246"/>
      <c r="AN1510" s="228"/>
      <c r="AO1510" s="228"/>
      <c r="AP1510" s="228"/>
      <c r="AQ1510" s="228"/>
      <c r="AR1510" s="228"/>
      <c r="AS1510" s="228"/>
      <c r="AT1510" s="228"/>
      <c r="AU1510" s="228"/>
    </row>
    <row r="1511" spans="3:64" x14ac:dyDescent="0.2">
      <c r="C1511" s="14"/>
      <c r="D1511" s="14"/>
      <c r="AA1511" s="228"/>
      <c r="AB1511" s="228"/>
      <c r="AC1511" s="228"/>
      <c r="AD1511" s="228"/>
      <c r="AE1511" s="228"/>
      <c r="AG1511" s="246"/>
      <c r="AN1511" s="228"/>
      <c r="AO1511" s="228"/>
      <c r="AP1511" s="228"/>
      <c r="AQ1511" s="228"/>
      <c r="AR1511" s="228"/>
      <c r="AS1511" s="228"/>
      <c r="AT1511" s="228"/>
      <c r="AU1511" s="228"/>
      <c r="AV1511" s="228"/>
      <c r="AX1511" s="228"/>
    </row>
    <row r="1512" spans="3:64" x14ac:dyDescent="0.2">
      <c r="C1512" s="14"/>
      <c r="D1512" s="14"/>
      <c r="AA1512" s="228"/>
      <c r="AB1512" s="228"/>
      <c r="AC1512" s="228"/>
      <c r="AD1512" s="228"/>
      <c r="AE1512" s="228"/>
      <c r="AG1512" s="246"/>
      <c r="AN1512" s="228"/>
      <c r="AO1512" s="228"/>
      <c r="AP1512" s="228"/>
      <c r="AQ1512" s="228"/>
      <c r="AR1512" s="228"/>
      <c r="AS1512" s="228"/>
      <c r="AT1512" s="228"/>
      <c r="AU1512" s="228"/>
    </row>
    <row r="1513" spans="3:64" x14ac:dyDescent="0.2">
      <c r="C1513" s="14"/>
      <c r="D1513" s="14"/>
      <c r="AA1513" s="228"/>
      <c r="AB1513" s="228"/>
      <c r="AC1513" s="228"/>
      <c r="AD1513" s="228"/>
      <c r="AE1513" s="228"/>
      <c r="AG1513" s="246"/>
      <c r="AN1513" s="228"/>
      <c r="AO1513" s="228"/>
      <c r="AP1513" s="228"/>
      <c r="AQ1513" s="228"/>
      <c r="AR1513" s="228"/>
      <c r="AS1513" s="228"/>
      <c r="AT1513" s="228"/>
      <c r="AU1513" s="228"/>
      <c r="AV1513" s="228"/>
    </row>
    <row r="1514" spans="3:64" x14ac:dyDescent="0.2">
      <c r="C1514" s="14"/>
      <c r="D1514" s="14"/>
      <c r="AA1514" s="228"/>
      <c r="AB1514" s="228"/>
      <c r="AC1514" s="228"/>
      <c r="AD1514" s="228"/>
      <c r="AE1514" s="228"/>
      <c r="AG1514" s="246"/>
      <c r="AN1514" s="228"/>
      <c r="AO1514" s="228"/>
      <c r="AP1514" s="228"/>
      <c r="AQ1514" s="228"/>
      <c r="AR1514" s="228"/>
      <c r="AS1514" s="228"/>
      <c r="AT1514" s="228"/>
      <c r="AU1514" s="228"/>
      <c r="AV1514" s="228"/>
      <c r="AW1514" s="228"/>
      <c r="AX1514" s="228"/>
      <c r="AY1514" s="228"/>
      <c r="AZ1514" s="228"/>
      <c r="BA1514" s="228"/>
      <c r="BB1514" s="228"/>
      <c r="BC1514" s="228"/>
      <c r="BD1514" s="228"/>
      <c r="BE1514" s="228"/>
      <c r="BF1514" s="228"/>
      <c r="BG1514" s="228"/>
      <c r="BH1514" s="228"/>
      <c r="BI1514" s="228"/>
      <c r="BJ1514" s="228"/>
      <c r="BK1514" s="228"/>
      <c r="BL1514" s="228"/>
    </row>
    <row r="1515" spans="3:64" x14ac:dyDescent="0.2">
      <c r="C1515" s="14"/>
      <c r="D1515" s="14"/>
      <c r="AA1515" s="228"/>
      <c r="AB1515" s="228"/>
      <c r="AC1515" s="228"/>
      <c r="AD1515" s="228"/>
      <c r="AE1515" s="228"/>
      <c r="AG1515" s="246"/>
      <c r="AN1515" s="228"/>
      <c r="AO1515" s="228"/>
      <c r="AP1515" s="228"/>
      <c r="AQ1515" s="228"/>
      <c r="AR1515" s="228"/>
      <c r="AS1515" s="228"/>
      <c r="AT1515" s="228"/>
      <c r="AU1515" s="228"/>
    </row>
    <row r="1516" spans="3:64" x14ac:dyDescent="0.2">
      <c r="C1516" s="14"/>
      <c r="D1516" s="14"/>
      <c r="AA1516" s="228"/>
      <c r="AB1516" s="228"/>
      <c r="AC1516" s="228"/>
      <c r="AD1516" s="228"/>
      <c r="AE1516" s="228"/>
      <c r="AG1516" s="246"/>
      <c r="AN1516" s="228"/>
      <c r="AO1516" s="228"/>
      <c r="AP1516" s="228"/>
      <c r="AQ1516" s="228"/>
      <c r="AR1516" s="228"/>
      <c r="AS1516" s="228"/>
      <c r="AT1516" s="228"/>
      <c r="AU1516" s="228"/>
      <c r="AV1516" s="228"/>
      <c r="AX1516" s="228"/>
    </row>
    <row r="1517" spans="3:64" x14ac:dyDescent="0.2">
      <c r="C1517" s="14"/>
      <c r="D1517" s="14"/>
      <c r="AA1517" s="228"/>
      <c r="AB1517" s="228"/>
      <c r="AC1517" s="228"/>
      <c r="AD1517" s="228"/>
      <c r="AE1517" s="228"/>
      <c r="AG1517" s="246"/>
      <c r="AN1517" s="228"/>
      <c r="AO1517" s="228"/>
      <c r="AP1517" s="228"/>
      <c r="AQ1517" s="228"/>
      <c r="AR1517" s="228"/>
      <c r="AS1517" s="228"/>
      <c r="AT1517" s="228"/>
      <c r="AU1517" s="228"/>
      <c r="AV1517" s="228"/>
      <c r="AW1517" s="228"/>
      <c r="AX1517" s="228"/>
      <c r="AY1517" s="228"/>
      <c r="AZ1517" s="228"/>
      <c r="BA1517" s="228"/>
      <c r="BB1517" s="228"/>
      <c r="BC1517" s="228"/>
      <c r="BD1517" s="228"/>
      <c r="BE1517" s="228"/>
      <c r="BF1517" s="228"/>
      <c r="BG1517" s="228"/>
      <c r="BH1517" s="228"/>
      <c r="BI1517" s="228"/>
      <c r="BJ1517" s="228"/>
      <c r="BK1517" s="228"/>
      <c r="BL1517" s="228"/>
    </row>
    <row r="1518" spans="3:64" x14ac:dyDescent="0.2">
      <c r="C1518" s="14"/>
      <c r="D1518" s="14"/>
      <c r="AA1518" s="228"/>
      <c r="AB1518" s="228"/>
      <c r="AC1518" s="228"/>
      <c r="AD1518" s="228"/>
      <c r="AE1518" s="228"/>
      <c r="AG1518" s="246"/>
      <c r="AN1518" s="228"/>
      <c r="AO1518" s="228"/>
      <c r="AP1518" s="228"/>
      <c r="AQ1518" s="228"/>
      <c r="AR1518" s="228"/>
      <c r="AS1518" s="228"/>
      <c r="AT1518" s="228"/>
      <c r="AU1518" s="228"/>
      <c r="AV1518" s="228"/>
      <c r="AW1518" s="228"/>
      <c r="AX1518" s="228"/>
      <c r="AY1518" s="228"/>
      <c r="AZ1518" s="228"/>
      <c r="BA1518" s="228"/>
      <c r="BB1518" s="228"/>
      <c r="BC1518" s="228"/>
      <c r="BD1518" s="228"/>
      <c r="BE1518" s="228"/>
      <c r="BF1518" s="228"/>
      <c r="BG1518" s="228"/>
      <c r="BH1518" s="228"/>
      <c r="BI1518" s="228"/>
      <c r="BJ1518" s="228"/>
      <c r="BK1518" s="228"/>
      <c r="BL1518" s="228"/>
    </row>
    <row r="1519" spans="3:64" x14ac:dyDescent="0.2">
      <c r="C1519" s="14"/>
      <c r="D1519" s="14"/>
      <c r="AA1519" s="228"/>
      <c r="AB1519" s="228"/>
      <c r="AC1519" s="228"/>
      <c r="AD1519" s="228"/>
      <c r="AE1519" s="228"/>
      <c r="AG1519" s="246"/>
      <c r="AN1519" s="228"/>
      <c r="AO1519" s="228"/>
      <c r="AP1519" s="228"/>
      <c r="AQ1519" s="228"/>
      <c r="AR1519" s="228"/>
      <c r="AS1519" s="228"/>
      <c r="AT1519" s="228"/>
      <c r="AU1519" s="228"/>
      <c r="AV1519" s="228"/>
      <c r="AW1519" s="228"/>
      <c r="AX1519" s="228"/>
      <c r="AY1519" s="228"/>
      <c r="AZ1519" s="228"/>
      <c r="BA1519" s="228"/>
      <c r="BB1519" s="228"/>
      <c r="BC1519" s="228"/>
      <c r="BD1519" s="228"/>
      <c r="BE1519" s="228"/>
      <c r="BF1519" s="228"/>
      <c r="BG1519" s="228"/>
      <c r="BH1519" s="228"/>
      <c r="BI1519" s="228"/>
      <c r="BJ1519" s="228"/>
      <c r="BK1519" s="228"/>
      <c r="BL1519" s="228"/>
    </row>
    <row r="1520" spans="3:64" x14ac:dyDescent="0.2">
      <c r="C1520" s="14"/>
      <c r="D1520" s="14"/>
      <c r="AA1520" s="228"/>
      <c r="AB1520" s="228"/>
      <c r="AC1520" s="228"/>
      <c r="AD1520" s="228"/>
      <c r="AE1520" s="228"/>
      <c r="AG1520" s="246"/>
      <c r="AN1520" s="228"/>
      <c r="AO1520" s="228"/>
      <c r="AP1520" s="228"/>
      <c r="AQ1520" s="228"/>
      <c r="AR1520" s="228"/>
      <c r="AS1520" s="228"/>
      <c r="AT1520" s="228"/>
      <c r="AU1520" s="228"/>
      <c r="AV1520" s="228"/>
    </row>
    <row r="1521" spans="3:64" x14ac:dyDescent="0.2">
      <c r="C1521" s="14"/>
      <c r="D1521" s="14"/>
      <c r="AA1521" s="228"/>
      <c r="AB1521" s="228"/>
      <c r="AC1521" s="228"/>
      <c r="AD1521" s="228"/>
      <c r="AE1521" s="228"/>
      <c r="AG1521" s="246"/>
      <c r="AN1521" s="228"/>
      <c r="AO1521" s="228"/>
      <c r="AP1521" s="228"/>
      <c r="AQ1521" s="228"/>
      <c r="AR1521" s="228"/>
      <c r="AS1521" s="228"/>
      <c r="AT1521" s="228"/>
      <c r="AU1521" s="228"/>
      <c r="AV1521" s="228"/>
    </row>
    <row r="1522" spans="3:64" x14ac:dyDescent="0.2">
      <c r="C1522" s="14"/>
      <c r="D1522" s="14"/>
      <c r="AA1522" s="228"/>
      <c r="AB1522" s="228"/>
      <c r="AC1522" s="228"/>
      <c r="AD1522" s="228"/>
      <c r="AE1522" s="228"/>
      <c r="AG1522" s="246"/>
      <c r="AN1522" s="228"/>
      <c r="AO1522" s="228"/>
      <c r="AP1522" s="228"/>
      <c r="AQ1522" s="228"/>
      <c r="AR1522" s="228"/>
      <c r="AS1522" s="228"/>
      <c r="AT1522" s="228"/>
      <c r="AU1522" s="228"/>
      <c r="AV1522" s="228"/>
      <c r="AX1522" s="228"/>
      <c r="AY1522" s="228"/>
      <c r="AZ1522" s="228"/>
      <c r="BA1522" s="228"/>
      <c r="BB1522" s="228"/>
      <c r="BC1522" s="228"/>
      <c r="BD1522" s="228"/>
      <c r="BE1522" s="228"/>
      <c r="BF1522" s="228"/>
      <c r="BG1522" s="228"/>
      <c r="BH1522" s="228"/>
      <c r="BI1522" s="228"/>
      <c r="BJ1522" s="228"/>
      <c r="BK1522" s="228"/>
      <c r="BL1522" s="228"/>
    </row>
    <row r="1523" spans="3:64" x14ac:dyDescent="0.2">
      <c r="C1523" s="14"/>
      <c r="D1523" s="14"/>
      <c r="AA1523" s="228"/>
      <c r="AB1523" s="228"/>
      <c r="AC1523" s="228"/>
      <c r="AD1523" s="228"/>
      <c r="AE1523" s="228"/>
      <c r="AG1523" s="246"/>
      <c r="AN1523" s="228"/>
      <c r="AO1523" s="228"/>
      <c r="AP1523" s="228"/>
      <c r="AQ1523" s="228"/>
      <c r="AR1523" s="228"/>
      <c r="AS1523" s="228"/>
      <c r="AT1523" s="228"/>
      <c r="AU1523" s="228"/>
      <c r="AV1523" s="228"/>
    </row>
    <row r="1524" spans="3:64" x14ac:dyDescent="0.2">
      <c r="C1524" s="14"/>
      <c r="D1524" s="14"/>
      <c r="AA1524" s="228"/>
      <c r="AB1524" s="228"/>
      <c r="AC1524" s="228"/>
      <c r="AD1524" s="228"/>
      <c r="AE1524" s="228"/>
      <c r="AG1524" s="246"/>
      <c r="AN1524" s="228"/>
      <c r="AO1524" s="228"/>
      <c r="AP1524" s="228"/>
      <c r="AQ1524" s="228"/>
      <c r="AR1524" s="228"/>
      <c r="AS1524" s="228"/>
      <c r="AT1524" s="228"/>
      <c r="AU1524" s="228"/>
      <c r="AV1524" s="228"/>
      <c r="AX1524" s="228"/>
      <c r="AY1524" s="228"/>
      <c r="AZ1524" s="228"/>
      <c r="BA1524" s="228"/>
      <c r="BB1524" s="228"/>
      <c r="BC1524" s="228"/>
      <c r="BD1524" s="228"/>
      <c r="BE1524" s="228"/>
      <c r="BF1524" s="228"/>
      <c r="BG1524" s="228"/>
      <c r="BH1524" s="228"/>
      <c r="BI1524" s="228"/>
      <c r="BJ1524" s="228"/>
      <c r="BK1524" s="228"/>
      <c r="BL1524" s="228"/>
    </row>
    <row r="1525" spans="3:64" x14ac:dyDescent="0.2">
      <c r="C1525" s="14"/>
      <c r="D1525" s="14"/>
      <c r="AA1525" s="228"/>
      <c r="AB1525" s="228"/>
      <c r="AC1525" s="228"/>
      <c r="AD1525" s="228"/>
      <c r="AE1525" s="228"/>
      <c r="AG1525" s="246"/>
      <c r="AN1525" s="228"/>
      <c r="AO1525" s="228"/>
      <c r="AP1525" s="228"/>
      <c r="AQ1525" s="228"/>
      <c r="AR1525" s="228"/>
      <c r="AS1525" s="228"/>
      <c r="AT1525" s="228"/>
      <c r="AU1525" s="228"/>
      <c r="AV1525" s="228"/>
    </row>
    <row r="1526" spans="3:64" x14ac:dyDescent="0.2">
      <c r="C1526" s="14"/>
      <c r="D1526" s="14"/>
      <c r="AA1526" s="228"/>
      <c r="AB1526" s="228"/>
      <c r="AC1526" s="228"/>
      <c r="AD1526" s="228"/>
      <c r="AE1526" s="228"/>
      <c r="AG1526" s="246"/>
      <c r="AN1526" s="228"/>
      <c r="AO1526" s="228"/>
      <c r="AP1526" s="228"/>
      <c r="AQ1526" s="228"/>
      <c r="AR1526" s="228"/>
      <c r="AS1526" s="228"/>
      <c r="AT1526" s="228"/>
      <c r="AU1526" s="228"/>
      <c r="AV1526" s="228"/>
    </row>
    <row r="1527" spans="3:64" x14ac:dyDescent="0.2">
      <c r="C1527" s="14"/>
      <c r="D1527" s="14"/>
      <c r="AA1527" s="228"/>
      <c r="AB1527" s="228"/>
      <c r="AC1527" s="228"/>
      <c r="AD1527" s="228"/>
      <c r="AE1527" s="228"/>
      <c r="AG1527" s="246"/>
      <c r="AN1527" s="228"/>
      <c r="AO1527" s="228"/>
      <c r="AP1527" s="228"/>
      <c r="AQ1527" s="228"/>
      <c r="AR1527" s="228"/>
      <c r="AS1527" s="228"/>
      <c r="AT1527" s="228"/>
      <c r="AU1527" s="228"/>
      <c r="AV1527" s="228"/>
      <c r="AX1527" s="228"/>
    </row>
    <row r="1528" spans="3:64" x14ac:dyDescent="0.2">
      <c r="C1528" s="14"/>
      <c r="D1528" s="14"/>
      <c r="AA1528" s="228"/>
      <c r="AB1528" s="228"/>
      <c r="AC1528" s="228"/>
      <c r="AD1528" s="228"/>
      <c r="AE1528" s="228"/>
      <c r="AG1528" s="246"/>
      <c r="AN1528" s="228"/>
      <c r="AO1528" s="228"/>
      <c r="AP1528" s="228"/>
      <c r="AQ1528" s="228"/>
      <c r="AR1528" s="228"/>
      <c r="AS1528" s="228"/>
      <c r="AT1528" s="228"/>
      <c r="AU1528" s="228"/>
      <c r="AV1528" s="228"/>
    </row>
    <row r="1529" spans="3:64" x14ac:dyDescent="0.2">
      <c r="C1529" s="14"/>
      <c r="D1529" s="14"/>
      <c r="AA1529" s="228"/>
      <c r="AB1529" s="228"/>
      <c r="AC1529" s="228"/>
      <c r="AD1529" s="228"/>
      <c r="AE1529" s="228"/>
      <c r="AG1529" s="246"/>
      <c r="AN1529" s="228"/>
      <c r="AO1529" s="228"/>
      <c r="AP1529" s="228"/>
      <c r="AQ1529" s="228"/>
      <c r="AR1529" s="228"/>
      <c r="AS1529" s="228"/>
      <c r="AT1529" s="228"/>
      <c r="AU1529" s="228"/>
      <c r="AV1529" s="228"/>
      <c r="AX1529" s="228"/>
    </row>
    <row r="1530" spans="3:64" x14ac:dyDescent="0.2">
      <c r="C1530" s="14"/>
      <c r="D1530" s="14"/>
      <c r="AA1530" s="228"/>
      <c r="AB1530" s="228"/>
      <c r="AC1530" s="228"/>
      <c r="AD1530" s="228"/>
      <c r="AE1530" s="228"/>
      <c r="AG1530" s="246"/>
      <c r="AN1530" s="228"/>
      <c r="AO1530" s="228"/>
      <c r="AP1530" s="228"/>
      <c r="AQ1530" s="228"/>
      <c r="AR1530" s="228"/>
      <c r="AS1530" s="228"/>
      <c r="AT1530" s="228"/>
      <c r="AU1530" s="228"/>
      <c r="AV1530" s="228"/>
    </row>
    <row r="1531" spans="3:64" x14ac:dyDescent="0.2">
      <c r="C1531" s="14"/>
      <c r="D1531" s="14"/>
      <c r="AA1531" s="228"/>
      <c r="AB1531" s="228"/>
      <c r="AC1531" s="228"/>
      <c r="AD1531" s="228"/>
      <c r="AE1531" s="228"/>
      <c r="AG1531" s="246"/>
      <c r="AN1531" s="228"/>
      <c r="AO1531" s="228"/>
      <c r="AP1531" s="228"/>
      <c r="AQ1531" s="228"/>
      <c r="AR1531" s="228"/>
      <c r="AS1531" s="228"/>
      <c r="AT1531" s="228"/>
      <c r="AU1531" s="228"/>
      <c r="AV1531" s="228"/>
    </row>
    <row r="1532" spans="3:64" x14ac:dyDescent="0.2">
      <c r="C1532" s="14"/>
      <c r="D1532" s="14"/>
      <c r="AA1532" s="228"/>
      <c r="AB1532" s="228"/>
      <c r="AC1532" s="228"/>
      <c r="AD1532" s="228"/>
      <c r="AE1532" s="228"/>
      <c r="AG1532" s="246"/>
      <c r="AN1532" s="228"/>
      <c r="AO1532" s="228"/>
      <c r="AP1532" s="228"/>
      <c r="AQ1532" s="228"/>
      <c r="AR1532" s="228"/>
      <c r="AS1532" s="228"/>
      <c r="AT1532" s="228"/>
      <c r="AU1532" s="228"/>
      <c r="AV1532" s="228"/>
    </row>
    <row r="1533" spans="3:64" x14ac:dyDescent="0.2">
      <c r="C1533" s="14"/>
      <c r="D1533" s="14"/>
      <c r="AA1533" s="228"/>
      <c r="AB1533" s="228"/>
      <c r="AC1533" s="228"/>
      <c r="AD1533" s="228"/>
      <c r="AE1533" s="228"/>
      <c r="AG1533" s="246"/>
      <c r="AN1533" s="228"/>
      <c r="AO1533" s="228"/>
      <c r="AP1533" s="228"/>
      <c r="AQ1533" s="228"/>
      <c r="AR1533" s="228"/>
      <c r="AS1533" s="228"/>
      <c r="AT1533" s="228"/>
      <c r="AU1533" s="228"/>
    </row>
    <row r="1534" spans="3:64" x14ac:dyDescent="0.2">
      <c r="C1534" s="14"/>
      <c r="D1534" s="14"/>
      <c r="AA1534" s="228"/>
      <c r="AB1534" s="228"/>
      <c r="AC1534" s="228"/>
      <c r="AD1534" s="228"/>
      <c r="AE1534" s="228"/>
      <c r="AG1534" s="246"/>
      <c r="AN1534" s="228"/>
      <c r="AO1534" s="228"/>
      <c r="AP1534" s="228"/>
      <c r="AQ1534" s="228"/>
      <c r="AR1534" s="228"/>
      <c r="AS1534" s="228"/>
      <c r="AT1534" s="228"/>
      <c r="AU1534" s="228"/>
      <c r="AV1534" s="228"/>
    </row>
    <row r="1535" spans="3:64" x14ac:dyDescent="0.2">
      <c r="C1535" s="14"/>
      <c r="D1535" s="14"/>
      <c r="AA1535" s="228"/>
      <c r="AB1535" s="228"/>
      <c r="AC1535" s="228"/>
      <c r="AD1535" s="228"/>
      <c r="AE1535" s="228"/>
      <c r="AG1535" s="246"/>
      <c r="AN1535" s="228"/>
      <c r="AO1535" s="228"/>
      <c r="AP1535" s="228"/>
      <c r="AQ1535" s="228"/>
      <c r="AR1535" s="228"/>
      <c r="AS1535" s="228"/>
      <c r="AT1535" s="228"/>
      <c r="AU1535" s="228"/>
      <c r="AV1535" s="228"/>
      <c r="AW1535" s="228"/>
      <c r="AX1535" s="228"/>
      <c r="AY1535" s="228"/>
      <c r="AZ1535" s="228"/>
      <c r="BA1535" s="228"/>
      <c r="BB1535" s="228"/>
      <c r="BC1535" s="228"/>
      <c r="BD1535" s="228"/>
      <c r="BE1535" s="228"/>
      <c r="BF1535" s="228"/>
      <c r="BG1535" s="228"/>
      <c r="BH1535" s="228"/>
      <c r="BI1535" s="228"/>
      <c r="BJ1535" s="228"/>
      <c r="BK1535" s="228"/>
      <c r="BL1535" s="228"/>
    </row>
    <row r="1536" spans="3:64" x14ac:dyDescent="0.2">
      <c r="C1536" s="14"/>
      <c r="D1536" s="14"/>
      <c r="AA1536" s="228"/>
      <c r="AB1536" s="228"/>
      <c r="AC1536" s="228"/>
      <c r="AD1536" s="228"/>
      <c r="AE1536" s="228"/>
      <c r="AG1536" s="246"/>
      <c r="AN1536" s="228"/>
      <c r="AO1536" s="228"/>
      <c r="AP1536" s="228"/>
      <c r="AQ1536" s="228"/>
      <c r="AR1536" s="228"/>
      <c r="AS1536" s="228"/>
      <c r="AT1536" s="228"/>
      <c r="AU1536" s="228"/>
    </row>
    <row r="1537" spans="3:64" x14ac:dyDescent="0.2">
      <c r="C1537" s="14"/>
      <c r="D1537" s="14"/>
      <c r="AA1537" s="228"/>
      <c r="AB1537" s="228"/>
      <c r="AC1537" s="228"/>
      <c r="AD1537" s="228"/>
      <c r="AE1537" s="228"/>
      <c r="AG1537" s="246"/>
      <c r="AN1537" s="228"/>
      <c r="AO1537" s="228"/>
      <c r="AP1537" s="228"/>
      <c r="AQ1537" s="228"/>
      <c r="AR1537" s="228"/>
      <c r="AS1537" s="228"/>
      <c r="AT1537" s="228"/>
      <c r="AU1537" s="228"/>
    </row>
    <row r="1538" spans="3:64" x14ac:dyDescent="0.2">
      <c r="C1538" s="14"/>
      <c r="D1538" s="14"/>
      <c r="AA1538" s="228"/>
      <c r="AB1538" s="228"/>
      <c r="AC1538" s="228"/>
      <c r="AD1538" s="228"/>
      <c r="AE1538" s="228"/>
      <c r="AG1538" s="246"/>
      <c r="AN1538" s="228"/>
      <c r="AO1538" s="228"/>
      <c r="AP1538" s="228"/>
      <c r="AQ1538" s="228"/>
      <c r="AR1538" s="228"/>
      <c r="AS1538" s="228"/>
      <c r="AT1538" s="228"/>
      <c r="AU1538" s="228"/>
    </row>
    <row r="1539" spans="3:64" x14ac:dyDescent="0.2">
      <c r="C1539" s="14"/>
      <c r="D1539" s="14"/>
      <c r="AA1539" s="228"/>
      <c r="AB1539" s="228"/>
      <c r="AC1539" s="228"/>
      <c r="AD1539" s="228"/>
      <c r="AE1539" s="228"/>
      <c r="AG1539" s="246"/>
      <c r="AN1539" s="228"/>
      <c r="AO1539" s="228"/>
      <c r="AP1539" s="228"/>
      <c r="AQ1539" s="228"/>
      <c r="AR1539" s="228"/>
      <c r="AS1539" s="228"/>
      <c r="AT1539" s="228"/>
      <c r="AU1539" s="228"/>
      <c r="AV1539" s="228"/>
    </row>
    <row r="1540" spans="3:64" x14ac:dyDescent="0.2">
      <c r="C1540" s="14"/>
      <c r="D1540" s="14"/>
      <c r="AA1540" s="228"/>
      <c r="AB1540" s="228"/>
      <c r="AC1540" s="228"/>
      <c r="AD1540" s="228"/>
      <c r="AE1540" s="228"/>
      <c r="AG1540" s="246"/>
      <c r="AN1540" s="228"/>
      <c r="AO1540" s="228"/>
      <c r="AP1540" s="228"/>
      <c r="AQ1540" s="228"/>
      <c r="AR1540" s="228"/>
      <c r="AS1540" s="228"/>
      <c r="AT1540" s="228"/>
      <c r="AU1540" s="228"/>
      <c r="AV1540" s="228"/>
    </row>
    <row r="1541" spans="3:64" x14ac:dyDescent="0.2">
      <c r="C1541" s="14"/>
      <c r="D1541" s="14"/>
      <c r="AA1541" s="228"/>
      <c r="AB1541" s="228"/>
      <c r="AC1541" s="228"/>
      <c r="AD1541" s="228"/>
      <c r="AE1541" s="228"/>
      <c r="AG1541" s="246"/>
      <c r="AN1541" s="228"/>
      <c r="AO1541" s="228"/>
      <c r="AP1541" s="228"/>
      <c r="AQ1541" s="228"/>
      <c r="AR1541" s="228"/>
      <c r="AS1541" s="228"/>
      <c r="AT1541" s="228"/>
      <c r="AU1541" s="228"/>
      <c r="AV1541" s="228"/>
    </row>
    <row r="1542" spans="3:64" x14ac:dyDescent="0.2">
      <c r="C1542" s="14"/>
      <c r="D1542" s="14"/>
      <c r="AA1542" s="228"/>
      <c r="AB1542" s="228"/>
      <c r="AC1542" s="228"/>
      <c r="AD1542" s="228"/>
      <c r="AE1542" s="228"/>
      <c r="AG1542" s="246"/>
      <c r="AN1542" s="228"/>
      <c r="AO1542" s="228"/>
      <c r="AP1542" s="228"/>
      <c r="AQ1542" s="228"/>
      <c r="AR1542" s="228"/>
      <c r="AS1542" s="228"/>
      <c r="AT1542" s="228"/>
      <c r="AU1542" s="228"/>
    </row>
    <row r="1543" spans="3:64" x14ac:dyDescent="0.2">
      <c r="C1543" s="14"/>
      <c r="D1543" s="14"/>
      <c r="AA1543" s="228"/>
      <c r="AB1543" s="228"/>
      <c r="AC1543" s="228"/>
      <c r="AD1543" s="228"/>
      <c r="AE1543" s="228"/>
      <c r="AG1543" s="246"/>
      <c r="AN1543" s="228"/>
      <c r="AO1543" s="228"/>
      <c r="AP1543" s="228"/>
      <c r="AQ1543" s="228"/>
      <c r="AR1543" s="228"/>
      <c r="AS1543" s="228"/>
      <c r="AT1543" s="228"/>
      <c r="AU1543" s="228"/>
      <c r="AV1543" s="228"/>
      <c r="AW1543" s="228"/>
      <c r="AX1543" s="228"/>
      <c r="AY1543" s="228"/>
      <c r="AZ1543" s="228"/>
      <c r="BA1543" s="228"/>
      <c r="BB1543" s="228"/>
      <c r="BC1543" s="228"/>
      <c r="BD1543" s="228"/>
      <c r="BE1543" s="228"/>
      <c r="BF1543" s="228"/>
      <c r="BG1543" s="228"/>
      <c r="BH1543" s="228"/>
      <c r="BI1543" s="228"/>
      <c r="BJ1543" s="228"/>
      <c r="BK1543" s="228"/>
      <c r="BL1543" s="228"/>
    </row>
    <row r="1544" spans="3:64" x14ac:dyDescent="0.2">
      <c r="C1544" s="14"/>
      <c r="D1544" s="14"/>
      <c r="AA1544" s="228"/>
      <c r="AB1544" s="228"/>
      <c r="AC1544" s="228"/>
      <c r="AD1544" s="228"/>
      <c r="AE1544" s="228"/>
      <c r="AG1544" s="246"/>
      <c r="AN1544" s="228"/>
      <c r="AO1544" s="228"/>
      <c r="AP1544" s="228"/>
      <c r="AQ1544" s="228"/>
      <c r="AR1544" s="228"/>
      <c r="AS1544" s="228"/>
      <c r="AT1544" s="228"/>
      <c r="AU1544" s="228"/>
      <c r="AV1544" s="228"/>
      <c r="AX1544" s="228"/>
      <c r="AY1544" s="228"/>
      <c r="AZ1544" s="228"/>
      <c r="BA1544" s="228"/>
      <c r="BB1544" s="228"/>
      <c r="BC1544" s="228"/>
      <c r="BD1544" s="228"/>
      <c r="BE1544" s="228"/>
      <c r="BF1544" s="228"/>
      <c r="BG1544" s="228"/>
      <c r="BH1544" s="228"/>
      <c r="BI1544" s="228"/>
      <c r="BJ1544" s="228"/>
      <c r="BK1544" s="228"/>
      <c r="BL1544" s="228"/>
    </row>
    <row r="1545" spans="3:64" x14ac:dyDescent="0.2">
      <c r="C1545" s="14"/>
      <c r="D1545" s="14"/>
      <c r="AA1545" s="228"/>
      <c r="AB1545" s="228"/>
      <c r="AC1545" s="228"/>
      <c r="AD1545" s="228"/>
      <c r="AE1545" s="228"/>
      <c r="AG1545" s="246"/>
      <c r="AN1545" s="228"/>
      <c r="AO1545" s="228"/>
      <c r="AP1545" s="228"/>
      <c r="AQ1545" s="228"/>
      <c r="AR1545" s="228"/>
      <c r="AS1545" s="228"/>
      <c r="AT1545" s="228"/>
      <c r="AU1545" s="228"/>
    </row>
    <row r="1546" spans="3:64" x14ac:dyDescent="0.2">
      <c r="C1546" s="14"/>
      <c r="D1546" s="14"/>
      <c r="AA1546" s="228"/>
      <c r="AB1546" s="228"/>
      <c r="AC1546" s="228"/>
      <c r="AD1546" s="228"/>
      <c r="AE1546" s="228"/>
      <c r="AG1546" s="246"/>
      <c r="AN1546" s="228"/>
      <c r="AO1546" s="228"/>
      <c r="AP1546" s="228"/>
      <c r="AQ1546" s="228"/>
      <c r="AR1546" s="228"/>
      <c r="AS1546" s="228"/>
      <c r="AT1546" s="228"/>
      <c r="AU1546" s="228"/>
      <c r="AV1546" s="228"/>
    </row>
    <row r="1547" spans="3:64" x14ac:dyDescent="0.2">
      <c r="C1547" s="14"/>
      <c r="D1547" s="14"/>
      <c r="AA1547" s="228"/>
      <c r="AB1547" s="228"/>
      <c r="AC1547" s="228"/>
      <c r="AD1547" s="228"/>
      <c r="AE1547" s="228"/>
      <c r="AG1547" s="246"/>
      <c r="AN1547" s="228"/>
      <c r="AO1547" s="228"/>
      <c r="AP1547" s="228"/>
      <c r="AQ1547" s="228"/>
      <c r="AR1547" s="228"/>
      <c r="AS1547" s="228"/>
      <c r="AT1547" s="228"/>
      <c r="AU1547" s="228"/>
    </row>
    <row r="1548" spans="3:64" x14ac:dyDescent="0.2">
      <c r="C1548" s="14"/>
      <c r="D1548" s="14"/>
      <c r="AA1548" s="228"/>
      <c r="AB1548" s="228"/>
      <c r="AC1548" s="228"/>
      <c r="AD1548" s="228"/>
      <c r="AE1548" s="228"/>
      <c r="AG1548" s="246"/>
      <c r="AN1548" s="228"/>
      <c r="AO1548" s="228"/>
      <c r="AP1548" s="228"/>
      <c r="AQ1548" s="228"/>
      <c r="AR1548" s="228"/>
      <c r="AS1548" s="228"/>
      <c r="AT1548" s="228"/>
      <c r="AU1548" s="228"/>
      <c r="AV1548" s="228"/>
      <c r="AW1548" s="228"/>
      <c r="AX1548" s="228"/>
      <c r="AY1548" s="228"/>
      <c r="AZ1548" s="228"/>
      <c r="BA1548" s="228"/>
      <c r="BB1548" s="228"/>
      <c r="BC1548" s="228"/>
      <c r="BD1548" s="228"/>
      <c r="BE1548" s="228"/>
      <c r="BF1548" s="228"/>
      <c r="BG1548" s="228"/>
      <c r="BH1548" s="228"/>
      <c r="BI1548" s="228"/>
      <c r="BJ1548" s="228"/>
      <c r="BK1548" s="228"/>
      <c r="BL1548" s="228"/>
    </row>
    <row r="1549" spans="3:64" x14ac:dyDescent="0.2">
      <c r="C1549" s="14"/>
      <c r="D1549" s="14"/>
      <c r="AA1549" s="228"/>
      <c r="AB1549" s="228"/>
      <c r="AC1549" s="228"/>
      <c r="AD1549" s="228"/>
      <c r="AE1549" s="228"/>
      <c r="AG1549" s="246"/>
      <c r="AN1549" s="228"/>
      <c r="AO1549" s="228"/>
      <c r="AP1549" s="228"/>
      <c r="AQ1549" s="228"/>
      <c r="AR1549" s="228"/>
      <c r="AS1549" s="228"/>
      <c r="AT1549" s="228"/>
      <c r="AU1549" s="228"/>
    </row>
    <row r="1550" spans="3:64" x14ac:dyDescent="0.2">
      <c r="C1550" s="14"/>
      <c r="D1550" s="14"/>
      <c r="AA1550" s="228"/>
      <c r="AB1550" s="228"/>
      <c r="AC1550" s="228"/>
      <c r="AD1550" s="228"/>
      <c r="AE1550" s="228"/>
      <c r="AG1550" s="246"/>
      <c r="AN1550" s="228"/>
      <c r="AO1550" s="228"/>
      <c r="AP1550" s="228"/>
      <c r="AQ1550" s="228"/>
      <c r="AR1550" s="228"/>
      <c r="AS1550" s="228"/>
      <c r="AT1550" s="228"/>
      <c r="AU1550" s="228"/>
      <c r="AV1550" s="228"/>
      <c r="AX1550" s="228"/>
    </row>
    <row r="1551" spans="3:64" x14ac:dyDescent="0.2">
      <c r="C1551" s="14"/>
      <c r="D1551" s="14"/>
      <c r="AA1551" s="228"/>
      <c r="AB1551" s="228"/>
      <c r="AC1551" s="228"/>
      <c r="AD1551" s="228"/>
      <c r="AE1551" s="228"/>
      <c r="AG1551" s="246"/>
      <c r="AN1551" s="228"/>
      <c r="AO1551" s="228"/>
      <c r="AP1551" s="228"/>
      <c r="AQ1551" s="228"/>
      <c r="AR1551" s="228"/>
      <c r="AS1551" s="228"/>
      <c r="AT1551" s="228"/>
      <c r="AU1551" s="228"/>
      <c r="AV1551" s="228"/>
      <c r="AX1551" s="228"/>
    </row>
    <row r="1552" spans="3:64" x14ac:dyDescent="0.2">
      <c r="C1552" s="14"/>
      <c r="D1552" s="14"/>
      <c r="AA1552" s="228"/>
      <c r="AB1552" s="228"/>
      <c r="AC1552" s="228"/>
      <c r="AD1552" s="228"/>
      <c r="AE1552" s="228"/>
      <c r="AG1552" s="246"/>
      <c r="AN1552" s="228"/>
      <c r="AO1552" s="228"/>
      <c r="AP1552" s="228"/>
      <c r="AQ1552" s="228"/>
      <c r="AR1552" s="228"/>
      <c r="AS1552" s="228"/>
      <c r="AT1552" s="228"/>
      <c r="AU1552" s="228"/>
      <c r="AV1552" s="228"/>
      <c r="AX1552" s="228"/>
    </row>
    <row r="1553" spans="3:64" x14ac:dyDescent="0.2">
      <c r="C1553" s="14"/>
      <c r="D1553" s="14"/>
      <c r="AA1553" s="228"/>
      <c r="AB1553" s="228"/>
      <c r="AC1553" s="228"/>
      <c r="AD1553" s="228"/>
      <c r="AE1553" s="228"/>
      <c r="AG1553" s="246"/>
      <c r="AN1553" s="228"/>
      <c r="AO1553" s="228"/>
      <c r="AP1553" s="228"/>
      <c r="AQ1553" s="228"/>
      <c r="AR1553" s="228"/>
      <c r="AS1553" s="228"/>
      <c r="AT1553" s="228"/>
      <c r="AU1553" s="228"/>
      <c r="AV1553" s="228"/>
    </row>
    <row r="1554" spans="3:64" x14ac:dyDescent="0.2">
      <c r="C1554" s="14"/>
      <c r="D1554" s="14"/>
      <c r="AA1554" s="228"/>
      <c r="AB1554" s="228"/>
      <c r="AC1554" s="228"/>
      <c r="AD1554" s="228"/>
      <c r="AE1554" s="228"/>
      <c r="AG1554" s="246"/>
      <c r="AN1554" s="228"/>
      <c r="AO1554" s="228"/>
      <c r="AP1554" s="228"/>
      <c r="AQ1554" s="228"/>
      <c r="AR1554" s="228"/>
      <c r="AS1554" s="228"/>
      <c r="AT1554" s="228"/>
      <c r="AU1554" s="228"/>
    </row>
    <row r="1555" spans="3:64" x14ac:dyDescent="0.2">
      <c r="C1555" s="14"/>
      <c r="D1555" s="14"/>
      <c r="AA1555" s="228"/>
      <c r="AB1555" s="228"/>
      <c r="AC1555" s="228"/>
      <c r="AD1555" s="228"/>
      <c r="AE1555" s="228"/>
      <c r="AG1555" s="246"/>
      <c r="AN1555" s="228"/>
      <c r="AO1555" s="228"/>
      <c r="AP1555" s="228"/>
      <c r="AQ1555" s="228"/>
      <c r="AR1555" s="228"/>
      <c r="AS1555" s="228"/>
      <c r="AT1555" s="228"/>
      <c r="AU1555" s="228"/>
      <c r="AV1555" s="228"/>
    </row>
    <row r="1556" spans="3:64" x14ac:dyDescent="0.2">
      <c r="C1556" s="14"/>
      <c r="D1556" s="14"/>
      <c r="AA1556" s="228"/>
      <c r="AB1556" s="228"/>
      <c r="AC1556" s="228"/>
      <c r="AD1556" s="228"/>
      <c r="AE1556" s="228"/>
      <c r="AG1556" s="246"/>
      <c r="AN1556" s="228"/>
      <c r="AO1556" s="228"/>
      <c r="AP1556" s="228"/>
      <c r="AQ1556" s="228"/>
      <c r="AR1556" s="228"/>
      <c r="AS1556" s="228"/>
      <c r="AT1556" s="228"/>
      <c r="AU1556" s="228"/>
      <c r="AV1556" s="228"/>
    </row>
    <row r="1557" spans="3:64" x14ac:dyDescent="0.2">
      <c r="C1557" s="14"/>
      <c r="D1557" s="14"/>
      <c r="AA1557" s="228"/>
      <c r="AB1557" s="228"/>
      <c r="AC1557" s="228"/>
      <c r="AD1557" s="228"/>
      <c r="AE1557" s="228"/>
      <c r="AG1557" s="246"/>
      <c r="AN1557" s="228"/>
      <c r="AO1557" s="228"/>
      <c r="AP1557" s="228"/>
      <c r="AQ1557" s="228"/>
      <c r="AR1557" s="228"/>
      <c r="AS1557" s="228"/>
      <c r="AT1557" s="228"/>
      <c r="AU1557" s="228"/>
      <c r="AV1557" s="228"/>
      <c r="AW1557" s="228"/>
      <c r="AX1557" s="228"/>
      <c r="AY1557" s="228"/>
      <c r="AZ1557" s="228"/>
      <c r="BA1557" s="228"/>
      <c r="BB1557" s="228"/>
      <c r="BC1557" s="228"/>
      <c r="BD1557" s="228"/>
      <c r="BE1557" s="228"/>
      <c r="BF1557" s="228"/>
      <c r="BG1557" s="228"/>
      <c r="BH1557" s="228"/>
      <c r="BI1557" s="228"/>
      <c r="BJ1557" s="228"/>
      <c r="BK1557" s="228"/>
      <c r="BL1557" s="228"/>
    </row>
    <row r="1558" spans="3:64" x14ac:dyDescent="0.2">
      <c r="C1558" s="14"/>
      <c r="D1558" s="14"/>
      <c r="AA1558" s="228"/>
      <c r="AB1558" s="228"/>
      <c r="AC1558" s="228"/>
      <c r="AD1558" s="228"/>
      <c r="AE1558" s="228"/>
      <c r="AG1558" s="246"/>
      <c r="AN1558" s="228"/>
      <c r="AO1558" s="228"/>
      <c r="AP1558" s="228"/>
      <c r="AQ1558" s="228"/>
      <c r="AR1558" s="228"/>
      <c r="AS1558" s="228"/>
      <c r="AT1558" s="228"/>
      <c r="AU1558" s="228"/>
    </row>
    <row r="1559" spans="3:64" x14ac:dyDescent="0.2">
      <c r="C1559" s="14"/>
      <c r="D1559" s="14"/>
      <c r="AA1559" s="228"/>
      <c r="AB1559" s="228"/>
      <c r="AC1559" s="228"/>
      <c r="AD1559" s="228"/>
      <c r="AE1559" s="228"/>
      <c r="AG1559" s="246"/>
      <c r="AN1559" s="228"/>
      <c r="AO1559" s="228"/>
      <c r="AP1559" s="228"/>
      <c r="AQ1559" s="228"/>
      <c r="AR1559" s="228"/>
      <c r="AS1559" s="228"/>
      <c r="AT1559" s="228"/>
      <c r="AU1559" s="228"/>
    </row>
    <row r="1560" spans="3:64" x14ac:dyDescent="0.2">
      <c r="C1560" s="14"/>
      <c r="D1560" s="14"/>
      <c r="AA1560" s="228"/>
      <c r="AB1560" s="228"/>
      <c r="AC1560" s="228"/>
      <c r="AD1560" s="228"/>
      <c r="AE1560" s="228"/>
      <c r="AG1560" s="246"/>
      <c r="AN1560" s="228"/>
      <c r="AO1560" s="228"/>
      <c r="AP1560" s="228"/>
      <c r="AQ1560" s="228"/>
      <c r="AR1560" s="228"/>
      <c r="AS1560" s="228"/>
      <c r="AT1560" s="228"/>
      <c r="AU1560" s="228"/>
      <c r="AV1560" s="228"/>
      <c r="AW1560" s="228"/>
      <c r="AX1560" s="228"/>
      <c r="AY1560" s="228"/>
      <c r="AZ1560" s="228"/>
      <c r="BA1560" s="228"/>
      <c r="BB1560" s="228"/>
      <c r="BC1560" s="228"/>
      <c r="BD1560" s="228"/>
      <c r="BE1560" s="228"/>
      <c r="BF1560" s="228"/>
      <c r="BG1560" s="228"/>
      <c r="BH1560" s="228"/>
      <c r="BI1560" s="228"/>
      <c r="BJ1560" s="228"/>
      <c r="BK1560" s="228"/>
      <c r="BL1560" s="228"/>
    </row>
    <row r="1561" spans="3:64" x14ac:dyDescent="0.2">
      <c r="C1561" s="14"/>
      <c r="D1561" s="14"/>
      <c r="AA1561" s="228"/>
      <c r="AB1561" s="228"/>
      <c r="AC1561" s="228"/>
      <c r="AD1561" s="228"/>
      <c r="AE1561" s="228"/>
      <c r="AG1561" s="246"/>
      <c r="AN1561" s="228"/>
      <c r="AO1561" s="228"/>
      <c r="AP1561" s="228"/>
      <c r="AQ1561" s="228"/>
      <c r="AR1561" s="228"/>
      <c r="AS1561" s="228"/>
      <c r="AT1561" s="228"/>
      <c r="AU1561" s="228"/>
      <c r="AV1561" s="228"/>
      <c r="AX1561" s="228"/>
      <c r="AY1561" s="228"/>
      <c r="AZ1561" s="228"/>
      <c r="BA1561" s="228"/>
      <c r="BB1561" s="228"/>
      <c r="BC1561" s="228"/>
      <c r="BD1561" s="228"/>
      <c r="BE1561" s="228"/>
      <c r="BF1561" s="228"/>
      <c r="BG1561" s="228"/>
      <c r="BH1561" s="228"/>
      <c r="BI1561" s="228"/>
      <c r="BJ1561" s="228"/>
      <c r="BK1561" s="228"/>
      <c r="BL1561" s="228"/>
    </row>
    <row r="1562" spans="3:64" x14ac:dyDescent="0.2">
      <c r="C1562" s="14"/>
      <c r="D1562" s="14"/>
      <c r="AA1562" s="228"/>
      <c r="AB1562" s="228"/>
      <c r="AC1562" s="228"/>
      <c r="AD1562" s="228"/>
      <c r="AE1562" s="228"/>
      <c r="AG1562" s="246"/>
      <c r="AN1562" s="228"/>
      <c r="AO1562" s="228"/>
      <c r="AP1562" s="228"/>
      <c r="AQ1562" s="228"/>
      <c r="AR1562" s="228"/>
      <c r="AS1562" s="228"/>
      <c r="AT1562" s="228"/>
      <c r="AU1562" s="228"/>
      <c r="AV1562" s="228"/>
      <c r="AX1562" s="228"/>
    </row>
    <row r="1563" spans="3:64" x14ac:dyDescent="0.2">
      <c r="C1563" s="14"/>
      <c r="D1563" s="14"/>
      <c r="AA1563" s="228"/>
      <c r="AB1563" s="228"/>
      <c r="AC1563" s="228"/>
      <c r="AD1563" s="228"/>
      <c r="AE1563" s="228"/>
      <c r="AG1563" s="246"/>
      <c r="AN1563" s="228"/>
      <c r="AO1563" s="228"/>
      <c r="AP1563" s="228"/>
      <c r="AQ1563" s="228"/>
      <c r="AR1563" s="228"/>
      <c r="AS1563" s="228"/>
      <c r="AT1563" s="228"/>
      <c r="AU1563" s="228"/>
    </row>
    <row r="1564" spans="3:64" x14ac:dyDescent="0.2">
      <c r="C1564" s="14"/>
      <c r="D1564" s="14"/>
      <c r="AA1564" s="228"/>
      <c r="AB1564" s="228"/>
      <c r="AC1564" s="228"/>
      <c r="AD1564" s="228"/>
      <c r="AE1564" s="228"/>
      <c r="AG1564" s="246"/>
      <c r="AN1564" s="228"/>
      <c r="AO1564" s="228"/>
      <c r="AP1564" s="228"/>
      <c r="AQ1564" s="228"/>
      <c r="AR1564" s="228"/>
      <c r="AS1564" s="228"/>
      <c r="AT1564" s="228"/>
      <c r="AU1564" s="228"/>
      <c r="AV1564" s="228"/>
    </row>
    <row r="1565" spans="3:64" x14ac:dyDescent="0.2">
      <c r="C1565" s="14"/>
      <c r="D1565" s="14"/>
      <c r="AA1565" s="228"/>
      <c r="AB1565" s="228"/>
      <c r="AC1565" s="228"/>
      <c r="AD1565" s="228"/>
      <c r="AE1565" s="228"/>
      <c r="AG1565" s="246"/>
      <c r="AN1565" s="228"/>
      <c r="AO1565" s="228"/>
      <c r="AP1565" s="228"/>
      <c r="AQ1565" s="228"/>
      <c r="AR1565" s="228"/>
      <c r="AS1565" s="228"/>
      <c r="AT1565" s="228"/>
      <c r="AU1565" s="228"/>
      <c r="AV1565" s="228"/>
    </row>
    <row r="1566" spans="3:64" x14ac:dyDescent="0.2">
      <c r="C1566" s="14"/>
      <c r="D1566" s="14"/>
      <c r="AA1566" s="228"/>
      <c r="AB1566" s="228"/>
      <c r="AC1566" s="228"/>
      <c r="AD1566" s="228"/>
      <c r="AE1566" s="228"/>
      <c r="AG1566" s="246"/>
      <c r="AN1566" s="228"/>
      <c r="AO1566" s="228"/>
      <c r="AP1566" s="228"/>
      <c r="AQ1566" s="228"/>
      <c r="AR1566" s="228"/>
      <c r="AS1566" s="228"/>
      <c r="AT1566" s="228"/>
      <c r="AU1566" s="228"/>
      <c r="AV1566" s="228"/>
      <c r="AX1566" s="228"/>
    </row>
    <row r="1567" spans="3:64" x14ac:dyDescent="0.2">
      <c r="C1567" s="14"/>
      <c r="D1567" s="14"/>
      <c r="AA1567" s="228"/>
      <c r="AB1567" s="228"/>
      <c r="AC1567" s="228"/>
      <c r="AD1567" s="228"/>
      <c r="AE1567" s="228"/>
      <c r="AG1567" s="246"/>
      <c r="AN1567" s="228"/>
      <c r="AO1567" s="228"/>
      <c r="AP1567" s="228"/>
      <c r="AQ1567" s="228"/>
      <c r="AR1567" s="228"/>
      <c r="AS1567" s="228"/>
      <c r="AT1567" s="228"/>
      <c r="AU1567" s="228"/>
      <c r="AV1567" s="228"/>
      <c r="AX1567" s="228"/>
      <c r="AY1567" s="228"/>
      <c r="AZ1567" s="228"/>
      <c r="BA1567" s="228"/>
      <c r="BB1567" s="228"/>
      <c r="BC1567" s="228"/>
      <c r="BD1567" s="228"/>
      <c r="BE1567" s="228"/>
      <c r="BF1567" s="228"/>
      <c r="BG1567" s="228"/>
      <c r="BH1567" s="228"/>
      <c r="BI1567" s="228"/>
      <c r="BJ1567" s="228"/>
      <c r="BK1567" s="228"/>
      <c r="BL1567" s="228"/>
    </row>
    <row r="1568" spans="3:64" x14ac:dyDescent="0.2">
      <c r="C1568" s="14"/>
      <c r="D1568" s="14"/>
      <c r="AA1568" s="228"/>
      <c r="AB1568" s="228"/>
      <c r="AC1568" s="228"/>
      <c r="AD1568" s="228"/>
      <c r="AE1568" s="228"/>
      <c r="AG1568" s="246"/>
      <c r="AN1568" s="228"/>
      <c r="AO1568" s="228"/>
      <c r="AP1568" s="228"/>
      <c r="AQ1568" s="228"/>
      <c r="AR1568" s="228"/>
      <c r="AS1568" s="228"/>
      <c r="AT1568" s="228"/>
      <c r="AU1568" s="228"/>
      <c r="AV1568" s="228"/>
    </row>
    <row r="1569" spans="3:64" x14ac:dyDescent="0.2">
      <c r="C1569" s="14"/>
      <c r="D1569" s="14"/>
      <c r="AA1569" s="228"/>
      <c r="AB1569" s="228"/>
      <c r="AC1569" s="228"/>
      <c r="AD1569" s="228"/>
      <c r="AE1569" s="228"/>
      <c r="AG1569" s="246"/>
      <c r="AN1569" s="228"/>
      <c r="AO1569" s="228"/>
      <c r="AP1569" s="228"/>
      <c r="AQ1569" s="228"/>
      <c r="AR1569" s="228"/>
      <c r="AS1569" s="228"/>
      <c r="AT1569" s="228"/>
      <c r="AU1569" s="228"/>
      <c r="AV1569" s="228"/>
    </row>
    <row r="1570" spans="3:64" x14ac:dyDescent="0.2">
      <c r="C1570" s="14"/>
      <c r="D1570" s="14"/>
      <c r="AA1570" s="228"/>
      <c r="AB1570" s="228"/>
      <c r="AC1570" s="228"/>
      <c r="AD1570" s="228"/>
      <c r="AE1570" s="228"/>
      <c r="AG1570" s="246"/>
      <c r="AN1570" s="228"/>
      <c r="AO1570" s="228"/>
      <c r="AP1570" s="228"/>
      <c r="AQ1570" s="228"/>
      <c r="AR1570" s="228"/>
      <c r="AS1570" s="228"/>
      <c r="AT1570" s="228"/>
      <c r="AU1570" s="228"/>
      <c r="AV1570" s="228"/>
    </row>
    <row r="1571" spans="3:64" x14ac:dyDescent="0.2">
      <c r="C1571" s="14"/>
      <c r="D1571" s="14"/>
      <c r="AA1571" s="228"/>
      <c r="AB1571" s="228"/>
      <c r="AC1571" s="228"/>
      <c r="AD1571" s="228"/>
      <c r="AE1571" s="228"/>
      <c r="AG1571" s="246"/>
      <c r="AN1571" s="228"/>
      <c r="AO1571" s="228"/>
      <c r="AP1571" s="228"/>
      <c r="AQ1571" s="228"/>
      <c r="AR1571" s="228"/>
      <c r="AS1571" s="228"/>
      <c r="AT1571" s="228"/>
      <c r="AU1571" s="228"/>
      <c r="AV1571" s="228"/>
      <c r="AX1571" s="228"/>
    </row>
    <row r="1572" spans="3:64" x14ac:dyDescent="0.2">
      <c r="C1572" s="14"/>
      <c r="D1572" s="14"/>
      <c r="AA1572" s="228"/>
      <c r="AB1572" s="228"/>
      <c r="AC1572" s="228"/>
      <c r="AD1572" s="228"/>
      <c r="AE1572" s="228"/>
      <c r="AG1572" s="246"/>
      <c r="AN1572" s="228"/>
      <c r="AO1572" s="228"/>
      <c r="AP1572" s="228"/>
      <c r="AQ1572" s="228"/>
      <c r="AR1572" s="228"/>
      <c r="AS1572" s="228"/>
      <c r="AT1572" s="228"/>
      <c r="AU1572" s="228"/>
      <c r="AV1572" s="228"/>
      <c r="AX1572" s="228"/>
      <c r="AY1572" s="228"/>
      <c r="AZ1572" s="228"/>
      <c r="BA1572" s="228"/>
      <c r="BB1572" s="228"/>
      <c r="BC1572" s="228"/>
      <c r="BD1572" s="228"/>
      <c r="BE1572" s="228"/>
      <c r="BF1572" s="228"/>
      <c r="BG1572" s="228"/>
      <c r="BH1572" s="228"/>
      <c r="BI1572" s="228"/>
      <c r="BJ1572" s="228"/>
      <c r="BK1572" s="228"/>
      <c r="BL1572" s="228"/>
    </row>
    <row r="1573" spans="3:64" x14ac:dyDescent="0.2">
      <c r="C1573" s="14"/>
      <c r="D1573" s="14"/>
      <c r="AA1573" s="228"/>
      <c r="AB1573" s="228"/>
      <c r="AC1573" s="228"/>
      <c r="AD1573" s="228"/>
      <c r="AE1573" s="228"/>
      <c r="AG1573" s="246"/>
      <c r="AN1573" s="228"/>
      <c r="AO1573" s="228"/>
      <c r="AP1573" s="228"/>
      <c r="AQ1573" s="228"/>
      <c r="AR1573" s="228"/>
      <c r="AS1573" s="228"/>
      <c r="AT1573" s="228"/>
      <c r="AU1573" s="228"/>
    </row>
    <row r="1574" spans="3:64" x14ac:dyDescent="0.2">
      <c r="C1574" s="14"/>
      <c r="D1574" s="14"/>
      <c r="AA1574" s="228"/>
      <c r="AB1574" s="228"/>
      <c r="AC1574" s="228"/>
      <c r="AD1574" s="228"/>
      <c r="AE1574" s="228"/>
      <c r="AG1574" s="246"/>
      <c r="AN1574" s="228"/>
      <c r="AO1574" s="228"/>
      <c r="AP1574" s="228"/>
      <c r="AQ1574" s="228"/>
      <c r="AR1574" s="228"/>
      <c r="AS1574" s="228"/>
      <c r="AT1574" s="228"/>
      <c r="AU1574" s="228"/>
      <c r="AV1574" s="228"/>
    </row>
    <row r="1575" spans="3:64" x14ac:dyDescent="0.2">
      <c r="C1575" s="14"/>
      <c r="D1575" s="14"/>
      <c r="AA1575" s="228"/>
      <c r="AB1575" s="228"/>
      <c r="AC1575" s="228"/>
      <c r="AD1575" s="228"/>
      <c r="AE1575" s="228"/>
      <c r="AG1575" s="246"/>
      <c r="AN1575" s="228"/>
      <c r="AO1575" s="228"/>
      <c r="AP1575" s="228"/>
      <c r="AQ1575" s="228"/>
      <c r="AR1575" s="228"/>
      <c r="AS1575" s="228"/>
      <c r="AT1575" s="228"/>
      <c r="AU1575" s="228"/>
      <c r="AV1575" s="228"/>
    </row>
    <row r="1576" spans="3:64" x14ac:dyDescent="0.2">
      <c r="C1576" s="14"/>
      <c r="D1576" s="14"/>
      <c r="AA1576" s="228"/>
      <c r="AB1576" s="228"/>
      <c r="AC1576" s="228"/>
      <c r="AD1576" s="228"/>
      <c r="AE1576" s="228"/>
      <c r="AG1576" s="246"/>
      <c r="AN1576" s="228"/>
      <c r="AO1576" s="228"/>
      <c r="AP1576" s="228"/>
      <c r="AQ1576" s="228"/>
      <c r="AR1576" s="228"/>
      <c r="AS1576" s="228"/>
      <c r="AT1576" s="228"/>
      <c r="AU1576" s="228"/>
      <c r="AV1576" s="228"/>
      <c r="AX1576" s="228"/>
    </row>
    <row r="1577" spans="3:64" x14ac:dyDescent="0.2">
      <c r="C1577" s="14"/>
      <c r="D1577" s="14"/>
      <c r="AA1577" s="228"/>
      <c r="AB1577" s="228"/>
      <c r="AC1577" s="228"/>
      <c r="AD1577" s="228"/>
      <c r="AE1577" s="228"/>
      <c r="AG1577" s="246"/>
      <c r="AN1577" s="228"/>
      <c r="AO1577" s="228"/>
      <c r="AP1577" s="228"/>
      <c r="AQ1577" s="228"/>
      <c r="AR1577" s="228"/>
      <c r="AS1577" s="228"/>
      <c r="AT1577" s="228"/>
      <c r="AU1577" s="228"/>
      <c r="AV1577" s="228"/>
    </row>
    <row r="1578" spans="3:64" x14ac:dyDescent="0.2">
      <c r="C1578" s="14"/>
      <c r="D1578" s="14"/>
      <c r="AA1578" s="228"/>
      <c r="AB1578" s="228"/>
      <c r="AC1578" s="228"/>
      <c r="AD1578" s="228"/>
      <c r="AE1578" s="228"/>
      <c r="AG1578" s="246"/>
      <c r="AN1578" s="228"/>
      <c r="AO1578" s="228"/>
      <c r="AP1578" s="228"/>
      <c r="AQ1578" s="228"/>
      <c r="AR1578" s="228"/>
      <c r="AS1578" s="228"/>
      <c r="AT1578" s="228"/>
      <c r="AU1578" s="228"/>
    </row>
    <row r="1579" spans="3:64" x14ac:dyDescent="0.2">
      <c r="C1579" s="14"/>
      <c r="D1579" s="14"/>
      <c r="AA1579" s="228"/>
      <c r="AB1579" s="228"/>
      <c r="AC1579" s="228"/>
      <c r="AD1579" s="228"/>
      <c r="AE1579" s="228"/>
      <c r="AG1579" s="246"/>
      <c r="AN1579" s="228"/>
      <c r="AO1579" s="228"/>
      <c r="AP1579" s="228"/>
      <c r="AQ1579" s="228"/>
      <c r="AR1579" s="228"/>
      <c r="AS1579" s="228"/>
      <c r="AT1579" s="228"/>
      <c r="AU1579" s="228"/>
    </row>
    <row r="1580" spans="3:64" x14ac:dyDescent="0.2">
      <c r="C1580" s="14"/>
      <c r="D1580" s="14"/>
      <c r="AA1580" s="228"/>
      <c r="AB1580" s="228"/>
      <c r="AC1580" s="228"/>
      <c r="AD1580" s="228"/>
      <c r="AE1580" s="228"/>
      <c r="AG1580" s="246"/>
      <c r="AN1580" s="228"/>
      <c r="AO1580" s="228"/>
      <c r="AP1580" s="228"/>
      <c r="AQ1580" s="228"/>
      <c r="AR1580" s="228"/>
      <c r="AS1580" s="228"/>
      <c r="AT1580" s="228"/>
      <c r="AU1580" s="228"/>
      <c r="AV1580" s="228"/>
      <c r="AW1580" s="228"/>
      <c r="AX1580" s="228"/>
      <c r="AY1580" s="228"/>
      <c r="AZ1580" s="228"/>
      <c r="BA1580" s="228"/>
      <c r="BB1580" s="228"/>
      <c r="BC1580" s="228"/>
      <c r="BD1580" s="228"/>
      <c r="BE1580" s="228"/>
      <c r="BF1580" s="228"/>
      <c r="BG1580" s="228"/>
      <c r="BH1580" s="228"/>
      <c r="BI1580" s="228"/>
      <c r="BJ1580" s="228"/>
      <c r="BK1580" s="228"/>
      <c r="BL1580" s="228"/>
    </row>
    <row r="1581" spans="3:64" x14ac:dyDescent="0.2">
      <c r="C1581" s="14"/>
      <c r="D1581" s="14"/>
      <c r="AA1581" s="228"/>
      <c r="AB1581" s="228"/>
      <c r="AC1581" s="228"/>
      <c r="AD1581" s="228"/>
      <c r="AE1581" s="228"/>
      <c r="AG1581" s="246"/>
      <c r="AN1581" s="228"/>
      <c r="AO1581" s="228"/>
      <c r="AP1581" s="228"/>
      <c r="AQ1581" s="228"/>
      <c r="AR1581" s="228"/>
      <c r="AS1581" s="228"/>
      <c r="AT1581" s="228"/>
      <c r="AU1581" s="228"/>
    </row>
    <row r="1582" spans="3:64" x14ac:dyDescent="0.2">
      <c r="C1582" s="14"/>
      <c r="D1582" s="14"/>
      <c r="AA1582" s="228"/>
      <c r="AB1582" s="228"/>
      <c r="AC1582" s="228"/>
      <c r="AD1582" s="228"/>
      <c r="AE1582" s="228"/>
      <c r="AG1582" s="246"/>
      <c r="AN1582" s="228"/>
      <c r="AO1582" s="228"/>
      <c r="AP1582" s="228"/>
      <c r="AQ1582" s="228"/>
      <c r="AR1582" s="228"/>
      <c r="AS1582" s="228"/>
      <c r="AT1582" s="228"/>
      <c r="AU1582" s="228"/>
      <c r="AV1582" s="228"/>
      <c r="AW1582" s="228"/>
      <c r="AX1582" s="228"/>
      <c r="AY1582" s="228"/>
      <c r="AZ1582" s="228"/>
      <c r="BA1582" s="228"/>
      <c r="BB1582" s="228"/>
      <c r="BC1582" s="228"/>
      <c r="BD1582" s="228"/>
      <c r="BE1582" s="228"/>
      <c r="BF1582" s="228"/>
      <c r="BG1582" s="228"/>
      <c r="BH1582" s="228"/>
      <c r="BI1582" s="228"/>
      <c r="BJ1582" s="228"/>
      <c r="BK1582" s="228"/>
      <c r="BL1582" s="228"/>
    </row>
    <row r="1583" spans="3:64" x14ac:dyDescent="0.2">
      <c r="C1583" s="14"/>
      <c r="D1583" s="14"/>
      <c r="AA1583" s="228"/>
      <c r="AB1583" s="228"/>
      <c r="AC1583" s="228"/>
      <c r="AD1583" s="228"/>
      <c r="AE1583" s="228"/>
      <c r="AG1583" s="246"/>
      <c r="AN1583" s="228"/>
      <c r="AO1583" s="228"/>
      <c r="AP1583" s="228"/>
      <c r="AQ1583" s="228"/>
      <c r="AR1583" s="228"/>
      <c r="AS1583" s="228"/>
      <c r="AT1583" s="228"/>
      <c r="AU1583" s="228"/>
      <c r="AV1583" s="228"/>
      <c r="AX1583" s="228"/>
      <c r="AY1583" s="228"/>
      <c r="AZ1583" s="228"/>
      <c r="BA1583" s="228"/>
      <c r="BB1583" s="228"/>
      <c r="BC1583" s="228"/>
      <c r="BD1583" s="228"/>
      <c r="BE1583" s="228"/>
      <c r="BF1583" s="228"/>
      <c r="BG1583" s="228"/>
      <c r="BH1583" s="228"/>
      <c r="BI1583" s="228"/>
      <c r="BJ1583" s="228"/>
      <c r="BK1583" s="228"/>
      <c r="BL1583" s="228"/>
    </row>
    <row r="1584" spans="3:64" x14ac:dyDescent="0.2">
      <c r="C1584" s="14"/>
      <c r="D1584" s="14"/>
      <c r="AA1584" s="228"/>
      <c r="AB1584" s="228"/>
      <c r="AC1584" s="228"/>
      <c r="AD1584" s="228"/>
      <c r="AE1584" s="228"/>
      <c r="AG1584" s="246"/>
      <c r="AN1584" s="228"/>
      <c r="AO1584" s="228"/>
      <c r="AP1584" s="228"/>
      <c r="AQ1584" s="228"/>
      <c r="AR1584" s="228"/>
      <c r="AS1584" s="228"/>
      <c r="AT1584" s="228"/>
      <c r="AU1584" s="228"/>
      <c r="AV1584" s="228"/>
      <c r="AW1584" s="228"/>
      <c r="AX1584" s="228"/>
      <c r="AY1584" s="228"/>
      <c r="AZ1584" s="228"/>
      <c r="BA1584" s="228"/>
      <c r="BB1584" s="228"/>
      <c r="BC1584" s="228"/>
      <c r="BD1584" s="228"/>
      <c r="BE1584" s="228"/>
      <c r="BF1584" s="228"/>
      <c r="BG1584" s="228"/>
      <c r="BH1584" s="228"/>
      <c r="BI1584" s="228"/>
      <c r="BJ1584" s="228"/>
      <c r="BK1584" s="228"/>
      <c r="BL1584" s="228"/>
    </row>
    <row r="1585" spans="3:64" x14ac:dyDescent="0.2">
      <c r="C1585" s="14"/>
      <c r="D1585" s="14"/>
      <c r="AA1585" s="228"/>
      <c r="AB1585" s="228"/>
      <c r="AC1585" s="228"/>
      <c r="AD1585" s="228"/>
      <c r="AE1585" s="228"/>
      <c r="AG1585" s="246"/>
      <c r="AN1585" s="228"/>
      <c r="AO1585" s="228"/>
      <c r="AP1585" s="228"/>
      <c r="AQ1585" s="228"/>
      <c r="AR1585" s="228"/>
      <c r="AS1585" s="228"/>
      <c r="AT1585" s="228"/>
      <c r="AU1585" s="228"/>
      <c r="AV1585" s="228"/>
      <c r="AX1585" s="228"/>
      <c r="AY1585" s="228"/>
      <c r="AZ1585" s="228"/>
      <c r="BA1585" s="228"/>
      <c r="BB1585" s="228"/>
      <c r="BC1585" s="228"/>
      <c r="BD1585" s="228"/>
      <c r="BE1585" s="228"/>
      <c r="BF1585" s="228"/>
      <c r="BG1585" s="228"/>
      <c r="BH1585" s="228"/>
      <c r="BI1585" s="228"/>
      <c r="BJ1585" s="228"/>
      <c r="BK1585" s="228"/>
      <c r="BL1585" s="228"/>
    </row>
    <row r="1586" spans="3:64" x14ac:dyDescent="0.2">
      <c r="C1586" s="14"/>
      <c r="D1586" s="14"/>
      <c r="AA1586" s="228"/>
      <c r="AB1586" s="228"/>
      <c r="AC1586" s="228"/>
      <c r="AD1586" s="228"/>
      <c r="AE1586" s="228"/>
      <c r="AG1586" s="246"/>
      <c r="AN1586" s="228"/>
      <c r="AO1586" s="228"/>
      <c r="AP1586" s="228"/>
      <c r="AQ1586" s="228"/>
      <c r="AR1586" s="228"/>
      <c r="AS1586" s="228"/>
      <c r="AT1586" s="228"/>
      <c r="AU1586" s="228"/>
      <c r="AV1586" s="228"/>
      <c r="AW1586" s="228"/>
      <c r="AX1586" s="228"/>
      <c r="AY1586" s="228"/>
      <c r="AZ1586" s="228"/>
      <c r="BA1586" s="228"/>
      <c r="BB1586" s="228"/>
      <c r="BC1586" s="228"/>
      <c r="BD1586" s="228"/>
      <c r="BE1586" s="228"/>
      <c r="BF1586" s="228"/>
      <c r="BG1586" s="228"/>
      <c r="BH1586" s="228"/>
      <c r="BI1586" s="228"/>
      <c r="BJ1586" s="228"/>
      <c r="BK1586" s="228"/>
      <c r="BL1586" s="228"/>
    </row>
    <row r="1587" spans="3:64" x14ac:dyDescent="0.2">
      <c r="C1587" s="14"/>
      <c r="D1587" s="14"/>
      <c r="AA1587" s="228"/>
      <c r="AB1587" s="228"/>
      <c r="AC1587" s="228"/>
      <c r="AD1587" s="228"/>
      <c r="AE1587" s="228"/>
      <c r="AG1587" s="246"/>
      <c r="AN1587" s="228"/>
      <c r="AO1587" s="228"/>
      <c r="AP1587" s="228"/>
      <c r="AQ1587" s="228"/>
      <c r="AR1587" s="228"/>
      <c r="AS1587" s="228"/>
      <c r="AT1587" s="228"/>
      <c r="AU1587" s="228"/>
      <c r="AV1587" s="228"/>
      <c r="AX1587" s="228"/>
    </row>
    <row r="1588" spans="3:64" x14ac:dyDescent="0.2">
      <c r="C1588" s="14"/>
      <c r="D1588" s="14"/>
      <c r="AA1588" s="228"/>
      <c r="AB1588" s="228"/>
      <c r="AC1588" s="228"/>
      <c r="AD1588" s="228"/>
      <c r="AE1588" s="228"/>
      <c r="AG1588" s="246"/>
      <c r="AN1588" s="228"/>
      <c r="AO1588" s="228"/>
      <c r="AP1588" s="228"/>
      <c r="AQ1588" s="228"/>
      <c r="AR1588" s="228"/>
      <c r="AS1588" s="228"/>
      <c r="AT1588" s="228"/>
      <c r="AU1588" s="228"/>
      <c r="AV1588" s="228"/>
      <c r="AW1588" s="228"/>
      <c r="AX1588" s="228"/>
      <c r="AY1588" s="228"/>
      <c r="AZ1588" s="228"/>
      <c r="BA1588" s="228"/>
      <c r="BB1588" s="228"/>
      <c r="BC1588" s="228"/>
      <c r="BD1588" s="228"/>
      <c r="BE1588" s="228"/>
      <c r="BF1588" s="228"/>
      <c r="BG1588" s="228"/>
      <c r="BH1588" s="228"/>
      <c r="BI1588" s="228"/>
      <c r="BJ1588" s="228"/>
      <c r="BK1588" s="228"/>
      <c r="BL1588" s="228"/>
    </row>
    <row r="1589" spans="3:64" x14ac:dyDescent="0.2">
      <c r="C1589" s="14"/>
      <c r="D1589" s="14"/>
      <c r="AA1589" s="228"/>
      <c r="AB1589" s="228"/>
      <c r="AC1589" s="228"/>
      <c r="AD1589" s="228"/>
      <c r="AE1589" s="228"/>
      <c r="AG1589" s="246"/>
      <c r="AN1589" s="228"/>
      <c r="AO1589" s="228"/>
      <c r="AP1589" s="228"/>
      <c r="AQ1589" s="228"/>
      <c r="AR1589" s="228"/>
      <c r="AS1589" s="228"/>
      <c r="AT1589" s="228"/>
      <c r="AU1589" s="228"/>
      <c r="AV1589" s="228"/>
      <c r="AX1589" s="228"/>
    </row>
    <row r="1590" spans="3:64" x14ac:dyDescent="0.2">
      <c r="C1590" s="14"/>
      <c r="D1590" s="14"/>
      <c r="AA1590" s="228"/>
      <c r="AB1590" s="228"/>
      <c r="AC1590" s="228"/>
      <c r="AD1590" s="228"/>
      <c r="AE1590" s="228"/>
      <c r="AG1590" s="246"/>
      <c r="AN1590" s="228"/>
      <c r="AO1590" s="228"/>
      <c r="AP1590" s="228"/>
      <c r="AQ1590" s="228"/>
      <c r="AR1590" s="228"/>
      <c r="AS1590" s="228"/>
      <c r="AT1590" s="228"/>
      <c r="AU1590" s="228"/>
      <c r="AV1590" s="228"/>
      <c r="AW1590" s="228"/>
      <c r="AX1590" s="228"/>
      <c r="AY1590" s="228"/>
      <c r="AZ1590" s="228"/>
      <c r="BA1590" s="228"/>
      <c r="BB1590" s="228"/>
      <c r="BC1590" s="228"/>
      <c r="BD1590" s="228"/>
      <c r="BE1590" s="228"/>
      <c r="BF1590" s="228"/>
      <c r="BG1590" s="228"/>
      <c r="BH1590" s="228"/>
      <c r="BI1590" s="228"/>
      <c r="BJ1590" s="228"/>
      <c r="BK1590" s="228"/>
      <c r="BL1590" s="228"/>
    </row>
    <row r="1591" spans="3:64" x14ac:dyDescent="0.2">
      <c r="C1591" s="14"/>
      <c r="D1591" s="14"/>
      <c r="AA1591" s="228"/>
      <c r="AB1591" s="228"/>
      <c r="AC1591" s="228"/>
      <c r="AD1591" s="228"/>
      <c r="AE1591" s="228"/>
      <c r="AG1591" s="246"/>
      <c r="AN1591" s="228"/>
      <c r="AO1591" s="228"/>
      <c r="AP1591" s="228"/>
      <c r="AQ1591" s="228"/>
      <c r="AR1591" s="228"/>
      <c r="AS1591" s="228"/>
      <c r="AT1591" s="228"/>
      <c r="AU1591" s="228"/>
      <c r="AV1591" s="228"/>
      <c r="AW1591" s="228"/>
      <c r="AX1591" s="228"/>
      <c r="AY1591" s="228"/>
      <c r="AZ1591" s="228"/>
      <c r="BA1591" s="228"/>
      <c r="BB1591" s="228"/>
      <c r="BC1591" s="228"/>
      <c r="BD1591" s="228"/>
      <c r="BE1591" s="228"/>
      <c r="BF1591" s="228"/>
      <c r="BG1591" s="228"/>
      <c r="BH1591" s="228"/>
      <c r="BI1591" s="228"/>
      <c r="BJ1591" s="228"/>
      <c r="BK1591" s="228"/>
      <c r="BL1591" s="228"/>
    </row>
    <row r="1592" spans="3:64" x14ac:dyDescent="0.2">
      <c r="C1592" s="14"/>
      <c r="D1592" s="14"/>
      <c r="AA1592" s="228"/>
      <c r="AB1592" s="228"/>
      <c r="AC1592" s="228"/>
      <c r="AD1592" s="228"/>
      <c r="AE1592" s="228"/>
      <c r="AG1592" s="246"/>
      <c r="AN1592" s="228"/>
      <c r="AO1592" s="228"/>
      <c r="AP1592" s="228"/>
      <c r="AQ1592" s="228"/>
      <c r="AR1592" s="228"/>
      <c r="AS1592" s="228"/>
      <c r="AT1592" s="228"/>
      <c r="AU1592" s="228"/>
      <c r="AV1592" s="228"/>
      <c r="AW1592" s="228"/>
      <c r="AX1592" s="228"/>
      <c r="AY1592" s="228"/>
      <c r="AZ1592" s="228"/>
      <c r="BA1592" s="228"/>
      <c r="BB1592" s="228"/>
      <c r="BC1592" s="228"/>
      <c r="BD1592" s="228"/>
      <c r="BE1592" s="228"/>
      <c r="BF1592" s="228"/>
      <c r="BG1592" s="228"/>
      <c r="BH1592" s="228"/>
      <c r="BI1592" s="228"/>
      <c r="BJ1592" s="228"/>
      <c r="BK1592" s="228"/>
      <c r="BL1592" s="228"/>
    </row>
    <row r="1593" spans="3:64" x14ac:dyDescent="0.2">
      <c r="C1593" s="14"/>
      <c r="D1593" s="14"/>
      <c r="AA1593" s="228"/>
      <c r="AB1593" s="228"/>
      <c r="AC1593" s="228"/>
      <c r="AD1593" s="228"/>
      <c r="AE1593" s="228"/>
      <c r="AG1593" s="246"/>
      <c r="AN1593" s="228"/>
      <c r="AO1593" s="228"/>
      <c r="AP1593" s="228"/>
      <c r="AQ1593" s="228"/>
      <c r="AR1593" s="228"/>
      <c r="AS1593" s="228"/>
      <c r="AT1593" s="228"/>
      <c r="AU1593" s="228"/>
      <c r="AV1593" s="228"/>
      <c r="AW1593" s="228"/>
      <c r="AX1593" s="228"/>
      <c r="AY1593" s="228"/>
      <c r="AZ1593" s="228"/>
      <c r="BA1593" s="228"/>
      <c r="BB1593" s="228"/>
      <c r="BC1593" s="228"/>
      <c r="BD1593" s="228"/>
      <c r="BE1593" s="228"/>
      <c r="BF1593" s="228"/>
      <c r="BG1593" s="228"/>
      <c r="BH1593" s="228"/>
      <c r="BI1593" s="228"/>
      <c r="BJ1593" s="228"/>
      <c r="BK1593" s="228"/>
      <c r="BL1593" s="228"/>
    </row>
    <row r="1594" spans="3:64" x14ac:dyDescent="0.2">
      <c r="C1594" s="14"/>
      <c r="D1594" s="14"/>
      <c r="AA1594" s="228"/>
      <c r="AB1594" s="228"/>
      <c r="AC1594" s="228"/>
      <c r="AD1594" s="228"/>
      <c r="AE1594" s="228"/>
      <c r="AG1594" s="246"/>
      <c r="AN1594" s="228"/>
      <c r="AO1594" s="228"/>
      <c r="AP1594" s="228"/>
      <c r="AQ1594" s="228"/>
      <c r="AR1594" s="228"/>
      <c r="AS1594" s="228"/>
      <c r="AT1594" s="228"/>
      <c r="AU1594" s="228"/>
      <c r="AV1594" s="228"/>
      <c r="AX1594" s="228"/>
    </row>
    <row r="1595" spans="3:64" x14ac:dyDescent="0.2">
      <c r="C1595" s="14"/>
      <c r="D1595" s="14"/>
      <c r="AA1595" s="228"/>
      <c r="AB1595" s="228"/>
      <c r="AC1595" s="228"/>
      <c r="AD1595" s="228"/>
      <c r="AE1595" s="228"/>
      <c r="AG1595" s="246"/>
      <c r="AN1595" s="228"/>
      <c r="AO1595" s="228"/>
      <c r="AP1595" s="228"/>
      <c r="AQ1595" s="228"/>
      <c r="AR1595" s="228"/>
      <c r="AS1595" s="228"/>
      <c r="AT1595" s="228"/>
      <c r="AU1595" s="228"/>
    </row>
    <row r="1596" spans="3:64" x14ac:dyDescent="0.2">
      <c r="C1596" s="14"/>
      <c r="D1596" s="14"/>
      <c r="AA1596" s="228"/>
      <c r="AB1596" s="228"/>
      <c r="AC1596" s="228"/>
      <c r="AD1596" s="228"/>
      <c r="AE1596" s="228"/>
      <c r="AG1596" s="246"/>
      <c r="AN1596" s="228"/>
      <c r="AO1596" s="228"/>
      <c r="AP1596" s="228"/>
      <c r="AQ1596" s="228"/>
      <c r="AR1596" s="228"/>
      <c r="AS1596" s="228"/>
      <c r="AT1596" s="228"/>
      <c r="AU1596" s="228"/>
    </row>
    <row r="1597" spans="3:64" x14ac:dyDescent="0.2">
      <c r="C1597" s="14"/>
      <c r="D1597" s="14"/>
      <c r="AA1597" s="228"/>
      <c r="AB1597" s="228"/>
      <c r="AC1597" s="228"/>
      <c r="AD1597" s="228"/>
      <c r="AE1597" s="228"/>
      <c r="AG1597" s="246"/>
      <c r="AN1597" s="228"/>
      <c r="AO1597" s="228"/>
      <c r="AP1597" s="228"/>
      <c r="AQ1597" s="228"/>
      <c r="AR1597" s="228"/>
      <c r="AS1597" s="228"/>
      <c r="AT1597" s="228"/>
      <c r="AU1597" s="228"/>
    </row>
    <row r="1598" spans="3:64" x14ac:dyDescent="0.2">
      <c r="C1598" s="14"/>
      <c r="D1598" s="14"/>
      <c r="AA1598" s="228"/>
      <c r="AB1598" s="228"/>
      <c r="AC1598" s="228"/>
      <c r="AD1598" s="228"/>
      <c r="AE1598" s="228"/>
      <c r="AG1598" s="246"/>
      <c r="AN1598" s="228"/>
      <c r="AO1598" s="228"/>
      <c r="AP1598" s="228"/>
      <c r="AQ1598" s="228"/>
      <c r="AR1598" s="228"/>
      <c r="AS1598" s="228"/>
      <c r="AT1598" s="228"/>
      <c r="AU1598" s="228"/>
      <c r="AV1598" s="228"/>
    </row>
    <row r="1599" spans="3:64" x14ac:dyDescent="0.2">
      <c r="C1599" s="14"/>
      <c r="D1599" s="14"/>
      <c r="AA1599" s="228"/>
      <c r="AB1599" s="228"/>
      <c r="AC1599" s="228"/>
      <c r="AD1599" s="228"/>
      <c r="AE1599" s="228"/>
      <c r="AG1599" s="246"/>
      <c r="AN1599" s="228"/>
      <c r="AO1599" s="228"/>
      <c r="AP1599" s="228"/>
      <c r="AQ1599" s="228"/>
      <c r="AR1599" s="228"/>
      <c r="AS1599" s="228"/>
      <c r="AT1599" s="228"/>
      <c r="AU1599" s="228"/>
      <c r="AV1599" s="228"/>
      <c r="AX1599" s="228"/>
    </row>
    <row r="1600" spans="3:64" x14ac:dyDescent="0.2">
      <c r="C1600" s="14"/>
      <c r="D1600" s="14"/>
      <c r="AA1600" s="228"/>
      <c r="AB1600" s="228"/>
      <c r="AC1600" s="228"/>
      <c r="AD1600" s="228"/>
      <c r="AE1600" s="228"/>
      <c r="AG1600" s="246"/>
      <c r="AN1600" s="228"/>
      <c r="AO1600" s="228"/>
      <c r="AP1600" s="228"/>
      <c r="AQ1600" s="228"/>
      <c r="AR1600" s="228"/>
      <c r="AS1600" s="228"/>
      <c r="AT1600" s="228"/>
      <c r="AU1600" s="228"/>
      <c r="AV1600" s="228"/>
      <c r="AW1600" s="228"/>
      <c r="AX1600" s="228"/>
      <c r="AY1600" s="228"/>
      <c r="AZ1600" s="228"/>
      <c r="BA1600" s="228"/>
      <c r="BB1600" s="228"/>
      <c r="BC1600" s="228"/>
      <c r="BD1600" s="228"/>
      <c r="BE1600" s="228"/>
      <c r="BF1600" s="228"/>
      <c r="BG1600" s="228"/>
      <c r="BH1600" s="228"/>
      <c r="BI1600" s="228"/>
      <c r="BJ1600" s="228"/>
      <c r="BK1600" s="228"/>
      <c r="BL1600" s="228"/>
    </row>
    <row r="1601" spans="3:64" x14ac:dyDescent="0.2">
      <c r="C1601" s="14"/>
      <c r="D1601" s="14"/>
      <c r="AA1601" s="228"/>
      <c r="AB1601" s="228"/>
      <c r="AC1601" s="228"/>
      <c r="AD1601" s="228"/>
      <c r="AE1601" s="228"/>
      <c r="AG1601" s="246"/>
      <c r="AN1601" s="228"/>
      <c r="AO1601" s="228"/>
      <c r="AP1601" s="228"/>
      <c r="AQ1601" s="228"/>
      <c r="AR1601" s="228"/>
      <c r="AS1601" s="228"/>
      <c r="AT1601" s="228"/>
      <c r="AU1601" s="228"/>
      <c r="AV1601" s="228"/>
    </row>
    <row r="1602" spans="3:64" x14ac:dyDescent="0.2">
      <c r="C1602" s="14"/>
      <c r="D1602" s="14"/>
      <c r="AA1602" s="228"/>
      <c r="AB1602" s="228"/>
      <c r="AC1602" s="228"/>
      <c r="AD1602" s="228"/>
      <c r="AE1602" s="228"/>
      <c r="AG1602" s="246"/>
      <c r="AN1602" s="228"/>
      <c r="AO1602" s="228"/>
      <c r="AP1602" s="228"/>
      <c r="AQ1602" s="228"/>
      <c r="AR1602" s="228"/>
      <c r="AS1602" s="228"/>
      <c r="AT1602" s="228"/>
      <c r="AU1602" s="228"/>
      <c r="AV1602" s="228"/>
      <c r="AX1602" s="228"/>
    </row>
    <row r="1603" spans="3:64" x14ac:dyDescent="0.2">
      <c r="C1603" s="14"/>
      <c r="D1603" s="14"/>
      <c r="AA1603" s="228"/>
      <c r="AB1603" s="228"/>
      <c r="AC1603" s="228"/>
      <c r="AD1603" s="228"/>
      <c r="AE1603" s="228"/>
      <c r="AG1603" s="246"/>
      <c r="AN1603" s="228"/>
      <c r="AO1603" s="228"/>
      <c r="AP1603" s="228"/>
      <c r="AQ1603" s="228"/>
      <c r="AR1603" s="228"/>
      <c r="AS1603" s="228"/>
      <c r="AT1603" s="228"/>
      <c r="AU1603" s="228"/>
    </row>
    <row r="1604" spans="3:64" x14ac:dyDescent="0.2">
      <c r="C1604" s="14"/>
      <c r="D1604" s="14"/>
      <c r="AA1604" s="228"/>
      <c r="AB1604" s="228"/>
      <c r="AC1604" s="228"/>
      <c r="AD1604" s="228"/>
      <c r="AE1604" s="228"/>
      <c r="AG1604" s="246"/>
      <c r="AN1604" s="228"/>
      <c r="AO1604" s="228"/>
      <c r="AP1604" s="228"/>
      <c r="AQ1604" s="228"/>
      <c r="AR1604" s="228"/>
      <c r="AS1604" s="228"/>
      <c r="AT1604" s="228"/>
      <c r="AU1604" s="228"/>
      <c r="AV1604" s="228"/>
      <c r="AX1604" s="228"/>
    </row>
    <row r="1605" spans="3:64" x14ac:dyDescent="0.2">
      <c r="C1605" s="14"/>
      <c r="D1605" s="14"/>
      <c r="AA1605" s="228"/>
      <c r="AB1605" s="228"/>
      <c r="AC1605" s="228"/>
      <c r="AD1605" s="228"/>
      <c r="AE1605" s="228"/>
      <c r="AG1605" s="246"/>
      <c r="AN1605" s="228"/>
      <c r="AO1605" s="228"/>
      <c r="AP1605" s="228"/>
      <c r="AQ1605" s="228"/>
      <c r="AR1605" s="228"/>
      <c r="AS1605" s="228"/>
      <c r="AT1605" s="228"/>
      <c r="AU1605" s="228"/>
    </row>
    <row r="1606" spans="3:64" x14ac:dyDescent="0.2">
      <c r="C1606" s="14"/>
      <c r="D1606" s="14"/>
      <c r="AA1606" s="228"/>
      <c r="AB1606" s="228"/>
      <c r="AC1606" s="228"/>
      <c r="AD1606" s="228"/>
      <c r="AE1606" s="228"/>
      <c r="AG1606" s="246"/>
      <c r="AN1606" s="228"/>
      <c r="AO1606" s="228"/>
      <c r="AP1606" s="228"/>
      <c r="AQ1606" s="228"/>
      <c r="AR1606" s="228"/>
      <c r="AS1606" s="228"/>
      <c r="AT1606" s="228"/>
      <c r="AU1606" s="228"/>
      <c r="AV1606" s="228"/>
    </row>
    <row r="1607" spans="3:64" x14ac:dyDescent="0.2">
      <c r="C1607" s="14"/>
      <c r="D1607" s="14"/>
      <c r="AA1607" s="228"/>
      <c r="AB1607" s="228"/>
      <c r="AC1607" s="228"/>
      <c r="AD1607" s="228"/>
      <c r="AE1607" s="228"/>
      <c r="AG1607" s="246"/>
      <c r="AN1607" s="228"/>
      <c r="AO1607" s="228"/>
      <c r="AP1607" s="228"/>
      <c r="AQ1607" s="228"/>
      <c r="AR1607" s="228"/>
      <c r="AS1607" s="228"/>
      <c r="AT1607" s="228"/>
      <c r="AU1607" s="228"/>
      <c r="AV1607" s="228"/>
      <c r="AW1607" s="228"/>
      <c r="AX1607" s="228"/>
      <c r="AY1607" s="228"/>
      <c r="AZ1607" s="228"/>
      <c r="BA1607" s="228"/>
      <c r="BB1607" s="228"/>
      <c r="BC1607" s="228"/>
      <c r="BD1607" s="228"/>
      <c r="BE1607" s="228"/>
      <c r="BF1607" s="228"/>
      <c r="BG1607" s="228"/>
      <c r="BH1607" s="228"/>
      <c r="BI1607" s="228"/>
      <c r="BJ1607" s="228"/>
      <c r="BK1607" s="228"/>
      <c r="BL1607" s="228"/>
    </row>
    <row r="1608" spans="3:64" x14ac:dyDescent="0.2">
      <c r="C1608" s="14"/>
      <c r="D1608" s="14"/>
      <c r="AA1608" s="228"/>
      <c r="AB1608" s="228"/>
      <c r="AC1608" s="228"/>
      <c r="AD1608" s="228"/>
      <c r="AE1608" s="228"/>
      <c r="AG1608" s="246"/>
      <c r="AN1608" s="228"/>
      <c r="AO1608" s="228"/>
      <c r="AP1608" s="228"/>
      <c r="AQ1608" s="228"/>
      <c r="AR1608" s="228"/>
      <c r="AS1608" s="228"/>
      <c r="AT1608" s="228"/>
      <c r="AU1608" s="228"/>
    </row>
    <row r="1609" spans="3:64" x14ac:dyDescent="0.2">
      <c r="C1609" s="14"/>
      <c r="D1609" s="14"/>
      <c r="AA1609" s="228"/>
      <c r="AB1609" s="228"/>
      <c r="AC1609" s="228"/>
      <c r="AD1609" s="228"/>
      <c r="AE1609" s="228"/>
      <c r="AG1609" s="246"/>
      <c r="AN1609" s="228"/>
      <c r="AO1609" s="228"/>
      <c r="AP1609" s="228"/>
      <c r="AQ1609" s="228"/>
      <c r="AR1609" s="228"/>
      <c r="AS1609" s="228"/>
      <c r="AT1609" s="228"/>
      <c r="AU1609" s="228"/>
      <c r="AV1609" s="228"/>
    </row>
    <row r="1610" spans="3:64" x14ac:dyDescent="0.2">
      <c r="C1610" s="14"/>
      <c r="D1610" s="14"/>
      <c r="AA1610" s="228"/>
      <c r="AB1610" s="228"/>
      <c r="AC1610" s="228"/>
      <c r="AD1610" s="228"/>
      <c r="AE1610" s="228"/>
      <c r="AG1610" s="246"/>
      <c r="AN1610" s="228"/>
      <c r="AO1610" s="228"/>
      <c r="AP1610" s="228"/>
      <c r="AQ1610" s="228"/>
      <c r="AR1610" s="228"/>
      <c r="AS1610" s="228"/>
      <c r="AT1610" s="228"/>
      <c r="AU1610" s="228"/>
    </row>
    <row r="1611" spans="3:64" x14ac:dyDescent="0.2">
      <c r="C1611" s="14"/>
      <c r="D1611" s="14"/>
      <c r="AA1611" s="228"/>
      <c r="AB1611" s="228"/>
      <c r="AC1611" s="228"/>
      <c r="AD1611" s="228"/>
      <c r="AE1611" s="228"/>
      <c r="AG1611" s="246"/>
      <c r="AN1611" s="228"/>
      <c r="AO1611" s="228"/>
      <c r="AP1611" s="228"/>
      <c r="AQ1611" s="228"/>
      <c r="AR1611" s="228"/>
      <c r="AS1611" s="228"/>
      <c r="AT1611" s="228"/>
      <c r="AU1611" s="228"/>
      <c r="AV1611" s="228"/>
      <c r="AX1611" s="228"/>
    </row>
    <row r="1612" spans="3:64" x14ac:dyDescent="0.2">
      <c r="C1612" s="14"/>
      <c r="D1612" s="14"/>
      <c r="AA1612" s="228"/>
      <c r="AB1612" s="228"/>
      <c r="AC1612" s="228"/>
      <c r="AD1612" s="228"/>
      <c r="AE1612" s="228"/>
      <c r="AG1612" s="246"/>
      <c r="AN1612" s="228"/>
      <c r="AO1612" s="228"/>
      <c r="AP1612" s="228"/>
      <c r="AQ1612" s="228"/>
      <c r="AR1612" s="228"/>
      <c r="AS1612" s="228"/>
      <c r="AT1612" s="228"/>
      <c r="AU1612" s="228"/>
      <c r="AV1612" s="228"/>
    </row>
    <row r="1613" spans="3:64" x14ac:dyDescent="0.2">
      <c r="C1613" s="14"/>
      <c r="D1613" s="14"/>
      <c r="AA1613" s="228"/>
      <c r="AB1613" s="228"/>
      <c r="AC1613" s="228"/>
      <c r="AD1613" s="228"/>
      <c r="AE1613" s="228"/>
      <c r="AG1613" s="246"/>
      <c r="AN1613" s="228"/>
      <c r="AO1613" s="228"/>
      <c r="AP1613" s="228"/>
      <c r="AQ1613" s="228"/>
      <c r="AR1613" s="228"/>
      <c r="AS1613" s="228"/>
      <c r="AT1613" s="228"/>
      <c r="AU1613" s="228"/>
    </row>
    <row r="1614" spans="3:64" x14ac:dyDescent="0.2">
      <c r="C1614" s="14"/>
      <c r="D1614" s="14"/>
      <c r="AA1614" s="228"/>
      <c r="AB1614" s="228"/>
      <c r="AC1614" s="228"/>
      <c r="AD1614" s="228"/>
      <c r="AE1614" s="228"/>
      <c r="AG1614" s="246"/>
      <c r="AN1614" s="228"/>
      <c r="AO1614" s="228"/>
      <c r="AP1614" s="228"/>
      <c r="AQ1614" s="228"/>
      <c r="AR1614" s="228"/>
      <c r="AS1614" s="228"/>
      <c r="AT1614" s="228"/>
      <c r="AU1614" s="228"/>
    </row>
    <row r="1615" spans="3:64" x14ac:dyDescent="0.2">
      <c r="C1615" s="14"/>
      <c r="D1615" s="14"/>
      <c r="AA1615" s="228"/>
      <c r="AB1615" s="228"/>
      <c r="AC1615" s="228"/>
      <c r="AD1615" s="228"/>
      <c r="AE1615" s="228"/>
      <c r="AG1615" s="246"/>
      <c r="AN1615" s="228"/>
      <c r="AO1615" s="228"/>
      <c r="AP1615" s="228"/>
      <c r="AQ1615" s="228"/>
      <c r="AR1615" s="228"/>
      <c r="AS1615" s="228"/>
      <c r="AT1615" s="228"/>
      <c r="AU1615" s="228"/>
      <c r="AV1615" s="228"/>
      <c r="AX1615" s="228"/>
      <c r="AY1615" s="228"/>
      <c r="AZ1615" s="228"/>
      <c r="BA1615" s="228"/>
      <c r="BB1615" s="228"/>
      <c r="BC1615" s="228"/>
      <c r="BD1615" s="228"/>
      <c r="BE1615" s="228"/>
      <c r="BF1615" s="228"/>
      <c r="BG1615" s="228"/>
      <c r="BH1615" s="228"/>
      <c r="BI1615" s="228"/>
      <c r="BJ1615" s="228"/>
      <c r="BK1615" s="228"/>
      <c r="BL1615" s="228"/>
    </row>
    <row r="1616" spans="3:64" x14ac:dyDescent="0.2">
      <c r="C1616" s="14"/>
      <c r="D1616" s="14"/>
      <c r="AA1616" s="228"/>
      <c r="AB1616" s="228"/>
      <c r="AC1616" s="228"/>
      <c r="AD1616" s="228"/>
      <c r="AE1616" s="228"/>
      <c r="AG1616" s="246"/>
      <c r="AN1616" s="228"/>
      <c r="AO1616" s="228"/>
      <c r="AP1616" s="228"/>
      <c r="AQ1616" s="228"/>
      <c r="AR1616" s="228"/>
      <c r="AS1616" s="228"/>
      <c r="AT1616" s="228"/>
      <c r="AU1616" s="228"/>
      <c r="AV1616" s="228"/>
    </row>
    <row r="1617" spans="3:64" x14ac:dyDescent="0.2">
      <c r="C1617" s="14"/>
      <c r="D1617" s="14"/>
      <c r="AA1617" s="228"/>
      <c r="AB1617" s="228"/>
      <c r="AC1617" s="228"/>
      <c r="AD1617" s="228"/>
      <c r="AE1617" s="228"/>
      <c r="AG1617" s="246"/>
      <c r="AN1617" s="228"/>
      <c r="AO1617" s="228"/>
      <c r="AP1617" s="228"/>
      <c r="AQ1617" s="228"/>
      <c r="AR1617" s="228"/>
      <c r="AS1617" s="228"/>
      <c r="AT1617" s="228"/>
      <c r="AU1617" s="228"/>
      <c r="AV1617" s="228"/>
    </row>
    <row r="1618" spans="3:64" x14ac:dyDescent="0.2">
      <c r="C1618" s="14"/>
      <c r="D1618" s="14"/>
      <c r="AA1618" s="228"/>
      <c r="AB1618" s="228"/>
      <c r="AC1618" s="228"/>
      <c r="AD1618" s="228"/>
      <c r="AE1618" s="228"/>
      <c r="AG1618" s="246"/>
      <c r="AN1618" s="228"/>
      <c r="AO1618" s="228"/>
      <c r="AP1618" s="228"/>
      <c r="AQ1618" s="228"/>
      <c r="AR1618" s="228"/>
      <c r="AS1618" s="228"/>
      <c r="AT1618" s="228"/>
      <c r="AU1618" s="228"/>
      <c r="AV1618" s="228"/>
    </row>
    <row r="1619" spans="3:64" x14ac:dyDescent="0.2">
      <c r="C1619" s="14"/>
      <c r="D1619" s="14"/>
      <c r="AA1619" s="228"/>
      <c r="AB1619" s="228"/>
      <c r="AC1619" s="228"/>
      <c r="AD1619" s="228"/>
      <c r="AE1619" s="228"/>
      <c r="AG1619" s="246"/>
      <c r="AN1619" s="228"/>
      <c r="AO1619" s="228"/>
      <c r="AP1619" s="228"/>
      <c r="AQ1619" s="228"/>
      <c r="AR1619" s="228"/>
      <c r="AS1619" s="228"/>
      <c r="AT1619" s="228"/>
      <c r="AU1619" s="228"/>
      <c r="AV1619" s="228"/>
      <c r="AX1619" s="228"/>
    </row>
    <row r="1620" spans="3:64" x14ac:dyDescent="0.2">
      <c r="C1620" s="14"/>
      <c r="D1620" s="14"/>
      <c r="AA1620" s="228"/>
      <c r="AB1620" s="228"/>
      <c r="AC1620" s="228"/>
      <c r="AD1620" s="228"/>
      <c r="AE1620" s="228"/>
      <c r="AG1620" s="246"/>
      <c r="AN1620" s="228"/>
      <c r="AO1620" s="228"/>
      <c r="AP1620" s="228"/>
      <c r="AQ1620" s="228"/>
      <c r="AR1620" s="228"/>
      <c r="AS1620" s="228"/>
      <c r="AT1620" s="228"/>
      <c r="AU1620" s="228"/>
      <c r="AV1620" s="228"/>
    </row>
    <row r="1621" spans="3:64" x14ac:dyDescent="0.2">
      <c r="C1621" s="14"/>
      <c r="D1621" s="14"/>
      <c r="AA1621" s="228"/>
      <c r="AB1621" s="228"/>
      <c r="AC1621" s="228"/>
      <c r="AD1621" s="228"/>
      <c r="AE1621" s="228"/>
      <c r="AG1621" s="246"/>
      <c r="AN1621" s="228"/>
      <c r="AO1621" s="228"/>
      <c r="AP1621" s="228"/>
      <c r="AQ1621" s="228"/>
      <c r="AR1621" s="228"/>
      <c r="AS1621" s="228"/>
      <c r="AT1621" s="228"/>
      <c r="AU1621" s="228"/>
      <c r="AV1621" s="228"/>
    </row>
    <row r="1622" spans="3:64" x14ac:dyDescent="0.2">
      <c r="C1622" s="14"/>
      <c r="D1622" s="14"/>
      <c r="AA1622" s="228"/>
      <c r="AB1622" s="228"/>
      <c r="AC1622" s="228"/>
      <c r="AD1622" s="228"/>
      <c r="AE1622" s="228"/>
      <c r="AG1622" s="246"/>
      <c r="AN1622" s="228"/>
      <c r="AO1622" s="228"/>
      <c r="AP1622" s="228"/>
      <c r="AQ1622" s="228"/>
      <c r="AR1622" s="228"/>
      <c r="AS1622" s="228"/>
      <c r="AT1622" s="228"/>
      <c r="AU1622" s="228"/>
      <c r="AV1622" s="228"/>
      <c r="AW1622" s="228"/>
      <c r="AX1622" s="228"/>
      <c r="AY1622" s="228"/>
      <c r="AZ1622" s="228"/>
      <c r="BA1622" s="228"/>
      <c r="BB1622" s="228"/>
      <c r="BC1622" s="228"/>
      <c r="BD1622" s="228"/>
      <c r="BE1622" s="228"/>
      <c r="BF1622" s="228"/>
      <c r="BG1622" s="228"/>
      <c r="BH1622" s="228"/>
      <c r="BI1622" s="228"/>
      <c r="BJ1622" s="228"/>
      <c r="BK1622" s="228"/>
      <c r="BL1622" s="228"/>
    </row>
    <row r="1623" spans="3:64" x14ac:dyDescent="0.2">
      <c r="C1623" s="14"/>
      <c r="D1623" s="14"/>
      <c r="AA1623" s="228"/>
      <c r="AB1623" s="228"/>
      <c r="AC1623" s="228"/>
      <c r="AD1623" s="228"/>
      <c r="AE1623" s="228"/>
      <c r="AG1623" s="246"/>
      <c r="AN1623" s="228"/>
      <c r="AO1623" s="228"/>
      <c r="AP1623" s="228"/>
      <c r="AQ1623" s="228"/>
      <c r="AR1623" s="228"/>
      <c r="AS1623" s="228"/>
      <c r="AT1623" s="228"/>
      <c r="AU1623" s="228"/>
      <c r="AV1623" s="228"/>
      <c r="AX1623" s="228"/>
      <c r="AY1623" s="228"/>
      <c r="AZ1623" s="228"/>
      <c r="BA1623" s="228"/>
      <c r="BB1623" s="228"/>
      <c r="BC1623" s="228"/>
      <c r="BD1623" s="228"/>
      <c r="BE1623" s="228"/>
      <c r="BF1623" s="228"/>
      <c r="BG1623" s="228"/>
      <c r="BH1623" s="228"/>
      <c r="BI1623" s="228"/>
      <c r="BJ1623" s="228"/>
      <c r="BK1623" s="228"/>
      <c r="BL1623" s="228"/>
    </row>
    <row r="1624" spans="3:64" x14ac:dyDescent="0.2">
      <c r="C1624" s="14"/>
      <c r="D1624" s="14"/>
      <c r="AA1624" s="228"/>
      <c r="AB1624" s="228"/>
      <c r="AC1624" s="228"/>
      <c r="AD1624" s="228"/>
      <c r="AE1624" s="228"/>
      <c r="AG1624" s="246"/>
      <c r="AN1624" s="228"/>
      <c r="AO1624" s="228"/>
      <c r="AP1624" s="228"/>
      <c r="AQ1624" s="228"/>
      <c r="AR1624" s="228"/>
      <c r="AS1624" s="228"/>
      <c r="AT1624" s="228"/>
      <c r="AU1624" s="228"/>
      <c r="AV1624" s="228"/>
      <c r="AX1624" s="228"/>
    </row>
    <row r="1625" spans="3:64" x14ac:dyDescent="0.2">
      <c r="C1625" s="14"/>
      <c r="D1625" s="14"/>
      <c r="AA1625" s="228"/>
      <c r="AB1625" s="228"/>
      <c r="AC1625" s="228"/>
      <c r="AD1625" s="228"/>
      <c r="AE1625" s="228"/>
      <c r="AG1625" s="246"/>
      <c r="AN1625" s="228"/>
      <c r="AO1625" s="228"/>
      <c r="AP1625" s="228"/>
      <c r="AQ1625" s="228"/>
      <c r="AR1625" s="228"/>
      <c r="AS1625" s="228"/>
      <c r="AT1625" s="228"/>
      <c r="AU1625" s="228"/>
      <c r="AV1625" s="228"/>
      <c r="AW1625" s="228"/>
      <c r="AX1625" s="228"/>
      <c r="AY1625" s="228"/>
      <c r="AZ1625" s="228"/>
      <c r="BA1625" s="228"/>
      <c r="BB1625" s="228"/>
      <c r="BC1625" s="228"/>
      <c r="BD1625" s="228"/>
      <c r="BE1625" s="228"/>
      <c r="BF1625" s="228"/>
      <c r="BG1625" s="228"/>
      <c r="BH1625" s="228"/>
      <c r="BI1625" s="228"/>
      <c r="BJ1625" s="228"/>
      <c r="BK1625" s="228"/>
      <c r="BL1625" s="228"/>
    </row>
    <row r="1626" spans="3:64" x14ac:dyDescent="0.2">
      <c r="C1626" s="14"/>
      <c r="D1626" s="14"/>
      <c r="AA1626" s="228"/>
      <c r="AB1626" s="228"/>
      <c r="AC1626" s="228"/>
      <c r="AD1626" s="228"/>
      <c r="AE1626" s="228"/>
      <c r="AG1626" s="246"/>
      <c r="AN1626" s="228"/>
      <c r="AO1626" s="228"/>
      <c r="AP1626" s="228"/>
      <c r="AQ1626" s="228"/>
      <c r="AR1626" s="228"/>
      <c r="AS1626" s="228"/>
      <c r="AT1626" s="228"/>
      <c r="AU1626" s="228"/>
    </row>
    <row r="1627" spans="3:64" x14ac:dyDescent="0.2">
      <c r="C1627" s="14"/>
      <c r="D1627" s="14"/>
      <c r="AA1627" s="228"/>
      <c r="AB1627" s="228"/>
      <c r="AC1627" s="228"/>
      <c r="AD1627" s="228"/>
      <c r="AE1627" s="228"/>
      <c r="AG1627" s="246"/>
      <c r="AN1627" s="228"/>
      <c r="AO1627" s="228"/>
      <c r="AP1627" s="228"/>
      <c r="AQ1627" s="228"/>
      <c r="AR1627" s="228"/>
      <c r="AS1627" s="228"/>
      <c r="AT1627" s="228"/>
      <c r="AU1627" s="228"/>
    </row>
    <row r="1628" spans="3:64" x14ac:dyDescent="0.2">
      <c r="C1628" s="14"/>
      <c r="D1628" s="14"/>
      <c r="AA1628" s="228"/>
      <c r="AB1628" s="228"/>
      <c r="AC1628" s="228"/>
      <c r="AD1628" s="228"/>
      <c r="AE1628" s="228"/>
      <c r="AG1628" s="246"/>
      <c r="AN1628" s="228"/>
      <c r="AO1628" s="228"/>
      <c r="AP1628" s="228"/>
      <c r="AQ1628" s="228"/>
      <c r="AR1628" s="228"/>
      <c r="AS1628" s="228"/>
      <c r="AT1628" s="228"/>
      <c r="AU1628" s="228"/>
      <c r="AV1628" s="228"/>
      <c r="AX1628" s="228"/>
      <c r="AY1628" s="228"/>
      <c r="AZ1628" s="228"/>
      <c r="BA1628" s="228"/>
      <c r="BB1628" s="228"/>
      <c r="BC1628" s="228"/>
      <c r="BD1628" s="228"/>
      <c r="BE1628" s="228"/>
      <c r="BF1628" s="228"/>
      <c r="BG1628" s="228"/>
      <c r="BH1628" s="228"/>
      <c r="BI1628" s="228"/>
      <c r="BJ1628" s="228"/>
      <c r="BK1628" s="228"/>
      <c r="BL1628" s="228"/>
    </row>
    <row r="1629" spans="3:64" x14ac:dyDescent="0.2">
      <c r="C1629" s="14"/>
      <c r="D1629" s="14"/>
      <c r="AA1629" s="228"/>
      <c r="AB1629" s="228"/>
      <c r="AC1629" s="228"/>
      <c r="AD1629" s="228"/>
      <c r="AE1629" s="228"/>
      <c r="AG1629" s="246"/>
      <c r="AN1629" s="228"/>
      <c r="AO1629" s="228"/>
      <c r="AP1629" s="228"/>
      <c r="AQ1629" s="228"/>
      <c r="AR1629" s="228"/>
      <c r="AS1629" s="228"/>
      <c r="AT1629" s="228"/>
      <c r="AU1629" s="228"/>
      <c r="AV1629" s="228"/>
    </row>
    <row r="1630" spans="3:64" x14ac:dyDescent="0.2">
      <c r="C1630" s="14"/>
      <c r="D1630" s="14"/>
      <c r="AA1630" s="228"/>
      <c r="AB1630" s="228"/>
      <c r="AC1630" s="228"/>
      <c r="AD1630" s="228"/>
      <c r="AE1630" s="228"/>
      <c r="AG1630" s="246"/>
      <c r="AN1630" s="228"/>
      <c r="AO1630" s="228"/>
      <c r="AP1630" s="228"/>
      <c r="AQ1630" s="228"/>
      <c r="AR1630" s="228"/>
      <c r="AS1630" s="228"/>
      <c r="AT1630" s="228"/>
      <c r="AU1630" s="228"/>
      <c r="AV1630" s="228"/>
      <c r="AW1630" s="228"/>
      <c r="AX1630" s="228"/>
      <c r="AY1630" s="228"/>
      <c r="AZ1630" s="228"/>
      <c r="BA1630" s="228"/>
      <c r="BB1630" s="228"/>
      <c r="BC1630" s="228"/>
      <c r="BD1630" s="228"/>
      <c r="BE1630" s="228"/>
      <c r="BF1630" s="228"/>
      <c r="BG1630" s="228"/>
      <c r="BH1630" s="228"/>
      <c r="BI1630" s="228"/>
      <c r="BJ1630" s="228"/>
      <c r="BK1630" s="228"/>
      <c r="BL1630" s="228"/>
    </row>
    <row r="1631" spans="3:64" x14ac:dyDescent="0.2">
      <c r="C1631" s="14"/>
      <c r="D1631" s="14"/>
      <c r="AA1631" s="228"/>
      <c r="AB1631" s="228"/>
      <c r="AC1631" s="228"/>
      <c r="AD1631" s="228"/>
      <c r="AE1631" s="228"/>
      <c r="AG1631" s="246"/>
      <c r="AN1631" s="228"/>
      <c r="AO1631" s="228"/>
      <c r="AP1631" s="228"/>
      <c r="AQ1631" s="228"/>
      <c r="AR1631" s="228"/>
      <c r="AS1631" s="228"/>
      <c r="AT1631" s="228"/>
      <c r="AU1631" s="228"/>
    </row>
    <row r="1632" spans="3:64" x14ac:dyDescent="0.2">
      <c r="C1632" s="14"/>
      <c r="D1632" s="14"/>
      <c r="AA1632" s="228"/>
      <c r="AB1632" s="228"/>
      <c r="AC1632" s="228"/>
      <c r="AD1632" s="228"/>
      <c r="AE1632" s="228"/>
      <c r="AG1632" s="246"/>
      <c r="AN1632" s="228"/>
      <c r="AO1632" s="228"/>
      <c r="AP1632" s="228"/>
      <c r="AQ1632" s="228"/>
      <c r="AR1632" s="228"/>
      <c r="AS1632" s="228"/>
      <c r="AT1632" s="228"/>
      <c r="AU1632" s="228"/>
      <c r="AV1632" s="228"/>
      <c r="AW1632" s="228"/>
      <c r="AX1632" s="228"/>
      <c r="AY1632" s="228"/>
      <c r="AZ1632" s="228"/>
      <c r="BA1632" s="228"/>
      <c r="BB1632" s="228"/>
      <c r="BC1632" s="228"/>
      <c r="BD1632" s="228"/>
      <c r="BE1632" s="228"/>
      <c r="BF1632" s="228"/>
      <c r="BG1632" s="228"/>
      <c r="BH1632" s="228"/>
      <c r="BI1632" s="228"/>
      <c r="BJ1632" s="228"/>
      <c r="BK1632" s="228"/>
      <c r="BL1632" s="228"/>
    </row>
    <row r="1633" spans="3:64" x14ac:dyDescent="0.2">
      <c r="C1633" s="14"/>
      <c r="D1633" s="14"/>
      <c r="AA1633" s="228"/>
      <c r="AB1633" s="228"/>
      <c r="AC1633" s="228"/>
      <c r="AD1633" s="228"/>
      <c r="AE1633" s="228"/>
      <c r="AG1633" s="246"/>
      <c r="AN1633" s="228"/>
      <c r="AO1633" s="228"/>
      <c r="AP1633" s="228"/>
      <c r="AQ1633" s="228"/>
      <c r="AR1633" s="228"/>
      <c r="AS1633" s="228"/>
      <c r="AT1633" s="228"/>
      <c r="AU1633" s="228"/>
    </row>
    <row r="1634" spans="3:64" x14ac:dyDescent="0.2">
      <c r="C1634" s="14"/>
      <c r="D1634" s="14"/>
      <c r="AA1634" s="228"/>
      <c r="AB1634" s="228"/>
      <c r="AC1634" s="228"/>
      <c r="AD1634" s="228"/>
      <c r="AE1634" s="228"/>
      <c r="AG1634" s="246"/>
      <c r="AN1634" s="228"/>
      <c r="AO1634" s="228"/>
      <c r="AP1634" s="228"/>
      <c r="AQ1634" s="228"/>
      <c r="AR1634" s="228"/>
      <c r="AS1634" s="228"/>
      <c r="AT1634" s="228"/>
      <c r="AU1634" s="228"/>
    </row>
    <row r="1635" spans="3:64" x14ac:dyDescent="0.2">
      <c r="C1635" s="14"/>
      <c r="D1635" s="14"/>
      <c r="AA1635" s="228"/>
      <c r="AB1635" s="228"/>
      <c r="AC1635" s="228"/>
      <c r="AD1635" s="228"/>
      <c r="AE1635" s="228"/>
      <c r="AG1635" s="246"/>
      <c r="AN1635" s="228"/>
      <c r="AO1635" s="228"/>
      <c r="AP1635" s="228"/>
      <c r="AQ1635" s="228"/>
      <c r="AR1635" s="228"/>
      <c r="AS1635" s="228"/>
      <c r="AT1635" s="228"/>
      <c r="AU1635" s="228"/>
    </row>
    <row r="1636" spans="3:64" x14ac:dyDescent="0.2">
      <c r="C1636" s="14"/>
      <c r="D1636" s="14"/>
      <c r="AA1636" s="228"/>
      <c r="AB1636" s="228"/>
      <c r="AC1636" s="228"/>
      <c r="AD1636" s="228"/>
      <c r="AE1636" s="228"/>
      <c r="AG1636" s="246"/>
      <c r="AN1636" s="228"/>
      <c r="AO1636" s="228"/>
      <c r="AP1636" s="228"/>
      <c r="AQ1636" s="228"/>
      <c r="AR1636" s="228"/>
      <c r="AS1636" s="228"/>
      <c r="AT1636" s="228"/>
      <c r="AU1636" s="228"/>
    </row>
    <row r="1637" spans="3:64" x14ac:dyDescent="0.2">
      <c r="C1637" s="14"/>
      <c r="D1637" s="14"/>
      <c r="AA1637" s="228"/>
      <c r="AB1637" s="228"/>
      <c r="AC1637" s="228"/>
      <c r="AD1637" s="228"/>
      <c r="AE1637" s="228"/>
      <c r="AG1637" s="246"/>
      <c r="AN1637" s="228"/>
      <c r="AO1637" s="228"/>
      <c r="AP1637" s="228"/>
      <c r="AQ1637" s="228"/>
      <c r="AR1637" s="228"/>
      <c r="AS1637" s="228"/>
      <c r="AT1637" s="228"/>
      <c r="AU1637" s="228"/>
    </row>
    <row r="1638" spans="3:64" x14ac:dyDescent="0.2">
      <c r="C1638" s="14"/>
      <c r="D1638" s="14"/>
      <c r="AA1638" s="228"/>
      <c r="AB1638" s="228"/>
      <c r="AC1638" s="228"/>
      <c r="AD1638" s="228"/>
      <c r="AE1638" s="228"/>
      <c r="AG1638" s="246"/>
      <c r="AN1638" s="228"/>
      <c r="AO1638" s="228"/>
      <c r="AP1638" s="228"/>
      <c r="AQ1638" s="228"/>
      <c r="AR1638" s="228"/>
      <c r="AS1638" s="228"/>
      <c r="AT1638" s="228"/>
      <c r="AU1638" s="228"/>
      <c r="AV1638" s="228"/>
      <c r="AX1638" s="228"/>
    </row>
    <row r="1639" spans="3:64" x14ac:dyDescent="0.2">
      <c r="C1639" s="14"/>
      <c r="D1639" s="14"/>
      <c r="AA1639" s="228"/>
      <c r="AB1639" s="228"/>
      <c r="AC1639" s="228"/>
      <c r="AD1639" s="228"/>
      <c r="AE1639" s="228"/>
      <c r="AG1639" s="246"/>
      <c r="AN1639" s="228"/>
      <c r="AO1639" s="228"/>
      <c r="AP1639" s="228"/>
      <c r="AQ1639" s="228"/>
      <c r="AR1639" s="228"/>
      <c r="AS1639" s="228"/>
      <c r="AT1639" s="228"/>
      <c r="AU1639" s="228"/>
      <c r="AV1639" s="228"/>
      <c r="AX1639" s="228"/>
    </row>
    <row r="1640" spans="3:64" x14ac:dyDescent="0.2">
      <c r="C1640" s="14"/>
      <c r="D1640" s="14"/>
      <c r="AA1640" s="228"/>
      <c r="AB1640" s="228"/>
      <c r="AC1640" s="228"/>
      <c r="AD1640" s="228"/>
      <c r="AE1640" s="228"/>
      <c r="AG1640" s="246"/>
      <c r="AN1640" s="228"/>
      <c r="AO1640" s="228"/>
      <c r="AP1640" s="228"/>
      <c r="AQ1640" s="228"/>
      <c r="AR1640" s="228"/>
      <c r="AS1640" s="228"/>
      <c r="AT1640" s="228"/>
      <c r="AU1640" s="228"/>
      <c r="AV1640" s="228"/>
      <c r="AW1640" s="228"/>
      <c r="AX1640" s="228"/>
      <c r="AY1640" s="228"/>
      <c r="AZ1640" s="228"/>
      <c r="BA1640" s="228"/>
      <c r="BB1640" s="228"/>
      <c r="BC1640" s="228"/>
      <c r="BD1640" s="228"/>
      <c r="BE1640" s="228"/>
      <c r="BF1640" s="228"/>
      <c r="BG1640" s="228"/>
      <c r="BH1640" s="228"/>
      <c r="BI1640" s="228"/>
      <c r="BJ1640" s="228"/>
      <c r="BK1640" s="228"/>
      <c r="BL1640" s="228"/>
    </row>
    <row r="1641" spans="3:64" x14ac:dyDescent="0.2">
      <c r="C1641" s="14"/>
      <c r="D1641" s="14"/>
      <c r="AA1641" s="228"/>
      <c r="AB1641" s="228"/>
      <c r="AC1641" s="228"/>
      <c r="AD1641" s="228"/>
      <c r="AE1641" s="228"/>
      <c r="AG1641" s="246"/>
      <c r="AN1641" s="228"/>
      <c r="AO1641" s="228"/>
      <c r="AP1641" s="228"/>
      <c r="AQ1641" s="228"/>
      <c r="AR1641" s="228"/>
      <c r="AS1641" s="228"/>
      <c r="AT1641" s="228"/>
      <c r="AU1641" s="228"/>
    </row>
    <row r="1642" spans="3:64" x14ac:dyDescent="0.2">
      <c r="C1642" s="14"/>
      <c r="D1642" s="14"/>
      <c r="AA1642" s="228"/>
      <c r="AB1642" s="228"/>
      <c r="AC1642" s="228"/>
      <c r="AD1642" s="228"/>
      <c r="AE1642" s="228"/>
      <c r="AG1642" s="246"/>
      <c r="AN1642" s="228"/>
      <c r="AO1642" s="228"/>
      <c r="AP1642" s="228"/>
      <c r="AQ1642" s="228"/>
      <c r="AR1642" s="228"/>
      <c r="AS1642" s="228"/>
      <c r="AT1642" s="228"/>
      <c r="AU1642" s="228"/>
      <c r="AV1642" s="228"/>
      <c r="AX1642" s="228"/>
      <c r="AY1642" s="228"/>
      <c r="AZ1642" s="228"/>
      <c r="BA1642" s="228"/>
      <c r="BB1642" s="228"/>
      <c r="BC1642" s="228"/>
      <c r="BD1642" s="228"/>
      <c r="BE1642" s="228"/>
      <c r="BF1642" s="228"/>
      <c r="BG1642" s="228"/>
      <c r="BH1642" s="228"/>
      <c r="BI1642" s="228"/>
      <c r="BJ1642" s="228"/>
      <c r="BK1642" s="228"/>
      <c r="BL1642" s="228"/>
    </row>
    <row r="1643" spans="3:64" x14ac:dyDescent="0.2">
      <c r="C1643" s="14"/>
      <c r="D1643" s="14"/>
      <c r="AA1643" s="228"/>
      <c r="AB1643" s="228"/>
      <c r="AC1643" s="228"/>
      <c r="AD1643" s="228"/>
      <c r="AE1643" s="228"/>
      <c r="AG1643" s="246"/>
      <c r="AN1643" s="228"/>
      <c r="AO1643" s="228"/>
      <c r="AP1643" s="228"/>
      <c r="AQ1643" s="228"/>
      <c r="AR1643" s="228"/>
      <c r="AS1643" s="228"/>
      <c r="AT1643" s="228"/>
      <c r="AU1643" s="228"/>
      <c r="AV1643" s="4"/>
    </row>
    <row r="1644" spans="3:64" x14ac:dyDescent="0.2">
      <c r="C1644" s="14"/>
      <c r="D1644" s="14"/>
      <c r="AA1644" s="228"/>
      <c r="AB1644" s="228"/>
      <c r="AC1644" s="228"/>
      <c r="AD1644" s="228"/>
      <c r="AE1644" s="228"/>
      <c r="AG1644" s="246"/>
      <c r="AN1644" s="228"/>
      <c r="AO1644" s="228"/>
      <c r="AP1644" s="228"/>
      <c r="AQ1644" s="228"/>
      <c r="AR1644" s="228"/>
      <c r="AS1644" s="228"/>
      <c r="AT1644" s="228"/>
      <c r="AU1644" s="228"/>
      <c r="AV1644" s="228"/>
    </row>
    <row r="1645" spans="3:64" x14ac:dyDescent="0.2">
      <c r="C1645" s="14"/>
      <c r="D1645" s="14"/>
      <c r="AA1645" s="228"/>
      <c r="AB1645" s="228"/>
      <c r="AC1645" s="228"/>
      <c r="AD1645" s="228"/>
      <c r="AE1645" s="228"/>
      <c r="AG1645" s="246"/>
      <c r="AN1645" s="228"/>
      <c r="AO1645" s="228"/>
      <c r="AP1645" s="228"/>
      <c r="AQ1645" s="228"/>
      <c r="AR1645" s="228"/>
      <c r="AS1645" s="228"/>
      <c r="AT1645" s="228"/>
      <c r="AU1645" s="228"/>
      <c r="AV1645" s="228"/>
      <c r="AX1645" s="228"/>
      <c r="AY1645" s="228"/>
      <c r="AZ1645" s="228"/>
      <c r="BA1645" s="228"/>
      <c r="BB1645" s="228"/>
      <c r="BC1645" s="228"/>
      <c r="BD1645" s="228"/>
      <c r="BE1645" s="228"/>
      <c r="BF1645" s="228"/>
      <c r="BG1645" s="228"/>
      <c r="BH1645" s="228"/>
      <c r="BI1645" s="228"/>
      <c r="BJ1645" s="228"/>
      <c r="BK1645" s="228"/>
      <c r="BL1645" s="228"/>
    </row>
    <row r="1646" spans="3:64" x14ac:dyDescent="0.2">
      <c r="C1646" s="14"/>
      <c r="D1646" s="14"/>
      <c r="AA1646" s="228"/>
      <c r="AB1646" s="228"/>
      <c r="AC1646" s="228"/>
      <c r="AD1646" s="228"/>
      <c r="AE1646" s="228"/>
      <c r="AG1646" s="246"/>
      <c r="AN1646" s="228"/>
      <c r="AO1646" s="228"/>
      <c r="AP1646" s="228"/>
      <c r="AQ1646" s="228"/>
      <c r="AR1646" s="228"/>
      <c r="AS1646" s="228"/>
      <c r="AT1646" s="228"/>
      <c r="AU1646" s="228"/>
      <c r="AV1646" s="228"/>
    </row>
    <row r="1647" spans="3:64" x14ac:dyDescent="0.2">
      <c r="C1647" s="14"/>
      <c r="D1647" s="14"/>
      <c r="AA1647" s="228"/>
      <c r="AB1647" s="228"/>
      <c r="AC1647" s="228"/>
      <c r="AD1647" s="228"/>
      <c r="AE1647" s="228"/>
      <c r="AG1647" s="246"/>
      <c r="AN1647" s="228"/>
      <c r="AO1647" s="228"/>
      <c r="AP1647" s="228"/>
      <c r="AQ1647" s="228"/>
      <c r="AR1647" s="228"/>
      <c r="AS1647" s="228"/>
      <c r="AT1647" s="228"/>
      <c r="AU1647" s="228"/>
      <c r="AV1647" s="228"/>
    </row>
    <row r="1648" spans="3:64" x14ac:dyDescent="0.2">
      <c r="C1648" s="14"/>
      <c r="D1648" s="14"/>
      <c r="AA1648" s="228"/>
      <c r="AB1648" s="228"/>
      <c r="AC1648" s="228"/>
      <c r="AD1648" s="228"/>
      <c r="AE1648" s="228"/>
      <c r="AG1648" s="246"/>
      <c r="AN1648" s="228"/>
      <c r="AO1648" s="228"/>
      <c r="AP1648" s="228"/>
      <c r="AQ1648" s="228"/>
      <c r="AR1648" s="228"/>
      <c r="AS1648" s="228"/>
      <c r="AT1648" s="228"/>
      <c r="AU1648" s="228"/>
    </row>
    <row r="1649" spans="3:64" x14ac:dyDescent="0.2">
      <c r="C1649" s="14"/>
      <c r="D1649" s="14"/>
      <c r="AA1649" s="228"/>
      <c r="AB1649" s="228"/>
      <c r="AC1649" s="228"/>
      <c r="AD1649" s="228"/>
      <c r="AE1649" s="228"/>
      <c r="AG1649" s="246"/>
      <c r="AN1649" s="228"/>
      <c r="AO1649" s="228"/>
      <c r="AP1649" s="228"/>
      <c r="AQ1649" s="228"/>
      <c r="AR1649" s="228"/>
      <c r="AS1649" s="228"/>
      <c r="AT1649" s="228"/>
      <c r="AU1649" s="228"/>
    </row>
    <row r="1650" spans="3:64" x14ac:dyDescent="0.2">
      <c r="C1650" s="14"/>
      <c r="D1650" s="14"/>
      <c r="AA1650" s="228"/>
      <c r="AB1650" s="228"/>
      <c r="AC1650" s="228"/>
      <c r="AD1650" s="228"/>
      <c r="AE1650" s="228"/>
      <c r="AG1650" s="246"/>
      <c r="AN1650" s="228"/>
      <c r="AO1650" s="228"/>
      <c r="AP1650" s="228"/>
      <c r="AQ1650" s="228"/>
      <c r="AR1650" s="228"/>
      <c r="AS1650" s="228"/>
      <c r="AT1650" s="228"/>
      <c r="AU1650" s="228"/>
    </row>
    <row r="1651" spans="3:64" x14ac:dyDescent="0.2">
      <c r="C1651" s="14"/>
      <c r="D1651" s="14"/>
      <c r="AA1651" s="228"/>
      <c r="AB1651" s="228"/>
      <c r="AC1651" s="228"/>
      <c r="AD1651" s="228"/>
      <c r="AE1651" s="228"/>
      <c r="AG1651" s="246"/>
      <c r="AN1651" s="228"/>
      <c r="AO1651" s="228"/>
      <c r="AP1651" s="228"/>
      <c r="AQ1651" s="228"/>
      <c r="AR1651" s="228"/>
      <c r="AS1651" s="228"/>
      <c r="AT1651" s="228"/>
      <c r="AU1651" s="228"/>
    </row>
    <row r="1652" spans="3:64" x14ac:dyDescent="0.2">
      <c r="C1652" s="14"/>
      <c r="D1652" s="14"/>
      <c r="AA1652" s="228"/>
      <c r="AB1652" s="228"/>
      <c r="AC1652" s="228"/>
      <c r="AD1652" s="228"/>
      <c r="AE1652" s="228"/>
      <c r="AG1652" s="246"/>
      <c r="AN1652" s="228"/>
      <c r="AO1652" s="228"/>
      <c r="AP1652" s="228"/>
      <c r="AQ1652" s="228"/>
      <c r="AR1652" s="228"/>
      <c r="AS1652" s="228"/>
      <c r="AT1652" s="228"/>
      <c r="AU1652" s="228"/>
    </row>
    <row r="1653" spans="3:64" x14ac:dyDescent="0.2">
      <c r="C1653" s="14"/>
      <c r="D1653" s="14"/>
      <c r="AA1653" s="228"/>
      <c r="AB1653" s="228"/>
      <c r="AC1653" s="228"/>
      <c r="AD1653" s="228"/>
      <c r="AE1653" s="228"/>
      <c r="AG1653" s="246"/>
      <c r="AN1653" s="228"/>
      <c r="AO1653" s="228"/>
      <c r="AP1653" s="228"/>
      <c r="AQ1653" s="228"/>
      <c r="AR1653" s="228"/>
      <c r="AS1653" s="228"/>
      <c r="AT1653" s="228"/>
      <c r="AU1653" s="228"/>
    </row>
    <row r="1654" spans="3:64" x14ac:dyDescent="0.2">
      <c r="C1654" s="14"/>
      <c r="D1654" s="14"/>
      <c r="AA1654" s="228"/>
      <c r="AB1654" s="228"/>
      <c r="AC1654" s="228"/>
      <c r="AD1654" s="228"/>
      <c r="AE1654" s="228"/>
      <c r="AG1654" s="246"/>
      <c r="AN1654" s="228"/>
      <c r="AO1654" s="228"/>
      <c r="AP1654" s="228"/>
      <c r="AQ1654" s="228"/>
      <c r="AR1654" s="228"/>
      <c r="AS1654" s="228"/>
      <c r="AT1654" s="228"/>
      <c r="AU1654" s="228"/>
    </row>
    <row r="1655" spans="3:64" x14ac:dyDescent="0.2">
      <c r="C1655" s="14"/>
      <c r="D1655" s="14"/>
      <c r="AA1655" s="228"/>
      <c r="AB1655" s="228"/>
      <c r="AC1655" s="228"/>
      <c r="AD1655" s="228"/>
      <c r="AE1655" s="228"/>
      <c r="AG1655" s="246"/>
      <c r="AN1655" s="228"/>
      <c r="AO1655" s="228"/>
      <c r="AP1655" s="228"/>
      <c r="AQ1655" s="228"/>
      <c r="AR1655" s="228"/>
      <c r="AS1655" s="228"/>
      <c r="AT1655" s="228"/>
      <c r="AU1655" s="228"/>
      <c r="AV1655" s="228"/>
    </row>
    <row r="1656" spans="3:64" x14ac:dyDescent="0.2">
      <c r="C1656" s="14"/>
      <c r="D1656" s="14"/>
      <c r="AA1656" s="228"/>
      <c r="AB1656" s="228"/>
      <c r="AC1656" s="228"/>
      <c r="AD1656" s="228"/>
      <c r="AE1656" s="228"/>
      <c r="AG1656" s="246"/>
      <c r="AN1656" s="228"/>
      <c r="AO1656" s="228"/>
      <c r="AP1656" s="228"/>
      <c r="AQ1656" s="228"/>
      <c r="AR1656" s="228"/>
      <c r="AS1656" s="228"/>
      <c r="AT1656" s="228"/>
      <c r="AU1656" s="228"/>
      <c r="AV1656" s="228"/>
      <c r="AW1656" s="228"/>
      <c r="AX1656" s="228"/>
      <c r="AY1656" s="228"/>
      <c r="AZ1656" s="228"/>
      <c r="BA1656" s="228"/>
      <c r="BB1656" s="228"/>
      <c r="BC1656" s="228"/>
      <c r="BD1656" s="228"/>
      <c r="BE1656" s="228"/>
      <c r="BF1656" s="228"/>
      <c r="BG1656" s="228"/>
      <c r="BH1656" s="228"/>
      <c r="BI1656" s="228"/>
      <c r="BJ1656" s="228"/>
      <c r="BK1656" s="228"/>
      <c r="BL1656" s="228"/>
    </row>
    <row r="1657" spans="3:64" x14ac:dyDescent="0.2">
      <c r="C1657" s="14"/>
      <c r="D1657" s="14"/>
      <c r="AA1657" s="228"/>
      <c r="AB1657" s="228"/>
      <c r="AC1657" s="228"/>
      <c r="AD1657" s="228"/>
      <c r="AE1657" s="228"/>
      <c r="AG1657" s="246"/>
      <c r="AN1657" s="228"/>
      <c r="AO1657" s="228"/>
      <c r="AP1657" s="228"/>
      <c r="AQ1657" s="228"/>
      <c r="AR1657" s="228"/>
      <c r="AS1657" s="228"/>
      <c r="AT1657" s="228"/>
      <c r="AU1657" s="228"/>
    </row>
    <row r="1658" spans="3:64" x14ac:dyDescent="0.2">
      <c r="C1658" s="14"/>
      <c r="D1658" s="14"/>
      <c r="AA1658" s="228"/>
      <c r="AB1658" s="228"/>
      <c r="AC1658" s="228"/>
      <c r="AD1658" s="228"/>
      <c r="AE1658" s="228"/>
      <c r="AG1658" s="246"/>
      <c r="AN1658" s="228"/>
      <c r="AO1658" s="228"/>
      <c r="AP1658" s="228"/>
      <c r="AQ1658" s="228"/>
      <c r="AR1658" s="228"/>
      <c r="AS1658" s="228"/>
      <c r="AT1658" s="228"/>
      <c r="AU1658" s="228"/>
    </row>
    <row r="1659" spans="3:64" x14ac:dyDescent="0.2">
      <c r="C1659" s="14"/>
      <c r="D1659" s="14"/>
      <c r="AA1659" s="228"/>
      <c r="AB1659" s="228"/>
      <c r="AC1659" s="228"/>
      <c r="AD1659" s="228"/>
      <c r="AE1659" s="228"/>
      <c r="AG1659" s="246"/>
      <c r="AN1659" s="228"/>
      <c r="AO1659" s="228"/>
      <c r="AP1659" s="228"/>
      <c r="AQ1659" s="228"/>
      <c r="AR1659" s="228"/>
      <c r="AS1659" s="228"/>
      <c r="AT1659" s="228"/>
      <c r="AU1659" s="228"/>
    </row>
    <row r="1660" spans="3:64" x14ac:dyDescent="0.2">
      <c r="C1660" s="14"/>
      <c r="D1660" s="14"/>
      <c r="AA1660" s="228"/>
      <c r="AB1660" s="228"/>
      <c r="AC1660" s="228"/>
      <c r="AD1660" s="228"/>
      <c r="AE1660" s="228"/>
      <c r="AG1660" s="246"/>
      <c r="AN1660" s="228"/>
      <c r="AO1660" s="228"/>
      <c r="AP1660" s="228"/>
      <c r="AQ1660" s="228"/>
      <c r="AR1660" s="228"/>
      <c r="AS1660" s="228"/>
      <c r="AT1660" s="228"/>
      <c r="AU1660" s="228"/>
    </row>
    <row r="1661" spans="3:64" x14ac:dyDescent="0.2">
      <c r="C1661" s="14"/>
      <c r="D1661" s="14"/>
      <c r="AA1661" s="228"/>
      <c r="AB1661" s="228"/>
      <c r="AC1661" s="228"/>
      <c r="AD1661" s="228"/>
      <c r="AE1661" s="228"/>
      <c r="AG1661" s="246"/>
      <c r="AN1661" s="228"/>
      <c r="AO1661" s="228"/>
      <c r="AP1661" s="228"/>
      <c r="AQ1661" s="228"/>
      <c r="AR1661" s="228"/>
      <c r="AS1661" s="228"/>
      <c r="AT1661" s="228"/>
      <c r="AU1661" s="228"/>
      <c r="AV1661" s="228"/>
      <c r="AW1661" s="228"/>
      <c r="AX1661" s="228"/>
      <c r="AY1661" s="228"/>
      <c r="AZ1661" s="228"/>
      <c r="BA1661" s="228"/>
      <c r="BB1661" s="228"/>
      <c r="BC1661" s="228"/>
      <c r="BD1661" s="228"/>
      <c r="BE1661" s="228"/>
      <c r="BF1661" s="228"/>
      <c r="BG1661" s="228"/>
      <c r="BH1661" s="228"/>
      <c r="BI1661" s="228"/>
      <c r="BJ1661" s="228"/>
      <c r="BK1661" s="228"/>
      <c r="BL1661" s="228"/>
    </row>
    <row r="1662" spans="3:64" x14ac:dyDescent="0.2">
      <c r="C1662" s="14"/>
      <c r="D1662" s="14"/>
      <c r="AA1662" s="228"/>
      <c r="AB1662" s="228"/>
      <c r="AC1662" s="228"/>
      <c r="AD1662" s="228"/>
      <c r="AE1662" s="228"/>
      <c r="AG1662" s="246"/>
      <c r="AN1662" s="228"/>
      <c r="AO1662" s="228"/>
      <c r="AP1662" s="228"/>
      <c r="AQ1662" s="228"/>
      <c r="AR1662" s="228"/>
      <c r="AS1662" s="228"/>
      <c r="AT1662" s="228"/>
      <c r="AU1662" s="228"/>
    </row>
    <row r="1663" spans="3:64" x14ac:dyDescent="0.2">
      <c r="C1663" s="14"/>
      <c r="D1663" s="14"/>
      <c r="AA1663" s="228"/>
      <c r="AB1663" s="228"/>
      <c r="AC1663" s="228"/>
      <c r="AD1663" s="228"/>
      <c r="AE1663" s="228"/>
      <c r="AG1663" s="246"/>
      <c r="AN1663" s="228"/>
      <c r="AO1663" s="228"/>
      <c r="AP1663" s="228"/>
      <c r="AQ1663" s="228"/>
      <c r="AR1663" s="228"/>
      <c r="AS1663" s="228"/>
      <c r="AT1663" s="228"/>
      <c r="AU1663" s="228"/>
    </row>
    <row r="1664" spans="3:64" x14ac:dyDescent="0.2">
      <c r="C1664" s="14"/>
      <c r="D1664" s="14"/>
      <c r="AA1664" s="228"/>
      <c r="AB1664" s="228"/>
      <c r="AC1664" s="228"/>
      <c r="AD1664" s="228"/>
      <c r="AE1664" s="228"/>
      <c r="AG1664" s="246"/>
      <c r="AN1664" s="228"/>
      <c r="AO1664" s="228"/>
      <c r="AP1664" s="228"/>
      <c r="AQ1664" s="228"/>
      <c r="AR1664" s="228"/>
      <c r="AS1664" s="228"/>
      <c r="AT1664" s="228"/>
      <c r="AU1664" s="228"/>
      <c r="AV1664" s="228"/>
      <c r="AX1664" s="228"/>
    </row>
    <row r="1665" spans="3:64" x14ac:dyDescent="0.2">
      <c r="C1665" s="14"/>
      <c r="D1665" s="14"/>
      <c r="AA1665" s="228"/>
      <c r="AB1665" s="228"/>
      <c r="AC1665" s="228"/>
      <c r="AD1665" s="228"/>
      <c r="AE1665" s="228"/>
      <c r="AG1665" s="246"/>
      <c r="AN1665" s="228"/>
      <c r="AO1665" s="228"/>
      <c r="AP1665" s="228"/>
      <c r="AQ1665" s="228"/>
      <c r="AR1665" s="228"/>
      <c r="AS1665" s="228"/>
      <c r="AT1665" s="228"/>
      <c r="AU1665" s="228"/>
      <c r="AV1665" s="228"/>
      <c r="AX1665" s="228"/>
      <c r="AY1665" s="228"/>
      <c r="AZ1665" s="228"/>
      <c r="BA1665" s="228"/>
      <c r="BB1665" s="228"/>
      <c r="BC1665" s="228"/>
      <c r="BD1665" s="228"/>
      <c r="BE1665" s="228"/>
      <c r="BF1665" s="228"/>
      <c r="BG1665" s="228"/>
      <c r="BH1665" s="228"/>
      <c r="BI1665" s="228"/>
      <c r="BJ1665" s="228"/>
      <c r="BK1665" s="228"/>
      <c r="BL1665" s="228"/>
    </row>
    <row r="1666" spans="3:64" x14ac:dyDescent="0.2">
      <c r="C1666" s="14"/>
      <c r="D1666" s="14"/>
      <c r="AA1666" s="228"/>
      <c r="AB1666" s="228"/>
      <c r="AC1666" s="228"/>
      <c r="AD1666" s="228"/>
      <c r="AE1666" s="228"/>
      <c r="AG1666" s="246"/>
      <c r="AN1666" s="228"/>
      <c r="AO1666" s="228"/>
      <c r="AP1666" s="228"/>
      <c r="AQ1666" s="228"/>
      <c r="AR1666" s="228"/>
      <c r="AS1666" s="228"/>
      <c r="AT1666" s="228"/>
      <c r="AU1666" s="228"/>
      <c r="AV1666" s="228"/>
      <c r="AW1666" s="228"/>
      <c r="AX1666" s="228"/>
      <c r="AY1666" s="228"/>
      <c r="AZ1666" s="228"/>
      <c r="BA1666" s="228"/>
      <c r="BB1666" s="228"/>
      <c r="BC1666" s="228"/>
      <c r="BD1666" s="228"/>
      <c r="BE1666" s="228"/>
      <c r="BF1666" s="228"/>
      <c r="BG1666" s="228"/>
      <c r="BH1666" s="228"/>
      <c r="BI1666" s="228"/>
      <c r="BJ1666" s="228"/>
      <c r="BK1666" s="228"/>
      <c r="BL1666" s="228"/>
    </row>
    <row r="1667" spans="3:64" x14ac:dyDescent="0.2">
      <c r="C1667" s="14"/>
      <c r="D1667" s="14"/>
      <c r="AA1667" s="228"/>
      <c r="AB1667" s="228"/>
      <c r="AC1667" s="228"/>
      <c r="AD1667" s="228"/>
      <c r="AE1667" s="228"/>
      <c r="AG1667" s="246"/>
      <c r="AN1667" s="228"/>
      <c r="AO1667" s="228"/>
      <c r="AP1667" s="228"/>
      <c r="AQ1667" s="228"/>
      <c r="AR1667" s="228"/>
      <c r="AS1667" s="228"/>
      <c r="AT1667" s="228"/>
      <c r="AU1667" s="228"/>
      <c r="AV1667" s="228"/>
    </row>
    <row r="1668" spans="3:64" x14ac:dyDescent="0.2">
      <c r="C1668" s="14"/>
      <c r="D1668" s="14"/>
      <c r="AA1668" s="228"/>
      <c r="AB1668" s="228"/>
      <c r="AC1668" s="228"/>
      <c r="AD1668" s="228"/>
      <c r="AE1668" s="228"/>
      <c r="AG1668" s="246"/>
      <c r="AN1668" s="228"/>
      <c r="AO1668" s="228"/>
      <c r="AP1668" s="228"/>
      <c r="AQ1668" s="228"/>
      <c r="AR1668" s="228"/>
      <c r="AS1668" s="228"/>
      <c r="AT1668" s="228"/>
      <c r="AU1668" s="228"/>
    </row>
    <row r="1669" spans="3:64" x14ac:dyDescent="0.2">
      <c r="C1669" s="14"/>
      <c r="D1669" s="14"/>
      <c r="AA1669" s="228"/>
      <c r="AB1669" s="228"/>
      <c r="AC1669" s="228"/>
      <c r="AD1669" s="228"/>
      <c r="AE1669" s="228"/>
      <c r="AG1669" s="246"/>
      <c r="AN1669" s="228"/>
      <c r="AO1669" s="228"/>
      <c r="AP1669" s="228"/>
      <c r="AQ1669" s="228"/>
      <c r="AR1669" s="228"/>
      <c r="AS1669" s="228"/>
      <c r="AT1669" s="228"/>
      <c r="AU1669" s="228"/>
      <c r="AV1669" s="228"/>
    </row>
    <row r="1670" spans="3:64" x14ac:dyDescent="0.2">
      <c r="C1670" s="14"/>
      <c r="D1670" s="14"/>
      <c r="AA1670" s="228"/>
      <c r="AB1670" s="228"/>
      <c r="AC1670" s="228"/>
      <c r="AD1670" s="228"/>
      <c r="AE1670" s="228"/>
      <c r="AG1670" s="246"/>
      <c r="AN1670" s="228"/>
      <c r="AO1670" s="228"/>
      <c r="AP1670" s="228"/>
      <c r="AQ1670" s="228"/>
      <c r="AR1670" s="228"/>
      <c r="AS1670" s="228"/>
      <c r="AT1670" s="228"/>
      <c r="AU1670" s="228"/>
      <c r="AV1670" s="228"/>
    </row>
    <row r="1671" spans="3:64" x14ac:dyDescent="0.2">
      <c r="C1671" s="14"/>
      <c r="D1671" s="14"/>
      <c r="AA1671" s="228"/>
      <c r="AB1671" s="228"/>
      <c r="AC1671" s="228"/>
      <c r="AD1671" s="228"/>
      <c r="AE1671" s="228"/>
      <c r="AG1671" s="246"/>
      <c r="AN1671" s="228"/>
      <c r="AO1671" s="228"/>
      <c r="AP1671" s="228"/>
      <c r="AQ1671" s="228"/>
      <c r="AR1671" s="228"/>
      <c r="AS1671" s="228"/>
      <c r="AT1671" s="228"/>
      <c r="AU1671" s="228"/>
    </row>
    <row r="1672" spans="3:64" x14ac:dyDescent="0.2">
      <c r="C1672" s="14"/>
      <c r="D1672" s="14"/>
      <c r="AA1672" s="228"/>
      <c r="AB1672" s="228"/>
      <c r="AC1672" s="228"/>
      <c r="AD1672" s="228"/>
      <c r="AE1672" s="228"/>
      <c r="AG1672" s="246"/>
      <c r="AN1672" s="228"/>
      <c r="AO1672" s="228"/>
      <c r="AP1672" s="228"/>
      <c r="AQ1672" s="228"/>
      <c r="AR1672" s="228"/>
      <c r="AS1672" s="228"/>
      <c r="AT1672" s="228"/>
      <c r="AU1672" s="228"/>
      <c r="AV1672" s="228"/>
      <c r="AX1672" s="228"/>
    </row>
    <row r="1673" spans="3:64" x14ac:dyDescent="0.2">
      <c r="C1673" s="14"/>
      <c r="D1673" s="14"/>
      <c r="AA1673" s="228"/>
      <c r="AB1673" s="228"/>
      <c r="AC1673" s="228"/>
      <c r="AD1673" s="228"/>
      <c r="AE1673" s="228"/>
      <c r="AG1673" s="246"/>
      <c r="AN1673" s="228"/>
      <c r="AO1673" s="228"/>
      <c r="AP1673" s="228"/>
      <c r="AQ1673" s="228"/>
      <c r="AR1673" s="228"/>
      <c r="AS1673" s="228"/>
      <c r="AT1673" s="228"/>
      <c r="AU1673" s="228"/>
    </row>
    <row r="1674" spans="3:64" x14ac:dyDescent="0.2">
      <c r="C1674" s="14"/>
      <c r="D1674" s="14"/>
      <c r="AA1674" s="228"/>
      <c r="AB1674" s="228"/>
      <c r="AC1674" s="228"/>
      <c r="AD1674" s="228"/>
      <c r="AE1674" s="228"/>
      <c r="AG1674" s="246"/>
      <c r="AN1674" s="228"/>
      <c r="AO1674" s="228"/>
      <c r="AP1674" s="228"/>
      <c r="AQ1674" s="228"/>
      <c r="AR1674" s="228"/>
      <c r="AS1674" s="228"/>
      <c r="AT1674" s="228"/>
      <c r="AU1674" s="228"/>
    </row>
    <row r="1675" spans="3:64" x14ac:dyDescent="0.2">
      <c r="C1675" s="14"/>
      <c r="D1675" s="14"/>
      <c r="AA1675" s="228"/>
      <c r="AB1675" s="228"/>
      <c r="AC1675" s="228"/>
      <c r="AD1675" s="228"/>
      <c r="AE1675" s="228"/>
      <c r="AG1675" s="246"/>
      <c r="AN1675" s="228"/>
      <c r="AO1675" s="228"/>
      <c r="AP1675" s="228"/>
      <c r="AQ1675" s="228"/>
      <c r="AR1675" s="228"/>
      <c r="AS1675" s="228"/>
      <c r="AT1675" s="228"/>
      <c r="AU1675" s="228"/>
    </row>
    <row r="1676" spans="3:64" x14ac:dyDescent="0.2">
      <c r="C1676" s="14"/>
      <c r="D1676" s="14"/>
      <c r="AA1676" s="228"/>
      <c r="AB1676" s="228"/>
      <c r="AC1676" s="228"/>
      <c r="AD1676" s="228"/>
      <c r="AE1676" s="228"/>
      <c r="AG1676" s="246"/>
      <c r="AN1676" s="228"/>
      <c r="AO1676" s="228"/>
      <c r="AP1676" s="228"/>
      <c r="AQ1676" s="228"/>
      <c r="AR1676" s="228"/>
      <c r="AS1676" s="228"/>
      <c r="AT1676" s="228"/>
      <c r="AU1676" s="228"/>
      <c r="AV1676" s="228"/>
      <c r="AX1676" s="228"/>
    </row>
    <row r="1677" spans="3:64" x14ac:dyDescent="0.2">
      <c r="C1677" s="14"/>
      <c r="D1677" s="14"/>
      <c r="AA1677" s="228"/>
      <c r="AB1677" s="228"/>
      <c r="AC1677" s="228"/>
      <c r="AD1677" s="228"/>
      <c r="AE1677" s="228"/>
      <c r="AG1677" s="246"/>
      <c r="AN1677" s="228"/>
      <c r="AO1677" s="228"/>
      <c r="AP1677" s="228"/>
      <c r="AQ1677" s="228"/>
      <c r="AR1677" s="228"/>
      <c r="AS1677" s="228"/>
      <c r="AT1677" s="228"/>
      <c r="AU1677" s="228"/>
      <c r="AV1677" s="228"/>
    </row>
    <row r="1678" spans="3:64" x14ac:dyDescent="0.2">
      <c r="C1678" s="14"/>
      <c r="D1678" s="14"/>
      <c r="AA1678" s="228"/>
      <c r="AB1678" s="228"/>
      <c r="AC1678" s="228"/>
      <c r="AD1678" s="228"/>
      <c r="AE1678" s="228"/>
      <c r="AG1678" s="246"/>
      <c r="AN1678" s="228"/>
      <c r="AO1678" s="228"/>
      <c r="AP1678" s="228"/>
      <c r="AQ1678" s="228"/>
      <c r="AR1678" s="228"/>
      <c r="AS1678" s="228"/>
      <c r="AT1678" s="228"/>
      <c r="AU1678" s="228"/>
      <c r="AV1678" s="228"/>
      <c r="AW1678" s="228"/>
      <c r="AX1678" s="228"/>
      <c r="AY1678" s="228"/>
      <c r="AZ1678" s="228"/>
      <c r="BA1678" s="228"/>
      <c r="BB1678" s="228"/>
      <c r="BC1678" s="228"/>
      <c r="BD1678" s="228"/>
      <c r="BE1678" s="228"/>
      <c r="BF1678" s="228"/>
      <c r="BG1678" s="228"/>
      <c r="BH1678" s="228"/>
      <c r="BI1678" s="228"/>
      <c r="BJ1678" s="228"/>
      <c r="BK1678" s="228"/>
      <c r="BL1678" s="228"/>
    </row>
    <row r="1679" spans="3:64" x14ac:dyDescent="0.2">
      <c r="C1679" s="14"/>
      <c r="D1679" s="14"/>
      <c r="AA1679" s="228"/>
      <c r="AB1679" s="228"/>
      <c r="AC1679" s="228"/>
      <c r="AD1679" s="228"/>
      <c r="AE1679" s="228"/>
      <c r="AG1679" s="246"/>
      <c r="AN1679" s="228"/>
      <c r="AO1679" s="228"/>
      <c r="AP1679" s="228"/>
      <c r="AQ1679" s="228"/>
      <c r="AR1679" s="228"/>
      <c r="AS1679" s="228"/>
      <c r="AT1679" s="228"/>
      <c r="AU1679" s="228"/>
      <c r="AV1679" s="228"/>
      <c r="AW1679" s="228"/>
      <c r="AX1679" s="228"/>
      <c r="AY1679" s="228"/>
      <c r="AZ1679" s="228"/>
      <c r="BA1679" s="228"/>
      <c r="BB1679" s="228"/>
      <c r="BC1679" s="228"/>
      <c r="BD1679" s="228"/>
      <c r="BE1679" s="228"/>
      <c r="BF1679" s="228"/>
      <c r="BG1679" s="228"/>
      <c r="BH1679" s="228"/>
      <c r="BI1679" s="228"/>
      <c r="BJ1679" s="228"/>
      <c r="BK1679" s="228"/>
      <c r="BL1679" s="228"/>
    </row>
    <row r="1680" spans="3:64" x14ac:dyDescent="0.2">
      <c r="C1680" s="14"/>
      <c r="D1680" s="14"/>
      <c r="AA1680" s="228"/>
      <c r="AB1680" s="228"/>
      <c r="AC1680" s="228"/>
      <c r="AD1680" s="228"/>
      <c r="AE1680" s="228"/>
      <c r="AG1680" s="246"/>
      <c r="AN1680" s="228"/>
      <c r="AO1680" s="228"/>
      <c r="AP1680" s="228"/>
      <c r="AQ1680" s="228"/>
      <c r="AR1680" s="228"/>
      <c r="AS1680" s="228"/>
      <c r="AT1680" s="228"/>
      <c r="AU1680" s="228"/>
      <c r="AV1680" s="228"/>
      <c r="AW1680" s="228"/>
      <c r="AX1680" s="228"/>
      <c r="AY1680" s="228"/>
      <c r="AZ1680" s="228"/>
      <c r="BA1680" s="228"/>
      <c r="BB1680" s="228"/>
      <c r="BC1680" s="228"/>
      <c r="BD1680" s="228"/>
      <c r="BE1680" s="228"/>
      <c r="BF1680" s="228"/>
      <c r="BG1680" s="228"/>
      <c r="BH1680" s="228"/>
      <c r="BI1680" s="228"/>
      <c r="BJ1680" s="228"/>
      <c r="BK1680" s="228"/>
      <c r="BL1680" s="228"/>
    </row>
    <row r="1681" spans="3:64" x14ac:dyDescent="0.2">
      <c r="C1681" s="14"/>
      <c r="D1681" s="14"/>
      <c r="AA1681" s="228"/>
      <c r="AB1681" s="228"/>
      <c r="AC1681" s="228"/>
      <c r="AD1681" s="228"/>
      <c r="AE1681" s="228"/>
      <c r="AG1681" s="246"/>
      <c r="AN1681" s="228"/>
      <c r="AO1681" s="228"/>
      <c r="AP1681" s="228"/>
      <c r="AQ1681" s="228"/>
      <c r="AR1681" s="228"/>
      <c r="AS1681" s="228"/>
      <c r="AT1681" s="228"/>
      <c r="AU1681" s="228"/>
      <c r="AV1681" s="228"/>
      <c r="AW1681" s="228"/>
      <c r="AX1681" s="228"/>
      <c r="AY1681" s="228"/>
      <c r="AZ1681" s="228"/>
      <c r="BA1681" s="228"/>
      <c r="BB1681" s="228"/>
      <c r="BC1681" s="228"/>
      <c r="BD1681" s="228"/>
      <c r="BE1681" s="228"/>
      <c r="BF1681" s="228"/>
      <c r="BG1681" s="228"/>
      <c r="BH1681" s="228"/>
      <c r="BI1681" s="228"/>
      <c r="BJ1681" s="228"/>
      <c r="BK1681" s="228"/>
      <c r="BL1681" s="228"/>
    </row>
    <row r="1682" spans="3:64" x14ac:dyDescent="0.2">
      <c r="C1682" s="14"/>
      <c r="D1682" s="14"/>
      <c r="AA1682" s="228"/>
      <c r="AB1682" s="228"/>
      <c r="AC1682" s="228"/>
      <c r="AD1682" s="228"/>
      <c r="AE1682" s="228"/>
      <c r="AG1682" s="246"/>
      <c r="AN1682" s="228"/>
      <c r="AO1682" s="228"/>
      <c r="AP1682" s="228"/>
      <c r="AQ1682" s="228"/>
      <c r="AR1682" s="228"/>
      <c r="AS1682" s="228"/>
      <c r="AT1682" s="228"/>
      <c r="AU1682" s="228"/>
      <c r="AV1682" s="228"/>
      <c r="AX1682" s="228"/>
    </row>
    <row r="1683" spans="3:64" x14ac:dyDescent="0.2">
      <c r="C1683" s="14"/>
      <c r="D1683" s="14"/>
      <c r="AA1683" s="228"/>
      <c r="AB1683" s="228"/>
      <c r="AC1683" s="228"/>
      <c r="AD1683" s="228"/>
      <c r="AE1683" s="228"/>
      <c r="AG1683" s="246"/>
      <c r="AN1683" s="228"/>
      <c r="AO1683" s="228"/>
      <c r="AP1683" s="228"/>
      <c r="AQ1683" s="228"/>
      <c r="AR1683" s="228"/>
      <c r="AS1683" s="228"/>
      <c r="AT1683" s="228"/>
      <c r="AU1683" s="228"/>
      <c r="AV1683" s="228"/>
      <c r="AW1683" s="228"/>
      <c r="AX1683" s="228"/>
      <c r="AY1683" s="228"/>
      <c r="AZ1683" s="228"/>
      <c r="BA1683" s="228"/>
      <c r="BB1683" s="228"/>
      <c r="BC1683" s="228"/>
      <c r="BD1683" s="228"/>
      <c r="BE1683" s="228"/>
      <c r="BF1683" s="228"/>
      <c r="BG1683" s="228"/>
      <c r="BH1683" s="228"/>
      <c r="BI1683" s="228"/>
      <c r="BJ1683" s="228"/>
      <c r="BK1683" s="228"/>
      <c r="BL1683" s="228"/>
    </row>
    <row r="1684" spans="3:64" x14ac:dyDescent="0.2">
      <c r="C1684" s="14"/>
      <c r="D1684" s="14"/>
      <c r="AA1684" s="228"/>
      <c r="AB1684" s="228"/>
      <c r="AC1684" s="228"/>
      <c r="AD1684" s="228"/>
      <c r="AE1684" s="228"/>
      <c r="AG1684" s="246"/>
      <c r="AN1684" s="228"/>
      <c r="AO1684" s="228"/>
      <c r="AP1684" s="228"/>
      <c r="AQ1684" s="228"/>
      <c r="AR1684" s="228"/>
      <c r="AS1684" s="228"/>
      <c r="AT1684" s="228"/>
      <c r="AU1684" s="228"/>
      <c r="AV1684" s="228"/>
      <c r="AW1684" s="228"/>
      <c r="AX1684" s="228"/>
      <c r="AY1684" s="228"/>
      <c r="AZ1684" s="228"/>
      <c r="BA1684" s="228"/>
      <c r="BB1684" s="228"/>
      <c r="BC1684" s="228"/>
      <c r="BD1684" s="228"/>
      <c r="BE1684" s="228"/>
      <c r="BF1684" s="228"/>
      <c r="BG1684" s="228"/>
      <c r="BH1684" s="228"/>
      <c r="BI1684" s="228"/>
      <c r="BJ1684" s="228"/>
      <c r="BK1684" s="228"/>
      <c r="BL1684" s="228"/>
    </row>
    <row r="1685" spans="3:64" x14ac:dyDescent="0.2">
      <c r="C1685" s="14"/>
      <c r="D1685" s="14"/>
      <c r="AA1685" s="228"/>
      <c r="AB1685" s="228"/>
      <c r="AC1685" s="228"/>
      <c r="AD1685" s="228"/>
      <c r="AE1685" s="228"/>
      <c r="AG1685" s="246"/>
      <c r="AN1685" s="228"/>
      <c r="AO1685" s="228"/>
      <c r="AP1685" s="228"/>
      <c r="AQ1685" s="228"/>
      <c r="AR1685" s="228"/>
      <c r="AS1685" s="228"/>
      <c r="AT1685" s="228"/>
      <c r="AU1685" s="228"/>
      <c r="AV1685" s="228"/>
      <c r="AX1685" s="228"/>
    </row>
    <row r="1686" spans="3:64" x14ac:dyDescent="0.2">
      <c r="C1686" s="14"/>
      <c r="D1686" s="14"/>
      <c r="AA1686" s="228"/>
      <c r="AB1686" s="228"/>
      <c r="AC1686" s="228"/>
      <c r="AD1686" s="228"/>
      <c r="AE1686" s="228"/>
      <c r="AG1686" s="246"/>
      <c r="AN1686" s="228"/>
      <c r="AO1686" s="228"/>
      <c r="AP1686" s="228"/>
      <c r="AQ1686" s="228"/>
      <c r="AR1686" s="228"/>
      <c r="AS1686" s="228"/>
      <c r="AT1686" s="228"/>
      <c r="AU1686" s="228"/>
      <c r="AV1686" s="228"/>
      <c r="AX1686" s="228"/>
    </row>
    <row r="1687" spans="3:64" x14ac:dyDescent="0.2">
      <c r="C1687" s="14"/>
      <c r="D1687" s="14"/>
      <c r="AA1687" s="228"/>
      <c r="AB1687" s="228"/>
      <c r="AC1687" s="228"/>
      <c r="AD1687" s="228"/>
      <c r="AE1687" s="228"/>
      <c r="AG1687" s="246"/>
      <c r="AN1687" s="228"/>
      <c r="AO1687" s="228"/>
      <c r="AP1687" s="228"/>
      <c r="AQ1687" s="228"/>
      <c r="AR1687" s="228"/>
      <c r="AS1687" s="228"/>
      <c r="AT1687" s="228"/>
      <c r="AU1687" s="228"/>
      <c r="AV1687" s="228"/>
      <c r="AX1687" s="228"/>
      <c r="AY1687" s="228"/>
      <c r="AZ1687" s="228"/>
      <c r="BA1687" s="228"/>
      <c r="BB1687" s="228"/>
      <c r="BC1687" s="228"/>
      <c r="BD1687" s="228"/>
      <c r="BE1687" s="228"/>
      <c r="BF1687" s="228"/>
      <c r="BG1687" s="228"/>
      <c r="BH1687" s="228"/>
      <c r="BI1687" s="228"/>
      <c r="BJ1687" s="228"/>
      <c r="BK1687" s="228"/>
      <c r="BL1687" s="228"/>
    </row>
    <row r="1688" spans="3:64" x14ac:dyDescent="0.2">
      <c r="C1688" s="14"/>
      <c r="D1688" s="14"/>
      <c r="AA1688" s="228"/>
      <c r="AB1688" s="228"/>
      <c r="AC1688" s="228"/>
      <c r="AD1688" s="228"/>
      <c r="AE1688" s="228"/>
      <c r="AG1688" s="246"/>
      <c r="AN1688" s="228"/>
      <c r="AO1688" s="228"/>
      <c r="AP1688" s="228"/>
      <c r="AQ1688" s="228"/>
      <c r="AR1688" s="228"/>
      <c r="AS1688" s="228"/>
      <c r="AT1688" s="228"/>
      <c r="AU1688" s="228"/>
      <c r="AV1688" s="228"/>
      <c r="AW1688" s="228"/>
      <c r="AX1688" s="228"/>
      <c r="AY1688" s="228"/>
      <c r="AZ1688" s="228"/>
      <c r="BA1688" s="228"/>
      <c r="BB1688" s="228"/>
      <c r="BC1688" s="228"/>
      <c r="BD1688" s="228"/>
      <c r="BE1688" s="228"/>
      <c r="BF1688" s="228"/>
      <c r="BG1688" s="228"/>
      <c r="BH1688" s="228"/>
      <c r="BI1688" s="228"/>
      <c r="BJ1688" s="228"/>
      <c r="BK1688" s="228"/>
      <c r="BL1688" s="228"/>
    </row>
    <row r="1689" spans="3:64" x14ac:dyDescent="0.2">
      <c r="C1689" s="14"/>
      <c r="D1689" s="14"/>
      <c r="AA1689" s="228"/>
      <c r="AB1689" s="228"/>
      <c r="AC1689" s="228"/>
      <c r="AD1689" s="228"/>
      <c r="AE1689" s="228"/>
      <c r="AG1689" s="246"/>
      <c r="AN1689" s="228"/>
      <c r="AO1689" s="228"/>
      <c r="AP1689" s="228"/>
      <c r="AQ1689" s="228"/>
      <c r="AR1689" s="228"/>
      <c r="AS1689" s="228"/>
      <c r="AT1689" s="228"/>
      <c r="AU1689" s="228"/>
      <c r="AV1689" s="228"/>
      <c r="AW1689" s="228"/>
      <c r="AX1689" s="228"/>
      <c r="AY1689" s="228"/>
      <c r="AZ1689" s="228"/>
      <c r="BA1689" s="228"/>
      <c r="BB1689" s="228"/>
      <c r="BC1689" s="228"/>
      <c r="BD1689" s="228"/>
      <c r="BE1689" s="228"/>
      <c r="BF1689" s="228"/>
      <c r="BG1689" s="228"/>
      <c r="BH1689" s="228"/>
      <c r="BI1689" s="228"/>
      <c r="BJ1689" s="228"/>
      <c r="BK1689" s="228"/>
      <c r="BL1689" s="228"/>
    </row>
    <row r="1690" spans="3:64" x14ac:dyDescent="0.2">
      <c r="C1690" s="14"/>
      <c r="D1690" s="14"/>
      <c r="AA1690" s="228"/>
      <c r="AB1690" s="228"/>
      <c r="AC1690" s="228"/>
      <c r="AD1690" s="228"/>
      <c r="AE1690" s="228"/>
      <c r="AG1690" s="246"/>
      <c r="AN1690" s="228"/>
      <c r="AO1690" s="228"/>
      <c r="AP1690" s="228"/>
      <c r="AQ1690" s="228"/>
      <c r="AR1690" s="228"/>
      <c r="AS1690" s="228"/>
      <c r="AT1690" s="228"/>
      <c r="AU1690" s="228"/>
      <c r="AV1690" s="228"/>
    </row>
    <row r="1691" spans="3:64" x14ac:dyDescent="0.2">
      <c r="C1691" s="14"/>
      <c r="D1691" s="14"/>
      <c r="AA1691" s="228"/>
      <c r="AB1691" s="228"/>
      <c r="AC1691" s="228"/>
      <c r="AD1691" s="228"/>
      <c r="AE1691" s="228"/>
      <c r="AG1691" s="246"/>
      <c r="AN1691" s="228"/>
      <c r="AO1691" s="228"/>
      <c r="AP1691" s="228"/>
      <c r="AQ1691" s="228"/>
      <c r="AR1691" s="228"/>
      <c r="AS1691" s="228"/>
      <c r="AT1691" s="228"/>
      <c r="AU1691" s="228"/>
      <c r="AV1691" s="228"/>
    </row>
    <row r="1692" spans="3:64" x14ac:dyDescent="0.2">
      <c r="C1692" s="14"/>
      <c r="D1692" s="14"/>
      <c r="AA1692" s="228"/>
      <c r="AB1692" s="228"/>
      <c r="AC1692" s="228"/>
      <c r="AD1692" s="228"/>
      <c r="AE1692" s="228"/>
      <c r="AG1692" s="246"/>
      <c r="AN1692" s="228"/>
      <c r="AO1692" s="228"/>
      <c r="AP1692" s="228"/>
      <c r="AQ1692" s="228"/>
      <c r="AR1692" s="228"/>
      <c r="AS1692" s="228"/>
      <c r="AT1692" s="228"/>
      <c r="AU1692" s="228"/>
      <c r="AV1692" s="228"/>
    </row>
    <row r="1693" spans="3:64" x14ac:dyDescent="0.2">
      <c r="C1693" s="14"/>
      <c r="D1693" s="14"/>
      <c r="AA1693" s="228"/>
      <c r="AB1693" s="228"/>
      <c r="AC1693" s="228"/>
      <c r="AD1693" s="228"/>
      <c r="AE1693" s="228"/>
      <c r="AG1693" s="246"/>
      <c r="AN1693" s="228"/>
      <c r="AO1693" s="228"/>
      <c r="AP1693" s="228"/>
      <c r="AQ1693" s="228"/>
      <c r="AR1693" s="228"/>
      <c r="AS1693" s="228"/>
      <c r="AT1693" s="228"/>
      <c r="AU1693" s="228"/>
      <c r="AV1693" s="228"/>
      <c r="AX1693" s="228"/>
    </row>
    <row r="1694" spans="3:64" x14ac:dyDescent="0.2">
      <c r="C1694" s="14"/>
      <c r="D1694" s="14"/>
      <c r="AA1694" s="228"/>
      <c r="AB1694" s="228"/>
      <c r="AC1694" s="228"/>
      <c r="AD1694" s="228"/>
      <c r="AE1694" s="228"/>
      <c r="AG1694" s="246"/>
      <c r="AN1694" s="228"/>
      <c r="AO1694" s="228"/>
      <c r="AP1694" s="228"/>
      <c r="AQ1694" s="228"/>
      <c r="AR1694" s="228"/>
      <c r="AS1694" s="228"/>
      <c r="AT1694" s="228"/>
      <c r="AU1694" s="228"/>
      <c r="AV1694" s="228"/>
      <c r="AW1694" s="228"/>
      <c r="AX1694" s="228"/>
      <c r="AY1694" s="228"/>
      <c r="AZ1694" s="228"/>
      <c r="BA1694" s="228"/>
      <c r="BB1694" s="228"/>
      <c r="BC1694" s="228"/>
      <c r="BD1694" s="228"/>
      <c r="BE1694" s="228"/>
      <c r="BF1694" s="228"/>
      <c r="BG1694" s="228"/>
      <c r="BH1694" s="228"/>
      <c r="BI1694" s="228"/>
      <c r="BJ1694" s="228"/>
      <c r="BK1694" s="228"/>
      <c r="BL1694" s="228"/>
    </row>
    <row r="1695" spans="3:64" x14ac:dyDescent="0.2">
      <c r="C1695" s="14"/>
      <c r="D1695" s="14"/>
      <c r="AA1695" s="228"/>
      <c r="AB1695" s="228"/>
      <c r="AC1695" s="228"/>
      <c r="AD1695" s="228"/>
      <c r="AE1695" s="228"/>
      <c r="AG1695" s="246"/>
      <c r="AN1695" s="228"/>
      <c r="AO1695" s="228"/>
      <c r="AP1695" s="228"/>
      <c r="AQ1695" s="228"/>
      <c r="AR1695" s="228"/>
      <c r="AS1695" s="228"/>
      <c r="AT1695" s="228"/>
      <c r="AU1695" s="228"/>
      <c r="AV1695" s="228"/>
      <c r="AW1695" s="228"/>
      <c r="AX1695" s="228"/>
      <c r="AY1695" s="228"/>
      <c r="AZ1695" s="228"/>
      <c r="BA1695" s="228"/>
      <c r="BB1695" s="228"/>
      <c r="BC1695" s="228"/>
      <c r="BD1695" s="228"/>
      <c r="BE1695" s="228"/>
      <c r="BF1695" s="228"/>
      <c r="BG1695" s="228"/>
      <c r="BH1695" s="228"/>
      <c r="BI1695" s="228"/>
      <c r="BJ1695" s="228"/>
      <c r="BK1695" s="228"/>
      <c r="BL1695" s="228"/>
    </row>
    <row r="1696" spans="3:64" x14ac:dyDescent="0.2">
      <c r="C1696" s="14"/>
      <c r="D1696" s="14"/>
      <c r="AA1696" s="228"/>
      <c r="AB1696" s="228"/>
      <c r="AC1696" s="228"/>
      <c r="AD1696" s="228"/>
      <c r="AE1696" s="228"/>
      <c r="AG1696" s="246"/>
      <c r="AN1696" s="228"/>
      <c r="AO1696" s="228"/>
      <c r="AP1696" s="228"/>
      <c r="AQ1696" s="228"/>
      <c r="AR1696" s="228"/>
      <c r="AS1696" s="228"/>
      <c r="AT1696" s="228"/>
      <c r="AU1696" s="228"/>
    </row>
    <row r="1697" spans="3:64" x14ac:dyDescent="0.2">
      <c r="C1697" s="14"/>
      <c r="D1697" s="14"/>
      <c r="AA1697" s="228"/>
      <c r="AB1697" s="228"/>
      <c r="AC1697" s="228"/>
      <c r="AD1697" s="228"/>
      <c r="AE1697" s="228"/>
      <c r="AG1697" s="246"/>
      <c r="AN1697" s="228"/>
      <c r="AO1697" s="228"/>
      <c r="AP1697" s="228"/>
      <c r="AQ1697" s="228"/>
      <c r="AR1697" s="228"/>
      <c r="AS1697" s="228"/>
      <c r="AT1697" s="228"/>
      <c r="AU1697" s="228"/>
      <c r="AV1697" s="228"/>
      <c r="AX1697" s="228"/>
    </row>
    <row r="1698" spans="3:64" x14ac:dyDescent="0.2">
      <c r="C1698" s="14"/>
      <c r="D1698" s="14"/>
      <c r="AA1698" s="228"/>
      <c r="AB1698" s="228"/>
      <c r="AC1698" s="228"/>
      <c r="AD1698" s="228"/>
      <c r="AE1698" s="228"/>
      <c r="AG1698" s="246"/>
      <c r="AN1698" s="228"/>
      <c r="AO1698" s="228"/>
      <c r="AP1698" s="228"/>
      <c r="AQ1698" s="228"/>
      <c r="AR1698" s="228"/>
      <c r="AS1698" s="228"/>
      <c r="AT1698" s="228"/>
      <c r="AU1698" s="228"/>
      <c r="AV1698" s="228"/>
    </row>
    <row r="1699" spans="3:64" x14ac:dyDescent="0.2">
      <c r="C1699" s="14"/>
      <c r="D1699" s="14"/>
      <c r="AA1699" s="228"/>
      <c r="AB1699" s="228"/>
      <c r="AC1699" s="228"/>
      <c r="AD1699" s="228"/>
      <c r="AE1699" s="228"/>
      <c r="AG1699" s="246"/>
      <c r="AN1699" s="228"/>
      <c r="AO1699" s="228"/>
      <c r="AP1699" s="228"/>
      <c r="AQ1699" s="228"/>
      <c r="AR1699" s="228"/>
      <c r="AS1699" s="228"/>
      <c r="AT1699" s="228"/>
      <c r="AU1699" s="228"/>
      <c r="AV1699" s="228"/>
    </row>
    <row r="1700" spans="3:64" x14ac:dyDescent="0.2">
      <c r="C1700" s="14"/>
      <c r="D1700" s="14"/>
      <c r="AA1700" s="228"/>
      <c r="AB1700" s="228"/>
      <c r="AC1700" s="228"/>
      <c r="AD1700" s="228"/>
      <c r="AE1700" s="228"/>
      <c r="AG1700" s="246"/>
      <c r="AN1700" s="228"/>
      <c r="AO1700" s="228"/>
      <c r="AP1700" s="228"/>
      <c r="AQ1700" s="228"/>
      <c r="AR1700" s="228"/>
      <c r="AS1700" s="228"/>
      <c r="AT1700" s="228"/>
      <c r="AU1700" s="228"/>
    </row>
    <row r="1701" spans="3:64" x14ac:dyDescent="0.2">
      <c r="C1701" s="14"/>
      <c r="D1701" s="14"/>
      <c r="AA1701" s="228"/>
      <c r="AB1701" s="228"/>
      <c r="AC1701" s="228"/>
      <c r="AD1701" s="228"/>
      <c r="AE1701" s="228"/>
      <c r="AG1701" s="246"/>
      <c r="AN1701" s="228"/>
      <c r="AO1701" s="228"/>
      <c r="AP1701" s="228"/>
      <c r="AQ1701" s="228"/>
      <c r="AR1701" s="228"/>
      <c r="AS1701" s="228"/>
      <c r="AT1701" s="228"/>
      <c r="AU1701" s="228"/>
    </row>
    <row r="1702" spans="3:64" x14ac:dyDescent="0.2">
      <c r="C1702" s="14"/>
      <c r="D1702" s="14"/>
      <c r="AA1702" s="228"/>
      <c r="AB1702" s="228"/>
      <c r="AC1702" s="228"/>
      <c r="AD1702" s="228"/>
      <c r="AE1702" s="228"/>
      <c r="AG1702" s="246"/>
      <c r="AN1702" s="228"/>
      <c r="AO1702" s="228"/>
      <c r="AP1702" s="228"/>
      <c r="AQ1702" s="228"/>
      <c r="AR1702" s="228"/>
      <c r="AS1702" s="228"/>
      <c r="AT1702" s="228"/>
      <c r="AU1702" s="228"/>
    </row>
    <row r="1703" spans="3:64" x14ac:dyDescent="0.2">
      <c r="C1703" s="14"/>
      <c r="D1703" s="14"/>
      <c r="AA1703" s="228"/>
      <c r="AB1703" s="228"/>
      <c r="AC1703" s="228"/>
      <c r="AD1703" s="228"/>
      <c r="AE1703" s="228"/>
      <c r="AG1703" s="246"/>
      <c r="AN1703" s="228"/>
      <c r="AO1703" s="228"/>
      <c r="AP1703" s="228"/>
      <c r="AQ1703" s="228"/>
      <c r="AR1703" s="228"/>
      <c r="AS1703" s="228"/>
      <c r="AT1703" s="228"/>
      <c r="AU1703" s="228"/>
    </row>
    <row r="1704" spans="3:64" x14ac:dyDescent="0.2">
      <c r="C1704" s="14"/>
      <c r="D1704" s="14"/>
      <c r="AA1704" s="228"/>
      <c r="AB1704" s="228"/>
      <c r="AC1704" s="228"/>
      <c r="AD1704" s="228"/>
      <c r="AE1704" s="228"/>
      <c r="AG1704" s="246"/>
      <c r="AN1704" s="228"/>
      <c r="AO1704" s="228"/>
      <c r="AP1704" s="228"/>
      <c r="AQ1704" s="228"/>
      <c r="AR1704" s="228"/>
      <c r="AS1704" s="228"/>
      <c r="AT1704" s="228"/>
      <c r="AU1704" s="228"/>
    </row>
    <row r="1705" spans="3:64" x14ac:dyDescent="0.2">
      <c r="C1705" s="14"/>
      <c r="D1705" s="14"/>
      <c r="AA1705" s="228"/>
      <c r="AB1705" s="228"/>
      <c r="AC1705" s="228"/>
      <c r="AD1705" s="228"/>
      <c r="AE1705" s="228"/>
      <c r="AG1705" s="246"/>
      <c r="AN1705" s="228"/>
      <c r="AO1705" s="228"/>
      <c r="AP1705" s="228"/>
      <c r="AQ1705" s="228"/>
      <c r="AR1705" s="228"/>
      <c r="AS1705" s="228"/>
      <c r="AT1705" s="228"/>
      <c r="AU1705" s="228"/>
    </row>
    <row r="1706" spans="3:64" x14ac:dyDescent="0.2">
      <c r="C1706" s="14"/>
      <c r="D1706" s="14"/>
      <c r="AA1706" s="228"/>
      <c r="AB1706" s="228"/>
      <c r="AC1706" s="228"/>
      <c r="AD1706" s="228"/>
      <c r="AE1706" s="228"/>
      <c r="AG1706" s="246"/>
      <c r="AN1706" s="228"/>
      <c r="AO1706" s="228"/>
      <c r="AP1706" s="228"/>
      <c r="AQ1706" s="228"/>
      <c r="AR1706" s="228"/>
      <c r="AS1706" s="228"/>
      <c r="AT1706" s="228"/>
      <c r="AU1706" s="228"/>
    </row>
    <row r="1707" spans="3:64" x14ac:dyDescent="0.2">
      <c r="C1707" s="14"/>
      <c r="D1707" s="14"/>
      <c r="AA1707" s="228"/>
      <c r="AB1707" s="228"/>
      <c r="AC1707" s="228"/>
      <c r="AD1707" s="228"/>
      <c r="AE1707" s="228"/>
      <c r="AG1707" s="246"/>
      <c r="AN1707" s="228"/>
      <c r="AO1707" s="228"/>
      <c r="AP1707" s="228"/>
      <c r="AQ1707" s="228"/>
      <c r="AR1707" s="228"/>
      <c r="AS1707" s="228"/>
      <c r="AT1707" s="228"/>
      <c r="AU1707" s="228"/>
    </row>
    <row r="1708" spans="3:64" x14ac:dyDescent="0.2">
      <c r="C1708" s="14"/>
      <c r="D1708" s="14"/>
      <c r="AA1708" s="228"/>
      <c r="AB1708" s="228"/>
      <c r="AC1708" s="228"/>
      <c r="AD1708" s="228"/>
      <c r="AE1708" s="228"/>
      <c r="AG1708" s="246"/>
      <c r="AN1708" s="228"/>
      <c r="AO1708" s="228"/>
      <c r="AP1708" s="228"/>
      <c r="AQ1708" s="228"/>
      <c r="AR1708" s="228"/>
      <c r="AS1708" s="228"/>
      <c r="AT1708" s="228"/>
      <c r="AU1708" s="228"/>
      <c r="AV1708" s="228"/>
    </row>
    <row r="1709" spans="3:64" x14ac:dyDescent="0.2">
      <c r="C1709" s="14"/>
      <c r="D1709" s="14"/>
      <c r="AA1709" s="228"/>
      <c r="AB1709" s="228"/>
      <c r="AC1709" s="228"/>
      <c r="AD1709" s="228"/>
      <c r="AE1709" s="228"/>
      <c r="AG1709" s="246"/>
      <c r="AN1709" s="228"/>
      <c r="AO1709" s="228"/>
      <c r="AP1709" s="228"/>
      <c r="AQ1709" s="228"/>
      <c r="AR1709" s="228"/>
      <c r="AS1709" s="228"/>
      <c r="AT1709" s="228"/>
      <c r="AU1709" s="228"/>
      <c r="AV1709" s="228"/>
      <c r="AW1709" s="228"/>
      <c r="AX1709" s="228"/>
      <c r="AY1709" s="228"/>
      <c r="AZ1709" s="228"/>
      <c r="BA1709" s="228"/>
      <c r="BB1709" s="228"/>
      <c r="BC1709" s="228"/>
      <c r="BD1709" s="228"/>
      <c r="BE1709" s="228"/>
      <c r="BF1709" s="228"/>
      <c r="BG1709" s="228"/>
      <c r="BH1709" s="228"/>
      <c r="BI1709" s="228"/>
      <c r="BJ1709" s="228"/>
      <c r="BK1709" s="228"/>
      <c r="BL1709" s="228"/>
    </row>
    <row r="1710" spans="3:64" x14ac:dyDescent="0.2">
      <c r="C1710" s="14"/>
      <c r="D1710" s="14"/>
      <c r="AA1710" s="228"/>
      <c r="AB1710" s="228"/>
      <c r="AC1710" s="228"/>
      <c r="AD1710" s="228"/>
      <c r="AE1710" s="228"/>
      <c r="AG1710" s="246"/>
      <c r="AN1710" s="228"/>
      <c r="AO1710" s="228"/>
      <c r="AP1710" s="228"/>
      <c r="AQ1710" s="228"/>
      <c r="AR1710" s="228"/>
      <c r="AS1710" s="228"/>
      <c r="AT1710" s="228"/>
      <c r="AU1710" s="228"/>
      <c r="AV1710" s="228"/>
    </row>
    <row r="1711" spans="3:64" x14ac:dyDescent="0.2">
      <c r="C1711" s="14"/>
      <c r="D1711" s="14"/>
      <c r="AA1711" s="228"/>
      <c r="AB1711" s="228"/>
      <c r="AC1711" s="228"/>
      <c r="AD1711" s="228"/>
      <c r="AE1711" s="228"/>
      <c r="AG1711" s="246"/>
      <c r="AN1711" s="228"/>
      <c r="AO1711" s="228"/>
      <c r="AP1711" s="228"/>
      <c r="AQ1711" s="228"/>
      <c r="AR1711" s="228"/>
      <c r="AS1711" s="228"/>
      <c r="AT1711" s="228"/>
      <c r="AU1711" s="228"/>
      <c r="AV1711" s="228"/>
    </row>
    <row r="1712" spans="3:64" x14ac:dyDescent="0.2">
      <c r="C1712" s="14"/>
      <c r="D1712" s="14"/>
      <c r="AA1712" s="228"/>
      <c r="AB1712" s="228"/>
      <c r="AC1712" s="228"/>
      <c r="AD1712" s="228"/>
      <c r="AE1712" s="228"/>
      <c r="AG1712" s="246"/>
      <c r="AN1712" s="228"/>
      <c r="AO1712" s="228"/>
      <c r="AP1712" s="228"/>
      <c r="AQ1712" s="228"/>
      <c r="AR1712" s="228"/>
      <c r="AS1712" s="228"/>
      <c r="AT1712" s="228"/>
      <c r="AU1712" s="228"/>
      <c r="AV1712" s="228"/>
      <c r="AX1712" s="228"/>
    </row>
    <row r="1713" spans="3:64" x14ac:dyDescent="0.2">
      <c r="C1713" s="14"/>
      <c r="D1713" s="14"/>
      <c r="AA1713" s="228"/>
      <c r="AB1713" s="228"/>
      <c r="AC1713" s="228"/>
      <c r="AD1713" s="228"/>
      <c r="AE1713" s="228"/>
      <c r="AG1713" s="246"/>
      <c r="AN1713" s="228"/>
      <c r="AO1713" s="228"/>
      <c r="AP1713" s="228"/>
      <c r="AQ1713" s="228"/>
      <c r="AR1713" s="228"/>
      <c r="AS1713" s="228"/>
      <c r="AT1713" s="228"/>
      <c r="AU1713" s="228"/>
      <c r="AV1713" s="228"/>
    </row>
    <row r="1714" spans="3:64" x14ac:dyDescent="0.2">
      <c r="C1714" s="14"/>
      <c r="D1714" s="14"/>
      <c r="AA1714" s="228"/>
      <c r="AB1714" s="228"/>
      <c r="AC1714" s="228"/>
      <c r="AD1714" s="228"/>
      <c r="AE1714" s="228"/>
      <c r="AG1714" s="246"/>
      <c r="AN1714" s="228"/>
      <c r="AO1714" s="228"/>
      <c r="AP1714" s="228"/>
      <c r="AQ1714" s="228"/>
      <c r="AR1714" s="228"/>
      <c r="AS1714" s="228"/>
      <c r="AT1714" s="228"/>
      <c r="AU1714" s="228"/>
    </row>
    <row r="1715" spans="3:64" x14ac:dyDescent="0.2">
      <c r="C1715" s="14"/>
      <c r="D1715" s="14"/>
      <c r="AA1715" s="228"/>
      <c r="AB1715" s="228"/>
      <c r="AC1715" s="228"/>
      <c r="AD1715" s="228"/>
      <c r="AE1715" s="228"/>
      <c r="AG1715" s="246"/>
      <c r="AN1715" s="228"/>
      <c r="AO1715" s="228"/>
      <c r="AP1715" s="228"/>
      <c r="AQ1715" s="228"/>
      <c r="AR1715" s="228"/>
      <c r="AS1715" s="228"/>
      <c r="AT1715" s="228"/>
      <c r="AU1715" s="228"/>
      <c r="AV1715" s="228"/>
      <c r="AX1715" s="228"/>
    </row>
    <row r="1716" spans="3:64" x14ac:dyDescent="0.2">
      <c r="C1716" s="14"/>
      <c r="D1716" s="14"/>
      <c r="AA1716" s="228"/>
      <c r="AB1716" s="228"/>
      <c r="AC1716" s="228"/>
      <c r="AD1716" s="228"/>
      <c r="AE1716" s="228"/>
      <c r="AG1716" s="246"/>
      <c r="AN1716" s="228"/>
      <c r="AO1716" s="228"/>
      <c r="AP1716" s="228"/>
      <c r="AQ1716" s="228"/>
      <c r="AR1716" s="228"/>
      <c r="AS1716" s="228"/>
      <c r="AT1716" s="228"/>
      <c r="AU1716" s="228"/>
      <c r="AV1716" s="228"/>
      <c r="AX1716" s="228"/>
      <c r="AY1716" s="228"/>
      <c r="AZ1716" s="228"/>
      <c r="BA1716" s="228"/>
      <c r="BB1716" s="228"/>
      <c r="BC1716" s="228"/>
      <c r="BD1716" s="228"/>
      <c r="BE1716" s="228"/>
      <c r="BF1716" s="228"/>
      <c r="BG1716" s="228"/>
      <c r="BH1716" s="228"/>
      <c r="BI1716" s="228"/>
      <c r="BJ1716" s="228"/>
      <c r="BK1716" s="228"/>
      <c r="BL1716" s="228"/>
    </row>
    <row r="1717" spans="3:64" x14ac:dyDescent="0.2">
      <c r="C1717" s="14"/>
      <c r="D1717" s="14"/>
      <c r="AA1717" s="228"/>
      <c r="AB1717" s="228"/>
      <c r="AC1717" s="228"/>
      <c r="AD1717" s="228"/>
      <c r="AE1717" s="228"/>
      <c r="AG1717" s="246"/>
      <c r="AN1717" s="228"/>
      <c r="AO1717" s="228"/>
      <c r="AP1717" s="228"/>
      <c r="AQ1717" s="228"/>
      <c r="AR1717" s="228"/>
      <c r="AS1717" s="228"/>
      <c r="AT1717" s="228"/>
      <c r="AU1717" s="228"/>
      <c r="AV1717" s="228"/>
      <c r="AW1717" s="228"/>
      <c r="AX1717" s="228"/>
      <c r="AY1717" s="228"/>
      <c r="AZ1717" s="228"/>
      <c r="BA1717" s="228"/>
      <c r="BB1717" s="228"/>
      <c r="BC1717" s="228"/>
      <c r="BD1717" s="228"/>
      <c r="BE1717" s="228"/>
      <c r="BF1717" s="228"/>
      <c r="BG1717" s="228"/>
      <c r="BH1717" s="228"/>
      <c r="BI1717" s="228"/>
      <c r="BJ1717" s="228"/>
      <c r="BK1717" s="228"/>
      <c r="BL1717" s="228"/>
    </row>
    <row r="1718" spans="3:64" x14ac:dyDescent="0.2">
      <c r="C1718" s="14"/>
      <c r="D1718" s="14"/>
      <c r="AA1718" s="228"/>
      <c r="AB1718" s="228"/>
      <c r="AC1718" s="228"/>
      <c r="AD1718" s="228"/>
      <c r="AE1718" s="228"/>
      <c r="AG1718" s="246"/>
      <c r="AN1718" s="228"/>
      <c r="AO1718" s="228"/>
      <c r="AP1718" s="228"/>
      <c r="AQ1718" s="228"/>
      <c r="AR1718" s="228"/>
      <c r="AS1718" s="228"/>
      <c r="AT1718" s="228"/>
      <c r="AU1718" s="228"/>
      <c r="AV1718" s="228"/>
    </row>
    <row r="1719" spans="3:64" x14ac:dyDescent="0.2">
      <c r="C1719" s="14"/>
      <c r="D1719" s="14"/>
      <c r="AA1719" s="228"/>
      <c r="AB1719" s="228"/>
      <c r="AC1719" s="228"/>
      <c r="AD1719" s="228"/>
      <c r="AE1719" s="228"/>
      <c r="AG1719" s="246"/>
      <c r="AN1719" s="228"/>
      <c r="AO1719" s="228"/>
      <c r="AP1719" s="228"/>
      <c r="AQ1719" s="228"/>
      <c r="AR1719" s="228"/>
      <c r="AS1719" s="228"/>
      <c r="AT1719" s="228"/>
      <c r="AU1719" s="228"/>
    </row>
    <row r="1720" spans="3:64" x14ac:dyDescent="0.2">
      <c r="C1720" s="14"/>
      <c r="D1720" s="14"/>
      <c r="AA1720" s="228"/>
      <c r="AB1720" s="228"/>
      <c r="AC1720" s="228"/>
      <c r="AD1720" s="228"/>
      <c r="AE1720" s="228"/>
      <c r="AG1720" s="246"/>
      <c r="AN1720" s="228"/>
      <c r="AO1720" s="228"/>
      <c r="AP1720" s="228"/>
      <c r="AQ1720" s="228"/>
      <c r="AR1720" s="228"/>
      <c r="AS1720" s="228"/>
      <c r="AT1720" s="228"/>
      <c r="AU1720" s="228"/>
      <c r="AV1720" s="228"/>
    </row>
    <row r="1721" spans="3:64" x14ac:dyDescent="0.2">
      <c r="C1721" s="14"/>
      <c r="D1721" s="14"/>
      <c r="AA1721" s="228"/>
      <c r="AB1721" s="228"/>
      <c r="AC1721" s="228"/>
      <c r="AD1721" s="228"/>
      <c r="AE1721" s="228"/>
      <c r="AG1721" s="246"/>
      <c r="AN1721" s="228"/>
      <c r="AO1721" s="228"/>
      <c r="AP1721" s="228"/>
      <c r="AQ1721" s="228"/>
      <c r="AR1721" s="228"/>
      <c r="AS1721" s="228"/>
      <c r="AT1721" s="228"/>
      <c r="AU1721" s="228"/>
      <c r="AV1721" s="228"/>
    </row>
    <row r="1722" spans="3:64" x14ac:dyDescent="0.2">
      <c r="C1722" s="14"/>
      <c r="D1722" s="14"/>
      <c r="AA1722" s="228"/>
      <c r="AB1722" s="228"/>
      <c r="AC1722" s="228"/>
      <c r="AD1722" s="228"/>
      <c r="AE1722" s="228"/>
      <c r="AG1722" s="246"/>
      <c r="AN1722" s="228"/>
      <c r="AO1722" s="228"/>
      <c r="AP1722" s="228"/>
      <c r="AQ1722" s="228"/>
      <c r="AR1722" s="228"/>
      <c r="AS1722" s="228"/>
      <c r="AT1722" s="228"/>
      <c r="AU1722" s="228"/>
      <c r="AV1722" s="228"/>
    </row>
    <row r="1723" spans="3:64" x14ac:dyDescent="0.2">
      <c r="C1723" s="14"/>
      <c r="D1723" s="14"/>
      <c r="AA1723" s="228"/>
      <c r="AB1723" s="228"/>
      <c r="AC1723" s="228"/>
      <c r="AD1723" s="228"/>
      <c r="AE1723" s="228"/>
      <c r="AG1723" s="246"/>
      <c r="AN1723" s="228"/>
      <c r="AO1723" s="228"/>
      <c r="AP1723" s="228"/>
      <c r="AQ1723" s="228"/>
      <c r="AR1723" s="228"/>
      <c r="AS1723" s="228"/>
      <c r="AT1723" s="228"/>
      <c r="AU1723" s="228"/>
      <c r="AV1723" s="228"/>
    </row>
    <row r="1724" spans="3:64" x14ac:dyDescent="0.2">
      <c r="C1724" s="14"/>
      <c r="D1724" s="14"/>
      <c r="AA1724" s="228"/>
      <c r="AB1724" s="228"/>
      <c r="AC1724" s="228"/>
      <c r="AD1724" s="228"/>
      <c r="AE1724" s="228"/>
      <c r="AG1724" s="246"/>
      <c r="AN1724" s="228"/>
      <c r="AO1724" s="228"/>
      <c r="AP1724" s="228"/>
      <c r="AQ1724" s="228"/>
      <c r="AR1724" s="228"/>
      <c r="AS1724" s="228"/>
      <c r="AT1724" s="228"/>
      <c r="AU1724" s="228"/>
      <c r="AV1724" s="228"/>
    </row>
    <row r="1725" spans="3:64" x14ac:dyDescent="0.2">
      <c r="C1725" s="14"/>
      <c r="D1725" s="14"/>
      <c r="AA1725" s="228"/>
      <c r="AB1725" s="228"/>
      <c r="AC1725" s="228"/>
      <c r="AD1725" s="228"/>
      <c r="AE1725" s="228"/>
      <c r="AG1725" s="246"/>
      <c r="AN1725" s="228"/>
      <c r="AO1725" s="228"/>
      <c r="AP1725" s="228"/>
      <c r="AQ1725" s="228"/>
      <c r="AR1725" s="228"/>
      <c r="AS1725" s="228"/>
      <c r="AT1725" s="228"/>
      <c r="AU1725" s="228"/>
      <c r="AV1725" s="228"/>
      <c r="AX1725" s="228"/>
      <c r="AY1725" s="228"/>
      <c r="AZ1725" s="228"/>
      <c r="BA1725" s="228"/>
      <c r="BB1725" s="228"/>
      <c r="BC1725" s="228"/>
      <c r="BD1725" s="228"/>
      <c r="BE1725" s="228"/>
      <c r="BF1725" s="228"/>
      <c r="BG1725" s="228"/>
      <c r="BH1725" s="228"/>
      <c r="BI1725" s="228"/>
      <c r="BJ1725" s="228"/>
      <c r="BK1725" s="228"/>
      <c r="BL1725" s="228"/>
    </row>
    <row r="1726" spans="3:64" x14ac:dyDescent="0.2">
      <c r="C1726" s="14"/>
      <c r="D1726" s="14"/>
      <c r="AA1726" s="228"/>
      <c r="AB1726" s="228"/>
      <c r="AC1726" s="228"/>
      <c r="AD1726" s="228"/>
      <c r="AE1726" s="228"/>
      <c r="AG1726" s="246"/>
      <c r="AN1726" s="228"/>
      <c r="AO1726" s="228"/>
      <c r="AP1726" s="228"/>
      <c r="AQ1726" s="228"/>
      <c r="AR1726" s="228"/>
      <c r="AS1726" s="228"/>
      <c r="AT1726" s="228"/>
      <c r="AU1726" s="228"/>
    </row>
    <row r="1727" spans="3:64" x14ac:dyDescent="0.2">
      <c r="C1727" s="14"/>
      <c r="D1727" s="14"/>
      <c r="AA1727" s="228"/>
      <c r="AB1727" s="228"/>
      <c r="AC1727" s="228"/>
      <c r="AD1727" s="228"/>
      <c r="AE1727" s="228"/>
      <c r="AG1727" s="246"/>
      <c r="AN1727" s="228"/>
      <c r="AO1727" s="228"/>
      <c r="AP1727" s="228"/>
      <c r="AQ1727" s="228"/>
      <c r="AR1727" s="228"/>
      <c r="AS1727" s="228"/>
      <c r="AT1727" s="228"/>
      <c r="AU1727" s="228"/>
      <c r="AV1727" s="228"/>
    </row>
    <row r="1728" spans="3:64" x14ac:dyDescent="0.2">
      <c r="C1728" s="14"/>
      <c r="D1728" s="14"/>
      <c r="AA1728" s="228"/>
      <c r="AB1728" s="228"/>
      <c r="AC1728" s="228"/>
      <c r="AD1728" s="228"/>
      <c r="AE1728" s="228"/>
      <c r="AG1728" s="246"/>
      <c r="AN1728" s="228"/>
      <c r="AO1728" s="228"/>
      <c r="AP1728" s="228"/>
      <c r="AQ1728" s="228"/>
      <c r="AR1728" s="228"/>
      <c r="AS1728" s="228"/>
      <c r="AT1728" s="228"/>
      <c r="AU1728" s="228"/>
      <c r="AV1728" s="228"/>
    </row>
    <row r="1729" spans="3:64" x14ac:dyDescent="0.2">
      <c r="C1729" s="14"/>
      <c r="D1729" s="14"/>
      <c r="AA1729" s="228"/>
      <c r="AB1729" s="228"/>
      <c r="AC1729" s="228"/>
      <c r="AD1729" s="228"/>
      <c r="AE1729" s="228"/>
      <c r="AG1729" s="246"/>
      <c r="AN1729" s="228"/>
      <c r="AO1729" s="228"/>
      <c r="AP1729" s="228"/>
      <c r="AQ1729" s="228"/>
      <c r="AR1729" s="228"/>
      <c r="AS1729" s="228"/>
      <c r="AT1729" s="228"/>
      <c r="AU1729" s="228"/>
    </row>
    <row r="1730" spans="3:64" x14ac:dyDescent="0.2">
      <c r="C1730" s="14"/>
      <c r="D1730" s="14"/>
      <c r="AA1730" s="228"/>
      <c r="AB1730" s="228"/>
      <c r="AC1730" s="228"/>
      <c r="AD1730" s="228"/>
      <c r="AE1730" s="228"/>
      <c r="AG1730" s="246"/>
      <c r="AN1730" s="228"/>
      <c r="AO1730" s="228"/>
      <c r="AP1730" s="228"/>
      <c r="AQ1730" s="228"/>
      <c r="AR1730" s="228"/>
      <c r="AS1730" s="228"/>
      <c r="AT1730" s="228"/>
      <c r="AU1730" s="228"/>
      <c r="AV1730" s="228"/>
      <c r="AX1730" s="228"/>
      <c r="AY1730" s="228"/>
      <c r="AZ1730" s="228"/>
      <c r="BA1730" s="228"/>
      <c r="BB1730" s="228"/>
      <c r="BC1730" s="228"/>
      <c r="BD1730" s="228"/>
      <c r="BE1730" s="228"/>
      <c r="BF1730" s="228"/>
      <c r="BG1730" s="228"/>
      <c r="BH1730" s="228"/>
      <c r="BI1730" s="228"/>
      <c r="BJ1730" s="228"/>
      <c r="BK1730" s="228"/>
      <c r="BL1730" s="228"/>
    </row>
    <row r="1731" spans="3:64" x14ac:dyDescent="0.2">
      <c r="C1731" s="14"/>
      <c r="D1731" s="14"/>
      <c r="AA1731" s="228"/>
      <c r="AB1731" s="228"/>
      <c r="AC1731" s="228"/>
      <c r="AD1731" s="228"/>
      <c r="AE1731" s="228"/>
      <c r="AG1731" s="246"/>
      <c r="AN1731" s="228"/>
      <c r="AO1731" s="228"/>
      <c r="AP1731" s="228"/>
      <c r="AQ1731" s="228"/>
      <c r="AR1731" s="228"/>
      <c r="AS1731" s="228"/>
      <c r="AT1731" s="228"/>
      <c r="AU1731" s="228"/>
      <c r="AV1731" s="228"/>
    </row>
    <row r="1732" spans="3:64" x14ac:dyDescent="0.2">
      <c r="C1732" s="14"/>
      <c r="D1732" s="14"/>
      <c r="AA1732" s="228"/>
      <c r="AB1732" s="228"/>
      <c r="AC1732" s="228"/>
      <c r="AD1732" s="228"/>
      <c r="AE1732" s="228"/>
      <c r="AG1732" s="246"/>
      <c r="AN1732" s="228"/>
      <c r="AO1732" s="228"/>
      <c r="AP1732" s="228"/>
      <c r="AQ1732" s="228"/>
      <c r="AR1732" s="228"/>
      <c r="AS1732" s="228"/>
      <c r="AT1732" s="228"/>
      <c r="AU1732" s="228"/>
    </row>
    <row r="1733" spans="3:64" x14ac:dyDescent="0.2">
      <c r="C1733" s="14"/>
      <c r="D1733" s="14"/>
      <c r="AA1733" s="228"/>
      <c r="AB1733" s="228"/>
      <c r="AC1733" s="228"/>
      <c r="AD1733" s="228"/>
      <c r="AE1733" s="228"/>
      <c r="AG1733" s="246"/>
      <c r="AN1733" s="228"/>
      <c r="AO1733" s="228"/>
      <c r="AP1733" s="228"/>
      <c r="AQ1733" s="228"/>
      <c r="AR1733" s="228"/>
      <c r="AS1733" s="228"/>
      <c r="AT1733" s="228"/>
      <c r="AU1733" s="228"/>
    </row>
    <row r="1734" spans="3:64" x14ac:dyDescent="0.2">
      <c r="C1734" s="14"/>
      <c r="D1734" s="14"/>
      <c r="AA1734" s="228"/>
      <c r="AB1734" s="228"/>
      <c r="AC1734" s="228"/>
      <c r="AD1734" s="228"/>
      <c r="AE1734" s="228"/>
      <c r="AG1734" s="246"/>
      <c r="AN1734" s="228"/>
      <c r="AO1734" s="228"/>
      <c r="AP1734" s="228"/>
      <c r="AQ1734" s="228"/>
      <c r="AR1734" s="228"/>
      <c r="AS1734" s="228"/>
      <c r="AT1734" s="228"/>
      <c r="AU1734" s="228"/>
    </row>
    <row r="1735" spans="3:64" x14ac:dyDescent="0.2">
      <c r="C1735" s="14"/>
      <c r="D1735" s="14"/>
      <c r="AA1735" s="228"/>
      <c r="AB1735" s="228"/>
      <c r="AC1735" s="228"/>
      <c r="AD1735" s="228"/>
      <c r="AE1735" s="228"/>
      <c r="AG1735" s="246"/>
      <c r="AN1735" s="228"/>
      <c r="AO1735" s="228"/>
      <c r="AP1735" s="228"/>
      <c r="AQ1735" s="228"/>
      <c r="AR1735" s="228"/>
      <c r="AS1735" s="228"/>
      <c r="AT1735" s="228"/>
      <c r="AU1735" s="228"/>
      <c r="AV1735" s="228"/>
      <c r="AX1735" s="228"/>
      <c r="AY1735" s="228"/>
      <c r="AZ1735" s="228"/>
      <c r="BA1735" s="228"/>
      <c r="BB1735" s="228"/>
      <c r="BC1735" s="228"/>
      <c r="BD1735" s="228"/>
      <c r="BE1735" s="228"/>
      <c r="BF1735" s="228"/>
      <c r="BG1735" s="228"/>
      <c r="BH1735" s="228"/>
      <c r="BI1735" s="228"/>
      <c r="BJ1735" s="228"/>
      <c r="BK1735" s="228"/>
      <c r="BL1735" s="228"/>
    </row>
    <row r="1736" spans="3:64" x14ac:dyDescent="0.2">
      <c r="C1736" s="14"/>
      <c r="D1736" s="14"/>
      <c r="AA1736" s="228"/>
      <c r="AB1736" s="228"/>
      <c r="AC1736" s="228"/>
      <c r="AD1736" s="228"/>
      <c r="AE1736" s="228"/>
      <c r="AG1736" s="246"/>
      <c r="AN1736" s="228"/>
      <c r="AO1736" s="228"/>
      <c r="AP1736" s="228"/>
      <c r="AQ1736" s="228"/>
      <c r="AR1736" s="228"/>
      <c r="AS1736" s="228"/>
      <c r="AT1736" s="228"/>
      <c r="AU1736" s="228"/>
    </row>
    <row r="1737" spans="3:64" x14ac:dyDescent="0.2">
      <c r="C1737" s="14"/>
      <c r="D1737" s="14"/>
      <c r="AA1737" s="228"/>
      <c r="AB1737" s="228"/>
      <c r="AC1737" s="228"/>
      <c r="AD1737" s="228"/>
      <c r="AE1737" s="228"/>
      <c r="AG1737" s="246"/>
      <c r="AN1737" s="228"/>
      <c r="AO1737" s="228"/>
      <c r="AP1737" s="228"/>
      <c r="AQ1737" s="228"/>
      <c r="AR1737" s="228"/>
      <c r="AS1737" s="228"/>
      <c r="AT1737" s="228"/>
      <c r="AU1737" s="228"/>
      <c r="AV1737" s="228"/>
      <c r="AX1737" s="228"/>
    </row>
    <row r="1738" spans="3:64" x14ac:dyDescent="0.2">
      <c r="C1738" s="14"/>
      <c r="D1738" s="14"/>
      <c r="AA1738" s="228"/>
      <c r="AB1738" s="228"/>
      <c r="AC1738" s="228"/>
      <c r="AD1738" s="228"/>
      <c r="AE1738" s="228"/>
      <c r="AG1738" s="246"/>
      <c r="AN1738" s="228"/>
      <c r="AO1738" s="228"/>
      <c r="AP1738" s="228"/>
      <c r="AQ1738" s="228"/>
      <c r="AR1738" s="228"/>
      <c r="AS1738" s="228"/>
      <c r="AT1738" s="228"/>
      <c r="AU1738" s="228"/>
    </row>
    <row r="1739" spans="3:64" x14ac:dyDescent="0.2">
      <c r="C1739" s="14"/>
      <c r="D1739" s="14"/>
      <c r="AA1739" s="228"/>
      <c r="AB1739" s="228"/>
      <c r="AC1739" s="228"/>
      <c r="AD1739" s="228"/>
      <c r="AE1739" s="228"/>
      <c r="AG1739" s="246"/>
      <c r="AN1739" s="228"/>
      <c r="AO1739" s="228"/>
      <c r="AP1739" s="228"/>
      <c r="AQ1739" s="228"/>
      <c r="AR1739" s="228"/>
      <c r="AS1739" s="228"/>
      <c r="AT1739" s="228"/>
      <c r="AU1739" s="228"/>
    </row>
    <row r="1740" spans="3:64" x14ac:dyDescent="0.2">
      <c r="C1740" s="14"/>
      <c r="D1740" s="14"/>
      <c r="AA1740" s="228"/>
      <c r="AB1740" s="228"/>
      <c r="AC1740" s="228"/>
      <c r="AD1740" s="228"/>
      <c r="AE1740" s="228"/>
      <c r="AG1740" s="246"/>
      <c r="AN1740" s="228"/>
      <c r="AO1740" s="228"/>
      <c r="AP1740" s="228"/>
      <c r="AQ1740" s="228"/>
      <c r="AR1740" s="228"/>
      <c r="AS1740" s="228"/>
      <c r="AT1740" s="228"/>
      <c r="AU1740" s="228"/>
      <c r="AV1740" s="228"/>
      <c r="AW1740" s="228"/>
      <c r="AX1740" s="228"/>
      <c r="AY1740" s="228"/>
      <c r="AZ1740" s="228"/>
      <c r="BA1740" s="228"/>
      <c r="BB1740" s="228"/>
      <c r="BC1740" s="228"/>
      <c r="BD1740" s="228"/>
      <c r="BE1740" s="228"/>
      <c r="BF1740" s="228"/>
      <c r="BG1740" s="228"/>
      <c r="BH1740" s="228"/>
      <c r="BI1740" s="228"/>
      <c r="BJ1740" s="228"/>
      <c r="BK1740" s="228"/>
      <c r="BL1740" s="228"/>
    </row>
    <row r="1741" spans="3:64" x14ac:dyDescent="0.2">
      <c r="C1741" s="14"/>
      <c r="D1741" s="14"/>
      <c r="AA1741" s="228"/>
      <c r="AB1741" s="228"/>
      <c r="AC1741" s="228"/>
      <c r="AD1741" s="228"/>
      <c r="AE1741" s="228"/>
      <c r="AG1741" s="246"/>
      <c r="AN1741" s="228"/>
      <c r="AO1741" s="228"/>
      <c r="AP1741" s="228"/>
      <c r="AQ1741" s="228"/>
      <c r="AR1741" s="228"/>
      <c r="AS1741" s="228"/>
      <c r="AT1741" s="228"/>
      <c r="AU1741" s="228"/>
      <c r="AV1741" s="228"/>
      <c r="AW1741" s="228"/>
      <c r="AX1741" s="228"/>
      <c r="AY1741" s="228"/>
      <c r="AZ1741" s="228"/>
      <c r="BA1741" s="228"/>
      <c r="BB1741" s="228"/>
      <c r="BC1741" s="228"/>
      <c r="BD1741" s="228"/>
      <c r="BE1741" s="228"/>
      <c r="BF1741" s="228"/>
      <c r="BG1741" s="228"/>
      <c r="BH1741" s="228"/>
      <c r="BI1741" s="228"/>
      <c r="BJ1741" s="228"/>
      <c r="BK1741" s="228"/>
      <c r="BL1741" s="228"/>
    </row>
    <row r="1742" spans="3:64" x14ac:dyDescent="0.2">
      <c r="C1742" s="14"/>
      <c r="D1742" s="14"/>
      <c r="AA1742" s="228"/>
      <c r="AB1742" s="228"/>
      <c r="AC1742" s="228"/>
      <c r="AD1742" s="228"/>
      <c r="AE1742" s="228"/>
      <c r="AG1742" s="246"/>
      <c r="AN1742" s="228"/>
      <c r="AO1742" s="228"/>
      <c r="AP1742" s="228"/>
      <c r="AQ1742" s="228"/>
      <c r="AR1742" s="228"/>
      <c r="AS1742" s="228"/>
      <c r="AT1742" s="228"/>
      <c r="AU1742" s="228"/>
    </row>
    <row r="1743" spans="3:64" x14ac:dyDescent="0.2">
      <c r="C1743" s="14"/>
      <c r="D1743" s="14"/>
      <c r="AA1743" s="228"/>
      <c r="AB1743" s="228"/>
      <c r="AC1743" s="228"/>
      <c r="AD1743" s="228"/>
      <c r="AE1743" s="228"/>
      <c r="AG1743" s="246"/>
      <c r="AN1743" s="228"/>
      <c r="AO1743" s="228"/>
      <c r="AP1743" s="228"/>
      <c r="AQ1743" s="228"/>
      <c r="AR1743" s="228"/>
      <c r="AS1743" s="228"/>
      <c r="AT1743" s="228"/>
      <c r="AU1743" s="228"/>
    </row>
    <row r="1744" spans="3:64" x14ac:dyDescent="0.2">
      <c r="C1744" s="14"/>
      <c r="D1744" s="14"/>
      <c r="AA1744" s="228"/>
      <c r="AB1744" s="228"/>
      <c r="AC1744" s="228"/>
      <c r="AD1744" s="228"/>
      <c r="AE1744" s="228"/>
      <c r="AG1744" s="246"/>
      <c r="AN1744" s="228"/>
      <c r="AO1744" s="228"/>
      <c r="AP1744" s="228"/>
      <c r="AQ1744" s="228"/>
      <c r="AR1744" s="228"/>
      <c r="AS1744" s="228"/>
      <c r="AT1744" s="228"/>
      <c r="AU1744" s="228"/>
      <c r="AV1744" s="228"/>
    </row>
    <row r="1745" spans="3:64" x14ac:dyDescent="0.2">
      <c r="C1745" s="14"/>
      <c r="D1745" s="14"/>
      <c r="AA1745" s="228"/>
      <c r="AB1745" s="228"/>
      <c r="AC1745" s="228"/>
      <c r="AD1745" s="228"/>
      <c r="AE1745" s="228"/>
      <c r="AG1745" s="246"/>
      <c r="AN1745" s="228"/>
      <c r="AO1745" s="228"/>
      <c r="AP1745" s="228"/>
      <c r="AQ1745" s="228"/>
      <c r="AR1745" s="228"/>
      <c r="AS1745" s="228"/>
      <c r="AT1745" s="228"/>
      <c r="AU1745" s="228"/>
    </row>
    <row r="1746" spans="3:64" x14ac:dyDescent="0.2">
      <c r="C1746" s="14"/>
      <c r="D1746" s="14"/>
      <c r="AA1746" s="228"/>
      <c r="AB1746" s="228"/>
      <c r="AC1746" s="228"/>
      <c r="AD1746" s="228"/>
      <c r="AE1746" s="228"/>
      <c r="AG1746" s="246"/>
      <c r="AN1746" s="228"/>
      <c r="AO1746" s="228"/>
      <c r="AP1746" s="228"/>
      <c r="AQ1746" s="228"/>
      <c r="AR1746" s="228"/>
      <c r="AS1746" s="228"/>
      <c r="AT1746" s="228"/>
      <c r="AU1746" s="228"/>
    </row>
    <row r="1747" spans="3:64" x14ac:dyDescent="0.2">
      <c r="C1747" s="14"/>
      <c r="D1747" s="14"/>
      <c r="AA1747" s="228"/>
      <c r="AB1747" s="228"/>
      <c r="AC1747" s="228"/>
      <c r="AD1747" s="228"/>
      <c r="AE1747" s="228"/>
      <c r="AG1747" s="246"/>
      <c r="AN1747" s="228"/>
      <c r="AO1747" s="228"/>
      <c r="AP1747" s="228"/>
      <c r="AQ1747" s="228"/>
      <c r="AR1747" s="228"/>
      <c r="AS1747" s="228"/>
      <c r="AT1747" s="228"/>
      <c r="AU1747" s="228"/>
    </row>
    <row r="1748" spans="3:64" x14ac:dyDescent="0.2">
      <c r="C1748" s="14"/>
      <c r="D1748" s="14"/>
      <c r="AA1748" s="228"/>
      <c r="AB1748" s="228"/>
      <c r="AC1748" s="228"/>
      <c r="AD1748" s="228"/>
      <c r="AE1748" s="228"/>
      <c r="AG1748" s="246"/>
      <c r="AN1748" s="228"/>
      <c r="AO1748" s="228"/>
      <c r="AP1748" s="228"/>
      <c r="AQ1748" s="228"/>
      <c r="AR1748" s="228"/>
      <c r="AS1748" s="228"/>
      <c r="AT1748" s="228"/>
      <c r="AU1748" s="228"/>
    </row>
    <row r="1749" spans="3:64" x14ac:dyDescent="0.2">
      <c r="C1749" s="14"/>
      <c r="D1749" s="14"/>
      <c r="AA1749" s="228"/>
      <c r="AB1749" s="228"/>
      <c r="AC1749" s="228"/>
      <c r="AD1749" s="228"/>
      <c r="AE1749" s="228"/>
      <c r="AG1749" s="246"/>
      <c r="AN1749" s="228"/>
      <c r="AO1749" s="228"/>
      <c r="AP1749" s="228"/>
      <c r="AQ1749" s="228"/>
      <c r="AR1749" s="228"/>
      <c r="AS1749" s="228"/>
      <c r="AT1749" s="228"/>
      <c r="AU1749" s="228"/>
    </row>
    <row r="1750" spans="3:64" x14ac:dyDescent="0.2">
      <c r="C1750" s="14"/>
      <c r="D1750" s="14"/>
      <c r="AA1750" s="228"/>
      <c r="AB1750" s="228"/>
      <c r="AC1750" s="228"/>
      <c r="AD1750" s="228"/>
      <c r="AE1750" s="228"/>
      <c r="AG1750" s="246"/>
      <c r="AN1750" s="228"/>
      <c r="AO1750" s="228"/>
      <c r="AP1750" s="228"/>
      <c r="AQ1750" s="228"/>
      <c r="AR1750" s="228"/>
      <c r="AS1750" s="228"/>
      <c r="AT1750" s="228"/>
      <c r="AU1750" s="228"/>
      <c r="AV1750" s="228"/>
    </row>
    <row r="1751" spans="3:64" x14ac:dyDescent="0.2">
      <c r="C1751" s="14"/>
      <c r="D1751" s="14"/>
      <c r="AA1751" s="228"/>
      <c r="AB1751" s="228"/>
      <c r="AC1751" s="228"/>
      <c r="AD1751" s="228"/>
      <c r="AE1751" s="228"/>
      <c r="AG1751" s="246"/>
      <c r="AN1751" s="228"/>
      <c r="AO1751" s="228"/>
      <c r="AP1751" s="228"/>
      <c r="AQ1751" s="228"/>
      <c r="AR1751" s="228"/>
      <c r="AS1751" s="228"/>
      <c r="AT1751" s="228"/>
      <c r="AU1751" s="228"/>
    </row>
    <row r="1752" spans="3:64" x14ac:dyDescent="0.2">
      <c r="C1752" s="14"/>
      <c r="D1752" s="14"/>
      <c r="AA1752" s="228"/>
      <c r="AB1752" s="228"/>
      <c r="AC1752" s="228"/>
      <c r="AD1752" s="228"/>
      <c r="AE1752" s="228"/>
      <c r="AG1752" s="246"/>
      <c r="AN1752" s="228"/>
      <c r="AO1752" s="228"/>
      <c r="AP1752" s="228"/>
      <c r="AQ1752" s="228"/>
      <c r="AR1752" s="228"/>
      <c r="AS1752" s="228"/>
      <c r="AT1752" s="228"/>
      <c r="AU1752" s="228"/>
    </row>
    <row r="1753" spans="3:64" x14ac:dyDescent="0.2">
      <c r="C1753" s="14"/>
      <c r="D1753" s="14"/>
      <c r="AA1753" s="228"/>
      <c r="AB1753" s="228"/>
      <c r="AC1753" s="228"/>
      <c r="AD1753" s="228"/>
      <c r="AE1753" s="228"/>
      <c r="AG1753" s="246"/>
      <c r="AN1753" s="228"/>
      <c r="AO1753" s="228"/>
      <c r="AP1753" s="228"/>
      <c r="AQ1753" s="228"/>
      <c r="AR1753" s="228"/>
      <c r="AS1753" s="228"/>
      <c r="AT1753" s="228"/>
      <c r="AU1753" s="228"/>
      <c r="AV1753" s="228"/>
      <c r="AW1753" s="228"/>
      <c r="AX1753" s="228"/>
      <c r="AY1753" s="228"/>
      <c r="AZ1753" s="228"/>
      <c r="BA1753" s="228"/>
      <c r="BB1753" s="228"/>
      <c r="BC1753" s="228"/>
      <c r="BD1753" s="228"/>
      <c r="BE1753" s="228"/>
      <c r="BF1753" s="228"/>
      <c r="BG1753" s="228"/>
      <c r="BH1753" s="228"/>
      <c r="BI1753" s="228"/>
      <c r="BJ1753" s="228"/>
      <c r="BK1753" s="228"/>
      <c r="BL1753" s="228"/>
    </row>
    <row r="1754" spans="3:64" x14ac:dyDescent="0.2">
      <c r="C1754" s="14"/>
      <c r="D1754" s="14"/>
      <c r="AA1754" s="228"/>
      <c r="AB1754" s="228"/>
      <c r="AC1754" s="228"/>
      <c r="AD1754" s="228"/>
      <c r="AE1754" s="228"/>
      <c r="AG1754" s="246"/>
      <c r="AN1754" s="228"/>
      <c r="AO1754" s="228"/>
      <c r="AP1754" s="228"/>
      <c r="AQ1754" s="228"/>
      <c r="AR1754" s="228"/>
      <c r="AS1754" s="228"/>
      <c r="AT1754" s="228"/>
      <c r="AU1754" s="228"/>
    </row>
    <row r="1755" spans="3:64" x14ac:dyDescent="0.2">
      <c r="C1755" s="14"/>
      <c r="D1755" s="14"/>
      <c r="AA1755" s="228"/>
      <c r="AB1755" s="228"/>
      <c r="AC1755" s="228"/>
      <c r="AD1755" s="228"/>
      <c r="AE1755" s="228"/>
      <c r="AG1755" s="246"/>
      <c r="AN1755" s="228"/>
      <c r="AO1755" s="228"/>
      <c r="AP1755" s="228"/>
      <c r="AQ1755" s="228"/>
      <c r="AR1755" s="228"/>
      <c r="AS1755" s="228"/>
      <c r="AT1755" s="228"/>
      <c r="AU1755" s="228"/>
    </row>
    <row r="1756" spans="3:64" x14ac:dyDescent="0.2">
      <c r="C1756" s="14"/>
      <c r="D1756" s="14"/>
      <c r="AA1756" s="228"/>
      <c r="AB1756" s="228"/>
      <c r="AC1756" s="228"/>
      <c r="AD1756" s="228"/>
      <c r="AE1756" s="228"/>
      <c r="AG1756" s="246"/>
      <c r="AN1756" s="228"/>
      <c r="AO1756" s="228"/>
      <c r="AP1756" s="228"/>
      <c r="AQ1756" s="228"/>
      <c r="AR1756" s="228"/>
      <c r="AS1756" s="228"/>
      <c r="AT1756" s="228"/>
      <c r="AU1756" s="228"/>
    </row>
    <row r="1757" spans="3:64" x14ac:dyDescent="0.2">
      <c r="C1757" s="14"/>
      <c r="D1757" s="14"/>
      <c r="AA1757" s="228"/>
      <c r="AB1757" s="228"/>
      <c r="AC1757" s="228"/>
      <c r="AD1757" s="228"/>
      <c r="AE1757" s="228"/>
      <c r="AG1757" s="246"/>
      <c r="AN1757" s="228"/>
      <c r="AO1757" s="228"/>
      <c r="AP1757" s="228"/>
      <c r="AQ1757" s="228"/>
      <c r="AR1757" s="228"/>
      <c r="AS1757" s="228"/>
      <c r="AT1757" s="228"/>
      <c r="AU1757" s="228"/>
    </row>
    <row r="1758" spans="3:64" x14ac:dyDescent="0.2">
      <c r="C1758" s="14"/>
      <c r="D1758" s="14"/>
      <c r="AA1758" s="228"/>
      <c r="AB1758" s="228"/>
      <c r="AC1758" s="228"/>
      <c r="AD1758" s="228"/>
      <c r="AE1758" s="228"/>
      <c r="AG1758" s="246"/>
      <c r="AN1758" s="228"/>
      <c r="AO1758" s="228"/>
      <c r="AP1758" s="228"/>
      <c r="AQ1758" s="228"/>
      <c r="AR1758" s="228"/>
      <c r="AS1758" s="228"/>
      <c r="AT1758" s="228"/>
      <c r="AU1758" s="228"/>
    </row>
    <row r="1759" spans="3:64" x14ac:dyDescent="0.2">
      <c r="C1759" s="14"/>
      <c r="D1759" s="14"/>
      <c r="AA1759" s="228"/>
      <c r="AB1759" s="228"/>
      <c r="AC1759" s="228"/>
      <c r="AD1759" s="228"/>
      <c r="AE1759" s="228"/>
      <c r="AG1759" s="246"/>
      <c r="AN1759" s="228"/>
      <c r="AO1759" s="228"/>
      <c r="AP1759" s="228"/>
      <c r="AQ1759" s="228"/>
      <c r="AR1759" s="228"/>
      <c r="AS1759" s="228"/>
      <c r="AT1759" s="228"/>
      <c r="AU1759" s="228"/>
      <c r="AV1759" s="228"/>
      <c r="AW1759" s="228"/>
      <c r="AX1759" s="228"/>
      <c r="AY1759" s="228"/>
      <c r="AZ1759" s="228"/>
      <c r="BA1759" s="228"/>
      <c r="BB1759" s="228"/>
      <c r="BC1759" s="228"/>
      <c r="BD1759" s="228"/>
      <c r="BE1759" s="228"/>
      <c r="BF1759" s="228"/>
      <c r="BG1759" s="228"/>
      <c r="BH1759" s="228"/>
      <c r="BI1759" s="228"/>
      <c r="BJ1759" s="228"/>
      <c r="BK1759" s="228"/>
      <c r="BL1759" s="228"/>
    </row>
    <row r="1760" spans="3:64" x14ac:dyDescent="0.2">
      <c r="C1760" s="14"/>
      <c r="D1760" s="14"/>
      <c r="AA1760" s="228"/>
      <c r="AB1760" s="228"/>
      <c r="AC1760" s="228"/>
      <c r="AD1760" s="228"/>
      <c r="AE1760" s="228"/>
      <c r="AG1760" s="246"/>
      <c r="AN1760" s="228"/>
      <c r="AO1760" s="228"/>
      <c r="AP1760" s="228"/>
      <c r="AQ1760" s="228"/>
      <c r="AR1760" s="228"/>
      <c r="AS1760" s="228"/>
      <c r="AT1760" s="228"/>
      <c r="AU1760" s="228"/>
      <c r="AV1760" s="228"/>
      <c r="AW1760" s="228"/>
      <c r="AX1760" s="228"/>
      <c r="AY1760" s="228"/>
      <c r="AZ1760" s="228"/>
      <c r="BA1760" s="228"/>
      <c r="BB1760" s="228"/>
      <c r="BC1760" s="228"/>
      <c r="BD1760" s="228"/>
      <c r="BE1760" s="228"/>
      <c r="BF1760" s="228"/>
      <c r="BG1760" s="228"/>
      <c r="BH1760" s="228"/>
      <c r="BI1760" s="228"/>
      <c r="BJ1760" s="228"/>
      <c r="BK1760" s="228"/>
      <c r="BL1760" s="228"/>
    </row>
    <row r="1761" spans="3:64" x14ac:dyDescent="0.2">
      <c r="C1761" s="14"/>
      <c r="D1761" s="14"/>
      <c r="AA1761" s="228"/>
      <c r="AB1761" s="228"/>
      <c r="AC1761" s="228"/>
      <c r="AD1761" s="228"/>
      <c r="AE1761" s="228"/>
      <c r="AG1761" s="246"/>
      <c r="AN1761" s="228"/>
      <c r="AO1761" s="228"/>
      <c r="AP1761" s="228"/>
      <c r="AQ1761" s="228"/>
      <c r="AR1761" s="228"/>
      <c r="AS1761" s="228"/>
      <c r="AT1761" s="228"/>
      <c r="AU1761" s="228"/>
      <c r="AV1761" s="228"/>
    </row>
    <row r="1762" spans="3:64" x14ac:dyDescent="0.2">
      <c r="C1762" s="14"/>
      <c r="D1762" s="14"/>
      <c r="AA1762" s="228"/>
      <c r="AB1762" s="228"/>
      <c r="AC1762" s="228"/>
      <c r="AD1762" s="228"/>
      <c r="AE1762" s="228"/>
      <c r="AG1762" s="246"/>
      <c r="AN1762" s="228"/>
      <c r="AO1762" s="228"/>
      <c r="AP1762" s="228"/>
      <c r="AQ1762" s="228"/>
      <c r="AR1762" s="228"/>
      <c r="AS1762" s="228"/>
      <c r="AT1762" s="228"/>
      <c r="AU1762" s="228"/>
      <c r="AV1762" s="228"/>
    </row>
    <row r="1763" spans="3:64" x14ac:dyDescent="0.2">
      <c r="C1763" s="14"/>
      <c r="D1763" s="14"/>
      <c r="AA1763" s="228"/>
      <c r="AB1763" s="228"/>
      <c r="AC1763" s="228"/>
      <c r="AD1763" s="228"/>
      <c r="AE1763" s="228"/>
      <c r="AG1763" s="246"/>
      <c r="AN1763" s="228"/>
      <c r="AO1763" s="228"/>
      <c r="AP1763" s="228"/>
      <c r="AQ1763" s="228"/>
      <c r="AR1763" s="228"/>
      <c r="AS1763" s="228"/>
      <c r="AT1763" s="228"/>
      <c r="AU1763" s="228"/>
    </row>
    <row r="1764" spans="3:64" x14ac:dyDescent="0.2">
      <c r="C1764" s="14"/>
      <c r="D1764" s="14"/>
      <c r="AA1764" s="228"/>
      <c r="AB1764" s="228"/>
      <c r="AC1764" s="228"/>
      <c r="AD1764" s="228"/>
      <c r="AE1764" s="228"/>
      <c r="AG1764" s="246"/>
      <c r="AN1764" s="228"/>
      <c r="AO1764" s="228"/>
      <c r="AP1764" s="228"/>
      <c r="AQ1764" s="228"/>
      <c r="AR1764" s="228"/>
      <c r="AS1764" s="228"/>
      <c r="AT1764" s="228"/>
      <c r="AU1764" s="228"/>
    </row>
    <row r="1765" spans="3:64" x14ac:dyDescent="0.2">
      <c r="C1765" s="14"/>
      <c r="D1765" s="14"/>
      <c r="AA1765" s="228"/>
      <c r="AB1765" s="228"/>
      <c r="AC1765" s="228"/>
      <c r="AD1765" s="228"/>
      <c r="AE1765" s="228"/>
      <c r="AG1765" s="246"/>
      <c r="AN1765" s="228"/>
      <c r="AO1765" s="228"/>
      <c r="AP1765" s="228"/>
      <c r="AQ1765" s="228"/>
      <c r="AR1765" s="228"/>
      <c r="AS1765" s="228"/>
      <c r="AT1765" s="228"/>
      <c r="AU1765" s="228"/>
      <c r="AV1765" s="228"/>
      <c r="AW1765" s="228"/>
      <c r="AX1765" s="228"/>
      <c r="AY1765" s="228"/>
      <c r="AZ1765" s="228"/>
      <c r="BA1765" s="228"/>
      <c r="BB1765" s="228"/>
      <c r="BC1765" s="228"/>
      <c r="BD1765" s="228"/>
      <c r="BE1765" s="228"/>
      <c r="BF1765" s="228"/>
      <c r="BG1765" s="228"/>
      <c r="BH1765" s="228"/>
      <c r="BI1765" s="228"/>
      <c r="BJ1765" s="228"/>
      <c r="BK1765" s="228"/>
      <c r="BL1765" s="228"/>
    </row>
    <row r="1766" spans="3:64" x14ac:dyDescent="0.2">
      <c r="C1766" s="14"/>
      <c r="D1766" s="14"/>
      <c r="AA1766" s="228"/>
      <c r="AB1766" s="228"/>
      <c r="AC1766" s="228"/>
      <c r="AD1766" s="228"/>
      <c r="AE1766" s="228"/>
      <c r="AG1766" s="246"/>
      <c r="AN1766" s="228"/>
      <c r="AO1766" s="228"/>
      <c r="AP1766" s="228"/>
      <c r="AQ1766" s="228"/>
      <c r="AR1766" s="228"/>
      <c r="AS1766" s="228"/>
      <c r="AT1766" s="228"/>
      <c r="AU1766" s="228"/>
      <c r="AV1766" s="228"/>
      <c r="AX1766" s="228"/>
      <c r="AY1766" s="228"/>
      <c r="AZ1766" s="228"/>
      <c r="BA1766" s="228"/>
      <c r="BB1766" s="228"/>
      <c r="BC1766" s="228"/>
      <c r="BD1766" s="228"/>
      <c r="BE1766" s="228"/>
      <c r="BF1766" s="228"/>
      <c r="BG1766" s="228"/>
      <c r="BH1766" s="228"/>
      <c r="BI1766" s="228"/>
      <c r="BJ1766" s="228"/>
      <c r="BK1766" s="228"/>
      <c r="BL1766" s="228"/>
    </row>
    <row r="1767" spans="3:64" x14ac:dyDescent="0.2">
      <c r="C1767" s="14"/>
      <c r="D1767" s="14"/>
      <c r="AA1767" s="228"/>
      <c r="AB1767" s="228"/>
      <c r="AC1767" s="228"/>
      <c r="AD1767" s="228"/>
      <c r="AE1767" s="228"/>
      <c r="AG1767" s="246"/>
      <c r="AN1767" s="228"/>
      <c r="AO1767" s="228"/>
      <c r="AP1767" s="228"/>
      <c r="AQ1767" s="228"/>
      <c r="AR1767" s="228"/>
      <c r="AS1767" s="228"/>
      <c r="AT1767" s="228"/>
      <c r="AU1767" s="228"/>
    </row>
    <row r="1768" spans="3:64" x14ac:dyDescent="0.2">
      <c r="C1768" s="14"/>
      <c r="D1768" s="14"/>
      <c r="AA1768" s="228"/>
      <c r="AB1768" s="228"/>
      <c r="AC1768" s="228"/>
      <c r="AD1768" s="228"/>
      <c r="AE1768" s="228"/>
      <c r="AG1768" s="246"/>
      <c r="AN1768" s="228"/>
      <c r="AO1768" s="228"/>
      <c r="AP1768" s="228"/>
      <c r="AQ1768" s="228"/>
      <c r="AR1768" s="228"/>
      <c r="AS1768" s="228"/>
      <c r="AT1768" s="228"/>
      <c r="AU1768" s="228"/>
      <c r="AV1768" s="228"/>
    </row>
    <row r="1769" spans="3:64" x14ac:dyDescent="0.2">
      <c r="C1769" s="14"/>
      <c r="D1769" s="14"/>
      <c r="AA1769" s="228"/>
      <c r="AB1769" s="228"/>
      <c r="AC1769" s="228"/>
      <c r="AD1769" s="228"/>
      <c r="AE1769" s="228"/>
      <c r="AG1769" s="246"/>
      <c r="AN1769" s="228"/>
      <c r="AO1769" s="228"/>
      <c r="AP1769" s="228"/>
      <c r="AQ1769" s="228"/>
      <c r="AR1769" s="228"/>
      <c r="AS1769" s="228"/>
      <c r="AT1769" s="228"/>
      <c r="AU1769" s="228"/>
    </row>
    <row r="1770" spans="3:64" x14ac:dyDescent="0.2">
      <c r="C1770" s="14"/>
      <c r="D1770" s="14"/>
      <c r="AA1770" s="228"/>
      <c r="AB1770" s="228"/>
      <c r="AC1770" s="228"/>
      <c r="AD1770" s="228"/>
      <c r="AE1770" s="228"/>
      <c r="AG1770" s="246"/>
      <c r="AN1770" s="228"/>
      <c r="AO1770" s="228"/>
      <c r="AP1770" s="228"/>
      <c r="AQ1770" s="228"/>
      <c r="AR1770" s="228"/>
      <c r="AS1770" s="228"/>
      <c r="AT1770" s="228"/>
      <c r="AU1770" s="228"/>
      <c r="AV1770" s="228"/>
    </row>
    <row r="1771" spans="3:64" x14ac:dyDescent="0.2">
      <c r="C1771" s="14"/>
      <c r="D1771" s="14"/>
      <c r="AA1771" s="228"/>
      <c r="AB1771" s="228"/>
      <c r="AC1771" s="228"/>
      <c r="AD1771" s="228"/>
      <c r="AE1771" s="228"/>
      <c r="AG1771" s="246"/>
      <c r="AN1771" s="228"/>
      <c r="AO1771" s="228"/>
      <c r="AP1771" s="228"/>
      <c r="AQ1771" s="228"/>
      <c r="AR1771" s="228"/>
      <c r="AS1771" s="228"/>
      <c r="AT1771" s="228"/>
      <c r="AU1771" s="228"/>
    </row>
    <row r="1772" spans="3:64" x14ac:dyDescent="0.2">
      <c r="C1772" s="14"/>
      <c r="D1772" s="14"/>
      <c r="AA1772" s="228"/>
      <c r="AB1772" s="228"/>
      <c r="AC1772" s="228"/>
      <c r="AD1772" s="228"/>
      <c r="AE1772" s="228"/>
      <c r="AG1772" s="246"/>
      <c r="AN1772" s="228"/>
      <c r="AO1772" s="228"/>
      <c r="AP1772" s="228"/>
      <c r="AQ1772" s="228"/>
      <c r="AR1772" s="228"/>
      <c r="AS1772" s="228"/>
      <c r="AT1772" s="228"/>
      <c r="AU1772" s="228"/>
      <c r="AV1772" s="228"/>
    </row>
    <row r="1773" spans="3:64" x14ac:dyDescent="0.2">
      <c r="C1773" s="14"/>
      <c r="D1773" s="14"/>
      <c r="AA1773" s="228"/>
      <c r="AB1773" s="228"/>
      <c r="AC1773" s="228"/>
      <c r="AD1773" s="228"/>
      <c r="AE1773" s="228"/>
      <c r="AG1773" s="246"/>
      <c r="AN1773" s="228"/>
      <c r="AO1773" s="228"/>
      <c r="AP1773" s="228"/>
      <c r="AQ1773" s="228"/>
      <c r="AR1773" s="228"/>
      <c r="AS1773" s="228"/>
      <c r="AT1773" s="228"/>
      <c r="AU1773" s="228"/>
      <c r="AV1773" s="228"/>
      <c r="AW1773" s="228"/>
      <c r="AX1773" s="228"/>
      <c r="AY1773" s="228"/>
      <c r="AZ1773" s="228"/>
      <c r="BA1773" s="228"/>
      <c r="BB1773" s="228"/>
      <c r="BC1773" s="228"/>
      <c r="BD1773" s="228"/>
      <c r="BE1773" s="228"/>
      <c r="BF1773" s="228"/>
      <c r="BG1773" s="228"/>
      <c r="BH1773" s="228"/>
      <c r="BI1773" s="228"/>
      <c r="BJ1773" s="228"/>
      <c r="BK1773" s="228"/>
      <c r="BL1773" s="228"/>
    </row>
    <row r="1774" spans="3:64" x14ac:dyDescent="0.2">
      <c r="C1774" s="14"/>
      <c r="D1774" s="14"/>
      <c r="AA1774" s="228"/>
      <c r="AB1774" s="228"/>
      <c r="AC1774" s="228"/>
      <c r="AD1774" s="228"/>
      <c r="AE1774" s="228"/>
      <c r="AG1774" s="246"/>
      <c r="AN1774" s="228"/>
      <c r="AO1774" s="228"/>
      <c r="AP1774" s="228"/>
      <c r="AQ1774" s="228"/>
      <c r="AR1774" s="228"/>
      <c r="AS1774" s="228"/>
      <c r="AT1774" s="228"/>
      <c r="AU1774" s="228"/>
    </row>
    <row r="1775" spans="3:64" x14ac:dyDescent="0.2">
      <c r="C1775" s="14"/>
      <c r="D1775" s="14"/>
      <c r="AA1775" s="228"/>
      <c r="AB1775" s="228"/>
      <c r="AC1775" s="228"/>
      <c r="AD1775" s="228"/>
      <c r="AE1775" s="228"/>
      <c r="AG1775" s="246"/>
      <c r="AN1775" s="228"/>
      <c r="AO1775" s="228"/>
      <c r="AP1775" s="228"/>
      <c r="AQ1775" s="228"/>
      <c r="AR1775" s="228"/>
      <c r="AS1775" s="228"/>
      <c r="AT1775" s="228"/>
      <c r="AU1775" s="228"/>
    </row>
    <row r="1776" spans="3:64" x14ac:dyDescent="0.2">
      <c r="C1776" s="14"/>
      <c r="D1776" s="14"/>
      <c r="AA1776" s="228"/>
      <c r="AB1776" s="228"/>
      <c r="AC1776" s="228"/>
      <c r="AD1776" s="228"/>
      <c r="AE1776" s="228"/>
      <c r="AG1776" s="246"/>
      <c r="AN1776" s="228"/>
      <c r="AO1776" s="228"/>
      <c r="AP1776" s="228"/>
      <c r="AQ1776" s="228"/>
      <c r="AR1776" s="228"/>
      <c r="AS1776" s="228"/>
      <c r="AT1776" s="228"/>
      <c r="AU1776" s="228"/>
    </row>
    <row r="1777" spans="3:48" x14ac:dyDescent="0.2">
      <c r="C1777" s="14"/>
      <c r="D1777" s="14"/>
      <c r="AA1777" s="228"/>
      <c r="AB1777" s="228"/>
      <c r="AC1777" s="228"/>
      <c r="AD1777" s="228"/>
      <c r="AE1777" s="228"/>
      <c r="AG1777" s="246"/>
      <c r="AN1777" s="228"/>
      <c r="AO1777" s="228"/>
      <c r="AP1777" s="228"/>
      <c r="AQ1777" s="228"/>
      <c r="AR1777" s="228"/>
      <c r="AS1777" s="228"/>
      <c r="AT1777" s="228"/>
      <c r="AU1777" s="228"/>
    </row>
    <row r="1778" spans="3:48" x14ac:dyDescent="0.2">
      <c r="C1778" s="14"/>
      <c r="D1778" s="14"/>
      <c r="AA1778" s="228"/>
      <c r="AB1778" s="228"/>
      <c r="AC1778" s="228"/>
      <c r="AD1778" s="228"/>
      <c r="AE1778" s="228"/>
      <c r="AG1778" s="246"/>
      <c r="AN1778" s="228"/>
      <c r="AO1778" s="228"/>
      <c r="AP1778" s="228"/>
      <c r="AQ1778" s="228"/>
      <c r="AR1778" s="228"/>
      <c r="AS1778" s="228"/>
      <c r="AT1778" s="228"/>
      <c r="AU1778" s="228"/>
    </row>
    <row r="1779" spans="3:48" x14ac:dyDescent="0.2">
      <c r="C1779" s="14"/>
      <c r="D1779" s="14"/>
      <c r="AA1779" s="228"/>
      <c r="AB1779" s="228"/>
      <c r="AC1779" s="228"/>
      <c r="AD1779" s="228"/>
      <c r="AE1779" s="228"/>
      <c r="AG1779" s="246"/>
      <c r="AN1779" s="228"/>
      <c r="AO1779" s="228"/>
      <c r="AP1779" s="228"/>
      <c r="AQ1779" s="228"/>
      <c r="AR1779" s="228"/>
      <c r="AS1779" s="228"/>
      <c r="AT1779" s="228"/>
      <c r="AU1779" s="228"/>
    </row>
    <row r="1780" spans="3:48" x14ac:dyDescent="0.2">
      <c r="C1780" s="14"/>
      <c r="D1780" s="14"/>
      <c r="AA1780" s="228"/>
      <c r="AB1780" s="228"/>
      <c r="AC1780" s="228"/>
      <c r="AD1780" s="228"/>
      <c r="AE1780" s="228"/>
      <c r="AG1780" s="246"/>
      <c r="AN1780" s="228"/>
      <c r="AO1780" s="228"/>
      <c r="AP1780" s="228"/>
      <c r="AQ1780" s="228"/>
      <c r="AR1780" s="228"/>
      <c r="AS1780" s="228"/>
      <c r="AT1780" s="228"/>
      <c r="AU1780" s="228"/>
    </row>
    <row r="1781" spans="3:48" x14ac:dyDescent="0.2">
      <c r="C1781" s="14"/>
      <c r="D1781" s="14"/>
      <c r="AA1781" s="228"/>
      <c r="AB1781" s="228"/>
      <c r="AC1781" s="228"/>
      <c r="AD1781" s="228"/>
      <c r="AE1781" s="228"/>
      <c r="AG1781" s="246"/>
      <c r="AN1781" s="228"/>
      <c r="AO1781" s="228"/>
      <c r="AP1781" s="228"/>
      <c r="AQ1781" s="228"/>
      <c r="AR1781" s="228"/>
      <c r="AS1781" s="228"/>
      <c r="AT1781" s="228"/>
      <c r="AU1781" s="228"/>
    </row>
    <row r="1782" spans="3:48" x14ac:dyDescent="0.2">
      <c r="C1782" s="14"/>
      <c r="D1782" s="14"/>
      <c r="AA1782" s="228"/>
      <c r="AB1782" s="228"/>
      <c r="AC1782" s="228"/>
      <c r="AD1782" s="228"/>
      <c r="AE1782" s="228"/>
      <c r="AG1782" s="246"/>
      <c r="AN1782" s="228"/>
      <c r="AO1782" s="228"/>
      <c r="AP1782" s="228"/>
      <c r="AQ1782" s="228"/>
      <c r="AR1782" s="228"/>
      <c r="AS1782" s="228"/>
      <c r="AT1782" s="228"/>
      <c r="AU1782" s="228"/>
    </row>
    <row r="1783" spans="3:48" x14ac:dyDescent="0.2">
      <c r="C1783" s="14"/>
      <c r="D1783" s="14"/>
      <c r="AA1783" s="228"/>
      <c r="AB1783" s="228"/>
      <c r="AC1783" s="228"/>
      <c r="AD1783" s="228"/>
      <c r="AE1783" s="228"/>
      <c r="AG1783" s="246"/>
      <c r="AN1783" s="228"/>
      <c r="AO1783" s="228"/>
      <c r="AP1783" s="228"/>
      <c r="AQ1783" s="228"/>
      <c r="AR1783" s="228"/>
      <c r="AS1783" s="228"/>
      <c r="AT1783" s="228"/>
      <c r="AU1783" s="228"/>
    </row>
    <row r="1784" spans="3:48" x14ac:dyDescent="0.2">
      <c r="C1784" s="14"/>
      <c r="D1784" s="14"/>
      <c r="AA1784" s="228"/>
      <c r="AB1784" s="228"/>
      <c r="AC1784" s="228"/>
      <c r="AD1784" s="228"/>
      <c r="AE1784" s="228"/>
      <c r="AG1784" s="246"/>
      <c r="AN1784" s="228"/>
      <c r="AO1784" s="228"/>
      <c r="AP1784" s="228"/>
      <c r="AQ1784" s="228"/>
      <c r="AR1784" s="228"/>
      <c r="AS1784" s="228"/>
      <c r="AT1784" s="228"/>
      <c r="AU1784" s="228"/>
      <c r="AV1784" s="228"/>
    </row>
    <row r="1785" spans="3:48" x14ac:dyDescent="0.2">
      <c r="C1785" s="14"/>
      <c r="D1785" s="14"/>
      <c r="AA1785" s="228"/>
      <c r="AB1785" s="228"/>
      <c r="AC1785" s="228"/>
      <c r="AD1785" s="228"/>
      <c r="AE1785" s="228"/>
      <c r="AG1785" s="246"/>
      <c r="AN1785" s="228"/>
      <c r="AO1785" s="228"/>
      <c r="AP1785" s="228"/>
      <c r="AQ1785" s="228"/>
      <c r="AR1785" s="228"/>
      <c r="AS1785" s="228"/>
      <c r="AT1785" s="228"/>
      <c r="AU1785" s="228"/>
    </row>
    <row r="1786" spans="3:48" x14ac:dyDescent="0.2">
      <c r="C1786" s="14"/>
      <c r="D1786" s="14"/>
      <c r="AA1786" s="228"/>
      <c r="AB1786" s="228"/>
      <c r="AC1786" s="228"/>
      <c r="AD1786" s="228"/>
      <c r="AE1786" s="228"/>
      <c r="AG1786" s="246"/>
      <c r="AN1786" s="228"/>
      <c r="AO1786" s="228"/>
      <c r="AP1786" s="228"/>
      <c r="AQ1786" s="228"/>
      <c r="AR1786" s="228"/>
      <c r="AS1786" s="228"/>
      <c r="AT1786" s="228"/>
      <c r="AU1786" s="228"/>
    </row>
    <row r="1787" spans="3:48" x14ac:dyDescent="0.2">
      <c r="C1787" s="14"/>
      <c r="D1787" s="14"/>
      <c r="AA1787" s="228"/>
      <c r="AB1787" s="228"/>
      <c r="AC1787" s="228"/>
      <c r="AD1787" s="228"/>
      <c r="AE1787" s="228"/>
      <c r="AG1787" s="246"/>
      <c r="AN1787" s="228"/>
      <c r="AO1787" s="228"/>
      <c r="AP1787" s="228"/>
      <c r="AQ1787" s="228"/>
      <c r="AR1787" s="228"/>
      <c r="AS1787" s="228"/>
      <c r="AT1787" s="228"/>
      <c r="AU1787" s="228"/>
    </row>
    <row r="1788" spans="3:48" x14ac:dyDescent="0.2">
      <c r="C1788" s="14"/>
      <c r="D1788" s="14"/>
      <c r="AA1788" s="228"/>
      <c r="AB1788" s="228"/>
      <c r="AC1788" s="228"/>
      <c r="AD1788" s="228"/>
      <c r="AE1788" s="228"/>
      <c r="AG1788" s="246"/>
      <c r="AN1788" s="228"/>
      <c r="AO1788" s="228"/>
      <c r="AP1788" s="228"/>
      <c r="AQ1788" s="228"/>
      <c r="AR1788" s="228"/>
      <c r="AS1788" s="228"/>
      <c r="AT1788" s="228"/>
      <c r="AU1788" s="228"/>
    </row>
    <row r="1789" spans="3:48" x14ac:dyDescent="0.2">
      <c r="C1789" s="14"/>
      <c r="D1789" s="14"/>
      <c r="AA1789" s="228"/>
      <c r="AB1789" s="228"/>
      <c r="AC1789" s="228"/>
      <c r="AD1789" s="228"/>
      <c r="AE1789" s="228"/>
      <c r="AG1789" s="246"/>
      <c r="AN1789" s="228"/>
      <c r="AO1789" s="228"/>
      <c r="AP1789" s="228"/>
      <c r="AQ1789" s="228"/>
      <c r="AR1789" s="228"/>
      <c r="AS1789" s="228"/>
      <c r="AT1789" s="228"/>
      <c r="AU1789" s="228"/>
      <c r="AV1789" s="228"/>
    </row>
    <row r="1790" spans="3:48" x14ac:dyDescent="0.2">
      <c r="C1790" s="14"/>
      <c r="D1790" s="14"/>
      <c r="AA1790" s="228"/>
      <c r="AB1790" s="228"/>
      <c r="AC1790" s="228"/>
      <c r="AD1790" s="228"/>
      <c r="AE1790" s="228"/>
      <c r="AG1790" s="246"/>
      <c r="AN1790" s="228"/>
      <c r="AO1790" s="228"/>
      <c r="AP1790" s="228"/>
      <c r="AQ1790" s="228"/>
      <c r="AR1790" s="228"/>
      <c r="AS1790" s="228"/>
      <c r="AT1790" s="228"/>
      <c r="AU1790" s="228"/>
    </row>
    <row r="1791" spans="3:48" x14ac:dyDescent="0.2">
      <c r="AA1791" s="228"/>
      <c r="AB1791" s="228"/>
      <c r="AC1791" s="228"/>
      <c r="AD1791" s="228"/>
      <c r="AE1791" s="228"/>
      <c r="AG1791" s="246"/>
      <c r="AN1791" s="228"/>
      <c r="AO1791" s="228"/>
      <c r="AP1791" s="228"/>
      <c r="AQ1791" s="228"/>
      <c r="AR1791" s="228"/>
      <c r="AS1791" s="228"/>
      <c r="AT1791" s="228"/>
      <c r="AU1791" s="228"/>
    </row>
    <row r="1792" spans="3:48" x14ac:dyDescent="0.2">
      <c r="AA1792" s="228"/>
      <c r="AB1792" s="228"/>
      <c r="AC1792" s="228"/>
      <c r="AD1792" s="228"/>
      <c r="AE1792" s="228"/>
      <c r="AG1792" s="246"/>
      <c r="AN1792" s="228"/>
      <c r="AO1792" s="228"/>
      <c r="AP1792" s="228"/>
      <c r="AQ1792" s="228"/>
      <c r="AR1792" s="228"/>
      <c r="AS1792" s="228"/>
      <c r="AT1792" s="228"/>
      <c r="AU1792" s="228"/>
    </row>
    <row r="1793" spans="27:64" x14ac:dyDescent="0.2">
      <c r="AA1793" s="228"/>
      <c r="AB1793" s="228"/>
      <c r="AC1793" s="228"/>
      <c r="AD1793" s="228"/>
      <c r="AE1793" s="228"/>
      <c r="AG1793" s="246"/>
      <c r="AN1793" s="228"/>
      <c r="AO1793" s="228"/>
      <c r="AP1793" s="228"/>
      <c r="AQ1793" s="228"/>
      <c r="AR1793" s="228"/>
      <c r="AS1793" s="228"/>
      <c r="AT1793" s="228"/>
      <c r="AU1793" s="228"/>
    </row>
    <row r="1794" spans="27:64" x14ac:dyDescent="0.2">
      <c r="AA1794" s="228"/>
      <c r="AB1794" s="228"/>
      <c r="AC1794" s="228"/>
      <c r="AD1794" s="228"/>
      <c r="AE1794" s="228"/>
      <c r="AG1794" s="246"/>
      <c r="AN1794" s="228"/>
      <c r="AO1794" s="228"/>
      <c r="AP1794" s="228"/>
      <c r="AQ1794" s="228"/>
      <c r="AR1794" s="228"/>
      <c r="AS1794" s="228"/>
      <c r="AT1794" s="228"/>
      <c r="AU1794" s="228"/>
    </row>
    <row r="1795" spans="27:64" x14ac:dyDescent="0.2">
      <c r="AA1795" s="228"/>
      <c r="AB1795" s="228"/>
      <c r="AC1795" s="228"/>
      <c r="AD1795" s="228"/>
      <c r="AE1795" s="228"/>
      <c r="AG1795" s="246"/>
      <c r="AN1795" s="228"/>
      <c r="AO1795" s="228"/>
      <c r="AP1795" s="228"/>
      <c r="AQ1795" s="228"/>
      <c r="AR1795" s="228"/>
      <c r="AS1795" s="228"/>
      <c r="AT1795" s="228"/>
      <c r="AU1795" s="228"/>
    </row>
    <row r="1796" spans="27:64" x14ac:dyDescent="0.2">
      <c r="AA1796" s="228"/>
      <c r="AB1796" s="228"/>
      <c r="AC1796" s="228"/>
      <c r="AD1796" s="228"/>
      <c r="AE1796" s="228"/>
      <c r="AG1796" s="246"/>
      <c r="AN1796" s="228"/>
      <c r="AO1796" s="228"/>
      <c r="AP1796" s="228"/>
      <c r="AQ1796" s="228"/>
      <c r="AR1796" s="228"/>
      <c r="AS1796" s="228"/>
      <c r="AT1796" s="228"/>
      <c r="AU1796" s="228"/>
    </row>
    <row r="1797" spans="27:64" x14ac:dyDescent="0.2">
      <c r="AA1797" s="228"/>
      <c r="AB1797" s="228"/>
      <c r="AC1797" s="228"/>
      <c r="AD1797" s="228"/>
      <c r="AE1797" s="228"/>
      <c r="AG1797" s="246"/>
      <c r="AN1797" s="228"/>
      <c r="AO1797" s="228"/>
      <c r="AP1797" s="228"/>
      <c r="AQ1797" s="228"/>
      <c r="AR1797" s="228"/>
      <c r="AS1797" s="228"/>
      <c r="AT1797" s="228"/>
      <c r="AU1797" s="228"/>
    </row>
    <row r="1798" spans="27:64" x14ac:dyDescent="0.2">
      <c r="AA1798" s="228"/>
      <c r="AB1798" s="228"/>
      <c r="AC1798" s="228"/>
      <c r="AD1798" s="228"/>
      <c r="AE1798" s="228"/>
      <c r="AG1798" s="246"/>
      <c r="AN1798" s="228"/>
      <c r="AO1798" s="228"/>
      <c r="AP1798" s="228"/>
      <c r="AQ1798" s="228"/>
      <c r="AR1798" s="228"/>
      <c r="AS1798" s="228"/>
      <c r="AT1798" s="228"/>
      <c r="AU1798" s="228"/>
      <c r="AV1798" s="228"/>
    </row>
    <row r="1799" spans="27:64" x14ac:dyDescent="0.2">
      <c r="AA1799" s="228"/>
      <c r="AB1799" s="228"/>
      <c r="AC1799" s="228"/>
      <c r="AD1799" s="228"/>
      <c r="AE1799" s="228"/>
      <c r="AG1799" s="246"/>
      <c r="AN1799" s="228"/>
      <c r="AO1799" s="228"/>
      <c r="AP1799" s="228"/>
      <c r="AQ1799" s="228"/>
      <c r="AR1799" s="228"/>
      <c r="AS1799" s="228"/>
      <c r="AT1799" s="228"/>
      <c r="AU1799" s="228"/>
    </row>
    <row r="1800" spans="27:64" x14ac:dyDescent="0.2">
      <c r="AA1800" s="228"/>
      <c r="AB1800" s="228"/>
      <c r="AC1800" s="228"/>
      <c r="AD1800" s="228"/>
      <c r="AE1800" s="228"/>
      <c r="AG1800" s="246"/>
      <c r="AN1800" s="228"/>
      <c r="AO1800" s="228"/>
      <c r="AP1800" s="228"/>
      <c r="AQ1800" s="228"/>
      <c r="AR1800" s="228"/>
      <c r="AS1800" s="228"/>
      <c r="AT1800" s="228"/>
      <c r="AU1800" s="228"/>
      <c r="AV1800" s="228"/>
      <c r="AX1800" s="228"/>
    </row>
    <row r="1801" spans="27:64" x14ac:dyDescent="0.2">
      <c r="AA1801" s="228"/>
      <c r="AB1801" s="228"/>
      <c r="AC1801" s="228"/>
      <c r="AD1801" s="228"/>
      <c r="AE1801" s="228"/>
      <c r="AG1801" s="246"/>
      <c r="AN1801" s="228"/>
      <c r="AO1801" s="228"/>
      <c r="AP1801" s="228"/>
      <c r="AQ1801" s="228"/>
      <c r="AR1801" s="228"/>
      <c r="AS1801" s="228"/>
      <c r="AT1801" s="228"/>
      <c r="AU1801" s="228"/>
      <c r="AV1801" s="228"/>
      <c r="AW1801" s="228"/>
      <c r="AX1801" s="228"/>
      <c r="AY1801" s="228"/>
      <c r="AZ1801" s="228"/>
      <c r="BA1801" s="228"/>
      <c r="BB1801" s="228"/>
      <c r="BC1801" s="228"/>
      <c r="BD1801" s="228"/>
      <c r="BE1801" s="228"/>
      <c r="BF1801" s="228"/>
      <c r="BG1801" s="228"/>
      <c r="BH1801" s="228"/>
      <c r="BI1801" s="228"/>
      <c r="BJ1801" s="228"/>
      <c r="BK1801" s="228"/>
      <c r="BL1801" s="228"/>
    </row>
    <row r="1802" spans="27:64" x14ac:dyDescent="0.2">
      <c r="AA1802" s="228"/>
      <c r="AB1802" s="228"/>
      <c r="AC1802" s="228"/>
      <c r="AD1802" s="228"/>
      <c r="AE1802" s="228"/>
      <c r="AG1802" s="246"/>
      <c r="AN1802" s="228"/>
      <c r="AO1802" s="228"/>
      <c r="AP1802" s="228"/>
      <c r="AQ1802" s="228"/>
      <c r="AR1802" s="228"/>
      <c r="AS1802" s="228"/>
      <c r="AT1802" s="228"/>
      <c r="AU1802" s="228"/>
    </row>
    <row r="1803" spans="27:64" x14ac:dyDescent="0.2">
      <c r="AA1803" s="228"/>
      <c r="AB1803" s="228"/>
      <c r="AC1803" s="228"/>
      <c r="AD1803" s="228"/>
      <c r="AE1803" s="228"/>
      <c r="AG1803" s="246"/>
      <c r="AN1803" s="228"/>
      <c r="AO1803" s="228"/>
      <c r="AP1803" s="228"/>
      <c r="AQ1803" s="228"/>
      <c r="AR1803" s="228"/>
      <c r="AS1803" s="228"/>
      <c r="AT1803" s="228"/>
      <c r="AU1803" s="228"/>
    </row>
    <row r="1804" spans="27:64" x14ac:dyDescent="0.2">
      <c r="AA1804" s="228"/>
      <c r="AB1804" s="228"/>
      <c r="AC1804" s="228"/>
      <c r="AD1804" s="228"/>
      <c r="AE1804" s="228"/>
      <c r="AG1804" s="246"/>
      <c r="AN1804" s="228"/>
      <c r="AO1804" s="228"/>
      <c r="AP1804" s="228"/>
      <c r="AQ1804" s="228"/>
      <c r="AR1804" s="228"/>
      <c r="AS1804" s="228"/>
      <c r="AT1804" s="228"/>
      <c r="AU1804" s="228"/>
    </row>
    <row r="1805" spans="27:64" x14ac:dyDescent="0.2">
      <c r="AA1805" s="228"/>
      <c r="AB1805" s="228"/>
      <c r="AC1805" s="228"/>
      <c r="AD1805" s="228"/>
      <c r="AE1805" s="228"/>
      <c r="AG1805" s="246"/>
      <c r="AN1805" s="228"/>
      <c r="AO1805" s="228"/>
      <c r="AP1805" s="228"/>
      <c r="AQ1805" s="228"/>
      <c r="AR1805" s="228"/>
      <c r="AS1805" s="228"/>
      <c r="AT1805" s="228"/>
      <c r="AU1805" s="228"/>
      <c r="AV1805" s="228"/>
      <c r="AX1805" s="228"/>
    </row>
    <row r="1806" spans="27:64" x14ac:dyDescent="0.2">
      <c r="AA1806" s="228"/>
      <c r="AB1806" s="228"/>
      <c r="AC1806" s="228"/>
      <c r="AD1806" s="228"/>
      <c r="AE1806" s="228"/>
      <c r="AG1806" s="246"/>
      <c r="AN1806" s="228"/>
      <c r="AO1806" s="228"/>
      <c r="AP1806" s="228"/>
      <c r="AQ1806" s="228"/>
      <c r="AR1806" s="228"/>
      <c r="AS1806" s="228"/>
      <c r="AT1806" s="228"/>
      <c r="AU1806" s="228"/>
      <c r="AV1806" s="228"/>
      <c r="AW1806" s="228"/>
      <c r="AX1806" s="228"/>
      <c r="AY1806" s="228"/>
      <c r="AZ1806" s="228"/>
      <c r="BA1806" s="228"/>
      <c r="BB1806" s="228"/>
      <c r="BC1806" s="228"/>
      <c r="BD1806" s="228"/>
      <c r="BE1806" s="228"/>
      <c r="BF1806" s="228"/>
      <c r="BG1806" s="228"/>
      <c r="BH1806" s="228"/>
      <c r="BI1806" s="228"/>
      <c r="BJ1806" s="228"/>
      <c r="BK1806" s="228"/>
      <c r="BL1806" s="228"/>
    </row>
    <row r="1807" spans="27:64" x14ac:dyDescent="0.2">
      <c r="AA1807" s="228"/>
      <c r="AB1807" s="228"/>
      <c r="AC1807" s="228"/>
      <c r="AD1807" s="228"/>
      <c r="AE1807" s="228"/>
      <c r="AG1807" s="246"/>
      <c r="AN1807" s="228"/>
      <c r="AO1807" s="228"/>
      <c r="AP1807" s="228"/>
      <c r="AQ1807" s="228"/>
      <c r="AR1807" s="228"/>
      <c r="AS1807" s="228"/>
      <c r="AT1807" s="228"/>
      <c r="AU1807" s="228"/>
    </row>
    <row r="1808" spans="27:64" x14ac:dyDescent="0.2">
      <c r="AA1808" s="228"/>
      <c r="AB1808" s="228"/>
      <c r="AC1808" s="228"/>
      <c r="AD1808" s="228"/>
      <c r="AE1808" s="228"/>
      <c r="AG1808" s="246"/>
      <c r="AN1808" s="228"/>
      <c r="AO1808" s="228"/>
      <c r="AP1808" s="228"/>
      <c r="AQ1808" s="228"/>
      <c r="AR1808" s="228"/>
      <c r="AS1808" s="228"/>
      <c r="AT1808" s="228"/>
      <c r="AU1808" s="228"/>
    </row>
    <row r="1809" spans="27:64" x14ac:dyDescent="0.2">
      <c r="AA1809" s="228"/>
      <c r="AB1809" s="228"/>
      <c r="AC1809" s="228"/>
      <c r="AD1809" s="228"/>
      <c r="AE1809" s="228"/>
      <c r="AG1809" s="246"/>
      <c r="AN1809" s="228"/>
      <c r="AO1809" s="228"/>
      <c r="AP1809" s="228"/>
      <c r="AQ1809" s="228"/>
      <c r="AR1809" s="228"/>
      <c r="AS1809" s="228"/>
      <c r="AT1809" s="228"/>
      <c r="AU1809" s="228"/>
    </row>
    <row r="1810" spans="27:64" x14ac:dyDescent="0.2">
      <c r="AA1810" s="228"/>
      <c r="AB1810" s="228"/>
      <c r="AC1810" s="228"/>
      <c r="AD1810" s="228"/>
      <c r="AE1810" s="228"/>
      <c r="AG1810" s="246"/>
      <c r="AN1810" s="228"/>
      <c r="AO1810" s="228"/>
      <c r="AP1810" s="228"/>
      <c r="AQ1810" s="228"/>
      <c r="AR1810" s="228"/>
      <c r="AS1810" s="228"/>
      <c r="AT1810" s="228"/>
      <c r="AU1810" s="228"/>
    </row>
    <row r="1811" spans="27:64" x14ac:dyDescent="0.2">
      <c r="AA1811" s="228"/>
      <c r="AB1811" s="228"/>
      <c r="AC1811" s="228"/>
      <c r="AD1811" s="228"/>
      <c r="AE1811" s="228"/>
      <c r="AG1811" s="246"/>
      <c r="AN1811" s="228"/>
      <c r="AO1811" s="228"/>
      <c r="AP1811" s="228"/>
      <c r="AQ1811" s="228"/>
      <c r="AR1811" s="228"/>
      <c r="AS1811" s="228"/>
      <c r="AT1811" s="228"/>
      <c r="AU1811" s="228"/>
      <c r="AV1811" s="228"/>
      <c r="AX1811" s="228"/>
    </row>
    <row r="1812" spans="27:64" x14ac:dyDescent="0.2">
      <c r="AA1812" s="228"/>
      <c r="AB1812" s="228"/>
      <c r="AC1812" s="228"/>
      <c r="AD1812" s="228"/>
      <c r="AE1812" s="228"/>
      <c r="AG1812" s="246"/>
      <c r="AN1812" s="228"/>
      <c r="AO1812" s="228"/>
      <c r="AP1812" s="228"/>
      <c r="AQ1812" s="228"/>
      <c r="AR1812" s="228"/>
      <c r="AS1812" s="228"/>
      <c r="AT1812" s="228"/>
      <c r="AU1812" s="228"/>
    </row>
    <row r="1813" spans="27:64" x14ac:dyDescent="0.2">
      <c r="AA1813" s="228"/>
      <c r="AB1813" s="228"/>
      <c r="AC1813" s="228"/>
      <c r="AD1813" s="228"/>
      <c r="AE1813" s="228"/>
      <c r="AG1813" s="246"/>
      <c r="AN1813" s="228"/>
      <c r="AO1813" s="228"/>
      <c r="AP1813" s="228"/>
      <c r="AQ1813" s="228"/>
      <c r="AR1813" s="228"/>
      <c r="AS1813" s="228"/>
      <c r="AT1813" s="228"/>
      <c r="AU1813" s="228"/>
    </row>
    <row r="1814" spans="27:64" x14ac:dyDescent="0.2">
      <c r="AA1814" s="228"/>
      <c r="AB1814" s="228"/>
      <c r="AC1814" s="228"/>
      <c r="AD1814" s="228"/>
      <c r="AE1814" s="228"/>
      <c r="AG1814" s="246"/>
      <c r="AN1814" s="228"/>
      <c r="AO1814" s="228"/>
      <c r="AP1814" s="228"/>
      <c r="AQ1814" s="228"/>
      <c r="AR1814" s="228"/>
      <c r="AS1814" s="228"/>
      <c r="AT1814" s="228"/>
      <c r="AU1814" s="228"/>
    </row>
    <row r="1815" spans="27:64" x14ac:dyDescent="0.2">
      <c r="AA1815" s="228"/>
      <c r="AB1815" s="228"/>
      <c r="AC1815" s="228"/>
      <c r="AD1815" s="228"/>
      <c r="AE1815" s="228"/>
      <c r="AG1815" s="246"/>
      <c r="AN1815" s="228"/>
      <c r="AO1815" s="228"/>
      <c r="AP1815" s="228"/>
      <c r="AQ1815" s="228"/>
      <c r="AR1815" s="228"/>
      <c r="AS1815" s="228"/>
      <c r="AT1815" s="228"/>
      <c r="AU1815" s="228"/>
    </row>
    <row r="1816" spans="27:64" x14ac:dyDescent="0.2">
      <c r="AA1816" s="228"/>
      <c r="AB1816" s="228"/>
      <c r="AC1816" s="228"/>
      <c r="AD1816" s="228"/>
      <c r="AE1816" s="228"/>
      <c r="AG1816" s="246"/>
      <c r="AN1816" s="228"/>
      <c r="AO1816" s="228"/>
      <c r="AP1816" s="228"/>
      <c r="AQ1816" s="228"/>
      <c r="AR1816" s="228"/>
      <c r="AS1816" s="228"/>
      <c r="AT1816" s="228"/>
      <c r="AU1816" s="228"/>
    </row>
    <row r="1817" spans="27:64" x14ac:dyDescent="0.2">
      <c r="AA1817" s="228"/>
      <c r="AB1817" s="228"/>
      <c r="AC1817" s="228"/>
      <c r="AD1817" s="228"/>
      <c r="AE1817" s="228"/>
      <c r="AG1817" s="246"/>
      <c r="AN1817" s="228"/>
      <c r="AO1817" s="228"/>
      <c r="AP1817" s="228"/>
      <c r="AQ1817" s="228"/>
      <c r="AR1817" s="228"/>
      <c r="AS1817" s="228"/>
      <c r="AT1817" s="228"/>
      <c r="AU1817" s="228"/>
    </row>
    <row r="1818" spans="27:64" x14ac:dyDescent="0.2">
      <c r="AA1818" s="228"/>
      <c r="AB1818" s="228"/>
      <c r="AC1818" s="228"/>
      <c r="AD1818" s="228"/>
      <c r="AE1818" s="228"/>
      <c r="AG1818" s="246"/>
      <c r="AN1818" s="228"/>
      <c r="AO1818" s="228"/>
      <c r="AP1818" s="228"/>
      <c r="AQ1818" s="228"/>
      <c r="AR1818" s="228"/>
      <c r="AS1818" s="228"/>
      <c r="AT1818" s="228"/>
      <c r="AU1818" s="228"/>
      <c r="AV1818" s="228"/>
      <c r="AX1818" s="228"/>
      <c r="AY1818" s="228"/>
      <c r="AZ1818" s="228"/>
      <c r="BA1818" s="228"/>
      <c r="BB1818" s="228"/>
      <c r="BC1818" s="228"/>
      <c r="BD1818" s="228"/>
      <c r="BE1818" s="228"/>
      <c r="BF1818" s="228"/>
      <c r="BG1818" s="228"/>
      <c r="BH1818" s="228"/>
      <c r="BI1818" s="228"/>
      <c r="BJ1818" s="228"/>
      <c r="BK1818" s="228"/>
      <c r="BL1818" s="228"/>
    </row>
    <row r="1819" spans="27:64" x14ac:dyDescent="0.2">
      <c r="AA1819" s="228"/>
      <c r="AB1819" s="228"/>
      <c r="AC1819" s="228"/>
      <c r="AD1819" s="228"/>
      <c r="AE1819" s="228"/>
      <c r="AG1819" s="246"/>
      <c r="AN1819" s="228"/>
      <c r="AO1819" s="228"/>
      <c r="AP1819" s="228"/>
      <c r="AQ1819" s="228"/>
      <c r="AR1819" s="228"/>
      <c r="AS1819" s="228"/>
      <c r="AT1819" s="228"/>
      <c r="AU1819" s="228"/>
      <c r="AV1819" s="228"/>
    </row>
    <row r="1820" spans="27:64" x14ac:dyDescent="0.2">
      <c r="AA1820" s="228"/>
      <c r="AB1820" s="228"/>
      <c r="AC1820" s="228"/>
      <c r="AD1820" s="228"/>
      <c r="AE1820" s="228"/>
      <c r="AG1820" s="246"/>
      <c r="AN1820" s="228"/>
      <c r="AO1820" s="228"/>
      <c r="AP1820" s="228"/>
      <c r="AQ1820" s="228"/>
      <c r="AR1820" s="228"/>
      <c r="AS1820" s="228"/>
      <c r="AT1820" s="228"/>
      <c r="AU1820" s="228"/>
    </row>
    <row r="1821" spans="27:64" x14ac:dyDescent="0.2">
      <c r="AA1821" s="228"/>
      <c r="AB1821" s="228"/>
      <c r="AC1821" s="228"/>
      <c r="AD1821" s="228"/>
      <c r="AE1821" s="228"/>
      <c r="AG1821" s="246"/>
      <c r="AN1821" s="228"/>
      <c r="AO1821" s="228"/>
      <c r="AP1821" s="228"/>
      <c r="AQ1821" s="228"/>
      <c r="AR1821" s="228"/>
      <c r="AS1821" s="228"/>
      <c r="AT1821" s="228"/>
      <c r="AU1821" s="228"/>
      <c r="AV1821" s="228"/>
    </row>
    <row r="1822" spans="27:64" x14ac:dyDescent="0.2">
      <c r="AA1822" s="228"/>
      <c r="AB1822" s="228"/>
      <c r="AC1822" s="228"/>
      <c r="AD1822" s="228"/>
      <c r="AE1822" s="228"/>
      <c r="AG1822" s="246"/>
      <c r="AN1822" s="228"/>
      <c r="AO1822" s="228"/>
      <c r="AP1822" s="228"/>
      <c r="AQ1822" s="228"/>
      <c r="AR1822" s="228"/>
      <c r="AS1822" s="228"/>
      <c r="AT1822" s="228"/>
      <c r="AU1822" s="228"/>
    </row>
    <row r="1823" spans="27:64" x14ac:dyDescent="0.2">
      <c r="AA1823" s="228"/>
      <c r="AB1823" s="228"/>
      <c r="AC1823" s="228"/>
      <c r="AD1823" s="228"/>
      <c r="AE1823" s="228"/>
      <c r="AG1823" s="246"/>
      <c r="AN1823" s="228"/>
      <c r="AO1823" s="228"/>
      <c r="AP1823" s="228"/>
      <c r="AQ1823" s="228"/>
      <c r="AR1823" s="228"/>
      <c r="AS1823" s="228"/>
      <c r="AT1823" s="228"/>
      <c r="AU1823" s="228"/>
    </row>
    <row r="1824" spans="27:64" x14ac:dyDescent="0.2">
      <c r="AA1824" s="228"/>
      <c r="AB1824" s="228"/>
      <c r="AC1824" s="228"/>
      <c r="AD1824" s="228"/>
      <c r="AE1824" s="228"/>
      <c r="AG1824" s="246"/>
      <c r="AN1824" s="228"/>
      <c r="AO1824" s="228"/>
      <c r="AP1824" s="228"/>
      <c r="AQ1824" s="228"/>
      <c r="AR1824" s="228"/>
      <c r="AS1824" s="228"/>
      <c r="AT1824" s="228"/>
      <c r="AU1824" s="228"/>
    </row>
    <row r="1825" spans="27:64" x14ac:dyDescent="0.2">
      <c r="AA1825" s="228"/>
      <c r="AB1825" s="228"/>
      <c r="AC1825" s="228"/>
      <c r="AD1825" s="228"/>
      <c r="AE1825" s="228"/>
      <c r="AG1825" s="246"/>
      <c r="AN1825" s="228"/>
      <c r="AO1825" s="228"/>
      <c r="AP1825" s="228"/>
      <c r="AQ1825" s="228"/>
      <c r="AR1825" s="228"/>
      <c r="AS1825" s="228"/>
      <c r="AT1825" s="228"/>
      <c r="AU1825" s="228"/>
    </row>
    <row r="1826" spans="27:64" x14ac:dyDescent="0.2">
      <c r="AA1826" s="228"/>
      <c r="AB1826" s="228"/>
      <c r="AC1826" s="228"/>
      <c r="AD1826" s="228"/>
      <c r="AE1826" s="228"/>
      <c r="AG1826" s="246"/>
      <c r="AN1826" s="228"/>
      <c r="AO1826" s="228"/>
      <c r="AP1826" s="228"/>
      <c r="AQ1826" s="228"/>
      <c r="AR1826" s="228"/>
      <c r="AS1826" s="228"/>
      <c r="AT1826" s="228"/>
      <c r="AU1826" s="228"/>
    </row>
    <row r="1827" spans="27:64" x14ac:dyDescent="0.2">
      <c r="AA1827" s="228"/>
      <c r="AB1827" s="228"/>
      <c r="AC1827" s="228"/>
      <c r="AD1827" s="228"/>
      <c r="AE1827" s="228"/>
      <c r="AG1827" s="246"/>
      <c r="AN1827" s="228"/>
      <c r="AO1827" s="228"/>
      <c r="AP1827" s="228"/>
      <c r="AQ1827" s="228"/>
      <c r="AR1827" s="228"/>
      <c r="AS1827" s="228"/>
      <c r="AT1827" s="228"/>
      <c r="AU1827" s="228"/>
    </row>
    <row r="1828" spans="27:64" x14ac:dyDescent="0.2">
      <c r="AA1828" s="228"/>
      <c r="AB1828" s="228"/>
      <c r="AC1828" s="228"/>
      <c r="AD1828" s="228"/>
      <c r="AE1828" s="228"/>
      <c r="AG1828" s="246"/>
      <c r="AN1828" s="228"/>
      <c r="AO1828" s="228"/>
      <c r="AP1828" s="228"/>
      <c r="AQ1828" s="228"/>
      <c r="AR1828" s="228"/>
      <c r="AS1828" s="228"/>
      <c r="AT1828" s="228"/>
      <c r="AU1828" s="228"/>
    </row>
    <row r="1829" spans="27:64" x14ac:dyDescent="0.2">
      <c r="AA1829" s="228"/>
      <c r="AB1829" s="228"/>
      <c r="AC1829" s="228"/>
      <c r="AD1829" s="228"/>
      <c r="AE1829" s="228"/>
      <c r="AG1829" s="246"/>
      <c r="AN1829" s="228"/>
      <c r="AO1829" s="228"/>
      <c r="AP1829" s="228"/>
      <c r="AQ1829" s="228"/>
      <c r="AR1829" s="228"/>
      <c r="AS1829" s="228"/>
      <c r="AT1829" s="228"/>
      <c r="AU1829" s="228"/>
    </row>
    <row r="1830" spans="27:64" x14ac:dyDescent="0.2">
      <c r="AA1830" s="228"/>
      <c r="AB1830" s="228"/>
      <c r="AC1830" s="228"/>
      <c r="AD1830" s="228"/>
      <c r="AE1830" s="228"/>
      <c r="AG1830" s="246"/>
      <c r="AN1830" s="228"/>
      <c r="AO1830" s="228"/>
      <c r="AP1830" s="228"/>
      <c r="AQ1830" s="228"/>
      <c r="AR1830" s="228"/>
      <c r="AS1830" s="228"/>
      <c r="AT1830" s="228"/>
      <c r="AU1830" s="228"/>
    </row>
    <row r="1831" spans="27:64" x14ac:dyDescent="0.2">
      <c r="AA1831" s="228"/>
      <c r="AB1831" s="228"/>
      <c r="AC1831" s="228"/>
      <c r="AD1831" s="228"/>
      <c r="AE1831" s="228"/>
      <c r="AG1831" s="246"/>
      <c r="AN1831" s="228"/>
      <c r="AO1831" s="228"/>
      <c r="AP1831" s="228"/>
      <c r="AQ1831" s="228"/>
      <c r="AR1831" s="228"/>
      <c r="AS1831" s="228"/>
      <c r="AT1831" s="228"/>
      <c r="AU1831" s="228"/>
      <c r="AV1831" s="228"/>
      <c r="AW1831" s="228"/>
      <c r="AX1831" s="228"/>
      <c r="AY1831" s="228"/>
      <c r="AZ1831" s="228"/>
      <c r="BA1831" s="228"/>
      <c r="BB1831" s="228"/>
      <c r="BC1831" s="228"/>
      <c r="BD1831" s="228"/>
      <c r="BE1831" s="228"/>
      <c r="BF1831" s="228"/>
      <c r="BG1831" s="228"/>
      <c r="BH1831" s="228"/>
      <c r="BI1831" s="228"/>
      <c r="BJ1831" s="228"/>
      <c r="BK1831" s="228"/>
      <c r="BL1831" s="228"/>
    </row>
    <row r="1832" spans="27:64" x14ac:dyDescent="0.2">
      <c r="AA1832" s="228"/>
      <c r="AB1832" s="228"/>
      <c r="AC1832" s="228"/>
      <c r="AD1832" s="228"/>
      <c r="AE1832" s="228"/>
      <c r="AG1832" s="246"/>
      <c r="AN1832" s="228"/>
      <c r="AO1832" s="228"/>
      <c r="AP1832" s="228"/>
      <c r="AQ1832" s="228"/>
      <c r="AR1832" s="228"/>
      <c r="AS1832" s="228"/>
      <c r="AT1832" s="228"/>
      <c r="AU1832" s="228"/>
    </row>
    <row r="1833" spans="27:64" x14ac:dyDescent="0.2">
      <c r="AA1833" s="228"/>
      <c r="AB1833" s="228"/>
      <c r="AC1833" s="228"/>
      <c r="AD1833" s="228"/>
      <c r="AE1833" s="228"/>
      <c r="AG1833" s="246"/>
      <c r="AN1833" s="228"/>
      <c r="AO1833" s="228"/>
      <c r="AP1833" s="228"/>
      <c r="AQ1833" s="228"/>
      <c r="AR1833" s="228"/>
      <c r="AS1833" s="228"/>
      <c r="AT1833" s="228"/>
      <c r="AU1833" s="228"/>
    </row>
    <row r="1834" spans="27:64" x14ac:dyDescent="0.2">
      <c r="AA1834" s="228"/>
      <c r="AB1834" s="228"/>
      <c r="AC1834" s="228"/>
      <c r="AD1834" s="228"/>
      <c r="AE1834" s="228"/>
      <c r="AG1834" s="246"/>
      <c r="AN1834" s="228"/>
      <c r="AO1834" s="228"/>
      <c r="AP1834" s="228"/>
      <c r="AQ1834" s="228"/>
      <c r="AR1834" s="228"/>
      <c r="AS1834" s="228"/>
      <c r="AT1834" s="228"/>
      <c r="AU1834" s="228"/>
    </row>
    <row r="1835" spans="27:64" x14ac:dyDescent="0.2">
      <c r="AA1835" s="228"/>
      <c r="AB1835" s="228"/>
      <c r="AC1835" s="228"/>
      <c r="AD1835" s="228"/>
      <c r="AE1835" s="228"/>
      <c r="AG1835" s="246"/>
      <c r="AN1835" s="228"/>
      <c r="AO1835" s="228"/>
      <c r="AP1835" s="228"/>
      <c r="AQ1835" s="228"/>
      <c r="AR1835" s="228"/>
      <c r="AS1835" s="228"/>
      <c r="AT1835" s="228"/>
      <c r="AU1835" s="228"/>
    </row>
    <row r="1836" spans="27:64" x14ac:dyDescent="0.2">
      <c r="AA1836" s="228"/>
      <c r="AB1836" s="228"/>
      <c r="AC1836" s="228"/>
      <c r="AD1836" s="228"/>
      <c r="AE1836" s="228"/>
      <c r="AG1836" s="246"/>
      <c r="AN1836" s="228"/>
      <c r="AO1836" s="228"/>
      <c r="AP1836" s="228"/>
      <c r="AQ1836" s="228"/>
      <c r="AR1836" s="228"/>
      <c r="AS1836" s="228"/>
      <c r="AT1836" s="228"/>
      <c r="AU1836" s="228"/>
    </row>
    <row r="1837" spans="27:64" x14ac:dyDescent="0.2">
      <c r="AA1837" s="228"/>
      <c r="AB1837" s="228"/>
      <c r="AC1837" s="228"/>
      <c r="AD1837" s="228"/>
      <c r="AE1837" s="228"/>
      <c r="AG1837" s="246"/>
      <c r="AN1837" s="228"/>
      <c r="AO1837" s="228"/>
      <c r="AP1837" s="228"/>
      <c r="AQ1837" s="228"/>
      <c r="AR1837" s="228"/>
      <c r="AS1837" s="228"/>
      <c r="AT1837" s="228"/>
      <c r="AU1837" s="228"/>
    </row>
    <row r="1838" spans="27:64" x14ac:dyDescent="0.2">
      <c r="AA1838" s="228"/>
      <c r="AB1838" s="228"/>
      <c r="AC1838" s="228"/>
      <c r="AD1838" s="228"/>
      <c r="AE1838" s="228"/>
      <c r="AG1838" s="246"/>
      <c r="AN1838" s="228"/>
      <c r="AO1838" s="228"/>
      <c r="AP1838" s="228"/>
      <c r="AQ1838" s="228"/>
      <c r="AR1838" s="228"/>
      <c r="AS1838" s="228"/>
      <c r="AT1838" s="228"/>
      <c r="AU1838" s="228"/>
    </row>
    <row r="1839" spans="27:64" x14ac:dyDescent="0.2">
      <c r="AA1839" s="228"/>
      <c r="AB1839" s="228"/>
      <c r="AC1839" s="228"/>
      <c r="AD1839" s="228"/>
      <c r="AE1839" s="228"/>
      <c r="AG1839" s="246"/>
      <c r="AN1839" s="228"/>
      <c r="AO1839" s="228"/>
      <c r="AP1839" s="228"/>
      <c r="AQ1839" s="228"/>
      <c r="AR1839" s="228"/>
      <c r="AS1839" s="228"/>
      <c r="AT1839" s="228"/>
      <c r="AU1839" s="228"/>
    </row>
    <row r="1840" spans="27:64" x14ac:dyDescent="0.2">
      <c r="AA1840" s="228"/>
      <c r="AB1840" s="228"/>
      <c r="AC1840" s="228"/>
      <c r="AD1840" s="228"/>
      <c r="AE1840" s="228"/>
      <c r="AG1840" s="246"/>
      <c r="AN1840" s="228"/>
      <c r="AO1840" s="228"/>
      <c r="AP1840" s="228"/>
      <c r="AQ1840" s="228"/>
      <c r="AR1840" s="228"/>
      <c r="AS1840" s="228"/>
      <c r="AT1840" s="228"/>
      <c r="AU1840" s="228"/>
    </row>
    <row r="1841" spans="27:64" x14ac:dyDescent="0.2">
      <c r="AA1841" s="228"/>
      <c r="AB1841" s="228"/>
      <c r="AC1841" s="228"/>
      <c r="AD1841" s="228"/>
      <c r="AE1841" s="228"/>
      <c r="AG1841" s="246"/>
      <c r="AN1841" s="228"/>
      <c r="AO1841" s="228"/>
      <c r="AP1841" s="228"/>
      <c r="AQ1841" s="228"/>
      <c r="AR1841" s="228"/>
      <c r="AS1841" s="228"/>
      <c r="AT1841" s="228"/>
      <c r="AU1841" s="228"/>
    </row>
    <row r="1842" spans="27:64" x14ac:dyDescent="0.2">
      <c r="AA1842" s="228"/>
      <c r="AB1842" s="228"/>
      <c r="AC1842" s="228"/>
      <c r="AD1842" s="228"/>
      <c r="AE1842" s="228"/>
      <c r="AG1842" s="246"/>
      <c r="AN1842" s="228"/>
      <c r="AO1842" s="228"/>
      <c r="AP1842" s="228"/>
      <c r="AQ1842" s="228"/>
      <c r="AR1842" s="228"/>
      <c r="AS1842" s="228"/>
      <c r="AT1842" s="228"/>
      <c r="AU1842" s="228"/>
    </row>
    <row r="1843" spans="27:64" x14ac:dyDescent="0.2">
      <c r="AA1843" s="228"/>
      <c r="AB1843" s="228"/>
      <c r="AC1843" s="228"/>
      <c r="AD1843" s="228"/>
      <c r="AE1843" s="228"/>
      <c r="AG1843" s="246"/>
      <c r="AN1843" s="228"/>
      <c r="AO1843" s="228"/>
      <c r="AP1843" s="228"/>
      <c r="AQ1843" s="228"/>
      <c r="AR1843" s="228"/>
      <c r="AS1843" s="228"/>
      <c r="AT1843" s="228"/>
      <c r="AU1843" s="228"/>
    </row>
    <row r="1844" spans="27:64" x14ac:dyDescent="0.2">
      <c r="AA1844" s="228"/>
      <c r="AB1844" s="228"/>
      <c r="AC1844" s="228"/>
      <c r="AD1844" s="228"/>
      <c r="AE1844" s="228"/>
      <c r="AG1844" s="246"/>
      <c r="AN1844" s="228"/>
      <c r="AO1844" s="228"/>
      <c r="AP1844" s="228"/>
      <c r="AQ1844" s="228"/>
      <c r="AR1844" s="228"/>
      <c r="AS1844" s="228"/>
      <c r="AT1844" s="228"/>
      <c r="AU1844" s="228"/>
    </row>
    <row r="1845" spans="27:64" x14ac:dyDescent="0.2">
      <c r="AA1845" s="228"/>
      <c r="AB1845" s="228"/>
      <c r="AC1845" s="228"/>
      <c r="AD1845" s="228"/>
      <c r="AE1845" s="228"/>
      <c r="AG1845" s="246"/>
      <c r="AN1845" s="228"/>
      <c r="AO1845" s="228"/>
      <c r="AP1845" s="228"/>
      <c r="AQ1845" s="228"/>
      <c r="AR1845" s="228"/>
      <c r="AS1845" s="228"/>
      <c r="AT1845" s="228"/>
      <c r="AU1845" s="228"/>
    </row>
    <row r="1846" spans="27:64" x14ac:dyDescent="0.2">
      <c r="AA1846" s="228"/>
      <c r="AB1846" s="228"/>
      <c r="AC1846" s="228"/>
      <c r="AD1846" s="228"/>
      <c r="AE1846" s="228"/>
      <c r="AG1846" s="246"/>
      <c r="AN1846" s="228"/>
      <c r="AO1846" s="228"/>
      <c r="AP1846" s="228"/>
      <c r="AQ1846" s="228"/>
      <c r="AR1846" s="228"/>
      <c r="AS1846" s="228"/>
      <c r="AT1846" s="228"/>
      <c r="AU1846" s="228"/>
    </row>
    <row r="1847" spans="27:64" x14ac:dyDescent="0.2">
      <c r="AA1847" s="228"/>
      <c r="AB1847" s="228"/>
      <c r="AC1847" s="228"/>
      <c r="AD1847" s="228"/>
      <c r="AE1847" s="228"/>
      <c r="AG1847" s="246"/>
      <c r="AN1847" s="228"/>
      <c r="AO1847" s="228"/>
      <c r="AP1847" s="228"/>
      <c r="AQ1847" s="228"/>
      <c r="AR1847" s="228"/>
      <c r="AS1847" s="228"/>
      <c r="AT1847" s="228"/>
      <c r="AU1847" s="228"/>
    </row>
    <row r="1848" spans="27:64" x14ac:dyDescent="0.2">
      <c r="AA1848" s="228"/>
      <c r="AB1848" s="228"/>
      <c r="AC1848" s="228"/>
      <c r="AD1848" s="228"/>
      <c r="AE1848" s="228"/>
      <c r="AG1848" s="246"/>
      <c r="AN1848" s="228"/>
      <c r="AO1848" s="228"/>
      <c r="AP1848" s="228"/>
      <c r="AQ1848" s="228"/>
      <c r="AR1848" s="228"/>
      <c r="AS1848" s="228"/>
      <c r="AT1848" s="228"/>
      <c r="AU1848" s="228"/>
    </row>
    <row r="1849" spans="27:64" x14ac:dyDescent="0.2">
      <c r="AA1849" s="228"/>
      <c r="AB1849" s="228"/>
      <c r="AC1849" s="228"/>
      <c r="AD1849" s="228"/>
      <c r="AE1849" s="228"/>
      <c r="AG1849" s="246"/>
      <c r="AN1849" s="228"/>
      <c r="AO1849" s="228"/>
      <c r="AP1849" s="228"/>
      <c r="AQ1849" s="228"/>
      <c r="AR1849" s="228"/>
      <c r="AS1849" s="228"/>
      <c r="AT1849" s="228"/>
      <c r="AU1849" s="228"/>
    </row>
    <row r="1850" spans="27:64" x14ac:dyDescent="0.2">
      <c r="AA1850" s="228"/>
      <c r="AB1850" s="228"/>
      <c r="AC1850" s="228"/>
      <c r="AD1850" s="228"/>
      <c r="AE1850" s="228"/>
      <c r="AG1850" s="246"/>
      <c r="AN1850" s="228"/>
      <c r="AO1850" s="228"/>
      <c r="AP1850" s="228"/>
      <c r="AQ1850" s="228"/>
      <c r="AR1850" s="228"/>
      <c r="AS1850" s="228"/>
      <c r="AT1850" s="228"/>
      <c r="AU1850" s="228"/>
      <c r="AV1850" s="228"/>
    </row>
    <row r="1851" spans="27:64" x14ac:dyDescent="0.2">
      <c r="AA1851" s="228"/>
      <c r="AB1851" s="228"/>
      <c r="AC1851" s="228"/>
      <c r="AD1851" s="228"/>
      <c r="AE1851" s="228"/>
      <c r="AG1851" s="246"/>
      <c r="AN1851" s="228"/>
      <c r="AO1851" s="228"/>
      <c r="AP1851" s="228"/>
      <c r="AQ1851" s="228"/>
      <c r="AR1851" s="228"/>
      <c r="AS1851" s="228"/>
      <c r="AT1851" s="228"/>
      <c r="AU1851" s="228"/>
    </row>
    <row r="1852" spans="27:64" x14ac:dyDescent="0.2">
      <c r="AA1852" s="228"/>
      <c r="AB1852" s="228"/>
      <c r="AC1852" s="228"/>
      <c r="AD1852" s="228"/>
      <c r="AE1852" s="228"/>
      <c r="AG1852" s="246"/>
      <c r="AN1852" s="228"/>
      <c r="AO1852" s="228"/>
      <c r="AP1852" s="228"/>
      <c r="AQ1852" s="228"/>
      <c r="AR1852" s="228"/>
      <c r="AS1852" s="228"/>
      <c r="AT1852" s="228"/>
      <c r="AU1852" s="228"/>
      <c r="AV1852" s="228"/>
      <c r="AW1852" s="228"/>
      <c r="AX1852" s="228"/>
      <c r="AY1852" s="228"/>
      <c r="AZ1852" s="228"/>
      <c r="BA1852" s="228"/>
      <c r="BB1852" s="228"/>
      <c r="BC1852" s="228"/>
      <c r="BD1852" s="228"/>
      <c r="BE1852" s="228"/>
      <c r="BF1852" s="228"/>
      <c r="BG1852" s="228"/>
      <c r="BH1852" s="228"/>
      <c r="BI1852" s="228"/>
      <c r="BJ1852" s="228"/>
      <c r="BK1852" s="228"/>
      <c r="BL1852" s="228"/>
    </row>
    <row r="1853" spans="27:64" x14ac:dyDescent="0.2">
      <c r="AA1853" s="228"/>
      <c r="AB1853" s="228"/>
      <c r="AC1853" s="228"/>
      <c r="AD1853" s="228"/>
      <c r="AE1853" s="228"/>
      <c r="AG1853" s="246"/>
      <c r="AN1853" s="228"/>
      <c r="AO1853" s="228"/>
      <c r="AP1853" s="228"/>
      <c r="AQ1853" s="228"/>
      <c r="AR1853" s="228"/>
      <c r="AS1853" s="228"/>
      <c r="AT1853" s="228"/>
      <c r="AU1853" s="228"/>
      <c r="AV1853" s="228"/>
    </row>
    <row r="1854" spans="27:64" x14ac:dyDescent="0.2">
      <c r="AA1854" s="228"/>
      <c r="AB1854" s="228"/>
      <c r="AC1854" s="228"/>
      <c r="AD1854" s="228"/>
      <c r="AE1854" s="228"/>
      <c r="AG1854" s="246"/>
      <c r="AN1854" s="228"/>
      <c r="AO1854" s="228"/>
      <c r="AP1854" s="228"/>
      <c r="AQ1854" s="228"/>
      <c r="AR1854" s="228"/>
      <c r="AS1854" s="228"/>
      <c r="AT1854" s="228"/>
      <c r="AU1854" s="228"/>
    </row>
    <row r="1855" spans="27:64" x14ac:dyDescent="0.2">
      <c r="AA1855" s="228"/>
      <c r="AB1855" s="228"/>
      <c r="AC1855" s="228"/>
      <c r="AD1855" s="228"/>
      <c r="AE1855" s="228"/>
      <c r="AG1855" s="246"/>
      <c r="AN1855" s="228"/>
      <c r="AO1855" s="228"/>
      <c r="AP1855" s="228"/>
      <c r="AQ1855" s="228"/>
      <c r="AR1855" s="228"/>
      <c r="AS1855" s="228"/>
      <c r="AT1855" s="228"/>
      <c r="AU1855" s="228"/>
    </row>
    <row r="1856" spans="27:64" x14ac:dyDescent="0.2">
      <c r="AA1856" s="228"/>
      <c r="AB1856" s="228"/>
      <c r="AC1856" s="228"/>
      <c r="AD1856" s="228"/>
      <c r="AE1856" s="228"/>
      <c r="AG1856" s="246"/>
      <c r="AN1856" s="228"/>
      <c r="AO1856" s="228"/>
      <c r="AP1856" s="228"/>
      <c r="AQ1856" s="228"/>
      <c r="AR1856" s="228"/>
      <c r="AS1856" s="228"/>
      <c r="AT1856" s="228"/>
      <c r="AU1856" s="228"/>
    </row>
    <row r="1857" spans="27:47" x14ac:dyDescent="0.2">
      <c r="AA1857" s="228"/>
      <c r="AB1857" s="228"/>
      <c r="AC1857" s="228"/>
      <c r="AD1857" s="228"/>
      <c r="AE1857" s="228"/>
      <c r="AG1857" s="246"/>
      <c r="AN1857" s="228"/>
      <c r="AO1857" s="228"/>
      <c r="AP1857" s="228"/>
      <c r="AQ1857" s="228"/>
      <c r="AR1857" s="228"/>
      <c r="AS1857" s="228"/>
      <c r="AT1857" s="228"/>
      <c r="AU1857" s="228"/>
    </row>
    <row r="1858" spans="27:47" x14ac:dyDescent="0.2">
      <c r="AA1858" s="228"/>
      <c r="AB1858" s="228"/>
      <c r="AC1858" s="228"/>
      <c r="AD1858" s="228"/>
      <c r="AE1858" s="228"/>
      <c r="AG1858" s="246"/>
      <c r="AN1858" s="228"/>
      <c r="AO1858" s="228"/>
      <c r="AP1858" s="228"/>
      <c r="AQ1858" s="228"/>
      <c r="AR1858" s="228"/>
      <c r="AS1858" s="228"/>
      <c r="AT1858" s="228"/>
      <c r="AU1858" s="228"/>
    </row>
    <row r="1859" spans="27:47" x14ac:dyDescent="0.2">
      <c r="AA1859" s="228"/>
      <c r="AB1859" s="228"/>
      <c r="AC1859" s="228"/>
      <c r="AD1859" s="228"/>
      <c r="AE1859" s="228"/>
      <c r="AG1859" s="246"/>
      <c r="AN1859" s="228"/>
      <c r="AO1859" s="228"/>
      <c r="AP1859" s="228"/>
      <c r="AQ1859" s="228"/>
      <c r="AR1859" s="228"/>
      <c r="AS1859" s="228"/>
      <c r="AT1859" s="228"/>
      <c r="AU1859" s="228"/>
    </row>
    <row r="1860" spans="27:47" x14ac:dyDescent="0.2">
      <c r="AA1860" s="228"/>
      <c r="AB1860" s="228"/>
      <c r="AC1860" s="228"/>
      <c r="AD1860" s="228"/>
      <c r="AE1860" s="228"/>
      <c r="AG1860" s="246"/>
      <c r="AN1860" s="228"/>
      <c r="AO1860" s="228"/>
      <c r="AP1860" s="228"/>
      <c r="AQ1860" s="228"/>
      <c r="AR1860" s="228"/>
      <c r="AS1860" s="228"/>
      <c r="AT1860" s="228"/>
      <c r="AU1860" s="228"/>
    </row>
    <row r="1861" spans="27:47" x14ac:dyDescent="0.2">
      <c r="AA1861" s="228"/>
      <c r="AB1861" s="228"/>
      <c r="AC1861" s="228"/>
      <c r="AD1861" s="228"/>
      <c r="AE1861" s="228"/>
      <c r="AG1861" s="246"/>
      <c r="AN1861" s="228"/>
      <c r="AO1861" s="228"/>
      <c r="AP1861" s="228"/>
      <c r="AQ1861" s="228"/>
      <c r="AR1861" s="228"/>
      <c r="AS1861" s="228"/>
      <c r="AT1861" s="228"/>
      <c r="AU1861" s="228"/>
    </row>
    <row r="1862" spans="27:47" x14ac:dyDescent="0.2">
      <c r="AA1862" s="228"/>
      <c r="AB1862" s="228"/>
      <c r="AC1862" s="228"/>
      <c r="AD1862" s="228"/>
      <c r="AE1862" s="228"/>
      <c r="AG1862" s="246"/>
      <c r="AN1862" s="228"/>
      <c r="AO1862" s="228"/>
      <c r="AP1862" s="228"/>
      <c r="AQ1862" s="228"/>
      <c r="AR1862" s="228"/>
      <c r="AS1862" s="228"/>
      <c r="AT1862" s="228"/>
      <c r="AU1862" s="228"/>
    </row>
    <row r="1863" spans="27:47" x14ac:dyDescent="0.2">
      <c r="AA1863" s="228"/>
      <c r="AB1863" s="228"/>
      <c r="AC1863" s="228"/>
      <c r="AD1863" s="228"/>
      <c r="AE1863" s="228"/>
      <c r="AG1863" s="246"/>
      <c r="AN1863" s="228"/>
      <c r="AO1863" s="228"/>
      <c r="AP1863" s="228"/>
      <c r="AQ1863" s="228"/>
      <c r="AR1863" s="228"/>
      <c r="AS1863" s="228"/>
      <c r="AT1863" s="228"/>
      <c r="AU1863" s="228"/>
    </row>
    <row r="1864" spans="27:47" x14ac:dyDescent="0.2">
      <c r="AA1864" s="228"/>
      <c r="AB1864" s="228"/>
      <c r="AC1864" s="228"/>
      <c r="AD1864" s="228"/>
      <c r="AE1864" s="228"/>
      <c r="AG1864" s="246"/>
      <c r="AN1864" s="228"/>
      <c r="AO1864" s="228"/>
      <c r="AP1864" s="228"/>
      <c r="AQ1864" s="228"/>
      <c r="AR1864" s="228"/>
      <c r="AS1864" s="228"/>
      <c r="AT1864" s="228"/>
      <c r="AU1864" s="228"/>
    </row>
    <row r="1865" spans="27:47" x14ac:dyDescent="0.2">
      <c r="AA1865" s="228"/>
      <c r="AB1865" s="228"/>
      <c r="AC1865" s="228"/>
      <c r="AD1865" s="228"/>
      <c r="AE1865" s="228"/>
      <c r="AG1865" s="246"/>
      <c r="AN1865" s="228"/>
      <c r="AO1865" s="228"/>
      <c r="AP1865" s="228"/>
      <c r="AQ1865" s="228"/>
      <c r="AR1865" s="228"/>
      <c r="AS1865" s="228"/>
      <c r="AT1865" s="228"/>
      <c r="AU1865" s="228"/>
    </row>
    <row r="1866" spans="27:47" x14ac:dyDescent="0.2">
      <c r="AA1866" s="228"/>
      <c r="AB1866" s="228"/>
      <c r="AC1866" s="228"/>
      <c r="AD1866" s="228"/>
      <c r="AE1866" s="228"/>
      <c r="AG1866" s="246"/>
      <c r="AN1866" s="228"/>
      <c r="AO1866" s="228"/>
      <c r="AP1866" s="228"/>
      <c r="AQ1866" s="228"/>
      <c r="AR1866" s="228"/>
      <c r="AS1866" s="228"/>
      <c r="AT1866" s="228"/>
      <c r="AU1866" s="228"/>
    </row>
    <row r="1867" spans="27:47" x14ac:dyDescent="0.2">
      <c r="AA1867" s="228"/>
      <c r="AB1867" s="228"/>
      <c r="AC1867" s="228"/>
      <c r="AD1867" s="228"/>
      <c r="AE1867" s="228"/>
      <c r="AG1867" s="246"/>
      <c r="AN1867" s="228"/>
      <c r="AO1867" s="228"/>
      <c r="AP1867" s="228"/>
      <c r="AQ1867" s="228"/>
      <c r="AR1867" s="228"/>
      <c r="AS1867" s="228"/>
      <c r="AT1867" s="228"/>
      <c r="AU1867" s="228"/>
    </row>
    <row r="1868" spans="27:47" x14ac:dyDescent="0.2">
      <c r="AA1868" s="228"/>
      <c r="AB1868" s="228"/>
      <c r="AC1868" s="228"/>
      <c r="AD1868" s="228"/>
      <c r="AE1868" s="228"/>
      <c r="AG1868" s="246"/>
      <c r="AN1868" s="228"/>
      <c r="AO1868" s="228"/>
      <c r="AP1868" s="228"/>
      <c r="AQ1868" s="228"/>
      <c r="AR1868" s="228"/>
      <c r="AS1868" s="228"/>
      <c r="AT1868" s="228"/>
      <c r="AU1868" s="228"/>
    </row>
    <row r="1869" spans="27:47" x14ac:dyDescent="0.2">
      <c r="AA1869" s="228"/>
      <c r="AB1869" s="228"/>
      <c r="AC1869" s="228"/>
      <c r="AD1869" s="228"/>
      <c r="AE1869" s="228"/>
      <c r="AG1869" s="246"/>
      <c r="AN1869" s="228"/>
      <c r="AO1869" s="228"/>
      <c r="AP1869" s="228"/>
      <c r="AQ1869" s="228"/>
      <c r="AR1869" s="228"/>
      <c r="AS1869" s="228"/>
      <c r="AT1869" s="228"/>
      <c r="AU1869" s="228"/>
    </row>
    <row r="1870" spans="27:47" x14ac:dyDescent="0.2">
      <c r="AA1870" s="228"/>
      <c r="AB1870" s="228"/>
      <c r="AC1870" s="228"/>
      <c r="AD1870" s="228"/>
      <c r="AE1870" s="228"/>
      <c r="AG1870" s="246"/>
      <c r="AN1870" s="228"/>
      <c r="AO1870" s="228"/>
      <c r="AP1870" s="228"/>
      <c r="AQ1870" s="228"/>
      <c r="AR1870" s="228"/>
      <c r="AS1870" s="228"/>
      <c r="AT1870" s="228"/>
      <c r="AU1870" s="228"/>
    </row>
    <row r="1871" spans="27:47" x14ac:dyDescent="0.2">
      <c r="AA1871" s="228"/>
      <c r="AB1871" s="228"/>
      <c r="AC1871" s="228"/>
      <c r="AD1871" s="228"/>
      <c r="AE1871" s="228"/>
      <c r="AG1871" s="246"/>
      <c r="AN1871" s="228"/>
      <c r="AO1871" s="228"/>
      <c r="AP1871" s="228"/>
      <c r="AQ1871" s="228"/>
      <c r="AR1871" s="228"/>
      <c r="AS1871" s="228"/>
      <c r="AT1871" s="228"/>
      <c r="AU1871" s="228"/>
    </row>
    <row r="1872" spans="27:47" x14ac:dyDescent="0.2">
      <c r="AA1872" s="228"/>
      <c r="AB1872" s="228"/>
      <c r="AC1872" s="228"/>
      <c r="AD1872" s="228"/>
      <c r="AE1872" s="228"/>
      <c r="AG1872" s="246"/>
      <c r="AN1872" s="228"/>
      <c r="AO1872" s="228"/>
      <c r="AP1872" s="228"/>
      <c r="AQ1872" s="228"/>
      <c r="AR1872" s="228"/>
      <c r="AS1872" s="228"/>
      <c r="AT1872" s="228"/>
      <c r="AU1872" s="228"/>
    </row>
    <row r="1873" spans="27:47" x14ac:dyDescent="0.2">
      <c r="AA1873" s="228"/>
      <c r="AB1873" s="228"/>
      <c r="AC1873" s="228"/>
      <c r="AD1873" s="228"/>
      <c r="AE1873" s="228"/>
      <c r="AG1873" s="246"/>
      <c r="AN1873" s="228"/>
      <c r="AO1873" s="228"/>
      <c r="AP1873" s="228"/>
      <c r="AQ1873" s="228"/>
      <c r="AR1873" s="228"/>
      <c r="AS1873" s="228"/>
      <c r="AT1873" s="228"/>
      <c r="AU1873" s="228"/>
    </row>
    <row r="1874" spans="27:47" x14ac:dyDescent="0.2">
      <c r="AA1874" s="228"/>
      <c r="AB1874" s="228"/>
      <c r="AC1874" s="228"/>
      <c r="AD1874" s="228"/>
      <c r="AE1874" s="228"/>
      <c r="AG1874" s="246"/>
      <c r="AN1874" s="228"/>
      <c r="AO1874" s="228"/>
      <c r="AP1874" s="228"/>
      <c r="AQ1874" s="228"/>
      <c r="AR1874" s="228"/>
      <c r="AS1874" s="228"/>
      <c r="AT1874" s="228"/>
      <c r="AU1874" s="228"/>
    </row>
    <row r="1875" spans="27:47" x14ac:dyDescent="0.2">
      <c r="AA1875" s="228"/>
      <c r="AB1875" s="228"/>
      <c r="AC1875" s="228"/>
      <c r="AD1875" s="228"/>
      <c r="AE1875" s="228"/>
      <c r="AG1875" s="246"/>
      <c r="AN1875" s="228"/>
      <c r="AO1875" s="228"/>
      <c r="AP1875" s="228"/>
      <c r="AQ1875" s="228"/>
      <c r="AR1875" s="228"/>
      <c r="AS1875" s="228"/>
      <c r="AT1875" s="228"/>
      <c r="AU1875" s="228"/>
    </row>
    <row r="1876" spans="27:47" x14ac:dyDescent="0.2">
      <c r="AA1876" s="228"/>
      <c r="AB1876" s="228"/>
      <c r="AC1876" s="228"/>
      <c r="AD1876" s="228"/>
      <c r="AE1876" s="228"/>
      <c r="AG1876" s="246"/>
      <c r="AN1876" s="228"/>
      <c r="AO1876" s="228"/>
      <c r="AP1876" s="228"/>
      <c r="AQ1876" s="228"/>
      <c r="AR1876" s="228"/>
      <c r="AS1876" s="228"/>
      <c r="AT1876" s="228"/>
      <c r="AU1876" s="228"/>
    </row>
    <row r="1877" spans="27:47" x14ac:dyDescent="0.2">
      <c r="AA1877" s="228"/>
      <c r="AB1877" s="228"/>
      <c r="AC1877" s="228"/>
      <c r="AD1877" s="228"/>
      <c r="AE1877" s="228"/>
      <c r="AG1877" s="246"/>
      <c r="AN1877" s="228"/>
      <c r="AO1877" s="228"/>
      <c r="AP1877" s="228"/>
      <c r="AQ1877" s="228"/>
      <c r="AR1877" s="228"/>
      <c r="AS1877" s="228"/>
      <c r="AT1877" s="228"/>
      <c r="AU1877" s="228"/>
    </row>
    <row r="1878" spans="27:47" x14ac:dyDescent="0.2">
      <c r="AA1878" s="228"/>
      <c r="AB1878" s="228"/>
      <c r="AC1878" s="228"/>
      <c r="AD1878" s="228"/>
      <c r="AE1878" s="228"/>
      <c r="AG1878" s="246"/>
      <c r="AN1878" s="228"/>
      <c r="AO1878" s="228"/>
      <c r="AP1878" s="228"/>
      <c r="AQ1878" s="228"/>
      <c r="AR1878" s="228"/>
      <c r="AS1878" s="228"/>
      <c r="AT1878" s="228"/>
      <c r="AU1878" s="228"/>
    </row>
    <row r="1879" spans="27:47" x14ac:dyDescent="0.2">
      <c r="AA1879" s="228"/>
      <c r="AB1879" s="228"/>
      <c r="AC1879" s="228"/>
      <c r="AD1879" s="228"/>
      <c r="AE1879" s="228"/>
      <c r="AG1879" s="246"/>
      <c r="AN1879" s="228"/>
      <c r="AO1879" s="228"/>
      <c r="AP1879" s="228"/>
      <c r="AQ1879" s="228"/>
      <c r="AR1879" s="228"/>
      <c r="AS1879" s="228"/>
      <c r="AT1879" s="228"/>
      <c r="AU1879" s="228"/>
    </row>
    <row r="1880" spans="27:47" x14ac:dyDescent="0.2">
      <c r="AA1880" s="228"/>
      <c r="AB1880" s="228"/>
      <c r="AC1880" s="228"/>
      <c r="AD1880" s="228"/>
      <c r="AE1880" s="228"/>
      <c r="AG1880" s="246"/>
      <c r="AN1880" s="228"/>
      <c r="AO1880" s="228"/>
      <c r="AP1880" s="228"/>
      <c r="AQ1880" s="228"/>
      <c r="AR1880" s="228"/>
      <c r="AS1880" s="228"/>
      <c r="AT1880" s="228"/>
      <c r="AU1880" s="228"/>
    </row>
    <row r="1881" spans="27:47" x14ac:dyDescent="0.2">
      <c r="AA1881" s="228"/>
      <c r="AB1881" s="228"/>
      <c r="AC1881" s="228"/>
      <c r="AD1881" s="228"/>
      <c r="AE1881" s="228"/>
      <c r="AG1881" s="246"/>
      <c r="AN1881" s="228"/>
      <c r="AO1881" s="228"/>
      <c r="AP1881" s="228"/>
      <c r="AQ1881" s="228"/>
      <c r="AR1881" s="228"/>
      <c r="AS1881" s="228"/>
      <c r="AT1881" s="228"/>
      <c r="AU1881" s="228"/>
    </row>
    <row r="1882" spans="27:47" x14ac:dyDescent="0.2">
      <c r="AA1882" s="228"/>
      <c r="AB1882" s="228"/>
      <c r="AC1882" s="228"/>
      <c r="AD1882" s="228"/>
      <c r="AE1882" s="228"/>
      <c r="AG1882" s="246"/>
      <c r="AN1882" s="228"/>
      <c r="AO1882" s="228"/>
      <c r="AP1882" s="228"/>
      <c r="AQ1882" s="228"/>
      <c r="AR1882" s="228"/>
      <c r="AS1882" s="228"/>
      <c r="AT1882" s="228"/>
      <c r="AU1882" s="228"/>
    </row>
    <row r="1883" spans="27:47" x14ac:dyDescent="0.2">
      <c r="AA1883" s="228"/>
      <c r="AB1883" s="228"/>
      <c r="AC1883" s="228"/>
      <c r="AD1883" s="228"/>
      <c r="AE1883" s="228"/>
      <c r="AG1883" s="246"/>
      <c r="AN1883" s="228"/>
      <c r="AO1883" s="228"/>
      <c r="AP1883" s="228"/>
      <c r="AQ1883" s="228"/>
      <c r="AR1883" s="228"/>
      <c r="AS1883" s="228"/>
      <c r="AT1883" s="228"/>
      <c r="AU1883" s="228"/>
    </row>
    <row r="1884" spans="27:47" x14ac:dyDescent="0.2">
      <c r="AA1884" s="228"/>
      <c r="AB1884" s="228"/>
      <c r="AC1884" s="228"/>
      <c r="AD1884" s="228"/>
      <c r="AE1884" s="228"/>
      <c r="AG1884" s="246"/>
      <c r="AN1884" s="228"/>
      <c r="AO1884" s="228"/>
      <c r="AP1884" s="228"/>
      <c r="AQ1884" s="228"/>
      <c r="AR1884" s="228"/>
      <c r="AS1884" s="228"/>
      <c r="AT1884" s="228"/>
      <c r="AU1884" s="228"/>
    </row>
    <row r="1885" spans="27:47" x14ac:dyDescent="0.2">
      <c r="AA1885" s="228"/>
      <c r="AB1885" s="228"/>
      <c r="AC1885" s="228"/>
      <c r="AD1885" s="228"/>
      <c r="AE1885" s="228"/>
      <c r="AG1885" s="246"/>
      <c r="AN1885" s="228"/>
      <c r="AO1885" s="228"/>
      <c r="AP1885" s="228"/>
      <c r="AQ1885" s="228"/>
      <c r="AR1885" s="228"/>
      <c r="AS1885" s="228"/>
      <c r="AT1885" s="228"/>
      <c r="AU1885" s="228"/>
    </row>
    <row r="1886" spans="27:47" x14ac:dyDescent="0.2">
      <c r="AA1886" s="228"/>
      <c r="AB1886" s="228"/>
      <c r="AC1886" s="228"/>
      <c r="AD1886" s="228"/>
      <c r="AE1886" s="228"/>
      <c r="AG1886" s="246"/>
      <c r="AN1886" s="228"/>
      <c r="AO1886" s="228"/>
      <c r="AP1886" s="228"/>
      <c r="AQ1886" s="228"/>
      <c r="AR1886" s="228"/>
      <c r="AS1886" s="228"/>
      <c r="AT1886" s="228"/>
      <c r="AU1886" s="228"/>
    </row>
    <row r="1887" spans="27:47" x14ac:dyDescent="0.2">
      <c r="AA1887" s="228"/>
      <c r="AB1887" s="228"/>
      <c r="AC1887" s="228"/>
      <c r="AD1887" s="228"/>
      <c r="AE1887" s="228"/>
      <c r="AG1887" s="246"/>
      <c r="AN1887" s="228"/>
      <c r="AO1887" s="228"/>
      <c r="AP1887" s="228"/>
      <c r="AQ1887" s="228"/>
      <c r="AR1887" s="228"/>
      <c r="AS1887" s="228"/>
      <c r="AT1887" s="228"/>
      <c r="AU1887" s="228"/>
    </row>
    <row r="1888" spans="27:47" x14ac:dyDescent="0.2">
      <c r="AA1888" s="228"/>
      <c r="AB1888" s="228"/>
      <c r="AC1888" s="228"/>
      <c r="AD1888" s="228"/>
      <c r="AE1888" s="228"/>
      <c r="AG1888" s="246"/>
      <c r="AN1888" s="228"/>
      <c r="AO1888" s="228"/>
      <c r="AP1888" s="228"/>
      <c r="AQ1888" s="228"/>
      <c r="AR1888" s="228"/>
      <c r="AS1888" s="228"/>
      <c r="AT1888" s="228"/>
      <c r="AU1888" s="228"/>
    </row>
    <row r="1889" spans="27:47" x14ac:dyDescent="0.2">
      <c r="AA1889" s="228"/>
      <c r="AB1889" s="228"/>
      <c r="AC1889" s="228"/>
      <c r="AD1889" s="228"/>
      <c r="AE1889" s="228"/>
      <c r="AG1889" s="246"/>
      <c r="AN1889" s="228"/>
      <c r="AO1889" s="228"/>
      <c r="AP1889" s="228"/>
      <c r="AQ1889" s="228"/>
      <c r="AR1889" s="228"/>
      <c r="AS1889" s="228"/>
      <c r="AT1889" s="228"/>
      <c r="AU1889" s="228"/>
    </row>
    <row r="1890" spans="27:47" x14ac:dyDescent="0.2">
      <c r="AA1890" s="228"/>
      <c r="AB1890" s="228"/>
      <c r="AC1890" s="228"/>
      <c r="AD1890" s="228"/>
      <c r="AE1890" s="228"/>
      <c r="AG1890" s="246"/>
      <c r="AN1890" s="228"/>
      <c r="AO1890" s="228"/>
      <c r="AP1890" s="228"/>
      <c r="AQ1890" s="228"/>
      <c r="AR1890" s="228"/>
      <c r="AS1890" s="228"/>
      <c r="AT1890" s="228"/>
      <c r="AU1890" s="228"/>
    </row>
    <row r="1891" spans="27:47" x14ac:dyDescent="0.2">
      <c r="AA1891" s="228"/>
      <c r="AB1891" s="228"/>
      <c r="AC1891" s="228"/>
      <c r="AD1891" s="228"/>
      <c r="AE1891" s="228"/>
      <c r="AG1891" s="246"/>
      <c r="AN1891" s="228"/>
      <c r="AO1891" s="228"/>
      <c r="AP1891" s="228"/>
      <c r="AQ1891" s="228"/>
      <c r="AR1891" s="228"/>
      <c r="AS1891" s="228"/>
      <c r="AT1891" s="228"/>
      <c r="AU1891" s="228"/>
    </row>
    <row r="1892" spans="27:47" x14ac:dyDescent="0.2">
      <c r="AA1892" s="228"/>
      <c r="AB1892" s="228"/>
      <c r="AC1892" s="228"/>
      <c r="AD1892" s="228"/>
      <c r="AE1892" s="228"/>
      <c r="AG1892" s="246"/>
      <c r="AN1892" s="228"/>
      <c r="AO1892" s="228"/>
      <c r="AP1892" s="228"/>
      <c r="AQ1892" s="228"/>
      <c r="AR1892" s="228"/>
      <c r="AS1892" s="228"/>
      <c r="AT1892" s="228"/>
      <c r="AU1892" s="228"/>
    </row>
    <row r="1893" spans="27:47" x14ac:dyDescent="0.2">
      <c r="AA1893" s="228"/>
      <c r="AB1893" s="228"/>
      <c r="AC1893" s="228"/>
      <c r="AD1893" s="228"/>
      <c r="AE1893" s="228"/>
      <c r="AG1893" s="246"/>
      <c r="AN1893" s="228"/>
      <c r="AO1893" s="228"/>
      <c r="AP1893" s="228"/>
      <c r="AQ1893" s="228"/>
      <c r="AR1893" s="228"/>
      <c r="AS1893" s="228"/>
      <c r="AT1893" s="228"/>
      <c r="AU1893" s="228"/>
    </row>
    <row r="1894" spans="27:47" x14ac:dyDescent="0.2">
      <c r="AA1894" s="228"/>
      <c r="AB1894" s="228"/>
      <c r="AC1894" s="228"/>
      <c r="AD1894" s="228"/>
      <c r="AE1894" s="228"/>
      <c r="AG1894" s="246"/>
      <c r="AN1894" s="228"/>
      <c r="AO1894" s="228"/>
      <c r="AP1894" s="228"/>
      <c r="AQ1894" s="228"/>
      <c r="AR1894" s="228"/>
      <c r="AS1894" s="228"/>
      <c r="AT1894" s="228"/>
      <c r="AU1894" s="228"/>
    </row>
    <row r="1895" spans="27:47" x14ac:dyDescent="0.2">
      <c r="AA1895" s="228"/>
      <c r="AB1895" s="228"/>
      <c r="AC1895" s="228"/>
      <c r="AD1895" s="228"/>
      <c r="AE1895" s="228"/>
      <c r="AG1895" s="246"/>
      <c r="AN1895" s="228"/>
      <c r="AO1895" s="228"/>
      <c r="AP1895" s="228"/>
      <c r="AQ1895" s="228"/>
      <c r="AR1895" s="228"/>
      <c r="AS1895" s="228"/>
      <c r="AT1895" s="228"/>
      <c r="AU1895" s="228"/>
    </row>
    <row r="1896" spans="27:47" x14ac:dyDescent="0.2">
      <c r="AA1896" s="228"/>
      <c r="AB1896" s="228"/>
      <c r="AC1896" s="228"/>
      <c r="AD1896" s="228"/>
      <c r="AE1896" s="228"/>
      <c r="AG1896" s="246"/>
      <c r="AN1896" s="228"/>
      <c r="AO1896" s="228"/>
      <c r="AP1896" s="228"/>
      <c r="AQ1896" s="228"/>
      <c r="AR1896" s="228"/>
      <c r="AS1896" s="228"/>
      <c r="AT1896" s="228"/>
      <c r="AU1896" s="228"/>
    </row>
    <row r="1897" spans="27:47" x14ac:dyDescent="0.2">
      <c r="AA1897" s="228"/>
      <c r="AB1897" s="228"/>
      <c r="AC1897" s="228"/>
      <c r="AD1897" s="228"/>
      <c r="AE1897" s="228"/>
      <c r="AG1897" s="246"/>
      <c r="AN1897" s="228"/>
      <c r="AO1897" s="228"/>
      <c r="AP1897" s="228"/>
      <c r="AQ1897" s="228"/>
      <c r="AR1897" s="228"/>
      <c r="AS1897" s="228"/>
      <c r="AT1897" s="228"/>
      <c r="AU1897" s="228"/>
    </row>
    <row r="1898" spans="27:47" x14ac:dyDescent="0.2">
      <c r="AA1898" s="228"/>
      <c r="AB1898" s="228"/>
      <c r="AC1898" s="228"/>
      <c r="AD1898" s="228"/>
      <c r="AE1898" s="228"/>
      <c r="AG1898" s="246"/>
      <c r="AN1898" s="228"/>
      <c r="AO1898" s="228"/>
      <c r="AP1898" s="228"/>
      <c r="AQ1898" s="228"/>
      <c r="AR1898" s="228"/>
      <c r="AS1898" s="228"/>
      <c r="AT1898" s="228"/>
      <c r="AU1898" s="228"/>
    </row>
    <row r="1899" spans="27:47" x14ac:dyDescent="0.2">
      <c r="AA1899" s="228"/>
      <c r="AB1899" s="228"/>
      <c r="AC1899" s="228"/>
      <c r="AD1899" s="228"/>
      <c r="AE1899" s="228"/>
      <c r="AG1899" s="246"/>
      <c r="AN1899" s="228"/>
      <c r="AO1899" s="228"/>
      <c r="AP1899" s="228"/>
      <c r="AQ1899" s="228"/>
      <c r="AR1899" s="228"/>
      <c r="AS1899" s="228"/>
      <c r="AT1899" s="228"/>
      <c r="AU1899" s="228"/>
    </row>
    <row r="1900" spans="27:47" x14ac:dyDescent="0.2">
      <c r="AA1900" s="228"/>
      <c r="AB1900" s="228"/>
      <c r="AC1900" s="228"/>
      <c r="AD1900" s="228"/>
      <c r="AE1900" s="228"/>
      <c r="AG1900" s="246"/>
      <c r="AN1900" s="228"/>
      <c r="AO1900" s="228"/>
      <c r="AP1900" s="228"/>
      <c r="AQ1900" s="228"/>
      <c r="AR1900" s="228"/>
      <c r="AS1900" s="228"/>
      <c r="AT1900" s="228"/>
      <c r="AU1900" s="228"/>
    </row>
    <row r="1901" spans="27:47" x14ac:dyDescent="0.2">
      <c r="AA1901" s="228"/>
      <c r="AB1901" s="228"/>
      <c r="AC1901" s="228"/>
      <c r="AD1901" s="228"/>
      <c r="AE1901" s="228"/>
      <c r="AG1901" s="246"/>
      <c r="AN1901" s="228"/>
      <c r="AO1901" s="228"/>
      <c r="AP1901" s="228"/>
      <c r="AQ1901" s="228"/>
      <c r="AR1901" s="228"/>
      <c r="AS1901" s="228"/>
      <c r="AT1901" s="228"/>
      <c r="AU1901" s="228"/>
    </row>
    <row r="1902" spans="27:47" x14ac:dyDescent="0.2">
      <c r="AA1902" s="228"/>
      <c r="AB1902" s="228"/>
      <c r="AC1902" s="228"/>
      <c r="AD1902" s="228"/>
      <c r="AE1902" s="228"/>
      <c r="AG1902" s="246"/>
      <c r="AN1902" s="228"/>
      <c r="AO1902" s="228"/>
      <c r="AP1902" s="228"/>
      <c r="AQ1902" s="228"/>
      <c r="AR1902" s="228"/>
      <c r="AS1902" s="228"/>
      <c r="AT1902" s="228"/>
      <c r="AU1902" s="228"/>
    </row>
    <row r="1903" spans="27:47" x14ac:dyDescent="0.2">
      <c r="AA1903" s="228"/>
      <c r="AB1903" s="228"/>
      <c r="AC1903" s="228"/>
      <c r="AD1903" s="228"/>
      <c r="AE1903" s="228"/>
      <c r="AG1903" s="246"/>
      <c r="AN1903" s="228"/>
      <c r="AO1903" s="228"/>
      <c r="AP1903" s="228"/>
      <c r="AQ1903" s="228"/>
      <c r="AR1903" s="228"/>
      <c r="AS1903" s="228"/>
      <c r="AT1903" s="228"/>
      <c r="AU1903" s="228"/>
    </row>
    <row r="1904" spans="27:47" x14ac:dyDescent="0.2">
      <c r="AA1904" s="228"/>
      <c r="AB1904" s="228"/>
      <c r="AC1904" s="228"/>
      <c r="AD1904" s="228"/>
      <c r="AE1904" s="228"/>
      <c r="AG1904" s="246"/>
      <c r="AN1904" s="228"/>
      <c r="AO1904" s="228"/>
      <c r="AP1904" s="228"/>
      <c r="AQ1904" s="228"/>
      <c r="AR1904" s="228"/>
      <c r="AS1904" s="228"/>
      <c r="AT1904" s="228"/>
      <c r="AU1904" s="228"/>
    </row>
    <row r="1905" spans="27:48" x14ac:dyDescent="0.2">
      <c r="AA1905" s="228"/>
      <c r="AB1905" s="228"/>
      <c r="AC1905" s="228"/>
      <c r="AD1905" s="228"/>
      <c r="AE1905" s="228"/>
      <c r="AG1905" s="246"/>
      <c r="AN1905" s="228"/>
      <c r="AO1905" s="228"/>
      <c r="AP1905" s="228"/>
      <c r="AQ1905" s="228"/>
      <c r="AR1905" s="228"/>
      <c r="AS1905" s="228"/>
      <c r="AT1905" s="228"/>
      <c r="AU1905" s="228"/>
    </row>
    <row r="1906" spans="27:48" x14ac:dyDescent="0.2">
      <c r="AA1906" s="228"/>
      <c r="AB1906" s="228"/>
      <c r="AC1906" s="228"/>
      <c r="AD1906" s="228"/>
      <c r="AE1906" s="228"/>
      <c r="AG1906" s="246"/>
      <c r="AN1906" s="228"/>
      <c r="AO1906" s="228"/>
      <c r="AP1906" s="228"/>
      <c r="AQ1906" s="228"/>
      <c r="AR1906" s="228"/>
      <c r="AS1906" s="228"/>
      <c r="AT1906" s="228"/>
      <c r="AU1906" s="228"/>
    </row>
    <row r="1907" spans="27:48" x14ac:dyDescent="0.2">
      <c r="AA1907" s="228"/>
      <c r="AB1907" s="228"/>
      <c r="AC1907" s="228"/>
      <c r="AD1907" s="228"/>
      <c r="AE1907" s="228"/>
      <c r="AG1907" s="246"/>
      <c r="AN1907" s="228"/>
      <c r="AO1907" s="228"/>
      <c r="AP1907" s="228"/>
      <c r="AQ1907" s="228"/>
      <c r="AR1907" s="228"/>
      <c r="AS1907" s="228"/>
      <c r="AT1907" s="228"/>
      <c r="AU1907" s="228"/>
    </row>
    <row r="1908" spans="27:48" x14ac:dyDescent="0.2">
      <c r="AA1908" s="228"/>
      <c r="AB1908" s="228"/>
      <c r="AC1908" s="228"/>
      <c r="AD1908" s="228"/>
      <c r="AE1908" s="228"/>
      <c r="AG1908" s="246"/>
      <c r="AN1908" s="228"/>
      <c r="AO1908" s="228"/>
      <c r="AP1908" s="228"/>
      <c r="AQ1908" s="228"/>
      <c r="AR1908" s="228"/>
      <c r="AS1908" s="228"/>
      <c r="AT1908" s="228"/>
      <c r="AU1908" s="228"/>
    </row>
    <row r="1909" spans="27:48" x14ac:dyDescent="0.2">
      <c r="AA1909" s="228"/>
      <c r="AB1909" s="228"/>
      <c r="AC1909" s="228"/>
      <c r="AD1909" s="228"/>
      <c r="AE1909" s="228"/>
      <c r="AG1909" s="246"/>
      <c r="AN1909" s="228"/>
      <c r="AO1909" s="228"/>
      <c r="AP1909" s="228"/>
      <c r="AQ1909" s="228"/>
      <c r="AR1909" s="228"/>
      <c r="AS1909" s="228"/>
      <c r="AT1909" s="228"/>
      <c r="AU1909" s="228"/>
    </row>
    <row r="1910" spans="27:48" x14ac:dyDescent="0.2">
      <c r="AA1910" s="228"/>
      <c r="AB1910" s="228"/>
      <c r="AC1910" s="228"/>
      <c r="AD1910" s="228"/>
      <c r="AE1910" s="228"/>
      <c r="AG1910" s="246"/>
      <c r="AN1910" s="228"/>
      <c r="AO1910" s="228"/>
      <c r="AP1910" s="228"/>
      <c r="AQ1910" s="228"/>
      <c r="AR1910" s="228"/>
      <c r="AS1910" s="228"/>
      <c r="AT1910" s="228"/>
      <c r="AU1910" s="228"/>
    </row>
    <row r="1911" spans="27:48" x14ac:dyDescent="0.2">
      <c r="AA1911" s="228"/>
      <c r="AB1911" s="228"/>
      <c r="AC1911" s="228"/>
      <c r="AD1911" s="228"/>
      <c r="AE1911" s="228"/>
      <c r="AG1911" s="246"/>
      <c r="AN1911" s="228"/>
      <c r="AO1911" s="228"/>
      <c r="AP1911" s="228"/>
      <c r="AQ1911" s="228"/>
      <c r="AR1911" s="228"/>
      <c r="AS1911" s="228"/>
      <c r="AT1911" s="228"/>
      <c r="AU1911" s="228"/>
    </row>
    <row r="1912" spans="27:48" x14ac:dyDescent="0.2">
      <c r="AA1912" s="228"/>
      <c r="AB1912" s="228"/>
      <c r="AC1912" s="228"/>
      <c r="AD1912" s="228"/>
      <c r="AE1912" s="228"/>
      <c r="AG1912" s="246"/>
      <c r="AN1912" s="228"/>
      <c r="AO1912" s="228"/>
      <c r="AP1912" s="228"/>
      <c r="AQ1912" s="228"/>
      <c r="AR1912" s="228"/>
      <c r="AS1912" s="228"/>
      <c r="AT1912" s="228"/>
      <c r="AU1912" s="228"/>
    </row>
    <row r="1913" spans="27:48" x14ac:dyDescent="0.2">
      <c r="AA1913" s="228"/>
      <c r="AB1913" s="228"/>
      <c r="AC1913" s="228"/>
      <c r="AD1913" s="228"/>
      <c r="AE1913" s="228"/>
      <c r="AG1913" s="246"/>
      <c r="AN1913" s="228"/>
      <c r="AO1913" s="228"/>
      <c r="AP1913" s="228"/>
      <c r="AQ1913" s="228"/>
      <c r="AR1913" s="228"/>
      <c r="AS1913" s="228"/>
      <c r="AT1913" s="228"/>
      <c r="AU1913" s="228"/>
    </row>
    <row r="1914" spans="27:48" x14ac:dyDescent="0.2">
      <c r="AA1914" s="228"/>
      <c r="AB1914" s="228"/>
      <c r="AC1914" s="228"/>
      <c r="AD1914" s="228"/>
      <c r="AE1914" s="228"/>
      <c r="AG1914" s="246"/>
      <c r="AN1914" s="228"/>
      <c r="AO1914" s="228"/>
      <c r="AP1914" s="228"/>
      <c r="AQ1914" s="228"/>
      <c r="AR1914" s="228"/>
      <c r="AS1914" s="228"/>
      <c r="AT1914" s="228"/>
      <c r="AU1914" s="228"/>
    </row>
    <row r="1915" spans="27:48" x14ac:dyDescent="0.2">
      <c r="AA1915" s="228"/>
      <c r="AB1915" s="228"/>
      <c r="AC1915" s="228"/>
      <c r="AD1915" s="228"/>
      <c r="AE1915" s="228"/>
      <c r="AG1915" s="246"/>
      <c r="AN1915" s="228"/>
      <c r="AO1915" s="228"/>
      <c r="AP1915" s="228"/>
      <c r="AQ1915" s="228"/>
      <c r="AR1915" s="228"/>
      <c r="AS1915" s="228"/>
      <c r="AT1915" s="228"/>
      <c r="AU1915" s="228"/>
    </row>
    <row r="1916" spans="27:48" x14ac:dyDescent="0.2">
      <c r="AA1916" s="228"/>
      <c r="AB1916" s="228"/>
      <c r="AC1916" s="228"/>
      <c r="AD1916" s="228"/>
      <c r="AE1916" s="228"/>
      <c r="AG1916" s="246"/>
      <c r="AN1916" s="228"/>
      <c r="AO1916" s="228"/>
      <c r="AP1916" s="228"/>
      <c r="AQ1916" s="228"/>
      <c r="AR1916" s="228"/>
      <c r="AS1916" s="228"/>
      <c r="AT1916" s="228"/>
      <c r="AU1916" s="228"/>
      <c r="AV1916" s="228"/>
    </row>
    <row r="1917" spans="27:48" x14ac:dyDescent="0.2">
      <c r="AA1917" s="228"/>
      <c r="AB1917" s="228"/>
      <c r="AC1917" s="228"/>
      <c r="AD1917" s="228"/>
      <c r="AE1917" s="228"/>
      <c r="AG1917" s="246"/>
      <c r="AN1917" s="228"/>
      <c r="AO1917" s="228"/>
      <c r="AP1917" s="228"/>
      <c r="AQ1917" s="228"/>
      <c r="AR1917" s="228"/>
      <c r="AS1917" s="228"/>
      <c r="AT1917" s="228"/>
      <c r="AU1917" s="228"/>
    </row>
    <row r="1918" spans="27:48" x14ac:dyDescent="0.2">
      <c r="AA1918" s="228"/>
      <c r="AB1918" s="228"/>
      <c r="AC1918" s="228"/>
      <c r="AD1918" s="228"/>
      <c r="AE1918" s="228"/>
      <c r="AG1918" s="246"/>
      <c r="AN1918" s="228"/>
      <c r="AO1918" s="228"/>
      <c r="AP1918" s="228"/>
      <c r="AQ1918" s="228"/>
      <c r="AR1918" s="228"/>
      <c r="AS1918" s="228"/>
      <c r="AT1918" s="228"/>
      <c r="AU1918" s="228"/>
    </row>
    <row r="1919" spans="27:48" x14ac:dyDescent="0.2">
      <c r="AA1919" s="228"/>
      <c r="AB1919" s="228"/>
      <c r="AC1919" s="228"/>
      <c r="AD1919" s="228"/>
      <c r="AE1919" s="228"/>
      <c r="AG1919" s="246"/>
      <c r="AN1919" s="228"/>
      <c r="AO1919" s="228"/>
      <c r="AP1919" s="228"/>
      <c r="AQ1919" s="228"/>
      <c r="AR1919" s="228"/>
      <c r="AS1919" s="228"/>
      <c r="AT1919" s="228"/>
      <c r="AU1919" s="228"/>
    </row>
    <row r="1920" spans="27:48" x14ac:dyDescent="0.2">
      <c r="AA1920" s="228"/>
      <c r="AB1920" s="228"/>
      <c r="AC1920" s="228"/>
      <c r="AD1920" s="228"/>
      <c r="AE1920" s="228"/>
      <c r="AG1920" s="246"/>
      <c r="AN1920" s="228"/>
      <c r="AO1920" s="228"/>
      <c r="AP1920" s="228"/>
      <c r="AQ1920" s="228"/>
      <c r="AR1920" s="228"/>
      <c r="AS1920" s="228"/>
      <c r="AT1920" s="228"/>
      <c r="AU1920" s="228"/>
      <c r="AV1920" s="228"/>
    </row>
    <row r="1921" spans="27:48" x14ac:dyDescent="0.2">
      <c r="AA1921" s="228"/>
      <c r="AB1921" s="228"/>
      <c r="AC1921" s="228"/>
      <c r="AD1921" s="228"/>
      <c r="AE1921" s="228"/>
      <c r="AG1921" s="246"/>
      <c r="AN1921" s="228"/>
      <c r="AO1921" s="228"/>
      <c r="AP1921" s="228"/>
      <c r="AQ1921" s="228"/>
      <c r="AR1921" s="228"/>
      <c r="AS1921" s="228"/>
      <c r="AT1921" s="228"/>
      <c r="AU1921" s="228"/>
    </row>
    <row r="1922" spans="27:48" x14ac:dyDescent="0.2">
      <c r="AA1922" s="228"/>
      <c r="AB1922" s="228"/>
      <c r="AC1922" s="228"/>
      <c r="AD1922" s="228"/>
      <c r="AE1922" s="228"/>
      <c r="AG1922" s="246"/>
      <c r="AN1922" s="228"/>
      <c r="AO1922" s="228"/>
      <c r="AP1922" s="228"/>
      <c r="AQ1922" s="228"/>
      <c r="AR1922" s="228"/>
      <c r="AS1922" s="228"/>
      <c r="AT1922" s="228"/>
      <c r="AU1922" s="228"/>
    </row>
    <row r="1923" spans="27:48" x14ac:dyDescent="0.2">
      <c r="AA1923" s="228"/>
      <c r="AB1923" s="228"/>
      <c r="AC1923" s="228"/>
      <c r="AD1923" s="228"/>
      <c r="AE1923" s="228"/>
      <c r="AG1923" s="246"/>
      <c r="AN1923" s="228"/>
      <c r="AO1923" s="228"/>
      <c r="AP1923" s="228"/>
      <c r="AQ1923" s="228"/>
      <c r="AR1923" s="228"/>
      <c r="AS1923" s="228"/>
      <c r="AT1923" s="228"/>
      <c r="AU1923" s="228"/>
      <c r="AV1923" s="228"/>
    </row>
    <row r="1924" spans="27:48" x14ac:dyDescent="0.2">
      <c r="AA1924" s="228"/>
      <c r="AB1924" s="228"/>
      <c r="AC1924" s="228"/>
      <c r="AD1924" s="228"/>
      <c r="AE1924" s="228"/>
      <c r="AG1924" s="246"/>
      <c r="AN1924" s="228"/>
      <c r="AO1924" s="228"/>
      <c r="AP1924" s="228"/>
      <c r="AQ1924" s="228"/>
      <c r="AR1924" s="228"/>
      <c r="AS1924" s="228"/>
      <c r="AT1924" s="228"/>
      <c r="AU1924" s="228"/>
    </row>
    <row r="1925" spans="27:48" x14ac:dyDescent="0.2">
      <c r="AA1925" s="228"/>
      <c r="AB1925" s="228"/>
      <c r="AC1925" s="228"/>
      <c r="AD1925" s="228"/>
      <c r="AE1925" s="228"/>
      <c r="AG1925" s="246"/>
      <c r="AN1925" s="228"/>
      <c r="AO1925" s="228"/>
      <c r="AP1925" s="228"/>
      <c r="AQ1925" s="228"/>
      <c r="AR1925" s="228"/>
      <c r="AS1925" s="228"/>
      <c r="AT1925" s="228"/>
      <c r="AU1925" s="228"/>
    </row>
    <row r="1926" spans="27:48" x14ac:dyDescent="0.2">
      <c r="AA1926" s="228"/>
      <c r="AB1926" s="228"/>
      <c r="AC1926" s="228"/>
      <c r="AD1926" s="228"/>
      <c r="AE1926" s="228"/>
      <c r="AG1926" s="246"/>
      <c r="AN1926" s="228"/>
      <c r="AO1926" s="228"/>
      <c r="AP1926" s="228"/>
      <c r="AQ1926" s="228"/>
      <c r="AR1926" s="228"/>
      <c r="AS1926" s="228"/>
      <c r="AT1926" s="228"/>
      <c r="AU1926" s="228"/>
    </row>
    <row r="1927" spans="27:48" x14ac:dyDescent="0.2">
      <c r="AA1927" s="228"/>
      <c r="AB1927" s="228"/>
      <c r="AC1927" s="228"/>
      <c r="AD1927" s="228"/>
      <c r="AE1927" s="228"/>
      <c r="AG1927" s="246"/>
      <c r="AN1927" s="228"/>
      <c r="AO1927" s="228"/>
      <c r="AP1927" s="228"/>
      <c r="AQ1927" s="228"/>
      <c r="AR1927" s="228"/>
      <c r="AS1927" s="228"/>
      <c r="AT1927" s="228"/>
      <c r="AU1927" s="228"/>
    </row>
    <row r="1928" spans="27:48" x14ac:dyDescent="0.2">
      <c r="AA1928" s="228"/>
      <c r="AB1928" s="228"/>
      <c r="AC1928" s="228"/>
      <c r="AD1928" s="228"/>
      <c r="AE1928" s="228"/>
      <c r="AG1928" s="246"/>
      <c r="AN1928" s="228"/>
      <c r="AO1928" s="228"/>
      <c r="AP1928" s="228"/>
      <c r="AQ1928" s="228"/>
      <c r="AR1928" s="228"/>
      <c r="AS1928" s="228"/>
      <c r="AT1928" s="228"/>
      <c r="AU1928" s="228"/>
    </row>
    <row r="1929" spans="27:48" x14ac:dyDescent="0.2">
      <c r="AA1929" s="228"/>
      <c r="AB1929" s="228"/>
      <c r="AC1929" s="228"/>
      <c r="AD1929" s="228"/>
      <c r="AE1929" s="228"/>
      <c r="AG1929" s="246"/>
      <c r="AN1929" s="228"/>
      <c r="AO1929" s="228"/>
      <c r="AP1929" s="228"/>
      <c r="AQ1929" s="228"/>
      <c r="AR1929" s="228"/>
      <c r="AS1929" s="228"/>
      <c r="AT1929" s="228"/>
      <c r="AU1929" s="228"/>
    </row>
    <row r="1930" spans="27:48" x14ac:dyDescent="0.2">
      <c r="AA1930" s="228"/>
      <c r="AB1930" s="228"/>
      <c r="AC1930" s="228"/>
      <c r="AD1930" s="228"/>
      <c r="AE1930" s="228"/>
      <c r="AG1930" s="246"/>
      <c r="AN1930" s="228"/>
      <c r="AO1930" s="228"/>
      <c r="AP1930" s="228"/>
      <c r="AQ1930" s="228"/>
      <c r="AR1930" s="228"/>
      <c r="AS1930" s="228"/>
      <c r="AT1930" s="228"/>
      <c r="AU1930" s="228"/>
    </row>
    <row r="1931" spans="27:48" x14ac:dyDescent="0.2">
      <c r="AA1931" s="228"/>
      <c r="AB1931" s="228"/>
      <c r="AC1931" s="228"/>
      <c r="AD1931" s="228"/>
      <c r="AE1931" s="228"/>
      <c r="AG1931" s="246"/>
      <c r="AN1931" s="228"/>
      <c r="AO1931" s="228"/>
      <c r="AP1931" s="228"/>
      <c r="AQ1931" s="228"/>
      <c r="AR1931" s="228"/>
      <c r="AS1931" s="228"/>
      <c r="AT1931" s="228"/>
      <c r="AU1931" s="228"/>
    </row>
    <row r="1932" spans="27:48" x14ac:dyDescent="0.2">
      <c r="AA1932" s="228"/>
      <c r="AB1932" s="228"/>
      <c r="AC1932" s="228"/>
      <c r="AD1932" s="228"/>
      <c r="AE1932" s="228"/>
      <c r="AG1932" s="246"/>
      <c r="AN1932" s="228"/>
      <c r="AO1932" s="228"/>
      <c r="AP1932" s="228"/>
      <c r="AQ1932" s="228"/>
      <c r="AR1932" s="228"/>
      <c r="AS1932" s="228"/>
      <c r="AT1932" s="228"/>
      <c r="AU1932" s="228"/>
    </row>
    <row r="1933" spans="27:48" x14ac:dyDescent="0.2">
      <c r="AA1933" s="228"/>
      <c r="AB1933" s="228"/>
      <c r="AC1933" s="228"/>
      <c r="AD1933" s="228"/>
      <c r="AE1933" s="228"/>
      <c r="AG1933" s="246"/>
      <c r="AN1933" s="228"/>
      <c r="AO1933" s="228"/>
      <c r="AP1933" s="228"/>
      <c r="AQ1933" s="228"/>
      <c r="AR1933" s="228"/>
      <c r="AS1933" s="228"/>
      <c r="AT1933" s="228"/>
      <c r="AU1933" s="228"/>
    </row>
    <row r="1934" spans="27:48" x14ac:dyDescent="0.2">
      <c r="AA1934" s="228"/>
      <c r="AB1934" s="228"/>
      <c r="AC1934" s="228"/>
      <c r="AD1934" s="228"/>
      <c r="AE1934" s="228"/>
      <c r="AG1934" s="246"/>
      <c r="AN1934" s="228"/>
      <c r="AO1934" s="228"/>
      <c r="AP1934" s="228"/>
      <c r="AQ1934" s="228"/>
      <c r="AR1934" s="228"/>
      <c r="AS1934" s="228"/>
      <c r="AT1934" s="228"/>
      <c r="AU1934" s="228"/>
    </row>
    <row r="1935" spans="27:48" x14ac:dyDescent="0.2">
      <c r="AA1935" s="228"/>
      <c r="AB1935" s="228"/>
      <c r="AC1935" s="228"/>
      <c r="AD1935" s="228"/>
      <c r="AE1935" s="228"/>
      <c r="AG1935" s="246"/>
      <c r="AN1935" s="228"/>
      <c r="AO1935" s="228"/>
      <c r="AP1935" s="228"/>
      <c r="AQ1935" s="228"/>
      <c r="AR1935" s="228"/>
      <c r="AS1935" s="228"/>
      <c r="AT1935" s="228"/>
      <c r="AU1935" s="228"/>
    </row>
    <row r="1936" spans="27:48" x14ac:dyDescent="0.2">
      <c r="AA1936" s="228"/>
      <c r="AB1936" s="228"/>
      <c r="AC1936" s="228"/>
      <c r="AD1936" s="228"/>
      <c r="AE1936" s="228"/>
      <c r="AG1936" s="246"/>
      <c r="AN1936" s="228"/>
      <c r="AO1936" s="228"/>
      <c r="AP1936" s="228"/>
      <c r="AQ1936" s="228"/>
      <c r="AR1936" s="228"/>
      <c r="AS1936" s="228"/>
      <c r="AT1936" s="228"/>
      <c r="AU1936" s="228"/>
    </row>
    <row r="1937" spans="27:47" x14ac:dyDescent="0.2">
      <c r="AA1937" s="228"/>
      <c r="AB1937" s="228"/>
      <c r="AC1937" s="228"/>
      <c r="AD1937" s="228"/>
      <c r="AE1937" s="228"/>
      <c r="AG1937" s="246"/>
      <c r="AN1937" s="228"/>
      <c r="AO1937" s="228"/>
      <c r="AP1937" s="228"/>
      <c r="AQ1937" s="228"/>
      <c r="AR1937" s="228"/>
      <c r="AS1937" s="228"/>
      <c r="AT1937" s="228"/>
      <c r="AU1937" s="228"/>
    </row>
    <row r="1938" spans="27:47" x14ac:dyDescent="0.2">
      <c r="AA1938" s="228"/>
      <c r="AB1938" s="228"/>
      <c r="AC1938" s="228"/>
      <c r="AD1938" s="228"/>
      <c r="AE1938" s="228"/>
      <c r="AG1938" s="246"/>
      <c r="AN1938" s="228"/>
      <c r="AO1938" s="228"/>
      <c r="AP1938" s="228"/>
      <c r="AQ1938" s="228"/>
      <c r="AR1938" s="228"/>
      <c r="AS1938" s="228"/>
      <c r="AT1938" s="228"/>
      <c r="AU1938" s="228"/>
    </row>
    <row r="1939" spans="27:47" x14ac:dyDescent="0.2">
      <c r="AA1939" s="228"/>
      <c r="AB1939" s="228"/>
      <c r="AC1939" s="228"/>
      <c r="AD1939" s="228"/>
      <c r="AE1939" s="228"/>
      <c r="AG1939" s="246"/>
      <c r="AN1939" s="228"/>
      <c r="AO1939" s="228"/>
      <c r="AP1939" s="228"/>
      <c r="AQ1939" s="228"/>
      <c r="AR1939" s="228"/>
      <c r="AS1939" s="228"/>
      <c r="AT1939" s="228"/>
      <c r="AU1939" s="228"/>
    </row>
    <row r="1940" spans="27:47" x14ac:dyDescent="0.2">
      <c r="AA1940" s="228"/>
      <c r="AB1940" s="228"/>
      <c r="AC1940" s="228"/>
      <c r="AD1940" s="228"/>
      <c r="AE1940" s="228"/>
      <c r="AG1940" s="246"/>
      <c r="AN1940" s="228"/>
      <c r="AO1940" s="228"/>
      <c r="AP1940" s="228"/>
      <c r="AQ1940" s="228"/>
      <c r="AR1940" s="228"/>
      <c r="AS1940" s="228"/>
      <c r="AT1940" s="228"/>
      <c r="AU1940" s="228"/>
    </row>
    <row r="1941" spans="27:47" x14ac:dyDescent="0.2">
      <c r="AA1941" s="228"/>
      <c r="AB1941" s="228"/>
      <c r="AC1941" s="228"/>
      <c r="AD1941" s="228"/>
      <c r="AE1941" s="228"/>
      <c r="AG1941" s="246"/>
      <c r="AN1941" s="228"/>
      <c r="AO1941" s="228"/>
      <c r="AP1941" s="228"/>
      <c r="AQ1941" s="228"/>
      <c r="AR1941" s="228"/>
      <c r="AS1941" s="228"/>
      <c r="AT1941" s="228"/>
      <c r="AU1941" s="228"/>
    </row>
    <row r="1942" spans="27:47" x14ac:dyDescent="0.2">
      <c r="AA1942" s="228"/>
      <c r="AB1942" s="228"/>
      <c r="AC1942" s="228"/>
      <c r="AD1942" s="228"/>
      <c r="AE1942" s="228"/>
      <c r="AG1942" s="246"/>
      <c r="AN1942" s="228"/>
      <c r="AO1942" s="228"/>
      <c r="AP1942" s="228"/>
      <c r="AQ1942" s="228"/>
      <c r="AR1942" s="228"/>
      <c r="AS1942" s="228"/>
      <c r="AT1942" s="228"/>
      <c r="AU1942" s="228"/>
    </row>
    <row r="1943" spans="27:47" x14ac:dyDescent="0.2">
      <c r="AA1943" s="228"/>
      <c r="AB1943" s="228"/>
      <c r="AC1943" s="228"/>
      <c r="AD1943" s="228"/>
      <c r="AE1943" s="228"/>
      <c r="AG1943" s="246"/>
      <c r="AN1943" s="228"/>
      <c r="AO1943" s="228"/>
      <c r="AP1943" s="228"/>
      <c r="AQ1943" s="228"/>
      <c r="AR1943" s="228"/>
      <c r="AS1943" s="228"/>
      <c r="AT1943" s="228"/>
      <c r="AU1943" s="228"/>
    </row>
    <row r="1944" spans="27:47" x14ac:dyDescent="0.2">
      <c r="AA1944" s="228"/>
      <c r="AB1944" s="228"/>
      <c r="AC1944" s="228"/>
      <c r="AD1944" s="228"/>
      <c r="AE1944" s="228"/>
      <c r="AG1944" s="246"/>
      <c r="AN1944" s="228"/>
      <c r="AO1944" s="228"/>
      <c r="AP1944" s="228"/>
      <c r="AQ1944" s="228"/>
      <c r="AR1944" s="228"/>
      <c r="AS1944" s="228"/>
      <c r="AT1944" s="228"/>
      <c r="AU1944" s="228"/>
    </row>
    <row r="1945" spans="27:47" x14ac:dyDescent="0.2">
      <c r="AA1945" s="228"/>
      <c r="AB1945" s="228"/>
      <c r="AC1945" s="228"/>
      <c r="AD1945" s="228"/>
      <c r="AE1945" s="228"/>
      <c r="AG1945" s="246"/>
      <c r="AN1945" s="228"/>
      <c r="AO1945" s="228"/>
      <c r="AP1945" s="228"/>
      <c r="AQ1945" s="228"/>
      <c r="AR1945" s="228"/>
      <c r="AS1945" s="228"/>
      <c r="AT1945" s="228"/>
      <c r="AU1945" s="228"/>
    </row>
    <row r="1946" spans="27:47" x14ac:dyDescent="0.2">
      <c r="AA1946" s="228"/>
      <c r="AB1946" s="228"/>
      <c r="AC1946" s="228"/>
      <c r="AD1946" s="228"/>
      <c r="AE1946" s="228"/>
      <c r="AG1946" s="246"/>
      <c r="AN1946" s="228"/>
      <c r="AO1946" s="228"/>
      <c r="AP1946" s="228"/>
      <c r="AQ1946" s="228"/>
      <c r="AR1946" s="228"/>
      <c r="AS1946" s="228"/>
      <c r="AT1946" s="228"/>
      <c r="AU1946" s="228"/>
    </row>
    <row r="1947" spans="27:47" x14ac:dyDescent="0.2">
      <c r="AA1947" s="228"/>
      <c r="AB1947" s="228"/>
      <c r="AC1947" s="228"/>
      <c r="AD1947" s="228"/>
      <c r="AE1947" s="228"/>
      <c r="AG1947" s="246"/>
      <c r="AN1947" s="228"/>
      <c r="AO1947" s="228"/>
      <c r="AP1947" s="228"/>
      <c r="AQ1947" s="228"/>
      <c r="AR1947" s="228"/>
      <c r="AS1947" s="228"/>
      <c r="AT1947" s="228"/>
      <c r="AU1947" s="228"/>
    </row>
    <row r="1948" spans="27:47" x14ac:dyDescent="0.2">
      <c r="AA1948" s="228"/>
      <c r="AB1948" s="228"/>
      <c r="AC1948" s="228"/>
      <c r="AD1948" s="228"/>
      <c r="AE1948" s="228"/>
      <c r="AG1948" s="246"/>
      <c r="AN1948" s="228"/>
      <c r="AO1948" s="228"/>
      <c r="AP1948" s="228"/>
      <c r="AQ1948" s="228"/>
      <c r="AR1948" s="228"/>
      <c r="AS1948" s="228"/>
      <c r="AT1948" s="228"/>
      <c r="AU1948" s="228"/>
    </row>
    <row r="1949" spans="27:47" x14ac:dyDescent="0.2">
      <c r="AA1949" s="228"/>
      <c r="AB1949" s="228"/>
      <c r="AC1949" s="228"/>
      <c r="AD1949" s="228"/>
      <c r="AE1949" s="228"/>
      <c r="AG1949" s="246"/>
      <c r="AN1949" s="228"/>
      <c r="AO1949" s="228"/>
      <c r="AP1949" s="228"/>
      <c r="AQ1949" s="228"/>
      <c r="AR1949" s="228"/>
      <c r="AS1949" s="228"/>
      <c r="AT1949" s="228"/>
      <c r="AU1949" s="228"/>
    </row>
    <row r="1950" spans="27:47" x14ac:dyDescent="0.2">
      <c r="AA1950" s="228"/>
      <c r="AB1950" s="228"/>
      <c r="AC1950" s="228"/>
      <c r="AD1950" s="228"/>
      <c r="AE1950" s="228"/>
      <c r="AG1950" s="246"/>
      <c r="AN1950" s="228"/>
      <c r="AO1950" s="228"/>
      <c r="AP1950" s="228"/>
      <c r="AQ1950" s="228"/>
      <c r="AR1950" s="228"/>
      <c r="AS1950" s="228"/>
      <c r="AT1950" s="228"/>
      <c r="AU1950" s="228"/>
    </row>
    <row r="1951" spans="27:47" x14ac:dyDescent="0.2">
      <c r="AA1951" s="228"/>
      <c r="AB1951" s="228"/>
      <c r="AC1951" s="228"/>
      <c r="AD1951" s="228"/>
      <c r="AE1951" s="228"/>
      <c r="AG1951" s="246"/>
      <c r="AN1951" s="228"/>
      <c r="AO1951" s="228"/>
      <c r="AP1951" s="228"/>
      <c r="AQ1951" s="228"/>
      <c r="AR1951" s="228"/>
      <c r="AS1951" s="228"/>
      <c r="AT1951" s="228"/>
      <c r="AU1951" s="228"/>
    </row>
    <row r="1952" spans="27:47" x14ac:dyDescent="0.2">
      <c r="AA1952" s="228"/>
      <c r="AB1952" s="228"/>
      <c r="AC1952" s="228"/>
      <c r="AD1952" s="228"/>
      <c r="AE1952" s="228"/>
      <c r="AG1952" s="246"/>
      <c r="AN1952" s="228"/>
      <c r="AO1952" s="228"/>
      <c r="AP1952" s="228"/>
      <c r="AQ1952" s="228"/>
      <c r="AR1952" s="228"/>
      <c r="AS1952" s="228"/>
      <c r="AT1952" s="228"/>
      <c r="AU1952" s="228"/>
    </row>
    <row r="1953" spans="27:47" x14ac:dyDescent="0.2">
      <c r="AA1953" s="228"/>
      <c r="AB1953" s="228"/>
      <c r="AC1953" s="228"/>
      <c r="AD1953" s="228"/>
      <c r="AE1953" s="228"/>
      <c r="AG1953" s="246"/>
      <c r="AN1953" s="228"/>
      <c r="AO1953" s="228"/>
      <c r="AP1953" s="228"/>
      <c r="AQ1953" s="228"/>
      <c r="AR1953" s="228"/>
      <c r="AS1953" s="228"/>
      <c r="AT1953" s="228"/>
      <c r="AU1953" s="228"/>
    </row>
    <row r="1954" spans="27:47" x14ac:dyDescent="0.2">
      <c r="AA1954" s="228"/>
      <c r="AB1954" s="228"/>
      <c r="AC1954" s="228"/>
      <c r="AD1954" s="228"/>
      <c r="AE1954" s="228"/>
      <c r="AG1954" s="246"/>
      <c r="AN1954" s="228"/>
      <c r="AO1954" s="228"/>
      <c r="AP1954" s="228"/>
      <c r="AQ1954" s="228"/>
      <c r="AR1954" s="228"/>
      <c r="AS1954" s="228"/>
      <c r="AT1954" s="228"/>
      <c r="AU1954" s="228"/>
    </row>
    <row r="1955" spans="27:47" x14ac:dyDescent="0.2">
      <c r="AA1955" s="228"/>
      <c r="AB1955" s="228"/>
      <c r="AC1955" s="228"/>
      <c r="AD1955" s="228"/>
      <c r="AE1955" s="228"/>
      <c r="AG1955" s="246"/>
      <c r="AN1955" s="228"/>
      <c r="AO1955" s="228"/>
      <c r="AP1955" s="228"/>
      <c r="AQ1955" s="228"/>
      <c r="AR1955" s="228"/>
      <c r="AS1955" s="228"/>
      <c r="AT1955" s="228"/>
      <c r="AU1955" s="228"/>
    </row>
    <row r="1956" spans="27:47" x14ac:dyDescent="0.2">
      <c r="AA1956" s="228"/>
      <c r="AB1956" s="228"/>
      <c r="AC1956" s="228"/>
      <c r="AD1956" s="228"/>
      <c r="AE1956" s="228"/>
      <c r="AG1956" s="246"/>
      <c r="AN1956" s="228"/>
      <c r="AO1956" s="228"/>
      <c r="AP1956" s="228"/>
      <c r="AQ1956" s="228"/>
      <c r="AR1956" s="228"/>
      <c r="AS1956" s="228"/>
      <c r="AT1956" s="228"/>
      <c r="AU1956" s="228"/>
    </row>
    <row r="1957" spans="27:47" x14ac:dyDescent="0.2">
      <c r="AA1957" s="228"/>
      <c r="AB1957" s="228"/>
      <c r="AC1957" s="228"/>
      <c r="AD1957" s="228"/>
      <c r="AE1957" s="228"/>
      <c r="AG1957" s="246"/>
      <c r="AN1957" s="228"/>
      <c r="AO1957" s="228"/>
      <c r="AP1957" s="228"/>
      <c r="AQ1957" s="228"/>
      <c r="AR1957" s="228"/>
      <c r="AS1957" s="228"/>
      <c r="AT1957" s="228"/>
      <c r="AU1957" s="228"/>
    </row>
    <row r="1958" spans="27:47" x14ac:dyDescent="0.2">
      <c r="AA1958" s="228"/>
      <c r="AB1958" s="228"/>
      <c r="AC1958" s="228"/>
      <c r="AD1958" s="228"/>
      <c r="AE1958" s="228"/>
      <c r="AG1958" s="246"/>
      <c r="AN1958" s="228"/>
      <c r="AO1958" s="228"/>
      <c r="AP1958" s="228"/>
      <c r="AQ1958" s="228"/>
      <c r="AR1958" s="228"/>
      <c r="AS1958" s="228"/>
      <c r="AT1958" s="228"/>
      <c r="AU1958" s="228"/>
    </row>
    <row r="1959" spans="27:47" x14ac:dyDescent="0.2">
      <c r="AA1959" s="228"/>
      <c r="AB1959" s="228"/>
      <c r="AC1959" s="228"/>
      <c r="AD1959" s="228"/>
      <c r="AE1959" s="228"/>
      <c r="AG1959" s="246"/>
      <c r="AN1959" s="228"/>
      <c r="AO1959" s="228"/>
      <c r="AP1959" s="228"/>
      <c r="AQ1959" s="228"/>
      <c r="AR1959" s="228"/>
      <c r="AS1959" s="228"/>
      <c r="AT1959" s="228"/>
      <c r="AU1959" s="228"/>
    </row>
    <row r="1960" spans="27:47" x14ac:dyDescent="0.2">
      <c r="AA1960" s="228"/>
      <c r="AB1960" s="228"/>
      <c r="AC1960" s="228"/>
      <c r="AD1960" s="228"/>
      <c r="AE1960" s="228"/>
      <c r="AG1960" s="246"/>
      <c r="AN1960" s="228"/>
      <c r="AO1960" s="228"/>
      <c r="AP1960" s="228"/>
      <c r="AQ1960" s="228"/>
      <c r="AR1960" s="228"/>
      <c r="AS1960" s="228"/>
      <c r="AT1960" s="228"/>
      <c r="AU1960" s="228"/>
    </row>
    <row r="1961" spans="27:47" x14ac:dyDescent="0.2">
      <c r="AA1961" s="228"/>
      <c r="AB1961" s="228"/>
      <c r="AC1961" s="228"/>
      <c r="AD1961" s="228"/>
      <c r="AE1961" s="228"/>
      <c r="AG1961" s="246"/>
      <c r="AN1961" s="228"/>
      <c r="AO1961" s="228"/>
      <c r="AP1961" s="228"/>
      <c r="AQ1961" s="228"/>
      <c r="AR1961" s="228"/>
      <c r="AS1961" s="228"/>
      <c r="AT1961" s="228"/>
      <c r="AU1961" s="228"/>
    </row>
    <row r="1962" spans="27:47" x14ac:dyDescent="0.2">
      <c r="AA1962" s="228"/>
      <c r="AB1962" s="228"/>
      <c r="AC1962" s="228"/>
      <c r="AD1962" s="228"/>
      <c r="AE1962" s="228"/>
      <c r="AG1962" s="246"/>
      <c r="AN1962" s="228"/>
      <c r="AO1962" s="228"/>
      <c r="AP1962" s="228"/>
      <c r="AQ1962" s="228"/>
      <c r="AR1962" s="228"/>
      <c r="AS1962" s="228"/>
      <c r="AT1962" s="228"/>
      <c r="AU1962" s="228"/>
    </row>
    <row r="1963" spans="27:47" x14ac:dyDescent="0.2">
      <c r="AA1963" s="228"/>
      <c r="AB1963" s="228"/>
      <c r="AC1963" s="228"/>
      <c r="AD1963" s="228"/>
      <c r="AE1963" s="228"/>
      <c r="AG1963" s="246"/>
      <c r="AN1963" s="228"/>
      <c r="AO1963" s="228"/>
      <c r="AP1963" s="228"/>
      <c r="AQ1963" s="228"/>
      <c r="AR1963" s="228"/>
      <c r="AS1963" s="228"/>
      <c r="AT1963" s="228"/>
      <c r="AU1963" s="228"/>
    </row>
    <row r="1964" spans="27:47" x14ac:dyDescent="0.2">
      <c r="AA1964" s="228"/>
      <c r="AB1964" s="228"/>
      <c r="AC1964" s="228"/>
      <c r="AD1964" s="228"/>
      <c r="AE1964" s="228"/>
      <c r="AG1964" s="246"/>
      <c r="AN1964" s="228"/>
      <c r="AO1964" s="228"/>
      <c r="AP1964" s="228"/>
      <c r="AQ1964" s="228"/>
      <c r="AR1964" s="228"/>
      <c r="AS1964" s="228"/>
      <c r="AT1964" s="228"/>
      <c r="AU1964" s="228"/>
    </row>
    <row r="1965" spans="27:47" x14ac:dyDescent="0.2">
      <c r="AA1965" s="228"/>
      <c r="AB1965" s="228"/>
      <c r="AC1965" s="228"/>
      <c r="AD1965" s="228"/>
      <c r="AE1965" s="228"/>
      <c r="AG1965" s="246"/>
      <c r="AN1965" s="228"/>
      <c r="AO1965" s="228"/>
      <c r="AP1965" s="228"/>
      <c r="AQ1965" s="228"/>
      <c r="AR1965" s="228"/>
      <c r="AS1965" s="228"/>
      <c r="AT1965" s="228"/>
      <c r="AU1965" s="228"/>
    </row>
    <row r="1966" spans="27:47" x14ac:dyDescent="0.2">
      <c r="AA1966" s="228"/>
      <c r="AB1966" s="228"/>
      <c r="AC1966" s="228"/>
      <c r="AD1966" s="228"/>
      <c r="AE1966" s="228"/>
      <c r="AG1966" s="246"/>
      <c r="AN1966" s="228"/>
      <c r="AO1966" s="228"/>
      <c r="AP1966" s="228"/>
      <c r="AQ1966" s="228"/>
      <c r="AR1966" s="228"/>
      <c r="AS1966" s="228"/>
      <c r="AT1966" s="228"/>
      <c r="AU1966" s="228"/>
    </row>
    <row r="1967" spans="27:47" x14ac:dyDescent="0.2">
      <c r="AA1967" s="228"/>
      <c r="AB1967" s="228"/>
      <c r="AC1967" s="228"/>
      <c r="AD1967" s="228"/>
      <c r="AE1967" s="228"/>
      <c r="AG1967" s="246"/>
      <c r="AN1967" s="228"/>
      <c r="AO1967" s="228"/>
      <c r="AP1967" s="228"/>
      <c r="AQ1967" s="228"/>
      <c r="AR1967" s="228"/>
      <c r="AS1967" s="228"/>
      <c r="AT1967" s="228"/>
      <c r="AU1967" s="228"/>
    </row>
    <row r="1968" spans="27:47" x14ac:dyDescent="0.2">
      <c r="AA1968" s="228"/>
      <c r="AB1968" s="228"/>
      <c r="AC1968" s="228"/>
      <c r="AD1968" s="228"/>
      <c r="AE1968" s="228"/>
      <c r="AG1968" s="246"/>
      <c r="AN1968" s="228"/>
      <c r="AO1968" s="228"/>
      <c r="AP1968" s="228"/>
      <c r="AQ1968" s="228"/>
      <c r="AR1968" s="228"/>
      <c r="AS1968" s="228"/>
      <c r="AT1968" s="228"/>
      <c r="AU1968" s="228"/>
    </row>
    <row r="1969" spans="27:47" x14ac:dyDescent="0.2">
      <c r="AA1969" s="228"/>
      <c r="AB1969" s="228"/>
      <c r="AC1969" s="228"/>
      <c r="AD1969" s="228"/>
      <c r="AE1969" s="228"/>
      <c r="AG1969" s="246"/>
      <c r="AN1969" s="228"/>
      <c r="AO1969" s="228"/>
      <c r="AP1969" s="228"/>
      <c r="AQ1969" s="228"/>
      <c r="AR1969" s="228"/>
      <c r="AS1969" s="228"/>
      <c r="AT1969" s="228"/>
      <c r="AU1969" s="228"/>
    </row>
    <row r="1970" spans="27:47" x14ac:dyDescent="0.2">
      <c r="AA1970" s="228"/>
      <c r="AB1970" s="228"/>
      <c r="AC1970" s="228"/>
      <c r="AD1970" s="228"/>
      <c r="AE1970" s="228"/>
      <c r="AG1970" s="246"/>
      <c r="AN1970" s="228"/>
      <c r="AO1970" s="228"/>
      <c r="AP1970" s="228"/>
      <c r="AQ1970" s="228"/>
      <c r="AR1970" s="228"/>
      <c r="AS1970" s="228"/>
      <c r="AT1970" s="228"/>
      <c r="AU1970" s="228"/>
    </row>
    <row r="1971" spans="27:47" x14ac:dyDescent="0.2">
      <c r="AA1971" s="228"/>
      <c r="AB1971" s="228"/>
      <c r="AC1971" s="228"/>
      <c r="AD1971" s="228"/>
      <c r="AE1971" s="228"/>
      <c r="AG1971" s="246"/>
      <c r="AN1971" s="228"/>
      <c r="AO1971" s="228"/>
      <c r="AP1971" s="228"/>
      <c r="AQ1971" s="228"/>
      <c r="AR1971" s="228"/>
      <c r="AS1971" s="228"/>
      <c r="AT1971" s="228"/>
      <c r="AU1971" s="228"/>
    </row>
    <row r="1972" spans="27:47" x14ac:dyDescent="0.2">
      <c r="AA1972" s="228"/>
      <c r="AB1972" s="228"/>
      <c r="AC1972" s="228"/>
      <c r="AD1972" s="228"/>
      <c r="AE1972" s="228"/>
      <c r="AG1972" s="246"/>
      <c r="AN1972" s="228"/>
      <c r="AO1972" s="228"/>
      <c r="AP1972" s="228"/>
      <c r="AQ1972" s="228"/>
      <c r="AR1972" s="228"/>
      <c r="AS1972" s="228"/>
      <c r="AT1972" s="228"/>
      <c r="AU1972" s="228"/>
    </row>
    <row r="1973" spans="27:47" x14ac:dyDescent="0.2">
      <c r="AA1973" s="228"/>
      <c r="AB1973" s="228"/>
      <c r="AC1973" s="228"/>
      <c r="AD1973" s="228"/>
      <c r="AE1973" s="228"/>
      <c r="AG1973" s="246"/>
      <c r="AN1973" s="228"/>
      <c r="AO1973" s="228"/>
      <c r="AP1973" s="228"/>
      <c r="AQ1973" s="228"/>
      <c r="AR1973" s="228"/>
      <c r="AS1973" s="228"/>
      <c r="AT1973" s="228"/>
      <c r="AU1973" s="228"/>
    </row>
    <row r="1974" spans="27:47" x14ac:dyDescent="0.2">
      <c r="AA1974" s="228"/>
      <c r="AB1974" s="228"/>
      <c r="AC1974" s="228"/>
      <c r="AD1974" s="228"/>
      <c r="AE1974" s="228"/>
      <c r="AG1974" s="246"/>
      <c r="AN1974" s="228"/>
      <c r="AO1974" s="228"/>
      <c r="AP1974" s="228"/>
      <c r="AQ1974" s="228"/>
      <c r="AR1974" s="228"/>
      <c r="AS1974" s="228"/>
      <c r="AT1974" s="228"/>
      <c r="AU1974" s="228"/>
    </row>
    <row r="1975" spans="27:47" x14ac:dyDescent="0.2">
      <c r="AA1975" s="228"/>
      <c r="AB1975" s="228"/>
      <c r="AC1975" s="228"/>
      <c r="AD1975" s="228"/>
      <c r="AE1975" s="228"/>
      <c r="AG1975" s="246"/>
      <c r="AN1975" s="228"/>
      <c r="AO1975" s="228"/>
      <c r="AP1975" s="228"/>
      <c r="AQ1975" s="228"/>
      <c r="AR1975" s="228"/>
      <c r="AS1975" s="228"/>
      <c r="AT1975" s="228"/>
      <c r="AU1975" s="228"/>
    </row>
    <row r="1976" spans="27:47" x14ac:dyDescent="0.2">
      <c r="AA1976" s="228"/>
      <c r="AB1976" s="228"/>
      <c r="AC1976" s="228"/>
      <c r="AD1976" s="228"/>
      <c r="AE1976" s="228"/>
      <c r="AG1976" s="246"/>
      <c r="AN1976" s="228"/>
      <c r="AO1976" s="228"/>
      <c r="AP1976" s="228"/>
      <c r="AQ1976" s="228"/>
      <c r="AR1976" s="228"/>
      <c r="AS1976" s="228"/>
      <c r="AT1976" s="228"/>
      <c r="AU1976" s="228"/>
    </row>
    <row r="1977" spans="27:47" x14ac:dyDescent="0.2">
      <c r="AA1977" s="228"/>
      <c r="AB1977" s="228"/>
      <c r="AC1977" s="228"/>
      <c r="AD1977" s="228"/>
      <c r="AE1977" s="228"/>
      <c r="AG1977" s="246"/>
      <c r="AN1977" s="228"/>
      <c r="AO1977" s="228"/>
      <c r="AP1977" s="228"/>
      <c r="AQ1977" s="228"/>
      <c r="AR1977" s="228"/>
      <c r="AS1977" s="228"/>
      <c r="AT1977" s="228"/>
      <c r="AU1977" s="228"/>
    </row>
    <row r="1978" spans="27:47" x14ac:dyDescent="0.2">
      <c r="AA1978" s="228"/>
      <c r="AB1978" s="228"/>
      <c r="AC1978" s="228"/>
      <c r="AD1978" s="228"/>
      <c r="AE1978" s="228"/>
      <c r="AG1978" s="246"/>
      <c r="AN1978" s="228"/>
      <c r="AO1978" s="228"/>
      <c r="AP1978" s="228"/>
      <c r="AQ1978" s="228"/>
      <c r="AR1978" s="228"/>
      <c r="AS1978" s="228"/>
      <c r="AT1978" s="228"/>
      <c r="AU1978" s="228"/>
    </row>
    <row r="1979" spans="27:47" x14ac:dyDescent="0.2">
      <c r="AA1979" s="228"/>
      <c r="AB1979" s="228"/>
      <c r="AC1979" s="228"/>
      <c r="AD1979" s="228"/>
      <c r="AE1979" s="228"/>
      <c r="AG1979" s="246"/>
      <c r="AN1979" s="228"/>
      <c r="AO1979" s="228"/>
      <c r="AP1979" s="228"/>
      <c r="AQ1979" s="228"/>
      <c r="AR1979" s="228"/>
      <c r="AS1979" s="228"/>
      <c r="AT1979" s="228"/>
      <c r="AU1979" s="228"/>
    </row>
    <row r="1980" spans="27:47" x14ac:dyDescent="0.2">
      <c r="AA1980" s="228"/>
      <c r="AB1980" s="228"/>
      <c r="AC1980" s="228"/>
      <c r="AD1980" s="228"/>
      <c r="AE1980" s="228"/>
      <c r="AG1980" s="246"/>
      <c r="AN1980" s="228"/>
      <c r="AO1980" s="228"/>
      <c r="AP1980" s="228"/>
      <c r="AQ1980" s="228"/>
      <c r="AR1980" s="228"/>
      <c r="AS1980" s="228"/>
      <c r="AT1980" s="228"/>
      <c r="AU1980" s="228"/>
    </row>
    <row r="1981" spans="27:47" x14ac:dyDescent="0.2">
      <c r="AA1981" s="228"/>
      <c r="AB1981" s="228"/>
      <c r="AC1981" s="228"/>
      <c r="AD1981" s="228"/>
      <c r="AE1981" s="228"/>
      <c r="AG1981" s="246"/>
      <c r="AN1981" s="228"/>
      <c r="AO1981" s="228"/>
      <c r="AP1981" s="228"/>
      <c r="AQ1981" s="228"/>
      <c r="AR1981" s="228"/>
      <c r="AS1981" s="228"/>
      <c r="AT1981" s="228"/>
      <c r="AU1981" s="228"/>
    </row>
    <row r="1982" spans="27:47" x14ac:dyDescent="0.2">
      <c r="AA1982" s="228"/>
      <c r="AB1982" s="228"/>
      <c r="AC1982" s="228"/>
      <c r="AD1982" s="228"/>
      <c r="AE1982" s="228"/>
      <c r="AG1982" s="246"/>
      <c r="AN1982" s="228"/>
      <c r="AO1982" s="228"/>
      <c r="AP1982" s="228"/>
      <c r="AQ1982" s="228"/>
      <c r="AR1982" s="228"/>
      <c r="AS1982" s="228"/>
      <c r="AT1982" s="228"/>
      <c r="AU1982" s="228"/>
    </row>
    <row r="1983" spans="27:47" x14ac:dyDescent="0.2">
      <c r="AA1983" s="228"/>
      <c r="AB1983" s="228"/>
      <c r="AC1983" s="228"/>
      <c r="AD1983" s="228"/>
      <c r="AE1983" s="228"/>
      <c r="AG1983" s="246"/>
      <c r="AN1983" s="228"/>
      <c r="AO1983" s="228"/>
      <c r="AP1983" s="228"/>
      <c r="AQ1983" s="228"/>
      <c r="AR1983" s="228"/>
      <c r="AS1983" s="228"/>
      <c r="AT1983" s="228"/>
      <c r="AU1983" s="228"/>
    </row>
    <row r="1984" spans="27:47" x14ac:dyDescent="0.2">
      <c r="AA1984" s="228"/>
      <c r="AB1984" s="228"/>
      <c r="AC1984" s="228"/>
      <c r="AD1984" s="228"/>
      <c r="AE1984" s="228"/>
      <c r="AG1984" s="246"/>
      <c r="AN1984" s="228"/>
      <c r="AO1984" s="228"/>
      <c r="AP1984" s="228"/>
      <c r="AQ1984" s="228"/>
      <c r="AR1984" s="228"/>
      <c r="AS1984" s="228"/>
      <c r="AT1984" s="228"/>
      <c r="AU1984" s="228"/>
    </row>
    <row r="1985" spans="27:47" x14ac:dyDescent="0.2">
      <c r="AA1985" s="228"/>
      <c r="AB1985" s="228"/>
      <c r="AC1985" s="228"/>
      <c r="AD1985" s="228"/>
      <c r="AE1985" s="228"/>
      <c r="AG1985" s="246"/>
      <c r="AN1985" s="228"/>
      <c r="AO1985" s="228"/>
      <c r="AP1985" s="228"/>
      <c r="AQ1985" s="228"/>
      <c r="AR1985" s="228"/>
      <c r="AS1985" s="228"/>
      <c r="AT1985" s="228"/>
      <c r="AU1985" s="228"/>
    </row>
    <row r="1986" spans="27:47" x14ac:dyDescent="0.2">
      <c r="AA1986" s="228"/>
      <c r="AB1986" s="228"/>
      <c r="AC1986" s="228"/>
      <c r="AD1986" s="228"/>
      <c r="AE1986" s="228"/>
      <c r="AG1986" s="246"/>
      <c r="AN1986" s="228"/>
      <c r="AO1986" s="228"/>
      <c r="AP1986" s="228"/>
      <c r="AQ1986" s="228"/>
      <c r="AR1986" s="228"/>
      <c r="AS1986" s="228"/>
      <c r="AT1986" s="228"/>
      <c r="AU1986" s="228"/>
    </row>
    <row r="1987" spans="27:47" x14ac:dyDescent="0.2">
      <c r="AA1987" s="228"/>
      <c r="AB1987" s="228"/>
      <c r="AC1987" s="228"/>
      <c r="AD1987" s="228"/>
      <c r="AE1987" s="228"/>
      <c r="AG1987" s="246"/>
      <c r="AN1987" s="228"/>
      <c r="AO1987" s="228"/>
      <c r="AP1987" s="228"/>
      <c r="AQ1987" s="228"/>
      <c r="AR1987" s="228"/>
      <c r="AS1987" s="228"/>
      <c r="AT1987" s="228"/>
      <c r="AU1987" s="228"/>
    </row>
    <row r="1988" spans="27:47" x14ac:dyDescent="0.2">
      <c r="AA1988" s="228"/>
      <c r="AB1988" s="228"/>
      <c r="AC1988" s="228"/>
      <c r="AD1988" s="228"/>
      <c r="AE1988" s="228"/>
      <c r="AG1988" s="246"/>
      <c r="AN1988" s="228"/>
      <c r="AO1988" s="228"/>
      <c r="AP1988" s="228"/>
      <c r="AQ1988" s="228"/>
      <c r="AR1988" s="228"/>
      <c r="AS1988" s="228"/>
      <c r="AT1988" s="228"/>
      <c r="AU1988" s="228"/>
    </row>
    <row r="1989" spans="27:47" x14ac:dyDescent="0.2">
      <c r="AA1989" s="228"/>
      <c r="AB1989" s="228"/>
      <c r="AC1989" s="228"/>
      <c r="AD1989" s="228"/>
      <c r="AE1989" s="228"/>
      <c r="AG1989" s="246"/>
      <c r="AN1989" s="228"/>
      <c r="AO1989" s="228"/>
      <c r="AP1989" s="228"/>
      <c r="AQ1989" s="228"/>
      <c r="AR1989" s="228"/>
      <c r="AS1989" s="228"/>
      <c r="AT1989" s="228"/>
      <c r="AU1989" s="228"/>
    </row>
    <row r="1990" spans="27:47" x14ac:dyDescent="0.2">
      <c r="AA1990" s="228"/>
      <c r="AB1990" s="228"/>
      <c r="AC1990" s="228"/>
      <c r="AD1990" s="228"/>
      <c r="AE1990" s="228"/>
      <c r="AG1990" s="246"/>
      <c r="AN1990" s="228"/>
      <c r="AO1990" s="228"/>
      <c r="AP1990" s="228"/>
      <c r="AQ1990" s="228"/>
      <c r="AR1990" s="228"/>
      <c r="AS1990" s="228"/>
      <c r="AT1990" s="228"/>
      <c r="AU1990" s="228"/>
    </row>
    <row r="1991" spans="27:47" x14ac:dyDescent="0.2">
      <c r="AA1991" s="228"/>
      <c r="AB1991" s="228"/>
      <c r="AC1991" s="228"/>
      <c r="AD1991" s="228"/>
      <c r="AE1991" s="228"/>
      <c r="AG1991" s="246"/>
      <c r="AN1991" s="228"/>
      <c r="AO1991" s="228"/>
      <c r="AP1991" s="228"/>
      <c r="AQ1991" s="228"/>
      <c r="AR1991" s="228"/>
      <c r="AS1991" s="228"/>
      <c r="AT1991" s="228"/>
      <c r="AU1991" s="228"/>
    </row>
    <row r="1992" spans="27:47" x14ac:dyDescent="0.2">
      <c r="AA1992" s="228"/>
      <c r="AB1992" s="228"/>
      <c r="AC1992" s="228"/>
      <c r="AD1992" s="228"/>
      <c r="AE1992" s="228"/>
      <c r="AG1992" s="246"/>
      <c r="AN1992" s="228"/>
      <c r="AO1992" s="228"/>
      <c r="AP1992" s="228"/>
      <c r="AQ1992" s="228"/>
      <c r="AR1992" s="228"/>
      <c r="AS1992" s="228"/>
      <c r="AT1992" s="228"/>
      <c r="AU1992" s="228"/>
    </row>
    <row r="1993" spans="27:47" x14ac:dyDescent="0.2">
      <c r="AA1993" s="228"/>
      <c r="AB1993" s="228"/>
      <c r="AC1993" s="228"/>
      <c r="AD1993" s="228"/>
      <c r="AE1993" s="228"/>
      <c r="AG1993" s="246"/>
      <c r="AN1993" s="228"/>
      <c r="AO1993" s="228"/>
      <c r="AP1993" s="228"/>
      <c r="AQ1993" s="228"/>
      <c r="AR1993" s="228"/>
      <c r="AS1993" s="228"/>
      <c r="AT1993" s="228"/>
      <c r="AU1993" s="228"/>
    </row>
    <row r="1994" spans="27:47" x14ac:dyDescent="0.2">
      <c r="AA1994" s="228"/>
      <c r="AB1994" s="228"/>
      <c r="AC1994" s="228"/>
      <c r="AD1994" s="228"/>
      <c r="AE1994" s="228"/>
      <c r="AG1994" s="246"/>
      <c r="AN1994" s="228"/>
      <c r="AO1994" s="228"/>
      <c r="AP1994" s="228"/>
      <c r="AQ1994" s="228"/>
      <c r="AR1994" s="228"/>
      <c r="AS1994" s="228"/>
      <c r="AT1994" s="228"/>
      <c r="AU1994" s="228"/>
    </row>
    <row r="1995" spans="27:47" x14ac:dyDescent="0.2">
      <c r="AA1995" s="228"/>
      <c r="AB1995" s="228"/>
      <c r="AC1995" s="228"/>
      <c r="AD1995" s="228"/>
      <c r="AE1995" s="228"/>
      <c r="AG1995" s="246"/>
      <c r="AN1995" s="228"/>
      <c r="AO1995" s="228"/>
      <c r="AP1995" s="228"/>
      <c r="AQ1995" s="228"/>
      <c r="AR1995" s="228"/>
      <c r="AS1995" s="228"/>
      <c r="AT1995" s="228"/>
      <c r="AU1995" s="228"/>
    </row>
    <row r="1996" spans="27:47" x14ac:dyDescent="0.2">
      <c r="AA1996" s="228"/>
      <c r="AB1996" s="228"/>
      <c r="AC1996" s="228"/>
      <c r="AD1996" s="228"/>
      <c r="AE1996" s="228"/>
      <c r="AG1996" s="246"/>
      <c r="AN1996" s="228"/>
      <c r="AO1996" s="228"/>
      <c r="AP1996" s="228"/>
      <c r="AQ1996" s="228"/>
      <c r="AR1996" s="228"/>
      <c r="AS1996" s="228"/>
      <c r="AT1996" s="228"/>
      <c r="AU1996" s="228"/>
    </row>
    <row r="1997" spans="27:47" x14ac:dyDescent="0.2">
      <c r="AA1997" s="228"/>
      <c r="AB1997" s="228"/>
      <c r="AC1997" s="228"/>
      <c r="AD1997" s="228"/>
      <c r="AE1997" s="228"/>
      <c r="AG1997" s="246"/>
      <c r="AN1997" s="228"/>
      <c r="AO1997" s="228"/>
      <c r="AP1997" s="228"/>
      <c r="AQ1997" s="228"/>
      <c r="AR1997" s="228"/>
      <c r="AS1997" s="228"/>
      <c r="AT1997" s="228"/>
      <c r="AU1997" s="228"/>
    </row>
    <row r="1998" spans="27:47" x14ac:dyDescent="0.2">
      <c r="AA1998" s="228"/>
      <c r="AB1998" s="228"/>
      <c r="AC1998" s="228"/>
      <c r="AD1998" s="228"/>
      <c r="AE1998" s="228"/>
      <c r="AG1998" s="246"/>
      <c r="AN1998" s="228"/>
      <c r="AO1998" s="228"/>
      <c r="AP1998" s="228"/>
      <c r="AQ1998" s="228"/>
      <c r="AR1998" s="228"/>
      <c r="AS1998" s="228"/>
      <c r="AT1998" s="228"/>
      <c r="AU1998" s="228"/>
    </row>
    <row r="1999" spans="27:47" x14ac:dyDescent="0.2">
      <c r="AA1999" s="228"/>
      <c r="AB1999" s="228"/>
      <c r="AC1999" s="228"/>
      <c r="AD1999" s="228"/>
      <c r="AE1999" s="228"/>
      <c r="AG1999" s="246"/>
      <c r="AN1999" s="228"/>
      <c r="AO1999" s="228"/>
      <c r="AP1999" s="228"/>
      <c r="AQ1999" s="228"/>
      <c r="AR1999" s="228"/>
      <c r="AS1999" s="228"/>
      <c r="AT1999" s="228"/>
      <c r="AU1999" s="228"/>
    </row>
    <row r="2000" spans="27:47" x14ac:dyDescent="0.2">
      <c r="AA2000" s="228"/>
      <c r="AB2000" s="228"/>
      <c r="AC2000" s="228"/>
      <c r="AD2000" s="228"/>
      <c r="AE2000" s="228"/>
      <c r="AG2000" s="246"/>
      <c r="AN2000" s="228"/>
      <c r="AO2000" s="228"/>
      <c r="AP2000" s="228"/>
      <c r="AQ2000" s="228"/>
      <c r="AR2000" s="228"/>
      <c r="AS2000" s="228"/>
      <c r="AT2000" s="228"/>
      <c r="AU2000" s="228"/>
    </row>
    <row r="2001" spans="27:47" x14ac:dyDescent="0.2">
      <c r="AA2001" s="228"/>
      <c r="AB2001" s="228"/>
      <c r="AC2001" s="228"/>
      <c r="AD2001" s="228"/>
      <c r="AE2001" s="228"/>
      <c r="AG2001" s="246"/>
      <c r="AN2001" s="228"/>
      <c r="AO2001" s="228"/>
      <c r="AP2001" s="228"/>
      <c r="AQ2001" s="228"/>
      <c r="AR2001" s="228"/>
      <c r="AS2001" s="228"/>
      <c r="AT2001" s="228"/>
      <c r="AU2001" s="228"/>
    </row>
    <row r="2002" spans="27:47" x14ac:dyDescent="0.2">
      <c r="AA2002" s="228"/>
      <c r="AB2002" s="228"/>
      <c r="AC2002" s="228"/>
      <c r="AD2002" s="228"/>
      <c r="AE2002" s="228"/>
      <c r="AG2002" s="246"/>
      <c r="AN2002" s="228"/>
      <c r="AO2002" s="228"/>
      <c r="AP2002" s="228"/>
      <c r="AQ2002" s="228"/>
      <c r="AR2002" s="228"/>
      <c r="AS2002" s="228"/>
      <c r="AT2002" s="228"/>
      <c r="AU2002" s="228"/>
    </row>
    <row r="2003" spans="27:47" x14ac:dyDescent="0.2">
      <c r="AA2003" s="228"/>
      <c r="AB2003" s="228"/>
      <c r="AC2003" s="228"/>
      <c r="AD2003" s="228"/>
      <c r="AE2003" s="228"/>
      <c r="AG2003" s="246"/>
      <c r="AN2003" s="228"/>
      <c r="AO2003" s="228"/>
      <c r="AP2003" s="228"/>
      <c r="AQ2003" s="228"/>
      <c r="AR2003" s="228"/>
      <c r="AS2003" s="228"/>
      <c r="AT2003" s="228"/>
      <c r="AU2003" s="228"/>
    </row>
    <row r="2004" spans="27:47" x14ac:dyDescent="0.2">
      <c r="AA2004" s="228"/>
      <c r="AB2004" s="228"/>
      <c r="AC2004" s="228"/>
      <c r="AD2004" s="228"/>
      <c r="AE2004" s="228"/>
      <c r="AG2004" s="246"/>
      <c r="AN2004" s="228"/>
      <c r="AO2004" s="228"/>
      <c r="AP2004" s="228"/>
      <c r="AQ2004" s="228"/>
      <c r="AR2004" s="228"/>
      <c r="AS2004" s="228"/>
      <c r="AT2004" s="228"/>
      <c r="AU2004" s="228"/>
    </row>
    <row r="2005" spans="27:47" x14ac:dyDescent="0.2">
      <c r="AA2005" s="228"/>
      <c r="AB2005" s="228"/>
      <c r="AC2005" s="228"/>
      <c r="AD2005" s="228"/>
      <c r="AE2005" s="228"/>
      <c r="AG2005" s="246"/>
      <c r="AN2005" s="228"/>
      <c r="AO2005" s="228"/>
      <c r="AP2005" s="228"/>
      <c r="AQ2005" s="228"/>
      <c r="AR2005" s="228"/>
      <c r="AS2005" s="228"/>
      <c r="AT2005" s="228"/>
      <c r="AU2005" s="228"/>
    </row>
    <row r="2006" spans="27:47" x14ac:dyDescent="0.2">
      <c r="AA2006" s="228"/>
      <c r="AB2006" s="228"/>
      <c r="AC2006" s="228"/>
      <c r="AD2006" s="228"/>
      <c r="AE2006" s="228"/>
      <c r="AG2006" s="246"/>
      <c r="AN2006" s="228"/>
      <c r="AO2006" s="228"/>
      <c r="AP2006" s="228"/>
      <c r="AQ2006" s="228"/>
      <c r="AR2006" s="228"/>
      <c r="AS2006" s="228"/>
      <c r="AT2006" s="228"/>
      <c r="AU2006" s="228"/>
    </row>
    <row r="2007" spans="27:47" x14ac:dyDescent="0.2">
      <c r="AA2007" s="228"/>
      <c r="AB2007" s="228"/>
      <c r="AC2007" s="228"/>
      <c r="AD2007" s="228"/>
      <c r="AE2007" s="228"/>
      <c r="AG2007" s="246"/>
      <c r="AN2007" s="228"/>
      <c r="AO2007" s="228"/>
      <c r="AP2007" s="228"/>
      <c r="AQ2007" s="228"/>
      <c r="AR2007" s="228"/>
      <c r="AS2007" s="228"/>
      <c r="AT2007" s="228"/>
      <c r="AU2007" s="228"/>
    </row>
    <row r="2008" spans="27:47" x14ac:dyDescent="0.2">
      <c r="AA2008" s="228"/>
      <c r="AB2008" s="228"/>
      <c r="AC2008" s="228"/>
      <c r="AD2008" s="228"/>
      <c r="AE2008" s="228"/>
      <c r="AG2008" s="246"/>
      <c r="AN2008" s="228"/>
      <c r="AO2008" s="228"/>
      <c r="AP2008" s="228"/>
      <c r="AQ2008" s="228"/>
      <c r="AR2008" s="228"/>
      <c r="AS2008" s="228"/>
      <c r="AT2008" s="228"/>
      <c r="AU2008" s="228"/>
    </row>
    <row r="2009" spans="27:47" x14ac:dyDescent="0.2">
      <c r="AA2009" s="228"/>
      <c r="AB2009" s="228"/>
      <c r="AC2009" s="228"/>
      <c r="AD2009" s="228"/>
      <c r="AE2009" s="228"/>
      <c r="AG2009" s="246"/>
      <c r="AN2009" s="228"/>
      <c r="AO2009" s="228"/>
      <c r="AP2009" s="228"/>
      <c r="AQ2009" s="228"/>
      <c r="AR2009" s="228"/>
      <c r="AS2009" s="228"/>
      <c r="AT2009" s="228"/>
      <c r="AU2009" s="228"/>
    </row>
    <row r="2010" spans="27:47" x14ac:dyDescent="0.2">
      <c r="AA2010" s="228"/>
      <c r="AB2010" s="228"/>
      <c r="AC2010" s="228"/>
      <c r="AD2010" s="228"/>
      <c r="AE2010" s="228"/>
      <c r="AG2010" s="246"/>
      <c r="AN2010" s="228"/>
      <c r="AO2010" s="228"/>
      <c r="AP2010" s="228"/>
      <c r="AQ2010" s="228"/>
      <c r="AR2010" s="228"/>
      <c r="AS2010" s="228"/>
      <c r="AT2010" s="228"/>
      <c r="AU2010" s="228"/>
    </row>
    <row r="2011" spans="27:47" x14ac:dyDescent="0.2">
      <c r="AA2011" s="228"/>
      <c r="AB2011" s="228"/>
      <c r="AC2011" s="228"/>
      <c r="AD2011" s="228"/>
      <c r="AE2011" s="228"/>
      <c r="AG2011" s="246"/>
      <c r="AN2011" s="228"/>
      <c r="AO2011" s="228"/>
      <c r="AP2011" s="228"/>
      <c r="AQ2011" s="228"/>
      <c r="AR2011" s="228"/>
      <c r="AS2011" s="228"/>
      <c r="AT2011" s="228"/>
      <c r="AU2011" s="228"/>
    </row>
    <row r="2012" spans="27:47" x14ac:dyDescent="0.2">
      <c r="AA2012" s="228"/>
      <c r="AB2012" s="228"/>
      <c r="AC2012" s="228"/>
      <c r="AD2012" s="228"/>
      <c r="AE2012" s="228"/>
      <c r="AG2012" s="246"/>
      <c r="AN2012" s="228"/>
      <c r="AO2012" s="228"/>
      <c r="AP2012" s="228"/>
      <c r="AQ2012" s="228"/>
      <c r="AR2012" s="228"/>
      <c r="AS2012" s="228"/>
      <c r="AT2012" s="228"/>
      <c r="AU2012" s="228"/>
    </row>
    <row r="2013" spans="27:47" x14ac:dyDescent="0.2">
      <c r="AA2013" s="228"/>
      <c r="AB2013" s="228"/>
      <c r="AC2013" s="228"/>
      <c r="AD2013" s="228"/>
      <c r="AE2013" s="228"/>
      <c r="AG2013" s="246"/>
      <c r="AN2013" s="228"/>
      <c r="AO2013" s="228"/>
      <c r="AP2013" s="228"/>
      <c r="AQ2013" s="228"/>
      <c r="AR2013" s="228"/>
      <c r="AS2013" s="228"/>
      <c r="AT2013" s="228"/>
      <c r="AU2013" s="228"/>
    </row>
    <row r="2014" spans="27:47" x14ac:dyDescent="0.2">
      <c r="AA2014" s="228"/>
      <c r="AB2014" s="228"/>
      <c r="AC2014" s="228"/>
      <c r="AD2014" s="228"/>
      <c r="AE2014" s="228"/>
      <c r="AG2014" s="246"/>
      <c r="AN2014" s="228"/>
      <c r="AO2014" s="228"/>
      <c r="AP2014" s="228"/>
      <c r="AQ2014" s="228"/>
      <c r="AR2014" s="228"/>
      <c r="AS2014" s="228"/>
      <c r="AT2014" s="228"/>
      <c r="AU2014" s="228"/>
    </row>
    <row r="2015" spans="27:47" x14ac:dyDescent="0.2">
      <c r="AA2015" s="228"/>
      <c r="AB2015" s="228"/>
      <c r="AC2015" s="228"/>
      <c r="AD2015" s="228"/>
      <c r="AE2015" s="228"/>
      <c r="AG2015" s="246"/>
      <c r="AN2015" s="228"/>
      <c r="AO2015" s="228"/>
      <c r="AP2015" s="228"/>
      <c r="AQ2015" s="228"/>
      <c r="AR2015" s="228"/>
      <c r="AS2015" s="228"/>
      <c r="AT2015" s="228"/>
      <c r="AU2015" s="228"/>
    </row>
    <row r="2016" spans="27:47" x14ac:dyDescent="0.2">
      <c r="AA2016" s="228"/>
      <c r="AB2016" s="228"/>
      <c r="AC2016" s="228"/>
      <c r="AD2016" s="228"/>
      <c r="AE2016" s="228"/>
      <c r="AG2016" s="246"/>
      <c r="AN2016" s="228"/>
      <c r="AO2016" s="228"/>
      <c r="AP2016" s="228"/>
      <c r="AQ2016" s="228"/>
      <c r="AR2016" s="228"/>
      <c r="AS2016" s="228"/>
      <c r="AT2016" s="228"/>
      <c r="AU2016" s="228"/>
    </row>
    <row r="2017" spans="27:47" x14ac:dyDescent="0.2">
      <c r="AA2017" s="228"/>
      <c r="AB2017" s="228"/>
      <c r="AC2017" s="228"/>
      <c r="AD2017" s="228"/>
      <c r="AE2017" s="228"/>
      <c r="AG2017" s="246"/>
      <c r="AN2017" s="228"/>
      <c r="AO2017" s="228"/>
      <c r="AP2017" s="228"/>
      <c r="AQ2017" s="228"/>
      <c r="AR2017" s="228"/>
      <c r="AS2017" s="228"/>
      <c r="AT2017" s="228"/>
      <c r="AU2017" s="228"/>
    </row>
    <row r="2018" spans="27:47" x14ac:dyDescent="0.2">
      <c r="AA2018" s="228"/>
      <c r="AB2018" s="228"/>
      <c r="AC2018" s="228"/>
      <c r="AD2018" s="228"/>
      <c r="AE2018" s="228"/>
      <c r="AG2018" s="246"/>
      <c r="AN2018" s="228"/>
      <c r="AO2018" s="228"/>
      <c r="AP2018" s="228"/>
      <c r="AQ2018" s="228"/>
      <c r="AR2018" s="228"/>
      <c r="AS2018" s="228"/>
      <c r="AT2018" s="228"/>
      <c r="AU2018" s="228"/>
    </row>
    <row r="2019" spans="27:47" x14ac:dyDescent="0.2">
      <c r="AA2019" s="228"/>
      <c r="AB2019" s="228"/>
      <c r="AC2019" s="228"/>
      <c r="AD2019" s="228"/>
      <c r="AE2019" s="228"/>
      <c r="AG2019" s="246"/>
      <c r="AN2019" s="228"/>
      <c r="AO2019" s="228"/>
      <c r="AP2019" s="228"/>
      <c r="AQ2019" s="228"/>
      <c r="AR2019" s="228"/>
      <c r="AS2019" s="228"/>
      <c r="AT2019" s="228"/>
      <c r="AU2019" s="228"/>
    </row>
    <row r="2020" spans="27:47" x14ac:dyDescent="0.2">
      <c r="AA2020" s="228"/>
      <c r="AB2020" s="228"/>
      <c r="AC2020" s="228"/>
      <c r="AD2020" s="228"/>
      <c r="AE2020" s="228"/>
      <c r="AG2020" s="246"/>
      <c r="AN2020" s="228"/>
      <c r="AO2020" s="228"/>
      <c r="AP2020" s="228"/>
      <c r="AQ2020" s="228"/>
      <c r="AR2020" s="228"/>
      <c r="AS2020" s="228"/>
      <c r="AT2020" s="228"/>
      <c r="AU2020" s="228"/>
    </row>
    <row r="2021" spans="27:47" x14ac:dyDescent="0.2">
      <c r="AA2021" s="228"/>
      <c r="AB2021" s="228"/>
      <c r="AC2021" s="228"/>
      <c r="AD2021" s="228"/>
      <c r="AE2021" s="228"/>
      <c r="AG2021" s="246"/>
      <c r="AN2021" s="228"/>
      <c r="AO2021" s="228"/>
      <c r="AP2021" s="228"/>
      <c r="AQ2021" s="228"/>
      <c r="AR2021" s="228"/>
      <c r="AS2021" s="228"/>
      <c r="AT2021" s="228"/>
      <c r="AU2021" s="228"/>
    </row>
    <row r="2022" spans="27:47" x14ac:dyDescent="0.2">
      <c r="AA2022" s="228"/>
      <c r="AB2022" s="228"/>
      <c r="AC2022" s="228"/>
      <c r="AD2022" s="228"/>
      <c r="AE2022" s="228"/>
      <c r="AG2022" s="246"/>
      <c r="AN2022" s="228"/>
      <c r="AO2022" s="228"/>
      <c r="AP2022" s="228"/>
      <c r="AQ2022" s="228"/>
      <c r="AR2022" s="228"/>
      <c r="AS2022" s="228"/>
      <c r="AT2022" s="228"/>
      <c r="AU2022" s="228"/>
    </row>
    <row r="2023" spans="27:47" x14ac:dyDescent="0.2">
      <c r="AA2023" s="228"/>
      <c r="AB2023" s="228"/>
      <c r="AC2023" s="228"/>
      <c r="AD2023" s="228"/>
      <c r="AE2023" s="228"/>
      <c r="AG2023" s="246"/>
      <c r="AN2023" s="228"/>
      <c r="AO2023" s="228"/>
      <c r="AP2023" s="228"/>
      <c r="AQ2023" s="228"/>
      <c r="AR2023" s="228"/>
      <c r="AS2023" s="228"/>
      <c r="AT2023" s="228"/>
      <c r="AU2023" s="228"/>
    </row>
    <row r="2024" spans="27:47" x14ac:dyDescent="0.2">
      <c r="AA2024" s="228"/>
      <c r="AB2024" s="228"/>
      <c r="AC2024" s="228"/>
      <c r="AD2024" s="228"/>
      <c r="AE2024" s="228"/>
      <c r="AG2024" s="246"/>
      <c r="AN2024" s="228"/>
      <c r="AO2024" s="228"/>
      <c r="AP2024" s="228"/>
      <c r="AQ2024" s="228"/>
      <c r="AR2024" s="228"/>
      <c r="AS2024" s="228"/>
      <c r="AT2024" s="228"/>
      <c r="AU2024" s="228"/>
    </row>
    <row r="2025" spans="27:47" x14ac:dyDescent="0.2">
      <c r="AA2025" s="228"/>
      <c r="AB2025" s="228"/>
      <c r="AC2025" s="228"/>
      <c r="AD2025" s="228"/>
      <c r="AE2025" s="228"/>
      <c r="AG2025" s="246"/>
      <c r="AN2025" s="228"/>
      <c r="AO2025" s="228"/>
      <c r="AP2025" s="228"/>
      <c r="AQ2025" s="228"/>
      <c r="AR2025" s="228"/>
      <c r="AS2025" s="228"/>
      <c r="AT2025" s="228"/>
      <c r="AU2025" s="228"/>
    </row>
    <row r="2026" spans="27:47" x14ac:dyDescent="0.2">
      <c r="AA2026" s="228"/>
      <c r="AB2026" s="228"/>
      <c r="AC2026" s="228"/>
      <c r="AD2026" s="228"/>
      <c r="AE2026" s="228"/>
      <c r="AG2026" s="246"/>
      <c r="AN2026" s="228"/>
      <c r="AO2026" s="228"/>
      <c r="AP2026" s="228"/>
      <c r="AQ2026" s="228"/>
      <c r="AR2026" s="228"/>
      <c r="AS2026" s="228"/>
      <c r="AT2026" s="228"/>
      <c r="AU2026" s="228"/>
    </row>
    <row r="2027" spans="27:47" x14ac:dyDescent="0.2">
      <c r="AA2027" s="228"/>
      <c r="AB2027" s="228"/>
      <c r="AC2027" s="228"/>
      <c r="AD2027" s="228"/>
      <c r="AE2027" s="228"/>
      <c r="AG2027" s="246"/>
      <c r="AN2027" s="228"/>
      <c r="AO2027" s="228"/>
      <c r="AP2027" s="228"/>
      <c r="AQ2027" s="228"/>
      <c r="AR2027" s="228"/>
      <c r="AS2027" s="228"/>
      <c r="AT2027" s="228"/>
      <c r="AU2027" s="228"/>
    </row>
    <row r="2028" spans="27:47" x14ac:dyDescent="0.2">
      <c r="AA2028" s="228"/>
      <c r="AB2028" s="228"/>
      <c r="AC2028" s="228"/>
      <c r="AD2028" s="228"/>
      <c r="AE2028" s="228"/>
      <c r="AG2028" s="246"/>
      <c r="AN2028" s="228"/>
      <c r="AO2028" s="228"/>
      <c r="AP2028" s="228"/>
      <c r="AQ2028" s="228"/>
      <c r="AR2028" s="228"/>
      <c r="AS2028" s="228"/>
      <c r="AT2028" s="228"/>
      <c r="AU2028" s="228"/>
    </row>
    <row r="2029" spans="27:47" x14ac:dyDescent="0.2">
      <c r="AA2029" s="228"/>
      <c r="AB2029" s="228"/>
      <c r="AC2029" s="228"/>
      <c r="AD2029" s="228"/>
      <c r="AE2029" s="228"/>
      <c r="AG2029" s="246"/>
      <c r="AN2029" s="228"/>
      <c r="AO2029" s="228"/>
      <c r="AP2029" s="228"/>
      <c r="AQ2029" s="228"/>
      <c r="AR2029" s="228"/>
      <c r="AS2029" s="228"/>
      <c r="AT2029" s="228"/>
      <c r="AU2029" s="228"/>
    </row>
    <row r="2030" spans="27:47" x14ac:dyDescent="0.2">
      <c r="AA2030" s="228"/>
      <c r="AB2030" s="228"/>
      <c r="AC2030" s="228"/>
      <c r="AD2030" s="228"/>
      <c r="AE2030" s="228"/>
      <c r="AG2030" s="246"/>
      <c r="AN2030" s="228"/>
      <c r="AO2030" s="228"/>
      <c r="AP2030" s="228"/>
      <c r="AQ2030" s="228"/>
      <c r="AR2030" s="228"/>
      <c r="AS2030" s="228"/>
      <c r="AT2030" s="228"/>
      <c r="AU2030" s="228"/>
    </row>
    <row r="2031" spans="27:47" x14ac:dyDescent="0.2">
      <c r="AA2031" s="228"/>
      <c r="AB2031" s="228"/>
      <c r="AC2031" s="228"/>
      <c r="AD2031" s="228"/>
      <c r="AE2031" s="228"/>
      <c r="AG2031" s="246"/>
      <c r="AN2031" s="228"/>
      <c r="AO2031" s="228"/>
      <c r="AP2031" s="228"/>
      <c r="AQ2031" s="228"/>
      <c r="AR2031" s="228"/>
      <c r="AS2031" s="228"/>
      <c r="AT2031" s="228"/>
      <c r="AU2031" s="228"/>
    </row>
    <row r="2032" spans="27:47" x14ac:dyDescent="0.2">
      <c r="AA2032" s="228"/>
      <c r="AB2032" s="228"/>
      <c r="AC2032" s="228"/>
      <c r="AD2032" s="228"/>
      <c r="AE2032" s="228"/>
      <c r="AG2032" s="246"/>
      <c r="AN2032" s="228"/>
      <c r="AO2032" s="228"/>
      <c r="AP2032" s="228"/>
      <c r="AQ2032" s="228"/>
      <c r="AR2032" s="228"/>
      <c r="AS2032" s="228"/>
      <c r="AT2032" s="228"/>
      <c r="AU2032" s="228"/>
    </row>
    <row r="2033" spans="27:47" x14ac:dyDescent="0.2">
      <c r="AA2033" s="228"/>
      <c r="AB2033" s="228"/>
      <c r="AC2033" s="228"/>
      <c r="AD2033" s="228"/>
      <c r="AE2033" s="228"/>
      <c r="AG2033" s="246"/>
      <c r="AN2033" s="228"/>
      <c r="AO2033" s="228"/>
      <c r="AP2033" s="228"/>
      <c r="AQ2033" s="228"/>
      <c r="AR2033" s="228"/>
      <c r="AS2033" s="228"/>
      <c r="AT2033" s="228"/>
      <c r="AU2033" s="228"/>
    </row>
    <row r="2034" spans="27:47" x14ac:dyDescent="0.2">
      <c r="AA2034" s="228"/>
      <c r="AB2034" s="228"/>
      <c r="AC2034" s="228"/>
      <c r="AD2034" s="228"/>
      <c r="AE2034" s="228"/>
      <c r="AG2034" s="246"/>
      <c r="AN2034" s="228"/>
      <c r="AO2034" s="228"/>
      <c r="AP2034" s="228"/>
      <c r="AQ2034" s="228"/>
      <c r="AR2034" s="228"/>
      <c r="AS2034" s="228"/>
      <c r="AT2034" s="228"/>
      <c r="AU2034" s="228"/>
    </row>
    <row r="2035" spans="27:47" x14ac:dyDescent="0.2">
      <c r="AA2035" s="228"/>
      <c r="AB2035" s="228"/>
      <c r="AC2035" s="228"/>
      <c r="AD2035" s="228"/>
      <c r="AE2035" s="228"/>
      <c r="AG2035" s="246"/>
      <c r="AN2035" s="228"/>
      <c r="AO2035" s="228"/>
      <c r="AP2035" s="228"/>
      <c r="AQ2035" s="228"/>
      <c r="AR2035" s="228"/>
      <c r="AS2035" s="228"/>
      <c r="AT2035" s="228"/>
      <c r="AU2035" s="228"/>
    </row>
    <row r="2036" spans="27:47" x14ac:dyDescent="0.2">
      <c r="AA2036" s="228"/>
      <c r="AB2036" s="228"/>
      <c r="AC2036" s="228"/>
      <c r="AD2036" s="228"/>
      <c r="AE2036" s="228"/>
      <c r="AG2036" s="246"/>
      <c r="AN2036" s="228"/>
      <c r="AO2036" s="228"/>
      <c r="AP2036" s="228"/>
      <c r="AQ2036" s="228"/>
      <c r="AR2036" s="228"/>
      <c r="AS2036" s="228"/>
      <c r="AT2036" s="228"/>
      <c r="AU2036" s="228"/>
    </row>
    <row r="2037" spans="27:47" x14ac:dyDescent="0.2">
      <c r="AA2037" s="228"/>
      <c r="AB2037" s="228"/>
      <c r="AC2037" s="228"/>
      <c r="AD2037" s="228"/>
      <c r="AE2037" s="228"/>
      <c r="AG2037" s="246"/>
      <c r="AN2037" s="228"/>
      <c r="AO2037" s="228"/>
      <c r="AP2037" s="228"/>
      <c r="AQ2037" s="228"/>
      <c r="AR2037" s="228"/>
      <c r="AS2037" s="228"/>
      <c r="AT2037" s="228"/>
      <c r="AU2037" s="228"/>
    </row>
    <row r="2038" spans="27:47" x14ac:dyDescent="0.2">
      <c r="AA2038" s="228"/>
      <c r="AB2038" s="228"/>
      <c r="AC2038" s="228"/>
      <c r="AD2038" s="228"/>
      <c r="AE2038" s="228"/>
      <c r="AG2038" s="246"/>
      <c r="AN2038" s="228"/>
      <c r="AO2038" s="228"/>
      <c r="AP2038" s="228"/>
      <c r="AQ2038" s="228"/>
      <c r="AR2038" s="228"/>
      <c r="AS2038" s="228"/>
      <c r="AT2038" s="228"/>
      <c r="AU2038" s="228"/>
    </row>
    <row r="2039" spans="27:47" x14ac:dyDescent="0.2">
      <c r="AA2039" s="228"/>
      <c r="AB2039" s="228"/>
      <c r="AC2039" s="228"/>
      <c r="AD2039" s="228"/>
      <c r="AE2039" s="228"/>
      <c r="AG2039" s="246"/>
      <c r="AN2039" s="228"/>
      <c r="AO2039" s="228"/>
      <c r="AP2039" s="228"/>
      <c r="AQ2039" s="228"/>
      <c r="AR2039" s="228"/>
      <c r="AS2039" s="228"/>
      <c r="AT2039" s="228"/>
      <c r="AU2039" s="228"/>
    </row>
    <row r="2040" spans="27:47" x14ac:dyDescent="0.2">
      <c r="AA2040" s="228"/>
      <c r="AB2040" s="228"/>
      <c r="AC2040" s="228"/>
      <c r="AD2040" s="228"/>
      <c r="AE2040" s="228"/>
      <c r="AG2040" s="246"/>
      <c r="AN2040" s="228"/>
      <c r="AO2040" s="228"/>
      <c r="AP2040" s="228"/>
      <c r="AQ2040" s="228"/>
      <c r="AR2040" s="228"/>
      <c r="AS2040" s="228"/>
      <c r="AT2040" s="228"/>
      <c r="AU2040" s="228"/>
    </row>
    <row r="2041" spans="27:47" x14ac:dyDescent="0.2">
      <c r="AA2041" s="228"/>
      <c r="AB2041" s="228"/>
      <c r="AC2041" s="228"/>
      <c r="AD2041" s="228"/>
      <c r="AE2041" s="228"/>
      <c r="AG2041" s="246"/>
      <c r="AN2041" s="228"/>
      <c r="AO2041" s="228"/>
      <c r="AP2041" s="228"/>
      <c r="AQ2041" s="228"/>
      <c r="AR2041" s="228"/>
      <c r="AS2041" s="228"/>
      <c r="AT2041" s="228"/>
      <c r="AU2041" s="228"/>
    </row>
    <row r="2042" spans="27:47" x14ac:dyDescent="0.2">
      <c r="AA2042" s="228"/>
      <c r="AB2042" s="228"/>
      <c r="AC2042" s="228"/>
      <c r="AD2042" s="228"/>
      <c r="AE2042" s="228"/>
      <c r="AG2042" s="246"/>
      <c r="AN2042" s="228"/>
      <c r="AO2042" s="228"/>
      <c r="AP2042" s="228"/>
      <c r="AQ2042" s="228"/>
      <c r="AR2042" s="228"/>
      <c r="AS2042" s="228"/>
      <c r="AT2042" s="228"/>
      <c r="AU2042" s="228"/>
    </row>
    <row r="2043" spans="27:47" x14ac:dyDescent="0.2">
      <c r="AA2043" s="228"/>
      <c r="AB2043" s="228"/>
      <c r="AC2043" s="228"/>
      <c r="AD2043" s="228"/>
      <c r="AE2043" s="228"/>
      <c r="AG2043" s="246"/>
      <c r="AN2043" s="228"/>
      <c r="AO2043" s="228"/>
      <c r="AP2043" s="228"/>
      <c r="AQ2043" s="228"/>
      <c r="AR2043" s="228"/>
      <c r="AS2043" s="228"/>
      <c r="AT2043" s="228"/>
      <c r="AU2043" s="228"/>
    </row>
    <row r="2044" spans="27:47" x14ac:dyDescent="0.2">
      <c r="AA2044" s="228"/>
      <c r="AB2044" s="228"/>
      <c r="AC2044" s="228"/>
      <c r="AD2044" s="228"/>
      <c r="AE2044" s="228"/>
      <c r="AG2044" s="246"/>
      <c r="AN2044" s="228"/>
      <c r="AO2044" s="228"/>
      <c r="AP2044" s="228"/>
      <c r="AQ2044" s="228"/>
      <c r="AR2044" s="228"/>
      <c r="AS2044" s="228"/>
      <c r="AT2044" s="228"/>
      <c r="AU2044" s="228"/>
    </row>
    <row r="2045" spans="27:47" x14ac:dyDescent="0.2">
      <c r="AA2045" s="228"/>
      <c r="AB2045" s="228"/>
      <c r="AC2045" s="228"/>
      <c r="AD2045" s="228"/>
      <c r="AE2045" s="228"/>
      <c r="AG2045" s="246"/>
      <c r="AN2045" s="228"/>
      <c r="AO2045" s="228"/>
      <c r="AP2045" s="228"/>
      <c r="AQ2045" s="228"/>
      <c r="AR2045" s="228"/>
      <c r="AS2045" s="228"/>
      <c r="AT2045" s="228"/>
      <c r="AU2045" s="228"/>
    </row>
    <row r="2046" spans="27:47" x14ac:dyDescent="0.2">
      <c r="AA2046" s="228"/>
      <c r="AB2046" s="228"/>
      <c r="AC2046" s="228"/>
      <c r="AD2046" s="228"/>
      <c r="AE2046" s="228"/>
      <c r="AG2046" s="246"/>
      <c r="AN2046" s="228"/>
      <c r="AO2046" s="228"/>
      <c r="AP2046" s="228"/>
      <c r="AQ2046" s="228"/>
      <c r="AR2046" s="228"/>
      <c r="AS2046" s="228"/>
      <c r="AT2046" s="228"/>
      <c r="AU2046" s="228"/>
    </row>
    <row r="2047" spans="27:47" x14ac:dyDescent="0.2">
      <c r="AA2047" s="228"/>
      <c r="AB2047" s="228"/>
      <c r="AC2047" s="228"/>
      <c r="AD2047" s="228"/>
      <c r="AE2047" s="228"/>
      <c r="AG2047" s="246"/>
      <c r="AN2047" s="228"/>
      <c r="AO2047" s="228"/>
      <c r="AP2047" s="228"/>
      <c r="AQ2047" s="228"/>
      <c r="AR2047" s="228"/>
      <c r="AS2047" s="228"/>
      <c r="AT2047" s="228"/>
      <c r="AU2047" s="228"/>
    </row>
    <row r="2048" spans="27:47" x14ac:dyDescent="0.2">
      <c r="AA2048" s="228"/>
      <c r="AB2048" s="228"/>
      <c r="AC2048" s="228"/>
      <c r="AD2048" s="228"/>
      <c r="AE2048" s="228"/>
      <c r="AG2048" s="246"/>
      <c r="AN2048" s="228"/>
      <c r="AO2048" s="228"/>
      <c r="AP2048" s="228"/>
      <c r="AQ2048" s="228"/>
      <c r="AR2048" s="228"/>
      <c r="AS2048" s="228"/>
      <c r="AT2048" s="228"/>
      <c r="AU2048" s="228"/>
    </row>
    <row r="2049" spans="27:47" x14ac:dyDescent="0.2">
      <c r="AA2049" s="228"/>
      <c r="AB2049" s="228"/>
      <c r="AC2049" s="228"/>
      <c r="AD2049" s="228"/>
      <c r="AE2049" s="228"/>
      <c r="AG2049" s="246"/>
      <c r="AN2049" s="228"/>
      <c r="AO2049" s="228"/>
      <c r="AP2049" s="228"/>
      <c r="AQ2049" s="228"/>
      <c r="AR2049" s="228"/>
      <c r="AS2049" s="228"/>
      <c r="AT2049" s="228"/>
      <c r="AU2049" s="228"/>
    </row>
    <row r="2050" spans="27:47" x14ac:dyDescent="0.2">
      <c r="AA2050" s="228"/>
      <c r="AB2050" s="228"/>
      <c r="AC2050" s="228"/>
      <c r="AD2050" s="228"/>
      <c r="AE2050" s="228"/>
      <c r="AG2050" s="246"/>
      <c r="AN2050" s="228"/>
      <c r="AO2050" s="228"/>
      <c r="AP2050" s="228"/>
      <c r="AQ2050" s="228"/>
      <c r="AR2050" s="228"/>
      <c r="AS2050" s="228"/>
      <c r="AT2050" s="228"/>
      <c r="AU2050" s="228"/>
    </row>
    <row r="2051" spans="27:47" x14ac:dyDescent="0.2">
      <c r="AA2051" s="228"/>
      <c r="AB2051" s="228"/>
      <c r="AC2051" s="228"/>
      <c r="AD2051" s="228"/>
      <c r="AE2051" s="228"/>
      <c r="AG2051" s="246"/>
      <c r="AN2051" s="228"/>
      <c r="AO2051" s="228"/>
      <c r="AP2051" s="228"/>
      <c r="AQ2051" s="228"/>
      <c r="AR2051" s="228"/>
      <c r="AS2051" s="228"/>
      <c r="AT2051" s="228"/>
      <c r="AU2051" s="228"/>
    </row>
    <row r="2052" spans="27:47" x14ac:dyDescent="0.2">
      <c r="AA2052" s="228"/>
      <c r="AB2052" s="228"/>
      <c r="AC2052" s="228"/>
      <c r="AD2052" s="228"/>
      <c r="AE2052" s="228"/>
      <c r="AG2052" s="246"/>
      <c r="AN2052" s="228"/>
      <c r="AO2052" s="228"/>
      <c r="AP2052" s="228"/>
      <c r="AQ2052" s="228"/>
      <c r="AR2052" s="228"/>
      <c r="AS2052" s="228"/>
      <c r="AT2052" s="228"/>
      <c r="AU2052" s="228"/>
    </row>
    <row r="2053" spans="27:47" x14ac:dyDescent="0.2">
      <c r="AA2053" s="228"/>
      <c r="AB2053" s="228"/>
      <c r="AC2053" s="228"/>
      <c r="AD2053" s="228"/>
      <c r="AE2053" s="228"/>
      <c r="AG2053" s="246"/>
      <c r="AN2053" s="228"/>
      <c r="AO2053" s="228"/>
      <c r="AP2053" s="228"/>
      <c r="AQ2053" s="228"/>
      <c r="AR2053" s="228"/>
      <c r="AS2053" s="228"/>
      <c r="AT2053" s="228"/>
      <c r="AU2053" s="228"/>
    </row>
    <row r="2054" spans="27:47" x14ac:dyDescent="0.2">
      <c r="AA2054" s="228"/>
      <c r="AB2054" s="228"/>
      <c r="AC2054" s="228"/>
      <c r="AD2054" s="228"/>
      <c r="AE2054" s="228"/>
      <c r="AG2054" s="246"/>
      <c r="AN2054" s="228"/>
      <c r="AO2054" s="228"/>
      <c r="AP2054" s="228"/>
      <c r="AQ2054" s="228"/>
      <c r="AR2054" s="228"/>
      <c r="AS2054" s="228"/>
      <c r="AT2054" s="228"/>
      <c r="AU2054" s="228"/>
    </row>
    <row r="2055" spans="27:47" x14ac:dyDescent="0.2">
      <c r="AA2055" s="228"/>
      <c r="AB2055" s="228"/>
      <c r="AC2055" s="228"/>
      <c r="AD2055" s="228"/>
      <c r="AE2055" s="228"/>
      <c r="AG2055" s="246"/>
      <c r="AN2055" s="228"/>
      <c r="AO2055" s="228"/>
      <c r="AP2055" s="228"/>
      <c r="AQ2055" s="228"/>
      <c r="AR2055" s="228"/>
      <c r="AS2055" s="228"/>
      <c r="AT2055" s="228"/>
      <c r="AU2055" s="228"/>
    </row>
    <row r="2056" spans="27:47" x14ac:dyDescent="0.2">
      <c r="AA2056" s="228"/>
      <c r="AB2056" s="228"/>
      <c r="AC2056" s="228"/>
      <c r="AD2056" s="228"/>
      <c r="AE2056" s="228"/>
      <c r="AG2056" s="246"/>
      <c r="AN2056" s="228"/>
      <c r="AO2056" s="228"/>
      <c r="AP2056" s="228"/>
      <c r="AQ2056" s="228"/>
      <c r="AR2056" s="228"/>
      <c r="AS2056" s="228"/>
      <c r="AT2056" s="228"/>
      <c r="AU2056" s="228"/>
    </row>
    <row r="2057" spans="27:47" x14ac:dyDescent="0.2">
      <c r="AA2057" s="228"/>
      <c r="AB2057" s="228"/>
      <c r="AC2057" s="228"/>
      <c r="AD2057" s="228"/>
      <c r="AE2057" s="228"/>
      <c r="AG2057" s="246"/>
      <c r="AN2057" s="228"/>
      <c r="AO2057" s="228"/>
      <c r="AP2057" s="228"/>
      <c r="AQ2057" s="228"/>
      <c r="AR2057" s="228"/>
      <c r="AS2057" s="228"/>
      <c r="AT2057" s="228"/>
      <c r="AU2057" s="228"/>
    </row>
    <row r="2058" spans="27:47" x14ac:dyDescent="0.2">
      <c r="AA2058" s="228"/>
      <c r="AB2058" s="228"/>
      <c r="AC2058" s="228"/>
      <c r="AD2058" s="228"/>
      <c r="AE2058" s="228"/>
      <c r="AG2058" s="246"/>
      <c r="AN2058" s="228"/>
      <c r="AO2058" s="228"/>
      <c r="AP2058" s="228"/>
      <c r="AQ2058" s="228"/>
      <c r="AR2058" s="228"/>
      <c r="AS2058" s="228"/>
      <c r="AT2058" s="228"/>
      <c r="AU2058" s="228"/>
    </row>
    <row r="2059" spans="27:47" x14ac:dyDescent="0.2">
      <c r="AA2059" s="228"/>
      <c r="AB2059" s="228"/>
      <c r="AC2059" s="228"/>
      <c r="AD2059" s="228"/>
      <c r="AE2059" s="228"/>
      <c r="AG2059" s="246"/>
      <c r="AN2059" s="228"/>
      <c r="AO2059" s="228"/>
      <c r="AP2059" s="228"/>
      <c r="AQ2059" s="228"/>
      <c r="AR2059" s="228"/>
      <c r="AS2059" s="228"/>
      <c r="AT2059" s="228"/>
      <c r="AU2059" s="228"/>
    </row>
    <row r="2060" spans="27:47" x14ac:dyDescent="0.2">
      <c r="AA2060" s="228"/>
      <c r="AB2060" s="228"/>
      <c r="AC2060" s="228"/>
      <c r="AD2060" s="228"/>
      <c r="AE2060" s="228"/>
      <c r="AG2060" s="246"/>
      <c r="AN2060" s="228"/>
      <c r="AO2060" s="228"/>
      <c r="AP2060" s="228"/>
      <c r="AQ2060" s="228"/>
      <c r="AR2060" s="228"/>
      <c r="AS2060" s="228"/>
      <c r="AT2060" s="228"/>
      <c r="AU2060" s="228"/>
    </row>
    <row r="2061" spans="27:47" x14ac:dyDescent="0.2">
      <c r="AA2061" s="228"/>
      <c r="AB2061" s="228"/>
      <c r="AC2061" s="228"/>
      <c r="AD2061" s="228"/>
      <c r="AE2061" s="228"/>
      <c r="AG2061" s="246"/>
      <c r="AN2061" s="228"/>
      <c r="AO2061" s="228"/>
      <c r="AP2061" s="228"/>
      <c r="AQ2061" s="228"/>
      <c r="AR2061" s="228"/>
      <c r="AS2061" s="228"/>
      <c r="AT2061" s="228"/>
      <c r="AU2061" s="228"/>
    </row>
    <row r="2062" spans="27:47" x14ac:dyDescent="0.2">
      <c r="AA2062" s="228"/>
      <c r="AB2062" s="228"/>
      <c r="AC2062" s="228"/>
      <c r="AD2062" s="228"/>
      <c r="AE2062" s="228"/>
      <c r="AG2062" s="246"/>
      <c r="AN2062" s="228"/>
      <c r="AO2062" s="228"/>
      <c r="AP2062" s="228"/>
      <c r="AQ2062" s="228"/>
      <c r="AR2062" s="228"/>
      <c r="AS2062" s="228"/>
      <c r="AT2062" s="228"/>
      <c r="AU2062" s="228"/>
    </row>
    <row r="2063" spans="27:47" x14ac:dyDescent="0.2">
      <c r="AA2063" s="228"/>
      <c r="AB2063" s="228"/>
      <c r="AC2063" s="228"/>
      <c r="AD2063" s="228"/>
      <c r="AE2063" s="228"/>
      <c r="AG2063" s="246"/>
      <c r="AN2063" s="228"/>
      <c r="AO2063" s="228"/>
      <c r="AP2063" s="228"/>
      <c r="AQ2063" s="228"/>
      <c r="AR2063" s="228"/>
      <c r="AS2063" s="228"/>
      <c r="AT2063" s="228"/>
      <c r="AU2063" s="228"/>
    </row>
    <row r="2064" spans="27:47" x14ac:dyDescent="0.2">
      <c r="AA2064" s="228"/>
      <c r="AB2064" s="228"/>
      <c r="AC2064" s="228"/>
      <c r="AD2064" s="228"/>
      <c r="AE2064" s="228"/>
      <c r="AG2064" s="246"/>
      <c r="AN2064" s="228"/>
      <c r="AO2064" s="228"/>
      <c r="AP2064" s="228"/>
      <c r="AQ2064" s="228"/>
      <c r="AR2064" s="228"/>
      <c r="AS2064" s="228"/>
      <c r="AT2064" s="228"/>
      <c r="AU2064" s="228"/>
    </row>
    <row r="2065" spans="27:47" x14ac:dyDescent="0.2">
      <c r="AA2065" s="228"/>
      <c r="AB2065" s="228"/>
      <c r="AC2065" s="228"/>
      <c r="AD2065" s="228"/>
      <c r="AE2065" s="228"/>
      <c r="AG2065" s="246"/>
      <c r="AN2065" s="228"/>
      <c r="AO2065" s="228"/>
      <c r="AP2065" s="228"/>
      <c r="AQ2065" s="228"/>
      <c r="AR2065" s="228"/>
      <c r="AS2065" s="228"/>
      <c r="AT2065" s="228"/>
      <c r="AU2065" s="228"/>
    </row>
    <row r="2066" spans="27:47" x14ac:dyDescent="0.2">
      <c r="AA2066" s="228"/>
      <c r="AB2066" s="228"/>
      <c r="AC2066" s="228"/>
      <c r="AD2066" s="228"/>
      <c r="AE2066" s="228"/>
      <c r="AG2066" s="246"/>
      <c r="AN2066" s="228"/>
      <c r="AO2066" s="228"/>
      <c r="AP2066" s="228"/>
      <c r="AQ2066" s="228"/>
      <c r="AR2066" s="228"/>
      <c r="AS2066" s="228"/>
      <c r="AT2066" s="228"/>
      <c r="AU2066" s="228"/>
    </row>
    <row r="2067" spans="27:47" x14ac:dyDescent="0.2">
      <c r="AA2067" s="228"/>
      <c r="AB2067" s="228"/>
      <c r="AC2067" s="228"/>
      <c r="AD2067" s="228"/>
      <c r="AE2067" s="228"/>
      <c r="AG2067" s="246"/>
      <c r="AN2067" s="228"/>
      <c r="AO2067" s="228"/>
      <c r="AP2067" s="228"/>
      <c r="AQ2067" s="228"/>
      <c r="AR2067" s="228"/>
      <c r="AS2067" s="228"/>
      <c r="AT2067" s="228"/>
      <c r="AU2067" s="228"/>
    </row>
    <row r="2068" spans="27:47" x14ac:dyDescent="0.2">
      <c r="AA2068" s="228"/>
      <c r="AB2068" s="228"/>
      <c r="AC2068" s="228"/>
      <c r="AD2068" s="228"/>
      <c r="AE2068" s="228"/>
      <c r="AG2068" s="246"/>
      <c r="AN2068" s="228"/>
      <c r="AO2068" s="228"/>
      <c r="AP2068" s="228"/>
      <c r="AQ2068" s="228"/>
      <c r="AR2068" s="228"/>
      <c r="AS2068" s="228"/>
      <c r="AT2068" s="228"/>
      <c r="AU2068" s="228"/>
    </row>
    <row r="2069" spans="27:47" x14ac:dyDescent="0.2">
      <c r="AA2069" s="228"/>
      <c r="AB2069" s="228"/>
      <c r="AC2069" s="228"/>
      <c r="AD2069" s="228"/>
      <c r="AE2069" s="228"/>
      <c r="AG2069" s="246"/>
      <c r="AN2069" s="228"/>
      <c r="AO2069" s="228"/>
      <c r="AP2069" s="228"/>
      <c r="AQ2069" s="228"/>
      <c r="AR2069" s="228"/>
      <c r="AS2069" s="228"/>
      <c r="AT2069" s="228"/>
      <c r="AU2069" s="228"/>
    </row>
    <row r="2070" spans="27:47" x14ac:dyDescent="0.2">
      <c r="AA2070" s="228"/>
      <c r="AB2070" s="228"/>
      <c r="AC2070" s="228"/>
      <c r="AD2070" s="228"/>
      <c r="AE2070" s="228"/>
      <c r="AG2070" s="246"/>
      <c r="AN2070" s="228"/>
      <c r="AO2070" s="228"/>
      <c r="AP2070" s="228"/>
      <c r="AQ2070" s="228"/>
      <c r="AR2070" s="228"/>
      <c r="AS2070" s="228"/>
      <c r="AT2070" s="228"/>
      <c r="AU2070" s="228"/>
    </row>
    <row r="2071" spans="27:47" x14ac:dyDescent="0.2">
      <c r="AA2071" s="228"/>
      <c r="AB2071" s="228"/>
      <c r="AC2071" s="228"/>
      <c r="AD2071" s="228"/>
      <c r="AE2071" s="228"/>
      <c r="AF2071" s="245"/>
      <c r="AG2071" s="246"/>
      <c r="AN2071" s="228"/>
      <c r="AO2071" s="228"/>
      <c r="AP2071" s="228"/>
      <c r="AQ2071" s="228"/>
      <c r="AR2071" s="228"/>
      <c r="AS2071" s="228"/>
      <c r="AT2071" s="228"/>
      <c r="AU2071" s="228"/>
    </row>
    <row r="2072" spans="27:47" x14ac:dyDescent="0.2">
      <c r="AA2072" s="228"/>
      <c r="AB2072" s="228"/>
      <c r="AC2072" s="228"/>
      <c r="AD2072" s="228"/>
      <c r="AE2072" s="228"/>
      <c r="AF2072" s="245"/>
      <c r="AG2072" s="246"/>
      <c r="AN2072" s="228"/>
      <c r="AO2072" s="228"/>
      <c r="AP2072" s="228"/>
      <c r="AQ2072" s="228"/>
      <c r="AR2072" s="228"/>
      <c r="AS2072" s="228"/>
      <c r="AT2072" s="228"/>
      <c r="AU2072" s="228"/>
    </row>
    <row r="2073" spans="27:47" x14ac:dyDescent="0.2">
      <c r="AA2073" s="228"/>
      <c r="AB2073" s="228"/>
      <c r="AC2073" s="228"/>
      <c r="AD2073" s="228"/>
      <c r="AE2073" s="228"/>
      <c r="AF2073" s="245"/>
      <c r="AG2073" s="246"/>
      <c r="AN2073" s="228"/>
      <c r="AO2073" s="228"/>
      <c r="AP2073" s="228"/>
      <c r="AQ2073" s="228"/>
      <c r="AR2073" s="228"/>
      <c r="AS2073" s="228"/>
      <c r="AT2073" s="228"/>
      <c r="AU2073" s="228"/>
    </row>
    <row r="2074" spans="27:47" x14ac:dyDescent="0.2">
      <c r="AA2074" s="228"/>
      <c r="AB2074" s="228"/>
      <c r="AC2074" s="228"/>
      <c r="AD2074" s="228"/>
      <c r="AE2074" s="228"/>
      <c r="AF2074" s="245"/>
      <c r="AG2074" s="246"/>
      <c r="AN2074" s="228"/>
      <c r="AO2074" s="228"/>
      <c r="AP2074" s="228"/>
      <c r="AQ2074" s="228"/>
      <c r="AR2074" s="228"/>
      <c r="AS2074" s="228"/>
      <c r="AT2074" s="228"/>
      <c r="AU2074" s="228"/>
    </row>
    <row r="2075" spans="27:47" x14ac:dyDescent="0.2">
      <c r="AA2075" s="228"/>
      <c r="AB2075" s="228"/>
      <c r="AC2075" s="228"/>
      <c r="AD2075" s="228"/>
      <c r="AE2075" s="228"/>
      <c r="AF2075" s="245"/>
      <c r="AG2075" s="246"/>
      <c r="AN2075" s="228"/>
      <c r="AO2075" s="228"/>
      <c r="AP2075" s="228"/>
      <c r="AQ2075" s="228"/>
      <c r="AR2075" s="228"/>
      <c r="AS2075" s="228"/>
      <c r="AT2075" s="228"/>
      <c r="AU2075" s="228"/>
    </row>
    <row r="2076" spans="27:47" x14ac:dyDescent="0.2">
      <c r="AA2076" s="228"/>
      <c r="AB2076" s="228"/>
      <c r="AC2076" s="228"/>
      <c r="AD2076" s="228"/>
      <c r="AE2076" s="228"/>
      <c r="AF2076" s="245"/>
      <c r="AG2076" s="246"/>
      <c r="AN2076" s="228"/>
      <c r="AO2076" s="228"/>
      <c r="AP2076" s="228"/>
      <c r="AQ2076" s="228"/>
      <c r="AR2076" s="228"/>
      <c r="AS2076" s="228"/>
      <c r="AT2076" s="228"/>
      <c r="AU2076" s="228"/>
    </row>
    <row r="2077" spans="27:47" x14ac:dyDescent="0.2">
      <c r="AA2077" s="228"/>
      <c r="AB2077" s="228"/>
      <c r="AC2077" s="228"/>
      <c r="AD2077" s="228"/>
      <c r="AE2077" s="228"/>
      <c r="AF2077" s="245"/>
      <c r="AG2077" s="246"/>
      <c r="AN2077" s="228"/>
      <c r="AO2077" s="228"/>
      <c r="AP2077" s="228"/>
      <c r="AQ2077" s="228"/>
      <c r="AR2077" s="228"/>
      <c r="AS2077" s="228"/>
      <c r="AT2077" s="228"/>
      <c r="AU2077" s="228"/>
    </row>
    <row r="2078" spans="27:47" x14ac:dyDescent="0.2">
      <c r="AA2078" s="228"/>
      <c r="AB2078" s="228"/>
      <c r="AC2078" s="228"/>
      <c r="AD2078" s="228"/>
      <c r="AE2078" s="228"/>
      <c r="AF2078" s="245"/>
      <c r="AG2078" s="246"/>
      <c r="AN2078" s="228"/>
      <c r="AO2078" s="228"/>
      <c r="AP2078" s="228"/>
      <c r="AQ2078" s="228"/>
      <c r="AR2078" s="228"/>
      <c r="AS2078" s="228"/>
      <c r="AT2078" s="228"/>
      <c r="AU2078" s="228"/>
    </row>
    <row r="2079" spans="27:47" x14ac:dyDescent="0.2">
      <c r="AA2079" s="228"/>
      <c r="AB2079" s="228"/>
      <c r="AC2079" s="228"/>
      <c r="AD2079" s="228"/>
      <c r="AE2079" s="228"/>
      <c r="AF2079" s="245"/>
      <c r="AG2079" s="246"/>
      <c r="AN2079" s="228"/>
      <c r="AO2079" s="228"/>
      <c r="AP2079" s="228"/>
      <c r="AQ2079" s="228"/>
      <c r="AR2079" s="228"/>
      <c r="AS2079" s="228"/>
      <c r="AT2079" s="228"/>
      <c r="AU2079" s="228"/>
    </row>
    <row r="2080" spans="27:47" x14ac:dyDescent="0.2">
      <c r="AA2080" s="228"/>
      <c r="AB2080" s="228"/>
      <c r="AC2080" s="228"/>
      <c r="AD2080" s="228"/>
      <c r="AE2080" s="228"/>
      <c r="AF2080" s="245"/>
      <c r="AG2080" s="246"/>
      <c r="AN2080" s="228"/>
      <c r="AO2080" s="228"/>
      <c r="AP2080" s="228"/>
      <c r="AQ2080" s="228"/>
      <c r="AR2080" s="228"/>
      <c r="AS2080" s="228"/>
      <c r="AT2080" s="228"/>
      <c r="AU2080" s="228"/>
    </row>
    <row r="2081" spans="27:47" x14ac:dyDescent="0.2">
      <c r="AA2081" s="228"/>
      <c r="AB2081" s="228"/>
      <c r="AC2081" s="228"/>
      <c r="AD2081" s="228"/>
      <c r="AE2081" s="228"/>
      <c r="AF2081" s="245"/>
      <c r="AG2081" s="246"/>
      <c r="AN2081" s="228"/>
      <c r="AO2081" s="228"/>
      <c r="AP2081" s="228"/>
      <c r="AQ2081" s="228"/>
      <c r="AR2081" s="228"/>
      <c r="AS2081" s="228"/>
      <c r="AT2081" s="228"/>
      <c r="AU2081" s="228"/>
    </row>
    <row r="2082" spans="27:47" x14ac:dyDescent="0.2">
      <c r="AA2082" s="228"/>
      <c r="AB2082" s="228"/>
      <c r="AC2082" s="228"/>
      <c r="AD2082" s="228"/>
      <c r="AE2082" s="228"/>
      <c r="AF2082" s="245"/>
      <c r="AG2082" s="246"/>
      <c r="AN2082" s="228"/>
      <c r="AO2082" s="228"/>
      <c r="AP2082" s="228"/>
      <c r="AQ2082" s="228"/>
      <c r="AR2082" s="228"/>
      <c r="AS2082" s="228"/>
      <c r="AT2082" s="228"/>
      <c r="AU2082" s="228"/>
    </row>
    <row r="2083" spans="27:47" x14ac:dyDescent="0.2">
      <c r="AA2083" s="228"/>
      <c r="AB2083" s="228"/>
      <c r="AC2083" s="228"/>
      <c r="AD2083" s="228"/>
      <c r="AE2083" s="228"/>
      <c r="AF2083" s="245"/>
      <c r="AG2083" s="246"/>
      <c r="AN2083" s="228"/>
      <c r="AO2083" s="228"/>
      <c r="AP2083" s="228"/>
      <c r="AQ2083" s="228"/>
      <c r="AR2083" s="228"/>
      <c r="AS2083" s="228"/>
      <c r="AT2083" s="228"/>
      <c r="AU2083" s="228"/>
    </row>
    <row r="2084" spans="27:47" x14ac:dyDescent="0.2">
      <c r="AA2084" s="228"/>
      <c r="AB2084" s="228"/>
      <c r="AC2084" s="228"/>
      <c r="AD2084" s="228"/>
      <c r="AE2084" s="228"/>
      <c r="AF2084" s="245"/>
      <c r="AG2084" s="246"/>
      <c r="AN2084" s="228"/>
      <c r="AO2084" s="228"/>
      <c r="AP2084" s="228"/>
      <c r="AQ2084" s="228"/>
      <c r="AR2084" s="228"/>
      <c r="AS2084" s="228"/>
      <c r="AT2084" s="228"/>
      <c r="AU2084" s="228"/>
    </row>
    <row r="2085" spans="27:47" x14ac:dyDescent="0.2">
      <c r="AA2085" s="228"/>
      <c r="AB2085" s="228"/>
      <c r="AC2085" s="228"/>
      <c r="AD2085" s="228"/>
      <c r="AE2085" s="228"/>
      <c r="AF2085" s="245"/>
      <c r="AG2085" s="246"/>
      <c r="AN2085" s="228"/>
      <c r="AO2085" s="228"/>
      <c r="AP2085" s="228"/>
      <c r="AQ2085" s="228"/>
      <c r="AR2085" s="228"/>
      <c r="AS2085" s="228"/>
      <c r="AT2085" s="228"/>
      <c r="AU2085" s="228"/>
    </row>
    <row r="2086" spans="27:47" x14ac:dyDescent="0.2">
      <c r="AA2086" s="228"/>
      <c r="AB2086" s="228"/>
      <c r="AC2086" s="228"/>
      <c r="AD2086" s="228"/>
      <c r="AE2086" s="228"/>
      <c r="AF2086" s="245"/>
      <c r="AG2086" s="246"/>
      <c r="AN2086" s="228"/>
      <c r="AO2086" s="228"/>
      <c r="AP2086" s="228"/>
      <c r="AQ2086" s="228"/>
      <c r="AR2086" s="228"/>
      <c r="AS2086" s="228"/>
      <c r="AT2086" s="228"/>
      <c r="AU2086" s="228"/>
    </row>
    <row r="2087" spans="27:47" x14ac:dyDescent="0.2">
      <c r="AA2087" s="228"/>
      <c r="AB2087" s="228"/>
      <c r="AC2087" s="228"/>
      <c r="AD2087" s="228"/>
      <c r="AE2087" s="228"/>
      <c r="AF2087" s="245"/>
      <c r="AG2087" s="246"/>
      <c r="AN2087" s="228"/>
      <c r="AO2087" s="228"/>
      <c r="AP2087" s="228"/>
      <c r="AQ2087" s="228"/>
      <c r="AR2087" s="228"/>
      <c r="AS2087" s="228"/>
      <c r="AT2087" s="228"/>
      <c r="AU2087" s="228"/>
    </row>
    <row r="2088" spans="27:47" x14ac:dyDescent="0.2">
      <c r="AA2088" s="228"/>
      <c r="AB2088" s="228"/>
      <c r="AC2088" s="228"/>
      <c r="AD2088" s="228"/>
      <c r="AE2088" s="228"/>
      <c r="AF2088" s="245"/>
      <c r="AG2088" s="246"/>
      <c r="AN2088" s="228"/>
      <c r="AO2088" s="228"/>
      <c r="AP2088" s="228"/>
      <c r="AQ2088" s="228"/>
      <c r="AR2088" s="228"/>
      <c r="AS2088" s="228"/>
      <c r="AT2088" s="228"/>
      <c r="AU2088" s="228"/>
    </row>
    <row r="2089" spans="27:47" x14ac:dyDescent="0.2">
      <c r="AA2089" s="228"/>
      <c r="AB2089" s="228"/>
      <c r="AC2089" s="228"/>
      <c r="AD2089" s="228"/>
      <c r="AE2089" s="228"/>
      <c r="AF2089" s="245"/>
      <c r="AG2089" s="246"/>
      <c r="AN2089" s="228"/>
      <c r="AO2089" s="228"/>
      <c r="AP2089" s="228"/>
      <c r="AQ2089" s="228"/>
      <c r="AR2089" s="228"/>
      <c r="AS2089" s="228"/>
      <c r="AT2089" s="228"/>
      <c r="AU2089" s="228"/>
    </row>
    <row r="2090" spans="27:47" x14ac:dyDescent="0.2">
      <c r="AA2090" s="228"/>
      <c r="AB2090" s="228"/>
      <c r="AC2090" s="228"/>
      <c r="AD2090" s="228"/>
      <c r="AE2090" s="228"/>
      <c r="AF2090" s="245"/>
      <c r="AG2090" s="246"/>
      <c r="AN2090" s="228"/>
      <c r="AO2090" s="228"/>
      <c r="AP2090" s="228"/>
      <c r="AQ2090" s="228"/>
      <c r="AR2090" s="228"/>
      <c r="AS2090" s="228"/>
      <c r="AT2090" s="228"/>
      <c r="AU2090" s="228"/>
    </row>
    <row r="2091" spans="27:47" x14ac:dyDescent="0.2">
      <c r="AA2091" s="228"/>
      <c r="AB2091" s="228"/>
      <c r="AC2091" s="228"/>
      <c r="AD2091" s="228"/>
      <c r="AE2091" s="228"/>
      <c r="AF2091" s="245"/>
      <c r="AG2091" s="246"/>
      <c r="AN2091" s="228"/>
      <c r="AO2091" s="228"/>
      <c r="AP2091" s="228"/>
      <c r="AQ2091" s="228"/>
      <c r="AR2091" s="228"/>
      <c r="AS2091" s="228"/>
      <c r="AT2091" s="228"/>
      <c r="AU2091" s="228"/>
    </row>
    <row r="2092" spans="27:47" x14ac:dyDescent="0.2">
      <c r="AA2092" s="228"/>
      <c r="AB2092" s="228"/>
      <c r="AC2092" s="228"/>
      <c r="AD2092" s="228"/>
      <c r="AE2092" s="228"/>
      <c r="AF2092" s="245"/>
      <c r="AG2092" s="246"/>
      <c r="AN2092" s="228"/>
      <c r="AO2092" s="228"/>
      <c r="AP2092" s="228"/>
      <c r="AQ2092" s="228"/>
      <c r="AR2092" s="228"/>
      <c r="AS2092" s="228"/>
      <c r="AT2092" s="228"/>
      <c r="AU2092" s="228"/>
    </row>
    <row r="2093" spans="27:47" x14ac:dyDescent="0.2">
      <c r="AA2093" s="228"/>
      <c r="AB2093" s="228"/>
      <c r="AC2093" s="228"/>
      <c r="AD2093" s="228"/>
      <c r="AE2093" s="228"/>
      <c r="AF2093" s="245"/>
      <c r="AG2093" s="246"/>
      <c r="AN2093" s="228"/>
      <c r="AO2093" s="228"/>
      <c r="AP2093" s="228"/>
      <c r="AQ2093" s="228"/>
      <c r="AR2093" s="228"/>
      <c r="AS2093" s="228"/>
      <c r="AT2093" s="228"/>
      <c r="AU2093" s="228"/>
    </row>
    <row r="2094" spans="27:47" x14ac:dyDescent="0.2">
      <c r="AA2094" s="228"/>
      <c r="AB2094" s="228"/>
      <c r="AC2094" s="228"/>
      <c r="AD2094" s="228"/>
      <c r="AE2094" s="228"/>
      <c r="AF2094" s="245"/>
      <c r="AG2094" s="246"/>
      <c r="AN2094" s="228"/>
      <c r="AO2094" s="228"/>
      <c r="AP2094" s="228"/>
      <c r="AQ2094" s="228"/>
      <c r="AR2094" s="228"/>
      <c r="AS2094" s="228"/>
      <c r="AT2094" s="228"/>
      <c r="AU2094" s="228"/>
    </row>
    <row r="2095" spans="27:47" x14ac:dyDescent="0.2">
      <c r="AA2095" s="228"/>
      <c r="AB2095" s="228"/>
      <c r="AC2095" s="228"/>
      <c r="AD2095" s="228"/>
      <c r="AE2095" s="228"/>
      <c r="AF2095" s="245"/>
      <c r="AG2095" s="246"/>
      <c r="AN2095" s="228"/>
      <c r="AO2095" s="228"/>
      <c r="AP2095" s="228"/>
      <c r="AQ2095" s="228"/>
      <c r="AR2095" s="228"/>
      <c r="AS2095" s="228"/>
      <c r="AT2095" s="228"/>
      <c r="AU2095" s="228"/>
    </row>
    <row r="2096" spans="27:47" x14ac:dyDescent="0.2">
      <c r="AA2096" s="228"/>
      <c r="AB2096" s="228"/>
      <c r="AC2096" s="228"/>
      <c r="AD2096" s="228"/>
      <c r="AE2096" s="228"/>
      <c r="AF2096" s="245"/>
      <c r="AG2096" s="246"/>
      <c r="AN2096" s="228"/>
      <c r="AO2096" s="228"/>
      <c r="AP2096" s="228"/>
      <c r="AQ2096" s="228"/>
      <c r="AR2096" s="228"/>
      <c r="AS2096" s="228"/>
      <c r="AT2096" s="228"/>
      <c r="AU2096" s="228"/>
    </row>
    <row r="2097" spans="27:47" x14ac:dyDescent="0.2">
      <c r="AA2097" s="228"/>
      <c r="AB2097" s="228"/>
      <c r="AC2097" s="228"/>
      <c r="AD2097" s="228"/>
      <c r="AE2097" s="228"/>
      <c r="AF2097" s="245"/>
      <c r="AG2097" s="246"/>
      <c r="AN2097" s="228"/>
      <c r="AO2097" s="228"/>
      <c r="AP2097" s="228"/>
      <c r="AQ2097" s="228"/>
      <c r="AR2097" s="228"/>
      <c r="AS2097" s="228"/>
      <c r="AT2097" s="228"/>
      <c r="AU2097" s="228"/>
    </row>
    <row r="2098" spans="27:47" x14ac:dyDescent="0.2">
      <c r="AA2098" s="228"/>
      <c r="AB2098" s="228"/>
      <c r="AC2098" s="228"/>
      <c r="AD2098" s="228"/>
      <c r="AE2098" s="228"/>
      <c r="AF2098" s="245"/>
      <c r="AG2098" s="246"/>
      <c r="AN2098" s="228"/>
      <c r="AO2098" s="228"/>
      <c r="AP2098" s="228"/>
      <c r="AQ2098" s="228"/>
      <c r="AR2098" s="228"/>
      <c r="AS2098" s="228"/>
      <c r="AT2098" s="228"/>
      <c r="AU2098" s="228"/>
    </row>
    <row r="2099" spans="27:47" x14ac:dyDescent="0.2">
      <c r="AA2099" s="228"/>
      <c r="AB2099" s="228"/>
      <c r="AC2099" s="228"/>
      <c r="AD2099" s="228"/>
      <c r="AE2099" s="228"/>
      <c r="AF2099" s="245"/>
      <c r="AG2099" s="246"/>
      <c r="AN2099" s="228"/>
      <c r="AO2099" s="228"/>
      <c r="AP2099" s="228"/>
      <c r="AQ2099" s="228"/>
      <c r="AR2099" s="228"/>
      <c r="AS2099" s="228"/>
      <c r="AT2099" s="228"/>
      <c r="AU2099" s="228"/>
    </row>
    <row r="2100" spans="27:47" x14ac:dyDescent="0.2">
      <c r="AA2100" s="228"/>
      <c r="AB2100" s="228"/>
      <c r="AC2100" s="228"/>
      <c r="AD2100" s="228"/>
      <c r="AE2100" s="228"/>
      <c r="AF2100" s="245"/>
      <c r="AG2100" s="246"/>
      <c r="AN2100" s="228"/>
      <c r="AO2100" s="228"/>
      <c r="AP2100" s="228"/>
      <c r="AQ2100" s="228"/>
      <c r="AR2100" s="228"/>
      <c r="AS2100" s="228"/>
      <c r="AT2100" s="228"/>
      <c r="AU2100" s="228"/>
    </row>
    <row r="2101" spans="27:47" x14ac:dyDescent="0.2">
      <c r="AA2101" s="228"/>
      <c r="AB2101" s="228"/>
      <c r="AC2101" s="228"/>
      <c r="AD2101" s="228"/>
      <c r="AE2101" s="228"/>
      <c r="AF2101" s="245"/>
      <c r="AG2101" s="246"/>
      <c r="AN2101" s="228"/>
      <c r="AO2101" s="228"/>
      <c r="AP2101" s="228"/>
      <c r="AQ2101" s="228"/>
      <c r="AR2101" s="228"/>
      <c r="AS2101" s="228"/>
      <c r="AT2101" s="228"/>
      <c r="AU2101" s="228"/>
    </row>
    <row r="2102" spans="27:47" x14ac:dyDescent="0.2">
      <c r="AA2102" s="228"/>
      <c r="AB2102" s="228"/>
      <c r="AC2102" s="228"/>
      <c r="AD2102" s="228"/>
      <c r="AE2102" s="228"/>
      <c r="AF2102" s="245"/>
      <c r="AG2102" s="246"/>
      <c r="AN2102" s="228"/>
      <c r="AO2102" s="228"/>
      <c r="AP2102" s="228"/>
      <c r="AQ2102" s="228"/>
      <c r="AR2102" s="228"/>
      <c r="AS2102" s="228"/>
      <c r="AT2102" s="228"/>
      <c r="AU2102" s="228"/>
    </row>
    <row r="2103" spans="27:47" x14ac:dyDescent="0.2">
      <c r="AA2103" s="228"/>
      <c r="AB2103" s="228"/>
      <c r="AC2103" s="228"/>
      <c r="AD2103" s="228"/>
      <c r="AE2103" s="228"/>
      <c r="AF2103" s="245"/>
      <c r="AG2103" s="246"/>
      <c r="AN2103" s="228"/>
      <c r="AO2103" s="228"/>
      <c r="AP2103" s="228"/>
      <c r="AQ2103" s="228"/>
      <c r="AR2103" s="228"/>
      <c r="AS2103" s="228"/>
      <c r="AT2103" s="228"/>
      <c r="AU2103" s="228"/>
    </row>
    <row r="2104" spans="27:47" x14ac:dyDescent="0.2">
      <c r="AA2104" s="228"/>
      <c r="AB2104" s="228"/>
      <c r="AC2104" s="228"/>
      <c r="AD2104" s="228"/>
      <c r="AE2104" s="228"/>
      <c r="AF2104" s="245"/>
      <c r="AG2104" s="246"/>
      <c r="AN2104" s="228"/>
      <c r="AO2104" s="228"/>
      <c r="AP2104" s="228"/>
      <c r="AQ2104" s="228"/>
      <c r="AR2104" s="228"/>
      <c r="AS2104" s="228"/>
      <c r="AT2104" s="228"/>
      <c r="AU2104" s="228"/>
    </row>
    <row r="2105" spans="27:47" x14ac:dyDescent="0.2">
      <c r="AA2105" s="228"/>
      <c r="AB2105" s="228"/>
      <c r="AC2105" s="228"/>
      <c r="AD2105" s="228"/>
      <c r="AE2105" s="228"/>
      <c r="AF2105" s="245"/>
      <c r="AG2105" s="246"/>
      <c r="AN2105" s="228"/>
      <c r="AO2105" s="228"/>
      <c r="AP2105" s="228"/>
      <c r="AQ2105" s="228"/>
      <c r="AR2105" s="228"/>
      <c r="AS2105" s="228"/>
      <c r="AT2105" s="228"/>
      <c r="AU2105" s="228"/>
    </row>
    <row r="2106" spans="27:47" x14ac:dyDescent="0.2">
      <c r="AA2106" s="228"/>
      <c r="AB2106" s="228"/>
      <c r="AC2106" s="228"/>
      <c r="AD2106" s="228"/>
      <c r="AE2106" s="228"/>
      <c r="AF2106" s="245"/>
      <c r="AG2106" s="246"/>
      <c r="AN2106" s="228"/>
      <c r="AO2106" s="228"/>
      <c r="AP2106" s="228"/>
      <c r="AQ2106" s="228"/>
      <c r="AR2106" s="228"/>
      <c r="AS2106" s="228"/>
      <c r="AT2106" s="228"/>
      <c r="AU2106" s="228"/>
    </row>
    <row r="2107" spans="27:47" x14ac:dyDescent="0.2">
      <c r="AA2107" s="228"/>
      <c r="AB2107" s="228"/>
      <c r="AC2107" s="228"/>
      <c r="AD2107" s="228"/>
      <c r="AE2107" s="228"/>
      <c r="AF2107" s="245"/>
      <c r="AG2107" s="246"/>
      <c r="AN2107" s="228"/>
      <c r="AO2107" s="228"/>
      <c r="AP2107" s="228"/>
      <c r="AQ2107" s="228"/>
      <c r="AR2107" s="228"/>
      <c r="AS2107" s="228"/>
      <c r="AT2107" s="228"/>
      <c r="AU2107" s="228"/>
    </row>
    <row r="2108" spans="27:47" x14ac:dyDescent="0.2">
      <c r="AA2108" s="228"/>
      <c r="AB2108" s="228"/>
      <c r="AC2108" s="228"/>
      <c r="AD2108" s="228"/>
      <c r="AE2108" s="228"/>
      <c r="AF2108" s="245"/>
      <c r="AG2108" s="246"/>
      <c r="AN2108" s="228"/>
      <c r="AO2108" s="228"/>
      <c r="AP2108" s="228"/>
      <c r="AQ2108" s="228"/>
      <c r="AR2108" s="228"/>
      <c r="AS2108" s="228"/>
      <c r="AT2108" s="228"/>
      <c r="AU2108" s="228"/>
    </row>
    <row r="2109" spans="27:47" x14ac:dyDescent="0.2">
      <c r="AA2109" s="228"/>
      <c r="AB2109" s="228"/>
      <c r="AC2109" s="228"/>
      <c r="AD2109" s="228"/>
      <c r="AE2109" s="228"/>
      <c r="AF2109" s="245"/>
      <c r="AG2109" s="246"/>
      <c r="AN2109" s="228"/>
      <c r="AO2109" s="228"/>
      <c r="AP2109" s="228"/>
      <c r="AQ2109" s="228"/>
      <c r="AR2109" s="228"/>
      <c r="AS2109" s="228"/>
      <c r="AT2109" s="228"/>
      <c r="AU2109" s="228"/>
    </row>
    <row r="2110" spans="27:47" x14ac:dyDescent="0.2">
      <c r="AA2110" s="228"/>
      <c r="AB2110" s="228"/>
      <c r="AC2110" s="228"/>
      <c r="AD2110" s="228"/>
      <c r="AE2110" s="228"/>
      <c r="AF2110" s="245"/>
      <c r="AG2110" s="246"/>
      <c r="AN2110" s="228"/>
      <c r="AO2110" s="228"/>
      <c r="AP2110" s="228"/>
      <c r="AQ2110" s="228"/>
      <c r="AR2110" s="228"/>
      <c r="AS2110" s="228"/>
      <c r="AT2110" s="228"/>
      <c r="AU2110" s="228"/>
    </row>
    <row r="2111" spans="27:47" x14ac:dyDescent="0.2">
      <c r="AA2111" s="228"/>
      <c r="AB2111" s="228"/>
      <c r="AC2111" s="228"/>
      <c r="AD2111" s="228"/>
      <c r="AE2111" s="228"/>
      <c r="AF2111" s="245"/>
      <c r="AG2111" s="246"/>
      <c r="AN2111" s="228"/>
      <c r="AO2111" s="228"/>
      <c r="AP2111" s="228"/>
      <c r="AQ2111" s="228"/>
      <c r="AR2111" s="228"/>
      <c r="AS2111" s="228"/>
      <c r="AT2111" s="228"/>
      <c r="AU2111" s="228"/>
    </row>
    <row r="2112" spans="27:47" x14ac:dyDescent="0.2">
      <c r="AA2112" s="228"/>
      <c r="AB2112" s="228"/>
      <c r="AC2112" s="228"/>
      <c r="AD2112" s="228"/>
      <c r="AE2112" s="228"/>
      <c r="AF2112" s="245"/>
      <c r="AG2112" s="246"/>
      <c r="AN2112" s="228"/>
      <c r="AO2112" s="228"/>
      <c r="AP2112" s="228"/>
      <c r="AQ2112" s="228"/>
      <c r="AR2112" s="228"/>
      <c r="AS2112" s="228"/>
      <c r="AT2112" s="228"/>
      <c r="AU2112" s="228"/>
    </row>
    <row r="2113" spans="27:47" x14ac:dyDescent="0.2">
      <c r="AA2113" s="228"/>
      <c r="AB2113" s="228"/>
      <c r="AC2113" s="228"/>
      <c r="AD2113" s="228"/>
      <c r="AE2113" s="228"/>
      <c r="AF2113" s="245"/>
      <c r="AG2113" s="246"/>
      <c r="AN2113" s="228"/>
      <c r="AO2113" s="228"/>
      <c r="AP2113" s="228"/>
      <c r="AQ2113" s="228"/>
      <c r="AR2113" s="228"/>
      <c r="AS2113" s="228"/>
      <c r="AT2113" s="228"/>
      <c r="AU2113" s="228"/>
    </row>
    <row r="2114" spans="27:47" x14ac:dyDescent="0.2">
      <c r="AA2114" s="228"/>
      <c r="AB2114" s="228"/>
      <c r="AC2114" s="228"/>
      <c r="AD2114" s="228"/>
      <c r="AE2114" s="228"/>
      <c r="AF2114" s="245"/>
      <c r="AG2114" s="246"/>
      <c r="AN2114" s="228"/>
      <c r="AO2114" s="228"/>
      <c r="AP2114" s="228"/>
      <c r="AQ2114" s="228"/>
      <c r="AR2114" s="228"/>
      <c r="AS2114" s="228"/>
      <c r="AT2114" s="228"/>
      <c r="AU2114" s="228"/>
    </row>
    <row r="2115" spans="27:47" x14ac:dyDescent="0.2">
      <c r="AA2115" s="228"/>
      <c r="AB2115" s="228"/>
      <c r="AC2115" s="228"/>
      <c r="AD2115" s="228"/>
      <c r="AE2115" s="228"/>
      <c r="AF2115" s="245"/>
      <c r="AG2115" s="246"/>
      <c r="AN2115" s="228"/>
      <c r="AO2115" s="228"/>
      <c r="AP2115" s="228"/>
      <c r="AQ2115" s="228"/>
      <c r="AR2115" s="228"/>
      <c r="AS2115" s="228"/>
      <c r="AT2115" s="228"/>
      <c r="AU2115" s="228"/>
    </row>
    <row r="2116" spans="27:47" x14ac:dyDescent="0.2">
      <c r="AA2116" s="228"/>
      <c r="AB2116" s="228"/>
      <c r="AC2116" s="228"/>
      <c r="AD2116" s="228"/>
      <c r="AE2116" s="228"/>
      <c r="AF2116" s="245"/>
      <c r="AG2116" s="246"/>
      <c r="AN2116" s="228"/>
      <c r="AO2116" s="228"/>
      <c r="AP2116" s="228"/>
      <c r="AQ2116" s="228"/>
      <c r="AR2116" s="228"/>
      <c r="AS2116" s="228"/>
      <c r="AT2116" s="228"/>
      <c r="AU2116" s="228"/>
    </row>
    <row r="2117" spans="27:47" x14ac:dyDescent="0.2">
      <c r="AA2117" s="228"/>
      <c r="AB2117" s="228"/>
      <c r="AC2117" s="228"/>
      <c r="AD2117" s="228"/>
      <c r="AE2117" s="228"/>
      <c r="AF2117" s="245"/>
      <c r="AG2117" s="246"/>
      <c r="AN2117" s="228"/>
      <c r="AO2117" s="228"/>
      <c r="AP2117" s="228"/>
      <c r="AQ2117" s="228"/>
      <c r="AR2117" s="228"/>
      <c r="AS2117" s="228"/>
      <c r="AT2117" s="228"/>
      <c r="AU2117" s="228"/>
    </row>
    <row r="2118" spans="27:47" x14ac:dyDescent="0.2">
      <c r="AA2118" s="228"/>
      <c r="AB2118" s="228"/>
      <c r="AC2118" s="228"/>
      <c r="AD2118" s="228"/>
      <c r="AE2118" s="228"/>
      <c r="AF2118" s="245"/>
      <c r="AG2118" s="246"/>
      <c r="AN2118" s="228"/>
      <c r="AO2118" s="228"/>
      <c r="AP2118" s="228"/>
      <c r="AQ2118" s="228"/>
      <c r="AR2118" s="228"/>
      <c r="AS2118" s="228"/>
      <c r="AT2118" s="228"/>
      <c r="AU2118" s="228"/>
    </row>
    <row r="2119" spans="27:47" x14ac:dyDescent="0.2">
      <c r="AA2119" s="228"/>
      <c r="AB2119" s="228"/>
      <c r="AC2119" s="228"/>
      <c r="AD2119" s="228"/>
      <c r="AE2119" s="228"/>
      <c r="AF2119" s="245"/>
      <c r="AG2119" s="246"/>
      <c r="AN2119" s="228"/>
      <c r="AO2119" s="228"/>
      <c r="AP2119" s="228"/>
      <c r="AQ2119" s="228"/>
      <c r="AR2119" s="228"/>
      <c r="AS2119" s="228"/>
      <c r="AT2119" s="228"/>
      <c r="AU2119" s="228"/>
    </row>
    <row r="2120" spans="27:47" x14ac:dyDescent="0.2">
      <c r="AA2120" s="228"/>
      <c r="AB2120" s="228"/>
      <c r="AC2120" s="228"/>
      <c r="AD2120" s="228"/>
      <c r="AE2120" s="228"/>
      <c r="AF2120" s="245"/>
      <c r="AG2120" s="246"/>
      <c r="AN2120" s="228"/>
      <c r="AO2120" s="228"/>
      <c r="AP2120" s="228"/>
      <c r="AQ2120" s="228"/>
      <c r="AR2120" s="228"/>
      <c r="AS2120" s="228"/>
      <c r="AT2120" s="228"/>
      <c r="AU2120" s="228"/>
    </row>
    <row r="2121" spans="27:47" x14ac:dyDescent="0.2">
      <c r="AA2121" s="228"/>
      <c r="AB2121" s="228"/>
      <c r="AC2121" s="228"/>
      <c r="AD2121" s="228"/>
      <c r="AE2121" s="228"/>
      <c r="AF2121" s="245"/>
      <c r="AG2121" s="246"/>
      <c r="AN2121" s="228"/>
      <c r="AO2121" s="228"/>
      <c r="AP2121" s="228"/>
      <c r="AQ2121" s="228"/>
      <c r="AR2121" s="228"/>
      <c r="AS2121" s="228"/>
      <c r="AT2121" s="228"/>
      <c r="AU2121" s="228"/>
    </row>
    <row r="2122" spans="27:47" x14ac:dyDescent="0.2">
      <c r="AA2122" s="228"/>
      <c r="AB2122" s="228"/>
      <c r="AC2122" s="228"/>
      <c r="AD2122" s="228"/>
      <c r="AE2122" s="228"/>
      <c r="AF2122" s="245"/>
      <c r="AG2122" s="246"/>
      <c r="AN2122" s="228"/>
      <c r="AO2122" s="228"/>
      <c r="AP2122" s="228"/>
      <c r="AQ2122" s="228"/>
      <c r="AR2122" s="228"/>
      <c r="AS2122" s="228"/>
      <c r="AT2122" s="228"/>
      <c r="AU2122" s="228"/>
    </row>
    <row r="2123" spans="27:47" x14ac:dyDescent="0.2">
      <c r="AA2123" s="228"/>
      <c r="AB2123" s="228"/>
      <c r="AC2123" s="228"/>
      <c r="AD2123" s="228"/>
      <c r="AE2123" s="228"/>
      <c r="AF2123" s="245"/>
      <c r="AG2123" s="246"/>
      <c r="AN2123" s="228"/>
      <c r="AO2123" s="228"/>
      <c r="AP2123" s="228"/>
      <c r="AQ2123" s="228"/>
      <c r="AR2123" s="228"/>
      <c r="AS2123" s="228"/>
      <c r="AT2123" s="228"/>
      <c r="AU2123" s="228"/>
    </row>
    <row r="2124" spans="27:47" x14ac:dyDescent="0.2">
      <c r="AA2124" s="228"/>
      <c r="AB2124" s="228"/>
      <c r="AC2124" s="228"/>
      <c r="AD2124" s="228"/>
      <c r="AE2124" s="228"/>
      <c r="AF2124" s="245"/>
      <c r="AG2124" s="246"/>
      <c r="AN2124" s="228"/>
      <c r="AO2124" s="228"/>
      <c r="AP2124" s="228"/>
      <c r="AQ2124" s="228"/>
      <c r="AR2124" s="228"/>
      <c r="AS2124" s="228"/>
      <c r="AT2124" s="228"/>
      <c r="AU2124" s="228"/>
    </row>
    <row r="2125" spans="27:47" x14ac:dyDescent="0.2">
      <c r="AA2125" s="228"/>
      <c r="AB2125" s="228"/>
      <c r="AC2125" s="228"/>
      <c r="AD2125" s="228"/>
      <c r="AE2125" s="228"/>
      <c r="AF2125" s="245"/>
      <c r="AG2125" s="246"/>
      <c r="AN2125" s="228"/>
      <c r="AO2125" s="228"/>
      <c r="AP2125" s="228"/>
      <c r="AQ2125" s="228"/>
      <c r="AR2125" s="228"/>
      <c r="AS2125" s="228"/>
      <c r="AT2125" s="228"/>
      <c r="AU2125" s="228"/>
    </row>
    <row r="2126" spans="27:47" x14ac:dyDescent="0.2">
      <c r="AA2126" s="228"/>
      <c r="AB2126" s="228"/>
      <c r="AC2126" s="228"/>
      <c r="AD2126" s="228"/>
      <c r="AE2126" s="228"/>
      <c r="AF2126" s="245"/>
      <c r="AG2126" s="246"/>
      <c r="AN2126" s="228"/>
      <c r="AO2126" s="228"/>
      <c r="AP2126" s="228"/>
      <c r="AQ2126" s="228"/>
      <c r="AR2126" s="228"/>
      <c r="AS2126" s="228"/>
      <c r="AT2126" s="228"/>
      <c r="AU2126" s="228"/>
    </row>
    <row r="2127" spans="27:47" x14ac:dyDescent="0.2">
      <c r="AA2127" s="228"/>
      <c r="AB2127" s="228"/>
      <c r="AC2127" s="228"/>
      <c r="AD2127" s="228"/>
      <c r="AE2127" s="228"/>
      <c r="AF2127" s="245"/>
      <c r="AG2127" s="246"/>
      <c r="AN2127" s="228"/>
      <c r="AO2127" s="228"/>
      <c r="AP2127" s="228"/>
      <c r="AQ2127" s="228"/>
      <c r="AR2127" s="228"/>
      <c r="AS2127" s="228"/>
      <c r="AT2127" s="228"/>
      <c r="AU2127" s="228"/>
    </row>
    <row r="2128" spans="27:47" x14ac:dyDescent="0.2">
      <c r="AA2128" s="228"/>
      <c r="AB2128" s="228"/>
      <c r="AC2128" s="228"/>
      <c r="AD2128" s="228"/>
      <c r="AE2128" s="228"/>
      <c r="AF2128" s="245"/>
      <c r="AG2128" s="246"/>
      <c r="AN2128" s="228"/>
      <c r="AO2128" s="228"/>
      <c r="AP2128" s="228"/>
      <c r="AQ2128" s="228"/>
      <c r="AR2128" s="228"/>
      <c r="AS2128" s="228"/>
      <c r="AT2128" s="228"/>
      <c r="AU2128" s="228"/>
    </row>
    <row r="2129" spans="27:47" x14ac:dyDescent="0.2">
      <c r="AA2129" s="228"/>
      <c r="AB2129" s="228"/>
      <c r="AC2129" s="228"/>
      <c r="AD2129" s="228"/>
      <c r="AE2129" s="228"/>
      <c r="AF2129" s="245"/>
      <c r="AG2129" s="246"/>
      <c r="AN2129" s="228"/>
      <c r="AO2129" s="228"/>
      <c r="AP2129" s="228"/>
      <c r="AQ2129" s="228"/>
      <c r="AR2129" s="228"/>
      <c r="AS2129" s="228"/>
      <c r="AT2129" s="228"/>
      <c r="AU2129" s="228"/>
    </row>
    <row r="2130" spans="27:47" x14ac:dyDescent="0.2">
      <c r="AA2130" s="228"/>
      <c r="AB2130" s="228"/>
      <c r="AC2130" s="228"/>
      <c r="AD2130" s="228"/>
      <c r="AE2130" s="228"/>
      <c r="AF2130" s="245"/>
      <c r="AG2130" s="246"/>
      <c r="AN2130" s="228"/>
      <c r="AO2130" s="228"/>
      <c r="AP2130" s="228"/>
      <c r="AQ2130" s="228"/>
      <c r="AR2130" s="228"/>
      <c r="AS2130" s="228"/>
      <c r="AT2130" s="228"/>
      <c r="AU2130" s="228"/>
    </row>
    <row r="2131" spans="27:47" x14ac:dyDescent="0.2">
      <c r="AA2131" s="228"/>
      <c r="AB2131" s="228"/>
      <c r="AC2131" s="228"/>
      <c r="AD2131" s="228"/>
      <c r="AE2131" s="228"/>
      <c r="AF2131" s="245"/>
      <c r="AG2131" s="246"/>
      <c r="AN2131" s="228"/>
      <c r="AO2131" s="228"/>
      <c r="AP2131" s="228"/>
      <c r="AQ2131" s="228"/>
      <c r="AR2131" s="228"/>
      <c r="AS2131" s="228"/>
      <c r="AT2131" s="228"/>
      <c r="AU2131" s="228"/>
    </row>
    <row r="2132" spans="27:47" x14ac:dyDescent="0.2">
      <c r="AA2132" s="228"/>
      <c r="AB2132" s="228"/>
      <c r="AC2132" s="228"/>
      <c r="AD2132" s="228"/>
      <c r="AE2132" s="228"/>
      <c r="AF2132" s="245"/>
      <c r="AG2132" s="246"/>
      <c r="AN2132" s="228"/>
      <c r="AO2132" s="228"/>
      <c r="AP2132" s="228"/>
      <c r="AQ2132" s="228"/>
      <c r="AR2132" s="228"/>
      <c r="AS2132" s="228"/>
      <c r="AT2132" s="228"/>
      <c r="AU2132" s="228"/>
    </row>
    <row r="2133" spans="27:47" x14ac:dyDescent="0.2">
      <c r="AA2133" s="228"/>
      <c r="AB2133" s="228"/>
      <c r="AC2133" s="228"/>
      <c r="AD2133" s="228"/>
      <c r="AE2133" s="228"/>
      <c r="AF2133" s="245"/>
      <c r="AG2133" s="246"/>
      <c r="AN2133" s="228"/>
      <c r="AO2133" s="228"/>
      <c r="AP2133" s="228"/>
      <c r="AQ2133" s="228"/>
      <c r="AR2133" s="228"/>
      <c r="AS2133" s="228"/>
      <c r="AT2133" s="228"/>
      <c r="AU2133" s="228"/>
    </row>
    <row r="2134" spans="27:47" x14ac:dyDescent="0.2">
      <c r="AA2134" s="228"/>
      <c r="AB2134" s="228"/>
      <c r="AC2134" s="228"/>
      <c r="AD2134" s="228"/>
      <c r="AE2134" s="228"/>
      <c r="AF2134" s="245"/>
      <c r="AG2134" s="246"/>
      <c r="AN2134" s="228"/>
      <c r="AO2134" s="228"/>
      <c r="AP2134" s="228"/>
      <c r="AQ2134" s="228"/>
      <c r="AR2134" s="228"/>
      <c r="AS2134" s="228"/>
      <c r="AT2134" s="228"/>
      <c r="AU2134" s="228"/>
    </row>
    <row r="2135" spans="27:47" x14ac:dyDescent="0.2">
      <c r="AA2135" s="228"/>
      <c r="AB2135" s="228"/>
      <c r="AC2135" s="228"/>
      <c r="AD2135" s="228"/>
      <c r="AE2135" s="228"/>
      <c r="AF2135" s="245"/>
      <c r="AG2135" s="246"/>
      <c r="AN2135" s="228"/>
      <c r="AO2135" s="228"/>
      <c r="AP2135" s="228"/>
      <c r="AQ2135" s="228"/>
      <c r="AR2135" s="228"/>
      <c r="AS2135" s="228"/>
      <c r="AT2135" s="228"/>
      <c r="AU2135" s="228"/>
    </row>
    <row r="2136" spans="27:47" x14ac:dyDescent="0.2">
      <c r="AA2136" s="228"/>
      <c r="AB2136" s="228"/>
      <c r="AC2136" s="228"/>
      <c r="AD2136" s="228"/>
      <c r="AE2136" s="228"/>
      <c r="AF2136" s="245"/>
      <c r="AG2136" s="246"/>
      <c r="AN2136" s="228"/>
      <c r="AO2136" s="228"/>
      <c r="AP2136" s="228"/>
      <c r="AQ2136" s="228"/>
      <c r="AR2136" s="228"/>
      <c r="AS2136" s="228"/>
      <c r="AT2136" s="228"/>
      <c r="AU2136" s="228"/>
    </row>
    <row r="2137" spans="27:47" x14ac:dyDescent="0.2">
      <c r="AA2137" s="228"/>
      <c r="AB2137" s="228"/>
      <c r="AC2137" s="228"/>
      <c r="AD2137" s="228"/>
      <c r="AE2137" s="228"/>
      <c r="AF2137" s="245"/>
      <c r="AG2137" s="246"/>
      <c r="AN2137" s="228"/>
      <c r="AO2137" s="228"/>
      <c r="AP2137" s="228"/>
      <c r="AQ2137" s="228"/>
      <c r="AR2137" s="228"/>
      <c r="AS2137" s="228"/>
      <c r="AT2137" s="228"/>
      <c r="AU2137" s="228"/>
    </row>
    <row r="2138" spans="27:47" x14ac:dyDescent="0.2">
      <c r="AA2138" s="228"/>
      <c r="AB2138" s="228"/>
      <c r="AC2138" s="228"/>
      <c r="AD2138" s="228"/>
      <c r="AE2138" s="228"/>
      <c r="AF2138" s="245"/>
      <c r="AG2138" s="246"/>
      <c r="AN2138" s="228"/>
      <c r="AO2138" s="228"/>
      <c r="AP2138" s="228"/>
      <c r="AQ2138" s="228"/>
      <c r="AR2138" s="228"/>
      <c r="AS2138" s="228"/>
      <c r="AT2138" s="228"/>
      <c r="AU2138" s="228"/>
    </row>
    <row r="2139" spans="27:47" x14ac:dyDescent="0.2">
      <c r="AA2139" s="228"/>
      <c r="AB2139" s="228"/>
      <c r="AC2139" s="228"/>
      <c r="AD2139" s="228"/>
      <c r="AE2139" s="228"/>
      <c r="AF2139" s="245"/>
      <c r="AG2139" s="246"/>
      <c r="AN2139" s="228"/>
      <c r="AO2139" s="228"/>
      <c r="AP2139" s="228"/>
      <c r="AQ2139" s="228"/>
      <c r="AR2139" s="228"/>
      <c r="AS2139" s="228"/>
      <c r="AT2139" s="228"/>
      <c r="AU2139" s="228"/>
    </row>
    <row r="2140" spans="27:47" x14ac:dyDescent="0.2">
      <c r="AA2140" s="228"/>
      <c r="AB2140" s="228"/>
      <c r="AC2140" s="228"/>
      <c r="AD2140" s="228"/>
      <c r="AE2140" s="228"/>
      <c r="AF2140" s="245"/>
      <c r="AG2140" s="246"/>
      <c r="AN2140" s="228"/>
      <c r="AO2140" s="228"/>
      <c r="AP2140" s="228"/>
      <c r="AQ2140" s="228"/>
      <c r="AR2140" s="228"/>
      <c r="AS2140" s="228"/>
      <c r="AT2140" s="228"/>
      <c r="AU2140" s="228"/>
    </row>
    <row r="2141" spans="27:47" x14ac:dyDescent="0.2">
      <c r="AA2141" s="228"/>
      <c r="AB2141" s="228"/>
      <c r="AC2141" s="228"/>
      <c r="AD2141" s="228"/>
      <c r="AE2141" s="228"/>
      <c r="AF2141" s="245"/>
      <c r="AG2141" s="246"/>
      <c r="AN2141" s="228"/>
      <c r="AO2141" s="228"/>
      <c r="AP2141" s="228"/>
      <c r="AQ2141" s="228"/>
      <c r="AR2141" s="228"/>
      <c r="AS2141" s="228"/>
      <c r="AT2141" s="228"/>
      <c r="AU2141" s="228"/>
    </row>
    <row r="2142" spans="27:47" x14ac:dyDescent="0.2">
      <c r="AA2142" s="228"/>
      <c r="AB2142" s="228"/>
      <c r="AC2142" s="228"/>
      <c r="AD2142" s="228"/>
      <c r="AE2142" s="228"/>
      <c r="AF2142" s="245"/>
      <c r="AG2142" s="246"/>
      <c r="AN2142" s="228"/>
      <c r="AO2142" s="228"/>
      <c r="AP2142" s="228"/>
      <c r="AQ2142" s="228"/>
      <c r="AR2142" s="228"/>
      <c r="AS2142" s="228"/>
      <c r="AT2142" s="228"/>
      <c r="AU2142" s="228"/>
    </row>
    <row r="2143" spans="27:47" x14ac:dyDescent="0.2">
      <c r="AA2143" s="228"/>
      <c r="AB2143" s="228"/>
      <c r="AC2143" s="228"/>
      <c r="AD2143" s="228"/>
      <c r="AE2143" s="228"/>
      <c r="AF2143" s="245"/>
      <c r="AG2143" s="246"/>
      <c r="AN2143" s="228"/>
      <c r="AO2143" s="228"/>
      <c r="AP2143" s="228"/>
      <c r="AQ2143" s="228"/>
      <c r="AR2143" s="228"/>
      <c r="AS2143" s="228"/>
      <c r="AT2143" s="228"/>
      <c r="AU2143" s="228"/>
    </row>
    <row r="2144" spans="27:47" x14ac:dyDescent="0.2">
      <c r="AA2144" s="228"/>
      <c r="AB2144" s="228"/>
      <c r="AC2144" s="228"/>
      <c r="AD2144" s="228"/>
      <c r="AE2144" s="228"/>
      <c r="AF2144" s="245"/>
      <c r="AG2144" s="246"/>
      <c r="AN2144" s="228"/>
      <c r="AO2144" s="228"/>
      <c r="AP2144" s="228"/>
      <c r="AQ2144" s="228"/>
      <c r="AR2144" s="228"/>
      <c r="AS2144" s="228"/>
      <c r="AT2144" s="228"/>
      <c r="AU2144" s="228"/>
    </row>
    <row r="2145" spans="27:47" x14ac:dyDescent="0.2">
      <c r="AA2145" s="228"/>
      <c r="AB2145" s="228"/>
      <c r="AC2145" s="228"/>
      <c r="AD2145" s="228"/>
      <c r="AE2145" s="228"/>
      <c r="AF2145" s="245"/>
      <c r="AG2145" s="246"/>
      <c r="AN2145" s="228"/>
      <c r="AO2145" s="228"/>
      <c r="AP2145" s="228"/>
      <c r="AQ2145" s="228"/>
      <c r="AR2145" s="228"/>
      <c r="AS2145" s="228"/>
      <c r="AT2145" s="228"/>
      <c r="AU2145" s="228"/>
    </row>
    <row r="2146" spans="27:47" x14ac:dyDescent="0.2">
      <c r="AA2146" s="228"/>
      <c r="AB2146" s="228"/>
      <c r="AC2146" s="228"/>
      <c r="AD2146" s="228"/>
      <c r="AE2146" s="228"/>
      <c r="AF2146" s="245"/>
      <c r="AG2146" s="246"/>
      <c r="AN2146" s="228"/>
      <c r="AO2146" s="228"/>
      <c r="AP2146" s="228"/>
      <c r="AQ2146" s="228"/>
      <c r="AR2146" s="228"/>
      <c r="AS2146" s="228"/>
      <c r="AT2146" s="228"/>
      <c r="AU2146" s="228"/>
    </row>
    <row r="2147" spans="27:47" x14ac:dyDescent="0.2">
      <c r="AA2147" s="228"/>
      <c r="AB2147" s="228"/>
      <c r="AC2147" s="228"/>
      <c r="AD2147" s="228"/>
      <c r="AE2147" s="228"/>
      <c r="AF2147" s="245"/>
      <c r="AG2147" s="246"/>
      <c r="AN2147" s="228"/>
      <c r="AO2147" s="228"/>
      <c r="AP2147" s="228"/>
      <c r="AQ2147" s="228"/>
      <c r="AR2147" s="228"/>
      <c r="AS2147" s="228"/>
      <c r="AT2147" s="228"/>
      <c r="AU2147" s="228"/>
    </row>
    <row r="2148" spans="27:47" x14ac:dyDescent="0.2">
      <c r="AA2148" s="228"/>
      <c r="AB2148" s="228"/>
      <c r="AC2148" s="228"/>
      <c r="AD2148" s="228"/>
      <c r="AE2148" s="228"/>
      <c r="AF2148" s="245"/>
      <c r="AG2148" s="246"/>
      <c r="AN2148" s="228"/>
      <c r="AO2148" s="228"/>
      <c r="AP2148" s="228"/>
      <c r="AQ2148" s="228"/>
      <c r="AR2148" s="228"/>
      <c r="AS2148" s="228"/>
      <c r="AT2148" s="228"/>
      <c r="AU2148" s="228"/>
    </row>
    <row r="2149" spans="27:47" x14ac:dyDescent="0.2">
      <c r="AA2149" s="228"/>
      <c r="AB2149" s="228"/>
      <c r="AC2149" s="228"/>
      <c r="AD2149" s="228"/>
      <c r="AE2149" s="228"/>
      <c r="AF2149" s="245"/>
      <c r="AG2149" s="246"/>
      <c r="AN2149" s="228"/>
      <c r="AO2149" s="228"/>
      <c r="AP2149" s="228"/>
      <c r="AQ2149" s="228"/>
      <c r="AR2149" s="228"/>
      <c r="AS2149" s="228"/>
      <c r="AT2149" s="228"/>
      <c r="AU2149" s="228"/>
    </row>
    <row r="2150" spans="27:47" x14ac:dyDescent="0.2">
      <c r="AA2150" s="228"/>
      <c r="AB2150" s="228"/>
      <c r="AC2150" s="228"/>
      <c r="AD2150" s="228"/>
      <c r="AE2150" s="228"/>
      <c r="AF2150" s="245"/>
      <c r="AG2150" s="246"/>
      <c r="AN2150" s="228"/>
      <c r="AO2150" s="228"/>
      <c r="AP2150" s="228"/>
      <c r="AQ2150" s="228"/>
      <c r="AR2150" s="228"/>
      <c r="AS2150" s="228"/>
      <c r="AT2150" s="228"/>
      <c r="AU2150" s="228"/>
    </row>
    <row r="2151" spans="27:47" x14ac:dyDescent="0.2">
      <c r="AA2151" s="228"/>
      <c r="AB2151" s="228"/>
      <c r="AC2151" s="228"/>
      <c r="AD2151" s="228"/>
      <c r="AE2151" s="228"/>
      <c r="AF2151" s="245"/>
      <c r="AG2151" s="246"/>
      <c r="AN2151" s="228"/>
      <c r="AO2151" s="228"/>
      <c r="AP2151" s="228"/>
      <c r="AQ2151" s="228"/>
      <c r="AR2151" s="228"/>
      <c r="AS2151" s="228"/>
      <c r="AT2151" s="228"/>
      <c r="AU2151" s="228"/>
    </row>
    <row r="2152" spans="27:47" x14ac:dyDescent="0.2">
      <c r="AA2152" s="228"/>
      <c r="AB2152" s="228"/>
      <c r="AC2152" s="228"/>
      <c r="AD2152" s="228"/>
      <c r="AE2152" s="228"/>
      <c r="AF2152" s="245"/>
      <c r="AG2152" s="246"/>
      <c r="AN2152" s="228"/>
      <c r="AO2152" s="228"/>
      <c r="AP2152" s="228"/>
      <c r="AQ2152" s="228"/>
      <c r="AR2152" s="228"/>
      <c r="AS2152" s="228"/>
      <c r="AT2152" s="228"/>
      <c r="AU2152" s="228"/>
    </row>
    <row r="2153" spans="27:47" x14ac:dyDescent="0.2">
      <c r="AA2153" s="228"/>
      <c r="AB2153" s="228"/>
      <c r="AC2153" s="228"/>
      <c r="AD2153" s="228"/>
      <c r="AE2153" s="228"/>
      <c r="AF2153" s="245"/>
      <c r="AG2153" s="246"/>
      <c r="AN2153" s="228"/>
      <c r="AO2153" s="228"/>
      <c r="AP2153" s="228"/>
      <c r="AQ2153" s="228"/>
      <c r="AR2153" s="228"/>
      <c r="AS2153" s="228"/>
      <c r="AT2153" s="228"/>
      <c r="AU2153" s="228"/>
    </row>
    <row r="2154" spans="27:47" x14ac:dyDescent="0.2">
      <c r="AA2154" s="228"/>
      <c r="AB2154" s="228"/>
      <c r="AC2154" s="228"/>
      <c r="AD2154" s="228"/>
      <c r="AE2154" s="228"/>
      <c r="AF2154" s="245"/>
      <c r="AG2154" s="246"/>
      <c r="AN2154" s="228"/>
      <c r="AO2154" s="228"/>
      <c r="AP2154" s="228"/>
      <c r="AQ2154" s="228"/>
      <c r="AR2154" s="228"/>
      <c r="AS2154" s="228"/>
      <c r="AT2154" s="228"/>
      <c r="AU2154" s="228"/>
    </row>
    <row r="2155" spans="27:47" x14ac:dyDescent="0.2">
      <c r="AA2155" s="228"/>
      <c r="AB2155" s="228"/>
      <c r="AC2155" s="228"/>
      <c r="AD2155" s="228"/>
      <c r="AE2155" s="228"/>
      <c r="AF2155" s="245"/>
      <c r="AG2155" s="246"/>
      <c r="AN2155" s="228"/>
      <c r="AO2155" s="228"/>
      <c r="AP2155" s="228"/>
      <c r="AQ2155" s="228"/>
      <c r="AR2155" s="228"/>
      <c r="AS2155" s="228"/>
      <c r="AT2155" s="228"/>
      <c r="AU2155" s="228"/>
    </row>
    <row r="2156" spans="27:47" x14ac:dyDescent="0.2">
      <c r="AA2156" s="228"/>
      <c r="AB2156" s="228"/>
      <c r="AC2156" s="228"/>
      <c r="AD2156" s="228"/>
      <c r="AE2156" s="228"/>
      <c r="AF2156" s="245"/>
      <c r="AG2156" s="246"/>
      <c r="AN2156" s="228"/>
      <c r="AO2156" s="228"/>
      <c r="AP2156" s="228"/>
      <c r="AQ2156" s="228"/>
      <c r="AR2156" s="228"/>
      <c r="AS2156" s="228"/>
      <c r="AT2156" s="228"/>
      <c r="AU2156" s="228"/>
    </row>
    <row r="2157" spans="27:47" x14ac:dyDescent="0.2">
      <c r="AA2157" s="228"/>
      <c r="AB2157" s="228"/>
      <c r="AC2157" s="228"/>
      <c r="AD2157" s="228"/>
      <c r="AE2157" s="228"/>
      <c r="AF2157" s="245"/>
      <c r="AG2157" s="246"/>
      <c r="AN2157" s="228"/>
      <c r="AO2157" s="228"/>
      <c r="AP2157" s="228"/>
      <c r="AQ2157" s="228"/>
      <c r="AR2157" s="228"/>
      <c r="AS2157" s="228"/>
      <c r="AT2157" s="228"/>
      <c r="AU2157" s="228"/>
    </row>
    <row r="2158" spans="27:47" x14ac:dyDescent="0.2">
      <c r="AA2158" s="228"/>
      <c r="AB2158" s="228"/>
      <c r="AC2158" s="228"/>
      <c r="AD2158" s="228"/>
      <c r="AE2158" s="228"/>
      <c r="AF2158" s="245"/>
      <c r="AG2158" s="246"/>
      <c r="AN2158" s="228"/>
      <c r="AO2158" s="228"/>
      <c r="AP2158" s="228"/>
      <c r="AQ2158" s="228"/>
      <c r="AR2158" s="228"/>
      <c r="AS2158" s="228"/>
      <c r="AT2158" s="228"/>
      <c r="AU2158" s="228"/>
    </row>
    <row r="2159" spans="27:47" x14ac:dyDescent="0.2">
      <c r="AA2159" s="228"/>
      <c r="AB2159" s="228"/>
      <c r="AC2159" s="228"/>
      <c r="AD2159" s="228"/>
      <c r="AE2159" s="228"/>
      <c r="AF2159" s="245"/>
      <c r="AG2159" s="246"/>
      <c r="AN2159" s="228"/>
      <c r="AO2159" s="228"/>
      <c r="AP2159" s="228"/>
      <c r="AQ2159" s="228"/>
      <c r="AR2159" s="228"/>
      <c r="AS2159" s="228"/>
      <c r="AT2159" s="228"/>
      <c r="AU2159" s="228"/>
    </row>
    <row r="2160" spans="27:47" x14ac:dyDescent="0.2">
      <c r="AA2160" s="228"/>
      <c r="AB2160" s="228"/>
      <c r="AC2160" s="228"/>
      <c r="AD2160" s="228"/>
      <c r="AE2160" s="228"/>
      <c r="AF2160" s="245"/>
      <c r="AG2160" s="246"/>
      <c r="AN2160" s="228"/>
      <c r="AO2160" s="228"/>
      <c r="AP2160" s="228"/>
      <c r="AQ2160" s="228"/>
      <c r="AR2160" s="228"/>
      <c r="AS2160" s="228"/>
      <c r="AT2160" s="228"/>
      <c r="AU2160" s="228"/>
    </row>
    <row r="2161" spans="27:47" x14ac:dyDescent="0.2">
      <c r="AA2161" s="228"/>
      <c r="AB2161" s="228"/>
      <c r="AC2161" s="228"/>
      <c r="AD2161" s="228"/>
      <c r="AE2161" s="228"/>
      <c r="AF2161" s="245"/>
      <c r="AG2161" s="246"/>
      <c r="AN2161" s="228"/>
      <c r="AO2161" s="228"/>
      <c r="AP2161" s="228"/>
      <c r="AQ2161" s="228"/>
      <c r="AR2161" s="228"/>
      <c r="AS2161" s="228"/>
      <c r="AT2161" s="228"/>
      <c r="AU2161" s="228"/>
    </row>
    <row r="2162" spans="27:47" x14ac:dyDescent="0.2">
      <c r="AA2162" s="228"/>
      <c r="AB2162" s="228"/>
      <c r="AC2162" s="228"/>
      <c r="AD2162" s="228"/>
      <c r="AE2162" s="228"/>
      <c r="AF2162" s="245"/>
      <c r="AG2162" s="246"/>
      <c r="AN2162" s="228"/>
      <c r="AO2162" s="228"/>
      <c r="AP2162" s="228"/>
      <c r="AQ2162" s="228"/>
      <c r="AR2162" s="228"/>
      <c r="AS2162" s="228"/>
      <c r="AT2162" s="228"/>
      <c r="AU2162" s="228"/>
    </row>
    <row r="2163" spans="27:47" x14ac:dyDescent="0.2">
      <c r="AA2163" s="228"/>
      <c r="AB2163" s="228"/>
      <c r="AC2163" s="228"/>
      <c r="AD2163" s="228"/>
      <c r="AE2163" s="228"/>
      <c r="AF2163" s="245"/>
      <c r="AG2163" s="246"/>
      <c r="AN2163" s="228"/>
      <c r="AO2163" s="228"/>
      <c r="AP2163" s="228"/>
      <c r="AQ2163" s="228"/>
      <c r="AR2163" s="228"/>
      <c r="AS2163" s="228"/>
      <c r="AT2163" s="228"/>
      <c r="AU2163" s="228"/>
    </row>
    <row r="2164" spans="27:47" x14ac:dyDescent="0.2">
      <c r="AA2164" s="228"/>
      <c r="AB2164" s="228"/>
      <c r="AC2164" s="228"/>
      <c r="AD2164" s="228"/>
      <c r="AE2164" s="228"/>
      <c r="AF2164" s="245"/>
      <c r="AG2164" s="246"/>
      <c r="AN2164" s="228"/>
      <c r="AO2164" s="228"/>
      <c r="AP2164" s="228"/>
      <c r="AQ2164" s="228"/>
      <c r="AR2164" s="228"/>
      <c r="AS2164" s="228"/>
      <c r="AT2164" s="228"/>
      <c r="AU2164" s="228"/>
    </row>
    <row r="2165" spans="27:47" x14ac:dyDescent="0.2">
      <c r="AA2165" s="228"/>
      <c r="AB2165" s="228"/>
      <c r="AC2165" s="228"/>
      <c r="AD2165" s="228"/>
      <c r="AE2165" s="228"/>
      <c r="AF2165" s="245"/>
      <c r="AG2165" s="246"/>
      <c r="AN2165" s="228"/>
      <c r="AO2165" s="228"/>
      <c r="AP2165" s="228"/>
      <c r="AQ2165" s="228"/>
      <c r="AR2165" s="228"/>
      <c r="AS2165" s="228"/>
      <c r="AT2165" s="228"/>
      <c r="AU2165" s="228"/>
    </row>
    <row r="2166" spans="27:47" x14ac:dyDescent="0.2">
      <c r="AA2166" s="228"/>
      <c r="AB2166" s="228"/>
      <c r="AC2166" s="228"/>
      <c r="AD2166" s="228"/>
      <c r="AE2166" s="228"/>
      <c r="AF2166" s="245"/>
      <c r="AG2166" s="246"/>
      <c r="AN2166" s="228"/>
      <c r="AO2166" s="228"/>
      <c r="AP2166" s="228"/>
      <c r="AQ2166" s="228"/>
      <c r="AR2166" s="228"/>
      <c r="AS2166" s="228"/>
      <c r="AT2166" s="228"/>
      <c r="AU2166" s="228"/>
    </row>
    <row r="2167" spans="27:47" x14ac:dyDescent="0.2">
      <c r="AA2167" s="228"/>
      <c r="AB2167" s="228"/>
      <c r="AC2167" s="228"/>
      <c r="AD2167" s="228"/>
      <c r="AE2167" s="228"/>
      <c r="AF2167" s="245"/>
      <c r="AG2167" s="246"/>
      <c r="AN2167" s="228"/>
      <c r="AO2167" s="228"/>
      <c r="AP2167" s="228"/>
      <c r="AQ2167" s="228"/>
      <c r="AR2167" s="228"/>
      <c r="AS2167" s="228"/>
      <c r="AT2167" s="228"/>
      <c r="AU2167" s="228"/>
    </row>
    <row r="2168" spans="27:47" x14ac:dyDescent="0.2">
      <c r="AA2168" s="228"/>
      <c r="AB2168" s="228"/>
      <c r="AC2168" s="228"/>
      <c r="AD2168" s="228"/>
      <c r="AE2168" s="228"/>
      <c r="AF2168" s="245"/>
      <c r="AG2168" s="246"/>
      <c r="AN2168" s="228"/>
      <c r="AO2168" s="228"/>
      <c r="AP2168" s="228"/>
      <c r="AQ2168" s="228"/>
      <c r="AR2168" s="228"/>
      <c r="AS2168" s="228"/>
      <c r="AT2168" s="228"/>
      <c r="AU2168" s="228"/>
    </row>
    <row r="2169" spans="27:47" x14ac:dyDescent="0.2">
      <c r="AA2169" s="228"/>
      <c r="AB2169" s="228"/>
      <c r="AC2169" s="228"/>
      <c r="AD2169" s="228"/>
      <c r="AE2169" s="228"/>
      <c r="AF2169" s="245"/>
      <c r="AG2169" s="246"/>
      <c r="AN2169" s="228"/>
      <c r="AO2169" s="228"/>
      <c r="AP2169" s="228"/>
      <c r="AQ2169" s="228"/>
      <c r="AR2169" s="228"/>
      <c r="AS2169" s="228"/>
      <c r="AT2169" s="228"/>
      <c r="AU2169" s="228"/>
    </row>
    <row r="2170" spans="27:47" x14ac:dyDescent="0.2">
      <c r="AA2170" s="228"/>
      <c r="AB2170" s="228"/>
      <c r="AC2170" s="228"/>
      <c r="AD2170" s="228"/>
      <c r="AE2170" s="228"/>
      <c r="AF2170" s="245"/>
      <c r="AG2170" s="246"/>
      <c r="AN2170" s="228"/>
      <c r="AO2170" s="228"/>
      <c r="AP2170" s="228"/>
      <c r="AQ2170" s="228"/>
      <c r="AR2170" s="228"/>
      <c r="AS2170" s="228"/>
      <c r="AT2170" s="228"/>
      <c r="AU2170" s="228"/>
    </row>
    <row r="2171" spans="27:47" x14ac:dyDescent="0.2">
      <c r="AA2171" s="228"/>
      <c r="AB2171" s="228"/>
      <c r="AC2171" s="228"/>
      <c r="AD2171" s="228"/>
      <c r="AE2171" s="228"/>
      <c r="AF2171" s="245"/>
      <c r="AG2171" s="246"/>
      <c r="AN2171" s="228"/>
      <c r="AO2171" s="228"/>
      <c r="AP2171" s="228"/>
      <c r="AQ2171" s="228"/>
      <c r="AR2171" s="228"/>
      <c r="AS2171" s="228"/>
      <c r="AT2171" s="228"/>
      <c r="AU2171" s="228"/>
    </row>
    <row r="2172" spans="27:47" x14ac:dyDescent="0.2">
      <c r="AA2172" s="228"/>
      <c r="AB2172" s="228"/>
      <c r="AC2172" s="228"/>
      <c r="AD2172" s="228"/>
      <c r="AE2172" s="228"/>
      <c r="AF2172" s="245"/>
      <c r="AG2172" s="246"/>
      <c r="AN2172" s="228"/>
      <c r="AO2172" s="228"/>
      <c r="AP2172" s="228"/>
      <c r="AQ2172" s="228"/>
      <c r="AR2172" s="228"/>
      <c r="AS2172" s="228"/>
      <c r="AT2172" s="228"/>
      <c r="AU2172" s="228"/>
    </row>
    <row r="2173" spans="27:47" x14ac:dyDescent="0.2">
      <c r="AA2173" s="228"/>
      <c r="AB2173" s="228"/>
      <c r="AC2173" s="228"/>
      <c r="AD2173" s="228"/>
      <c r="AE2173" s="228"/>
      <c r="AF2173" s="245"/>
      <c r="AG2173" s="246"/>
      <c r="AN2173" s="228"/>
      <c r="AO2173" s="228"/>
      <c r="AP2173" s="228"/>
      <c r="AQ2173" s="228"/>
      <c r="AR2173" s="228"/>
      <c r="AS2173" s="228"/>
      <c r="AT2173" s="228"/>
      <c r="AU2173" s="228"/>
    </row>
    <row r="2174" spans="27:47" x14ac:dyDescent="0.2">
      <c r="AA2174" s="228"/>
      <c r="AB2174" s="228"/>
      <c r="AC2174" s="228"/>
      <c r="AD2174" s="228"/>
      <c r="AE2174" s="228"/>
      <c r="AF2174" s="245"/>
      <c r="AG2174" s="246"/>
      <c r="AN2174" s="228"/>
      <c r="AO2174" s="228"/>
      <c r="AP2174" s="228"/>
      <c r="AQ2174" s="228"/>
      <c r="AR2174" s="228"/>
      <c r="AS2174" s="228"/>
      <c r="AT2174" s="228"/>
      <c r="AU2174" s="228"/>
    </row>
    <row r="2175" spans="27:47" x14ac:dyDescent="0.2">
      <c r="AA2175" s="228"/>
      <c r="AB2175" s="228"/>
      <c r="AC2175" s="228"/>
      <c r="AD2175" s="228"/>
      <c r="AE2175" s="228"/>
      <c r="AF2175" s="245"/>
      <c r="AG2175" s="246"/>
      <c r="AN2175" s="228"/>
      <c r="AO2175" s="228"/>
      <c r="AP2175" s="228"/>
      <c r="AQ2175" s="228"/>
      <c r="AR2175" s="228"/>
      <c r="AS2175" s="228"/>
      <c r="AT2175" s="228"/>
      <c r="AU2175" s="228"/>
    </row>
    <row r="2176" spans="27:47" x14ac:dyDescent="0.2">
      <c r="AA2176" s="228"/>
      <c r="AB2176" s="228"/>
      <c r="AC2176" s="228"/>
      <c r="AD2176" s="228"/>
      <c r="AE2176" s="228"/>
      <c r="AF2176" s="245"/>
      <c r="AG2176" s="246"/>
      <c r="AN2176" s="228"/>
      <c r="AO2176" s="228"/>
      <c r="AP2176" s="228"/>
      <c r="AQ2176" s="228"/>
      <c r="AR2176" s="228"/>
      <c r="AS2176" s="228"/>
      <c r="AT2176" s="228"/>
      <c r="AU2176" s="228"/>
    </row>
    <row r="2177" spans="27:47" x14ac:dyDescent="0.2">
      <c r="AA2177" s="228"/>
      <c r="AB2177" s="228"/>
      <c r="AC2177" s="228"/>
      <c r="AD2177" s="228"/>
      <c r="AE2177" s="228"/>
      <c r="AF2177" s="245"/>
      <c r="AG2177" s="246"/>
      <c r="AN2177" s="228"/>
      <c r="AO2177" s="228"/>
      <c r="AP2177" s="228"/>
      <c r="AQ2177" s="228"/>
      <c r="AR2177" s="228"/>
      <c r="AS2177" s="228"/>
      <c r="AT2177" s="228"/>
      <c r="AU2177" s="228"/>
    </row>
    <row r="2178" spans="27:47" x14ac:dyDescent="0.2">
      <c r="AA2178" s="228"/>
      <c r="AB2178" s="228"/>
      <c r="AC2178" s="228"/>
      <c r="AD2178" s="228"/>
      <c r="AE2178" s="228"/>
      <c r="AF2178" s="245"/>
      <c r="AG2178" s="246"/>
      <c r="AN2178" s="228"/>
      <c r="AO2178" s="228"/>
      <c r="AP2178" s="228"/>
      <c r="AQ2178" s="228"/>
      <c r="AR2178" s="228"/>
      <c r="AS2178" s="228"/>
      <c r="AT2178" s="228"/>
      <c r="AU2178" s="228"/>
    </row>
    <row r="2179" spans="27:47" x14ac:dyDescent="0.2">
      <c r="AA2179" s="228"/>
      <c r="AB2179" s="228"/>
      <c r="AC2179" s="228"/>
      <c r="AD2179" s="228"/>
      <c r="AE2179" s="228"/>
      <c r="AF2179" s="245"/>
      <c r="AG2179" s="246"/>
      <c r="AN2179" s="228"/>
      <c r="AO2179" s="228"/>
      <c r="AP2179" s="228"/>
      <c r="AQ2179" s="228"/>
      <c r="AR2179" s="228"/>
      <c r="AS2179" s="228"/>
      <c r="AT2179" s="228"/>
      <c r="AU2179" s="228"/>
    </row>
    <row r="2180" spans="27:47" x14ac:dyDescent="0.2">
      <c r="AA2180" s="228"/>
      <c r="AB2180" s="228"/>
      <c r="AC2180" s="228"/>
      <c r="AD2180" s="228"/>
      <c r="AE2180" s="228"/>
      <c r="AF2180" s="245"/>
      <c r="AG2180" s="246"/>
      <c r="AN2180" s="228"/>
      <c r="AO2180" s="228"/>
      <c r="AP2180" s="228"/>
      <c r="AQ2180" s="228"/>
      <c r="AR2180" s="228"/>
      <c r="AS2180" s="228"/>
      <c r="AT2180" s="228"/>
      <c r="AU2180" s="228"/>
    </row>
    <row r="2181" spans="27:47" x14ac:dyDescent="0.2">
      <c r="AA2181" s="228"/>
      <c r="AB2181" s="228"/>
      <c r="AC2181" s="228"/>
      <c r="AD2181" s="228"/>
      <c r="AE2181" s="228"/>
      <c r="AF2181" s="245"/>
      <c r="AG2181" s="246"/>
      <c r="AN2181" s="228"/>
      <c r="AO2181" s="228"/>
      <c r="AP2181" s="228"/>
      <c r="AQ2181" s="228"/>
      <c r="AR2181" s="228"/>
      <c r="AS2181" s="228"/>
      <c r="AT2181" s="228"/>
      <c r="AU2181" s="228"/>
    </row>
    <row r="2182" spans="27:47" x14ac:dyDescent="0.2">
      <c r="AA2182" s="228"/>
      <c r="AB2182" s="228"/>
      <c r="AC2182" s="228"/>
      <c r="AD2182" s="228"/>
      <c r="AE2182" s="228"/>
      <c r="AF2182" s="245"/>
      <c r="AG2182" s="246"/>
      <c r="AN2182" s="228"/>
      <c r="AO2182" s="228"/>
      <c r="AP2182" s="228"/>
      <c r="AQ2182" s="228"/>
      <c r="AR2182" s="228"/>
      <c r="AS2182" s="228"/>
      <c r="AT2182" s="228"/>
      <c r="AU2182" s="228"/>
    </row>
    <row r="2183" spans="27:47" x14ac:dyDescent="0.2">
      <c r="AA2183" s="228"/>
      <c r="AB2183" s="228"/>
      <c r="AC2183" s="228"/>
      <c r="AD2183" s="228"/>
      <c r="AE2183" s="228"/>
      <c r="AF2183" s="245"/>
      <c r="AG2183" s="246"/>
      <c r="AN2183" s="228"/>
      <c r="AO2183" s="228"/>
      <c r="AP2183" s="228"/>
      <c r="AQ2183" s="228"/>
      <c r="AR2183" s="228"/>
      <c r="AS2183" s="228"/>
      <c r="AT2183" s="228"/>
      <c r="AU2183" s="228"/>
    </row>
    <row r="2184" spans="27:47" x14ac:dyDescent="0.2">
      <c r="AA2184" s="228"/>
      <c r="AB2184" s="228"/>
      <c r="AC2184" s="228"/>
      <c r="AD2184" s="228"/>
      <c r="AE2184" s="228"/>
      <c r="AF2184" s="245"/>
      <c r="AG2184" s="246"/>
      <c r="AN2184" s="228"/>
      <c r="AO2184" s="228"/>
      <c r="AP2184" s="228"/>
      <c r="AQ2184" s="228"/>
      <c r="AR2184" s="228"/>
      <c r="AS2184" s="228"/>
      <c r="AT2184" s="228"/>
      <c r="AU2184" s="228"/>
    </row>
    <row r="2185" spans="27:47" x14ac:dyDescent="0.2">
      <c r="AA2185" s="228"/>
      <c r="AB2185" s="228"/>
      <c r="AC2185" s="228"/>
      <c r="AD2185" s="228"/>
      <c r="AE2185" s="228"/>
      <c r="AF2185" s="245"/>
      <c r="AG2185" s="246"/>
      <c r="AN2185" s="228"/>
      <c r="AO2185" s="228"/>
      <c r="AP2185" s="228"/>
      <c r="AQ2185" s="228"/>
      <c r="AR2185" s="228"/>
      <c r="AS2185" s="228"/>
      <c r="AT2185" s="228"/>
      <c r="AU2185" s="228"/>
    </row>
    <row r="2186" spans="27:47" x14ac:dyDescent="0.2">
      <c r="AA2186" s="228"/>
      <c r="AB2186" s="228"/>
      <c r="AC2186" s="228"/>
      <c r="AD2186" s="228"/>
      <c r="AE2186" s="228"/>
      <c r="AF2186" s="245"/>
      <c r="AG2186" s="246"/>
      <c r="AN2186" s="228"/>
      <c r="AO2186" s="228"/>
      <c r="AP2186" s="228"/>
      <c r="AQ2186" s="228"/>
      <c r="AR2186" s="228"/>
      <c r="AS2186" s="228"/>
      <c r="AT2186" s="228"/>
      <c r="AU2186" s="228"/>
    </row>
    <row r="2187" spans="27:47" x14ac:dyDescent="0.2">
      <c r="AA2187" s="228"/>
      <c r="AB2187" s="228"/>
      <c r="AC2187" s="228"/>
      <c r="AD2187" s="228"/>
      <c r="AE2187" s="228"/>
      <c r="AF2187" s="245"/>
      <c r="AG2187" s="246"/>
      <c r="AN2187" s="228"/>
      <c r="AO2187" s="228"/>
      <c r="AP2187" s="228"/>
      <c r="AQ2187" s="228"/>
      <c r="AR2187" s="228"/>
      <c r="AS2187" s="228"/>
      <c r="AT2187" s="228"/>
      <c r="AU2187" s="228"/>
    </row>
    <row r="2188" spans="27:47" x14ac:dyDescent="0.2">
      <c r="AA2188" s="228"/>
      <c r="AB2188" s="228"/>
      <c r="AC2188" s="228"/>
      <c r="AD2188" s="228"/>
      <c r="AE2188" s="228"/>
      <c r="AF2188" s="245"/>
      <c r="AG2188" s="246"/>
      <c r="AN2188" s="228"/>
      <c r="AO2188" s="228"/>
      <c r="AP2188" s="228"/>
      <c r="AQ2188" s="228"/>
      <c r="AR2188" s="228"/>
      <c r="AS2188" s="228"/>
      <c r="AT2188" s="228"/>
      <c r="AU2188" s="228"/>
    </row>
    <row r="2189" spans="27:47" x14ac:dyDescent="0.2">
      <c r="AA2189" s="228"/>
      <c r="AB2189" s="228"/>
      <c r="AC2189" s="228"/>
      <c r="AD2189" s="228"/>
      <c r="AE2189" s="228"/>
      <c r="AF2189" s="245"/>
      <c r="AG2189" s="246"/>
      <c r="AN2189" s="228"/>
      <c r="AO2189" s="228"/>
      <c r="AP2189" s="228"/>
      <c r="AQ2189" s="228"/>
      <c r="AR2189" s="228"/>
      <c r="AS2189" s="228"/>
      <c r="AT2189" s="228"/>
      <c r="AU2189" s="228"/>
    </row>
    <row r="2190" spans="27:47" x14ac:dyDescent="0.2">
      <c r="AA2190" s="228"/>
      <c r="AB2190" s="228"/>
      <c r="AC2190" s="228"/>
      <c r="AD2190" s="228"/>
      <c r="AE2190" s="228"/>
      <c r="AF2190" s="245"/>
      <c r="AG2190" s="246"/>
      <c r="AN2190" s="228"/>
      <c r="AO2190" s="228"/>
      <c r="AP2190" s="228"/>
      <c r="AQ2190" s="228"/>
      <c r="AR2190" s="228"/>
      <c r="AS2190" s="228"/>
      <c r="AT2190" s="228"/>
      <c r="AU2190" s="228"/>
    </row>
    <row r="2191" spans="27:47" x14ac:dyDescent="0.2">
      <c r="AA2191" s="228"/>
      <c r="AB2191" s="228"/>
      <c r="AC2191" s="228"/>
      <c r="AD2191" s="228"/>
      <c r="AE2191" s="228"/>
      <c r="AF2191" s="245"/>
      <c r="AG2191" s="246"/>
      <c r="AN2191" s="228"/>
      <c r="AO2191" s="228"/>
      <c r="AP2191" s="228"/>
      <c r="AQ2191" s="228"/>
      <c r="AR2191" s="228"/>
      <c r="AS2191" s="228"/>
      <c r="AT2191" s="228"/>
      <c r="AU2191" s="228"/>
    </row>
    <row r="2192" spans="27:47" x14ac:dyDescent="0.2">
      <c r="AA2192" s="228"/>
      <c r="AB2192" s="228"/>
      <c r="AC2192" s="228"/>
      <c r="AD2192" s="228"/>
      <c r="AE2192" s="228"/>
      <c r="AF2192" s="245"/>
      <c r="AG2192" s="246"/>
      <c r="AN2192" s="228"/>
      <c r="AO2192" s="228"/>
      <c r="AP2192" s="228"/>
      <c r="AQ2192" s="228"/>
      <c r="AR2192" s="228"/>
      <c r="AS2192" s="228"/>
      <c r="AT2192" s="228"/>
      <c r="AU2192" s="228"/>
    </row>
    <row r="2193" spans="27:47" x14ac:dyDescent="0.2">
      <c r="AA2193" s="228"/>
      <c r="AB2193" s="228"/>
      <c r="AC2193" s="228"/>
      <c r="AD2193" s="228"/>
      <c r="AE2193" s="228"/>
      <c r="AF2193" s="245"/>
      <c r="AG2193" s="246"/>
      <c r="AN2193" s="228"/>
      <c r="AO2193" s="228"/>
      <c r="AP2193" s="228"/>
      <c r="AQ2193" s="228"/>
      <c r="AR2193" s="228"/>
      <c r="AS2193" s="228"/>
      <c r="AT2193" s="228"/>
      <c r="AU2193" s="228"/>
    </row>
    <row r="2194" spans="27:47" x14ac:dyDescent="0.2">
      <c r="AA2194" s="228"/>
      <c r="AB2194" s="228"/>
      <c r="AC2194" s="228"/>
      <c r="AD2194" s="228"/>
      <c r="AE2194" s="228"/>
      <c r="AF2194" s="245"/>
      <c r="AG2194" s="246"/>
      <c r="AN2194" s="228"/>
      <c r="AO2194" s="228"/>
      <c r="AP2194" s="228"/>
      <c r="AQ2194" s="228"/>
      <c r="AR2194" s="228"/>
      <c r="AS2194" s="228"/>
      <c r="AT2194" s="228"/>
      <c r="AU2194" s="228"/>
    </row>
    <row r="2195" spans="27:47" x14ac:dyDescent="0.2">
      <c r="AA2195" s="228"/>
      <c r="AB2195" s="228"/>
      <c r="AC2195" s="228"/>
      <c r="AD2195" s="228"/>
      <c r="AE2195" s="228"/>
      <c r="AF2195" s="245"/>
      <c r="AG2195" s="246"/>
      <c r="AN2195" s="228"/>
      <c r="AO2195" s="228"/>
      <c r="AP2195" s="228"/>
      <c r="AQ2195" s="228"/>
      <c r="AR2195" s="228"/>
      <c r="AS2195" s="228"/>
      <c r="AT2195" s="228"/>
      <c r="AU2195" s="228"/>
    </row>
    <row r="2196" spans="27:47" x14ac:dyDescent="0.2">
      <c r="AA2196" s="228"/>
      <c r="AB2196" s="228"/>
      <c r="AC2196" s="228"/>
      <c r="AD2196" s="228"/>
      <c r="AE2196" s="228"/>
      <c r="AF2196" s="245"/>
      <c r="AG2196" s="246"/>
      <c r="AN2196" s="228"/>
      <c r="AO2196" s="228"/>
      <c r="AP2196" s="228"/>
      <c r="AQ2196" s="228"/>
      <c r="AR2196" s="228"/>
      <c r="AS2196" s="228"/>
      <c r="AT2196" s="228"/>
      <c r="AU2196" s="228"/>
    </row>
    <row r="2197" spans="27:47" x14ac:dyDescent="0.2">
      <c r="AA2197" s="228"/>
      <c r="AB2197" s="228"/>
      <c r="AC2197" s="228"/>
      <c r="AD2197" s="228"/>
      <c r="AE2197" s="228"/>
      <c r="AF2197" s="245"/>
      <c r="AG2197" s="246"/>
      <c r="AN2197" s="228"/>
      <c r="AO2197" s="228"/>
      <c r="AP2197" s="228"/>
      <c r="AQ2197" s="228"/>
      <c r="AR2197" s="228"/>
      <c r="AS2197" s="228"/>
      <c r="AT2197" s="228"/>
      <c r="AU2197" s="228"/>
    </row>
    <row r="2198" spans="27:47" x14ac:dyDescent="0.2">
      <c r="AA2198" s="228"/>
      <c r="AB2198" s="228"/>
      <c r="AC2198" s="228"/>
      <c r="AD2198" s="228"/>
      <c r="AE2198" s="228"/>
      <c r="AF2198" s="245"/>
      <c r="AG2198" s="246"/>
      <c r="AN2198" s="228"/>
      <c r="AO2198" s="228"/>
      <c r="AP2198" s="228"/>
      <c r="AQ2198" s="228"/>
      <c r="AR2198" s="228"/>
      <c r="AS2198" s="228"/>
      <c r="AT2198" s="228"/>
      <c r="AU2198" s="228"/>
    </row>
    <row r="2199" spans="27:47" x14ac:dyDescent="0.2">
      <c r="AA2199" s="228"/>
      <c r="AB2199" s="228"/>
      <c r="AC2199" s="228"/>
      <c r="AD2199" s="228"/>
      <c r="AE2199" s="228"/>
      <c r="AF2199" s="245"/>
      <c r="AG2199" s="246"/>
      <c r="AN2199" s="228"/>
      <c r="AO2199" s="228"/>
      <c r="AP2199" s="228"/>
      <c r="AQ2199" s="228"/>
      <c r="AR2199" s="228"/>
      <c r="AS2199" s="228"/>
      <c r="AT2199" s="228"/>
      <c r="AU2199" s="228"/>
    </row>
    <row r="2200" spans="27:47" x14ac:dyDescent="0.2">
      <c r="AA2200" s="228"/>
      <c r="AB2200" s="228"/>
      <c r="AC2200" s="228"/>
      <c r="AD2200" s="228"/>
      <c r="AE2200" s="228"/>
      <c r="AF2200" s="245"/>
      <c r="AG2200" s="246"/>
      <c r="AN2200" s="228"/>
      <c r="AO2200" s="228"/>
      <c r="AP2200" s="228"/>
      <c r="AQ2200" s="228"/>
      <c r="AR2200" s="228"/>
      <c r="AS2200" s="228"/>
      <c r="AT2200" s="228"/>
      <c r="AU2200" s="228"/>
    </row>
    <row r="2201" spans="27:47" x14ac:dyDescent="0.2">
      <c r="AA2201" s="228"/>
      <c r="AB2201" s="228"/>
      <c r="AC2201" s="228"/>
      <c r="AD2201" s="228"/>
      <c r="AE2201" s="228"/>
      <c r="AF2201" s="245"/>
      <c r="AG2201" s="246"/>
      <c r="AN2201" s="228"/>
      <c r="AO2201" s="228"/>
      <c r="AP2201" s="228"/>
      <c r="AQ2201" s="228"/>
      <c r="AR2201" s="228"/>
      <c r="AS2201" s="228"/>
      <c r="AT2201" s="228"/>
      <c r="AU2201" s="228"/>
    </row>
    <row r="2202" spans="27:47" x14ac:dyDescent="0.2">
      <c r="AA2202" s="228"/>
      <c r="AB2202" s="228"/>
      <c r="AC2202" s="228"/>
      <c r="AD2202" s="228"/>
      <c r="AE2202" s="228"/>
      <c r="AF2202" s="245"/>
      <c r="AG2202" s="246"/>
      <c r="AN2202" s="228"/>
      <c r="AO2202" s="228"/>
      <c r="AP2202" s="228"/>
      <c r="AQ2202" s="228"/>
      <c r="AR2202" s="228"/>
      <c r="AS2202" s="228"/>
      <c r="AT2202" s="228"/>
      <c r="AU2202" s="228"/>
    </row>
    <row r="2203" spans="27:47" x14ac:dyDescent="0.2">
      <c r="AA2203" s="228"/>
      <c r="AB2203" s="228"/>
      <c r="AC2203" s="228"/>
      <c r="AD2203" s="228"/>
      <c r="AE2203" s="228"/>
      <c r="AF2203" s="245"/>
      <c r="AG2203" s="246"/>
      <c r="AN2203" s="228"/>
      <c r="AO2203" s="228"/>
      <c r="AP2203" s="228"/>
      <c r="AQ2203" s="228"/>
      <c r="AR2203" s="228"/>
      <c r="AS2203" s="228"/>
      <c r="AT2203" s="228"/>
      <c r="AU2203" s="228"/>
    </row>
    <row r="2204" spans="27:47" x14ac:dyDescent="0.2">
      <c r="AA2204" s="228"/>
      <c r="AB2204" s="228"/>
      <c r="AC2204" s="228"/>
      <c r="AD2204" s="228"/>
      <c r="AE2204" s="228"/>
      <c r="AF2204" s="245"/>
      <c r="AG2204" s="246"/>
      <c r="AN2204" s="228"/>
      <c r="AO2204" s="228"/>
      <c r="AP2204" s="228"/>
      <c r="AQ2204" s="228"/>
      <c r="AR2204" s="228"/>
      <c r="AS2204" s="228"/>
      <c r="AT2204" s="228"/>
      <c r="AU2204" s="228"/>
    </row>
    <row r="2205" spans="27:47" x14ac:dyDescent="0.2">
      <c r="AA2205" s="228"/>
      <c r="AB2205" s="228"/>
      <c r="AC2205" s="228"/>
      <c r="AD2205" s="228"/>
      <c r="AE2205" s="228"/>
      <c r="AF2205" s="245"/>
      <c r="AG2205" s="246"/>
      <c r="AN2205" s="228"/>
      <c r="AO2205" s="228"/>
      <c r="AP2205" s="228"/>
      <c r="AQ2205" s="228"/>
      <c r="AR2205" s="228"/>
      <c r="AS2205" s="228"/>
      <c r="AT2205" s="228"/>
      <c r="AU2205" s="228"/>
    </row>
    <row r="2206" spans="27:47" x14ac:dyDescent="0.2">
      <c r="AA2206" s="228"/>
      <c r="AB2206" s="228"/>
      <c r="AC2206" s="228"/>
      <c r="AD2206" s="228"/>
      <c r="AE2206" s="228"/>
      <c r="AF2206" s="245"/>
      <c r="AG2206" s="246"/>
      <c r="AN2206" s="228"/>
      <c r="AO2206" s="228"/>
      <c r="AP2206" s="228"/>
      <c r="AQ2206" s="228"/>
      <c r="AR2206" s="228"/>
      <c r="AS2206" s="228"/>
      <c r="AT2206" s="228"/>
      <c r="AU2206" s="228"/>
    </row>
    <row r="2207" spans="27:47" x14ac:dyDescent="0.2">
      <c r="AA2207" s="228"/>
      <c r="AB2207" s="228"/>
      <c r="AC2207" s="228"/>
      <c r="AD2207" s="228"/>
      <c r="AE2207" s="228"/>
      <c r="AF2207" s="245"/>
      <c r="AG2207" s="246"/>
      <c r="AN2207" s="228"/>
      <c r="AO2207" s="228"/>
      <c r="AP2207" s="228"/>
      <c r="AQ2207" s="228"/>
      <c r="AR2207" s="228"/>
      <c r="AS2207" s="228"/>
      <c r="AT2207" s="228"/>
      <c r="AU2207" s="228"/>
    </row>
    <row r="2208" spans="27:47" x14ac:dyDescent="0.2">
      <c r="AA2208" s="228"/>
      <c r="AB2208" s="228"/>
      <c r="AC2208" s="228"/>
      <c r="AD2208" s="228"/>
      <c r="AE2208" s="228"/>
      <c r="AF2208" s="245"/>
      <c r="AG2208" s="246"/>
      <c r="AN2208" s="228"/>
      <c r="AO2208" s="228"/>
      <c r="AP2208" s="228"/>
      <c r="AQ2208" s="228"/>
      <c r="AR2208" s="228"/>
      <c r="AS2208" s="228"/>
      <c r="AT2208" s="228"/>
      <c r="AU2208" s="228"/>
    </row>
    <row r="2209" spans="27:47" x14ac:dyDescent="0.2">
      <c r="AA2209" s="228"/>
      <c r="AB2209" s="228"/>
      <c r="AC2209" s="228"/>
      <c r="AD2209" s="228"/>
      <c r="AE2209" s="228"/>
      <c r="AF2209" s="245"/>
      <c r="AG2209" s="246"/>
      <c r="AN2209" s="228"/>
      <c r="AO2209" s="228"/>
      <c r="AP2209" s="228"/>
      <c r="AQ2209" s="228"/>
      <c r="AR2209" s="228"/>
      <c r="AS2209" s="228"/>
      <c r="AT2209" s="228"/>
      <c r="AU2209" s="228"/>
    </row>
    <row r="2210" spans="27:47" x14ac:dyDescent="0.2">
      <c r="AA2210" s="228"/>
      <c r="AB2210" s="228"/>
      <c r="AC2210" s="228"/>
      <c r="AD2210" s="228"/>
      <c r="AE2210" s="228"/>
      <c r="AF2210" s="245"/>
      <c r="AG2210" s="246"/>
      <c r="AN2210" s="228"/>
      <c r="AO2210" s="228"/>
      <c r="AP2210" s="228"/>
      <c r="AQ2210" s="228"/>
      <c r="AR2210" s="228"/>
      <c r="AS2210" s="228"/>
      <c r="AT2210" s="228"/>
      <c r="AU2210" s="228"/>
    </row>
    <row r="2211" spans="27:47" x14ac:dyDescent="0.2">
      <c r="AA2211" s="228"/>
      <c r="AB2211" s="228"/>
      <c r="AC2211" s="228"/>
      <c r="AD2211" s="228"/>
      <c r="AE2211" s="228"/>
      <c r="AF2211" s="245"/>
      <c r="AG2211" s="246"/>
      <c r="AN2211" s="228"/>
      <c r="AO2211" s="228"/>
      <c r="AP2211" s="228"/>
      <c r="AQ2211" s="228"/>
      <c r="AR2211" s="228"/>
      <c r="AS2211" s="228"/>
      <c r="AT2211" s="228"/>
      <c r="AU2211" s="228"/>
    </row>
    <row r="2212" spans="27:47" x14ac:dyDescent="0.2">
      <c r="AA2212" s="228"/>
      <c r="AB2212" s="228"/>
      <c r="AC2212" s="228"/>
      <c r="AD2212" s="228"/>
      <c r="AE2212" s="228"/>
      <c r="AF2212" s="245"/>
      <c r="AG2212" s="246"/>
      <c r="AN2212" s="228"/>
      <c r="AO2212" s="228"/>
      <c r="AP2212" s="228"/>
      <c r="AQ2212" s="228"/>
      <c r="AR2212" s="228"/>
      <c r="AS2212" s="228"/>
      <c r="AT2212" s="228"/>
      <c r="AU2212" s="228"/>
    </row>
    <row r="2213" spans="27:47" x14ac:dyDescent="0.2">
      <c r="AA2213" s="228"/>
      <c r="AB2213" s="228"/>
      <c r="AC2213" s="228"/>
      <c r="AD2213" s="228"/>
      <c r="AE2213" s="228"/>
      <c r="AF2213" s="245"/>
      <c r="AG2213" s="246"/>
      <c r="AN2213" s="228"/>
      <c r="AO2213" s="228"/>
      <c r="AP2213" s="228"/>
      <c r="AQ2213" s="228"/>
      <c r="AR2213" s="228"/>
      <c r="AS2213" s="228"/>
      <c r="AT2213" s="228"/>
      <c r="AU2213" s="228"/>
    </row>
    <row r="2214" spans="27:47" x14ac:dyDescent="0.2">
      <c r="AA2214" s="228"/>
      <c r="AB2214" s="228"/>
      <c r="AC2214" s="228"/>
      <c r="AD2214" s="228"/>
      <c r="AE2214" s="228"/>
      <c r="AF2214" s="245"/>
      <c r="AG2214" s="246"/>
      <c r="AN2214" s="228"/>
      <c r="AO2214" s="228"/>
      <c r="AP2214" s="228"/>
      <c r="AQ2214" s="228"/>
      <c r="AR2214" s="228"/>
      <c r="AS2214" s="228"/>
      <c r="AT2214" s="228"/>
      <c r="AU2214" s="228"/>
    </row>
    <row r="2215" spans="27:47" x14ac:dyDescent="0.2">
      <c r="AA2215" s="228"/>
      <c r="AB2215" s="228"/>
      <c r="AC2215" s="228"/>
      <c r="AD2215" s="228"/>
      <c r="AE2215" s="228"/>
      <c r="AF2215" s="245"/>
      <c r="AG2215" s="246"/>
      <c r="AN2215" s="228"/>
      <c r="AO2215" s="228"/>
      <c r="AP2215" s="228"/>
      <c r="AQ2215" s="228"/>
      <c r="AR2215" s="228"/>
      <c r="AS2215" s="228"/>
      <c r="AT2215" s="228"/>
      <c r="AU2215" s="228"/>
    </row>
    <row r="2216" spans="27:47" x14ac:dyDescent="0.2">
      <c r="AA2216" s="228"/>
      <c r="AB2216" s="228"/>
      <c r="AC2216" s="228"/>
      <c r="AD2216" s="228"/>
      <c r="AE2216" s="228"/>
      <c r="AF2216" s="245"/>
      <c r="AG2216" s="246"/>
      <c r="AN2216" s="228"/>
      <c r="AO2216" s="228"/>
      <c r="AP2216" s="228"/>
      <c r="AQ2216" s="228"/>
      <c r="AR2216" s="228"/>
      <c r="AS2216" s="228"/>
      <c r="AT2216" s="228"/>
      <c r="AU2216" s="228"/>
    </row>
    <row r="2217" spans="27:47" x14ac:dyDescent="0.2">
      <c r="AA2217" s="228"/>
      <c r="AB2217" s="228"/>
      <c r="AC2217" s="228"/>
      <c r="AD2217" s="228"/>
      <c r="AE2217" s="228"/>
      <c r="AF2217" s="245"/>
      <c r="AG2217" s="246"/>
      <c r="AN2217" s="228"/>
      <c r="AO2217" s="228"/>
      <c r="AP2217" s="228"/>
      <c r="AQ2217" s="228"/>
      <c r="AR2217" s="228"/>
      <c r="AS2217" s="228"/>
      <c r="AT2217" s="228"/>
      <c r="AU2217" s="228"/>
    </row>
    <row r="2218" spans="27:47" x14ac:dyDescent="0.2">
      <c r="AA2218" s="228"/>
      <c r="AB2218" s="228"/>
      <c r="AC2218" s="228"/>
      <c r="AD2218" s="228"/>
      <c r="AE2218" s="228"/>
      <c r="AF2218" s="245"/>
      <c r="AG2218" s="246"/>
      <c r="AN2218" s="228"/>
      <c r="AO2218" s="228"/>
      <c r="AP2218" s="228"/>
      <c r="AQ2218" s="228"/>
      <c r="AR2218" s="228"/>
      <c r="AS2218" s="228"/>
      <c r="AT2218" s="228"/>
      <c r="AU2218" s="228"/>
    </row>
    <row r="2219" spans="27:47" x14ac:dyDescent="0.2">
      <c r="AA2219" s="228"/>
      <c r="AB2219" s="228"/>
      <c r="AC2219" s="228"/>
      <c r="AD2219" s="228"/>
      <c r="AE2219" s="228"/>
      <c r="AF2219" s="245"/>
      <c r="AG2219" s="246"/>
      <c r="AN2219" s="228"/>
      <c r="AO2219" s="228"/>
      <c r="AP2219" s="228"/>
      <c r="AQ2219" s="228"/>
      <c r="AR2219" s="228"/>
      <c r="AS2219" s="228"/>
      <c r="AT2219" s="228"/>
      <c r="AU2219" s="228"/>
    </row>
    <row r="2220" spans="27:47" x14ac:dyDescent="0.2">
      <c r="AA2220" s="228"/>
      <c r="AB2220" s="228"/>
      <c r="AC2220" s="228"/>
      <c r="AD2220" s="228"/>
      <c r="AE2220" s="228"/>
      <c r="AF2220" s="245"/>
      <c r="AG2220" s="246"/>
      <c r="AN2220" s="228"/>
      <c r="AO2220" s="228"/>
      <c r="AP2220" s="228"/>
      <c r="AQ2220" s="228"/>
      <c r="AR2220" s="228"/>
      <c r="AS2220" s="228"/>
      <c r="AT2220" s="228"/>
      <c r="AU2220" s="228"/>
    </row>
    <row r="2221" spans="27:47" x14ac:dyDescent="0.2">
      <c r="AA2221" s="228"/>
      <c r="AB2221" s="228"/>
      <c r="AC2221" s="228"/>
      <c r="AD2221" s="228"/>
      <c r="AE2221" s="228"/>
      <c r="AF2221" s="245"/>
      <c r="AG2221" s="246"/>
      <c r="AN2221" s="228"/>
      <c r="AO2221" s="228"/>
      <c r="AP2221" s="228"/>
      <c r="AQ2221" s="228"/>
      <c r="AR2221" s="228"/>
      <c r="AS2221" s="228"/>
      <c r="AT2221" s="228"/>
      <c r="AU2221" s="228"/>
    </row>
    <row r="2222" spans="27:47" x14ac:dyDescent="0.2">
      <c r="AA2222" s="228"/>
      <c r="AB2222" s="228"/>
      <c r="AC2222" s="228"/>
      <c r="AD2222" s="228"/>
      <c r="AE2222" s="228"/>
      <c r="AF2222" s="245"/>
      <c r="AG2222" s="246"/>
      <c r="AN2222" s="228"/>
      <c r="AO2222" s="228"/>
      <c r="AP2222" s="228"/>
      <c r="AQ2222" s="228"/>
      <c r="AR2222" s="228"/>
      <c r="AS2222" s="228"/>
      <c r="AT2222" s="228"/>
      <c r="AU2222" s="228"/>
    </row>
    <row r="2223" spans="27:47" x14ac:dyDescent="0.2">
      <c r="AA2223" s="228"/>
      <c r="AB2223" s="228"/>
      <c r="AC2223" s="228"/>
      <c r="AD2223" s="228"/>
      <c r="AE2223" s="228"/>
      <c r="AF2223" s="245"/>
      <c r="AG2223" s="246"/>
      <c r="AN2223" s="228"/>
      <c r="AO2223" s="228"/>
      <c r="AP2223" s="228"/>
      <c r="AQ2223" s="228"/>
      <c r="AR2223" s="228"/>
      <c r="AS2223" s="228"/>
      <c r="AT2223" s="228"/>
      <c r="AU2223" s="228"/>
    </row>
    <row r="2224" spans="27:47" x14ac:dyDescent="0.2">
      <c r="AA2224" s="228"/>
      <c r="AB2224" s="228"/>
      <c r="AC2224" s="228"/>
      <c r="AD2224" s="228"/>
      <c r="AE2224" s="228"/>
      <c r="AF2224" s="245"/>
      <c r="AG2224" s="246"/>
      <c r="AN2224" s="228"/>
      <c r="AO2224" s="228"/>
      <c r="AP2224" s="228"/>
      <c r="AQ2224" s="228"/>
      <c r="AR2224" s="228"/>
      <c r="AS2224" s="228"/>
      <c r="AT2224" s="228"/>
      <c r="AU2224" s="228"/>
    </row>
    <row r="2225" spans="27:47" x14ac:dyDescent="0.2">
      <c r="AA2225" s="228"/>
      <c r="AB2225" s="228"/>
      <c r="AC2225" s="228"/>
      <c r="AD2225" s="228"/>
      <c r="AE2225" s="228"/>
      <c r="AF2225" s="245"/>
      <c r="AG2225" s="246"/>
      <c r="AN2225" s="228"/>
      <c r="AO2225" s="228"/>
      <c r="AP2225" s="228"/>
      <c r="AQ2225" s="228"/>
      <c r="AR2225" s="228"/>
      <c r="AS2225" s="228"/>
      <c r="AT2225" s="228"/>
      <c r="AU2225" s="228"/>
    </row>
    <row r="2226" spans="27:47" x14ac:dyDescent="0.2">
      <c r="AA2226" s="228"/>
      <c r="AB2226" s="228"/>
      <c r="AC2226" s="228"/>
      <c r="AD2226" s="228"/>
      <c r="AE2226" s="228"/>
      <c r="AF2226" s="245"/>
      <c r="AG2226" s="246"/>
      <c r="AN2226" s="228"/>
      <c r="AO2226" s="228"/>
      <c r="AP2226" s="228"/>
      <c r="AQ2226" s="228"/>
      <c r="AR2226" s="228"/>
      <c r="AS2226" s="228"/>
      <c r="AT2226" s="228"/>
      <c r="AU2226" s="228"/>
    </row>
    <row r="2227" spans="27:47" x14ac:dyDescent="0.2">
      <c r="AA2227" s="228"/>
      <c r="AB2227" s="228"/>
      <c r="AC2227" s="228"/>
      <c r="AD2227" s="228"/>
      <c r="AE2227" s="228"/>
      <c r="AF2227" s="245"/>
      <c r="AG2227" s="246"/>
      <c r="AN2227" s="228"/>
      <c r="AO2227" s="228"/>
      <c r="AP2227" s="228"/>
      <c r="AQ2227" s="228"/>
      <c r="AR2227" s="228"/>
      <c r="AS2227" s="228"/>
      <c r="AT2227" s="228"/>
      <c r="AU2227" s="228"/>
    </row>
    <row r="2228" spans="27:47" x14ac:dyDescent="0.2">
      <c r="AA2228" s="228"/>
      <c r="AB2228" s="228"/>
      <c r="AC2228" s="228"/>
      <c r="AD2228" s="228"/>
      <c r="AE2228" s="228"/>
      <c r="AF2228" s="245"/>
      <c r="AG2228" s="246"/>
      <c r="AN2228" s="228"/>
      <c r="AO2228" s="228"/>
      <c r="AP2228" s="228"/>
      <c r="AQ2228" s="228"/>
      <c r="AR2228" s="228"/>
      <c r="AS2228" s="228"/>
      <c r="AT2228" s="228"/>
      <c r="AU2228" s="228"/>
    </row>
    <row r="2229" spans="27:47" x14ac:dyDescent="0.2">
      <c r="AA2229" s="228"/>
      <c r="AB2229" s="228"/>
      <c r="AC2229" s="228"/>
      <c r="AD2229" s="228"/>
      <c r="AE2229" s="228"/>
      <c r="AF2229" s="245"/>
      <c r="AG2229" s="246"/>
      <c r="AN2229" s="228"/>
      <c r="AO2229" s="228"/>
      <c r="AP2229" s="228"/>
      <c r="AQ2229" s="228"/>
      <c r="AR2229" s="228"/>
      <c r="AS2229" s="228"/>
      <c r="AT2229" s="228"/>
      <c r="AU2229" s="228"/>
    </row>
    <row r="2230" spans="27:47" x14ac:dyDescent="0.2">
      <c r="AA2230" s="228"/>
      <c r="AB2230" s="228"/>
      <c r="AC2230" s="228"/>
      <c r="AD2230" s="228"/>
      <c r="AE2230" s="228"/>
      <c r="AF2230" s="245"/>
      <c r="AG2230" s="246"/>
      <c r="AN2230" s="228"/>
      <c r="AO2230" s="228"/>
      <c r="AP2230" s="228"/>
      <c r="AQ2230" s="228"/>
      <c r="AR2230" s="228"/>
      <c r="AS2230" s="228"/>
      <c r="AT2230" s="228"/>
      <c r="AU2230" s="228"/>
    </row>
    <row r="2231" spans="27:47" x14ac:dyDescent="0.2">
      <c r="AA2231" s="228"/>
      <c r="AB2231" s="228"/>
      <c r="AC2231" s="228"/>
      <c r="AD2231" s="228"/>
      <c r="AE2231" s="228"/>
      <c r="AF2231" s="245"/>
      <c r="AG2231" s="246"/>
      <c r="AN2231" s="228"/>
      <c r="AO2231" s="228"/>
      <c r="AP2231" s="228"/>
      <c r="AQ2231" s="228"/>
      <c r="AR2231" s="228"/>
      <c r="AS2231" s="228"/>
      <c r="AT2231" s="228"/>
      <c r="AU2231" s="228"/>
    </row>
    <row r="2232" spans="27:47" x14ac:dyDescent="0.2">
      <c r="AA2232" s="228"/>
      <c r="AB2232" s="228"/>
      <c r="AC2232" s="228"/>
      <c r="AD2232" s="228"/>
      <c r="AE2232" s="228"/>
      <c r="AF2232" s="245"/>
      <c r="AG2232" s="246"/>
      <c r="AN2232" s="228"/>
      <c r="AO2232" s="228"/>
      <c r="AP2232" s="228"/>
      <c r="AQ2232" s="228"/>
      <c r="AR2232" s="228"/>
      <c r="AS2232" s="228"/>
      <c r="AT2232" s="228"/>
      <c r="AU2232" s="228"/>
    </row>
    <row r="2233" spans="27:47" x14ac:dyDescent="0.2">
      <c r="AA2233" s="228"/>
      <c r="AB2233" s="228"/>
      <c r="AC2233" s="228"/>
      <c r="AD2233" s="228"/>
      <c r="AE2233" s="228"/>
      <c r="AF2233" s="245"/>
      <c r="AG2233" s="246"/>
      <c r="AN2233" s="228"/>
      <c r="AO2233" s="228"/>
      <c r="AP2233" s="228"/>
      <c r="AQ2233" s="228"/>
      <c r="AR2233" s="228"/>
      <c r="AS2233" s="228"/>
      <c r="AT2233" s="228"/>
      <c r="AU2233" s="228"/>
    </row>
    <row r="2234" spans="27:47" x14ac:dyDescent="0.2">
      <c r="AA2234" s="228"/>
      <c r="AB2234" s="228"/>
      <c r="AC2234" s="228"/>
      <c r="AD2234" s="228"/>
      <c r="AE2234" s="228"/>
      <c r="AF2234" s="245"/>
      <c r="AG2234" s="246"/>
      <c r="AN2234" s="228"/>
      <c r="AO2234" s="228"/>
      <c r="AP2234" s="228"/>
      <c r="AQ2234" s="228"/>
      <c r="AR2234" s="228"/>
      <c r="AS2234" s="228"/>
      <c r="AT2234" s="228"/>
      <c r="AU2234" s="228"/>
    </row>
    <row r="2235" spans="27:47" x14ac:dyDescent="0.2">
      <c r="AA2235" s="228"/>
      <c r="AB2235" s="228"/>
      <c r="AC2235" s="228"/>
      <c r="AD2235" s="228"/>
      <c r="AE2235" s="228"/>
      <c r="AF2235" s="245"/>
      <c r="AG2235" s="246"/>
      <c r="AN2235" s="228"/>
      <c r="AO2235" s="228"/>
      <c r="AP2235" s="228"/>
      <c r="AQ2235" s="228"/>
      <c r="AR2235" s="228"/>
      <c r="AS2235" s="228"/>
      <c r="AT2235" s="228"/>
      <c r="AU2235" s="228"/>
    </row>
    <row r="2236" spans="27:47" x14ac:dyDescent="0.2">
      <c r="AA2236" s="228"/>
      <c r="AB2236" s="228"/>
      <c r="AC2236" s="228"/>
      <c r="AD2236" s="228"/>
      <c r="AE2236" s="228"/>
      <c r="AF2236" s="245"/>
      <c r="AG2236" s="246"/>
      <c r="AN2236" s="228"/>
      <c r="AO2236" s="228"/>
      <c r="AP2236" s="228"/>
      <c r="AQ2236" s="228"/>
      <c r="AR2236" s="228"/>
      <c r="AS2236" s="228"/>
      <c r="AT2236" s="228"/>
      <c r="AU2236" s="228"/>
    </row>
    <row r="2237" spans="27:47" x14ac:dyDescent="0.2">
      <c r="AA2237" s="228"/>
      <c r="AB2237" s="228"/>
      <c r="AC2237" s="228"/>
      <c r="AD2237" s="228"/>
      <c r="AE2237" s="228"/>
      <c r="AF2237" s="245"/>
      <c r="AG2237" s="246"/>
      <c r="AN2237" s="228"/>
      <c r="AO2237" s="228"/>
      <c r="AP2237" s="228"/>
      <c r="AQ2237" s="228"/>
      <c r="AR2237" s="228"/>
      <c r="AS2237" s="228"/>
      <c r="AT2237" s="228"/>
      <c r="AU2237" s="228"/>
    </row>
    <row r="2238" spans="27:47" x14ac:dyDescent="0.2">
      <c r="AA2238" s="228"/>
      <c r="AB2238" s="228"/>
      <c r="AC2238" s="228"/>
      <c r="AD2238" s="228"/>
      <c r="AE2238" s="228"/>
      <c r="AF2238" s="245"/>
      <c r="AG2238" s="246"/>
      <c r="AN2238" s="228"/>
      <c r="AO2238" s="228"/>
      <c r="AP2238" s="228"/>
      <c r="AQ2238" s="228"/>
      <c r="AR2238" s="228"/>
      <c r="AS2238" s="228"/>
      <c r="AT2238" s="228"/>
      <c r="AU2238" s="228"/>
    </row>
    <row r="2239" spans="27:47" x14ac:dyDescent="0.2">
      <c r="AA2239" s="228"/>
      <c r="AB2239" s="228"/>
      <c r="AC2239" s="228"/>
      <c r="AD2239" s="228"/>
      <c r="AE2239" s="228"/>
      <c r="AF2239" s="245"/>
      <c r="AG2239" s="246"/>
      <c r="AN2239" s="228"/>
      <c r="AO2239" s="228"/>
      <c r="AP2239" s="228"/>
      <c r="AQ2239" s="228"/>
      <c r="AR2239" s="228"/>
      <c r="AS2239" s="228"/>
      <c r="AT2239" s="228"/>
      <c r="AU2239" s="228"/>
    </row>
    <row r="2240" spans="27:47" x14ac:dyDescent="0.2">
      <c r="AA2240" s="228"/>
      <c r="AB2240" s="228"/>
      <c r="AC2240" s="228"/>
      <c r="AD2240" s="228"/>
      <c r="AE2240" s="228"/>
      <c r="AF2240" s="245"/>
      <c r="AG2240" s="246"/>
      <c r="AN2240" s="228"/>
      <c r="AO2240" s="228"/>
      <c r="AP2240" s="228"/>
      <c r="AQ2240" s="228"/>
      <c r="AR2240" s="228"/>
      <c r="AS2240" s="228"/>
      <c r="AT2240" s="228"/>
      <c r="AU2240" s="228"/>
    </row>
    <row r="2241" spans="27:47" x14ac:dyDescent="0.2">
      <c r="AA2241" s="228"/>
      <c r="AB2241" s="228"/>
      <c r="AC2241" s="228"/>
      <c r="AD2241" s="228"/>
      <c r="AE2241" s="228"/>
      <c r="AF2241" s="245"/>
      <c r="AG2241" s="246"/>
      <c r="AN2241" s="228"/>
      <c r="AO2241" s="228"/>
      <c r="AP2241" s="228"/>
      <c r="AQ2241" s="228"/>
      <c r="AR2241" s="228"/>
      <c r="AS2241" s="228"/>
      <c r="AT2241" s="228"/>
      <c r="AU2241" s="228"/>
    </row>
    <row r="2242" spans="27:47" x14ac:dyDescent="0.2">
      <c r="AA2242" s="228"/>
      <c r="AB2242" s="228"/>
      <c r="AC2242" s="228"/>
      <c r="AD2242" s="228"/>
      <c r="AE2242" s="228"/>
      <c r="AF2242" s="245"/>
      <c r="AG2242" s="246"/>
      <c r="AN2242" s="228"/>
      <c r="AO2242" s="228"/>
      <c r="AP2242" s="228"/>
      <c r="AQ2242" s="228"/>
      <c r="AR2242" s="228"/>
      <c r="AS2242" s="228"/>
      <c r="AT2242" s="228"/>
      <c r="AU2242" s="228"/>
    </row>
    <row r="2243" spans="27:47" x14ac:dyDescent="0.2">
      <c r="AA2243" s="228"/>
      <c r="AB2243" s="228"/>
      <c r="AC2243" s="228"/>
      <c r="AD2243" s="228"/>
      <c r="AE2243" s="228"/>
      <c r="AF2243" s="245"/>
      <c r="AG2243" s="246"/>
      <c r="AN2243" s="228"/>
      <c r="AO2243" s="228"/>
      <c r="AP2243" s="228"/>
      <c r="AQ2243" s="228"/>
      <c r="AR2243" s="228"/>
      <c r="AS2243" s="228"/>
      <c r="AT2243" s="228"/>
      <c r="AU2243" s="228"/>
    </row>
    <row r="2244" spans="27:47" x14ac:dyDescent="0.2">
      <c r="AA2244" s="228"/>
      <c r="AB2244" s="228"/>
      <c r="AC2244" s="228"/>
      <c r="AD2244" s="228"/>
      <c r="AE2244" s="228"/>
      <c r="AF2244" s="245"/>
      <c r="AG2244" s="246"/>
      <c r="AN2244" s="228"/>
      <c r="AO2244" s="228"/>
      <c r="AP2244" s="228"/>
      <c r="AQ2244" s="228"/>
      <c r="AR2244" s="228"/>
      <c r="AS2244" s="228"/>
      <c r="AT2244" s="228"/>
      <c r="AU2244" s="228"/>
    </row>
    <row r="2245" spans="27:47" x14ac:dyDescent="0.2">
      <c r="AA2245" s="228"/>
      <c r="AB2245" s="228"/>
      <c r="AC2245" s="228"/>
      <c r="AD2245" s="228"/>
      <c r="AE2245" s="228"/>
      <c r="AF2245" s="245"/>
      <c r="AG2245" s="246"/>
      <c r="AN2245" s="228"/>
      <c r="AO2245" s="228"/>
      <c r="AP2245" s="228"/>
      <c r="AQ2245" s="228"/>
      <c r="AR2245" s="228"/>
      <c r="AS2245" s="228"/>
      <c r="AT2245" s="228"/>
      <c r="AU2245" s="228"/>
    </row>
    <row r="2246" spans="27:47" x14ac:dyDescent="0.2">
      <c r="AA2246" s="228"/>
      <c r="AB2246" s="228"/>
      <c r="AC2246" s="228"/>
      <c r="AD2246" s="228"/>
      <c r="AE2246" s="228"/>
      <c r="AF2246" s="245"/>
      <c r="AG2246" s="246"/>
      <c r="AN2246" s="228"/>
      <c r="AO2246" s="228"/>
      <c r="AP2246" s="228"/>
      <c r="AQ2246" s="228"/>
      <c r="AR2246" s="228"/>
      <c r="AS2246" s="228"/>
      <c r="AT2246" s="228"/>
      <c r="AU2246" s="228"/>
    </row>
    <row r="2247" spans="27:47" x14ac:dyDescent="0.2">
      <c r="AA2247" s="228"/>
      <c r="AB2247" s="228"/>
      <c r="AC2247" s="228"/>
      <c r="AD2247" s="228"/>
      <c r="AE2247" s="228"/>
      <c r="AF2247" s="245"/>
      <c r="AG2247" s="246"/>
      <c r="AN2247" s="228"/>
      <c r="AO2247" s="228"/>
      <c r="AP2247" s="228"/>
      <c r="AQ2247" s="228"/>
      <c r="AR2247" s="228"/>
      <c r="AS2247" s="228"/>
      <c r="AT2247" s="228"/>
      <c r="AU2247" s="228"/>
    </row>
    <row r="2248" spans="27:47" x14ac:dyDescent="0.2">
      <c r="AA2248" s="228"/>
      <c r="AB2248" s="228"/>
      <c r="AC2248" s="228"/>
      <c r="AD2248" s="228"/>
      <c r="AE2248" s="228"/>
      <c r="AF2248" s="245"/>
      <c r="AG2248" s="246"/>
      <c r="AN2248" s="228"/>
      <c r="AO2248" s="228"/>
      <c r="AP2248" s="228"/>
      <c r="AQ2248" s="228"/>
      <c r="AR2248" s="228"/>
      <c r="AS2248" s="228"/>
      <c r="AT2248" s="228"/>
      <c r="AU2248" s="228"/>
    </row>
    <row r="2249" spans="27:47" x14ac:dyDescent="0.2">
      <c r="AA2249" s="228"/>
      <c r="AB2249" s="228"/>
      <c r="AC2249" s="228"/>
      <c r="AD2249" s="228"/>
      <c r="AE2249" s="228"/>
      <c r="AF2249" s="245"/>
      <c r="AG2249" s="246"/>
      <c r="AN2249" s="228"/>
      <c r="AO2249" s="228"/>
      <c r="AP2249" s="228"/>
      <c r="AQ2249" s="228"/>
      <c r="AR2249" s="228"/>
      <c r="AS2249" s="228"/>
      <c r="AT2249" s="228"/>
      <c r="AU2249" s="228"/>
    </row>
    <row r="2250" spans="27:47" x14ac:dyDescent="0.2">
      <c r="AA2250" s="228"/>
      <c r="AB2250" s="228"/>
      <c r="AC2250" s="228"/>
      <c r="AD2250" s="228"/>
      <c r="AE2250" s="228"/>
      <c r="AF2250" s="245"/>
      <c r="AG2250" s="246"/>
      <c r="AN2250" s="228"/>
      <c r="AO2250" s="228"/>
      <c r="AP2250" s="228"/>
      <c r="AQ2250" s="228"/>
      <c r="AR2250" s="228"/>
      <c r="AS2250" s="228"/>
      <c r="AT2250" s="228"/>
      <c r="AU2250" s="228"/>
    </row>
    <row r="2251" spans="27:47" x14ac:dyDescent="0.2">
      <c r="AA2251" s="228"/>
      <c r="AB2251" s="228"/>
      <c r="AC2251" s="228"/>
      <c r="AD2251" s="228"/>
      <c r="AE2251" s="228"/>
      <c r="AF2251" s="245"/>
      <c r="AG2251" s="246"/>
      <c r="AN2251" s="228"/>
      <c r="AO2251" s="228"/>
      <c r="AP2251" s="228"/>
      <c r="AQ2251" s="228"/>
      <c r="AR2251" s="228"/>
      <c r="AS2251" s="228"/>
      <c r="AT2251" s="228"/>
      <c r="AU2251" s="228"/>
    </row>
    <row r="2252" spans="27:47" x14ac:dyDescent="0.2">
      <c r="AA2252" s="228"/>
      <c r="AB2252" s="228"/>
      <c r="AC2252" s="228"/>
      <c r="AD2252" s="228"/>
      <c r="AE2252" s="228"/>
      <c r="AF2252" s="245"/>
      <c r="AG2252" s="246"/>
      <c r="AN2252" s="228"/>
      <c r="AO2252" s="228"/>
      <c r="AP2252" s="228"/>
      <c r="AQ2252" s="228"/>
      <c r="AR2252" s="228"/>
      <c r="AS2252" s="228"/>
      <c r="AT2252" s="228"/>
      <c r="AU2252" s="228"/>
    </row>
    <row r="2253" spans="27:47" x14ac:dyDescent="0.2">
      <c r="AA2253" s="228"/>
      <c r="AB2253" s="228"/>
      <c r="AC2253" s="228"/>
      <c r="AD2253" s="228"/>
      <c r="AE2253" s="228"/>
      <c r="AF2253" s="245"/>
      <c r="AG2253" s="246"/>
      <c r="AN2253" s="228"/>
      <c r="AO2253" s="228"/>
      <c r="AP2253" s="228"/>
      <c r="AQ2253" s="228"/>
      <c r="AR2253" s="228"/>
      <c r="AS2253" s="228"/>
      <c r="AT2253" s="228"/>
      <c r="AU2253" s="228"/>
    </row>
    <row r="2254" spans="27:47" x14ac:dyDescent="0.2">
      <c r="AA2254" s="228"/>
      <c r="AB2254" s="228"/>
      <c r="AC2254" s="228"/>
      <c r="AD2254" s="228"/>
      <c r="AE2254" s="228"/>
      <c r="AF2254" s="245"/>
      <c r="AG2254" s="246"/>
      <c r="AN2254" s="228"/>
      <c r="AO2254" s="228"/>
      <c r="AP2254" s="228"/>
      <c r="AQ2254" s="228"/>
      <c r="AR2254" s="228"/>
      <c r="AS2254" s="228"/>
      <c r="AT2254" s="228"/>
      <c r="AU2254" s="228"/>
    </row>
    <row r="2255" spans="27:47" x14ac:dyDescent="0.2">
      <c r="AA2255" s="228"/>
      <c r="AB2255" s="228"/>
      <c r="AC2255" s="228"/>
      <c r="AD2255" s="228"/>
      <c r="AE2255" s="228"/>
      <c r="AF2255" s="245"/>
      <c r="AG2255" s="246"/>
      <c r="AN2255" s="228"/>
      <c r="AO2255" s="228"/>
      <c r="AP2255" s="228"/>
      <c r="AQ2255" s="228"/>
      <c r="AR2255" s="228"/>
      <c r="AS2255" s="228"/>
      <c r="AT2255" s="228"/>
      <c r="AU2255" s="228"/>
    </row>
    <row r="2256" spans="27:47" x14ac:dyDescent="0.2">
      <c r="AA2256" s="228"/>
      <c r="AB2256" s="228"/>
      <c r="AC2256" s="228"/>
      <c r="AD2256" s="228"/>
      <c r="AE2256" s="228"/>
      <c r="AF2256" s="245"/>
      <c r="AG2256" s="246"/>
      <c r="AN2256" s="228"/>
      <c r="AO2256" s="228"/>
      <c r="AP2256" s="228"/>
      <c r="AQ2256" s="228"/>
      <c r="AR2256" s="228"/>
      <c r="AS2256" s="228"/>
      <c r="AT2256" s="228"/>
      <c r="AU2256" s="228"/>
    </row>
    <row r="2257" spans="27:47" x14ac:dyDescent="0.2">
      <c r="AA2257" s="228"/>
      <c r="AB2257" s="228"/>
      <c r="AC2257" s="228"/>
      <c r="AD2257" s="228"/>
      <c r="AE2257" s="228"/>
      <c r="AF2257" s="245"/>
      <c r="AG2257" s="246"/>
      <c r="AN2257" s="228"/>
      <c r="AO2257" s="228"/>
      <c r="AP2257" s="228"/>
      <c r="AQ2257" s="228"/>
      <c r="AR2257" s="228"/>
      <c r="AS2257" s="228"/>
      <c r="AT2257" s="228"/>
      <c r="AU2257" s="228"/>
    </row>
    <row r="2258" spans="27:47" x14ac:dyDescent="0.2">
      <c r="AA2258" s="228"/>
      <c r="AB2258" s="228"/>
      <c r="AC2258" s="228"/>
      <c r="AD2258" s="228"/>
      <c r="AE2258" s="228"/>
      <c r="AF2258" s="245"/>
      <c r="AG2258" s="246"/>
      <c r="AN2258" s="228"/>
      <c r="AO2258" s="228"/>
      <c r="AP2258" s="228"/>
      <c r="AQ2258" s="228"/>
      <c r="AR2258" s="228"/>
      <c r="AS2258" s="228"/>
      <c r="AT2258" s="228"/>
      <c r="AU2258" s="228"/>
    </row>
    <row r="2259" spans="27:47" x14ac:dyDescent="0.2">
      <c r="AA2259" s="228"/>
      <c r="AB2259" s="228"/>
      <c r="AC2259" s="228"/>
      <c r="AD2259" s="228"/>
      <c r="AE2259" s="228"/>
      <c r="AF2259" s="245"/>
      <c r="AG2259" s="246"/>
      <c r="AN2259" s="228"/>
      <c r="AO2259" s="228"/>
      <c r="AP2259" s="228"/>
      <c r="AQ2259" s="228"/>
      <c r="AR2259" s="228"/>
      <c r="AS2259" s="228"/>
      <c r="AT2259" s="228"/>
      <c r="AU2259" s="228"/>
    </row>
    <row r="2260" spans="27:47" x14ac:dyDescent="0.2">
      <c r="AA2260" s="228"/>
      <c r="AB2260" s="228"/>
      <c r="AC2260" s="228"/>
      <c r="AD2260" s="228"/>
      <c r="AE2260" s="228"/>
      <c r="AF2260" s="245"/>
      <c r="AG2260" s="246"/>
      <c r="AN2260" s="228"/>
      <c r="AO2260" s="228"/>
      <c r="AP2260" s="228"/>
      <c r="AQ2260" s="228"/>
      <c r="AR2260" s="228"/>
      <c r="AS2260" s="228"/>
      <c r="AT2260" s="228"/>
      <c r="AU2260" s="228"/>
    </row>
    <row r="2261" spans="27:47" x14ac:dyDescent="0.2">
      <c r="AA2261" s="228"/>
      <c r="AB2261" s="228"/>
      <c r="AC2261" s="228"/>
      <c r="AD2261" s="228"/>
      <c r="AE2261" s="228"/>
      <c r="AF2261" s="245"/>
      <c r="AG2261" s="246"/>
      <c r="AN2261" s="228"/>
      <c r="AO2261" s="228"/>
      <c r="AP2261" s="228"/>
      <c r="AQ2261" s="228"/>
      <c r="AR2261" s="228"/>
      <c r="AS2261" s="228"/>
      <c r="AT2261" s="228"/>
      <c r="AU2261" s="228"/>
    </row>
    <row r="2262" spans="27:47" x14ac:dyDescent="0.2">
      <c r="AA2262" s="228"/>
      <c r="AB2262" s="228"/>
      <c r="AC2262" s="228"/>
      <c r="AD2262" s="228"/>
      <c r="AE2262" s="228"/>
      <c r="AF2262" s="245"/>
      <c r="AG2262" s="246"/>
      <c r="AN2262" s="228"/>
      <c r="AO2262" s="228"/>
      <c r="AP2262" s="228"/>
      <c r="AQ2262" s="228"/>
      <c r="AR2262" s="228"/>
      <c r="AS2262" s="228"/>
      <c r="AT2262" s="228"/>
      <c r="AU2262" s="228"/>
    </row>
    <row r="2263" spans="27:47" x14ac:dyDescent="0.2">
      <c r="AA2263" s="228"/>
      <c r="AB2263" s="228"/>
      <c r="AC2263" s="228"/>
      <c r="AD2263" s="228"/>
      <c r="AE2263" s="228"/>
      <c r="AF2263" s="245"/>
      <c r="AG2263" s="246"/>
      <c r="AN2263" s="228"/>
      <c r="AO2263" s="228"/>
      <c r="AP2263" s="228"/>
      <c r="AQ2263" s="228"/>
      <c r="AR2263" s="228"/>
      <c r="AS2263" s="228"/>
      <c r="AT2263" s="228"/>
      <c r="AU2263" s="228"/>
    </row>
    <row r="2264" spans="27:47" x14ac:dyDescent="0.2">
      <c r="AA2264" s="228"/>
      <c r="AB2264" s="228"/>
      <c r="AC2264" s="228"/>
      <c r="AD2264" s="228"/>
      <c r="AE2264" s="228"/>
      <c r="AF2264" s="245"/>
      <c r="AG2264" s="246"/>
      <c r="AN2264" s="228"/>
      <c r="AO2264" s="228"/>
      <c r="AP2264" s="228"/>
      <c r="AQ2264" s="228"/>
      <c r="AR2264" s="228"/>
      <c r="AS2264" s="228"/>
      <c r="AT2264" s="228"/>
      <c r="AU2264" s="228"/>
    </row>
    <row r="2265" spans="27:47" x14ac:dyDescent="0.2">
      <c r="AA2265" s="228"/>
      <c r="AB2265" s="228"/>
      <c r="AC2265" s="228"/>
      <c r="AD2265" s="228"/>
      <c r="AE2265" s="228"/>
      <c r="AF2265" s="245"/>
      <c r="AG2265" s="246"/>
      <c r="AN2265" s="228"/>
      <c r="AO2265" s="228"/>
      <c r="AP2265" s="228"/>
      <c r="AQ2265" s="228"/>
      <c r="AR2265" s="228"/>
      <c r="AS2265" s="228"/>
      <c r="AT2265" s="228"/>
      <c r="AU2265" s="228"/>
    </row>
    <row r="2266" spans="27:47" x14ac:dyDescent="0.2">
      <c r="AA2266" s="228"/>
      <c r="AB2266" s="228"/>
      <c r="AC2266" s="228"/>
      <c r="AD2266" s="228"/>
      <c r="AE2266" s="228"/>
      <c r="AF2266" s="245"/>
      <c r="AG2266" s="246"/>
      <c r="AN2266" s="228"/>
      <c r="AO2266" s="228"/>
      <c r="AP2266" s="228"/>
      <c r="AQ2266" s="228"/>
      <c r="AR2266" s="228"/>
      <c r="AS2266" s="228"/>
      <c r="AT2266" s="228"/>
      <c r="AU2266" s="228"/>
    </row>
    <row r="2267" spans="27:47" x14ac:dyDescent="0.2">
      <c r="AA2267" s="228"/>
      <c r="AB2267" s="228"/>
      <c r="AC2267" s="228"/>
      <c r="AD2267" s="228"/>
      <c r="AE2267" s="228"/>
      <c r="AF2267" s="245"/>
      <c r="AG2267" s="246"/>
      <c r="AN2267" s="228"/>
      <c r="AO2267" s="228"/>
      <c r="AP2267" s="228"/>
      <c r="AQ2267" s="228"/>
      <c r="AR2267" s="228"/>
      <c r="AS2267" s="228"/>
      <c r="AT2267" s="228"/>
      <c r="AU2267" s="228"/>
    </row>
    <row r="2268" spans="27:47" x14ac:dyDescent="0.2">
      <c r="AA2268" s="228"/>
      <c r="AB2268" s="228"/>
      <c r="AC2268" s="228"/>
      <c r="AD2268" s="228"/>
      <c r="AE2268" s="228"/>
      <c r="AF2268" s="245"/>
      <c r="AG2268" s="246"/>
      <c r="AN2268" s="228"/>
      <c r="AO2268" s="228"/>
      <c r="AP2268" s="228"/>
      <c r="AQ2268" s="228"/>
      <c r="AR2268" s="228"/>
      <c r="AS2268" s="228"/>
      <c r="AT2268" s="228"/>
      <c r="AU2268" s="228"/>
    </row>
    <row r="2269" spans="27:47" x14ac:dyDescent="0.2">
      <c r="AA2269" s="228"/>
      <c r="AB2269" s="228"/>
      <c r="AC2269" s="228"/>
      <c r="AD2269" s="228"/>
      <c r="AE2269" s="228"/>
      <c r="AF2269" s="245"/>
      <c r="AG2269" s="246"/>
      <c r="AN2269" s="228"/>
      <c r="AO2269" s="228"/>
      <c r="AP2269" s="228"/>
      <c r="AQ2269" s="228"/>
      <c r="AR2269" s="228"/>
      <c r="AS2269" s="228"/>
      <c r="AT2269" s="228"/>
      <c r="AU2269" s="228"/>
    </row>
    <row r="2270" spans="27:47" x14ac:dyDescent="0.2">
      <c r="AA2270" s="228"/>
      <c r="AB2270" s="228"/>
      <c r="AC2270" s="228"/>
      <c r="AD2270" s="228"/>
      <c r="AE2270" s="228"/>
      <c r="AF2270" s="245"/>
      <c r="AG2270" s="246"/>
      <c r="AN2270" s="228"/>
      <c r="AO2270" s="228"/>
      <c r="AP2270" s="228"/>
      <c r="AQ2270" s="228"/>
      <c r="AR2270" s="228"/>
      <c r="AS2270" s="228"/>
      <c r="AT2270" s="228"/>
      <c r="AU2270" s="228"/>
    </row>
    <row r="2271" spans="27:47" x14ac:dyDescent="0.2">
      <c r="AA2271" s="228"/>
      <c r="AB2271" s="228"/>
      <c r="AC2271" s="228"/>
      <c r="AD2271" s="228"/>
      <c r="AE2271" s="228"/>
      <c r="AF2271" s="245"/>
      <c r="AG2271" s="246"/>
      <c r="AN2271" s="228"/>
      <c r="AO2271" s="228"/>
      <c r="AP2271" s="228"/>
      <c r="AQ2271" s="228"/>
      <c r="AR2271" s="228"/>
      <c r="AS2271" s="228"/>
      <c r="AT2271" s="228"/>
      <c r="AU2271" s="228"/>
    </row>
    <row r="2272" spans="27:47" x14ac:dyDescent="0.2">
      <c r="AA2272" s="228"/>
      <c r="AB2272" s="228"/>
      <c r="AC2272" s="228"/>
      <c r="AD2272" s="228"/>
      <c r="AE2272" s="228"/>
      <c r="AF2272" s="245"/>
      <c r="AG2272" s="246"/>
      <c r="AN2272" s="228"/>
      <c r="AO2272" s="228"/>
      <c r="AP2272" s="228"/>
      <c r="AQ2272" s="228"/>
      <c r="AR2272" s="228"/>
      <c r="AS2272" s="228"/>
      <c r="AT2272" s="228"/>
      <c r="AU2272" s="228"/>
    </row>
    <row r="2273" spans="27:47" x14ac:dyDescent="0.2">
      <c r="AA2273" s="228"/>
      <c r="AB2273" s="228"/>
      <c r="AC2273" s="228"/>
      <c r="AD2273" s="228"/>
      <c r="AE2273" s="228"/>
      <c r="AF2273" s="245"/>
      <c r="AG2273" s="246"/>
      <c r="AN2273" s="228"/>
      <c r="AO2273" s="228"/>
      <c r="AP2273" s="228"/>
      <c r="AQ2273" s="228"/>
      <c r="AR2273" s="228"/>
      <c r="AS2273" s="228"/>
      <c r="AT2273" s="228"/>
      <c r="AU2273" s="228"/>
    </row>
    <row r="2274" spans="27:47" x14ac:dyDescent="0.2">
      <c r="AA2274" s="228"/>
      <c r="AB2274" s="228"/>
      <c r="AC2274" s="228"/>
      <c r="AD2274" s="228"/>
      <c r="AE2274" s="228"/>
      <c r="AF2274" s="245"/>
      <c r="AG2274" s="246"/>
      <c r="AN2274" s="228"/>
      <c r="AO2274" s="228"/>
      <c r="AP2274" s="228"/>
      <c r="AQ2274" s="228"/>
      <c r="AR2274" s="228"/>
      <c r="AS2274" s="228"/>
      <c r="AT2274" s="228"/>
      <c r="AU2274" s="228"/>
    </row>
    <row r="2275" spans="27:47" x14ac:dyDescent="0.2">
      <c r="AA2275" s="228"/>
      <c r="AB2275" s="228"/>
      <c r="AC2275" s="228"/>
      <c r="AD2275" s="228"/>
      <c r="AE2275" s="228"/>
      <c r="AF2275" s="245"/>
      <c r="AG2275" s="246"/>
      <c r="AN2275" s="228"/>
      <c r="AO2275" s="228"/>
      <c r="AP2275" s="228"/>
      <c r="AQ2275" s="228"/>
      <c r="AR2275" s="228"/>
      <c r="AS2275" s="228"/>
      <c r="AT2275" s="228"/>
      <c r="AU2275" s="228"/>
    </row>
    <row r="2276" spans="27:47" x14ac:dyDescent="0.2">
      <c r="AA2276" s="228"/>
      <c r="AB2276" s="228"/>
      <c r="AC2276" s="228"/>
      <c r="AD2276" s="228"/>
      <c r="AE2276" s="228"/>
      <c r="AF2276" s="245"/>
      <c r="AG2276" s="246"/>
      <c r="AN2276" s="228"/>
      <c r="AO2276" s="228"/>
      <c r="AP2276" s="228"/>
      <c r="AQ2276" s="228"/>
      <c r="AR2276" s="228"/>
      <c r="AS2276" s="228"/>
      <c r="AT2276" s="228"/>
      <c r="AU2276" s="228"/>
    </row>
    <row r="2277" spans="27:47" x14ac:dyDescent="0.2">
      <c r="AA2277" s="228"/>
      <c r="AB2277" s="228"/>
      <c r="AC2277" s="228"/>
      <c r="AD2277" s="228"/>
      <c r="AE2277" s="228"/>
      <c r="AF2277" s="245"/>
      <c r="AG2277" s="246"/>
      <c r="AN2277" s="228"/>
      <c r="AO2277" s="228"/>
      <c r="AP2277" s="228"/>
      <c r="AQ2277" s="228"/>
      <c r="AR2277" s="228"/>
      <c r="AS2277" s="228"/>
      <c r="AT2277" s="228"/>
      <c r="AU2277" s="228"/>
    </row>
    <row r="2278" spans="27:47" x14ac:dyDescent="0.2">
      <c r="AA2278" s="228"/>
      <c r="AB2278" s="228"/>
      <c r="AC2278" s="228"/>
      <c r="AD2278" s="228"/>
      <c r="AE2278" s="228"/>
      <c r="AF2278" s="245"/>
      <c r="AG2278" s="246"/>
      <c r="AN2278" s="228"/>
      <c r="AO2278" s="228"/>
      <c r="AP2278" s="228"/>
      <c r="AQ2278" s="228"/>
      <c r="AR2278" s="228"/>
      <c r="AS2278" s="228"/>
      <c r="AT2278" s="228"/>
      <c r="AU2278" s="228"/>
    </row>
    <row r="2279" spans="27:47" x14ac:dyDescent="0.2">
      <c r="AA2279" s="228"/>
      <c r="AB2279" s="228"/>
      <c r="AC2279" s="228"/>
      <c r="AD2279" s="228"/>
      <c r="AE2279" s="228"/>
      <c r="AF2279" s="245"/>
      <c r="AG2279" s="246"/>
      <c r="AN2279" s="228"/>
      <c r="AO2279" s="228"/>
      <c r="AP2279" s="228"/>
      <c r="AQ2279" s="228"/>
      <c r="AR2279" s="228"/>
      <c r="AS2279" s="228"/>
      <c r="AT2279" s="228"/>
      <c r="AU2279" s="228"/>
    </row>
    <row r="2280" spans="27:47" x14ac:dyDescent="0.2">
      <c r="AA2280" s="228"/>
      <c r="AB2280" s="228"/>
      <c r="AC2280" s="228"/>
      <c r="AD2280" s="228"/>
      <c r="AE2280" s="228"/>
      <c r="AF2280" s="245"/>
      <c r="AG2280" s="246"/>
      <c r="AN2280" s="228"/>
      <c r="AO2280" s="228"/>
      <c r="AP2280" s="228"/>
      <c r="AQ2280" s="228"/>
      <c r="AR2280" s="228"/>
      <c r="AS2280" s="228"/>
      <c r="AT2280" s="228"/>
      <c r="AU2280" s="228"/>
    </row>
    <row r="2281" spans="27:47" x14ac:dyDescent="0.2">
      <c r="AA2281" s="228"/>
      <c r="AB2281" s="228"/>
      <c r="AC2281" s="228"/>
      <c r="AD2281" s="228"/>
      <c r="AE2281" s="228"/>
      <c r="AF2281" s="245"/>
      <c r="AG2281" s="246"/>
      <c r="AN2281" s="228"/>
      <c r="AO2281" s="228"/>
      <c r="AP2281" s="228"/>
      <c r="AQ2281" s="228"/>
      <c r="AR2281" s="228"/>
      <c r="AS2281" s="228"/>
      <c r="AT2281" s="228"/>
      <c r="AU2281" s="228"/>
    </row>
    <row r="2282" spans="27:47" x14ac:dyDescent="0.2">
      <c r="AA2282" s="228"/>
      <c r="AB2282" s="228"/>
      <c r="AC2282" s="228"/>
      <c r="AD2282" s="228"/>
      <c r="AE2282" s="228"/>
      <c r="AF2282" s="245"/>
      <c r="AG2282" s="246"/>
      <c r="AN2282" s="228"/>
      <c r="AO2282" s="228"/>
      <c r="AP2282" s="228"/>
      <c r="AQ2282" s="228"/>
      <c r="AR2282" s="228"/>
      <c r="AS2282" s="228"/>
      <c r="AT2282" s="228"/>
      <c r="AU2282" s="228"/>
    </row>
    <row r="2283" spans="27:47" x14ac:dyDescent="0.2">
      <c r="AA2283" s="228"/>
      <c r="AB2283" s="228"/>
      <c r="AC2283" s="228"/>
      <c r="AD2283" s="228"/>
      <c r="AE2283" s="228"/>
      <c r="AF2283" s="245"/>
      <c r="AG2283" s="246"/>
      <c r="AN2283" s="228"/>
      <c r="AO2283" s="228"/>
      <c r="AP2283" s="228"/>
      <c r="AQ2283" s="228"/>
      <c r="AR2283" s="228"/>
      <c r="AS2283" s="228"/>
      <c r="AT2283" s="228"/>
      <c r="AU2283" s="228"/>
    </row>
    <row r="2284" spans="27:47" x14ac:dyDescent="0.2">
      <c r="AA2284" s="228"/>
      <c r="AB2284" s="228"/>
      <c r="AC2284" s="228"/>
      <c r="AD2284" s="228"/>
      <c r="AE2284" s="228"/>
      <c r="AF2284" s="245"/>
      <c r="AG2284" s="246"/>
      <c r="AN2284" s="228"/>
      <c r="AO2284" s="228"/>
      <c r="AP2284" s="228"/>
      <c r="AQ2284" s="228"/>
      <c r="AR2284" s="228"/>
      <c r="AS2284" s="228"/>
      <c r="AT2284" s="228"/>
      <c r="AU2284" s="228"/>
    </row>
    <row r="2285" spans="27:47" x14ac:dyDescent="0.2">
      <c r="AA2285" s="228"/>
      <c r="AB2285" s="228"/>
      <c r="AC2285" s="228"/>
      <c r="AD2285" s="228"/>
      <c r="AE2285" s="228"/>
      <c r="AF2285" s="245"/>
      <c r="AG2285" s="246"/>
      <c r="AN2285" s="228"/>
      <c r="AO2285" s="228"/>
      <c r="AP2285" s="228"/>
      <c r="AQ2285" s="228"/>
      <c r="AR2285" s="228"/>
      <c r="AS2285" s="228"/>
      <c r="AT2285" s="228"/>
      <c r="AU2285" s="228"/>
    </row>
    <row r="2286" spans="27:47" x14ac:dyDescent="0.2">
      <c r="AA2286" s="228"/>
      <c r="AB2286" s="228"/>
      <c r="AC2286" s="228"/>
      <c r="AD2286" s="228"/>
      <c r="AE2286" s="228"/>
      <c r="AF2286" s="245"/>
      <c r="AG2286" s="246"/>
      <c r="AN2286" s="228"/>
      <c r="AO2286" s="228"/>
      <c r="AP2286" s="228"/>
      <c r="AQ2286" s="228"/>
      <c r="AR2286" s="228"/>
      <c r="AS2286" s="228"/>
      <c r="AT2286" s="228"/>
      <c r="AU2286" s="228"/>
    </row>
    <row r="2287" spans="27:47" x14ac:dyDescent="0.2">
      <c r="AA2287" s="228"/>
      <c r="AB2287" s="228"/>
      <c r="AC2287" s="228"/>
      <c r="AD2287" s="228"/>
      <c r="AE2287" s="228"/>
      <c r="AF2287" s="245"/>
      <c r="AG2287" s="246"/>
      <c r="AN2287" s="228"/>
      <c r="AO2287" s="228"/>
      <c r="AP2287" s="228"/>
      <c r="AQ2287" s="228"/>
      <c r="AR2287" s="228"/>
      <c r="AS2287" s="228"/>
      <c r="AT2287" s="228"/>
      <c r="AU2287" s="228"/>
    </row>
    <row r="2288" spans="27:47" x14ac:dyDescent="0.2">
      <c r="AA2288" s="228"/>
      <c r="AB2288" s="228"/>
      <c r="AC2288" s="228"/>
      <c r="AD2288" s="228"/>
      <c r="AE2288" s="228"/>
      <c r="AF2288" s="245"/>
      <c r="AG2288" s="246"/>
      <c r="AN2288" s="228"/>
      <c r="AO2288" s="228"/>
      <c r="AP2288" s="228"/>
      <c r="AQ2288" s="228"/>
      <c r="AR2288" s="228"/>
      <c r="AS2288" s="228"/>
      <c r="AT2288" s="228"/>
      <c r="AU2288" s="228"/>
    </row>
    <row r="2289" spans="27:47" x14ac:dyDescent="0.2">
      <c r="AA2289" s="228"/>
      <c r="AB2289" s="228"/>
      <c r="AC2289" s="228"/>
      <c r="AD2289" s="228"/>
      <c r="AE2289" s="228"/>
      <c r="AF2289" s="245"/>
      <c r="AG2289" s="246"/>
      <c r="AN2289" s="228"/>
      <c r="AO2289" s="228"/>
      <c r="AP2289" s="228"/>
      <c r="AQ2289" s="228"/>
      <c r="AR2289" s="228"/>
      <c r="AS2289" s="228"/>
      <c r="AT2289" s="228"/>
      <c r="AU2289" s="228"/>
    </row>
    <row r="2290" spans="27:47" x14ac:dyDescent="0.2">
      <c r="AA2290" s="228"/>
      <c r="AB2290" s="228"/>
      <c r="AC2290" s="228"/>
      <c r="AD2290" s="228"/>
      <c r="AE2290" s="228"/>
      <c r="AF2290" s="245"/>
      <c r="AG2290" s="246"/>
      <c r="AN2290" s="228"/>
      <c r="AO2290" s="228"/>
      <c r="AP2290" s="228"/>
      <c r="AQ2290" s="228"/>
      <c r="AR2290" s="228"/>
      <c r="AS2290" s="228"/>
      <c r="AT2290" s="228"/>
      <c r="AU2290" s="228"/>
    </row>
    <row r="2291" spans="27:47" x14ac:dyDescent="0.2">
      <c r="AA2291" s="228"/>
      <c r="AB2291" s="228"/>
      <c r="AC2291" s="228"/>
      <c r="AD2291" s="228"/>
      <c r="AE2291" s="228"/>
      <c r="AF2291" s="245"/>
      <c r="AG2291" s="246"/>
      <c r="AN2291" s="228"/>
      <c r="AO2291" s="228"/>
      <c r="AP2291" s="228"/>
      <c r="AQ2291" s="228"/>
      <c r="AR2291" s="228"/>
      <c r="AS2291" s="228"/>
      <c r="AT2291" s="228"/>
      <c r="AU2291" s="228"/>
    </row>
    <row r="2292" spans="27:47" x14ac:dyDescent="0.2">
      <c r="AA2292" s="228"/>
      <c r="AB2292" s="228"/>
      <c r="AC2292" s="228"/>
      <c r="AD2292" s="228"/>
      <c r="AE2292" s="228"/>
      <c r="AF2292" s="245"/>
      <c r="AG2292" s="246"/>
      <c r="AN2292" s="228"/>
      <c r="AO2292" s="228"/>
      <c r="AP2292" s="228"/>
      <c r="AQ2292" s="228"/>
      <c r="AR2292" s="228"/>
      <c r="AS2292" s="228"/>
      <c r="AT2292" s="228"/>
      <c r="AU2292" s="228"/>
    </row>
    <row r="2293" spans="27:47" x14ac:dyDescent="0.2">
      <c r="AA2293" s="228"/>
      <c r="AB2293" s="228"/>
      <c r="AC2293" s="228"/>
      <c r="AD2293" s="228"/>
      <c r="AE2293" s="228"/>
      <c r="AF2293" s="245"/>
      <c r="AG2293" s="246"/>
      <c r="AN2293" s="228"/>
      <c r="AO2293" s="228"/>
      <c r="AP2293" s="228"/>
      <c r="AQ2293" s="228"/>
      <c r="AR2293" s="228"/>
      <c r="AS2293" s="228"/>
      <c r="AT2293" s="228"/>
      <c r="AU2293" s="228"/>
    </row>
    <row r="2294" spans="27:47" x14ac:dyDescent="0.2">
      <c r="AA2294" s="228"/>
      <c r="AB2294" s="228"/>
      <c r="AC2294" s="228"/>
      <c r="AD2294" s="228"/>
      <c r="AE2294" s="228"/>
      <c r="AF2294" s="245"/>
      <c r="AG2294" s="246"/>
      <c r="AN2294" s="228"/>
      <c r="AO2294" s="228"/>
      <c r="AP2294" s="228"/>
      <c r="AQ2294" s="228"/>
      <c r="AR2294" s="228"/>
      <c r="AS2294" s="228"/>
      <c r="AT2294" s="228"/>
      <c r="AU2294" s="228"/>
    </row>
    <row r="2295" spans="27:47" x14ac:dyDescent="0.2">
      <c r="AA2295" s="228"/>
      <c r="AB2295" s="228"/>
      <c r="AC2295" s="228"/>
      <c r="AD2295" s="228"/>
      <c r="AE2295" s="228"/>
      <c r="AF2295" s="245"/>
      <c r="AG2295" s="246"/>
      <c r="AN2295" s="228"/>
      <c r="AO2295" s="228"/>
      <c r="AP2295" s="228"/>
      <c r="AQ2295" s="228"/>
      <c r="AR2295" s="228"/>
      <c r="AS2295" s="228"/>
      <c r="AT2295" s="228"/>
      <c r="AU2295" s="228"/>
    </row>
    <row r="2296" spans="27:47" x14ac:dyDescent="0.2">
      <c r="AA2296" s="228"/>
      <c r="AB2296" s="228"/>
      <c r="AC2296" s="228"/>
      <c r="AD2296" s="228"/>
      <c r="AE2296" s="228"/>
      <c r="AF2296" s="245"/>
      <c r="AG2296" s="246"/>
      <c r="AN2296" s="228"/>
      <c r="AO2296" s="228"/>
      <c r="AP2296" s="228"/>
      <c r="AQ2296" s="228"/>
      <c r="AR2296" s="228"/>
      <c r="AS2296" s="228"/>
      <c r="AT2296" s="228"/>
      <c r="AU2296" s="228"/>
    </row>
    <row r="2297" spans="27:47" x14ac:dyDescent="0.2">
      <c r="AA2297" s="228"/>
      <c r="AB2297" s="228"/>
      <c r="AC2297" s="228"/>
      <c r="AD2297" s="228"/>
      <c r="AE2297" s="228"/>
      <c r="AF2297" s="245"/>
      <c r="AG2297" s="246"/>
      <c r="AN2297" s="228"/>
      <c r="AO2297" s="228"/>
      <c r="AP2297" s="228"/>
      <c r="AQ2297" s="228"/>
      <c r="AR2297" s="228"/>
      <c r="AS2297" s="228"/>
      <c r="AT2297" s="228"/>
      <c r="AU2297" s="228"/>
    </row>
    <row r="2298" spans="27:47" x14ac:dyDescent="0.2">
      <c r="AA2298" s="228"/>
      <c r="AB2298" s="228"/>
      <c r="AC2298" s="228"/>
      <c r="AD2298" s="228"/>
      <c r="AE2298" s="228"/>
      <c r="AF2298" s="245"/>
      <c r="AG2298" s="246"/>
      <c r="AN2298" s="228"/>
      <c r="AO2298" s="228"/>
      <c r="AP2298" s="228"/>
      <c r="AQ2298" s="228"/>
      <c r="AR2298" s="228"/>
      <c r="AS2298" s="228"/>
      <c r="AT2298" s="228"/>
      <c r="AU2298" s="228"/>
    </row>
    <row r="2299" spans="27:47" x14ac:dyDescent="0.2">
      <c r="AA2299" s="228"/>
      <c r="AB2299" s="228"/>
      <c r="AC2299" s="228"/>
      <c r="AD2299" s="228"/>
      <c r="AE2299" s="228"/>
      <c r="AF2299" s="245"/>
      <c r="AG2299" s="246"/>
      <c r="AN2299" s="228"/>
      <c r="AO2299" s="228"/>
      <c r="AP2299" s="228"/>
      <c r="AQ2299" s="228"/>
      <c r="AR2299" s="228"/>
      <c r="AS2299" s="228"/>
      <c r="AT2299" s="228"/>
      <c r="AU2299" s="228"/>
    </row>
    <row r="2300" spans="27:47" x14ac:dyDescent="0.2">
      <c r="AA2300" s="228"/>
      <c r="AB2300" s="228"/>
      <c r="AC2300" s="228"/>
      <c r="AD2300" s="228"/>
      <c r="AE2300" s="228"/>
      <c r="AF2300" s="245"/>
      <c r="AG2300" s="246"/>
      <c r="AN2300" s="228"/>
      <c r="AO2300" s="228"/>
      <c r="AP2300" s="228"/>
      <c r="AQ2300" s="228"/>
      <c r="AR2300" s="228"/>
      <c r="AS2300" s="228"/>
      <c r="AT2300" s="228"/>
      <c r="AU2300" s="228"/>
    </row>
    <row r="2301" spans="27:47" x14ac:dyDescent="0.2">
      <c r="AA2301" s="228"/>
      <c r="AB2301" s="228"/>
      <c r="AC2301" s="228"/>
      <c r="AD2301" s="228"/>
      <c r="AE2301" s="228"/>
      <c r="AF2301" s="245"/>
      <c r="AG2301" s="246"/>
      <c r="AN2301" s="228"/>
      <c r="AO2301" s="228"/>
      <c r="AP2301" s="228"/>
      <c r="AQ2301" s="228"/>
      <c r="AR2301" s="228"/>
      <c r="AS2301" s="228"/>
      <c r="AT2301" s="228"/>
      <c r="AU2301" s="228"/>
    </row>
    <row r="2302" spans="27:47" x14ac:dyDescent="0.2">
      <c r="AA2302" s="228"/>
      <c r="AB2302" s="228"/>
      <c r="AC2302" s="228"/>
      <c r="AD2302" s="228"/>
      <c r="AE2302" s="228"/>
      <c r="AF2302" s="245"/>
      <c r="AG2302" s="246"/>
      <c r="AN2302" s="228"/>
      <c r="AO2302" s="228"/>
      <c r="AP2302" s="228"/>
      <c r="AQ2302" s="228"/>
      <c r="AR2302" s="228"/>
      <c r="AS2302" s="228"/>
      <c r="AT2302" s="228"/>
      <c r="AU2302" s="228"/>
    </row>
    <row r="2303" spans="27:47" x14ac:dyDescent="0.2">
      <c r="AA2303" s="228"/>
      <c r="AB2303" s="228"/>
      <c r="AC2303" s="228"/>
      <c r="AD2303" s="228"/>
      <c r="AE2303" s="228"/>
      <c r="AF2303" s="245"/>
      <c r="AG2303" s="246"/>
      <c r="AN2303" s="228"/>
      <c r="AO2303" s="228"/>
      <c r="AP2303" s="228"/>
      <c r="AQ2303" s="228"/>
      <c r="AR2303" s="228"/>
      <c r="AS2303" s="228"/>
      <c r="AT2303" s="228"/>
      <c r="AU2303" s="228"/>
    </row>
    <row r="2304" spans="27:47" x14ac:dyDescent="0.2">
      <c r="AA2304" s="228"/>
      <c r="AB2304" s="228"/>
      <c r="AC2304" s="228"/>
      <c r="AD2304" s="228"/>
      <c r="AE2304" s="228"/>
      <c r="AF2304" s="245"/>
      <c r="AG2304" s="246"/>
      <c r="AN2304" s="228"/>
      <c r="AO2304" s="228"/>
      <c r="AP2304" s="228"/>
      <c r="AQ2304" s="228"/>
      <c r="AR2304" s="228"/>
      <c r="AS2304" s="228"/>
      <c r="AT2304" s="228"/>
      <c r="AU2304" s="228"/>
    </row>
    <row r="2305" spans="27:47" x14ac:dyDescent="0.2">
      <c r="AA2305" s="228"/>
      <c r="AB2305" s="228"/>
      <c r="AC2305" s="228"/>
      <c r="AD2305" s="228"/>
      <c r="AE2305" s="228"/>
      <c r="AF2305" s="245"/>
      <c r="AG2305" s="246"/>
      <c r="AN2305" s="228"/>
      <c r="AO2305" s="228"/>
      <c r="AP2305" s="228"/>
      <c r="AQ2305" s="228"/>
      <c r="AR2305" s="228"/>
      <c r="AS2305" s="228"/>
      <c r="AT2305" s="228"/>
      <c r="AU2305" s="228"/>
    </row>
    <row r="2306" spans="27:47" x14ac:dyDescent="0.2">
      <c r="AA2306" s="228"/>
      <c r="AB2306" s="228"/>
      <c r="AC2306" s="228"/>
      <c r="AD2306" s="228"/>
      <c r="AE2306" s="228"/>
      <c r="AF2306" s="245"/>
      <c r="AG2306" s="246"/>
      <c r="AN2306" s="228"/>
      <c r="AO2306" s="228"/>
      <c r="AP2306" s="228"/>
      <c r="AQ2306" s="228"/>
      <c r="AR2306" s="228"/>
      <c r="AS2306" s="228"/>
      <c r="AT2306" s="228"/>
      <c r="AU2306" s="228"/>
    </row>
    <row r="2307" spans="27:47" x14ac:dyDescent="0.2">
      <c r="AA2307" s="228"/>
      <c r="AB2307" s="228"/>
      <c r="AC2307" s="228"/>
      <c r="AD2307" s="228"/>
      <c r="AE2307" s="228"/>
      <c r="AF2307" s="245"/>
      <c r="AG2307" s="246"/>
      <c r="AN2307" s="228"/>
      <c r="AO2307" s="228"/>
      <c r="AP2307" s="228"/>
      <c r="AQ2307" s="228"/>
      <c r="AR2307" s="228"/>
      <c r="AS2307" s="228"/>
      <c r="AT2307" s="228"/>
      <c r="AU2307" s="228"/>
    </row>
    <row r="2308" spans="27:47" x14ac:dyDescent="0.2">
      <c r="AA2308" s="228"/>
      <c r="AB2308" s="228"/>
      <c r="AC2308" s="228"/>
      <c r="AD2308" s="228"/>
      <c r="AE2308" s="228"/>
      <c r="AF2308" s="245"/>
      <c r="AG2308" s="246"/>
      <c r="AN2308" s="228"/>
      <c r="AO2308" s="228"/>
      <c r="AP2308" s="228"/>
      <c r="AQ2308" s="228"/>
      <c r="AR2308" s="228"/>
      <c r="AS2308" s="228"/>
      <c r="AT2308" s="228"/>
      <c r="AU2308" s="228"/>
    </row>
    <row r="2309" spans="27:47" x14ac:dyDescent="0.2">
      <c r="AA2309" s="228"/>
      <c r="AB2309" s="228"/>
      <c r="AC2309" s="228"/>
      <c r="AD2309" s="228"/>
      <c r="AE2309" s="228"/>
      <c r="AF2309" s="245"/>
      <c r="AG2309" s="246"/>
      <c r="AN2309" s="228"/>
      <c r="AO2309" s="228"/>
      <c r="AP2309" s="228"/>
      <c r="AQ2309" s="228"/>
      <c r="AR2309" s="228"/>
      <c r="AS2309" s="228"/>
      <c r="AT2309" s="228"/>
      <c r="AU2309" s="228"/>
    </row>
    <row r="2310" spans="27:47" x14ac:dyDescent="0.2">
      <c r="AA2310" s="228"/>
      <c r="AB2310" s="228"/>
      <c r="AC2310" s="228"/>
      <c r="AD2310" s="228"/>
      <c r="AE2310" s="228"/>
      <c r="AF2310" s="245"/>
      <c r="AG2310" s="246"/>
      <c r="AN2310" s="228"/>
      <c r="AO2310" s="228"/>
      <c r="AP2310" s="228"/>
      <c r="AQ2310" s="228"/>
      <c r="AR2310" s="228"/>
      <c r="AS2310" s="228"/>
      <c r="AT2310" s="228"/>
      <c r="AU2310" s="228"/>
    </row>
    <row r="2311" spans="27:47" x14ac:dyDescent="0.2">
      <c r="AA2311" s="228"/>
      <c r="AB2311" s="228"/>
      <c r="AC2311" s="228"/>
      <c r="AD2311" s="228"/>
      <c r="AE2311" s="228"/>
      <c r="AF2311" s="245"/>
      <c r="AG2311" s="246"/>
      <c r="AN2311" s="228"/>
      <c r="AO2311" s="228"/>
      <c r="AP2311" s="228"/>
      <c r="AQ2311" s="228"/>
      <c r="AR2311" s="228"/>
      <c r="AS2311" s="228"/>
      <c r="AT2311" s="228"/>
      <c r="AU2311" s="228"/>
    </row>
    <row r="2312" spans="27:47" x14ac:dyDescent="0.2">
      <c r="AA2312" s="228"/>
      <c r="AB2312" s="228"/>
      <c r="AC2312" s="228"/>
      <c r="AD2312" s="228"/>
      <c r="AE2312" s="228"/>
      <c r="AF2312" s="245"/>
      <c r="AG2312" s="246"/>
      <c r="AN2312" s="228"/>
      <c r="AO2312" s="228"/>
      <c r="AP2312" s="228"/>
      <c r="AQ2312" s="228"/>
      <c r="AR2312" s="228"/>
      <c r="AS2312" s="228"/>
      <c r="AT2312" s="228"/>
      <c r="AU2312" s="228"/>
    </row>
    <row r="2313" spans="27:47" x14ac:dyDescent="0.2">
      <c r="AA2313" s="228"/>
      <c r="AB2313" s="228"/>
      <c r="AC2313" s="228"/>
      <c r="AD2313" s="228"/>
      <c r="AE2313" s="228"/>
      <c r="AF2313" s="245"/>
      <c r="AG2313" s="246"/>
      <c r="AN2313" s="228"/>
      <c r="AO2313" s="228"/>
      <c r="AP2313" s="228"/>
      <c r="AQ2313" s="228"/>
      <c r="AR2313" s="228"/>
      <c r="AS2313" s="228"/>
      <c r="AT2313" s="228"/>
      <c r="AU2313" s="228"/>
    </row>
    <row r="2314" spans="27:47" x14ac:dyDescent="0.2">
      <c r="AA2314" s="228"/>
      <c r="AB2314" s="228"/>
      <c r="AC2314" s="228"/>
      <c r="AD2314" s="228"/>
      <c r="AE2314" s="228"/>
      <c r="AF2314" s="245"/>
      <c r="AG2314" s="246"/>
      <c r="AN2314" s="228"/>
      <c r="AO2314" s="228"/>
      <c r="AP2314" s="228"/>
      <c r="AQ2314" s="228"/>
      <c r="AR2314" s="228"/>
      <c r="AS2314" s="228"/>
      <c r="AT2314" s="228"/>
      <c r="AU2314" s="228"/>
    </row>
    <row r="2315" spans="27:47" x14ac:dyDescent="0.2">
      <c r="AA2315" s="228"/>
      <c r="AB2315" s="228"/>
      <c r="AC2315" s="228"/>
      <c r="AD2315" s="228"/>
      <c r="AE2315" s="228"/>
      <c r="AF2315" s="245"/>
      <c r="AG2315" s="246"/>
      <c r="AN2315" s="228"/>
      <c r="AO2315" s="228"/>
      <c r="AP2315" s="228"/>
      <c r="AQ2315" s="228"/>
      <c r="AR2315" s="228"/>
      <c r="AS2315" s="228"/>
      <c r="AT2315" s="228"/>
      <c r="AU2315" s="228"/>
    </row>
    <row r="2316" spans="27:47" x14ac:dyDescent="0.2">
      <c r="AA2316" s="228"/>
      <c r="AB2316" s="228"/>
      <c r="AC2316" s="228"/>
      <c r="AD2316" s="228"/>
      <c r="AE2316" s="228"/>
      <c r="AF2316" s="245"/>
      <c r="AG2316" s="246"/>
      <c r="AN2316" s="228"/>
      <c r="AO2316" s="228"/>
      <c r="AP2316" s="228"/>
      <c r="AQ2316" s="228"/>
      <c r="AR2316" s="228"/>
      <c r="AS2316" s="228"/>
      <c r="AT2316" s="228"/>
      <c r="AU2316" s="228"/>
    </row>
    <row r="2317" spans="27:47" x14ac:dyDescent="0.2">
      <c r="AA2317" s="228"/>
      <c r="AB2317" s="228"/>
      <c r="AC2317" s="228"/>
      <c r="AD2317" s="228"/>
      <c r="AE2317" s="228"/>
      <c r="AF2317" s="245"/>
      <c r="AG2317" s="246"/>
      <c r="AN2317" s="228"/>
      <c r="AO2317" s="228"/>
      <c r="AP2317" s="228"/>
      <c r="AQ2317" s="228"/>
      <c r="AR2317" s="228"/>
      <c r="AS2317" s="228"/>
      <c r="AT2317" s="228"/>
      <c r="AU2317" s="228"/>
    </row>
    <row r="2318" spans="27:47" x14ac:dyDescent="0.2">
      <c r="AA2318" s="228"/>
      <c r="AB2318" s="228"/>
      <c r="AC2318" s="228"/>
      <c r="AD2318" s="228"/>
      <c r="AE2318" s="228"/>
      <c r="AF2318" s="245"/>
      <c r="AG2318" s="246"/>
      <c r="AN2318" s="228"/>
      <c r="AO2318" s="228"/>
      <c r="AP2318" s="228"/>
      <c r="AQ2318" s="228"/>
      <c r="AR2318" s="228"/>
      <c r="AS2318" s="228"/>
      <c r="AT2318" s="228"/>
      <c r="AU2318" s="228"/>
    </row>
    <row r="2319" spans="27:47" x14ac:dyDescent="0.2">
      <c r="AA2319" s="228"/>
      <c r="AB2319" s="228"/>
      <c r="AC2319" s="228"/>
      <c r="AD2319" s="228"/>
      <c r="AE2319" s="228"/>
      <c r="AF2319" s="245"/>
      <c r="AG2319" s="246"/>
      <c r="AN2319" s="228"/>
      <c r="AO2319" s="228"/>
      <c r="AP2319" s="228"/>
      <c r="AQ2319" s="228"/>
      <c r="AR2319" s="228"/>
      <c r="AS2319" s="228"/>
      <c r="AT2319" s="228"/>
      <c r="AU2319" s="228"/>
    </row>
    <row r="2320" spans="27:47" x14ac:dyDescent="0.2">
      <c r="AA2320" s="228"/>
      <c r="AB2320" s="228"/>
      <c r="AC2320" s="228"/>
      <c r="AD2320" s="228"/>
      <c r="AE2320" s="228"/>
      <c r="AF2320" s="245"/>
      <c r="AG2320" s="246"/>
      <c r="AN2320" s="228"/>
      <c r="AO2320" s="228"/>
      <c r="AP2320" s="228"/>
      <c r="AQ2320" s="228"/>
      <c r="AR2320" s="228"/>
      <c r="AS2320" s="228"/>
      <c r="AT2320" s="228"/>
      <c r="AU2320" s="228"/>
    </row>
    <row r="2321" spans="27:47" x14ac:dyDescent="0.2">
      <c r="AA2321" s="228"/>
      <c r="AB2321" s="228"/>
      <c r="AC2321" s="228"/>
      <c r="AD2321" s="228"/>
      <c r="AE2321" s="228"/>
      <c r="AF2321" s="245"/>
      <c r="AG2321" s="246"/>
      <c r="AN2321" s="228"/>
      <c r="AO2321" s="228"/>
      <c r="AP2321" s="228"/>
      <c r="AQ2321" s="228"/>
      <c r="AR2321" s="228"/>
      <c r="AS2321" s="228"/>
      <c r="AT2321" s="228"/>
      <c r="AU2321" s="228"/>
    </row>
    <row r="2322" spans="27:47" x14ac:dyDescent="0.2">
      <c r="AA2322" s="228"/>
      <c r="AB2322" s="228"/>
      <c r="AC2322" s="228"/>
      <c r="AD2322" s="228"/>
      <c r="AE2322" s="228"/>
      <c r="AF2322" s="245"/>
      <c r="AG2322" s="246"/>
      <c r="AN2322" s="228"/>
      <c r="AO2322" s="228"/>
      <c r="AP2322" s="228"/>
      <c r="AQ2322" s="228"/>
      <c r="AR2322" s="228"/>
      <c r="AS2322" s="228"/>
      <c r="AT2322" s="228"/>
      <c r="AU2322" s="228"/>
    </row>
    <row r="2323" spans="27:47" x14ac:dyDescent="0.2">
      <c r="AA2323" s="228"/>
      <c r="AB2323" s="228"/>
      <c r="AC2323" s="228"/>
      <c r="AD2323" s="228"/>
      <c r="AE2323" s="228"/>
      <c r="AF2323" s="245"/>
      <c r="AG2323" s="246"/>
      <c r="AN2323" s="228"/>
      <c r="AO2323" s="228"/>
      <c r="AP2323" s="228"/>
      <c r="AQ2323" s="228"/>
      <c r="AR2323" s="228"/>
      <c r="AS2323" s="228"/>
      <c r="AT2323" s="228"/>
      <c r="AU2323" s="228"/>
    </row>
    <row r="2324" spans="27:47" x14ac:dyDescent="0.2">
      <c r="AA2324" s="228"/>
      <c r="AB2324" s="228"/>
      <c r="AC2324" s="228"/>
      <c r="AD2324" s="228"/>
      <c r="AE2324" s="228"/>
      <c r="AF2324" s="245"/>
      <c r="AG2324" s="246"/>
      <c r="AN2324" s="228"/>
      <c r="AO2324" s="228"/>
      <c r="AP2324" s="228"/>
      <c r="AQ2324" s="228"/>
      <c r="AR2324" s="228"/>
      <c r="AS2324" s="228"/>
      <c r="AT2324" s="228"/>
      <c r="AU2324" s="228"/>
    </row>
    <row r="2325" spans="27:47" x14ac:dyDescent="0.2">
      <c r="AA2325" s="228"/>
      <c r="AB2325" s="228"/>
      <c r="AC2325" s="228"/>
      <c r="AD2325" s="228"/>
      <c r="AE2325" s="228"/>
      <c r="AF2325" s="245"/>
      <c r="AG2325" s="246"/>
      <c r="AN2325" s="228"/>
      <c r="AO2325" s="228"/>
      <c r="AP2325" s="228"/>
      <c r="AQ2325" s="228"/>
      <c r="AR2325" s="228"/>
      <c r="AS2325" s="228"/>
      <c r="AT2325" s="228"/>
      <c r="AU2325" s="228"/>
    </row>
    <row r="2326" spans="27:47" x14ac:dyDescent="0.2">
      <c r="AA2326" s="228"/>
      <c r="AB2326" s="228"/>
      <c r="AC2326" s="228"/>
      <c r="AD2326" s="228"/>
      <c r="AE2326" s="228"/>
      <c r="AF2326" s="245"/>
      <c r="AG2326" s="246"/>
      <c r="AN2326" s="228"/>
      <c r="AO2326" s="228"/>
      <c r="AP2326" s="228"/>
      <c r="AQ2326" s="228"/>
      <c r="AR2326" s="228"/>
      <c r="AS2326" s="228"/>
      <c r="AT2326" s="228"/>
      <c r="AU2326" s="228"/>
    </row>
    <row r="2327" spans="27:47" x14ac:dyDescent="0.2">
      <c r="AA2327" s="228"/>
      <c r="AB2327" s="228"/>
      <c r="AC2327" s="228"/>
      <c r="AD2327" s="228"/>
      <c r="AE2327" s="228"/>
      <c r="AF2327" s="245"/>
      <c r="AG2327" s="246"/>
      <c r="AN2327" s="228"/>
      <c r="AO2327" s="228"/>
      <c r="AP2327" s="228"/>
      <c r="AQ2327" s="228"/>
      <c r="AR2327" s="228"/>
      <c r="AS2327" s="228"/>
      <c r="AT2327" s="228"/>
      <c r="AU2327" s="228"/>
    </row>
    <row r="2328" spans="27:47" x14ac:dyDescent="0.2">
      <c r="AA2328" s="228"/>
      <c r="AB2328" s="228"/>
      <c r="AC2328" s="228"/>
      <c r="AD2328" s="228"/>
      <c r="AE2328" s="228"/>
      <c r="AF2328" s="245"/>
      <c r="AG2328" s="246"/>
      <c r="AN2328" s="228"/>
      <c r="AO2328" s="228"/>
      <c r="AP2328" s="228"/>
      <c r="AQ2328" s="228"/>
      <c r="AR2328" s="228"/>
      <c r="AS2328" s="228"/>
      <c r="AT2328" s="228"/>
      <c r="AU2328" s="228"/>
    </row>
    <row r="2329" spans="27:47" x14ac:dyDescent="0.2">
      <c r="AA2329" s="228"/>
      <c r="AB2329" s="228"/>
      <c r="AC2329" s="228"/>
      <c r="AD2329" s="228"/>
      <c r="AE2329" s="228"/>
      <c r="AF2329" s="245"/>
      <c r="AG2329" s="246"/>
      <c r="AN2329" s="228"/>
      <c r="AO2329" s="228"/>
      <c r="AP2329" s="228"/>
      <c r="AQ2329" s="228"/>
      <c r="AR2329" s="228"/>
      <c r="AS2329" s="228"/>
      <c r="AT2329" s="228"/>
      <c r="AU2329" s="228"/>
    </row>
    <row r="2330" spans="27:47" x14ac:dyDescent="0.2">
      <c r="AA2330" s="228"/>
      <c r="AB2330" s="228"/>
      <c r="AC2330" s="228"/>
      <c r="AD2330" s="228"/>
      <c r="AE2330" s="228"/>
      <c r="AF2330" s="245"/>
      <c r="AG2330" s="246"/>
      <c r="AN2330" s="228"/>
      <c r="AO2330" s="228"/>
      <c r="AP2330" s="228"/>
      <c r="AQ2330" s="228"/>
      <c r="AR2330" s="228"/>
      <c r="AS2330" s="228"/>
      <c r="AT2330" s="228"/>
      <c r="AU2330" s="228"/>
    </row>
    <row r="2331" spans="27:47" x14ac:dyDescent="0.2">
      <c r="AA2331" s="228"/>
      <c r="AB2331" s="228"/>
      <c r="AC2331" s="228"/>
      <c r="AD2331" s="228"/>
      <c r="AE2331" s="228"/>
      <c r="AF2331" s="245"/>
      <c r="AG2331" s="246"/>
      <c r="AN2331" s="228"/>
      <c r="AO2331" s="228"/>
      <c r="AP2331" s="228"/>
      <c r="AQ2331" s="228"/>
      <c r="AR2331" s="228"/>
      <c r="AS2331" s="228"/>
      <c r="AT2331" s="228"/>
      <c r="AU2331" s="228"/>
    </row>
    <row r="2332" spans="27:47" x14ac:dyDescent="0.2">
      <c r="AA2332" s="228"/>
      <c r="AB2332" s="228"/>
      <c r="AC2332" s="228"/>
      <c r="AD2332" s="228"/>
      <c r="AE2332" s="228"/>
      <c r="AF2332" s="245"/>
      <c r="AG2332" s="246"/>
      <c r="AN2332" s="228"/>
      <c r="AO2332" s="228"/>
      <c r="AP2332" s="228"/>
      <c r="AQ2332" s="228"/>
      <c r="AR2332" s="228"/>
      <c r="AS2332" s="228"/>
      <c r="AT2332" s="228"/>
      <c r="AU2332" s="228"/>
    </row>
    <row r="2333" spans="27:47" x14ac:dyDescent="0.2">
      <c r="AA2333" s="228"/>
      <c r="AB2333" s="228"/>
      <c r="AC2333" s="228"/>
      <c r="AD2333" s="228"/>
      <c r="AE2333" s="228"/>
      <c r="AF2333" s="245"/>
      <c r="AG2333" s="246"/>
      <c r="AN2333" s="228"/>
      <c r="AO2333" s="228"/>
      <c r="AP2333" s="228"/>
      <c r="AQ2333" s="228"/>
      <c r="AR2333" s="228"/>
      <c r="AS2333" s="228"/>
      <c r="AT2333" s="228"/>
      <c r="AU2333" s="228"/>
    </row>
    <row r="2334" spans="27:47" x14ac:dyDescent="0.2">
      <c r="AA2334" s="228"/>
      <c r="AB2334" s="228"/>
      <c r="AC2334" s="228"/>
      <c r="AD2334" s="228"/>
      <c r="AE2334" s="228"/>
      <c r="AF2334" s="245"/>
      <c r="AG2334" s="246"/>
      <c r="AN2334" s="228"/>
      <c r="AO2334" s="228"/>
      <c r="AP2334" s="228"/>
      <c r="AQ2334" s="228"/>
      <c r="AR2334" s="228"/>
      <c r="AS2334" s="228"/>
      <c r="AT2334" s="228"/>
      <c r="AU2334" s="228"/>
    </row>
    <row r="2335" spans="27:47" x14ac:dyDescent="0.2">
      <c r="AA2335" s="228"/>
      <c r="AB2335" s="228"/>
      <c r="AC2335" s="228"/>
      <c r="AD2335" s="228"/>
      <c r="AE2335" s="228"/>
      <c r="AF2335" s="245"/>
      <c r="AG2335" s="246"/>
      <c r="AN2335" s="228"/>
      <c r="AO2335" s="228"/>
      <c r="AP2335" s="228"/>
      <c r="AQ2335" s="228"/>
      <c r="AR2335" s="228"/>
      <c r="AS2335" s="228"/>
      <c r="AT2335" s="228"/>
      <c r="AU2335" s="228"/>
    </row>
    <row r="2336" spans="27:47" x14ac:dyDescent="0.2">
      <c r="AA2336" s="228"/>
      <c r="AB2336" s="228"/>
      <c r="AC2336" s="228"/>
      <c r="AD2336" s="228"/>
      <c r="AE2336" s="228"/>
      <c r="AF2336" s="245"/>
      <c r="AG2336" s="246"/>
      <c r="AN2336" s="228"/>
      <c r="AO2336" s="228"/>
      <c r="AP2336" s="228"/>
      <c r="AQ2336" s="228"/>
      <c r="AR2336" s="228"/>
      <c r="AS2336" s="228"/>
      <c r="AT2336" s="228"/>
      <c r="AU2336" s="228"/>
    </row>
    <row r="2337" spans="27:47" x14ac:dyDescent="0.2">
      <c r="AA2337" s="228"/>
      <c r="AB2337" s="228"/>
      <c r="AC2337" s="228"/>
      <c r="AD2337" s="228"/>
      <c r="AE2337" s="228"/>
      <c r="AF2337" s="245"/>
      <c r="AG2337" s="246"/>
      <c r="AN2337" s="228"/>
      <c r="AO2337" s="228"/>
      <c r="AP2337" s="228"/>
      <c r="AQ2337" s="228"/>
      <c r="AR2337" s="228"/>
      <c r="AS2337" s="228"/>
      <c r="AT2337" s="228"/>
      <c r="AU2337" s="228"/>
    </row>
    <row r="2338" spans="27:47" x14ac:dyDescent="0.2">
      <c r="AA2338" s="228"/>
      <c r="AB2338" s="228"/>
      <c r="AC2338" s="228"/>
      <c r="AD2338" s="228"/>
      <c r="AE2338" s="228"/>
      <c r="AF2338" s="245"/>
      <c r="AG2338" s="246"/>
      <c r="AN2338" s="228"/>
      <c r="AO2338" s="228"/>
      <c r="AP2338" s="228"/>
      <c r="AQ2338" s="228"/>
      <c r="AR2338" s="228"/>
      <c r="AS2338" s="228"/>
      <c r="AT2338" s="228"/>
      <c r="AU2338" s="228"/>
    </row>
    <row r="2339" spans="27:47" x14ac:dyDescent="0.2">
      <c r="AA2339" s="228"/>
      <c r="AB2339" s="228"/>
      <c r="AC2339" s="228"/>
      <c r="AD2339" s="228"/>
      <c r="AE2339" s="228"/>
      <c r="AF2339" s="245"/>
      <c r="AG2339" s="246"/>
      <c r="AN2339" s="228"/>
      <c r="AO2339" s="228"/>
      <c r="AP2339" s="228"/>
      <c r="AQ2339" s="228"/>
      <c r="AR2339" s="228"/>
      <c r="AS2339" s="228"/>
      <c r="AT2339" s="228"/>
      <c r="AU2339" s="228"/>
    </row>
    <row r="2340" spans="27:47" x14ac:dyDescent="0.2">
      <c r="AA2340" s="228"/>
      <c r="AB2340" s="228"/>
      <c r="AC2340" s="228"/>
      <c r="AD2340" s="228"/>
      <c r="AE2340" s="228"/>
      <c r="AF2340" s="245"/>
      <c r="AG2340" s="246"/>
      <c r="AN2340" s="228"/>
      <c r="AO2340" s="228"/>
      <c r="AP2340" s="228"/>
      <c r="AQ2340" s="228"/>
      <c r="AR2340" s="228"/>
      <c r="AS2340" s="228"/>
      <c r="AT2340" s="228"/>
      <c r="AU2340" s="228"/>
    </row>
    <row r="2341" spans="27:47" x14ac:dyDescent="0.2">
      <c r="AA2341" s="228"/>
      <c r="AB2341" s="228"/>
      <c r="AC2341" s="228"/>
      <c r="AD2341" s="228"/>
      <c r="AE2341" s="228"/>
      <c r="AF2341" s="245"/>
      <c r="AG2341" s="246"/>
      <c r="AN2341" s="228"/>
      <c r="AO2341" s="228"/>
      <c r="AP2341" s="228"/>
      <c r="AQ2341" s="228"/>
      <c r="AR2341" s="228"/>
      <c r="AS2341" s="228"/>
      <c r="AT2341" s="228"/>
      <c r="AU2341" s="228"/>
    </row>
    <row r="2342" spans="27:47" x14ac:dyDescent="0.2">
      <c r="AA2342" s="228"/>
      <c r="AB2342" s="228"/>
      <c r="AC2342" s="228"/>
      <c r="AD2342" s="228"/>
      <c r="AE2342" s="228"/>
      <c r="AF2342" s="245"/>
      <c r="AG2342" s="246"/>
      <c r="AN2342" s="228"/>
      <c r="AO2342" s="228"/>
      <c r="AP2342" s="228"/>
      <c r="AQ2342" s="228"/>
      <c r="AR2342" s="228"/>
      <c r="AS2342" s="228"/>
      <c r="AT2342" s="228"/>
      <c r="AU2342" s="228"/>
    </row>
    <row r="2343" spans="27:47" x14ac:dyDescent="0.2">
      <c r="AA2343" s="228"/>
      <c r="AB2343" s="228"/>
      <c r="AC2343" s="228"/>
      <c r="AD2343" s="228"/>
      <c r="AE2343" s="228"/>
      <c r="AF2343" s="245"/>
      <c r="AG2343" s="246"/>
      <c r="AN2343" s="228"/>
      <c r="AO2343" s="228"/>
      <c r="AP2343" s="228"/>
      <c r="AQ2343" s="228"/>
      <c r="AR2343" s="228"/>
      <c r="AS2343" s="228"/>
      <c r="AT2343" s="228"/>
      <c r="AU2343" s="228"/>
    </row>
    <row r="2344" spans="27:47" x14ac:dyDescent="0.2">
      <c r="AA2344" s="228"/>
      <c r="AB2344" s="228"/>
      <c r="AC2344" s="228"/>
      <c r="AD2344" s="228"/>
      <c r="AE2344" s="228"/>
      <c r="AF2344" s="245"/>
      <c r="AG2344" s="246"/>
      <c r="AN2344" s="228"/>
      <c r="AO2344" s="228"/>
      <c r="AP2344" s="228"/>
      <c r="AQ2344" s="228"/>
      <c r="AR2344" s="228"/>
      <c r="AS2344" s="228"/>
      <c r="AT2344" s="228"/>
      <c r="AU2344" s="228"/>
    </row>
    <row r="2345" spans="27:47" x14ac:dyDescent="0.2">
      <c r="AA2345" s="228"/>
      <c r="AB2345" s="228"/>
      <c r="AC2345" s="228"/>
      <c r="AD2345" s="228"/>
      <c r="AE2345" s="228"/>
      <c r="AF2345" s="245"/>
      <c r="AG2345" s="246"/>
      <c r="AN2345" s="228"/>
      <c r="AO2345" s="228"/>
      <c r="AP2345" s="228"/>
      <c r="AQ2345" s="228"/>
      <c r="AR2345" s="228"/>
      <c r="AS2345" s="228"/>
      <c r="AT2345" s="228"/>
      <c r="AU2345" s="228"/>
    </row>
    <row r="2346" spans="27:47" x14ac:dyDescent="0.2">
      <c r="AA2346" s="228"/>
      <c r="AB2346" s="228"/>
      <c r="AC2346" s="228"/>
      <c r="AD2346" s="228"/>
      <c r="AE2346" s="228"/>
      <c r="AF2346" s="245"/>
      <c r="AG2346" s="246"/>
      <c r="AN2346" s="228"/>
      <c r="AO2346" s="228"/>
      <c r="AP2346" s="228"/>
      <c r="AQ2346" s="228"/>
      <c r="AR2346" s="228"/>
      <c r="AS2346" s="228"/>
      <c r="AT2346" s="228"/>
      <c r="AU2346" s="228"/>
    </row>
    <row r="2347" spans="27:47" x14ac:dyDescent="0.2">
      <c r="AA2347" s="228"/>
      <c r="AB2347" s="228"/>
      <c r="AC2347" s="228"/>
      <c r="AD2347" s="228"/>
      <c r="AE2347" s="228"/>
      <c r="AF2347" s="245"/>
      <c r="AG2347" s="246"/>
      <c r="AN2347" s="228"/>
      <c r="AO2347" s="228"/>
      <c r="AP2347" s="228"/>
      <c r="AQ2347" s="228"/>
      <c r="AR2347" s="228"/>
      <c r="AS2347" s="228"/>
      <c r="AT2347" s="228"/>
      <c r="AU2347" s="228"/>
    </row>
    <row r="2348" spans="27:47" x14ac:dyDescent="0.2">
      <c r="AA2348" s="228"/>
      <c r="AB2348" s="228"/>
      <c r="AC2348" s="228"/>
      <c r="AD2348" s="228"/>
      <c r="AE2348" s="228"/>
      <c r="AF2348" s="245"/>
      <c r="AG2348" s="246"/>
      <c r="AN2348" s="228"/>
      <c r="AO2348" s="228"/>
      <c r="AP2348" s="228"/>
      <c r="AQ2348" s="228"/>
      <c r="AR2348" s="228"/>
      <c r="AS2348" s="228"/>
      <c r="AT2348" s="228"/>
      <c r="AU2348" s="228"/>
    </row>
    <row r="2349" spans="27:47" x14ac:dyDescent="0.2">
      <c r="AA2349" s="228"/>
      <c r="AB2349" s="228"/>
      <c r="AC2349" s="228"/>
      <c r="AD2349" s="228"/>
      <c r="AE2349" s="228"/>
      <c r="AF2349" s="245"/>
      <c r="AG2349" s="246"/>
      <c r="AN2349" s="228"/>
      <c r="AO2349" s="228"/>
      <c r="AP2349" s="228"/>
      <c r="AQ2349" s="228"/>
      <c r="AR2349" s="228"/>
      <c r="AS2349" s="228"/>
      <c r="AT2349" s="228"/>
      <c r="AU2349" s="228"/>
    </row>
    <row r="2350" spans="27:47" x14ac:dyDescent="0.2">
      <c r="AA2350" s="228"/>
      <c r="AB2350" s="228"/>
      <c r="AC2350" s="228"/>
      <c r="AD2350" s="228"/>
      <c r="AE2350" s="228"/>
      <c r="AF2350" s="245"/>
      <c r="AG2350" s="246"/>
      <c r="AN2350" s="228"/>
      <c r="AO2350" s="228"/>
      <c r="AP2350" s="228"/>
      <c r="AQ2350" s="228"/>
      <c r="AR2350" s="228"/>
      <c r="AS2350" s="228"/>
      <c r="AT2350" s="228"/>
      <c r="AU2350" s="228"/>
    </row>
    <row r="2351" spans="27:47" x14ac:dyDescent="0.2">
      <c r="AA2351" s="228"/>
      <c r="AB2351" s="228"/>
      <c r="AC2351" s="228"/>
      <c r="AD2351" s="228"/>
      <c r="AE2351" s="228"/>
      <c r="AF2351" s="245"/>
      <c r="AG2351" s="246"/>
      <c r="AN2351" s="228"/>
      <c r="AO2351" s="228"/>
      <c r="AP2351" s="228"/>
      <c r="AQ2351" s="228"/>
      <c r="AR2351" s="228"/>
      <c r="AS2351" s="228"/>
      <c r="AT2351" s="228"/>
      <c r="AU2351" s="228"/>
    </row>
    <row r="2352" spans="27:47" x14ac:dyDescent="0.2">
      <c r="AA2352" s="228"/>
      <c r="AB2352" s="228"/>
      <c r="AC2352" s="228"/>
      <c r="AD2352" s="228"/>
      <c r="AE2352" s="228"/>
      <c r="AF2352" s="245"/>
      <c r="AG2352" s="246"/>
      <c r="AN2352" s="228"/>
      <c r="AO2352" s="228"/>
      <c r="AP2352" s="228"/>
      <c r="AQ2352" s="228"/>
      <c r="AR2352" s="228"/>
      <c r="AS2352" s="228"/>
      <c r="AT2352" s="228"/>
      <c r="AU2352" s="228"/>
    </row>
    <row r="2353" spans="27:47" x14ac:dyDescent="0.2">
      <c r="AA2353" s="228"/>
      <c r="AB2353" s="228"/>
      <c r="AC2353" s="228"/>
      <c r="AD2353" s="228"/>
      <c r="AE2353" s="228"/>
      <c r="AF2353" s="245"/>
      <c r="AG2353" s="246"/>
      <c r="AN2353" s="228"/>
      <c r="AO2353" s="228"/>
      <c r="AP2353" s="228"/>
      <c r="AQ2353" s="228"/>
      <c r="AR2353" s="228"/>
      <c r="AS2353" s="228"/>
      <c r="AT2353" s="228"/>
      <c r="AU2353" s="228"/>
    </row>
    <row r="2354" spans="27:47" x14ac:dyDescent="0.2">
      <c r="AA2354" s="228"/>
      <c r="AB2354" s="228"/>
      <c r="AC2354" s="228"/>
      <c r="AD2354" s="228"/>
      <c r="AE2354" s="228"/>
      <c r="AF2354" s="245"/>
      <c r="AG2354" s="246"/>
      <c r="AN2354" s="228"/>
      <c r="AO2354" s="228"/>
      <c r="AP2354" s="228"/>
      <c r="AQ2354" s="228"/>
      <c r="AR2354" s="228"/>
      <c r="AS2354" s="228"/>
      <c r="AT2354" s="228"/>
      <c r="AU2354" s="228"/>
    </row>
    <row r="2355" spans="27:47" x14ac:dyDescent="0.2">
      <c r="AA2355" s="228"/>
      <c r="AB2355" s="228"/>
      <c r="AC2355" s="228"/>
      <c r="AD2355" s="228"/>
      <c r="AE2355" s="228"/>
      <c r="AF2355" s="245"/>
      <c r="AG2355" s="246"/>
      <c r="AN2355" s="228"/>
      <c r="AO2355" s="228"/>
      <c r="AP2355" s="228"/>
      <c r="AQ2355" s="228"/>
      <c r="AR2355" s="228"/>
      <c r="AS2355" s="228"/>
      <c r="AT2355" s="228"/>
      <c r="AU2355" s="228"/>
    </row>
    <row r="2356" spans="27:47" x14ac:dyDescent="0.2">
      <c r="AA2356" s="228"/>
      <c r="AB2356" s="228"/>
      <c r="AC2356" s="228"/>
      <c r="AD2356" s="228"/>
      <c r="AE2356" s="228"/>
      <c r="AF2356" s="245"/>
      <c r="AG2356" s="246"/>
      <c r="AN2356" s="228"/>
      <c r="AO2356" s="228"/>
      <c r="AP2356" s="228"/>
      <c r="AQ2356" s="228"/>
      <c r="AR2356" s="228"/>
      <c r="AS2356" s="228"/>
      <c r="AT2356" s="228"/>
      <c r="AU2356" s="228"/>
    </row>
    <row r="2357" spans="27:47" x14ac:dyDescent="0.2">
      <c r="AA2357" s="228"/>
      <c r="AB2357" s="228"/>
      <c r="AC2357" s="228"/>
      <c r="AD2357" s="228"/>
      <c r="AE2357" s="228"/>
      <c r="AF2357" s="245"/>
      <c r="AG2357" s="246"/>
      <c r="AN2357" s="228"/>
      <c r="AO2357" s="228"/>
      <c r="AP2357" s="228"/>
      <c r="AQ2357" s="228"/>
      <c r="AR2357" s="228"/>
      <c r="AS2357" s="228"/>
      <c r="AT2357" s="228"/>
      <c r="AU2357" s="228"/>
    </row>
    <row r="2358" spans="27:47" x14ac:dyDescent="0.2">
      <c r="AA2358" s="228"/>
      <c r="AB2358" s="228"/>
      <c r="AC2358" s="228"/>
      <c r="AD2358" s="228"/>
      <c r="AE2358" s="228"/>
      <c r="AF2358" s="245"/>
      <c r="AG2358" s="246"/>
      <c r="AN2358" s="228"/>
      <c r="AO2358" s="228"/>
      <c r="AP2358" s="228"/>
      <c r="AQ2358" s="228"/>
      <c r="AR2358" s="228"/>
      <c r="AS2358" s="228"/>
      <c r="AT2358" s="228"/>
      <c r="AU2358" s="228"/>
    </row>
    <row r="2359" spans="27:47" x14ac:dyDescent="0.2">
      <c r="AA2359" s="228"/>
      <c r="AB2359" s="228"/>
      <c r="AC2359" s="228"/>
      <c r="AD2359" s="228"/>
      <c r="AE2359" s="228"/>
      <c r="AF2359" s="245"/>
      <c r="AG2359" s="246"/>
      <c r="AN2359" s="228"/>
      <c r="AO2359" s="228"/>
      <c r="AP2359" s="228"/>
      <c r="AQ2359" s="228"/>
      <c r="AR2359" s="228"/>
      <c r="AS2359" s="228"/>
      <c r="AT2359" s="228"/>
      <c r="AU2359" s="228"/>
    </row>
    <row r="2360" spans="27:47" x14ac:dyDescent="0.2">
      <c r="AA2360" s="228"/>
      <c r="AB2360" s="228"/>
      <c r="AC2360" s="228"/>
      <c r="AD2360" s="228"/>
      <c r="AE2360" s="228"/>
      <c r="AF2360" s="245"/>
      <c r="AG2360" s="246"/>
      <c r="AN2360" s="228"/>
      <c r="AO2360" s="228"/>
      <c r="AP2360" s="228"/>
      <c r="AQ2360" s="228"/>
      <c r="AR2360" s="228"/>
      <c r="AS2360" s="228"/>
      <c r="AT2360" s="228"/>
      <c r="AU2360" s="228"/>
    </row>
    <row r="2361" spans="27:47" x14ac:dyDescent="0.2">
      <c r="AA2361" s="228"/>
      <c r="AB2361" s="228"/>
      <c r="AC2361" s="228"/>
      <c r="AD2361" s="228"/>
      <c r="AE2361" s="228"/>
      <c r="AF2361" s="245"/>
      <c r="AG2361" s="246"/>
      <c r="AN2361" s="228"/>
      <c r="AO2361" s="228"/>
      <c r="AP2361" s="228"/>
      <c r="AQ2361" s="228"/>
      <c r="AR2361" s="228"/>
      <c r="AS2361" s="228"/>
      <c r="AT2361" s="228"/>
      <c r="AU2361" s="228"/>
    </row>
    <row r="2362" spans="27:47" x14ac:dyDescent="0.2">
      <c r="AA2362" s="228"/>
      <c r="AB2362" s="228"/>
      <c r="AC2362" s="228"/>
      <c r="AD2362" s="228"/>
      <c r="AE2362" s="228"/>
      <c r="AF2362" s="245"/>
      <c r="AG2362" s="246"/>
      <c r="AN2362" s="228"/>
      <c r="AO2362" s="228"/>
      <c r="AP2362" s="228"/>
      <c r="AQ2362" s="228"/>
      <c r="AR2362" s="228"/>
      <c r="AS2362" s="228"/>
      <c r="AT2362" s="228"/>
      <c r="AU2362" s="228"/>
    </row>
    <row r="2363" spans="27:47" x14ac:dyDescent="0.2">
      <c r="AA2363" s="228"/>
      <c r="AB2363" s="228"/>
      <c r="AC2363" s="228"/>
      <c r="AD2363" s="228"/>
      <c r="AE2363" s="228"/>
      <c r="AF2363" s="245"/>
      <c r="AG2363" s="246"/>
      <c r="AN2363" s="228"/>
      <c r="AO2363" s="228"/>
      <c r="AP2363" s="228"/>
      <c r="AQ2363" s="228"/>
      <c r="AR2363" s="228"/>
      <c r="AS2363" s="228"/>
      <c r="AT2363" s="228"/>
      <c r="AU2363" s="228"/>
    </row>
    <row r="2364" spans="27:47" x14ac:dyDescent="0.2">
      <c r="AA2364" s="228"/>
      <c r="AB2364" s="228"/>
      <c r="AC2364" s="228"/>
      <c r="AD2364" s="228"/>
      <c r="AE2364" s="228"/>
      <c r="AF2364" s="245"/>
      <c r="AG2364" s="246"/>
      <c r="AN2364" s="228"/>
      <c r="AO2364" s="228"/>
      <c r="AP2364" s="228"/>
      <c r="AQ2364" s="228"/>
      <c r="AR2364" s="228"/>
      <c r="AS2364" s="228"/>
      <c r="AT2364" s="228"/>
      <c r="AU2364" s="228"/>
    </row>
    <row r="2365" spans="27:47" x14ac:dyDescent="0.2">
      <c r="AA2365" s="228"/>
      <c r="AB2365" s="228"/>
      <c r="AC2365" s="228"/>
      <c r="AD2365" s="228"/>
      <c r="AE2365" s="228"/>
      <c r="AF2365" s="245"/>
      <c r="AG2365" s="246"/>
      <c r="AN2365" s="228"/>
      <c r="AO2365" s="228"/>
      <c r="AP2365" s="228"/>
      <c r="AQ2365" s="228"/>
      <c r="AR2365" s="228"/>
      <c r="AS2365" s="228"/>
      <c r="AT2365" s="228"/>
      <c r="AU2365" s="228"/>
    </row>
    <row r="2366" spans="27:47" x14ac:dyDescent="0.2">
      <c r="AA2366" s="228"/>
      <c r="AB2366" s="228"/>
      <c r="AC2366" s="228"/>
      <c r="AD2366" s="228"/>
      <c r="AE2366" s="228"/>
      <c r="AF2366" s="245"/>
      <c r="AG2366" s="246"/>
      <c r="AN2366" s="228"/>
      <c r="AO2366" s="228"/>
      <c r="AP2366" s="228"/>
      <c r="AQ2366" s="228"/>
      <c r="AR2366" s="228"/>
      <c r="AS2366" s="228"/>
      <c r="AT2366" s="228"/>
      <c r="AU2366" s="228"/>
    </row>
    <row r="2367" spans="27:47" x14ac:dyDescent="0.2">
      <c r="AA2367" s="228"/>
      <c r="AB2367" s="228"/>
      <c r="AC2367" s="228"/>
      <c r="AD2367" s="228"/>
      <c r="AE2367" s="228"/>
      <c r="AF2367" s="245"/>
      <c r="AG2367" s="246"/>
      <c r="AN2367" s="228"/>
      <c r="AO2367" s="228"/>
      <c r="AP2367" s="228"/>
      <c r="AQ2367" s="228"/>
      <c r="AR2367" s="228"/>
      <c r="AS2367" s="228"/>
      <c r="AT2367" s="228"/>
      <c r="AU2367" s="228"/>
    </row>
    <row r="2368" spans="27:47" x14ac:dyDescent="0.2">
      <c r="AA2368" s="228"/>
      <c r="AB2368" s="228"/>
      <c r="AC2368" s="228"/>
      <c r="AD2368" s="228"/>
      <c r="AE2368" s="228"/>
      <c r="AF2368" s="245"/>
      <c r="AG2368" s="246"/>
      <c r="AN2368" s="228"/>
      <c r="AO2368" s="228"/>
      <c r="AP2368" s="228"/>
      <c r="AQ2368" s="228"/>
      <c r="AR2368" s="228"/>
      <c r="AS2368" s="228"/>
      <c r="AT2368" s="228"/>
      <c r="AU2368" s="228"/>
    </row>
    <row r="2369" spans="27:47" x14ac:dyDescent="0.2">
      <c r="AA2369" s="228"/>
      <c r="AB2369" s="228"/>
      <c r="AC2369" s="228"/>
      <c r="AD2369" s="228"/>
      <c r="AE2369" s="228"/>
      <c r="AF2369" s="245"/>
      <c r="AG2369" s="246"/>
      <c r="AN2369" s="228"/>
      <c r="AO2369" s="228"/>
      <c r="AP2369" s="228"/>
      <c r="AQ2369" s="228"/>
      <c r="AR2369" s="228"/>
      <c r="AS2369" s="228"/>
      <c r="AT2369" s="228"/>
      <c r="AU2369" s="228"/>
    </row>
    <row r="2370" spans="27:47" x14ac:dyDescent="0.2">
      <c r="AA2370" s="228"/>
      <c r="AB2370" s="228"/>
      <c r="AC2370" s="228"/>
      <c r="AD2370" s="228"/>
      <c r="AE2370" s="228"/>
      <c r="AF2370" s="245"/>
      <c r="AG2370" s="246"/>
      <c r="AN2370" s="228"/>
      <c r="AO2370" s="228"/>
      <c r="AP2370" s="228"/>
      <c r="AQ2370" s="228"/>
      <c r="AR2370" s="228"/>
      <c r="AS2370" s="228"/>
      <c r="AT2370" s="228"/>
      <c r="AU2370" s="228"/>
    </row>
    <row r="2371" spans="27:47" x14ac:dyDescent="0.2">
      <c r="AA2371" s="228"/>
      <c r="AB2371" s="228"/>
      <c r="AC2371" s="228"/>
      <c r="AD2371" s="228"/>
      <c r="AE2371" s="228"/>
      <c r="AF2371" s="245"/>
      <c r="AG2371" s="246"/>
      <c r="AN2371" s="228"/>
      <c r="AO2371" s="228"/>
      <c r="AP2371" s="228"/>
      <c r="AQ2371" s="228"/>
      <c r="AR2371" s="228"/>
      <c r="AS2371" s="228"/>
      <c r="AT2371" s="228"/>
      <c r="AU2371" s="228"/>
    </row>
    <row r="2372" spans="27:47" x14ac:dyDescent="0.2">
      <c r="AA2372" s="228"/>
      <c r="AB2372" s="228"/>
      <c r="AC2372" s="228"/>
      <c r="AD2372" s="228"/>
      <c r="AE2372" s="228"/>
      <c r="AF2372" s="245"/>
      <c r="AG2372" s="246"/>
      <c r="AN2372" s="228"/>
      <c r="AO2372" s="228"/>
      <c r="AP2372" s="228"/>
      <c r="AQ2372" s="228"/>
      <c r="AR2372" s="228"/>
      <c r="AS2372" s="228"/>
      <c r="AT2372" s="228"/>
      <c r="AU2372" s="228"/>
    </row>
    <row r="2373" spans="27:47" x14ac:dyDescent="0.2">
      <c r="AA2373" s="228"/>
      <c r="AB2373" s="228"/>
      <c r="AC2373" s="228"/>
      <c r="AD2373" s="228"/>
      <c r="AE2373" s="228"/>
      <c r="AF2373" s="245"/>
      <c r="AG2373" s="246"/>
      <c r="AN2373" s="228"/>
      <c r="AO2373" s="228"/>
      <c r="AP2373" s="228"/>
      <c r="AQ2373" s="228"/>
      <c r="AR2373" s="228"/>
      <c r="AS2373" s="228"/>
      <c r="AT2373" s="228"/>
      <c r="AU2373" s="228"/>
    </row>
    <row r="2374" spans="27:47" x14ac:dyDescent="0.2">
      <c r="AA2374" s="228"/>
      <c r="AB2374" s="228"/>
      <c r="AC2374" s="228"/>
      <c r="AD2374" s="228"/>
      <c r="AE2374" s="228"/>
      <c r="AF2374" s="245"/>
      <c r="AG2374" s="246"/>
      <c r="AN2374" s="228"/>
      <c r="AO2374" s="228"/>
      <c r="AP2374" s="228"/>
      <c r="AQ2374" s="228"/>
      <c r="AR2374" s="228"/>
      <c r="AS2374" s="228"/>
      <c r="AT2374" s="228"/>
      <c r="AU2374" s="228"/>
    </row>
    <row r="2375" spans="27:47" x14ac:dyDescent="0.2">
      <c r="AA2375" s="228"/>
      <c r="AB2375" s="228"/>
      <c r="AC2375" s="228"/>
      <c r="AD2375" s="228"/>
      <c r="AE2375" s="228"/>
      <c r="AF2375" s="245"/>
      <c r="AG2375" s="246"/>
      <c r="AN2375" s="228"/>
      <c r="AO2375" s="228"/>
      <c r="AP2375" s="228"/>
      <c r="AQ2375" s="228"/>
      <c r="AR2375" s="228"/>
      <c r="AS2375" s="228"/>
      <c r="AT2375" s="228"/>
      <c r="AU2375" s="228"/>
    </row>
    <row r="2376" spans="27:47" x14ac:dyDescent="0.2">
      <c r="AA2376" s="228"/>
      <c r="AB2376" s="228"/>
      <c r="AC2376" s="228"/>
      <c r="AD2376" s="228"/>
      <c r="AE2376" s="228"/>
      <c r="AF2376" s="245"/>
      <c r="AG2376" s="246"/>
      <c r="AN2376" s="228"/>
      <c r="AO2376" s="228"/>
      <c r="AP2376" s="228"/>
      <c r="AQ2376" s="228"/>
      <c r="AR2376" s="228"/>
      <c r="AS2376" s="228"/>
      <c r="AT2376" s="228"/>
      <c r="AU2376" s="228"/>
    </row>
    <row r="2377" spans="27:47" x14ac:dyDescent="0.2">
      <c r="AA2377" s="228"/>
      <c r="AB2377" s="228"/>
      <c r="AC2377" s="228"/>
      <c r="AD2377" s="228"/>
      <c r="AE2377" s="228"/>
      <c r="AF2377" s="245"/>
      <c r="AG2377" s="246"/>
      <c r="AN2377" s="228"/>
      <c r="AO2377" s="228"/>
      <c r="AP2377" s="228"/>
      <c r="AQ2377" s="228"/>
      <c r="AR2377" s="228"/>
      <c r="AS2377" s="228"/>
      <c r="AT2377" s="228"/>
      <c r="AU2377" s="228"/>
    </row>
    <row r="2378" spans="27:47" x14ac:dyDescent="0.2">
      <c r="AA2378" s="228"/>
      <c r="AB2378" s="228"/>
      <c r="AC2378" s="228"/>
      <c r="AD2378" s="228"/>
      <c r="AE2378" s="228"/>
      <c r="AF2378" s="245"/>
      <c r="AG2378" s="246"/>
      <c r="AN2378" s="228"/>
      <c r="AO2378" s="228"/>
      <c r="AP2378" s="228"/>
      <c r="AQ2378" s="228"/>
      <c r="AR2378" s="228"/>
      <c r="AS2378" s="228"/>
      <c r="AT2378" s="228"/>
      <c r="AU2378" s="228"/>
    </row>
    <row r="2379" spans="27:47" x14ac:dyDescent="0.2">
      <c r="AA2379" s="228"/>
      <c r="AB2379" s="228"/>
      <c r="AC2379" s="228"/>
      <c r="AD2379" s="228"/>
      <c r="AE2379" s="228"/>
      <c r="AF2379" s="245"/>
      <c r="AG2379" s="246"/>
      <c r="AN2379" s="228"/>
      <c r="AO2379" s="228"/>
      <c r="AP2379" s="228"/>
      <c r="AQ2379" s="228"/>
      <c r="AR2379" s="228"/>
      <c r="AS2379" s="228"/>
      <c r="AT2379" s="228"/>
      <c r="AU2379" s="228"/>
    </row>
    <row r="2380" spans="27:47" x14ac:dyDescent="0.2">
      <c r="AA2380" s="228"/>
      <c r="AB2380" s="228"/>
      <c r="AC2380" s="228"/>
      <c r="AD2380" s="228"/>
      <c r="AE2380" s="228"/>
      <c r="AF2380" s="245"/>
      <c r="AG2380" s="246"/>
      <c r="AN2380" s="228"/>
      <c r="AO2380" s="228"/>
      <c r="AP2380" s="228"/>
      <c r="AQ2380" s="228"/>
      <c r="AR2380" s="228"/>
      <c r="AS2380" s="228"/>
      <c r="AT2380" s="228"/>
      <c r="AU2380" s="228"/>
    </row>
    <row r="2381" spans="27:47" x14ac:dyDescent="0.2">
      <c r="AA2381" s="228"/>
      <c r="AB2381" s="228"/>
      <c r="AC2381" s="228"/>
      <c r="AD2381" s="228"/>
      <c r="AE2381" s="228"/>
      <c r="AF2381" s="245"/>
      <c r="AG2381" s="246"/>
      <c r="AN2381" s="228"/>
      <c r="AO2381" s="228"/>
      <c r="AP2381" s="228"/>
      <c r="AQ2381" s="228"/>
      <c r="AR2381" s="228"/>
      <c r="AS2381" s="228"/>
      <c r="AT2381" s="228"/>
      <c r="AU2381" s="228"/>
    </row>
    <row r="2382" spans="27:47" x14ac:dyDescent="0.2">
      <c r="AA2382" s="228"/>
      <c r="AB2382" s="228"/>
      <c r="AC2382" s="228"/>
      <c r="AD2382" s="228"/>
      <c r="AE2382" s="228"/>
      <c r="AF2382" s="245"/>
      <c r="AG2382" s="246"/>
      <c r="AN2382" s="228"/>
      <c r="AO2382" s="228"/>
      <c r="AP2382" s="228"/>
      <c r="AQ2382" s="228"/>
      <c r="AR2382" s="228"/>
      <c r="AS2382" s="228"/>
      <c r="AT2382" s="228"/>
      <c r="AU2382" s="228"/>
    </row>
    <row r="2383" spans="27:47" x14ac:dyDescent="0.2">
      <c r="AA2383" s="228"/>
      <c r="AB2383" s="228"/>
      <c r="AC2383" s="228"/>
      <c r="AD2383" s="228"/>
      <c r="AE2383" s="228"/>
      <c r="AF2383" s="245"/>
      <c r="AG2383" s="246"/>
      <c r="AN2383" s="228"/>
      <c r="AO2383" s="228"/>
      <c r="AP2383" s="228"/>
      <c r="AQ2383" s="228"/>
      <c r="AR2383" s="228"/>
      <c r="AS2383" s="228"/>
      <c r="AT2383" s="228"/>
      <c r="AU2383" s="228"/>
    </row>
    <row r="2384" spans="27:47" x14ac:dyDescent="0.2">
      <c r="AA2384" s="228"/>
      <c r="AB2384" s="228"/>
      <c r="AC2384" s="228"/>
      <c r="AD2384" s="228"/>
      <c r="AE2384" s="228"/>
      <c r="AF2384" s="245"/>
      <c r="AG2384" s="246"/>
      <c r="AN2384" s="228"/>
      <c r="AO2384" s="228"/>
      <c r="AP2384" s="228"/>
      <c r="AQ2384" s="228"/>
      <c r="AR2384" s="228"/>
      <c r="AS2384" s="228"/>
      <c r="AT2384" s="228"/>
      <c r="AU2384" s="228"/>
    </row>
    <row r="2385" spans="27:47" x14ac:dyDescent="0.2">
      <c r="AA2385" s="228"/>
      <c r="AB2385" s="228"/>
      <c r="AC2385" s="228"/>
      <c r="AD2385" s="228"/>
      <c r="AE2385" s="228"/>
      <c r="AF2385" s="245"/>
      <c r="AG2385" s="246"/>
      <c r="AN2385" s="228"/>
      <c r="AO2385" s="228"/>
      <c r="AP2385" s="228"/>
      <c r="AQ2385" s="228"/>
      <c r="AR2385" s="228"/>
      <c r="AS2385" s="228"/>
      <c r="AT2385" s="228"/>
      <c r="AU2385" s="228"/>
    </row>
    <row r="2386" spans="27:47" x14ac:dyDescent="0.2">
      <c r="AA2386" s="228"/>
      <c r="AB2386" s="228"/>
      <c r="AC2386" s="228"/>
      <c r="AD2386" s="228"/>
      <c r="AE2386" s="228"/>
      <c r="AF2386" s="245"/>
      <c r="AG2386" s="246"/>
      <c r="AN2386" s="228"/>
      <c r="AO2386" s="228"/>
      <c r="AP2386" s="228"/>
      <c r="AQ2386" s="228"/>
      <c r="AR2386" s="228"/>
      <c r="AS2386" s="228"/>
      <c r="AT2386" s="228"/>
      <c r="AU2386" s="228"/>
    </row>
    <row r="2387" spans="27:47" x14ac:dyDescent="0.2">
      <c r="AA2387" s="228"/>
      <c r="AB2387" s="228"/>
      <c r="AC2387" s="228"/>
      <c r="AD2387" s="228"/>
      <c r="AE2387" s="228"/>
      <c r="AF2387" s="245"/>
      <c r="AG2387" s="246"/>
      <c r="AN2387" s="228"/>
      <c r="AO2387" s="228"/>
      <c r="AP2387" s="228"/>
      <c r="AQ2387" s="228"/>
      <c r="AR2387" s="228"/>
      <c r="AS2387" s="228"/>
      <c r="AT2387" s="228"/>
      <c r="AU2387" s="228"/>
    </row>
    <row r="2388" spans="27:47" x14ac:dyDescent="0.2">
      <c r="AA2388" s="228"/>
      <c r="AB2388" s="228"/>
      <c r="AC2388" s="228"/>
      <c r="AD2388" s="228"/>
      <c r="AE2388" s="228"/>
      <c r="AF2388" s="245"/>
      <c r="AG2388" s="246"/>
      <c r="AN2388" s="228"/>
      <c r="AO2388" s="228"/>
      <c r="AP2388" s="228"/>
      <c r="AQ2388" s="228"/>
      <c r="AR2388" s="228"/>
      <c r="AS2388" s="228"/>
      <c r="AT2388" s="228"/>
      <c r="AU2388" s="228"/>
    </row>
    <row r="2389" spans="27:47" x14ac:dyDescent="0.2">
      <c r="AA2389" s="228"/>
      <c r="AB2389" s="228"/>
      <c r="AC2389" s="228"/>
      <c r="AD2389" s="228"/>
      <c r="AE2389" s="228"/>
      <c r="AF2389" s="245"/>
      <c r="AG2389" s="246"/>
      <c r="AN2389" s="228"/>
      <c r="AO2389" s="228"/>
      <c r="AP2389" s="228"/>
      <c r="AQ2389" s="228"/>
      <c r="AR2389" s="228"/>
      <c r="AS2389" s="228"/>
      <c r="AT2389" s="228"/>
      <c r="AU2389" s="228"/>
    </row>
    <row r="2390" spans="27:47" x14ac:dyDescent="0.2">
      <c r="AA2390" s="228"/>
      <c r="AB2390" s="228"/>
      <c r="AC2390" s="228"/>
      <c r="AD2390" s="228"/>
      <c r="AE2390" s="228"/>
      <c r="AF2390" s="245"/>
      <c r="AG2390" s="246"/>
      <c r="AN2390" s="228"/>
      <c r="AO2390" s="228"/>
      <c r="AP2390" s="228"/>
      <c r="AQ2390" s="228"/>
      <c r="AR2390" s="228"/>
      <c r="AS2390" s="228"/>
      <c r="AT2390" s="228"/>
      <c r="AU2390" s="228"/>
    </row>
    <row r="2391" spans="27:47" x14ac:dyDescent="0.2">
      <c r="AA2391" s="228"/>
      <c r="AB2391" s="228"/>
      <c r="AC2391" s="228"/>
      <c r="AD2391" s="228"/>
      <c r="AE2391" s="228"/>
      <c r="AF2391" s="245"/>
      <c r="AG2391" s="246"/>
      <c r="AN2391" s="228"/>
      <c r="AO2391" s="228"/>
      <c r="AP2391" s="228"/>
      <c r="AQ2391" s="228"/>
      <c r="AR2391" s="228"/>
      <c r="AS2391" s="228"/>
      <c r="AT2391" s="228"/>
      <c r="AU2391" s="228"/>
    </row>
    <row r="2392" spans="27:47" x14ac:dyDescent="0.2">
      <c r="AA2392" s="228"/>
      <c r="AB2392" s="228"/>
      <c r="AC2392" s="228"/>
      <c r="AD2392" s="228"/>
      <c r="AE2392" s="228"/>
      <c r="AF2392" s="245"/>
      <c r="AG2392" s="246"/>
      <c r="AN2392" s="228"/>
      <c r="AO2392" s="228"/>
      <c r="AP2392" s="228"/>
      <c r="AQ2392" s="228"/>
      <c r="AR2392" s="228"/>
      <c r="AS2392" s="228"/>
      <c r="AT2392" s="228"/>
      <c r="AU2392" s="228"/>
    </row>
    <row r="2393" spans="27:47" x14ac:dyDescent="0.2">
      <c r="AA2393" s="228"/>
      <c r="AB2393" s="228"/>
      <c r="AC2393" s="228"/>
      <c r="AD2393" s="228"/>
      <c r="AE2393" s="228"/>
      <c r="AF2393" s="245"/>
      <c r="AG2393" s="246"/>
      <c r="AN2393" s="228"/>
      <c r="AO2393" s="228"/>
      <c r="AP2393" s="228"/>
      <c r="AQ2393" s="228"/>
      <c r="AR2393" s="228"/>
      <c r="AS2393" s="228"/>
      <c r="AT2393" s="228"/>
      <c r="AU2393" s="228"/>
    </row>
    <row r="2394" spans="27:47" x14ac:dyDescent="0.2">
      <c r="AA2394" s="228"/>
      <c r="AB2394" s="228"/>
      <c r="AC2394" s="228"/>
      <c r="AD2394" s="228"/>
      <c r="AE2394" s="228"/>
      <c r="AF2394" s="245"/>
      <c r="AG2394" s="246"/>
      <c r="AN2394" s="228"/>
      <c r="AO2394" s="228"/>
      <c r="AP2394" s="228"/>
      <c r="AQ2394" s="228"/>
      <c r="AR2394" s="228"/>
      <c r="AS2394" s="228"/>
      <c r="AT2394" s="228"/>
      <c r="AU2394" s="228"/>
    </row>
    <row r="2395" spans="27:47" x14ac:dyDescent="0.2">
      <c r="AA2395" s="228"/>
      <c r="AB2395" s="228"/>
      <c r="AC2395" s="228"/>
      <c r="AD2395" s="228"/>
      <c r="AE2395" s="228"/>
      <c r="AF2395" s="245"/>
      <c r="AG2395" s="246"/>
      <c r="AN2395" s="228"/>
      <c r="AO2395" s="228"/>
      <c r="AP2395" s="228"/>
      <c r="AQ2395" s="228"/>
      <c r="AR2395" s="228"/>
      <c r="AS2395" s="228"/>
      <c r="AT2395" s="228"/>
      <c r="AU2395" s="228"/>
    </row>
    <row r="2396" spans="27:47" x14ac:dyDescent="0.2">
      <c r="AA2396" s="228"/>
      <c r="AB2396" s="228"/>
      <c r="AC2396" s="228"/>
      <c r="AD2396" s="228"/>
      <c r="AE2396" s="228"/>
      <c r="AF2396" s="245"/>
      <c r="AG2396" s="246"/>
      <c r="AN2396" s="228"/>
      <c r="AO2396" s="228"/>
      <c r="AP2396" s="228"/>
      <c r="AQ2396" s="228"/>
      <c r="AR2396" s="228"/>
      <c r="AS2396" s="228"/>
      <c r="AT2396" s="228"/>
      <c r="AU2396" s="228"/>
    </row>
    <row r="2397" spans="27:47" x14ac:dyDescent="0.2">
      <c r="AA2397" s="228"/>
      <c r="AB2397" s="228"/>
      <c r="AC2397" s="228"/>
      <c r="AD2397" s="228"/>
      <c r="AE2397" s="228"/>
      <c r="AF2397" s="245"/>
      <c r="AG2397" s="246"/>
      <c r="AN2397" s="228"/>
      <c r="AO2397" s="228"/>
      <c r="AP2397" s="228"/>
      <c r="AQ2397" s="228"/>
      <c r="AR2397" s="228"/>
      <c r="AS2397" s="228"/>
      <c r="AT2397" s="228"/>
      <c r="AU2397" s="228"/>
    </row>
    <row r="2398" spans="27:47" x14ac:dyDescent="0.2">
      <c r="AA2398" s="228"/>
      <c r="AB2398" s="228"/>
      <c r="AC2398" s="228"/>
      <c r="AD2398" s="228"/>
      <c r="AE2398" s="228"/>
      <c r="AF2398" s="245"/>
      <c r="AG2398" s="246"/>
      <c r="AN2398" s="228"/>
      <c r="AO2398" s="228"/>
      <c r="AP2398" s="228"/>
      <c r="AQ2398" s="228"/>
      <c r="AR2398" s="228"/>
      <c r="AS2398" s="228"/>
      <c r="AT2398" s="228"/>
      <c r="AU2398" s="228"/>
    </row>
    <row r="2399" spans="27:47" x14ac:dyDescent="0.2">
      <c r="AA2399" s="228"/>
      <c r="AB2399" s="228"/>
      <c r="AC2399" s="228"/>
      <c r="AD2399" s="228"/>
      <c r="AE2399" s="228"/>
      <c r="AF2399" s="245"/>
      <c r="AG2399" s="246"/>
      <c r="AN2399" s="228"/>
      <c r="AO2399" s="228"/>
      <c r="AP2399" s="228"/>
      <c r="AQ2399" s="228"/>
      <c r="AR2399" s="228"/>
      <c r="AS2399" s="228"/>
      <c r="AT2399" s="228"/>
      <c r="AU2399" s="228"/>
    </row>
    <row r="2400" spans="27:47" x14ac:dyDescent="0.2">
      <c r="AA2400" s="228"/>
      <c r="AB2400" s="228"/>
      <c r="AC2400" s="228"/>
      <c r="AD2400" s="228"/>
      <c r="AE2400" s="228"/>
      <c r="AF2400" s="245"/>
      <c r="AG2400" s="246"/>
      <c r="AN2400" s="228"/>
      <c r="AO2400" s="228"/>
      <c r="AP2400" s="228"/>
      <c r="AQ2400" s="228"/>
      <c r="AR2400" s="228"/>
      <c r="AS2400" s="228"/>
      <c r="AT2400" s="228"/>
      <c r="AU2400" s="228"/>
    </row>
    <row r="2401" spans="27:47" x14ac:dyDescent="0.2">
      <c r="AA2401" s="228"/>
      <c r="AB2401" s="228"/>
      <c r="AC2401" s="228"/>
      <c r="AD2401" s="228"/>
      <c r="AE2401" s="228"/>
      <c r="AF2401" s="245"/>
      <c r="AG2401" s="246"/>
      <c r="AN2401" s="228"/>
      <c r="AO2401" s="228"/>
      <c r="AP2401" s="228"/>
      <c r="AQ2401" s="228"/>
      <c r="AR2401" s="228"/>
      <c r="AS2401" s="228"/>
      <c r="AT2401" s="228"/>
      <c r="AU2401" s="228"/>
    </row>
    <row r="2402" spans="27:47" x14ac:dyDescent="0.2">
      <c r="AA2402" s="228"/>
      <c r="AB2402" s="228"/>
      <c r="AC2402" s="228"/>
      <c r="AD2402" s="228"/>
      <c r="AE2402" s="228"/>
      <c r="AF2402" s="245"/>
      <c r="AG2402" s="246"/>
      <c r="AN2402" s="228"/>
      <c r="AO2402" s="228"/>
      <c r="AP2402" s="228"/>
      <c r="AQ2402" s="228"/>
      <c r="AR2402" s="228"/>
      <c r="AS2402" s="228"/>
      <c r="AT2402" s="228"/>
      <c r="AU2402" s="228"/>
    </row>
    <row r="2403" spans="27:47" x14ac:dyDescent="0.2">
      <c r="AA2403" s="228"/>
      <c r="AB2403" s="228"/>
      <c r="AC2403" s="228"/>
      <c r="AD2403" s="228"/>
      <c r="AE2403" s="228"/>
      <c r="AF2403" s="245"/>
      <c r="AG2403" s="246"/>
      <c r="AN2403" s="228"/>
      <c r="AO2403" s="228"/>
      <c r="AP2403" s="228"/>
      <c r="AQ2403" s="228"/>
      <c r="AR2403" s="228"/>
      <c r="AS2403" s="228"/>
      <c r="AT2403" s="228"/>
      <c r="AU2403" s="228"/>
    </row>
    <row r="2404" spans="27:47" x14ac:dyDescent="0.2">
      <c r="AA2404" s="228"/>
      <c r="AB2404" s="228"/>
      <c r="AC2404" s="228"/>
      <c r="AD2404" s="228"/>
      <c r="AE2404" s="228"/>
      <c r="AF2404" s="245"/>
      <c r="AG2404" s="246"/>
      <c r="AN2404" s="228"/>
      <c r="AO2404" s="228"/>
      <c r="AP2404" s="228"/>
      <c r="AQ2404" s="228"/>
      <c r="AR2404" s="228"/>
      <c r="AS2404" s="228"/>
      <c r="AT2404" s="228"/>
      <c r="AU2404" s="228"/>
    </row>
    <row r="2405" spans="27:47" x14ac:dyDescent="0.2">
      <c r="AA2405" s="228"/>
      <c r="AB2405" s="228"/>
      <c r="AC2405" s="228"/>
      <c r="AD2405" s="228"/>
      <c r="AE2405" s="228"/>
      <c r="AF2405" s="245"/>
      <c r="AG2405" s="246"/>
      <c r="AN2405" s="228"/>
      <c r="AO2405" s="228"/>
      <c r="AP2405" s="228"/>
      <c r="AQ2405" s="228"/>
      <c r="AR2405" s="228"/>
      <c r="AS2405" s="228"/>
      <c r="AT2405" s="228"/>
      <c r="AU2405" s="228"/>
    </row>
    <row r="2406" spans="27:47" x14ac:dyDescent="0.2">
      <c r="AA2406" s="228"/>
      <c r="AB2406" s="228"/>
      <c r="AC2406" s="228"/>
      <c r="AD2406" s="228"/>
      <c r="AE2406" s="228"/>
      <c r="AF2406" s="245"/>
      <c r="AG2406" s="246"/>
      <c r="AN2406" s="228"/>
      <c r="AO2406" s="228"/>
      <c r="AP2406" s="228"/>
      <c r="AQ2406" s="228"/>
      <c r="AR2406" s="228"/>
      <c r="AS2406" s="228"/>
      <c r="AT2406" s="228"/>
      <c r="AU2406" s="228"/>
    </row>
    <row r="2407" spans="27:47" x14ac:dyDescent="0.2">
      <c r="AA2407" s="228"/>
      <c r="AB2407" s="228"/>
      <c r="AC2407" s="228"/>
      <c r="AD2407" s="228"/>
      <c r="AE2407" s="228"/>
      <c r="AF2407" s="245"/>
      <c r="AG2407" s="246"/>
      <c r="AN2407" s="228"/>
      <c r="AO2407" s="228"/>
      <c r="AP2407" s="228"/>
      <c r="AQ2407" s="228"/>
      <c r="AR2407" s="228"/>
      <c r="AS2407" s="228"/>
      <c r="AT2407" s="228"/>
      <c r="AU2407" s="228"/>
    </row>
    <row r="2408" spans="27:47" x14ac:dyDescent="0.2">
      <c r="AA2408" s="228"/>
      <c r="AB2408" s="228"/>
      <c r="AC2408" s="228"/>
      <c r="AD2408" s="228"/>
      <c r="AE2408" s="228"/>
      <c r="AF2408" s="245"/>
      <c r="AG2408" s="246"/>
      <c r="AN2408" s="228"/>
      <c r="AO2408" s="228"/>
      <c r="AP2408" s="228"/>
      <c r="AQ2408" s="228"/>
      <c r="AR2408" s="228"/>
      <c r="AS2408" s="228"/>
      <c r="AT2408" s="228"/>
      <c r="AU2408" s="228"/>
    </row>
    <row r="2409" spans="27:47" x14ac:dyDescent="0.2">
      <c r="AA2409" s="228"/>
      <c r="AB2409" s="228"/>
      <c r="AC2409" s="228"/>
      <c r="AD2409" s="228"/>
      <c r="AE2409" s="228"/>
      <c r="AF2409" s="245"/>
      <c r="AG2409" s="246"/>
      <c r="AN2409" s="228"/>
      <c r="AO2409" s="228"/>
      <c r="AP2409" s="228"/>
      <c r="AQ2409" s="228"/>
      <c r="AR2409" s="228"/>
      <c r="AS2409" s="228"/>
      <c r="AT2409" s="228"/>
      <c r="AU2409" s="228"/>
    </row>
    <row r="2410" spans="27:47" x14ac:dyDescent="0.2">
      <c r="AA2410" s="228"/>
      <c r="AB2410" s="228"/>
      <c r="AC2410" s="228"/>
      <c r="AD2410" s="228"/>
      <c r="AE2410" s="228"/>
      <c r="AF2410" s="245"/>
      <c r="AG2410" s="246"/>
      <c r="AN2410" s="228"/>
      <c r="AO2410" s="228"/>
      <c r="AP2410" s="228"/>
      <c r="AQ2410" s="228"/>
      <c r="AR2410" s="228"/>
      <c r="AS2410" s="228"/>
      <c r="AT2410" s="228"/>
      <c r="AU2410" s="228"/>
    </row>
    <row r="2411" spans="27:47" x14ac:dyDescent="0.2">
      <c r="AA2411" s="228"/>
      <c r="AB2411" s="228"/>
      <c r="AC2411" s="228"/>
      <c r="AD2411" s="228"/>
      <c r="AE2411" s="228"/>
      <c r="AF2411" s="245"/>
      <c r="AG2411" s="246"/>
      <c r="AN2411" s="228"/>
      <c r="AO2411" s="228"/>
      <c r="AP2411" s="228"/>
      <c r="AQ2411" s="228"/>
      <c r="AR2411" s="228"/>
      <c r="AS2411" s="228"/>
      <c r="AT2411" s="228"/>
      <c r="AU2411" s="228"/>
    </row>
    <row r="2412" spans="27:47" x14ac:dyDescent="0.2">
      <c r="AA2412" s="228"/>
      <c r="AB2412" s="228"/>
      <c r="AC2412" s="228"/>
      <c r="AD2412" s="228"/>
      <c r="AE2412" s="228"/>
      <c r="AF2412" s="245"/>
      <c r="AG2412" s="246"/>
      <c r="AN2412" s="228"/>
      <c r="AO2412" s="228"/>
      <c r="AP2412" s="228"/>
      <c r="AQ2412" s="228"/>
      <c r="AR2412" s="228"/>
      <c r="AS2412" s="228"/>
      <c r="AT2412" s="228"/>
      <c r="AU2412" s="228"/>
    </row>
    <row r="2413" spans="27:47" x14ac:dyDescent="0.2">
      <c r="AA2413" s="228"/>
      <c r="AB2413" s="228"/>
      <c r="AC2413" s="228"/>
      <c r="AD2413" s="228"/>
      <c r="AE2413" s="228"/>
      <c r="AF2413" s="245"/>
      <c r="AG2413" s="246"/>
      <c r="AN2413" s="228"/>
      <c r="AO2413" s="228"/>
      <c r="AP2413" s="228"/>
      <c r="AQ2413" s="228"/>
      <c r="AR2413" s="228"/>
      <c r="AS2413" s="228"/>
      <c r="AT2413" s="228"/>
      <c r="AU2413" s="228"/>
    </row>
    <row r="2414" spans="27:47" x14ac:dyDescent="0.2">
      <c r="AA2414" s="228"/>
      <c r="AB2414" s="228"/>
      <c r="AC2414" s="228"/>
      <c r="AD2414" s="228"/>
      <c r="AE2414" s="228"/>
      <c r="AF2414" s="245"/>
      <c r="AG2414" s="246"/>
      <c r="AN2414" s="228"/>
      <c r="AO2414" s="228"/>
      <c r="AP2414" s="228"/>
      <c r="AQ2414" s="228"/>
      <c r="AR2414" s="228"/>
      <c r="AS2414" s="228"/>
      <c r="AT2414" s="228"/>
      <c r="AU2414" s="228"/>
    </row>
    <row r="2415" spans="27:47" x14ac:dyDescent="0.2">
      <c r="AA2415" s="228"/>
      <c r="AB2415" s="228"/>
      <c r="AC2415" s="228"/>
      <c r="AD2415" s="228"/>
      <c r="AE2415" s="228"/>
      <c r="AF2415" s="245"/>
      <c r="AG2415" s="246"/>
      <c r="AN2415" s="228"/>
      <c r="AO2415" s="228"/>
      <c r="AP2415" s="228"/>
      <c r="AQ2415" s="228"/>
      <c r="AR2415" s="228"/>
      <c r="AS2415" s="228"/>
      <c r="AT2415" s="228"/>
      <c r="AU2415" s="228"/>
    </row>
    <row r="2416" spans="27:47" x14ac:dyDescent="0.2">
      <c r="AA2416" s="228"/>
      <c r="AB2416" s="228"/>
      <c r="AC2416" s="228"/>
      <c r="AD2416" s="228"/>
      <c r="AE2416" s="228"/>
      <c r="AF2416" s="245"/>
      <c r="AG2416" s="246"/>
      <c r="AN2416" s="228"/>
      <c r="AO2416" s="228"/>
      <c r="AP2416" s="228"/>
      <c r="AQ2416" s="228"/>
      <c r="AR2416" s="228"/>
      <c r="AS2416" s="228"/>
      <c r="AT2416" s="228"/>
      <c r="AU2416" s="228"/>
    </row>
    <row r="2417" spans="27:47" x14ac:dyDescent="0.2">
      <c r="AA2417" s="228"/>
      <c r="AB2417" s="228"/>
      <c r="AC2417" s="228"/>
      <c r="AD2417" s="228"/>
      <c r="AE2417" s="228"/>
      <c r="AF2417" s="245"/>
      <c r="AG2417" s="246"/>
      <c r="AN2417" s="228"/>
      <c r="AO2417" s="228"/>
      <c r="AP2417" s="228"/>
      <c r="AQ2417" s="228"/>
      <c r="AR2417" s="228"/>
      <c r="AS2417" s="228"/>
      <c r="AT2417" s="228"/>
      <c r="AU2417" s="228"/>
    </row>
    <row r="2418" spans="27:47" x14ac:dyDescent="0.2">
      <c r="AA2418" s="228"/>
      <c r="AB2418" s="228"/>
      <c r="AC2418" s="228"/>
      <c r="AD2418" s="228"/>
      <c r="AE2418" s="228"/>
      <c r="AF2418" s="245"/>
      <c r="AG2418" s="246"/>
      <c r="AN2418" s="228"/>
      <c r="AO2418" s="228"/>
      <c r="AP2418" s="228"/>
      <c r="AQ2418" s="228"/>
      <c r="AR2418" s="228"/>
      <c r="AS2418" s="228"/>
      <c r="AT2418" s="228"/>
      <c r="AU2418" s="228"/>
    </row>
    <row r="2419" spans="27:47" x14ac:dyDescent="0.2">
      <c r="AA2419" s="228"/>
      <c r="AB2419" s="228"/>
      <c r="AC2419" s="228"/>
      <c r="AD2419" s="228"/>
      <c r="AE2419" s="228"/>
      <c r="AF2419" s="245"/>
      <c r="AG2419" s="246"/>
      <c r="AN2419" s="228"/>
      <c r="AO2419" s="228"/>
      <c r="AP2419" s="228"/>
      <c r="AQ2419" s="228"/>
      <c r="AR2419" s="228"/>
      <c r="AS2419" s="228"/>
      <c r="AT2419" s="228"/>
      <c r="AU2419" s="228"/>
    </row>
    <row r="2420" spans="27:47" x14ac:dyDescent="0.2">
      <c r="AA2420" s="228"/>
      <c r="AB2420" s="228"/>
      <c r="AC2420" s="228"/>
      <c r="AD2420" s="228"/>
      <c r="AE2420" s="228"/>
      <c r="AF2420" s="245"/>
      <c r="AG2420" s="246"/>
      <c r="AN2420" s="228"/>
      <c r="AO2420" s="228"/>
      <c r="AP2420" s="228"/>
      <c r="AQ2420" s="228"/>
      <c r="AR2420" s="228"/>
      <c r="AS2420" s="228"/>
      <c r="AT2420" s="228"/>
      <c r="AU2420" s="228"/>
    </row>
    <row r="2421" spans="27:47" x14ac:dyDescent="0.2">
      <c r="AA2421" s="228"/>
      <c r="AB2421" s="228"/>
      <c r="AC2421" s="228"/>
      <c r="AD2421" s="228"/>
      <c r="AE2421" s="228"/>
      <c r="AF2421" s="245"/>
      <c r="AG2421" s="246"/>
      <c r="AN2421" s="228"/>
      <c r="AO2421" s="228"/>
      <c r="AP2421" s="228"/>
      <c r="AQ2421" s="228"/>
      <c r="AR2421" s="228"/>
      <c r="AS2421" s="228"/>
      <c r="AT2421" s="228"/>
      <c r="AU2421" s="228"/>
    </row>
    <row r="2422" spans="27:47" x14ac:dyDescent="0.2">
      <c r="AA2422" s="228"/>
      <c r="AB2422" s="228"/>
      <c r="AC2422" s="228"/>
      <c r="AD2422" s="228"/>
      <c r="AE2422" s="228"/>
      <c r="AF2422" s="245"/>
      <c r="AG2422" s="246"/>
      <c r="AN2422" s="228"/>
      <c r="AO2422" s="228"/>
      <c r="AP2422" s="228"/>
      <c r="AQ2422" s="228"/>
      <c r="AR2422" s="228"/>
      <c r="AS2422" s="228"/>
      <c r="AT2422" s="228"/>
      <c r="AU2422" s="228"/>
    </row>
    <row r="2423" spans="27:47" x14ac:dyDescent="0.2">
      <c r="AA2423" s="228"/>
      <c r="AB2423" s="228"/>
      <c r="AC2423" s="228"/>
      <c r="AD2423" s="228"/>
      <c r="AE2423" s="228"/>
      <c r="AF2423" s="245"/>
      <c r="AG2423" s="246"/>
      <c r="AN2423" s="228"/>
      <c r="AO2423" s="228"/>
      <c r="AP2423" s="228"/>
      <c r="AQ2423" s="228"/>
      <c r="AR2423" s="228"/>
      <c r="AS2423" s="228"/>
      <c r="AT2423" s="228"/>
      <c r="AU2423" s="228"/>
    </row>
    <row r="2424" spans="27:47" x14ac:dyDescent="0.2">
      <c r="AA2424" s="228"/>
      <c r="AB2424" s="228"/>
      <c r="AC2424" s="228"/>
      <c r="AD2424" s="228"/>
      <c r="AE2424" s="228"/>
      <c r="AF2424" s="245"/>
      <c r="AG2424" s="246"/>
      <c r="AN2424" s="228"/>
      <c r="AO2424" s="228"/>
      <c r="AP2424" s="228"/>
      <c r="AQ2424" s="228"/>
      <c r="AR2424" s="228"/>
      <c r="AS2424" s="228"/>
      <c r="AT2424" s="228"/>
      <c r="AU2424" s="228"/>
    </row>
    <row r="2425" spans="27:47" x14ac:dyDescent="0.2">
      <c r="AA2425" s="228"/>
      <c r="AB2425" s="228"/>
      <c r="AC2425" s="228"/>
      <c r="AD2425" s="228"/>
      <c r="AE2425" s="228"/>
      <c r="AF2425" s="245"/>
      <c r="AG2425" s="246"/>
      <c r="AN2425" s="228"/>
      <c r="AO2425" s="228"/>
      <c r="AP2425" s="228"/>
      <c r="AQ2425" s="228"/>
      <c r="AR2425" s="228"/>
      <c r="AS2425" s="228"/>
      <c r="AT2425" s="228"/>
      <c r="AU2425" s="228"/>
    </row>
    <row r="2426" spans="27:47" x14ac:dyDescent="0.2">
      <c r="AA2426" s="228"/>
      <c r="AB2426" s="228"/>
      <c r="AC2426" s="228"/>
      <c r="AD2426" s="228"/>
      <c r="AE2426" s="228"/>
      <c r="AF2426" s="245"/>
      <c r="AG2426" s="246"/>
      <c r="AN2426" s="228"/>
      <c r="AO2426" s="228"/>
      <c r="AP2426" s="228"/>
      <c r="AQ2426" s="228"/>
      <c r="AR2426" s="228"/>
      <c r="AS2426" s="228"/>
      <c r="AT2426" s="228"/>
      <c r="AU2426" s="228"/>
    </row>
    <row r="2427" spans="27:47" x14ac:dyDescent="0.2">
      <c r="AA2427" s="228"/>
      <c r="AB2427" s="228"/>
      <c r="AC2427" s="228"/>
      <c r="AD2427" s="228"/>
      <c r="AE2427" s="228"/>
      <c r="AF2427" s="245"/>
      <c r="AG2427" s="246"/>
      <c r="AN2427" s="228"/>
      <c r="AO2427" s="228"/>
      <c r="AP2427" s="228"/>
      <c r="AQ2427" s="228"/>
      <c r="AR2427" s="228"/>
      <c r="AS2427" s="228"/>
      <c r="AT2427" s="228"/>
      <c r="AU2427" s="228"/>
    </row>
    <row r="2428" spans="27:47" x14ac:dyDescent="0.2">
      <c r="AA2428" s="228"/>
      <c r="AB2428" s="228"/>
      <c r="AC2428" s="228"/>
      <c r="AD2428" s="228"/>
      <c r="AE2428" s="228"/>
      <c r="AF2428" s="245"/>
      <c r="AG2428" s="246"/>
      <c r="AN2428" s="228"/>
      <c r="AO2428" s="228"/>
      <c r="AP2428" s="228"/>
      <c r="AQ2428" s="228"/>
      <c r="AR2428" s="228"/>
      <c r="AS2428" s="228"/>
      <c r="AT2428" s="228"/>
      <c r="AU2428" s="228"/>
    </row>
    <row r="2429" spans="27:47" x14ac:dyDescent="0.2">
      <c r="AA2429" s="228"/>
      <c r="AB2429" s="228"/>
      <c r="AC2429" s="228"/>
      <c r="AD2429" s="228"/>
      <c r="AE2429" s="228"/>
      <c r="AF2429" s="245"/>
      <c r="AG2429" s="246"/>
      <c r="AN2429" s="228"/>
      <c r="AO2429" s="228"/>
      <c r="AP2429" s="228"/>
      <c r="AQ2429" s="228"/>
      <c r="AR2429" s="228"/>
      <c r="AS2429" s="228"/>
      <c r="AT2429" s="228"/>
      <c r="AU2429" s="228"/>
    </row>
    <row r="2430" spans="27:47" x14ac:dyDescent="0.2">
      <c r="AA2430" s="228"/>
      <c r="AB2430" s="228"/>
      <c r="AC2430" s="228"/>
      <c r="AD2430" s="228"/>
      <c r="AE2430" s="228"/>
      <c r="AF2430" s="245"/>
      <c r="AG2430" s="246"/>
      <c r="AN2430" s="228"/>
      <c r="AO2430" s="228"/>
      <c r="AP2430" s="228"/>
      <c r="AQ2430" s="228"/>
      <c r="AR2430" s="228"/>
      <c r="AS2430" s="228"/>
      <c r="AT2430" s="228"/>
      <c r="AU2430" s="228"/>
    </row>
    <row r="2431" spans="27:47" x14ac:dyDescent="0.2">
      <c r="AA2431" s="228"/>
      <c r="AB2431" s="228"/>
      <c r="AC2431" s="228"/>
      <c r="AD2431" s="228"/>
      <c r="AE2431" s="228"/>
      <c r="AF2431" s="245"/>
      <c r="AG2431" s="246"/>
      <c r="AN2431" s="228"/>
      <c r="AO2431" s="228"/>
      <c r="AP2431" s="228"/>
      <c r="AQ2431" s="228"/>
      <c r="AR2431" s="228"/>
      <c r="AS2431" s="228"/>
      <c r="AT2431" s="228"/>
      <c r="AU2431" s="228"/>
    </row>
    <row r="2432" spans="27:47" x14ac:dyDescent="0.2">
      <c r="AA2432" s="228"/>
      <c r="AB2432" s="228"/>
      <c r="AC2432" s="228"/>
      <c r="AD2432" s="228"/>
      <c r="AE2432" s="228"/>
      <c r="AF2432" s="245"/>
      <c r="AG2432" s="246"/>
      <c r="AN2432" s="228"/>
      <c r="AO2432" s="228"/>
      <c r="AP2432" s="228"/>
      <c r="AQ2432" s="228"/>
      <c r="AR2432" s="228"/>
      <c r="AS2432" s="228"/>
      <c r="AT2432" s="228"/>
      <c r="AU2432" s="228"/>
    </row>
    <row r="2433" spans="27:47" x14ac:dyDescent="0.2">
      <c r="AA2433" s="228"/>
      <c r="AB2433" s="228"/>
      <c r="AC2433" s="228"/>
      <c r="AD2433" s="228"/>
      <c r="AE2433" s="228"/>
      <c r="AF2433" s="245"/>
      <c r="AG2433" s="246"/>
      <c r="AN2433" s="228"/>
      <c r="AO2433" s="228"/>
      <c r="AP2433" s="228"/>
      <c r="AQ2433" s="228"/>
      <c r="AR2433" s="228"/>
      <c r="AS2433" s="228"/>
      <c r="AT2433" s="228"/>
      <c r="AU2433" s="228"/>
    </row>
    <row r="2434" spans="27:47" x14ac:dyDescent="0.2">
      <c r="AA2434" s="228"/>
      <c r="AB2434" s="228"/>
      <c r="AC2434" s="228"/>
      <c r="AD2434" s="228"/>
      <c r="AE2434" s="228"/>
      <c r="AF2434" s="245"/>
      <c r="AG2434" s="246"/>
      <c r="AN2434" s="228"/>
      <c r="AO2434" s="228"/>
      <c r="AP2434" s="228"/>
      <c r="AQ2434" s="228"/>
      <c r="AR2434" s="228"/>
      <c r="AS2434" s="228"/>
      <c r="AT2434" s="228"/>
      <c r="AU2434" s="228"/>
    </row>
    <row r="2435" spans="27:47" x14ac:dyDescent="0.2">
      <c r="AA2435" s="228"/>
      <c r="AB2435" s="228"/>
      <c r="AC2435" s="228"/>
      <c r="AD2435" s="228"/>
      <c r="AE2435" s="228"/>
      <c r="AF2435" s="245"/>
      <c r="AG2435" s="246"/>
      <c r="AN2435" s="228"/>
      <c r="AO2435" s="228"/>
      <c r="AP2435" s="228"/>
      <c r="AQ2435" s="228"/>
      <c r="AR2435" s="228"/>
      <c r="AS2435" s="228"/>
      <c r="AT2435" s="228"/>
      <c r="AU2435" s="228"/>
    </row>
    <row r="2436" spans="27:47" x14ac:dyDescent="0.2">
      <c r="AA2436" s="228"/>
      <c r="AB2436" s="228"/>
      <c r="AC2436" s="228"/>
      <c r="AD2436" s="228"/>
      <c r="AE2436" s="228"/>
      <c r="AF2436" s="245"/>
      <c r="AG2436" s="246"/>
      <c r="AN2436" s="228"/>
      <c r="AO2436" s="228"/>
      <c r="AP2436" s="228"/>
      <c r="AQ2436" s="228"/>
      <c r="AR2436" s="228"/>
      <c r="AS2436" s="228"/>
      <c r="AT2436" s="228"/>
      <c r="AU2436" s="228"/>
    </row>
    <row r="2437" spans="27:47" x14ac:dyDescent="0.2">
      <c r="AA2437" s="228"/>
      <c r="AB2437" s="228"/>
      <c r="AC2437" s="228"/>
      <c r="AD2437" s="228"/>
      <c r="AE2437" s="228"/>
      <c r="AF2437" s="245"/>
      <c r="AG2437" s="246"/>
      <c r="AN2437" s="228"/>
      <c r="AO2437" s="228"/>
      <c r="AP2437" s="228"/>
      <c r="AQ2437" s="228"/>
      <c r="AR2437" s="228"/>
      <c r="AS2437" s="228"/>
      <c r="AT2437" s="228"/>
      <c r="AU2437" s="228"/>
    </row>
    <row r="2438" spans="27:47" x14ac:dyDescent="0.2">
      <c r="AA2438" s="228"/>
      <c r="AB2438" s="228"/>
      <c r="AC2438" s="228"/>
      <c r="AD2438" s="228"/>
      <c r="AE2438" s="228"/>
      <c r="AF2438" s="245"/>
      <c r="AG2438" s="246"/>
      <c r="AN2438" s="228"/>
      <c r="AO2438" s="228"/>
      <c r="AP2438" s="228"/>
      <c r="AQ2438" s="228"/>
      <c r="AR2438" s="228"/>
      <c r="AS2438" s="228"/>
      <c r="AT2438" s="228"/>
      <c r="AU2438" s="228"/>
    </row>
    <row r="2439" spans="27:47" x14ac:dyDescent="0.2">
      <c r="AA2439" s="228"/>
      <c r="AB2439" s="228"/>
      <c r="AC2439" s="228"/>
      <c r="AD2439" s="228"/>
      <c r="AE2439" s="228"/>
      <c r="AF2439" s="245"/>
      <c r="AG2439" s="246"/>
      <c r="AN2439" s="228"/>
      <c r="AO2439" s="228"/>
      <c r="AP2439" s="228"/>
      <c r="AQ2439" s="228"/>
      <c r="AR2439" s="228"/>
      <c r="AS2439" s="228"/>
      <c r="AT2439" s="228"/>
      <c r="AU2439" s="228"/>
    </row>
    <row r="2440" spans="27:47" x14ac:dyDescent="0.2">
      <c r="AA2440" s="228"/>
      <c r="AB2440" s="228"/>
      <c r="AC2440" s="228"/>
      <c r="AD2440" s="228"/>
      <c r="AE2440" s="228"/>
      <c r="AF2440" s="245"/>
      <c r="AG2440" s="246"/>
      <c r="AN2440" s="228"/>
      <c r="AO2440" s="228"/>
      <c r="AP2440" s="228"/>
      <c r="AQ2440" s="228"/>
      <c r="AR2440" s="228"/>
      <c r="AS2440" s="228"/>
      <c r="AT2440" s="228"/>
      <c r="AU2440" s="228"/>
    </row>
    <row r="2441" spans="27:47" x14ac:dyDescent="0.2">
      <c r="AA2441" s="228"/>
      <c r="AB2441" s="228"/>
      <c r="AC2441" s="228"/>
      <c r="AD2441" s="228"/>
      <c r="AE2441" s="228"/>
      <c r="AF2441" s="245"/>
      <c r="AG2441" s="246"/>
      <c r="AN2441" s="228"/>
      <c r="AO2441" s="228"/>
      <c r="AP2441" s="228"/>
      <c r="AQ2441" s="228"/>
      <c r="AR2441" s="228"/>
      <c r="AS2441" s="228"/>
      <c r="AT2441" s="228"/>
      <c r="AU2441" s="228"/>
    </row>
    <row r="2442" spans="27:47" x14ac:dyDescent="0.2">
      <c r="AA2442" s="228"/>
      <c r="AB2442" s="228"/>
      <c r="AC2442" s="228"/>
      <c r="AD2442" s="228"/>
      <c r="AE2442" s="228"/>
      <c r="AF2442" s="245"/>
      <c r="AG2442" s="246"/>
      <c r="AN2442" s="228"/>
      <c r="AO2442" s="228"/>
      <c r="AP2442" s="228"/>
      <c r="AQ2442" s="228"/>
      <c r="AR2442" s="228"/>
      <c r="AS2442" s="228"/>
      <c r="AT2442" s="228"/>
      <c r="AU2442" s="228"/>
    </row>
    <row r="2443" spans="27:47" x14ac:dyDescent="0.2">
      <c r="AA2443" s="228"/>
      <c r="AB2443" s="228"/>
      <c r="AC2443" s="228"/>
      <c r="AD2443" s="228"/>
      <c r="AE2443" s="228"/>
      <c r="AF2443" s="245"/>
      <c r="AG2443" s="246"/>
      <c r="AN2443" s="228"/>
      <c r="AO2443" s="228"/>
      <c r="AP2443" s="228"/>
      <c r="AQ2443" s="228"/>
      <c r="AR2443" s="228"/>
      <c r="AS2443" s="228"/>
      <c r="AT2443" s="228"/>
      <c r="AU2443" s="228"/>
    </row>
    <row r="2444" spans="27:47" x14ac:dyDescent="0.2">
      <c r="AA2444" s="228"/>
      <c r="AB2444" s="228"/>
      <c r="AC2444" s="228"/>
      <c r="AD2444" s="228"/>
      <c r="AE2444" s="228"/>
      <c r="AF2444" s="245"/>
      <c r="AG2444" s="246"/>
      <c r="AN2444" s="228"/>
      <c r="AO2444" s="228"/>
      <c r="AP2444" s="228"/>
      <c r="AQ2444" s="228"/>
      <c r="AR2444" s="228"/>
      <c r="AS2444" s="228"/>
      <c r="AT2444" s="228"/>
      <c r="AU2444" s="228"/>
    </row>
    <row r="2445" spans="27:47" x14ac:dyDescent="0.2">
      <c r="AA2445" s="228"/>
      <c r="AB2445" s="228"/>
      <c r="AC2445" s="228"/>
      <c r="AD2445" s="228"/>
      <c r="AE2445" s="228"/>
      <c r="AF2445" s="245"/>
      <c r="AG2445" s="246"/>
      <c r="AN2445" s="228"/>
      <c r="AO2445" s="228"/>
      <c r="AP2445" s="228"/>
      <c r="AQ2445" s="228"/>
      <c r="AR2445" s="228"/>
      <c r="AS2445" s="228"/>
      <c r="AT2445" s="228"/>
      <c r="AU2445" s="228"/>
    </row>
    <row r="2446" spans="27:47" x14ac:dyDescent="0.2">
      <c r="AA2446" s="228"/>
      <c r="AB2446" s="228"/>
      <c r="AC2446" s="228"/>
      <c r="AD2446" s="228"/>
      <c r="AE2446" s="228"/>
      <c r="AF2446" s="245"/>
      <c r="AG2446" s="246"/>
      <c r="AN2446" s="228"/>
      <c r="AO2446" s="228"/>
      <c r="AP2446" s="228"/>
      <c r="AQ2446" s="228"/>
      <c r="AR2446" s="228"/>
      <c r="AS2446" s="228"/>
      <c r="AT2446" s="228"/>
      <c r="AU2446" s="228"/>
    </row>
    <row r="2447" spans="27:47" x14ac:dyDescent="0.2">
      <c r="AA2447" s="228"/>
      <c r="AB2447" s="228"/>
      <c r="AC2447" s="228"/>
      <c r="AD2447" s="228"/>
      <c r="AE2447" s="228"/>
      <c r="AF2447" s="245"/>
      <c r="AG2447" s="246"/>
      <c r="AN2447" s="228"/>
      <c r="AO2447" s="228"/>
      <c r="AP2447" s="228"/>
      <c r="AQ2447" s="228"/>
      <c r="AR2447" s="228"/>
      <c r="AS2447" s="228"/>
      <c r="AT2447" s="228"/>
      <c r="AU2447" s="228"/>
    </row>
    <row r="2448" spans="27:47" x14ac:dyDescent="0.2">
      <c r="AA2448" s="228"/>
      <c r="AB2448" s="228"/>
      <c r="AC2448" s="228"/>
      <c r="AD2448" s="228"/>
      <c r="AE2448" s="228"/>
      <c r="AF2448" s="245"/>
      <c r="AG2448" s="246"/>
      <c r="AN2448" s="228"/>
      <c r="AO2448" s="228"/>
      <c r="AP2448" s="228"/>
      <c r="AQ2448" s="228"/>
      <c r="AR2448" s="228"/>
      <c r="AS2448" s="228"/>
      <c r="AT2448" s="228"/>
      <c r="AU2448" s="228"/>
    </row>
    <row r="2449" spans="27:47" x14ac:dyDescent="0.2">
      <c r="AA2449" s="228"/>
      <c r="AB2449" s="228"/>
      <c r="AC2449" s="228"/>
      <c r="AD2449" s="228"/>
      <c r="AE2449" s="228"/>
      <c r="AF2449" s="245"/>
      <c r="AG2449" s="246"/>
      <c r="AN2449" s="228"/>
      <c r="AO2449" s="228"/>
      <c r="AP2449" s="228"/>
      <c r="AQ2449" s="228"/>
      <c r="AR2449" s="228"/>
      <c r="AS2449" s="228"/>
      <c r="AT2449" s="228"/>
      <c r="AU2449" s="228"/>
    </row>
    <row r="2450" spans="27:47" x14ac:dyDescent="0.2">
      <c r="AA2450" s="228"/>
      <c r="AB2450" s="228"/>
      <c r="AC2450" s="228"/>
      <c r="AD2450" s="228"/>
      <c r="AE2450" s="228"/>
      <c r="AF2450" s="245"/>
      <c r="AG2450" s="246"/>
      <c r="AN2450" s="228"/>
      <c r="AO2450" s="228"/>
      <c r="AP2450" s="228"/>
      <c r="AQ2450" s="228"/>
      <c r="AR2450" s="228"/>
      <c r="AS2450" s="228"/>
      <c r="AT2450" s="228"/>
      <c r="AU2450" s="228"/>
    </row>
    <row r="2451" spans="27:47" x14ac:dyDescent="0.2">
      <c r="AA2451" s="228"/>
      <c r="AB2451" s="228"/>
      <c r="AC2451" s="228"/>
      <c r="AD2451" s="228"/>
      <c r="AE2451" s="228"/>
      <c r="AF2451" s="245"/>
      <c r="AG2451" s="246"/>
      <c r="AN2451" s="228"/>
      <c r="AO2451" s="228"/>
      <c r="AP2451" s="228"/>
      <c r="AQ2451" s="228"/>
      <c r="AR2451" s="228"/>
      <c r="AS2451" s="228"/>
      <c r="AT2451" s="228"/>
      <c r="AU2451" s="228"/>
    </row>
    <row r="2452" spans="27:47" x14ac:dyDescent="0.2">
      <c r="AA2452" s="228"/>
      <c r="AB2452" s="228"/>
      <c r="AC2452" s="228"/>
      <c r="AD2452" s="228"/>
      <c r="AE2452" s="228"/>
      <c r="AF2452" s="245"/>
      <c r="AG2452" s="246"/>
      <c r="AN2452" s="228"/>
      <c r="AO2452" s="228"/>
      <c r="AP2452" s="228"/>
      <c r="AQ2452" s="228"/>
      <c r="AR2452" s="228"/>
      <c r="AS2452" s="228"/>
      <c r="AT2452" s="228"/>
      <c r="AU2452" s="228"/>
    </row>
    <row r="2453" spans="27:47" x14ac:dyDescent="0.2">
      <c r="AA2453" s="228"/>
      <c r="AB2453" s="228"/>
      <c r="AC2453" s="228"/>
      <c r="AD2453" s="228"/>
      <c r="AE2453" s="228"/>
      <c r="AF2453" s="245"/>
      <c r="AG2453" s="246"/>
      <c r="AN2453" s="228"/>
      <c r="AO2453" s="228"/>
      <c r="AP2453" s="228"/>
      <c r="AQ2453" s="228"/>
      <c r="AR2453" s="228"/>
      <c r="AS2453" s="228"/>
      <c r="AT2453" s="228"/>
      <c r="AU2453" s="228"/>
    </row>
    <row r="2454" spans="27:47" x14ac:dyDescent="0.2">
      <c r="AA2454" s="228"/>
      <c r="AB2454" s="228"/>
      <c r="AC2454" s="228"/>
      <c r="AD2454" s="228"/>
      <c r="AE2454" s="228"/>
      <c r="AF2454" s="245"/>
      <c r="AG2454" s="246"/>
      <c r="AN2454" s="228"/>
      <c r="AO2454" s="228"/>
      <c r="AP2454" s="228"/>
      <c r="AQ2454" s="228"/>
      <c r="AR2454" s="228"/>
      <c r="AS2454" s="228"/>
      <c r="AT2454" s="228"/>
      <c r="AU2454" s="228"/>
    </row>
    <row r="2455" spans="27:47" x14ac:dyDescent="0.2">
      <c r="AA2455" s="228"/>
      <c r="AB2455" s="228"/>
      <c r="AC2455" s="228"/>
      <c r="AD2455" s="228"/>
      <c r="AE2455" s="228"/>
      <c r="AF2455" s="245"/>
      <c r="AG2455" s="246"/>
      <c r="AN2455" s="228"/>
      <c r="AO2455" s="228"/>
      <c r="AP2455" s="228"/>
      <c r="AQ2455" s="228"/>
      <c r="AR2455" s="228"/>
      <c r="AS2455" s="228"/>
      <c r="AT2455" s="228"/>
      <c r="AU2455" s="228"/>
    </row>
    <row r="2456" spans="27:47" x14ac:dyDescent="0.2">
      <c r="AA2456" s="228"/>
      <c r="AB2456" s="228"/>
      <c r="AC2456" s="228"/>
      <c r="AD2456" s="228"/>
      <c r="AE2456" s="228"/>
      <c r="AF2456" s="245"/>
      <c r="AG2456" s="246"/>
      <c r="AN2456" s="228"/>
      <c r="AO2456" s="228"/>
      <c r="AP2456" s="228"/>
      <c r="AQ2456" s="228"/>
      <c r="AR2456" s="228"/>
      <c r="AS2456" s="228"/>
      <c r="AT2456" s="228"/>
      <c r="AU2456" s="228"/>
    </row>
    <row r="2457" spans="27:47" x14ac:dyDescent="0.2">
      <c r="AA2457" s="228"/>
      <c r="AB2457" s="228"/>
      <c r="AC2457" s="228"/>
      <c r="AD2457" s="228"/>
      <c r="AE2457" s="228"/>
      <c r="AF2457" s="245"/>
      <c r="AG2457" s="246"/>
      <c r="AN2457" s="228"/>
      <c r="AO2457" s="228"/>
      <c r="AP2457" s="228"/>
      <c r="AQ2457" s="228"/>
      <c r="AR2457" s="228"/>
      <c r="AS2457" s="228"/>
      <c r="AT2457" s="228"/>
      <c r="AU2457" s="228"/>
    </row>
    <row r="2458" spans="27:47" x14ac:dyDescent="0.2">
      <c r="AA2458" s="228"/>
      <c r="AB2458" s="228"/>
      <c r="AC2458" s="228"/>
      <c r="AD2458" s="228"/>
      <c r="AE2458" s="228"/>
      <c r="AF2458" s="245"/>
      <c r="AG2458" s="246"/>
      <c r="AN2458" s="228"/>
      <c r="AO2458" s="228"/>
      <c r="AP2458" s="228"/>
      <c r="AQ2458" s="228"/>
      <c r="AR2458" s="228"/>
      <c r="AS2458" s="228"/>
      <c r="AT2458" s="228"/>
      <c r="AU2458" s="228"/>
    </row>
    <row r="2459" spans="27:47" x14ac:dyDescent="0.2">
      <c r="AA2459" s="228"/>
      <c r="AB2459" s="228"/>
      <c r="AC2459" s="228"/>
      <c r="AD2459" s="228"/>
      <c r="AE2459" s="228"/>
      <c r="AF2459" s="245"/>
      <c r="AG2459" s="246"/>
      <c r="AN2459" s="228"/>
      <c r="AO2459" s="228"/>
      <c r="AP2459" s="228"/>
      <c r="AQ2459" s="228"/>
      <c r="AR2459" s="228"/>
      <c r="AS2459" s="228"/>
      <c r="AT2459" s="228"/>
      <c r="AU2459" s="228"/>
    </row>
    <row r="2460" spans="27:47" x14ac:dyDescent="0.2">
      <c r="AA2460" s="228"/>
      <c r="AB2460" s="228"/>
      <c r="AC2460" s="228"/>
      <c r="AD2460" s="228"/>
      <c r="AE2460" s="228"/>
      <c r="AF2460" s="245"/>
      <c r="AG2460" s="246"/>
      <c r="AN2460" s="228"/>
      <c r="AO2460" s="228"/>
      <c r="AP2460" s="228"/>
      <c r="AQ2460" s="228"/>
      <c r="AR2460" s="228"/>
      <c r="AS2460" s="228"/>
      <c r="AT2460" s="228"/>
      <c r="AU2460" s="228"/>
    </row>
    <row r="2461" spans="27:47" x14ac:dyDescent="0.2">
      <c r="AA2461" s="228"/>
      <c r="AB2461" s="228"/>
      <c r="AC2461" s="228"/>
      <c r="AD2461" s="228"/>
      <c r="AE2461" s="228"/>
      <c r="AF2461" s="245"/>
      <c r="AG2461" s="246"/>
      <c r="AN2461" s="228"/>
      <c r="AO2461" s="228"/>
      <c r="AP2461" s="228"/>
      <c r="AQ2461" s="228"/>
      <c r="AR2461" s="228"/>
      <c r="AS2461" s="228"/>
      <c r="AT2461" s="228"/>
      <c r="AU2461" s="228"/>
    </row>
    <row r="2462" spans="27:47" x14ac:dyDescent="0.2">
      <c r="AA2462" s="228"/>
      <c r="AB2462" s="228"/>
      <c r="AC2462" s="228"/>
      <c r="AD2462" s="228"/>
      <c r="AE2462" s="228"/>
      <c r="AF2462" s="245"/>
      <c r="AG2462" s="246"/>
      <c r="AN2462" s="228"/>
      <c r="AO2462" s="228"/>
      <c r="AP2462" s="228"/>
      <c r="AQ2462" s="228"/>
      <c r="AR2462" s="228"/>
      <c r="AS2462" s="228"/>
      <c r="AT2462" s="228"/>
      <c r="AU2462" s="228"/>
    </row>
    <row r="2463" spans="27:47" x14ac:dyDescent="0.2">
      <c r="AA2463" s="228"/>
      <c r="AB2463" s="228"/>
      <c r="AC2463" s="228"/>
      <c r="AD2463" s="228"/>
      <c r="AE2463" s="228"/>
      <c r="AF2463" s="245"/>
      <c r="AG2463" s="246"/>
      <c r="AN2463" s="228"/>
      <c r="AO2463" s="228"/>
      <c r="AP2463" s="228"/>
      <c r="AQ2463" s="228"/>
      <c r="AR2463" s="228"/>
      <c r="AS2463" s="228"/>
      <c r="AT2463" s="228"/>
      <c r="AU2463" s="228"/>
    </row>
    <row r="2464" spans="27:47" x14ac:dyDescent="0.2">
      <c r="AA2464" s="228"/>
      <c r="AB2464" s="228"/>
      <c r="AC2464" s="228"/>
      <c r="AD2464" s="228"/>
      <c r="AE2464" s="228"/>
      <c r="AF2464" s="245"/>
      <c r="AG2464" s="246"/>
      <c r="AN2464" s="228"/>
      <c r="AO2464" s="228"/>
      <c r="AP2464" s="228"/>
      <c r="AQ2464" s="228"/>
      <c r="AR2464" s="228"/>
      <c r="AS2464" s="228"/>
      <c r="AT2464" s="228"/>
      <c r="AU2464" s="228"/>
    </row>
    <row r="2465" spans="27:47" x14ac:dyDescent="0.2">
      <c r="AA2465" s="228"/>
      <c r="AB2465" s="228"/>
      <c r="AC2465" s="228"/>
      <c r="AD2465" s="228"/>
      <c r="AE2465" s="228"/>
      <c r="AF2465" s="245"/>
      <c r="AG2465" s="246"/>
      <c r="AN2465" s="228"/>
      <c r="AO2465" s="228"/>
      <c r="AP2465" s="228"/>
      <c r="AQ2465" s="228"/>
      <c r="AR2465" s="228"/>
      <c r="AS2465" s="228"/>
      <c r="AT2465" s="228"/>
      <c r="AU2465" s="228"/>
    </row>
    <row r="2466" spans="27:47" x14ac:dyDescent="0.2">
      <c r="AA2466" s="228"/>
      <c r="AB2466" s="228"/>
      <c r="AC2466" s="228"/>
      <c r="AD2466" s="228"/>
      <c r="AE2466" s="228"/>
      <c r="AF2466" s="245"/>
      <c r="AG2466" s="246"/>
      <c r="AN2466" s="228"/>
      <c r="AO2466" s="228"/>
      <c r="AP2466" s="228"/>
      <c r="AQ2466" s="228"/>
      <c r="AR2466" s="228"/>
      <c r="AS2466" s="228"/>
      <c r="AT2466" s="228"/>
      <c r="AU2466" s="228"/>
    </row>
    <row r="2467" spans="27:47" x14ac:dyDescent="0.2">
      <c r="AA2467" s="228"/>
      <c r="AB2467" s="228"/>
      <c r="AC2467" s="228"/>
      <c r="AD2467" s="228"/>
      <c r="AE2467" s="228"/>
      <c r="AF2467" s="245"/>
      <c r="AG2467" s="246"/>
      <c r="AN2467" s="228"/>
      <c r="AO2467" s="228"/>
      <c r="AP2467" s="228"/>
      <c r="AQ2467" s="228"/>
      <c r="AR2467" s="228"/>
      <c r="AS2467" s="228"/>
      <c r="AT2467" s="228"/>
      <c r="AU2467" s="228"/>
    </row>
    <row r="2468" spans="27:47" x14ac:dyDescent="0.2">
      <c r="AA2468" s="228"/>
      <c r="AB2468" s="228"/>
      <c r="AC2468" s="228"/>
      <c r="AD2468" s="228"/>
      <c r="AE2468" s="228"/>
      <c r="AF2468" s="245"/>
      <c r="AG2468" s="246"/>
      <c r="AN2468" s="228"/>
      <c r="AO2468" s="228"/>
      <c r="AP2468" s="228"/>
      <c r="AQ2468" s="228"/>
      <c r="AR2468" s="228"/>
      <c r="AS2468" s="228"/>
      <c r="AT2468" s="228"/>
      <c r="AU2468" s="228"/>
    </row>
    <row r="2469" spans="27:47" x14ac:dyDescent="0.2">
      <c r="AA2469" s="228"/>
      <c r="AB2469" s="228"/>
      <c r="AC2469" s="228"/>
      <c r="AD2469" s="228"/>
      <c r="AE2469" s="228"/>
      <c r="AF2469" s="245"/>
      <c r="AG2469" s="246"/>
      <c r="AN2469" s="228"/>
      <c r="AO2469" s="228"/>
      <c r="AP2469" s="228"/>
      <c r="AQ2469" s="228"/>
      <c r="AR2469" s="228"/>
      <c r="AS2469" s="228"/>
      <c r="AT2469" s="228"/>
      <c r="AU2469" s="228"/>
    </row>
    <row r="2470" spans="27:47" x14ac:dyDescent="0.2">
      <c r="AA2470" s="228"/>
      <c r="AB2470" s="228"/>
      <c r="AC2470" s="228"/>
      <c r="AD2470" s="228"/>
      <c r="AE2470" s="228"/>
      <c r="AF2470" s="245"/>
      <c r="AG2470" s="246"/>
      <c r="AN2470" s="228"/>
      <c r="AO2470" s="228"/>
      <c r="AP2470" s="228"/>
      <c r="AQ2470" s="228"/>
      <c r="AR2470" s="228"/>
      <c r="AS2470" s="228"/>
      <c r="AT2470" s="228"/>
      <c r="AU2470" s="228"/>
    </row>
    <row r="2471" spans="27:47" x14ac:dyDescent="0.2">
      <c r="AA2471" s="228"/>
      <c r="AB2471" s="228"/>
      <c r="AC2471" s="228"/>
      <c r="AD2471" s="228"/>
      <c r="AE2471" s="228"/>
      <c r="AF2471" s="245"/>
      <c r="AG2471" s="246"/>
      <c r="AN2471" s="228"/>
      <c r="AO2471" s="228"/>
      <c r="AP2471" s="228"/>
      <c r="AQ2471" s="228"/>
      <c r="AR2471" s="228"/>
      <c r="AS2471" s="228"/>
      <c r="AT2471" s="228"/>
      <c r="AU2471" s="228"/>
    </row>
    <row r="2472" spans="27:47" x14ac:dyDescent="0.2">
      <c r="AA2472" s="228"/>
      <c r="AB2472" s="228"/>
      <c r="AC2472" s="228"/>
      <c r="AD2472" s="228"/>
      <c r="AE2472" s="228"/>
      <c r="AF2472" s="245"/>
      <c r="AG2472" s="246"/>
      <c r="AN2472" s="228"/>
      <c r="AO2472" s="228"/>
      <c r="AP2472" s="228"/>
      <c r="AQ2472" s="228"/>
      <c r="AR2472" s="228"/>
      <c r="AS2472" s="228"/>
      <c r="AT2472" s="228"/>
      <c r="AU2472" s="228"/>
    </row>
    <row r="2473" spans="27:47" x14ac:dyDescent="0.2">
      <c r="AA2473" s="228"/>
      <c r="AB2473" s="228"/>
      <c r="AC2473" s="228"/>
      <c r="AD2473" s="228"/>
      <c r="AE2473" s="228"/>
      <c r="AF2473" s="245"/>
      <c r="AG2473" s="246"/>
      <c r="AN2473" s="228"/>
      <c r="AO2473" s="228"/>
      <c r="AP2473" s="228"/>
      <c r="AQ2473" s="228"/>
      <c r="AR2473" s="228"/>
      <c r="AS2473" s="228"/>
      <c r="AT2473" s="228"/>
      <c r="AU2473" s="228"/>
    </row>
    <row r="2474" spans="27:47" x14ac:dyDescent="0.2">
      <c r="AA2474" s="228"/>
      <c r="AB2474" s="228"/>
      <c r="AC2474" s="228"/>
      <c r="AD2474" s="228"/>
      <c r="AE2474" s="228"/>
      <c r="AF2474" s="245"/>
      <c r="AG2474" s="246"/>
      <c r="AN2474" s="228"/>
      <c r="AO2474" s="228"/>
      <c r="AP2474" s="228"/>
      <c r="AQ2474" s="228"/>
      <c r="AR2474" s="228"/>
      <c r="AS2474" s="228"/>
      <c r="AT2474" s="228"/>
      <c r="AU2474" s="228"/>
    </row>
    <row r="2475" spans="27:47" x14ac:dyDescent="0.2">
      <c r="AA2475" s="228"/>
      <c r="AB2475" s="228"/>
      <c r="AC2475" s="228"/>
      <c r="AD2475" s="228"/>
      <c r="AE2475" s="228"/>
      <c r="AF2475" s="245"/>
      <c r="AG2475" s="246"/>
      <c r="AN2475" s="228"/>
      <c r="AO2475" s="228"/>
      <c r="AP2475" s="228"/>
      <c r="AQ2475" s="228"/>
      <c r="AR2475" s="228"/>
      <c r="AS2475" s="228"/>
      <c r="AT2475" s="228"/>
      <c r="AU2475" s="228"/>
    </row>
    <row r="2476" spans="27:47" x14ac:dyDescent="0.2">
      <c r="AA2476" s="228"/>
      <c r="AB2476" s="228"/>
      <c r="AC2476" s="228"/>
      <c r="AD2476" s="228"/>
      <c r="AE2476" s="228"/>
      <c r="AF2476" s="245"/>
      <c r="AG2476" s="246"/>
      <c r="AN2476" s="228"/>
      <c r="AO2476" s="228"/>
      <c r="AP2476" s="228"/>
      <c r="AQ2476" s="228"/>
      <c r="AR2476" s="228"/>
      <c r="AS2476" s="228"/>
      <c r="AT2476" s="228"/>
      <c r="AU2476" s="228"/>
    </row>
    <row r="2477" spans="27:47" x14ac:dyDescent="0.2">
      <c r="AA2477" s="228"/>
      <c r="AB2477" s="228"/>
      <c r="AC2477" s="228"/>
      <c r="AD2477" s="228"/>
      <c r="AE2477" s="228"/>
      <c r="AF2477" s="245"/>
      <c r="AG2477" s="246"/>
      <c r="AN2477" s="228"/>
      <c r="AO2477" s="228"/>
      <c r="AP2477" s="228"/>
      <c r="AQ2477" s="228"/>
      <c r="AR2477" s="228"/>
      <c r="AS2477" s="228"/>
      <c r="AT2477" s="228"/>
      <c r="AU2477" s="228"/>
    </row>
    <row r="2478" spans="27:47" x14ac:dyDescent="0.2">
      <c r="AA2478" s="228"/>
      <c r="AB2478" s="228"/>
      <c r="AC2478" s="228"/>
      <c r="AD2478" s="228"/>
      <c r="AE2478" s="228"/>
      <c r="AF2478" s="245"/>
      <c r="AG2478" s="246"/>
      <c r="AN2478" s="228"/>
      <c r="AO2478" s="228"/>
      <c r="AP2478" s="228"/>
      <c r="AQ2478" s="228"/>
      <c r="AR2478" s="228"/>
      <c r="AS2478" s="228"/>
      <c r="AT2478" s="228"/>
      <c r="AU2478" s="228"/>
    </row>
    <row r="2479" spans="27:47" x14ac:dyDescent="0.2">
      <c r="AA2479" s="228"/>
      <c r="AB2479" s="228"/>
      <c r="AC2479" s="228"/>
      <c r="AD2479" s="228"/>
      <c r="AE2479" s="228"/>
      <c r="AF2479" s="245"/>
      <c r="AG2479" s="246"/>
      <c r="AN2479" s="228"/>
      <c r="AO2479" s="228"/>
      <c r="AP2479" s="228"/>
      <c r="AQ2479" s="228"/>
      <c r="AR2479" s="228"/>
      <c r="AS2479" s="228"/>
      <c r="AT2479" s="228"/>
      <c r="AU2479" s="228"/>
    </row>
    <row r="2480" spans="27:47" x14ac:dyDescent="0.2">
      <c r="AA2480" s="228"/>
      <c r="AB2480" s="228"/>
      <c r="AC2480" s="228"/>
      <c r="AD2480" s="228"/>
      <c r="AE2480" s="228"/>
      <c r="AF2480" s="245"/>
      <c r="AG2480" s="246"/>
      <c r="AN2480" s="228"/>
      <c r="AO2480" s="228"/>
      <c r="AP2480" s="228"/>
      <c r="AQ2480" s="228"/>
      <c r="AR2480" s="228"/>
      <c r="AS2480" s="228"/>
      <c r="AT2480" s="228"/>
      <c r="AU2480" s="228"/>
    </row>
    <row r="2481" spans="27:47" x14ac:dyDescent="0.2">
      <c r="AA2481" s="228"/>
      <c r="AB2481" s="228"/>
      <c r="AC2481" s="228"/>
      <c r="AD2481" s="228"/>
      <c r="AE2481" s="228"/>
      <c r="AF2481" s="245"/>
      <c r="AG2481" s="246"/>
      <c r="AN2481" s="228"/>
      <c r="AO2481" s="228"/>
      <c r="AP2481" s="228"/>
      <c r="AQ2481" s="228"/>
      <c r="AR2481" s="228"/>
      <c r="AS2481" s="228"/>
      <c r="AT2481" s="228"/>
      <c r="AU2481" s="228"/>
    </row>
    <row r="2482" spans="27:47" x14ac:dyDescent="0.2">
      <c r="AA2482" s="228"/>
      <c r="AB2482" s="228"/>
      <c r="AC2482" s="228"/>
      <c r="AD2482" s="228"/>
      <c r="AE2482" s="228"/>
      <c r="AF2482" s="245"/>
      <c r="AG2482" s="246"/>
      <c r="AN2482" s="228"/>
      <c r="AO2482" s="228"/>
      <c r="AP2482" s="228"/>
      <c r="AQ2482" s="228"/>
      <c r="AR2482" s="228"/>
      <c r="AS2482" s="228"/>
      <c r="AT2482" s="228"/>
      <c r="AU2482" s="228"/>
    </row>
    <row r="2483" spans="27:47" x14ac:dyDescent="0.2">
      <c r="AA2483" s="228"/>
      <c r="AB2483" s="228"/>
      <c r="AC2483" s="228"/>
      <c r="AD2483" s="228"/>
      <c r="AE2483" s="228"/>
      <c r="AF2483" s="245"/>
      <c r="AG2483" s="246"/>
      <c r="AN2483" s="228"/>
      <c r="AO2483" s="228"/>
      <c r="AP2483" s="228"/>
      <c r="AQ2483" s="228"/>
      <c r="AR2483" s="228"/>
      <c r="AS2483" s="228"/>
      <c r="AT2483" s="228"/>
      <c r="AU2483" s="228"/>
    </row>
    <row r="2484" spans="27:47" x14ac:dyDescent="0.2">
      <c r="AA2484" s="228"/>
      <c r="AB2484" s="228"/>
      <c r="AC2484" s="228"/>
      <c r="AD2484" s="228"/>
      <c r="AE2484" s="228"/>
      <c r="AF2484" s="245"/>
      <c r="AG2484" s="246"/>
      <c r="AN2484" s="228"/>
      <c r="AO2484" s="228"/>
      <c r="AP2484" s="228"/>
      <c r="AQ2484" s="228"/>
      <c r="AR2484" s="228"/>
      <c r="AS2484" s="228"/>
      <c r="AT2484" s="228"/>
      <c r="AU2484" s="228"/>
    </row>
    <row r="2485" spans="27:47" x14ac:dyDescent="0.2">
      <c r="AA2485" s="228"/>
      <c r="AB2485" s="228"/>
      <c r="AC2485" s="228"/>
      <c r="AD2485" s="228"/>
      <c r="AE2485" s="228"/>
      <c r="AF2485" s="245"/>
      <c r="AG2485" s="246"/>
      <c r="AN2485" s="228"/>
      <c r="AO2485" s="228"/>
      <c r="AP2485" s="228"/>
      <c r="AQ2485" s="228"/>
      <c r="AR2485" s="228"/>
      <c r="AS2485" s="228"/>
      <c r="AT2485" s="228"/>
      <c r="AU2485" s="228"/>
    </row>
    <row r="2486" spans="27:47" x14ac:dyDescent="0.2">
      <c r="AA2486" s="228"/>
      <c r="AB2486" s="228"/>
      <c r="AC2486" s="228"/>
      <c r="AD2486" s="228"/>
      <c r="AE2486" s="228"/>
      <c r="AF2486" s="245"/>
      <c r="AG2486" s="246"/>
      <c r="AN2486" s="228"/>
      <c r="AO2486" s="228"/>
      <c r="AP2486" s="228"/>
      <c r="AQ2486" s="228"/>
      <c r="AR2486" s="228"/>
      <c r="AS2486" s="228"/>
      <c r="AT2486" s="228"/>
      <c r="AU2486" s="228"/>
    </row>
    <row r="2487" spans="27:47" x14ac:dyDescent="0.2">
      <c r="AA2487" s="228"/>
      <c r="AB2487" s="228"/>
      <c r="AC2487" s="228"/>
      <c r="AD2487" s="228"/>
      <c r="AE2487" s="228"/>
      <c r="AF2487" s="245"/>
      <c r="AG2487" s="246"/>
      <c r="AN2487" s="228"/>
      <c r="AO2487" s="228"/>
      <c r="AP2487" s="228"/>
      <c r="AQ2487" s="228"/>
      <c r="AR2487" s="228"/>
      <c r="AS2487" s="228"/>
      <c r="AT2487" s="228"/>
      <c r="AU2487" s="228"/>
    </row>
    <row r="2488" spans="27:47" x14ac:dyDescent="0.2">
      <c r="AA2488" s="228"/>
      <c r="AB2488" s="228"/>
      <c r="AC2488" s="228"/>
      <c r="AD2488" s="228"/>
      <c r="AE2488" s="228"/>
      <c r="AF2488" s="245"/>
      <c r="AG2488" s="246"/>
      <c r="AN2488" s="228"/>
      <c r="AO2488" s="228"/>
      <c r="AP2488" s="228"/>
      <c r="AQ2488" s="228"/>
      <c r="AR2488" s="228"/>
      <c r="AS2488" s="228"/>
      <c r="AT2488" s="228"/>
      <c r="AU2488" s="228"/>
    </row>
    <row r="2489" spans="27:47" x14ac:dyDescent="0.2">
      <c r="AA2489" s="228"/>
      <c r="AB2489" s="228"/>
      <c r="AC2489" s="228"/>
      <c r="AD2489" s="228"/>
      <c r="AE2489" s="228"/>
      <c r="AF2489" s="245"/>
      <c r="AG2489" s="246"/>
      <c r="AN2489" s="228"/>
      <c r="AO2489" s="228"/>
      <c r="AP2489" s="228"/>
      <c r="AQ2489" s="228"/>
      <c r="AR2489" s="228"/>
      <c r="AS2489" s="228"/>
      <c r="AT2489" s="228"/>
      <c r="AU2489" s="228"/>
    </row>
    <row r="2490" spans="27:47" x14ac:dyDescent="0.2">
      <c r="AA2490" s="228"/>
      <c r="AB2490" s="228"/>
      <c r="AC2490" s="228"/>
      <c r="AD2490" s="228"/>
      <c r="AE2490" s="228"/>
      <c r="AF2490" s="245"/>
      <c r="AG2490" s="246"/>
      <c r="AN2490" s="228"/>
      <c r="AO2490" s="228"/>
      <c r="AP2490" s="228"/>
      <c r="AQ2490" s="228"/>
      <c r="AR2490" s="228"/>
      <c r="AS2490" s="228"/>
      <c r="AT2490" s="228"/>
      <c r="AU2490" s="228"/>
    </row>
    <row r="2491" spans="27:47" x14ac:dyDescent="0.2">
      <c r="AA2491" s="228"/>
      <c r="AB2491" s="228"/>
      <c r="AC2491" s="228"/>
      <c r="AD2491" s="228"/>
      <c r="AE2491" s="228"/>
      <c r="AF2491" s="245"/>
      <c r="AG2491" s="246"/>
      <c r="AN2491" s="228"/>
      <c r="AO2491" s="228"/>
      <c r="AP2491" s="228"/>
      <c r="AQ2491" s="228"/>
      <c r="AR2491" s="228"/>
      <c r="AS2491" s="228"/>
      <c r="AT2491" s="228"/>
      <c r="AU2491" s="228"/>
    </row>
    <row r="2492" spans="27:47" x14ac:dyDescent="0.2">
      <c r="AA2492" s="228"/>
      <c r="AB2492" s="228"/>
      <c r="AC2492" s="228"/>
      <c r="AD2492" s="228"/>
      <c r="AE2492" s="228"/>
      <c r="AF2492" s="245"/>
      <c r="AG2492" s="246"/>
      <c r="AN2492" s="228"/>
      <c r="AO2492" s="228"/>
      <c r="AP2492" s="228"/>
      <c r="AQ2492" s="228"/>
      <c r="AR2492" s="228"/>
      <c r="AS2492" s="228"/>
      <c r="AT2492" s="228"/>
      <c r="AU2492" s="228"/>
    </row>
    <row r="2493" spans="27:47" x14ac:dyDescent="0.2">
      <c r="AA2493" s="228"/>
      <c r="AB2493" s="228"/>
      <c r="AC2493" s="228"/>
      <c r="AD2493" s="228"/>
      <c r="AE2493" s="228"/>
      <c r="AF2493" s="245"/>
      <c r="AG2493" s="246"/>
      <c r="AN2493" s="228"/>
      <c r="AO2493" s="228"/>
      <c r="AP2493" s="228"/>
      <c r="AQ2493" s="228"/>
      <c r="AR2493" s="228"/>
      <c r="AS2493" s="228"/>
      <c r="AT2493" s="228"/>
      <c r="AU2493" s="228"/>
    </row>
    <row r="2494" spans="27:47" x14ac:dyDescent="0.2">
      <c r="AA2494" s="228"/>
      <c r="AB2494" s="228"/>
      <c r="AC2494" s="228"/>
      <c r="AD2494" s="228"/>
      <c r="AE2494" s="228"/>
      <c r="AF2494" s="245"/>
      <c r="AG2494" s="246"/>
      <c r="AN2494" s="228"/>
      <c r="AO2494" s="228"/>
      <c r="AP2494" s="228"/>
      <c r="AQ2494" s="228"/>
      <c r="AR2494" s="228"/>
      <c r="AS2494" s="228"/>
      <c r="AT2494" s="228"/>
      <c r="AU2494" s="228"/>
    </row>
    <row r="2495" spans="27:47" x14ac:dyDescent="0.2">
      <c r="AA2495" s="228"/>
      <c r="AB2495" s="228"/>
      <c r="AC2495" s="228"/>
      <c r="AD2495" s="228"/>
      <c r="AE2495" s="228"/>
      <c r="AF2495" s="245"/>
      <c r="AG2495" s="246"/>
      <c r="AN2495" s="228"/>
      <c r="AO2495" s="228"/>
      <c r="AP2495" s="228"/>
      <c r="AQ2495" s="228"/>
      <c r="AR2495" s="228"/>
      <c r="AS2495" s="228"/>
      <c r="AT2495" s="228"/>
      <c r="AU2495" s="228"/>
    </row>
    <row r="2496" spans="27:47" x14ac:dyDescent="0.2">
      <c r="AA2496" s="228"/>
      <c r="AB2496" s="228"/>
      <c r="AC2496" s="228"/>
      <c r="AD2496" s="228"/>
      <c r="AE2496" s="228"/>
      <c r="AF2496" s="245"/>
      <c r="AG2496" s="246"/>
      <c r="AN2496" s="228"/>
      <c r="AO2496" s="228"/>
      <c r="AP2496" s="228"/>
      <c r="AQ2496" s="228"/>
      <c r="AR2496" s="228"/>
      <c r="AS2496" s="228"/>
      <c r="AT2496" s="228"/>
      <c r="AU2496" s="228"/>
    </row>
    <row r="2497" spans="27:47" x14ac:dyDescent="0.2">
      <c r="AA2497" s="228"/>
      <c r="AB2497" s="228"/>
      <c r="AC2497" s="228"/>
      <c r="AD2497" s="228"/>
      <c r="AE2497" s="228"/>
      <c r="AF2497" s="245"/>
      <c r="AG2497" s="246"/>
      <c r="AN2497" s="228"/>
      <c r="AO2497" s="228"/>
      <c r="AP2497" s="228"/>
      <c r="AQ2497" s="228"/>
      <c r="AR2497" s="228"/>
      <c r="AS2497" s="228"/>
      <c r="AT2497" s="228"/>
      <c r="AU2497" s="228"/>
    </row>
    <row r="2498" spans="27:47" x14ac:dyDescent="0.2">
      <c r="AA2498" s="228"/>
      <c r="AB2498" s="228"/>
      <c r="AC2498" s="228"/>
      <c r="AD2498" s="228"/>
      <c r="AE2498" s="228"/>
      <c r="AF2498" s="245"/>
      <c r="AG2498" s="246"/>
      <c r="AN2498" s="228"/>
      <c r="AO2498" s="228"/>
      <c r="AP2498" s="228"/>
      <c r="AQ2498" s="228"/>
      <c r="AR2498" s="228"/>
      <c r="AS2498" s="228"/>
      <c r="AT2498" s="228"/>
      <c r="AU2498" s="228"/>
    </row>
    <row r="2499" spans="27:47" x14ac:dyDescent="0.2">
      <c r="AA2499" s="228"/>
      <c r="AB2499" s="228"/>
      <c r="AC2499" s="228"/>
      <c r="AD2499" s="228"/>
      <c r="AE2499" s="228"/>
      <c r="AF2499" s="245"/>
      <c r="AG2499" s="246"/>
      <c r="AN2499" s="228"/>
      <c r="AO2499" s="228"/>
      <c r="AP2499" s="228"/>
      <c r="AQ2499" s="228"/>
      <c r="AR2499" s="228"/>
      <c r="AS2499" s="228"/>
      <c r="AT2499" s="228"/>
      <c r="AU2499" s="228"/>
    </row>
    <row r="2500" spans="27:47" x14ac:dyDescent="0.2">
      <c r="AA2500" s="228"/>
      <c r="AB2500" s="228"/>
      <c r="AC2500" s="228"/>
      <c r="AD2500" s="228"/>
      <c r="AE2500" s="228"/>
      <c r="AF2500" s="245"/>
      <c r="AG2500" s="246"/>
      <c r="AN2500" s="228"/>
      <c r="AO2500" s="228"/>
      <c r="AP2500" s="228"/>
      <c r="AQ2500" s="228"/>
      <c r="AR2500" s="228"/>
      <c r="AS2500" s="228"/>
      <c r="AT2500" s="228"/>
      <c r="AU2500" s="228"/>
    </row>
    <row r="2501" spans="27:47" x14ac:dyDescent="0.2">
      <c r="AA2501" s="228"/>
      <c r="AB2501" s="228"/>
      <c r="AC2501" s="228"/>
      <c r="AD2501" s="228"/>
      <c r="AE2501" s="228"/>
      <c r="AF2501" s="245"/>
      <c r="AG2501" s="246"/>
      <c r="AN2501" s="228"/>
      <c r="AO2501" s="228"/>
      <c r="AP2501" s="228"/>
      <c r="AQ2501" s="228"/>
      <c r="AR2501" s="228"/>
      <c r="AS2501" s="228"/>
      <c r="AT2501" s="228"/>
      <c r="AU2501" s="228"/>
    </row>
    <row r="2502" spans="27:47" x14ac:dyDescent="0.2">
      <c r="AA2502" s="228"/>
      <c r="AB2502" s="228"/>
      <c r="AC2502" s="228"/>
      <c r="AD2502" s="228"/>
      <c r="AE2502" s="228"/>
      <c r="AF2502" s="245"/>
      <c r="AG2502" s="246"/>
      <c r="AN2502" s="228"/>
      <c r="AO2502" s="228"/>
      <c r="AP2502" s="228"/>
      <c r="AQ2502" s="228"/>
      <c r="AR2502" s="228"/>
      <c r="AS2502" s="228"/>
      <c r="AT2502" s="228"/>
      <c r="AU2502" s="228"/>
    </row>
    <row r="2503" spans="27:47" x14ac:dyDescent="0.2">
      <c r="AA2503" s="228"/>
      <c r="AB2503" s="228"/>
      <c r="AC2503" s="228"/>
      <c r="AD2503" s="228"/>
      <c r="AE2503" s="228"/>
      <c r="AF2503" s="245"/>
      <c r="AG2503" s="246"/>
      <c r="AN2503" s="228"/>
      <c r="AO2503" s="228"/>
      <c r="AP2503" s="228"/>
      <c r="AQ2503" s="228"/>
      <c r="AR2503" s="228"/>
      <c r="AS2503" s="228"/>
      <c r="AT2503" s="228"/>
      <c r="AU2503" s="228"/>
    </row>
    <row r="2504" spans="27:47" x14ac:dyDescent="0.2">
      <c r="AA2504" s="228"/>
      <c r="AB2504" s="228"/>
      <c r="AC2504" s="228"/>
      <c r="AD2504" s="228"/>
      <c r="AE2504" s="228"/>
      <c r="AF2504" s="245"/>
      <c r="AG2504" s="246"/>
      <c r="AN2504" s="228"/>
      <c r="AO2504" s="228"/>
      <c r="AP2504" s="228"/>
      <c r="AQ2504" s="228"/>
      <c r="AR2504" s="228"/>
      <c r="AS2504" s="228"/>
      <c r="AT2504" s="228"/>
      <c r="AU2504" s="228"/>
    </row>
    <row r="2505" spans="27:47" x14ac:dyDescent="0.2">
      <c r="AA2505" s="228"/>
      <c r="AB2505" s="228"/>
      <c r="AC2505" s="228"/>
      <c r="AD2505" s="228"/>
      <c r="AE2505" s="228"/>
      <c r="AF2505" s="245"/>
      <c r="AG2505" s="246"/>
      <c r="AN2505" s="228"/>
      <c r="AO2505" s="228"/>
      <c r="AP2505" s="228"/>
      <c r="AQ2505" s="228"/>
      <c r="AR2505" s="228"/>
      <c r="AS2505" s="228"/>
      <c r="AT2505" s="228"/>
      <c r="AU2505" s="228"/>
    </row>
    <row r="2506" spans="27:47" x14ac:dyDescent="0.2">
      <c r="AA2506" s="228"/>
      <c r="AB2506" s="228"/>
      <c r="AC2506" s="228"/>
      <c r="AD2506" s="228"/>
      <c r="AE2506" s="228"/>
      <c r="AF2506" s="245"/>
      <c r="AG2506" s="246"/>
      <c r="AN2506" s="228"/>
      <c r="AO2506" s="228"/>
      <c r="AP2506" s="228"/>
      <c r="AQ2506" s="228"/>
      <c r="AR2506" s="228"/>
      <c r="AS2506" s="228"/>
      <c r="AT2506" s="228"/>
      <c r="AU2506" s="228"/>
    </row>
    <row r="2507" spans="27:47" x14ac:dyDescent="0.2">
      <c r="AA2507" s="228"/>
      <c r="AB2507" s="228"/>
      <c r="AC2507" s="228"/>
      <c r="AD2507" s="228"/>
      <c r="AE2507" s="228"/>
      <c r="AF2507" s="245"/>
      <c r="AG2507" s="246"/>
      <c r="AN2507" s="228"/>
      <c r="AO2507" s="228"/>
      <c r="AP2507" s="228"/>
      <c r="AQ2507" s="228"/>
      <c r="AR2507" s="228"/>
      <c r="AS2507" s="228"/>
      <c r="AT2507" s="228"/>
      <c r="AU2507" s="228"/>
    </row>
    <row r="2508" spans="27:47" x14ac:dyDescent="0.2">
      <c r="AA2508" s="228"/>
      <c r="AB2508" s="228"/>
      <c r="AC2508" s="228"/>
      <c r="AD2508" s="228"/>
      <c r="AE2508" s="228"/>
      <c r="AF2508" s="245"/>
      <c r="AG2508" s="246"/>
      <c r="AN2508" s="228"/>
      <c r="AO2508" s="228"/>
      <c r="AP2508" s="228"/>
      <c r="AQ2508" s="228"/>
      <c r="AR2508" s="228"/>
      <c r="AS2508" s="228"/>
      <c r="AT2508" s="228"/>
      <c r="AU2508" s="228"/>
    </row>
    <row r="2509" spans="27:47" x14ac:dyDescent="0.2">
      <c r="AA2509" s="228"/>
      <c r="AB2509" s="228"/>
      <c r="AC2509" s="228"/>
      <c r="AD2509" s="228"/>
      <c r="AE2509" s="228"/>
      <c r="AF2509" s="245"/>
      <c r="AG2509" s="246"/>
      <c r="AN2509" s="228"/>
      <c r="AO2509" s="228"/>
      <c r="AP2509" s="228"/>
      <c r="AQ2509" s="228"/>
      <c r="AR2509" s="228"/>
      <c r="AS2509" s="228"/>
      <c r="AT2509" s="228"/>
      <c r="AU2509" s="228"/>
    </row>
    <row r="2510" spans="27:47" x14ac:dyDescent="0.2">
      <c r="AA2510" s="228"/>
      <c r="AB2510" s="228"/>
      <c r="AC2510" s="228"/>
      <c r="AD2510" s="228"/>
      <c r="AE2510" s="228"/>
      <c r="AF2510" s="245"/>
      <c r="AG2510" s="246"/>
      <c r="AN2510" s="228"/>
      <c r="AO2510" s="228"/>
      <c r="AP2510" s="228"/>
      <c r="AQ2510" s="228"/>
      <c r="AR2510" s="228"/>
      <c r="AS2510" s="228"/>
      <c r="AT2510" s="228"/>
      <c r="AU2510" s="228"/>
    </row>
    <row r="2511" spans="27:47" x14ac:dyDescent="0.2">
      <c r="AA2511" s="228"/>
      <c r="AB2511" s="228"/>
      <c r="AC2511" s="228"/>
      <c r="AD2511" s="228"/>
      <c r="AE2511" s="228"/>
      <c r="AF2511" s="245"/>
      <c r="AG2511" s="246"/>
      <c r="AN2511" s="228"/>
      <c r="AO2511" s="228"/>
      <c r="AP2511" s="228"/>
      <c r="AQ2511" s="228"/>
      <c r="AR2511" s="228"/>
      <c r="AS2511" s="228"/>
      <c r="AT2511" s="228"/>
      <c r="AU2511" s="228"/>
    </row>
    <row r="2512" spans="27:47" x14ac:dyDescent="0.2">
      <c r="AA2512" s="228"/>
      <c r="AB2512" s="228"/>
      <c r="AC2512" s="228"/>
      <c r="AD2512" s="228"/>
      <c r="AE2512" s="228"/>
      <c r="AF2512" s="245"/>
      <c r="AG2512" s="246"/>
      <c r="AN2512" s="228"/>
      <c r="AO2512" s="228"/>
      <c r="AP2512" s="228"/>
      <c r="AQ2512" s="228"/>
      <c r="AR2512" s="228"/>
      <c r="AS2512" s="228"/>
      <c r="AT2512" s="228"/>
      <c r="AU2512" s="228"/>
    </row>
    <row r="2513" spans="27:47" x14ac:dyDescent="0.2">
      <c r="AA2513" s="228"/>
      <c r="AB2513" s="228"/>
      <c r="AC2513" s="228"/>
      <c r="AD2513" s="228"/>
      <c r="AE2513" s="228"/>
      <c r="AF2513" s="245"/>
      <c r="AG2513" s="246"/>
      <c r="AN2513" s="228"/>
      <c r="AO2513" s="228"/>
      <c r="AP2513" s="228"/>
      <c r="AQ2513" s="228"/>
      <c r="AR2513" s="228"/>
      <c r="AS2513" s="228"/>
      <c r="AT2513" s="228"/>
      <c r="AU2513" s="228"/>
    </row>
    <row r="2514" spans="27:47" x14ac:dyDescent="0.2">
      <c r="AA2514" s="228"/>
      <c r="AB2514" s="228"/>
      <c r="AC2514" s="228"/>
      <c r="AD2514" s="228"/>
      <c r="AE2514" s="228"/>
      <c r="AF2514" s="245"/>
      <c r="AG2514" s="246"/>
      <c r="AN2514" s="228"/>
      <c r="AO2514" s="228"/>
      <c r="AP2514" s="228"/>
      <c r="AQ2514" s="228"/>
      <c r="AR2514" s="228"/>
      <c r="AS2514" s="228"/>
      <c r="AT2514" s="228"/>
      <c r="AU2514" s="228"/>
    </row>
    <row r="2515" spans="27:47" x14ac:dyDescent="0.2">
      <c r="AA2515" s="228"/>
      <c r="AB2515" s="228"/>
      <c r="AC2515" s="228"/>
      <c r="AD2515" s="228"/>
      <c r="AE2515" s="228"/>
      <c r="AF2515" s="245"/>
      <c r="AG2515" s="246"/>
      <c r="AN2515" s="228"/>
      <c r="AO2515" s="228"/>
      <c r="AP2515" s="228"/>
      <c r="AQ2515" s="228"/>
      <c r="AR2515" s="228"/>
      <c r="AS2515" s="228"/>
      <c r="AT2515" s="228"/>
      <c r="AU2515" s="228"/>
    </row>
    <row r="2516" spans="27:47" x14ac:dyDescent="0.2">
      <c r="AA2516" s="228"/>
      <c r="AB2516" s="228"/>
      <c r="AC2516" s="228"/>
      <c r="AD2516" s="228"/>
      <c r="AE2516" s="228"/>
      <c r="AF2516" s="245"/>
      <c r="AG2516" s="246"/>
      <c r="AN2516" s="228"/>
      <c r="AO2516" s="228"/>
      <c r="AP2516" s="228"/>
      <c r="AQ2516" s="228"/>
      <c r="AR2516" s="228"/>
      <c r="AS2516" s="228"/>
      <c r="AT2516" s="228"/>
      <c r="AU2516" s="228"/>
    </row>
    <row r="2517" spans="27:47" x14ac:dyDescent="0.2">
      <c r="AA2517" s="228"/>
      <c r="AB2517" s="228"/>
      <c r="AC2517" s="228"/>
      <c r="AD2517" s="228"/>
      <c r="AE2517" s="228"/>
      <c r="AF2517" s="245"/>
      <c r="AG2517" s="246"/>
      <c r="AN2517" s="228"/>
      <c r="AO2517" s="228"/>
      <c r="AP2517" s="228"/>
      <c r="AQ2517" s="228"/>
      <c r="AR2517" s="228"/>
      <c r="AS2517" s="228"/>
      <c r="AT2517" s="228"/>
      <c r="AU2517" s="228"/>
    </row>
    <row r="2518" spans="27:47" x14ac:dyDescent="0.2">
      <c r="AA2518" s="228"/>
      <c r="AB2518" s="228"/>
      <c r="AC2518" s="228"/>
      <c r="AD2518" s="228"/>
      <c r="AE2518" s="228"/>
      <c r="AF2518" s="245"/>
      <c r="AG2518" s="246"/>
      <c r="AN2518" s="228"/>
      <c r="AO2518" s="228"/>
      <c r="AP2518" s="228"/>
      <c r="AQ2518" s="228"/>
      <c r="AR2518" s="228"/>
      <c r="AS2518" s="228"/>
      <c r="AT2518" s="228"/>
      <c r="AU2518" s="228"/>
    </row>
    <row r="2519" spans="27:47" x14ac:dyDescent="0.2">
      <c r="AA2519" s="228"/>
      <c r="AB2519" s="228"/>
      <c r="AC2519" s="228"/>
      <c r="AD2519" s="228"/>
      <c r="AE2519" s="228"/>
      <c r="AF2519" s="245"/>
      <c r="AG2519" s="246"/>
      <c r="AN2519" s="228"/>
      <c r="AO2519" s="228"/>
      <c r="AP2519" s="228"/>
      <c r="AQ2519" s="228"/>
      <c r="AR2519" s="228"/>
      <c r="AS2519" s="228"/>
      <c r="AT2519" s="228"/>
      <c r="AU2519" s="228"/>
    </row>
    <row r="2520" spans="27:47" x14ac:dyDescent="0.2">
      <c r="AA2520" s="228"/>
      <c r="AB2520" s="228"/>
      <c r="AC2520" s="228"/>
      <c r="AD2520" s="228"/>
      <c r="AE2520" s="228"/>
      <c r="AF2520" s="245"/>
      <c r="AG2520" s="246"/>
      <c r="AN2520" s="228"/>
      <c r="AO2520" s="228"/>
      <c r="AP2520" s="228"/>
      <c r="AQ2520" s="228"/>
      <c r="AR2520" s="228"/>
      <c r="AS2520" s="228"/>
      <c r="AT2520" s="228"/>
      <c r="AU2520" s="228"/>
    </row>
    <row r="2521" spans="27:47" x14ac:dyDescent="0.2">
      <c r="AA2521" s="228"/>
      <c r="AB2521" s="228"/>
      <c r="AC2521" s="228"/>
      <c r="AD2521" s="228"/>
      <c r="AE2521" s="228"/>
      <c r="AF2521" s="245"/>
      <c r="AG2521" s="246"/>
      <c r="AN2521" s="228"/>
      <c r="AO2521" s="228"/>
      <c r="AP2521" s="228"/>
      <c r="AQ2521" s="228"/>
      <c r="AR2521" s="228"/>
      <c r="AS2521" s="228"/>
      <c r="AT2521" s="228"/>
      <c r="AU2521" s="228"/>
    </row>
    <row r="2522" spans="27:47" x14ac:dyDescent="0.2">
      <c r="AA2522" s="228"/>
      <c r="AB2522" s="228"/>
      <c r="AC2522" s="228"/>
      <c r="AD2522" s="228"/>
      <c r="AE2522" s="228"/>
      <c r="AF2522" s="245"/>
      <c r="AG2522" s="246"/>
      <c r="AN2522" s="228"/>
      <c r="AO2522" s="228"/>
      <c r="AP2522" s="228"/>
      <c r="AQ2522" s="228"/>
      <c r="AR2522" s="228"/>
      <c r="AS2522" s="228"/>
      <c r="AT2522" s="228"/>
      <c r="AU2522" s="228"/>
    </row>
    <row r="2523" spans="27:47" x14ac:dyDescent="0.2">
      <c r="AA2523" s="228"/>
      <c r="AB2523" s="228"/>
      <c r="AC2523" s="228"/>
      <c r="AD2523" s="228"/>
      <c r="AE2523" s="228"/>
      <c r="AF2523" s="245"/>
      <c r="AG2523" s="246"/>
      <c r="AN2523" s="228"/>
      <c r="AO2523" s="228"/>
      <c r="AP2523" s="228"/>
      <c r="AQ2523" s="228"/>
      <c r="AR2523" s="228"/>
      <c r="AS2523" s="228"/>
      <c r="AT2523" s="228"/>
      <c r="AU2523" s="228"/>
    </row>
    <row r="2524" spans="27:47" x14ac:dyDescent="0.2">
      <c r="AA2524" s="228"/>
      <c r="AB2524" s="228"/>
      <c r="AC2524" s="228"/>
      <c r="AD2524" s="228"/>
      <c r="AE2524" s="228"/>
      <c r="AF2524" s="245"/>
      <c r="AG2524" s="246"/>
      <c r="AN2524" s="228"/>
      <c r="AO2524" s="228"/>
      <c r="AP2524" s="228"/>
      <c r="AQ2524" s="228"/>
      <c r="AR2524" s="228"/>
      <c r="AS2524" s="228"/>
      <c r="AT2524" s="228"/>
      <c r="AU2524" s="228"/>
    </row>
    <row r="2525" spans="27:47" x14ac:dyDescent="0.2">
      <c r="AA2525" s="228"/>
      <c r="AB2525" s="228"/>
      <c r="AC2525" s="228"/>
      <c r="AD2525" s="228"/>
      <c r="AE2525" s="228"/>
      <c r="AF2525" s="245"/>
      <c r="AG2525" s="246"/>
      <c r="AN2525" s="228"/>
      <c r="AO2525" s="228"/>
      <c r="AP2525" s="228"/>
      <c r="AQ2525" s="228"/>
      <c r="AR2525" s="228"/>
      <c r="AS2525" s="228"/>
      <c r="AT2525" s="228"/>
      <c r="AU2525" s="228"/>
    </row>
    <row r="2526" spans="27:47" x14ac:dyDescent="0.2">
      <c r="AA2526" s="228"/>
      <c r="AB2526" s="228"/>
      <c r="AC2526" s="228"/>
      <c r="AD2526" s="228"/>
      <c r="AE2526" s="228"/>
      <c r="AF2526" s="245"/>
      <c r="AG2526" s="246"/>
      <c r="AN2526" s="228"/>
      <c r="AO2526" s="228"/>
      <c r="AP2526" s="228"/>
      <c r="AQ2526" s="228"/>
      <c r="AR2526" s="228"/>
      <c r="AS2526" s="228"/>
      <c r="AT2526" s="228"/>
      <c r="AU2526" s="228"/>
    </row>
    <row r="2527" spans="27:47" x14ac:dyDescent="0.2">
      <c r="AA2527" s="228"/>
      <c r="AB2527" s="228"/>
      <c r="AC2527" s="228"/>
      <c r="AD2527" s="228"/>
      <c r="AE2527" s="228"/>
      <c r="AF2527" s="245"/>
      <c r="AG2527" s="246"/>
      <c r="AN2527" s="228"/>
      <c r="AO2527" s="228"/>
      <c r="AP2527" s="228"/>
      <c r="AQ2527" s="228"/>
      <c r="AR2527" s="228"/>
      <c r="AS2527" s="228"/>
      <c r="AT2527" s="228"/>
      <c r="AU2527" s="228"/>
    </row>
    <row r="2528" spans="27:47" x14ac:dyDescent="0.2">
      <c r="AA2528" s="228"/>
      <c r="AB2528" s="228"/>
      <c r="AC2528" s="228"/>
      <c r="AD2528" s="228"/>
      <c r="AE2528" s="228"/>
      <c r="AF2528" s="245"/>
      <c r="AG2528" s="246"/>
      <c r="AN2528" s="228"/>
      <c r="AO2528" s="228"/>
      <c r="AP2528" s="228"/>
      <c r="AQ2528" s="228"/>
      <c r="AR2528" s="228"/>
      <c r="AS2528" s="228"/>
      <c r="AT2528" s="228"/>
      <c r="AU2528" s="228"/>
    </row>
    <row r="2529" spans="27:47" x14ac:dyDescent="0.2">
      <c r="AA2529" s="228"/>
      <c r="AB2529" s="228"/>
      <c r="AC2529" s="228"/>
      <c r="AD2529" s="228"/>
      <c r="AE2529" s="228"/>
      <c r="AF2529" s="245"/>
      <c r="AG2529" s="246"/>
      <c r="AN2529" s="228"/>
      <c r="AO2529" s="228"/>
      <c r="AP2529" s="228"/>
      <c r="AQ2529" s="228"/>
      <c r="AR2529" s="228"/>
      <c r="AS2529" s="228"/>
      <c r="AT2529" s="228"/>
      <c r="AU2529" s="228"/>
    </row>
    <row r="2530" spans="27:47" x14ac:dyDescent="0.2">
      <c r="AA2530" s="228"/>
      <c r="AB2530" s="228"/>
      <c r="AC2530" s="228"/>
      <c r="AD2530" s="228"/>
      <c r="AE2530" s="228"/>
      <c r="AF2530" s="245"/>
      <c r="AG2530" s="246"/>
      <c r="AN2530" s="228"/>
      <c r="AO2530" s="228"/>
      <c r="AP2530" s="228"/>
      <c r="AQ2530" s="228"/>
      <c r="AR2530" s="228"/>
      <c r="AS2530" s="228"/>
      <c r="AT2530" s="228"/>
      <c r="AU2530" s="228"/>
    </row>
    <row r="2531" spans="27:47" x14ac:dyDescent="0.2">
      <c r="AA2531" s="228"/>
      <c r="AB2531" s="228"/>
      <c r="AC2531" s="228"/>
      <c r="AD2531" s="228"/>
      <c r="AE2531" s="228"/>
      <c r="AF2531" s="245"/>
      <c r="AG2531" s="246"/>
      <c r="AN2531" s="228"/>
      <c r="AO2531" s="228"/>
      <c r="AP2531" s="228"/>
      <c r="AQ2531" s="228"/>
      <c r="AR2531" s="228"/>
      <c r="AS2531" s="228"/>
      <c r="AT2531" s="228"/>
      <c r="AU2531" s="228"/>
    </row>
    <row r="2532" spans="27:47" x14ac:dyDescent="0.2">
      <c r="AA2532" s="228"/>
      <c r="AB2532" s="228"/>
      <c r="AC2532" s="228"/>
      <c r="AD2532" s="228"/>
      <c r="AE2532" s="228"/>
      <c r="AF2532" s="245"/>
      <c r="AG2532" s="246"/>
      <c r="AN2532" s="228"/>
      <c r="AO2532" s="228"/>
      <c r="AP2532" s="228"/>
      <c r="AQ2532" s="228"/>
      <c r="AR2532" s="228"/>
      <c r="AS2532" s="228"/>
      <c r="AT2532" s="228"/>
      <c r="AU2532" s="228"/>
    </row>
    <row r="2533" spans="27:47" x14ac:dyDescent="0.2">
      <c r="AA2533" s="228"/>
      <c r="AB2533" s="228"/>
      <c r="AC2533" s="228"/>
      <c r="AD2533" s="228"/>
      <c r="AE2533" s="228"/>
      <c r="AF2533" s="245"/>
      <c r="AG2533" s="246"/>
      <c r="AN2533" s="228"/>
      <c r="AO2533" s="228"/>
      <c r="AP2533" s="228"/>
      <c r="AQ2533" s="228"/>
      <c r="AR2533" s="228"/>
      <c r="AS2533" s="228"/>
      <c r="AT2533" s="228"/>
      <c r="AU2533" s="228"/>
    </row>
    <row r="2534" spans="27:47" x14ac:dyDescent="0.2">
      <c r="AA2534" s="228"/>
      <c r="AB2534" s="228"/>
      <c r="AC2534" s="228"/>
      <c r="AD2534" s="228"/>
      <c r="AE2534" s="228"/>
      <c r="AF2534" s="245"/>
      <c r="AG2534" s="246"/>
      <c r="AN2534" s="228"/>
      <c r="AO2534" s="228"/>
      <c r="AP2534" s="228"/>
      <c r="AQ2534" s="228"/>
      <c r="AR2534" s="228"/>
      <c r="AS2534" s="228"/>
      <c r="AT2534" s="228"/>
      <c r="AU2534" s="228"/>
    </row>
    <row r="2535" spans="27:47" x14ac:dyDescent="0.2">
      <c r="AA2535" s="228"/>
      <c r="AB2535" s="228"/>
      <c r="AC2535" s="228"/>
      <c r="AD2535" s="228"/>
      <c r="AE2535" s="228"/>
      <c r="AF2535" s="245"/>
      <c r="AG2535" s="246"/>
      <c r="AN2535" s="228"/>
      <c r="AO2535" s="228"/>
      <c r="AP2535" s="228"/>
      <c r="AQ2535" s="228"/>
      <c r="AR2535" s="228"/>
      <c r="AS2535" s="228"/>
      <c r="AT2535" s="228"/>
      <c r="AU2535" s="228"/>
    </row>
    <row r="2536" spans="27:47" x14ac:dyDescent="0.2">
      <c r="AA2536" s="228"/>
      <c r="AB2536" s="228"/>
      <c r="AC2536" s="228"/>
      <c r="AD2536" s="228"/>
      <c r="AE2536" s="228"/>
      <c r="AF2536" s="245"/>
      <c r="AG2536" s="246"/>
      <c r="AN2536" s="228"/>
      <c r="AO2536" s="228"/>
      <c r="AP2536" s="228"/>
      <c r="AQ2536" s="228"/>
      <c r="AR2536" s="228"/>
      <c r="AS2536" s="228"/>
      <c r="AT2536" s="228"/>
      <c r="AU2536" s="228"/>
    </row>
    <row r="2537" spans="27:47" x14ac:dyDescent="0.2">
      <c r="AA2537" s="228"/>
      <c r="AB2537" s="228"/>
      <c r="AC2537" s="228"/>
      <c r="AD2537" s="228"/>
      <c r="AE2537" s="228"/>
      <c r="AF2537" s="245"/>
      <c r="AG2537" s="246"/>
      <c r="AN2537" s="228"/>
      <c r="AO2537" s="228"/>
      <c r="AP2537" s="228"/>
      <c r="AQ2537" s="228"/>
      <c r="AR2537" s="228"/>
      <c r="AS2537" s="228"/>
      <c r="AT2537" s="228"/>
      <c r="AU2537" s="228"/>
    </row>
    <row r="2538" spans="27:47" x14ac:dyDescent="0.2">
      <c r="AA2538" s="228"/>
      <c r="AB2538" s="228"/>
      <c r="AC2538" s="228"/>
      <c r="AD2538" s="228"/>
      <c r="AE2538" s="228"/>
      <c r="AF2538" s="245"/>
      <c r="AG2538" s="246"/>
      <c r="AN2538" s="228"/>
      <c r="AO2538" s="228"/>
      <c r="AP2538" s="228"/>
      <c r="AQ2538" s="228"/>
      <c r="AR2538" s="228"/>
      <c r="AS2538" s="228"/>
      <c r="AT2538" s="228"/>
      <c r="AU2538" s="228"/>
    </row>
    <row r="2539" spans="27:47" x14ac:dyDescent="0.2">
      <c r="AA2539" s="228"/>
      <c r="AB2539" s="228"/>
      <c r="AC2539" s="228"/>
      <c r="AD2539" s="228"/>
      <c r="AE2539" s="228"/>
      <c r="AF2539" s="245"/>
      <c r="AG2539" s="246"/>
      <c r="AN2539" s="228"/>
      <c r="AO2539" s="228"/>
      <c r="AP2539" s="228"/>
      <c r="AQ2539" s="228"/>
      <c r="AR2539" s="228"/>
      <c r="AS2539" s="228"/>
      <c r="AT2539" s="228"/>
      <c r="AU2539" s="228"/>
    </row>
    <row r="2540" spans="27:47" x14ac:dyDescent="0.2">
      <c r="AA2540" s="228"/>
      <c r="AB2540" s="228"/>
      <c r="AC2540" s="228"/>
      <c r="AD2540" s="228"/>
      <c r="AE2540" s="228"/>
      <c r="AF2540" s="245"/>
      <c r="AG2540" s="246"/>
      <c r="AN2540" s="228"/>
      <c r="AO2540" s="228"/>
      <c r="AP2540" s="228"/>
      <c r="AQ2540" s="228"/>
      <c r="AR2540" s="228"/>
      <c r="AS2540" s="228"/>
      <c r="AT2540" s="228"/>
      <c r="AU2540" s="228"/>
    </row>
    <row r="2541" spans="27:47" x14ac:dyDescent="0.2">
      <c r="AA2541" s="228"/>
      <c r="AB2541" s="228"/>
      <c r="AC2541" s="228"/>
      <c r="AD2541" s="228"/>
      <c r="AE2541" s="228"/>
      <c r="AF2541" s="245"/>
      <c r="AG2541" s="246"/>
      <c r="AN2541" s="228"/>
      <c r="AO2541" s="228"/>
      <c r="AP2541" s="228"/>
      <c r="AQ2541" s="228"/>
      <c r="AR2541" s="228"/>
      <c r="AS2541" s="228"/>
      <c r="AT2541" s="228"/>
      <c r="AU2541" s="228"/>
    </row>
    <row r="2542" spans="27:47" x14ac:dyDescent="0.2">
      <c r="AA2542" s="228"/>
      <c r="AB2542" s="228"/>
      <c r="AC2542" s="228"/>
      <c r="AD2542" s="228"/>
      <c r="AE2542" s="228"/>
      <c r="AF2542" s="245"/>
      <c r="AG2542" s="246"/>
      <c r="AN2542" s="228"/>
      <c r="AO2542" s="228"/>
      <c r="AP2542" s="228"/>
      <c r="AQ2542" s="228"/>
      <c r="AR2542" s="228"/>
      <c r="AS2542" s="228"/>
      <c r="AT2542" s="228"/>
      <c r="AU2542" s="228"/>
    </row>
  </sheetData>
  <sheetProtection sheet="1"/>
  <protectedRanges>
    <protectedRange sqref="A219:D222" name="Range1"/>
  </protectedRanges>
  <phoneticPr fontId="0" type="noConversion"/>
  <hyperlinks>
    <hyperlink ref="H64843" r:id="rId1" display="http://vsolj.cetus-net.org/bulletin.html" xr:uid="{00000000-0004-0000-0400-000000000000}"/>
    <hyperlink ref="H64836" r:id="rId2" display="https://www.aavso.org/ejaavso" xr:uid="{00000000-0004-0000-0400-000001000000}"/>
    <hyperlink ref="AP1694" r:id="rId3" display="http://cdsbib.u-strasbg.fr/cgi-bin/cdsbib?1990RMxAA..21..381G" xr:uid="{00000000-0004-0000-0400-000002000000}"/>
    <hyperlink ref="AP1691" r:id="rId4" display="http://cdsbib.u-strasbg.fr/cgi-bin/cdsbib?1990RMxAA..21..381G" xr:uid="{00000000-0004-0000-0400-000003000000}"/>
    <hyperlink ref="AP1693" r:id="rId5" display="http://cdsbib.u-strasbg.fr/cgi-bin/cdsbib?1990RMxAA..21..381G" xr:uid="{00000000-0004-0000-0400-000004000000}"/>
    <hyperlink ref="AP1669" r:id="rId6" display="http://cdsbib.u-strasbg.fr/cgi-bin/cdsbib?1990RMxAA..21..381G" xr:uid="{00000000-0004-0000-0400-000005000000}"/>
    <hyperlink ref="I64843" r:id="rId7" display="http://vsolj.cetus-net.org/bulletin.html" xr:uid="{00000000-0004-0000-0400-000006000000}"/>
    <hyperlink ref="AQ1830" r:id="rId8" display="http://cdsbib.u-strasbg.fr/cgi-bin/cdsbib?1990RMxAA..21..381G" xr:uid="{00000000-0004-0000-0400-000007000000}"/>
    <hyperlink ref="AQ3474" r:id="rId9" display="http://cdsbib.u-strasbg.fr/cgi-bin/cdsbib?1990RMxAA..21..381G" xr:uid="{00000000-0004-0000-0400-000008000000}"/>
    <hyperlink ref="AQ1831" r:id="rId10" display="http://cdsbib.u-strasbg.fr/cgi-bin/cdsbib?1990RMxAA..21..381G" xr:uid="{00000000-0004-0000-0400-000009000000}"/>
    <hyperlink ref="H64840" r:id="rId11" display="https://www.aavso.org/ejaavso" xr:uid="{00000000-0004-0000-0400-00000A000000}"/>
    <hyperlink ref="H2681" r:id="rId12" display="http://vsolj.cetus-net.org/bulletin.html" xr:uid="{00000000-0004-0000-0400-00000B000000}"/>
    <hyperlink ref="AP5919" r:id="rId13" display="http://cdsbib.u-strasbg.fr/cgi-bin/cdsbib?1990RMxAA..21..381G" xr:uid="{00000000-0004-0000-0400-00000C000000}"/>
    <hyperlink ref="AP5922" r:id="rId14" display="http://cdsbib.u-strasbg.fr/cgi-bin/cdsbib?1990RMxAA..21..381G" xr:uid="{00000000-0004-0000-0400-00000D000000}"/>
    <hyperlink ref="AP5920" r:id="rId15" display="http://cdsbib.u-strasbg.fr/cgi-bin/cdsbib?1990RMxAA..21..381G" xr:uid="{00000000-0004-0000-0400-00000E000000}"/>
    <hyperlink ref="AP5898" r:id="rId16" display="http://cdsbib.u-strasbg.fr/cgi-bin/cdsbib?1990RMxAA..21..381G" xr:uid="{00000000-0004-0000-0400-00000F000000}"/>
    <hyperlink ref="I2681" r:id="rId17" display="http://vsolj.cetus-net.org/bulletin.html" xr:uid="{00000000-0004-0000-0400-000010000000}"/>
    <hyperlink ref="AQ6032" r:id="rId18" display="http://cdsbib.u-strasbg.fr/cgi-bin/cdsbib?1990RMxAA..21..381G" xr:uid="{00000000-0004-0000-0400-000011000000}"/>
    <hyperlink ref="AQ584" r:id="rId19" display="http://cdsbib.u-strasbg.fr/cgi-bin/cdsbib?1990RMxAA..21..381G" xr:uid="{00000000-0004-0000-0400-000012000000}"/>
    <hyperlink ref="AQ6033" r:id="rId20" display="http://cdsbib.u-strasbg.fr/cgi-bin/cdsbib?1990RMxAA..21..381G" xr:uid="{00000000-0004-0000-0400-000013000000}"/>
    <hyperlink ref="H64999" r:id="rId21" display="http://vsolj.cetus-net.org/bulletin.html" xr:uid="{00000000-0004-0000-0400-000014000000}"/>
    <hyperlink ref="H64992" r:id="rId22" display="https://www.aavso.org/ejaavso" xr:uid="{00000000-0004-0000-0400-000015000000}"/>
    <hyperlink ref="I64999" r:id="rId23" display="http://vsolj.cetus-net.org/bulletin.html" xr:uid="{00000000-0004-0000-0400-000016000000}"/>
    <hyperlink ref="AQ58650" r:id="rId24" display="http://cdsbib.u-strasbg.fr/cgi-bin/cdsbib?1990RMxAA..21..381G" xr:uid="{00000000-0004-0000-0400-000017000000}"/>
    <hyperlink ref="H64996" r:id="rId25" display="https://www.aavso.org/ejaavso" xr:uid="{00000000-0004-0000-0400-000018000000}"/>
    <hyperlink ref="AP6014" r:id="rId26" display="http://cdsbib.u-strasbg.fr/cgi-bin/cdsbib?1990RMxAA..21..381G" xr:uid="{00000000-0004-0000-0400-000019000000}"/>
    <hyperlink ref="AP6017" r:id="rId27" display="http://cdsbib.u-strasbg.fr/cgi-bin/cdsbib?1990RMxAA..21..381G" xr:uid="{00000000-0004-0000-0400-00001A000000}"/>
    <hyperlink ref="AP6015" r:id="rId28" display="http://cdsbib.u-strasbg.fr/cgi-bin/cdsbib?1990RMxAA..21..381G" xr:uid="{00000000-0004-0000-0400-00001B000000}"/>
    <hyperlink ref="AP5999" r:id="rId29" display="http://cdsbib.u-strasbg.fr/cgi-bin/cdsbib?1990RMxAA..21..381G" xr:uid="{00000000-0004-0000-0400-00001C000000}"/>
    <hyperlink ref="AQ6228" r:id="rId30" display="http://cdsbib.u-strasbg.fr/cgi-bin/cdsbib?1990RMxAA..21..381G" xr:uid="{00000000-0004-0000-0400-00001D000000}"/>
    <hyperlink ref="AQ6232" r:id="rId31" display="http://cdsbib.u-strasbg.fr/cgi-bin/cdsbib?1990RMxAA..21..381G" xr:uid="{00000000-0004-0000-0400-00001E000000}"/>
    <hyperlink ref="AQ376" r:id="rId32" display="http://cdsbib.u-strasbg.fr/cgi-bin/cdsbib?1990RMxAA..21..381G" xr:uid="{00000000-0004-0000-0400-00001F000000}"/>
    <hyperlink ref="I3120" r:id="rId33" display="http://vsolj.cetus-net.org/bulletin.html" xr:uid="{00000000-0004-0000-0400-000020000000}"/>
    <hyperlink ref="H3120" r:id="rId34" display="http://vsolj.cetus-net.org/bulletin.html" xr:uid="{00000000-0004-0000-0400-000021000000}"/>
    <hyperlink ref="AQ1037" r:id="rId35" display="http://cdsbib.u-strasbg.fr/cgi-bin/cdsbib?1990RMxAA..21..381G" xr:uid="{00000000-0004-0000-0400-000022000000}"/>
    <hyperlink ref="AQ1036" r:id="rId36" display="http://cdsbib.u-strasbg.fr/cgi-bin/cdsbib?1990RMxAA..21..381G" xr:uid="{00000000-0004-0000-0400-000023000000}"/>
    <hyperlink ref="AP4290" r:id="rId37" display="http://cdsbib.u-strasbg.fr/cgi-bin/cdsbib?1990RMxAA..21..381G" xr:uid="{00000000-0004-0000-0400-000024000000}"/>
    <hyperlink ref="AP4308" r:id="rId38" display="http://cdsbib.u-strasbg.fr/cgi-bin/cdsbib?1990RMxAA..21..381G" xr:uid="{00000000-0004-0000-0400-000025000000}"/>
    <hyperlink ref="AP4309" r:id="rId39" display="http://cdsbib.u-strasbg.fr/cgi-bin/cdsbib?1990RMxAA..21..381G" xr:uid="{00000000-0004-0000-0400-000026000000}"/>
    <hyperlink ref="AP4305" r:id="rId40" display="http://cdsbib.u-strasbg.fr/cgi-bin/cdsbib?1990RMxAA..21..381G" xr:uid="{00000000-0004-0000-0400-000027000000}"/>
  </hyperlinks>
  <pageMargins left="0.75" right="0.75" top="1" bottom="1" header="0.5" footer="0.5"/>
  <pageSetup orientation="portrait" horizontalDpi="300" verticalDpi="300" r:id="rId41"/>
  <headerFooter alignWithMargins="0"/>
  <drawing r:id="rId4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indexed="12"/>
  </sheetPr>
  <dimension ref="A1:BQ2537"/>
  <sheetViews>
    <sheetView topLeftCell="M1" workbookViewId="0">
      <pane ySplit="20" topLeftCell="A21" activePane="bottomLeft" state="frozen"/>
      <selection pane="bottomLeft" activeCell="AG14" sqref="AG14"/>
    </sheetView>
  </sheetViews>
  <sheetFormatPr defaultColWidth="10.28515625" defaultRowHeight="12.75" x14ac:dyDescent="0.2"/>
  <cols>
    <col min="1" max="1" width="19.140625" customWidth="1"/>
    <col min="2" max="2" width="6.140625" customWidth="1"/>
    <col min="3" max="3" width="11.85546875" customWidth="1"/>
    <col min="4" max="4" width="11.7109375" customWidth="1"/>
    <col min="5" max="5" width="10.7109375" customWidth="1"/>
    <col min="6" max="6" width="16.140625" customWidth="1"/>
    <col min="7" max="7" width="12.85546875" customWidth="1"/>
    <col min="8" max="11" width="7.5703125" customWidth="1"/>
    <col min="12" max="12" width="7.7109375" customWidth="1"/>
    <col min="13" max="13" width="11.85546875" customWidth="1"/>
    <col min="14" max="14" width="11.5703125" style="273" customWidth="1"/>
    <col min="15" max="15" width="10.28515625" style="5" customWidth="1"/>
    <col min="16" max="29" width="10.28515625" customWidth="1"/>
    <col min="30" max="30" width="9.140625" customWidth="1"/>
    <col min="31" max="31" width="10.28515625" customWidth="1"/>
    <col min="32" max="32" width="12.140625" customWidth="1"/>
    <col min="33" max="33" width="10.5703125" customWidth="1"/>
    <col min="34" max="36" width="10.42578125" customWidth="1"/>
    <col min="37" max="37" width="10.5703125" customWidth="1"/>
    <col min="38" max="38" width="10.28515625" customWidth="1"/>
    <col min="39" max="42" width="9.42578125" customWidth="1"/>
    <col min="43" max="57" width="10.28515625" customWidth="1"/>
    <col min="58" max="58" width="11.85546875" customWidth="1"/>
    <col min="59" max="59" width="14.7109375" customWidth="1"/>
  </cols>
  <sheetData>
    <row r="1" spans="1:69" ht="21" thickBot="1" x14ac:dyDescent="0.35">
      <c r="A1" s="1" t="s">
        <v>93</v>
      </c>
      <c r="C1" s="18"/>
      <c r="D1" s="150" t="s">
        <v>249</v>
      </c>
      <c r="T1" s="92">
        <v>0.13812295758940776</v>
      </c>
      <c r="U1" s="92">
        <v>-3.8214330882973121E-6</v>
      </c>
      <c r="V1" s="92">
        <v>8.0614884978955313E-11</v>
      </c>
      <c r="W1" s="92">
        <v>0.34193810062463337</v>
      </c>
      <c r="X1" s="92">
        <v>0.36773043793895427</v>
      </c>
      <c r="Y1" s="92">
        <v>152.69810425222499</v>
      </c>
      <c r="Z1" s="92">
        <v>42.556172610639898</v>
      </c>
      <c r="AA1" s="92">
        <v>-49025.465763318105</v>
      </c>
      <c r="AB1" s="92">
        <v>59.244890161701178</v>
      </c>
      <c r="AC1" s="197">
        <v>8.9183683397412405</v>
      </c>
      <c r="AD1" s="92">
        <v>1.5891826283791002E-7</v>
      </c>
      <c r="AF1" s="225" t="s">
        <v>812</v>
      </c>
      <c r="AG1" s="172"/>
      <c r="AH1" s="172" t="s">
        <v>813</v>
      </c>
      <c r="AI1" s="172" t="s">
        <v>814</v>
      </c>
      <c r="AJ1" s="24"/>
      <c r="AK1" s="173" t="s">
        <v>1023</v>
      </c>
      <c r="AL1" s="173" t="s">
        <v>869</v>
      </c>
      <c r="AR1" s="173"/>
      <c r="BB1" s="226" t="s">
        <v>20</v>
      </c>
      <c r="BC1" s="227" t="s">
        <v>815</v>
      </c>
      <c r="BD1" s="9" t="s">
        <v>816</v>
      </c>
      <c r="BE1" s="176" t="s">
        <v>817</v>
      </c>
      <c r="BF1" s="117" t="s">
        <v>818</v>
      </c>
      <c r="BG1" s="176" t="s">
        <v>819</v>
      </c>
      <c r="BH1" s="117" t="s">
        <v>820</v>
      </c>
      <c r="BI1" s="176" t="s">
        <v>821</v>
      </c>
      <c r="BJ1" s="177" t="s">
        <v>822</v>
      </c>
      <c r="BK1" s="117" t="s">
        <v>823</v>
      </c>
      <c r="BL1" s="176" t="s">
        <v>824</v>
      </c>
      <c r="BM1" s="177" t="s">
        <v>825</v>
      </c>
      <c r="BN1" s="117" t="s">
        <v>826</v>
      </c>
      <c r="BO1" s="176" t="s">
        <v>827</v>
      </c>
      <c r="BP1" s="177" t="s">
        <v>828</v>
      </c>
      <c r="BQ1" s="117" t="s">
        <v>151</v>
      </c>
    </row>
    <row r="2" spans="1:69" ht="16.5" thickBot="1" x14ac:dyDescent="0.35">
      <c r="A2" t="s">
        <v>35</v>
      </c>
      <c r="B2" t="s">
        <v>64</v>
      </c>
      <c r="T2" s="257" t="s">
        <v>833</v>
      </c>
      <c r="U2" s="258" t="s">
        <v>834</v>
      </c>
      <c r="V2" s="259" t="s">
        <v>95</v>
      </c>
      <c r="W2" s="259" t="s">
        <v>1017</v>
      </c>
      <c r="X2" s="258" t="s">
        <v>836</v>
      </c>
      <c r="Y2" s="258" t="s">
        <v>1018</v>
      </c>
      <c r="Z2" s="260" t="s">
        <v>1019</v>
      </c>
      <c r="AA2" s="258" t="s">
        <v>1020</v>
      </c>
      <c r="AB2" s="258" t="s">
        <v>1021</v>
      </c>
      <c r="AC2" s="258" t="s">
        <v>1022</v>
      </c>
      <c r="AD2" s="258" t="s">
        <v>219</v>
      </c>
      <c r="AF2" s="178" t="s">
        <v>829</v>
      </c>
      <c r="AG2" s="179">
        <f>C7</f>
        <v>40389.917376254998</v>
      </c>
      <c r="AH2" s="180" t="s">
        <v>830</v>
      </c>
      <c r="AI2" s="179">
        <f>C8</f>
        <v>0.37055251</v>
      </c>
      <c r="AJ2" s="181" t="s">
        <v>831</v>
      </c>
      <c r="AK2" s="5"/>
      <c r="AL2" s="5" t="s">
        <v>870</v>
      </c>
      <c r="AM2" s="5" t="s">
        <v>832</v>
      </c>
      <c r="AQ2" s="5"/>
      <c r="BB2">
        <v>-30000</v>
      </c>
      <c r="BC2">
        <f t="shared" ref="BC2:BC33" si="0">AG$3+AG$4*BB2+AG$5*BB2^2+BE2</f>
        <v>7.1486127006947564E-2</v>
      </c>
      <c r="BD2">
        <f t="shared" ref="BD2:BD33" si="1">AG$3+AG$4*BB2+AG$5*BB2^2</f>
        <v>0.32531934671938695</v>
      </c>
      <c r="BE2" s="228">
        <f t="shared" ref="BE2:BE33" si="2">$AG$6*($AG$11/BF2*BG2+$AG$12)</f>
        <v>-0.25383321971243938</v>
      </c>
      <c r="BF2">
        <f t="shared" ref="BF2:BF33" si="3">1+$AG$7*COS(BH2)</f>
        <v>0.63314839928701494</v>
      </c>
      <c r="BG2">
        <f t="shared" ref="BG2:BG33" si="4">SIN(BH2+RADIANS($AG$9))</f>
        <v>-0.72559256515083637</v>
      </c>
      <c r="BH2">
        <f t="shared" ref="BH2:BH33" si="5">2*ATAN(BI2)</f>
        <v>-3.0724428482712849</v>
      </c>
      <c r="BI2">
        <f t="shared" ref="BI2:BI33" si="6">SQRT((1+$AG$7)/(1-$AG$7))*TAN(BJ2/2)</f>
        <v>-28.911187500946749</v>
      </c>
      <c r="BJ2">
        <f t="shared" ref="BJ2:BP11" si="7">$BQ2+$AG$7*SIN(BK2)</f>
        <v>9.5264353495787812</v>
      </c>
      <c r="BK2">
        <f t="shared" si="7"/>
        <v>9.5265573650412261</v>
      </c>
      <c r="BL2">
        <f t="shared" si="7"/>
        <v>9.5262238378581738</v>
      </c>
      <c r="BM2">
        <f t="shared" si="7"/>
        <v>9.5271355556581252</v>
      </c>
      <c r="BN2">
        <f t="shared" si="7"/>
        <v>9.5246435169938177</v>
      </c>
      <c r="BO2">
        <f t="shared" si="7"/>
        <v>9.5314566374769125</v>
      </c>
      <c r="BP2">
        <f t="shared" si="7"/>
        <v>9.5128407044577532</v>
      </c>
      <c r="BQ2">
        <f t="shared" ref="BQ2:BQ33" si="8">RADIANS($AG$9)+$AG$18*(BB2-AG$15)</f>
        <v>9.5637981492719177</v>
      </c>
    </row>
    <row r="3" spans="1:69" ht="13.5" thickBot="1" x14ac:dyDescent="0.25">
      <c r="A3" t="s">
        <v>187</v>
      </c>
      <c r="D3">
        <f>2*D13*365.24/C8</f>
        <v>1.5891826283791002E-7</v>
      </c>
      <c r="T3" s="10">
        <f>AG3</f>
        <v>0.13812295758940776</v>
      </c>
      <c r="U3" s="10">
        <f>AG4</f>
        <v>-3.8214330882973121E-6</v>
      </c>
      <c r="V3" s="10">
        <f>AG5</f>
        <v>8.0614884978955313E-11</v>
      </c>
      <c r="W3" s="10">
        <f>AG6</f>
        <v>0.34193810062463337</v>
      </c>
      <c r="X3" s="10">
        <f>AG7</f>
        <v>0.36773043793895427</v>
      </c>
      <c r="Y3" s="10">
        <f>AG8</f>
        <v>152.69810425222499</v>
      </c>
      <c r="Z3" s="10">
        <f>AG9</f>
        <v>42.556172610639898</v>
      </c>
      <c r="AA3" s="10">
        <f>AG10</f>
        <v>-49025.465763318105</v>
      </c>
      <c r="AB3" s="261">
        <f>AG13</f>
        <v>59.244890161701178</v>
      </c>
      <c r="AC3" s="10">
        <f>AG17</f>
        <v>8.9183683397412405</v>
      </c>
      <c r="AD3" s="10">
        <f>AG14</f>
        <v>1.5891826283791002E-7</v>
      </c>
      <c r="AE3" s="230">
        <v>1.3812295758940776</v>
      </c>
      <c r="AF3" s="182" t="s">
        <v>833</v>
      </c>
      <c r="AG3" s="229">
        <f t="shared" ref="AG3:AG10" si="9">AH3*AI3</f>
        <v>0.13812295758940776</v>
      </c>
      <c r="AH3" s="230">
        <v>1.3812295758940776</v>
      </c>
      <c r="AI3">
        <v>0.1</v>
      </c>
      <c r="AJ3" s="183"/>
      <c r="AK3" s="230">
        <v>1.3812295758940776</v>
      </c>
      <c r="AL3" s="230">
        <v>1.3807688458955478</v>
      </c>
      <c r="AM3" s="230">
        <v>1.1777757103201358</v>
      </c>
      <c r="AN3" s="231">
        <v>-1.8360224185725886</v>
      </c>
      <c r="AO3" s="230">
        <v>-1.8360224185725886</v>
      </c>
      <c r="AP3" s="230"/>
      <c r="AQ3" s="230"/>
      <c r="AR3" s="230"/>
      <c r="BB3">
        <v>-29000</v>
      </c>
      <c r="BC3">
        <f t="shared" si="0"/>
        <v>5.6622065386520704E-2</v>
      </c>
      <c r="BD3">
        <f t="shared" si="1"/>
        <v>0.31674163541733125</v>
      </c>
      <c r="BE3" s="228">
        <f t="shared" si="2"/>
        <v>-0.26011957003081054</v>
      </c>
      <c r="BF3">
        <f t="shared" si="3"/>
        <v>0.63375697449484147</v>
      </c>
      <c r="BG3">
        <f t="shared" si="4"/>
        <v>-0.73976320573446708</v>
      </c>
      <c r="BH3">
        <f t="shared" si="5"/>
        <v>-3.0516196106900715</v>
      </c>
      <c r="BI3">
        <f t="shared" si="6"/>
        <v>-22.213882759890879</v>
      </c>
      <c r="BJ3">
        <f t="shared" si="7"/>
        <v>9.5570052891081581</v>
      </c>
      <c r="BK3">
        <f t="shared" si="7"/>
        <v>9.557160095833181</v>
      </c>
      <c r="BL3">
        <f t="shared" si="7"/>
        <v>9.5567354130480968</v>
      </c>
      <c r="BM3">
        <f t="shared" si="7"/>
        <v>9.5579005069166119</v>
      </c>
      <c r="BN3">
        <f t="shared" si="7"/>
        <v>9.5547045657867979</v>
      </c>
      <c r="BO3">
        <f t="shared" si="7"/>
        <v>9.5634745673196164</v>
      </c>
      <c r="BP3">
        <f t="shared" si="7"/>
        <v>9.5394323564394732</v>
      </c>
      <c r="BQ3">
        <f t="shared" si="8"/>
        <v>9.6055441649973865</v>
      </c>
    </row>
    <row r="4" spans="1:69" ht="14.25" thickTop="1" thickBot="1" x14ac:dyDescent="0.25">
      <c r="A4" s="4" t="s">
        <v>10</v>
      </c>
      <c r="C4" s="2">
        <v>39953.962099999997</v>
      </c>
      <c r="D4" s="3">
        <v>0.37054662999999999</v>
      </c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233">
        <v>-3.8214330882973124</v>
      </c>
      <c r="AF4" s="184" t="s">
        <v>834</v>
      </c>
      <c r="AG4" s="232">
        <f t="shared" si="9"/>
        <v>-3.8214330882973121E-6</v>
      </c>
      <c r="AH4" s="233">
        <v>-3.8214330882973124</v>
      </c>
      <c r="AI4" s="123">
        <v>9.9999999999999995E-7</v>
      </c>
      <c r="AJ4" s="183"/>
      <c r="AK4" s="233">
        <v>-3.8214330882973124</v>
      </c>
      <c r="AL4" s="233">
        <v>-3.8214133266528147</v>
      </c>
      <c r="AM4" s="233">
        <v>-5.5242565469751774</v>
      </c>
      <c r="AN4" s="234">
        <v>-1.5348960196265251</v>
      </c>
      <c r="AO4" s="233">
        <v>-1.5348960196265251</v>
      </c>
      <c r="AP4" s="233"/>
      <c r="AQ4" s="233"/>
      <c r="AR4" s="233"/>
      <c r="BB4">
        <v>-28000</v>
      </c>
      <c r="BC4">
        <f t="shared" si="0"/>
        <v>4.2155695147429895E-2</v>
      </c>
      <c r="BD4">
        <f t="shared" si="1"/>
        <v>0.30832515388523346</v>
      </c>
      <c r="BE4" s="228">
        <f t="shared" si="2"/>
        <v>-0.26616945873780357</v>
      </c>
      <c r="BF4">
        <f t="shared" si="3"/>
        <v>0.63452621665552211</v>
      </c>
      <c r="BG4">
        <f t="shared" si="4"/>
        <v>-0.75364326777295743</v>
      </c>
      <c r="BH4">
        <f t="shared" si="5"/>
        <v>-3.0307504633424429</v>
      </c>
      <c r="BI4">
        <f t="shared" si="6"/>
        <v>-18.025193393740199</v>
      </c>
      <c r="BJ4">
        <f t="shared" si="7"/>
        <v>9.5876093463338012</v>
      </c>
      <c r="BK4">
        <f t="shared" si="7"/>
        <v>9.587794069672551</v>
      </c>
      <c r="BL4">
        <f t="shared" si="7"/>
        <v>9.5872850081239509</v>
      </c>
      <c r="BM4">
        <f t="shared" si="7"/>
        <v>9.5886879858315446</v>
      </c>
      <c r="BN4">
        <f t="shared" si="7"/>
        <v>9.5848221469330888</v>
      </c>
      <c r="BO4">
        <f t="shared" si="7"/>
        <v>9.5954803037868395</v>
      </c>
      <c r="BP4">
        <f t="shared" si="7"/>
        <v>9.5661392067105968</v>
      </c>
      <c r="BQ4">
        <f t="shared" si="8"/>
        <v>9.6472901807228553</v>
      </c>
    </row>
    <row r="5" spans="1:69" ht="13.5" thickTop="1" x14ac:dyDescent="0.2">
      <c r="A5" s="120" t="s">
        <v>204</v>
      </c>
      <c r="B5" s="10"/>
      <c r="C5" s="121">
        <v>8</v>
      </c>
      <c r="D5" s="10" t="s">
        <v>205</v>
      </c>
      <c r="T5" s="252">
        <f t="shared" ref="T5:AD5" si="10">(T3-T1)^2</f>
        <v>0</v>
      </c>
      <c r="U5" s="252">
        <f t="shared" si="10"/>
        <v>0</v>
      </c>
      <c r="V5" s="252">
        <f t="shared" si="10"/>
        <v>0</v>
      </c>
      <c r="W5" s="252">
        <f t="shared" si="10"/>
        <v>0</v>
      </c>
      <c r="X5" s="252">
        <f t="shared" si="10"/>
        <v>0</v>
      </c>
      <c r="Y5" s="252">
        <f t="shared" si="10"/>
        <v>0</v>
      </c>
      <c r="Z5" s="252">
        <f t="shared" si="10"/>
        <v>0</v>
      </c>
      <c r="AA5" s="252">
        <f t="shared" si="10"/>
        <v>0</v>
      </c>
      <c r="AB5" s="252">
        <f t="shared" si="10"/>
        <v>0</v>
      </c>
      <c r="AC5" s="252">
        <f t="shared" si="10"/>
        <v>0</v>
      </c>
      <c r="AD5" s="252">
        <f t="shared" si="10"/>
        <v>0</v>
      </c>
      <c r="AE5" s="233">
        <v>0.80614884978955303</v>
      </c>
      <c r="AF5" s="184" t="s">
        <v>95</v>
      </c>
      <c r="AG5" s="232">
        <f t="shared" si="9"/>
        <v>8.0614884978955313E-11</v>
      </c>
      <c r="AH5" s="233">
        <v>0.80614884978955303</v>
      </c>
      <c r="AI5">
        <v>1E-10</v>
      </c>
      <c r="AJ5" s="183"/>
      <c r="AK5" s="233">
        <v>0.80614884978955303</v>
      </c>
      <c r="AL5" s="233">
        <v>0.8060994472906714</v>
      </c>
      <c r="AM5" s="233">
        <v>1.0731416728527785</v>
      </c>
      <c r="AN5" s="234">
        <v>3.2274099332410007</v>
      </c>
      <c r="AO5" s="233">
        <v>3.2274099332410007</v>
      </c>
      <c r="AP5" s="233"/>
      <c r="AQ5" s="233"/>
      <c r="AR5" s="233"/>
      <c r="BB5">
        <v>-27000</v>
      </c>
      <c r="BC5">
        <f t="shared" si="0"/>
        <v>2.8092035829778539E-2</v>
      </c>
      <c r="BD5">
        <f t="shared" si="1"/>
        <v>0.30006990212309365</v>
      </c>
      <c r="BE5" s="228">
        <f t="shared" si="2"/>
        <v>-0.27197786629331511</v>
      </c>
      <c r="BF5">
        <f t="shared" si="3"/>
        <v>0.63545736303264744</v>
      </c>
      <c r="BG5">
        <f t="shared" si="4"/>
        <v>-0.76723147426243132</v>
      </c>
      <c r="BH5">
        <f t="shared" si="5"/>
        <v>-3.0098246264198321</v>
      </c>
      <c r="BI5">
        <f t="shared" si="6"/>
        <v>-15.15622114843198</v>
      </c>
      <c r="BJ5">
        <f t="shared" si="7"/>
        <v>9.6182554529362214</v>
      </c>
      <c r="BK5">
        <f t="shared" si="7"/>
        <v>9.6184667103569055</v>
      </c>
      <c r="BL5">
        <f t="shared" si="7"/>
        <v>9.6178813068938425</v>
      </c>
      <c r="BM5">
        <f t="shared" si="7"/>
        <v>9.6195036503501381</v>
      </c>
      <c r="BN5">
        <f t="shared" si="7"/>
        <v>9.6150088686216026</v>
      </c>
      <c r="BO5">
        <f t="shared" si="7"/>
        <v>9.6274717266013639</v>
      </c>
      <c r="BP5">
        <f t="shared" si="7"/>
        <v>9.59298746066729</v>
      </c>
      <c r="BQ5">
        <f t="shared" si="8"/>
        <v>9.689036196448324</v>
      </c>
    </row>
    <row r="6" spans="1:69" x14ac:dyDescent="0.2">
      <c r="A6" s="4" t="s">
        <v>11</v>
      </c>
      <c r="AE6" s="233">
        <v>34.193810062463335</v>
      </c>
      <c r="AF6" s="184" t="s">
        <v>835</v>
      </c>
      <c r="AG6" s="232">
        <f t="shared" si="9"/>
        <v>0.34193810062463337</v>
      </c>
      <c r="AH6" s="233">
        <v>34.193810062463335</v>
      </c>
      <c r="AI6">
        <v>0.01</v>
      </c>
      <c r="AJ6" s="183" t="s">
        <v>831</v>
      </c>
      <c r="AK6" s="233">
        <v>34.193810062463335</v>
      </c>
      <c r="AL6" s="233">
        <v>34.193888433626299</v>
      </c>
      <c r="AM6" s="233">
        <v>34.189221026767619</v>
      </c>
      <c r="AN6" s="234">
        <v>4.2043680140327897</v>
      </c>
      <c r="AO6" s="233">
        <v>4.2043680140327897</v>
      </c>
      <c r="AP6" s="233"/>
      <c r="AQ6" s="233"/>
      <c r="AR6" s="233"/>
      <c r="BB6">
        <v>-26000</v>
      </c>
      <c r="BC6">
        <f t="shared" si="0"/>
        <v>1.4436172202568764E-2</v>
      </c>
      <c r="BD6">
        <f t="shared" si="1"/>
        <v>0.29197588013091169</v>
      </c>
      <c r="BE6">
        <f t="shared" si="2"/>
        <v>-0.27753970792834293</v>
      </c>
      <c r="BF6">
        <f t="shared" si="3"/>
        <v>0.63655191428645175</v>
      </c>
      <c r="BG6">
        <f t="shared" si="4"/>
        <v>-0.78052597890716291</v>
      </c>
      <c r="BH6">
        <f t="shared" si="5"/>
        <v>-2.9888312066699694</v>
      </c>
      <c r="BI6">
        <f t="shared" si="6"/>
        <v>-13.066838416567576</v>
      </c>
      <c r="BJ6">
        <f t="shared" si="7"/>
        <v>9.6489515766128804</v>
      </c>
      <c r="BK6">
        <f t="shared" si="7"/>
        <v>9.649185567078888</v>
      </c>
      <c r="BL6">
        <f t="shared" si="7"/>
        <v>9.6485329407807985</v>
      </c>
      <c r="BM6">
        <f t="shared" si="7"/>
        <v>9.6503534333278544</v>
      </c>
      <c r="BN6">
        <f t="shared" si="7"/>
        <v>9.6452770701443296</v>
      </c>
      <c r="BO6">
        <f t="shared" si="7"/>
        <v>9.6594471479308215</v>
      </c>
      <c r="BP6">
        <f t="shared" si="7"/>
        <v>9.6200030773130791</v>
      </c>
      <c r="BQ6">
        <f t="shared" si="8"/>
        <v>9.7307822121737928</v>
      </c>
    </row>
    <row r="7" spans="1:69" x14ac:dyDescent="0.2">
      <c r="A7" t="s">
        <v>12</v>
      </c>
      <c r="C7">
        <f>E7+C8/2</f>
        <v>40389.917376254998</v>
      </c>
      <c r="E7">
        <v>40389.732100000001</v>
      </c>
      <c r="AE7" s="233">
        <v>0.36773043793895427</v>
      </c>
      <c r="AF7" s="185" t="s">
        <v>836</v>
      </c>
      <c r="AG7" s="235">
        <f t="shared" si="9"/>
        <v>0.36773043793895427</v>
      </c>
      <c r="AH7" s="233">
        <v>0.36773043793895427</v>
      </c>
      <c r="AI7">
        <v>1</v>
      </c>
      <c r="AJ7" s="183"/>
      <c r="AK7" s="233">
        <v>0.36773043793895427</v>
      </c>
      <c r="AL7" s="233">
        <v>0.36780595663844523</v>
      </c>
      <c r="AM7" s="233">
        <v>0.45490447294154956</v>
      </c>
      <c r="AN7" s="234">
        <v>0.34575009591939238</v>
      </c>
      <c r="AO7" s="233">
        <v>0.38329076005323293</v>
      </c>
      <c r="AP7" s="233"/>
      <c r="AQ7" s="233"/>
      <c r="AR7" s="233"/>
      <c r="BB7">
        <v>-25000</v>
      </c>
      <c r="BC7">
        <f t="shared" si="0"/>
        <v>1.1932607616358393E-3</v>
      </c>
      <c r="BD7">
        <f t="shared" si="1"/>
        <v>0.2840430879086876</v>
      </c>
      <c r="BE7">
        <f t="shared" si="2"/>
        <v>-0.28284982714705176</v>
      </c>
      <c r="BF7">
        <f t="shared" si="3"/>
        <v>0.63781163873897273</v>
      </c>
      <c r="BG7">
        <f t="shared" si="4"/>
        <v>-0.79352434187461285</v>
      </c>
      <c r="BH7">
        <f t="shared" si="5"/>
        <v>-2.9677591731392607</v>
      </c>
      <c r="BI7">
        <f t="shared" si="6"/>
        <v>-11.476276664524354</v>
      </c>
      <c r="BJ7">
        <f t="shared" si="7"/>
        <v>9.6797057308581884</v>
      </c>
      <c r="BK7">
        <f t="shared" si="7"/>
        <v>9.6799583342542856</v>
      </c>
      <c r="BL7">
        <f t="shared" si="7"/>
        <v>9.6792484858779542</v>
      </c>
      <c r="BM7">
        <f t="shared" si="7"/>
        <v>9.6812435867553983</v>
      </c>
      <c r="BN7">
        <f t="shared" si="7"/>
        <v>9.6756387797968415</v>
      </c>
      <c r="BO7">
        <f t="shared" si="7"/>
        <v>9.69140539376553</v>
      </c>
      <c r="BP7">
        <f t="shared" si="7"/>
        <v>9.6472117240259028</v>
      </c>
      <c r="BQ7">
        <f t="shared" si="8"/>
        <v>9.7725282278992616</v>
      </c>
    </row>
    <row r="8" spans="1:69" ht="15.75" x14ac:dyDescent="0.3">
      <c r="A8" t="s">
        <v>13</v>
      </c>
      <c r="C8">
        <v>0.37055251</v>
      </c>
      <c r="AE8" s="233">
        <v>15.269810425222499</v>
      </c>
      <c r="AF8" s="184" t="s">
        <v>837</v>
      </c>
      <c r="AG8" s="235">
        <f t="shared" si="9"/>
        <v>152.69810425222499</v>
      </c>
      <c r="AH8" s="233">
        <v>15.269810425222499</v>
      </c>
      <c r="AI8">
        <v>10</v>
      </c>
      <c r="AJ8" s="183" t="s">
        <v>838</v>
      </c>
      <c r="AK8" s="233">
        <v>15.269810425222499</v>
      </c>
      <c r="AL8" s="233">
        <v>15.269947668183015</v>
      </c>
      <c r="AM8" s="233">
        <v>15.08636925541812</v>
      </c>
      <c r="AN8" s="234">
        <v>10.032633286950643</v>
      </c>
      <c r="AO8" s="233">
        <v>12.893812275125605</v>
      </c>
      <c r="AP8" s="233"/>
      <c r="AQ8" s="233"/>
      <c r="AR8" s="233"/>
      <c r="BB8">
        <v>-24000</v>
      </c>
      <c r="BC8">
        <f t="shared" si="0"/>
        <v>-1.1631464246681933E-2</v>
      </c>
      <c r="BD8">
        <f t="shared" si="1"/>
        <v>0.27627152545642153</v>
      </c>
      <c r="BE8">
        <f t="shared" si="2"/>
        <v>-0.28790298970310346</v>
      </c>
      <c r="BF8">
        <f t="shared" si="3"/>
        <v>0.63923857752558511</v>
      </c>
      <c r="BG8">
        <f t="shared" si="4"/>
        <v>-0.8062235035418065</v>
      </c>
      <c r="BH8">
        <f t="shared" si="5"/>
        <v>-2.9465973314548157</v>
      </c>
      <c r="BI8">
        <f t="shared" si="6"/>
        <v>-10.224136469453901</v>
      </c>
      <c r="BJ8">
        <f t="shared" si="7"/>
        <v>9.7105259861396362</v>
      </c>
      <c r="BK8">
        <f t="shared" si="7"/>
        <v>9.7107928696610308</v>
      </c>
      <c r="BL8">
        <f t="shared" si="7"/>
        <v>9.7100364633247942</v>
      </c>
      <c r="BM8">
        <f t="shared" si="7"/>
        <v>9.7121807223438879</v>
      </c>
      <c r="BN8">
        <f t="shared" si="7"/>
        <v>9.7061056770155947</v>
      </c>
      <c r="BO8">
        <f t="shared" si="7"/>
        <v>9.7233458852953625</v>
      </c>
      <c r="BP8">
        <f t="shared" si="7"/>
        <v>9.6746387318332889</v>
      </c>
      <c r="BQ8">
        <f t="shared" si="8"/>
        <v>9.8142742436247303</v>
      </c>
    </row>
    <row r="9" spans="1:69" ht="15.75" x14ac:dyDescent="0.3">
      <c r="A9" s="63" t="s">
        <v>206</v>
      </c>
      <c r="B9" s="96">
        <v>175</v>
      </c>
      <c r="C9" s="63" t="str">
        <f>"F"&amp;B9</f>
        <v>F175</v>
      </c>
      <c r="D9" s="63" t="str">
        <f>"G"&amp;B9</f>
        <v>G175</v>
      </c>
      <c r="G9" s="265" t="s">
        <v>1024</v>
      </c>
      <c r="H9" s="120">
        <v>1.7085313823662372E-2</v>
      </c>
      <c r="I9" s="120">
        <v>4.6019425443540752E-3</v>
      </c>
      <c r="J9" s="120">
        <v>5.3762842876380985E-3</v>
      </c>
      <c r="K9" s="120">
        <v>4.3105438963207347E-3</v>
      </c>
      <c r="L9" s="276" t="s">
        <v>1032</v>
      </c>
      <c r="AE9" s="233">
        <v>4.25561726106399</v>
      </c>
      <c r="AF9" s="236" t="s">
        <v>871</v>
      </c>
      <c r="AG9" s="235">
        <f t="shared" si="9"/>
        <v>42.556172610639898</v>
      </c>
      <c r="AH9" s="233">
        <v>4.25561726106399</v>
      </c>
      <c r="AI9">
        <v>10</v>
      </c>
      <c r="AJ9" s="183" t="s">
        <v>840</v>
      </c>
      <c r="AK9" s="233">
        <v>4.25561726106399</v>
      </c>
      <c r="AL9" s="233">
        <v>4.2556139174437995</v>
      </c>
      <c r="AM9" s="233">
        <v>6.1538197990822399</v>
      </c>
      <c r="AN9" s="234">
        <v>27.669866859401925</v>
      </c>
      <c r="AO9" s="233">
        <v>12.632764178642576</v>
      </c>
      <c r="AP9" s="233"/>
      <c r="AQ9" s="233"/>
      <c r="AR9" s="233"/>
      <c r="BB9">
        <v>-23000</v>
      </c>
      <c r="BC9">
        <f t="shared" si="0"/>
        <v>-2.4032685206344495E-2</v>
      </c>
      <c r="BD9">
        <f t="shared" si="1"/>
        <v>0.26866119277411332</v>
      </c>
      <c r="BE9">
        <f t="shared" si="2"/>
        <v>-0.29269387798045782</v>
      </c>
      <c r="BF9">
        <f t="shared" si="3"/>
        <v>0.64083505069838786</v>
      </c>
      <c r="BG9">
        <f t="shared" si="4"/>
        <v>-0.81861975595206316</v>
      </c>
      <c r="BH9">
        <f t="shared" si="5"/>
        <v>-2.9253342964666458</v>
      </c>
      <c r="BI9">
        <f t="shared" si="6"/>
        <v>-9.2121263256236734</v>
      </c>
      <c r="BJ9">
        <f t="shared" si="7"/>
        <v>9.7414204825730408</v>
      </c>
      <c r="BK9">
        <f t="shared" si="7"/>
        <v>9.7416972107839861</v>
      </c>
      <c r="BL9">
        <f t="shared" si="7"/>
        <v>9.7409053433589765</v>
      </c>
      <c r="BM9">
        <f t="shared" si="7"/>
        <v>9.7431718480056659</v>
      </c>
      <c r="BN9">
        <f t="shared" si="7"/>
        <v>9.7366890593748625</v>
      </c>
      <c r="BO9">
        <f t="shared" si="7"/>
        <v>9.7552687201851924</v>
      </c>
      <c r="BP9">
        <f t="shared" si="7"/>
        <v>9.702309051273641</v>
      </c>
      <c r="BQ9">
        <f t="shared" si="8"/>
        <v>9.8560202593501991</v>
      </c>
    </row>
    <row r="10" spans="1:69" ht="13.5" thickBot="1" x14ac:dyDescent="0.25">
      <c r="C10" s="6" t="s">
        <v>30</v>
      </c>
      <c r="D10" s="6" t="s">
        <v>31</v>
      </c>
      <c r="G10" s="10"/>
      <c r="H10" s="10" t="s">
        <v>1031</v>
      </c>
      <c r="I10" s="10"/>
      <c r="J10" s="10"/>
      <c r="K10" s="10"/>
      <c r="AE10" s="238">
        <v>-4.9025465763318108</v>
      </c>
      <c r="AF10" s="186" t="s">
        <v>841</v>
      </c>
      <c r="AG10" s="237">
        <f t="shared" si="9"/>
        <v>-49025.465763318105</v>
      </c>
      <c r="AH10" s="238">
        <v>-4.9025465763318108</v>
      </c>
      <c r="AI10">
        <v>10000</v>
      </c>
      <c r="AJ10" s="183" t="s">
        <v>842</v>
      </c>
      <c r="AK10" s="238">
        <v>-4.9025465763318108</v>
      </c>
      <c r="AL10" s="238">
        <v>-4.9028059268620323</v>
      </c>
      <c r="AM10" s="238">
        <v>-4.4181656400962135</v>
      </c>
      <c r="AN10" s="239">
        <v>2.5198467571441756</v>
      </c>
      <c r="AO10" s="238">
        <v>-2.2179059139366073</v>
      </c>
      <c r="AP10" s="238"/>
      <c r="AQ10" s="238"/>
      <c r="AR10" s="238"/>
      <c r="BB10">
        <v>-22000</v>
      </c>
      <c r="BC10">
        <f t="shared" si="0"/>
        <v>-3.6004995832281894E-2</v>
      </c>
      <c r="BD10">
        <f t="shared" si="1"/>
        <v>0.26121208986176303</v>
      </c>
      <c r="BE10">
        <f t="shared" si="2"/>
        <v>-0.29721708569404492</v>
      </c>
      <c r="BF10">
        <f t="shared" si="3"/>
        <v>0.64260366435111749</v>
      </c>
      <c r="BG10">
        <f t="shared" si="4"/>
        <v>-0.83070871165267701</v>
      </c>
      <c r="BH10">
        <f t="shared" si="5"/>
        <v>-2.9039584630888293</v>
      </c>
      <c r="BI10">
        <f t="shared" si="6"/>
        <v>-8.3766542930750685</v>
      </c>
      <c r="BJ10">
        <f t="shared" si="7"/>
        <v>9.7723974441565424</v>
      </c>
      <c r="BK10">
        <f t="shared" si="7"/>
        <v>9.7726795893242233</v>
      </c>
      <c r="BL10">
        <f t="shared" si="7"/>
        <v>9.7718635533279308</v>
      </c>
      <c r="BM10">
        <f t="shared" si="7"/>
        <v>9.77422439981979</v>
      </c>
      <c r="BN10">
        <f t="shared" si="7"/>
        <v>9.7673998150460726</v>
      </c>
      <c r="BO10">
        <f t="shared" si="7"/>
        <v>9.7871747536049547</v>
      </c>
      <c r="BP10">
        <f t="shared" si="7"/>
        <v>9.7302472089204919</v>
      </c>
      <c r="BQ10">
        <f t="shared" si="8"/>
        <v>9.8977662750756679</v>
      </c>
    </row>
    <row r="11" spans="1:69" ht="14.25" x14ac:dyDescent="0.2">
      <c r="A11" t="s">
        <v>26</v>
      </c>
      <c r="C11" s="198">
        <f ca="1">INTERCEPT(INDIRECT($D$9):G1994,INDIRECT($C$9):F1994)</f>
        <v>-0.31308128957219283</v>
      </c>
      <c r="D11" s="199">
        <f>AG3</f>
        <v>0.13812295758940776</v>
      </c>
      <c r="E11" s="11">
        <v>-0.19011920327945928</v>
      </c>
      <c r="G11" s="10"/>
      <c r="H11" s="10"/>
      <c r="I11" s="10"/>
      <c r="J11" s="10"/>
      <c r="K11" s="10"/>
      <c r="AF11" s="187" t="s">
        <v>843</v>
      </c>
      <c r="AG11" s="16">
        <f>1-AG7^2</f>
        <v>0.86477432501322493</v>
      </c>
      <c r="AH11" s="16">
        <f>SUM(AJ21:AJ1945)</f>
        <v>4.5826435367738953E-3</v>
      </c>
      <c r="AI11" s="187" t="s">
        <v>844</v>
      </c>
      <c r="AJ11" s="183"/>
      <c r="AK11" s="16">
        <v>4.5826435367738961E-3</v>
      </c>
      <c r="AL11" s="16">
        <v>4.5827289996561464E-3</v>
      </c>
      <c r="AM11" s="16">
        <v>4.173165501755202E-3</v>
      </c>
      <c r="AN11" s="16">
        <v>2.3603084205630964E-2</v>
      </c>
      <c r="AO11" s="16">
        <v>1.6381668215193615E-2</v>
      </c>
      <c r="AP11" s="16"/>
      <c r="AQ11" s="16"/>
      <c r="AR11" s="16"/>
      <c r="BB11">
        <v>-21000</v>
      </c>
      <c r="BC11">
        <f t="shared" si="0"/>
        <v>-4.7542896095343568E-2</v>
      </c>
      <c r="BD11">
        <f t="shared" si="1"/>
        <v>0.2539242167193706</v>
      </c>
      <c r="BE11">
        <f t="shared" si="2"/>
        <v>-0.30146711281471417</v>
      </c>
      <c r="BF11">
        <f t="shared" si="3"/>
        <v>0.64454731883756644</v>
      </c>
      <c r="BG11">
        <f t="shared" si="4"/>
        <v>-0.84248526953569425</v>
      </c>
      <c r="BH11">
        <f t="shared" si="5"/>
        <v>-2.882457975196552</v>
      </c>
      <c r="BI11">
        <f t="shared" si="6"/>
        <v>-7.674756885937871</v>
      </c>
      <c r="BJ11">
        <f t="shared" si="7"/>
        <v>9.8034651945788713</v>
      </c>
      <c r="BK11">
        <f t="shared" si="7"/>
        <v>9.8037484438991793</v>
      </c>
      <c r="BL11">
        <f t="shared" si="7"/>
        <v>9.8029194898676852</v>
      </c>
      <c r="BM11">
        <f t="shared" si="7"/>
        <v>9.8053462691311566</v>
      </c>
      <c r="BN11">
        <f t="shared" si="7"/>
        <v>9.7982484012997251</v>
      </c>
      <c r="BO11">
        <f t="shared" si="7"/>
        <v>9.8190656788213388</v>
      </c>
      <c r="BP11">
        <f t="shared" si="7"/>
        <v>9.7584772646455313</v>
      </c>
      <c r="BQ11">
        <f t="shared" si="8"/>
        <v>9.9395122908011366</v>
      </c>
    </row>
    <row r="12" spans="1:69" x14ac:dyDescent="0.2">
      <c r="A12" t="s">
        <v>27</v>
      </c>
      <c r="C12" s="198">
        <f ca="1">SLOPE(INDIRECT($D$9):G1994,INDIRECT($C$9):F1994)</f>
        <v>1.5871446596248427E-5</v>
      </c>
      <c r="D12" s="199">
        <f>AG4</f>
        <v>-3.8214330882973121E-6</v>
      </c>
      <c r="E12" s="12">
        <v>1.5185791772546127E-2</v>
      </c>
      <c r="F12" s="123"/>
      <c r="G12" s="10" t="s">
        <v>1025</v>
      </c>
      <c r="H12" s="10">
        <v>21</v>
      </c>
      <c r="I12" s="10">
        <f>H14+1</f>
        <v>35</v>
      </c>
      <c r="J12" s="10">
        <f>I14+1</f>
        <v>38</v>
      </c>
      <c r="K12" s="10">
        <f>J14+1</f>
        <v>103</v>
      </c>
      <c r="S12" s="5"/>
      <c r="AF12" s="188" t="s">
        <v>845</v>
      </c>
      <c r="AG12" s="16">
        <f>AG7*SIN(RADIANS(AG9))</f>
        <v>0.24870076804334315</v>
      </c>
      <c r="AJ12" s="183"/>
      <c r="BB12">
        <v>-20000</v>
      </c>
      <c r="BC12">
        <f t="shared" si="0"/>
        <v>-5.8640787269517186E-2</v>
      </c>
      <c r="BD12">
        <f t="shared" si="1"/>
        <v>0.24679757334693611</v>
      </c>
      <c r="BE12">
        <f t="shared" si="2"/>
        <v>-0.3054383606164533</v>
      </c>
      <c r="BF12">
        <f t="shared" si="3"/>
        <v>0.6466692181558843</v>
      </c>
      <c r="BG12">
        <f t="shared" si="4"/>
        <v>-0.85394357725627812</v>
      </c>
      <c r="BH12">
        <f t="shared" si="5"/>
        <v>-2.8608206924528439</v>
      </c>
      <c r="BI12">
        <f t="shared" si="6"/>
        <v>-7.0763614747975874</v>
      </c>
      <c r="BJ12">
        <f t="shared" ref="BJ12:BP21" si="11">$BQ12+$AG$7*SIN(BK12)</f>
        <v>9.8346321745743843</v>
      </c>
      <c r="BK12">
        <f t="shared" si="11"/>
        <v>9.8349124310300837</v>
      </c>
      <c r="BL12">
        <f t="shared" si="11"/>
        <v>9.8340815353739934</v>
      </c>
      <c r="BM12">
        <f t="shared" si="11"/>
        <v>9.8365458245004795</v>
      </c>
      <c r="BN12">
        <f t="shared" si="11"/>
        <v>9.8292448296047414</v>
      </c>
      <c r="BO12">
        <f t="shared" si="11"/>
        <v>9.8509441071038957</v>
      </c>
      <c r="BP12">
        <f t="shared" si="11"/>
        <v>9.7870227696948344</v>
      </c>
      <c r="BQ12">
        <f t="shared" si="8"/>
        <v>9.9812583065266072</v>
      </c>
    </row>
    <row r="13" spans="1:69" ht="16.5" thickBot="1" x14ac:dyDescent="0.35">
      <c r="A13" t="s">
        <v>29</v>
      </c>
      <c r="C13" s="5" t="s">
        <v>24</v>
      </c>
      <c r="D13" s="199">
        <f>AG5</f>
        <v>8.0614884978955313E-11</v>
      </c>
      <c r="E13" s="13">
        <v>2.7536693263975835E-2</v>
      </c>
      <c r="F13" s="123"/>
      <c r="G13" s="10" t="s">
        <v>1026</v>
      </c>
      <c r="H13" s="10" t="str">
        <f>H10&amp;H12</f>
        <v>AL21</v>
      </c>
      <c r="I13" s="10" t="str">
        <f>H10&amp;I12</f>
        <v>AL35</v>
      </c>
      <c r="J13" s="10" t="str">
        <f>H10&amp;J12</f>
        <v>AL38</v>
      </c>
      <c r="K13" s="10" t="str">
        <f>H10&amp;K12</f>
        <v>AL103</v>
      </c>
      <c r="AF13" s="189" t="s">
        <v>846</v>
      </c>
      <c r="AG13" s="190">
        <f>AG6*86400*300000/149600000</f>
        <v>59.244890161701178</v>
      </c>
      <c r="AH13" t="s">
        <v>847</v>
      </c>
      <c r="AJ13" s="183"/>
      <c r="BB13">
        <v>-19000</v>
      </c>
      <c r="BC13">
        <f t="shared" si="0"/>
        <v>-6.929296699803969E-2</v>
      </c>
      <c r="BD13">
        <f t="shared" si="1"/>
        <v>0.23983215974445957</v>
      </c>
      <c r="BE13">
        <f t="shared" si="2"/>
        <v>-0.30912512674249926</v>
      </c>
      <c r="BF13">
        <f t="shared" si="3"/>
        <v>0.64897288056963287</v>
      </c>
      <c r="BG13">
        <f t="shared" si="4"/>
        <v>-0.86507698975676006</v>
      </c>
      <c r="BH13">
        <f t="shared" si="5"/>
        <v>-2.8390341549536786</v>
      </c>
      <c r="BI13">
        <f t="shared" si="6"/>
        <v>-6.5597884039678611</v>
      </c>
      <c r="BJ13">
        <f t="shared" si="11"/>
        <v>9.8659069607570302</v>
      </c>
      <c r="BK13">
        <f t="shared" si="11"/>
        <v>9.8661804345831641</v>
      </c>
      <c r="BL13">
        <f t="shared" si="11"/>
        <v>9.865358078804606</v>
      </c>
      <c r="BM13">
        <f t="shared" si="11"/>
        <v>9.8678319282993119</v>
      </c>
      <c r="BN13">
        <f t="shared" si="11"/>
        <v>9.8603986578522704</v>
      </c>
      <c r="BO13">
        <f t="shared" si="11"/>
        <v>9.8828136466391925</v>
      </c>
      <c r="BP13">
        <f t="shared" si="11"/>
        <v>9.8159067256513577</v>
      </c>
      <c r="BQ13">
        <f t="shared" si="8"/>
        <v>10.023004322252076</v>
      </c>
    </row>
    <row r="14" spans="1:69" x14ac:dyDescent="0.2">
      <c r="A14" t="s">
        <v>34</v>
      </c>
      <c r="E14" s="124">
        <f>SUM(Q40:Q1124)</f>
        <v>6.7211721067161081</v>
      </c>
      <c r="G14" s="10" t="s">
        <v>1027</v>
      </c>
      <c r="H14" s="10">
        <f>H12+H19-1</f>
        <v>34</v>
      </c>
      <c r="I14" s="10">
        <f>H14+I19</f>
        <v>37</v>
      </c>
      <c r="J14" s="10">
        <f>I14+J19</f>
        <v>102</v>
      </c>
      <c r="K14" s="10">
        <f>J14+K19</f>
        <v>209</v>
      </c>
      <c r="R14" t="s">
        <v>1037</v>
      </c>
      <c r="S14" s="5">
        <f>COUNT(T21:T457)</f>
        <v>40</v>
      </c>
      <c r="AF14" s="189" t="s">
        <v>848</v>
      </c>
      <c r="AG14" s="16">
        <f>2*AG5*365.24/C8</f>
        <v>1.5891826283791002E-7</v>
      </c>
      <c r="AH14" t="s">
        <v>189</v>
      </c>
      <c r="AJ14" s="183"/>
      <c r="BB14">
        <v>-18000</v>
      </c>
      <c r="BC14">
        <f t="shared" si="0"/>
        <v>-7.9493624279036557E-2</v>
      </c>
      <c r="BD14">
        <f t="shared" si="1"/>
        <v>0.23302797591194091</v>
      </c>
      <c r="BE14">
        <f t="shared" si="2"/>
        <v>-0.31252160019097747</v>
      </c>
      <c r="BF14">
        <f t="shared" si="3"/>
        <v>0.6514621505331325</v>
      </c>
      <c r="BG14">
        <f t="shared" si="4"/>
        <v>-0.87587802337982223</v>
      </c>
      <c r="BH14">
        <f t="shared" si="5"/>
        <v>-2.8170855455917434</v>
      </c>
      <c r="BI14">
        <f t="shared" si="6"/>
        <v>-6.1090135164564057</v>
      </c>
      <c r="BJ14">
        <f t="shared" si="11"/>
        <v>9.8972982858295957</v>
      </c>
      <c r="BK14">
        <f t="shared" si="11"/>
        <v>9.8975615738996314</v>
      </c>
      <c r="BL14">
        <f t="shared" si="11"/>
        <v>9.8967575407624473</v>
      </c>
      <c r="BM14">
        <f t="shared" si="11"/>
        <v>9.8992139478297467</v>
      </c>
      <c r="BN14">
        <f t="shared" si="11"/>
        <v>9.8917189902003546</v>
      </c>
      <c r="BO14">
        <f t="shared" si="11"/>
        <v>9.9146789800830231</v>
      </c>
      <c r="BP14">
        <f t="shared" si="11"/>
        <v>9.8451515443552235</v>
      </c>
      <c r="BQ14">
        <f t="shared" si="8"/>
        <v>10.064750337977545</v>
      </c>
    </row>
    <row r="15" spans="1:69" ht="16.5" thickBot="1" x14ac:dyDescent="0.35">
      <c r="A15" s="4" t="s">
        <v>28</v>
      </c>
      <c r="C15" s="19">
        <f ca="1">(C7+C11)+(C8+C12)*INT(MAX(F21:F3507))</f>
        <v>58606.745926880103</v>
      </c>
      <c r="D15" s="16">
        <f>+C7+INT(MAX(F21:F1562))*C8+D11+D12*INT(MAX(F21:F3997))+D13*INT(MAX(F21:F4024)^2)</f>
        <v>58606.423851605934</v>
      </c>
      <c r="E15" s="108"/>
      <c r="F15" s="121"/>
      <c r="G15" s="10" t="s">
        <v>1026</v>
      </c>
      <c r="H15" s="10" t="str">
        <f>H10&amp;H14</f>
        <v>AL34</v>
      </c>
      <c r="I15" s="10" t="str">
        <f>H10&amp;I14</f>
        <v>AL37</v>
      </c>
      <c r="J15" s="10" t="str">
        <f>H10&amp;J14</f>
        <v>AL102</v>
      </c>
      <c r="K15" s="10" t="str">
        <f>H10&amp;K14</f>
        <v>AL209</v>
      </c>
      <c r="R15" s="10"/>
      <c r="S15" s="5"/>
      <c r="T15" s="257" t="s">
        <v>833</v>
      </c>
      <c r="U15" s="258" t="s">
        <v>834</v>
      </c>
      <c r="V15" s="259" t="s">
        <v>95</v>
      </c>
      <c r="W15" s="259" t="s">
        <v>1017</v>
      </c>
      <c r="X15" s="258" t="s">
        <v>836</v>
      </c>
      <c r="Y15" s="258" t="s">
        <v>1018</v>
      </c>
      <c r="Z15" s="260" t="s">
        <v>1019</v>
      </c>
      <c r="AA15" s="258" t="s">
        <v>1020</v>
      </c>
      <c r="AB15" s="258" t="s">
        <v>1021</v>
      </c>
      <c r="AC15" s="258" t="s">
        <v>1022</v>
      </c>
      <c r="AD15" s="258" t="s">
        <v>219</v>
      </c>
      <c r="AF15" s="188" t="s">
        <v>849</v>
      </c>
      <c r="AG15" s="191">
        <f>(AG10-AG2)/AI2</f>
        <v>-241302.86727668662</v>
      </c>
      <c r="AH15" t="s">
        <v>850</v>
      </c>
      <c r="AJ15" s="183"/>
      <c r="BB15">
        <v>-17000</v>
      </c>
      <c r="BC15">
        <f t="shared" si="0"/>
        <v>-8.9236834280693678E-2</v>
      </c>
      <c r="BD15">
        <f t="shared" si="1"/>
        <v>0.22638502184938014</v>
      </c>
      <c r="BE15">
        <f t="shared" si="2"/>
        <v>-0.31562185613007382</v>
      </c>
      <c r="BF15">
        <f t="shared" si="3"/>
        <v>0.65414121198358222</v>
      </c>
      <c r="BG15">
        <f t="shared" si="4"/>
        <v>-0.88633830501137412</v>
      </c>
      <c r="BH15">
        <f t="shared" si="5"/>
        <v>-2.7949616500468419</v>
      </c>
      <c r="BI15">
        <f t="shared" si="6"/>
        <v>-5.7119364794954395</v>
      </c>
      <c r="BJ15">
        <f t="shared" si="11"/>
        <v>9.9288150600346476</v>
      </c>
      <c r="BK15">
        <f t="shared" si="11"/>
        <v>9.9290652109140876</v>
      </c>
      <c r="BL15">
        <f t="shared" si="11"/>
        <v>9.92828840271941</v>
      </c>
      <c r="BM15">
        <f t="shared" si="11"/>
        <v>9.9307017609424264</v>
      </c>
      <c r="BN15">
        <f t="shared" si="11"/>
        <v>9.9232144850022301</v>
      </c>
      <c r="BO15">
        <f t="shared" si="11"/>
        <v>9.9465459403131451</v>
      </c>
      <c r="BP15">
        <f t="shared" si="11"/>
        <v>9.8747790088516094</v>
      </c>
      <c r="BQ15">
        <f t="shared" si="8"/>
        <v>10.106496353703013</v>
      </c>
    </row>
    <row r="16" spans="1:69" ht="16.5" thickBot="1" x14ac:dyDescent="0.35">
      <c r="A16" s="4" t="s">
        <v>14</v>
      </c>
      <c r="C16" s="19">
        <f ca="1">+C8+C12</f>
        <v>0.37056838144659626</v>
      </c>
      <c r="D16" s="16">
        <f>+C8+D12+2*D13*MAX(F21:F9425)</f>
        <v>0.3705566146224028</v>
      </c>
      <c r="E16" s="108"/>
      <c r="F16" s="94"/>
      <c r="G16" s="10"/>
      <c r="H16" s="10"/>
      <c r="I16" s="10"/>
      <c r="J16" s="10"/>
      <c r="K16" s="10"/>
      <c r="R16" s="283" t="s">
        <v>1035</v>
      </c>
      <c r="S16" s="10"/>
      <c r="T16" s="10">
        <f>ABS(SQRT(SUM(T21:T757)*$C17/$S14))</f>
        <v>3.1128403013054454E-3</v>
      </c>
      <c r="U16" s="10">
        <f t="shared" ref="U16:AD16" si="12">ABS(SQRT(SUM(U21:U757)*$C17/$S14))</f>
        <v>1.9974454930782993E-7</v>
      </c>
      <c r="V16" s="10">
        <f t="shared" si="12"/>
        <v>5.0454363171773944E-12</v>
      </c>
      <c r="W16" s="10">
        <f t="shared" si="12"/>
        <v>6.5989118743171177E-4</v>
      </c>
      <c r="X16" s="10">
        <f t="shared" si="12"/>
        <v>1.7149060754042607E-2</v>
      </c>
      <c r="Y16" s="10">
        <f t="shared" si="12"/>
        <v>3.5831642852209491</v>
      </c>
      <c r="Z16" s="10">
        <f t="shared" si="12"/>
        <v>2.4686467370165315</v>
      </c>
      <c r="AA16" s="10">
        <f t="shared" si="12"/>
        <v>3117.9518024925756</v>
      </c>
      <c r="AB16" s="10">
        <f t="shared" si="12"/>
        <v>0.11433408808976088</v>
      </c>
      <c r="AC16" s="10">
        <f t="shared" si="12"/>
        <v>0.37065879946177299</v>
      </c>
      <c r="AD16" s="10">
        <f t="shared" si="12"/>
        <v>9.9462025529708881E-9</v>
      </c>
      <c r="AF16" s="187" t="s">
        <v>851</v>
      </c>
      <c r="AG16" s="191">
        <f>365.24*AG8</f>
        <v>55771.455597082655</v>
      </c>
      <c r="AH16" t="s">
        <v>831</v>
      </c>
      <c r="AI16" s="16"/>
      <c r="AJ16" s="183"/>
      <c r="BB16">
        <v>-16000</v>
      </c>
      <c r="BC16">
        <f t="shared" si="0"/>
        <v>-9.851655291058703E-2</v>
      </c>
      <c r="BD16">
        <f t="shared" si="1"/>
        <v>0.21990329755677729</v>
      </c>
      <c r="BE16">
        <f t="shared" si="2"/>
        <v>-0.31841985046736432</v>
      </c>
      <c r="BF16">
        <f t="shared" si="3"/>
        <v>0.65701460305583215</v>
      </c>
      <c r="BG16">
        <f t="shared" si="4"/>
        <v>-0.89644851565269146</v>
      </c>
      <c r="BH16">
        <f t="shared" si="5"/>
        <v>-2.7726488143133605</v>
      </c>
      <c r="BI16">
        <f t="shared" si="6"/>
        <v>-5.3592486476997188</v>
      </c>
      <c r="BJ16">
        <f t="shared" si="11"/>
        <v>9.9604663936912559</v>
      </c>
      <c r="BK16">
        <f t="shared" si="11"/>
        <v>9.9607009566197178</v>
      </c>
      <c r="BL16">
        <f t="shared" si="11"/>
        <v>9.959959240151111</v>
      </c>
      <c r="BM16">
        <f t="shared" si="11"/>
        <v>9.9623057562284512</v>
      </c>
      <c r="BN16">
        <f t="shared" si="11"/>
        <v>9.9548933712442746</v>
      </c>
      <c r="BO16">
        <f t="shared" si="11"/>
        <v>9.9784215838741268</v>
      </c>
      <c r="BP16">
        <f t="shared" si="11"/>
        <v>9.9048102354342884</v>
      </c>
      <c r="BQ16">
        <f t="shared" si="8"/>
        <v>10.148242369428482</v>
      </c>
    </row>
    <row r="17" spans="1:69" ht="16.5" thickBot="1" x14ac:dyDescent="0.35">
      <c r="A17" s="29" t="s">
        <v>98</v>
      </c>
      <c r="C17">
        <f>COUNT(C21:C2172)</f>
        <v>189</v>
      </c>
      <c r="E17" s="108"/>
      <c r="F17" s="94"/>
      <c r="G17" s="266" t="s">
        <v>1024</v>
      </c>
      <c r="H17" s="267">
        <f ca="1">SQRT(H18/(H19-1))</f>
        <v>1.7085313823662372E-2</v>
      </c>
      <c r="I17" s="267">
        <f ca="1">SQRT(I18/(I19-1))</f>
        <v>4.6019425443540752E-3</v>
      </c>
      <c r="J17" s="267">
        <f ca="1">SQRT(J18/(J19-1))</f>
        <v>5.3762842876380985E-3</v>
      </c>
      <c r="K17" s="268">
        <f ca="1">SQRT(K18/(K19-1))</f>
        <v>4.3105438963207347E-3</v>
      </c>
      <c r="R17" s="10" t="s">
        <v>1036</v>
      </c>
      <c r="S17" s="10"/>
      <c r="T17" s="284">
        <f t="shared" ref="T17:AD17" si="13">ABS(T16/T1)</f>
        <v>2.2536733614978426E-2</v>
      </c>
      <c r="U17" s="284">
        <f t="shared" si="13"/>
        <v>5.2269539906252459E-2</v>
      </c>
      <c r="V17" s="284">
        <f t="shared" si="13"/>
        <v>6.25869071015175E-2</v>
      </c>
      <c r="W17" s="284">
        <f t="shared" si="13"/>
        <v>1.9298556850677346E-3</v>
      </c>
      <c r="X17" s="284">
        <f t="shared" si="13"/>
        <v>4.663486887340413E-2</v>
      </c>
      <c r="Y17" s="284">
        <f t="shared" si="13"/>
        <v>2.3465676294856411E-2</v>
      </c>
      <c r="Z17" s="284">
        <f t="shared" si="13"/>
        <v>5.800913441166277E-2</v>
      </c>
      <c r="AA17" s="284">
        <f t="shared" si="13"/>
        <v>6.3598616636203253E-2</v>
      </c>
      <c r="AB17" s="284">
        <f t="shared" si="13"/>
        <v>1.9298556850675381E-3</v>
      </c>
      <c r="AC17" s="284">
        <f t="shared" si="13"/>
        <v>4.1561279523528553E-2</v>
      </c>
      <c r="AD17" s="284">
        <f t="shared" si="13"/>
        <v>6.2586907101517958E-2</v>
      </c>
      <c r="AF17" s="187" t="s">
        <v>852</v>
      </c>
      <c r="AG17" s="192">
        <f>AG13^3/AG8^2</f>
        <v>8.9183683397412405</v>
      </c>
      <c r="AJ17" s="183"/>
      <c r="BB17">
        <v>-15000</v>
      </c>
      <c r="BC17">
        <f t="shared" si="0"/>
        <v>-0.10732661108312377</v>
      </c>
      <c r="BD17">
        <f t="shared" si="1"/>
        <v>0.21358280303413238</v>
      </c>
      <c r="BE17">
        <f t="shared" si="2"/>
        <v>-0.32090941411725615</v>
      </c>
      <c r="BF17">
        <f t="shared" si="3"/>
        <v>0.66008723226768806</v>
      </c>
      <c r="BG17">
        <f t="shared" si="4"/>
        <v>-0.90619832778175791</v>
      </c>
      <c r="BH17">
        <f t="shared" si="5"/>
        <v>-2.7501328996718954</v>
      </c>
      <c r="BI17">
        <f t="shared" si="6"/>
        <v>-5.0436715099881395</v>
      </c>
      <c r="BJ17">
        <f t="shared" si="11"/>
        <v>9.9922616206477599</v>
      </c>
      <c r="BK17">
        <f t="shared" si="11"/>
        <v>9.9924786772894212</v>
      </c>
      <c r="BL17">
        <f t="shared" si="11"/>
        <v>9.9917787592659799</v>
      </c>
      <c r="BM17">
        <f t="shared" si="11"/>
        <v>9.9940368279704366</v>
      </c>
      <c r="BN17">
        <f t="shared" si="11"/>
        <v>9.9867634738791367</v>
      </c>
      <c r="BO17">
        <f t="shared" si="11"/>
        <v>10.010314261532519</v>
      </c>
      <c r="BP17">
        <f t="shared" si="11"/>
        <v>9.9352656368509944</v>
      </c>
      <c r="BQ17">
        <f t="shared" si="8"/>
        <v>10.189988385153951</v>
      </c>
    </row>
    <row r="18" spans="1:69" ht="17.25" thickTop="1" thickBot="1" x14ac:dyDescent="0.35">
      <c r="A18" s="4" t="s">
        <v>212</v>
      </c>
      <c r="C18" s="240">
        <f ca="1">+C15</f>
        <v>58606.745926880103</v>
      </c>
      <c r="D18" s="241">
        <f ca="1">C16</f>
        <v>0.37056838144659626</v>
      </c>
      <c r="E18" s="108"/>
      <c r="F18" s="16"/>
      <c r="G18" s="269" t="s">
        <v>1028</v>
      </c>
      <c r="H18" s="270">
        <f ca="1">SUM(INDIRECT(H13):INDIRECT(H15))</f>
        <v>3.7948033298893717E-3</v>
      </c>
      <c r="I18" s="270">
        <f ca="1">SUM(INDIRECT(I13):INDIRECT(I15))</f>
        <v>4.2355750363072116E-5</v>
      </c>
      <c r="J18" s="270">
        <f ca="1">SUM(INDIRECT(J13):INDIRECT(J15))</f>
        <v>1.8498836954562751E-3</v>
      </c>
      <c r="K18" s="270">
        <f ca="1">SUM(INDIRECT(K13):INDIRECT(K15))</f>
        <v>1.9695636003034416E-3</v>
      </c>
      <c r="M18" s="216"/>
      <c r="S18" s="5">
        <f>SUM(S21:S5389)</f>
        <v>0</v>
      </c>
      <c r="AF18" s="242" t="s">
        <v>853</v>
      </c>
      <c r="AG18" s="193">
        <f>2*PI()/(AG8*365.2422)*AI2</f>
        <v>4.174601572546887E-5</v>
      </c>
      <c r="AH18" s="194" t="s">
        <v>854</v>
      </c>
      <c r="AI18" s="194"/>
      <c r="AJ18" s="195"/>
      <c r="BB18">
        <v>-14000</v>
      </c>
      <c r="BC18">
        <f t="shared" si="0"/>
        <v>-0.11566070865249423</v>
      </c>
      <c r="BD18">
        <f t="shared" si="1"/>
        <v>0.20742353828144539</v>
      </c>
      <c r="BE18">
        <f t="shared" si="2"/>
        <v>-0.32308424693393961</v>
      </c>
      <c r="BF18">
        <f t="shared" si="3"/>
        <v>0.66336439621442878</v>
      </c>
      <c r="BG18">
        <f t="shared" si="4"/>
        <v>-0.91557633582502751</v>
      </c>
      <c r="BH18">
        <f t="shared" si="5"/>
        <v>-2.7273992350020446</v>
      </c>
      <c r="BI18">
        <f t="shared" si="6"/>
        <v>-4.75943152140308</v>
      </c>
      <c r="BJ18">
        <f t="shared" si="11"/>
        <v>10.024210322476627</v>
      </c>
      <c r="BK18">
        <f t="shared" si="11"/>
        <v>10.024408500902704</v>
      </c>
      <c r="BL18">
        <f t="shared" si="11"/>
        <v>10.023755836929775</v>
      </c>
      <c r="BM18">
        <f t="shared" si="11"/>
        <v>10.025906366154164</v>
      </c>
      <c r="BN18">
        <f t="shared" si="11"/>
        <v>10.018832248394791</v>
      </c>
      <c r="BO18">
        <f t="shared" si="11"/>
        <v>10.042233685285636</v>
      </c>
      <c r="BP18">
        <f t="shared" si="11"/>
        <v>9.9661648867346653</v>
      </c>
      <c r="BQ18">
        <f t="shared" si="8"/>
        <v>10.23173440087942</v>
      </c>
    </row>
    <row r="19" spans="1:69" ht="13.5" thickBot="1" x14ac:dyDescent="0.25">
      <c r="A19" s="4" t="s">
        <v>213</v>
      </c>
      <c r="C19" s="23">
        <f>+D15</f>
        <v>58606.423851605934</v>
      </c>
      <c r="D19" s="24">
        <f>+D16</f>
        <v>0.3705566146224028</v>
      </c>
      <c r="E19" s="108"/>
      <c r="F19" s="122"/>
      <c r="G19" s="271" t="s">
        <v>1029</v>
      </c>
      <c r="H19" s="272">
        <f>COUNT(H21:H5389)</f>
        <v>14</v>
      </c>
      <c r="I19" s="272">
        <f>COUNT(I21:I5389)</f>
        <v>3</v>
      </c>
      <c r="J19" s="272">
        <f>COUNT(J21:J5389)</f>
        <v>65</v>
      </c>
      <c r="K19" s="272">
        <f>COUNT(K21:K5389)</f>
        <v>107</v>
      </c>
      <c r="M19" s="215"/>
      <c r="N19" s="274" t="s">
        <v>191</v>
      </c>
      <c r="Q19" s="277" t="s">
        <v>1033</v>
      </c>
      <c r="R19" s="278"/>
      <c r="S19" s="279">
        <f ca="1">20+C17*RAND()</f>
        <v>140.68769143801916</v>
      </c>
      <c r="AF19" s="196"/>
      <c r="AH19" s="196"/>
      <c r="BB19">
        <v>-13000</v>
      </c>
      <c r="BC19">
        <f t="shared" si="0"/>
        <v>-0.12351240800520275</v>
      </c>
      <c r="BD19">
        <f t="shared" si="1"/>
        <v>0.20142550329871628</v>
      </c>
      <c r="BE19">
        <f t="shared" si="2"/>
        <v>-0.32493791130391902</v>
      </c>
      <c r="BF19">
        <f t="shared" si="3"/>
        <v>0.66685179880097012</v>
      </c>
      <c r="BG19">
        <f t="shared" si="4"/>
        <v>-0.92456997902213478</v>
      </c>
      <c r="BH19">
        <f t="shared" si="5"/>
        <v>-2.7044325663159334</v>
      </c>
      <c r="BI19">
        <f t="shared" si="6"/>
        <v>-4.501889928626456</v>
      </c>
      <c r="BJ19">
        <f t="shared" si="11"/>
        <v>10.056322353243369</v>
      </c>
      <c r="BK19">
        <f t="shared" si="11"/>
        <v>10.056500824257075</v>
      </c>
      <c r="BL19">
        <f t="shared" si="11"/>
        <v>10.055899563310893</v>
      </c>
      <c r="BM19">
        <f t="shared" si="11"/>
        <v>10.057926241964209</v>
      </c>
      <c r="BN19">
        <f t="shared" si="11"/>
        <v>10.051106824910658</v>
      </c>
      <c r="BO19">
        <f t="shared" si="11"/>
        <v>10.074190991091665</v>
      </c>
      <c r="BP19">
        <f t="shared" si="11"/>
        <v>9.9975268853226087</v>
      </c>
      <c r="BQ19">
        <f t="shared" si="8"/>
        <v>10.273480416604889</v>
      </c>
    </row>
    <row r="20" spans="1:69" ht="15" thickBot="1" x14ac:dyDescent="0.25">
      <c r="A20" s="6" t="s">
        <v>16</v>
      </c>
      <c r="B20" s="6" t="s">
        <v>17</v>
      </c>
      <c r="C20" s="6" t="s">
        <v>18</v>
      </c>
      <c r="D20" s="6" t="s">
        <v>23</v>
      </c>
      <c r="E20" s="6" t="s">
        <v>19</v>
      </c>
      <c r="F20" s="6" t="s">
        <v>20</v>
      </c>
      <c r="G20" s="6" t="s">
        <v>21</v>
      </c>
      <c r="H20" s="9" t="s">
        <v>256</v>
      </c>
      <c r="I20" s="9" t="s">
        <v>257</v>
      </c>
      <c r="J20" s="9" t="s">
        <v>238</v>
      </c>
      <c r="K20" s="9" t="s">
        <v>234</v>
      </c>
      <c r="L20" s="9" t="s">
        <v>32</v>
      </c>
      <c r="M20" s="6" t="s">
        <v>25</v>
      </c>
      <c r="N20" s="275" t="s">
        <v>1030</v>
      </c>
      <c r="O20" s="6" t="s">
        <v>200</v>
      </c>
      <c r="P20" s="6" t="s">
        <v>180</v>
      </c>
      <c r="Q20" s="282" t="s">
        <v>201</v>
      </c>
      <c r="R20" s="281"/>
      <c r="S20" s="280" t="s">
        <v>1034</v>
      </c>
      <c r="AE20" s="6" t="s">
        <v>20</v>
      </c>
      <c r="AF20" s="9" t="s">
        <v>855</v>
      </c>
      <c r="AG20" s="9" t="s">
        <v>861</v>
      </c>
      <c r="AH20" s="9" t="s">
        <v>856</v>
      </c>
      <c r="AI20" s="9" t="s">
        <v>857</v>
      </c>
      <c r="AJ20" s="9" t="s">
        <v>858</v>
      </c>
      <c r="AK20" s="9" t="s">
        <v>859</v>
      </c>
      <c r="AL20" s="9" t="s">
        <v>202</v>
      </c>
      <c r="AM20" s="9" t="s">
        <v>817</v>
      </c>
      <c r="AN20" s="9" t="s">
        <v>818</v>
      </c>
      <c r="AO20" s="9" t="s">
        <v>819</v>
      </c>
      <c r="AP20" s="9" t="s">
        <v>860</v>
      </c>
      <c r="AQ20" s="9" t="s">
        <v>820</v>
      </c>
      <c r="AR20" s="9" t="s">
        <v>821</v>
      </c>
      <c r="AS20" s="6" t="s">
        <v>822</v>
      </c>
      <c r="AT20" s="6" t="s">
        <v>823</v>
      </c>
      <c r="AU20" s="6" t="s">
        <v>824</v>
      </c>
      <c r="AV20" s="6" t="s">
        <v>825</v>
      </c>
      <c r="AW20" s="6" t="s">
        <v>826</v>
      </c>
      <c r="AX20" s="6" t="s">
        <v>827</v>
      </c>
      <c r="AY20" s="6" t="s">
        <v>828</v>
      </c>
      <c r="AZ20" s="6" t="s">
        <v>151</v>
      </c>
      <c r="BA20" s="197"/>
      <c r="BB20">
        <v>-12000</v>
      </c>
      <c r="BC20">
        <f t="shared" si="0"/>
        <v>-0.13087512733513199</v>
      </c>
      <c r="BD20">
        <f t="shared" si="1"/>
        <v>0.19558869808594506</v>
      </c>
      <c r="BE20">
        <f t="shared" si="2"/>
        <v>-0.32646382542107705</v>
      </c>
      <c r="BF20">
        <f t="shared" si="3"/>
        <v>0.67055557202890181</v>
      </c>
      <c r="BG20">
        <f t="shared" si="4"/>
        <v>-0.93316545592622646</v>
      </c>
      <c r="BH20">
        <f t="shared" si="5"/>
        <v>-2.6812170033669127</v>
      </c>
      <c r="BI20">
        <f t="shared" si="6"/>
        <v>-4.2672767240819063</v>
      </c>
      <c r="BJ20">
        <f t="shared" si="11"/>
        <v>10.088607864697615</v>
      </c>
      <c r="BK20">
        <f t="shared" si="11"/>
        <v>10.088766321257969</v>
      </c>
      <c r="BL20">
        <f t="shared" si="11"/>
        <v>10.088219286704987</v>
      </c>
      <c r="BM20">
        <f t="shared" si="11"/>
        <v>10.090108789313147</v>
      </c>
      <c r="BN20">
        <f t="shared" si="11"/>
        <v>10.083594062036051</v>
      </c>
      <c r="BO20">
        <f t="shared" si="11"/>
        <v>10.106198796514171</v>
      </c>
      <c r="BP20">
        <f t="shared" si="11"/>
        <v>10.029369726523273</v>
      </c>
      <c r="BQ20">
        <f t="shared" si="8"/>
        <v>10.315226432330357</v>
      </c>
    </row>
    <row r="21" spans="1:69" x14ac:dyDescent="0.2">
      <c r="A21" s="243" t="s">
        <v>48</v>
      </c>
      <c r="B21" s="228"/>
      <c r="C21" s="244">
        <v>31215.385999999999</v>
      </c>
      <c r="D21" s="244"/>
      <c r="E21" s="228">
        <f t="shared" ref="E21:E52" si="14">+(C21-C$7)/C$8</f>
        <v>-24759.058780238731</v>
      </c>
      <c r="F21" s="50">
        <f t="shared" ref="F21:F34" si="15">ROUND(2*E21,0)/2</f>
        <v>-24759</v>
      </c>
      <c r="G21" s="228">
        <f>+C21-(C$7+F21*C$8)+S21*H$9</f>
        <v>-2.1781164999993052E-2</v>
      </c>
      <c r="H21" s="228">
        <f t="shared" ref="H21:H34" si="16">G21</f>
        <v>-2.1781164999993052E-2</v>
      </c>
      <c r="I21" s="228"/>
      <c r="J21" s="228"/>
      <c r="K21" s="228"/>
      <c r="L21" s="228">
        <f t="shared" ref="L21:L52" si="17">+D$11+D$12*F21+D$13*F21^2</f>
        <v>0.28215539536354606</v>
      </c>
      <c r="M21" s="245">
        <f t="shared" ref="M21:M52" si="18">+C21-15018.5</f>
        <v>16196.885999999999</v>
      </c>
      <c r="N21" s="273">
        <f t="shared" ref="N21:N52" si="19">+(L21-G21)^2</f>
        <v>9.2377432725619255E-2</v>
      </c>
      <c r="O21" s="5">
        <v>0.2</v>
      </c>
      <c r="P21" s="228">
        <f t="shared" ref="P21:P52" si="20">+G21-L21</f>
        <v>-0.30393656036353911</v>
      </c>
      <c r="Q21">
        <f t="shared" ref="Q21:Q52" si="21">O21*N21</f>
        <v>1.8475486545123852E-2</v>
      </c>
      <c r="S21" s="285"/>
      <c r="T21" s="286">
        <v>2.0380409312105571E-8</v>
      </c>
      <c r="U21" s="286">
        <v>8.7911079991505457E-17</v>
      </c>
      <c r="V21" s="286">
        <v>1.2855875866565315E-25</v>
      </c>
      <c r="W21" s="286">
        <v>1.1207638591687407E-10</v>
      </c>
      <c r="X21" s="286">
        <v>6.5980614427445217E-6</v>
      </c>
      <c r="Y21" s="286">
        <v>1.1917964596012591E-2</v>
      </c>
      <c r="Z21" s="286">
        <v>7.6029426262977885E-3</v>
      </c>
      <c r="AA21" s="286">
        <v>3913.3393793573364</v>
      </c>
      <c r="AB21" s="286">
        <v>3.3645030421088119E-6</v>
      </c>
      <c r="AC21" s="286">
        <v>1.4247540166212588E-4</v>
      </c>
      <c r="AD21" s="286">
        <v>4.9959583729420933E-19</v>
      </c>
      <c r="AE21">
        <f t="shared" ref="AE21:AE52" si="22">F21</f>
        <v>-24759</v>
      </c>
      <c r="AF21" s="228">
        <f t="shared" ref="AF21:AF52" si="23">AG$3+AG$4*AE21+AG$5*AE21^2+AM21</f>
        <v>-1.9359448452169747E-3</v>
      </c>
      <c r="AG21" s="228">
        <f t="shared" ref="AG21:AG52" si="24">IF(O21&lt;&gt;0,G21-AM21, -9999)</f>
        <v>0.26231017520876998</v>
      </c>
      <c r="AH21" s="228">
        <f t="shared" ref="AH21:AH52" si="25">+G21-L21</f>
        <v>-0.30393656036353911</v>
      </c>
      <c r="AI21" s="228">
        <f t="shared" ref="AI21:AI52" si="26">IF(O21&lt;&gt;0,G21-AF21, -9999)</f>
        <v>-1.9845220154776078E-2</v>
      </c>
      <c r="AJ21" s="228">
        <f t="shared" ref="AJ21:AJ52" si="27">+(G21-AF21)^2*O21</f>
        <v>7.8766552598306128E-5</v>
      </c>
      <c r="AK21">
        <f t="shared" ref="AK21:AK52" si="28">IF(O21&lt;&gt;0,G21-L21, -9999)</f>
        <v>-0.30393656036353911</v>
      </c>
      <c r="AL21" s="246">
        <f t="shared" ref="AL21:AL52" si="29">+(G21-AF21)^2</f>
        <v>3.9383276299153063E-4</v>
      </c>
      <c r="AM21">
        <f t="shared" ref="AM21:AM52" si="30">$AG$6*($AG$11/AN21*AO21+$AG$12)</f>
        <v>-0.28409134020876303</v>
      </c>
      <c r="AN21">
        <f t="shared" ref="AN21:AN52" si="31">1+$AG$7*COS(AQ21)</f>
        <v>0.63814015456085449</v>
      </c>
      <c r="AO21">
        <f t="shared" ref="AO21:AO52" si="32">SIN(AQ21+RADIANS($AG$9))</f>
        <v>-0.79661233391420994</v>
      </c>
      <c r="AP21">
        <f t="shared" ref="AP21:AP52" si="33">$AG$7*SIN(AQ21)</f>
        <v>-6.5445605242313826E-2</v>
      </c>
      <c r="AQ21">
        <f t="shared" ref="AQ21:AQ52" si="34">2*ATAN(AR21)</f>
        <v>-2.9626678104599748</v>
      </c>
      <c r="AR21">
        <f t="shared" ref="AR21:AR52" si="35">SQRT((1+$AG$7)/(1-$AG$7))*TAN(AS21/2)</f>
        <v>-11.148040891008272</v>
      </c>
      <c r="AS21" s="228">
        <f t="shared" ref="AS21:AY30" si="36">$AZ21+$AG$7*SIN(AT21)</f>
        <v>9.6871270601017283</v>
      </c>
      <c r="AT21" s="228">
        <f t="shared" si="36"/>
        <v>9.6873835070119441</v>
      </c>
      <c r="AU21" s="228">
        <f t="shared" si="36"/>
        <v>9.6866614425542323</v>
      </c>
      <c r="AV21" s="228">
        <f t="shared" si="36"/>
        <v>9.6886948811779021</v>
      </c>
      <c r="AW21" s="228">
        <f t="shared" si="36"/>
        <v>9.6829712476165586</v>
      </c>
      <c r="AX21" s="228">
        <f t="shared" si="36"/>
        <v>9.6991046841891571</v>
      </c>
      <c r="AY21" s="228">
        <f t="shared" si="36"/>
        <v>9.6538007110816757</v>
      </c>
      <c r="AZ21" s="228">
        <f t="shared" ref="AZ21:AZ52" si="37">RADIANS($AG$9)+$AG$18*(F21-AG$15)</f>
        <v>9.7825890176890997</v>
      </c>
      <c r="BB21">
        <v>-11000</v>
      </c>
      <c r="BC21">
        <f t="shared" si="0"/>
        <v>-0.13774213365411278</v>
      </c>
      <c r="BD21">
        <f t="shared" si="1"/>
        <v>0.18991312264313179</v>
      </c>
      <c r="BE21">
        <f t="shared" si="2"/>
        <v>-0.32765525629724457</v>
      </c>
      <c r="BF21">
        <f t="shared" si="3"/>
        <v>0.67448229834345486</v>
      </c>
      <c r="BG21">
        <f t="shared" si="4"/>
        <v>-0.94134762974034814</v>
      </c>
      <c r="BH21">
        <f t="shared" si="5"/>
        <v>-2.65773596315469</v>
      </c>
      <c r="BI21">
        <f t="shared" si="6"/>
        <v>-4.0524960862825923</v>
      </c>
      <c r="BJ21">
        <f t="shared" si="11"/>
        <v>10.121077331760567</v>
      </c>
      <c r="BK21">
        <f t="shared" si="11"/>
        <v>10.121215952881583</v>
      </c>
      <c r="BL21">
        <f t="shared" si="11"/>
        <v>10.120724659941866</v>
      </c>
      <c r="BM21">
        <f t="shared" si="11"/>
        <v>10.122466783082666</v>
      </c>
      <c r="BN21">
        <f t="shared" si="11"/>
        <v>10.116300610663366</v>
      </c>
      <c r="BO21">
        <f t="shared" si="11"/>
        <v>10.138271252401299</v>
      </c>
      <c r="BP21">
        <f t="shared" si="11"/>
        <v>10.061710666388032</v>
      </c>
      <c r="BQ21">
        <f t="shared" si="8"/>
        <v>10.356972448055826</v>
      </c>
    </row>
    <row r="22" spans="1:69" x14ac:dyDescent="0.2">
      <c r="A22" s="37" t="s">
        <v>82</v>
      </c>
      <c r="B22" s="37"/>
      <c r="C22" s="30">
        <v>31216.34</v>
      </c>
      <c r="D22" s="30"/>
      <c r="E22" s="228">
        <f t="shared" si="14"/>
        <v>-24756.484246335283</v>
      </c>
      <c r="F22" s="50">
        <f t="shared" si="15"/>
        <v>-24756.5</v>
      </c>
      <c r="G22" s="228">
        <f t="shared" ref="G22:G34" si="38">+C22-(C$7+F22*C$8)+S22*H$9</f>
        <v>5.837560001964448E-3</v>
      </c>
      <c r="H22" s="228">
        <f t="shared" si="16"/>
        <v>5.837560001964448E-3</v>
      </c>
      <c r="I22" s="247"/>
      <c r="J22" s="247"/>
      <c r="K22" s="247"/>
      <c r="L22" s="228">
        <f t="shared" si="17"/>
        <v>0.28213586256498235</v>
      </c>
      <c r="M22" s="245">
        <f t="shared" si="18"/>
        <v>16197.84</v>
      </c>
      <c r="N22" s="273">
        <f t="shared" si="19"/>
        <v>7.6340751999204981E-2</v>
      </c>
      <c r="O22" s="5">
        <v>0.2</v>
      </c>
      <c r="P22" s="228">
        <f t="shared" si="20"/>
        <v>-0.27629830256301791</v>
      </c>
      <c r="Q22">
        <f t="shared" si="21"/>
        <v>1.5268150399840997E-2</v>
      </c>
      <c r="S22" s="285"/>
      <c r="T22" s="286"/>
      <c r="U22" s="286"/>
      <c r="V22" s="286"/>
      <c r="W22" s="286"/>
      <c r="X22" s="286"/>
      <c r="Y22" s="286"/>
      <c r="Z22" s="286"/>
      <c r="AA22" s="286"/>
      <c r="AB22" s="286"/>
      <c r="AC22" s="286"/>
      <c r="AD22" s="286"/>
      <c r="AE22">
        <f t="shared" si="22"/>
        <v>-24756.5</v>
      </c>
      <c r="AF22" s="228">
        <f t="shared" si="23"/>
        <v>-1.9682779412587004E-3</v>
      </c>
      <c r="AG22" s="228">
        <f t="shared" si="24"/>
        <v>0.2899417005082055</v>
      </c>
      <c r="AH22" s="228">
        <f t="shared" si="25"/>
        <v>-0.27629830256301791</v>
      </c>
      <c r="AI22" s="228">
        <f t="shared" si="26"/>
        <v>7.8058379432231484E-3</v>
      </c>
      <c r="AJ22" s="228">
        <f t="shared" si="27"/>
        <v>1.2186221199172438E-5</v>
      </c>
      <c r="AK22">
        <f t="shared" si="28"/>
        <v>-0.27629830256301791</v>
      </c>
      <c r="AL22" s="246">
        <f t="shared" si="29"/>
        <v>6.093110599586219E-5</v>
      </c>
      <c r="AM22">
        <f t="shared" si="30"/>
        <v>-0.28410414050624105</v>
      </c>
      <c r="AN22">
        <f t="shared" si="31"/>
        <v>0.63814361339847836</v>
      </c>
      <c r="AO22">
        <f t="shared" si="32"/>
        <v>-0.79664427580482278</v>
      </c>
      <c r="AP22">
        <f t="shared" si="33"/>
        <v>-6.5464726857027089E-2</v>
      </c>
      <c r="AQ22">
        <f t="shared" si="34"/>
        <v>-2.9626149676084199</v>
      </c>
      <c r="AR22">
        <f t="shared" si="35"/>
        <v>-11.144731820753956</v>
      </c>
      <c r="AS22" s="228">
        <f t="shared" si="36"/>
        <v>9.6872040653612377</v>
      </c>
      <c r="AT22" s="228">
        <f t="shared" si="36"/>
        <v>9.6874605508130518</v>
      </c>
      <c r="AU22" s="228">
        <f t="shared" si="36"/>
        <v>9.686738362910285</v>
      </c>
      <c r="AV22" s="228">
        <f t="shared" si="36"/>
        <v>9.688772191389436</v>
      </c>
      <c r="AW22" s="228">
        <f t="shared" si="36"/>
        <v>9.6830473431503084</v>
      </c>
      <c r="AX22" s="228">
        <f t="shared" si="36"/>
        <v>9.6991845469161753</v>
      </c>
      <c r="AY22" s="228">
        <f t="shared" si="36"/>
        <v>9.6538691292777798</v>
      </c>
      <c r="AZ22" s="228">
        <f t="shared" si="37"/>
        <v>9.7826933827284144</v>
      </c>
      <c r="BB22">
        <v>-10000</v>
      </c>
      <c r="BC22">
        <f t="shared" si="0"/>
        <v>-0.14410653562100592</v>
      </c>
      <c r="BD22">
        <f t="shared" si="1"/>
        <v>0.18439877697027643</v>
      </c>
      <c r="BE22">
        <f t="shared" si="2"/>
        <v>-0.32850531259128235</v>
      </c>
      <c r="BF22">
        <f t="shared" si="3"/>
        <v>0.67863903453219532</v>
      </c>
      <c r="BG22">
        <f t="shared" si="4"/>
        <v>-0.94909992364414386</v>
      </c>
      <c r="BH22">
        <f t="shared" si="5"/>
        <v>-2.6339721101070532</v>
      </c>
      <c r="BI22">
        <f t="shared" si="6"/>
        <v>-3.854981857112036</v>
      </c>
      <c r="BJ22">
        <f t="shared" ref="BJ22:BP31" si="39">$BQ22+$AG$7*SIN(BK22)</f>
        <v>10.1537415782184</v>
      </c>
      <c r="BK22">
        <f t="shared" si="39"/>
        <v>10.153860979289432</v>
      </c>
      <c r="BL22">
        <f t="shared" si="39"/>
        <v>10.153425687735607</v>
      </c>
      <c r="BM22">
        <f t="shared" si="39"/>
        <v>10.155013414884234</v>
      </c>
      <c r="BN22">
        <f t="shared" si="39"/>
        <v>10.14923298779671</v>
      </c>
      <c r="BO22">
        <f t="shared" si="39"/>
        <v>10.170424087651163</v>
      </c>
      <c r="BP22">
        <f t="shared" si="39"/>
        <v>10.09456609304292</v>
      </c>
      <c r="BQ22">
        <f t="shared" si="8"/>
        <v>10.398718463781295</v>
      </c>
    </row>
    <row r="23" spans="1:69" x14ac:dyDescent="0.2">
      <c r="A23" s="37" t="s">
        <v>82</v>
      </c>
      <c r="B23" s="37"/>
      <c r="C23" s="30">
        <v>31219.26</v>
      </c>
      <c r="D23" s="30"/>
      <c r="E23" s="228">
        <f t="shared" si="14"/>
        <v>-24748.60412159939</v>
      </c>
      <c r="F23" s="50">
        <f t="shared" si="15"/>
        <v>-24748.5</v>
      </c>
      <c r="G23" s="228">
        <f t="shared" si="38"/>
        <v>-3.8582519999181386E-2</v>
      </c>
      <c r="H23" s="228">
        <f t="shared" si="16"/>
        <v>-3.8582519999181386E-2</v>
      </c>
      <c r="I23" s="247"/>
      <c r="J23" s="247"/>
      <c r="K23" s="247"/>
      <c r="L23" s="228">
        <f t="shared" si="17"/>
        <v>0.28207336438122893</v>
      </c>
      <c r="M23" s="245">
        <f t="shared" si="18"/>
        <v>16200.759999999998</v>
      </c>
      <c r="N23" s="273">
        <f t="shared" si="19"/>
        <v>0.10282019618778307</v>
      </c>
      <c r="O23" s="5">
        <v>0.2</v>
      </c>
      <c r="P23" s="228">
        <f t="shared" si="20"/>
        <v>-0.32065588438041032</v>
      </c>
      <c r="Q23">
        <f t="shared" si="21"/>
        <v>2.0564039237556616E-2</v>
      </c>
      <c r="S23" s="285"/>
      <c r="T23" s="286"/>
      <c r="U23" s="286"/>
      <c r="V23" s="286"/>
      <c r="W23" s="286"/>
      <c r="X23" s="286"/>
      <c r="Y23" s="286"/>
      <c r="Z23" s="286"/>
      <c r="AA23" s="286"/>
      <c r="AB23" s="286"/>
      <c r="AC23" s="286"/>
      <c r="AD23" s="286"/>
      <c r="AE23">
        <f t="shared" si="22"/>
        <v>-24748.5</v>
      </c>
      <c r="AF23" s="228">
        <f t="shared" si="23"/>
        <v>-2.0717262305988693E-3</v>
      </c>
      <c r="AG23" s="228">
        <f t="shared" si="24"/>
        <v>0.24556257061264641</v>
      </c>
      <c r="AH23" s="228">
        <f t="shared" si="25"/>
        <v>-0.32065588438041032</v>
      </c>
      <c r="AI23" s="228">
        <f t="shared" si="26"/>
        <v>-3.6510793768582517E-2</v>
      </c>
      <c r="AJ23" s="228">
        <f t="shared" si="27"/>
        <v>2.666076123223928E-4</v>
      </c>
      <c r="AK23">
        <f t="shared" si="28"/>
        <v>-0.32065588438041032</v>
      </c>
      <c r="AL23" s="246">
        <f t="shared" si="29"/>
        <v>1.3330380616119639E-3</v>
      </c>
      <c r="AM23">
        <f t="shared" si="30"/>
        <v>-0.2841450906118278</v>
      </c>
      <c r="AN23">
        <f t="shared" si="31"/>
        <v>0.63815468872370584</v>
      </c>
      <c r="AO23">
        <f t="shared" si="32"/>
        <v>-0.79674647725498504</v>
      </c>
      <c r="AP23">
        <f t="shared" si="33"/>
        <v>-6.5525916202193474E-2</v>
      </c>
      <c r="AQ23">
        <f t="shared" si="34"/>
        <v>-2.9624458665956683</v>
      </c>
      <c r="AR23">
        <f t="shared" si="35"/>
        <v>-11.134155636435439</v>
      </c>
      <c r="AS23" s="228">
        <f t="shared" si="36"/>
        <v>9.6874504850512384</v>
      </c>
      <c r="AT23" s="228">
        <f t="shared" si="36"/>
        <v>9.6877070936523086</v>
      </c>
      <c r="AU23" s="228">
        <f t="shared" si="36"/>
        <v>9.6869845111794444</v>
      </c>
      <c r="AV23" s="228">
        <f t="shared" si="36"/>
        <v>9.6890195861087918</v>
      </c>
      <c r="AW23" s="228">
        <f t="shared" si="36"/>
        <v>9.6832908533954907</v>
      </c>
      <c r="AX23" s="228">
        <f t="shared" si="36"/>
        <v>9.6994401068927534</v>
      </c>
      <c r="AY23" s="228">
        <f t="shared" si="36"/>
        <v>9.6540880769364836</v>
      </c>
      <c r="AZ23" s="228">
        <f t="shared" si="37"/>
        <v>9.7830273508542174</v>
      </c>
      <c r="BB23">
        <v>-9000</v>
      </c>
      <c r="BC23">
        <f t="shared" si="0"/>
        <v>-0.1499612763012993</v>
      </c>
      <c r="BD23">
        <f t="shared" si="1"/>
        <v>0.17904566106737896</v>
      </c>
      <c r="BE23">
        <f t="shared" si="2"/>
        <v>-0.32900693736867825</v>
      </c>
      <c r="BF23">
        <f t="shared" si="3"/>
        <v>0.68303333715249259</v>
      </c>
      <c r="BG23">
        <f t="shared" si="4"/>
        <v>-0.95640420521344538</v>
      </c>
      <c r="BH23">
        <f t="shared" si="5"/>
        <v>-2.6099072926696922</v>
      </c>
      <c r="BI23">
        <f t="shared" si="6"/>
        <v>-3.6725886593308541</v>
      </c>
      <c r="BJ23">
        <f t="shared" si="39"/>
        <v>10.186611802574289</v>
      </c>
      <c r="BK23">
        <f t="shared" si="39"/>
        <v>10.186712974541184</v>
      </c>
      <c r="BL23">
        <f t="shared" si="39"/>
        <v>10.186332774312817</v>
      </c>
      <c r="BM23">
        <f t="shared" si="39"/>
        <v>10.187762267274572</v>
      </c>
      <c r="BN23">
        <f t="shared" si="39"/>
        <v>10.182397660434463</v>
      </c>
      <c r="BO23">
        <f t="shared" si="39"/>
        <v>10.202674646051264</v>
      </c>
      <c r="BP23">
        <f t="shared" si="39"/>
        <v>10.127951498132697</v>
      </c>
      <c r="BQ23">
        <f t="shared" si="8"/>
        <v>10.440464479506764</v>
      </c>
    </row>
    <row r="24" spans="1:69" x14ac:dyDescent="0.2">
      <c r="A24" s="37" t="s">
        <v>82</v>
      </c>
      <c r="B24" s="37"/>
      <c r="C24" s="30">
        <v>31221.33</v>
      </c>
      <c r="D24" s="30"/>
      <c r="E24" s="228">
        <f t="shared" si="14"/>
        <v>-24743.01786879003</v>
      </c>
      <c r="F24" s="50">
        <f t="shared" si="15"/>
        <v>-24743</v>
      </c>
      <c r="G24" s="228">
        <f t="shared" si="38"/>
        <v>-6.6213249956490472E-3</v>
      </c>
      <c r="H24" s="228">
        <f t="shared" si="16"/>
        <v>-6.6213249956490472E-3</v>
      </c>
      <c r="I24" s="247"/>
      <c r="J24" s="247"/>
      <c r="K24" s="247"/>
      <c r="L24" s="228">
        <f t="shared" si="17"/>
        <v>0.28203040286555364</v>
      </c>
      <c r="M24" s="245">
        <f t="shared" si="18"/>
        <v>16202.830000000002</v>
      </c>
      <c r="N24" s="273">
        <f t="shared" si="19"/>
        <v>8.3319819997257821E-2</v>
      </c>
      <c r="O24" s="5">
        <v>0.2</v>
      </c>
      <c r="P24" s="228">
        <f t="shared" si="20"/>
        <v>-0.28865172786120269</v>
      </c>
      <c r="Q24">
        <f t="shared" si="21"/>
        <v>1.6663963999451564E-2</v>
      </c>
      <c r="S24" s="285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  <c r="AD24" s="286"/>
      <c r="AE24">
        <f t="shared" si="22"/>
        <v>-24743</v>
      </c>
      <c r="AF24" s="228">
        <f t="shared" si="23"/>
        <v>-2.1428313554235356E-3</v>
      </c>
      <c r="AG24" s="228">
        <f t="shared" si="24"/>
        <v>0.27755190922532813</v>
      </c>
      <c r="AH24" s="228">
        <f t="shared" si="25"/>
        <v>-0.28865172786120269</v>
      </c>
      <c r="AI24" s="228">
        <f t="shared" si="26"/>
        <v>-4.4784936402255116E-3</v>
      </c>
      <c r="AJ24" s="228">
        <f t="shared" si="27"/>
        <v>4.0113810571080709E-6</v>
      </c>
      <c r="AK24">
        <f t="shared" si="28"/>
        <v>-0.28865172786120269</v>
      </c>
      <c r="AL24" s="246">
        <f t="shared" si="29"/>
        <v>2.0056905285540354E-5</v>
      </c>
      <c r="AM24">
        <f t="shared" si="30"/>
        <v>-0.28417323422097718</v>
      </c>
      <c r="AN24">
        <f t="shared" si="31"/>
        <v>0.63816230923737249</v>
      </c>
      <c r="AO24">
        <f t="shared" si="32"/>
        <v>-0.79681672961394845</v>
      </c>
      <c r="AP24">
        <f t="shared" si="33"/>
        <v>-6.5567984034467688E-2</v>
      </c>
      <c r="AQ24">
        <f t="shared" si="34"/>
        <v>-2.9623296062106426</v>
      </c>
      <c r="AR24">
        <f t="shared" si="35"/>
        <v>-11.126895838646849</v>
      </c>
      <c r="AS24" s="228">
        <f t="shared" si="36"/>
        <v>9.6876199011173778</v>
      </c>
      <c r="AT24" s="228">
        <f t="shared" si="36"/>
        <v>9.6878765942210237</v>
      </c>
      <c r="AU24" s="228">
        <f t="shared" si="36"/>
        <v>9.6871537408826907</v>
      </c>
      <c r="AV24" s="228">
        <f t="shared" si="36"/>
        <v>9.6891896717850923</v>
      </c>
      <c r="AW24" s="228">
        <f t="shared" si="36"/>
        <v>9.6834582707018573</v>
      </c>
      <c r="AX24" s="228">
        <f t="shared" si="36"/>
        <v>9.6996158037138009</v>
      </c>
      <c r="AY24" s="228">
        <f t="shared" si="36"/>
        <v>9.6542386117932892</v>
      </c>
      <c r="AZ24" s="228">
        <f t="shared" si="37"/>
        <v>9.7832569539407075</v>
      </c>
      <c r="BB24">
        <v>-8000</v>
      </c>
      <c r="BC24">
        <f t="shared" si="0"/>
        <v>-0.1552991259963076</v>
      </c>
      <c r="BD24">
        <f t="shared" si="1"/>
        <v>0.1738537749344394</v>
      </c>
      <c r="BE24">
        <f t="shared" si="2"/>
        <v>-0.32915290093074701</v>
      </c>
      <c r="BF24">
        <f t="shared" si="3"/>
        <v>0.68767328944798423</v>
      </c>
      <c r="BG24">
        <f t="shared" si="4"/>
        <v>-0.96324065897663258</v>
      </c>
      <c r="BH24">
        <f t="shared" si="5"/>
        <v>-2.5855224759800404</v>
      </c>
      <c r="BI24">
        <f t="shared" si="6"/>
        <v>-3.5035088043727467</v>
      </c>
      <c r="BJ24">
        <f t="shared" si="39"/>
        <v>10.219699604061056</v>
      </c>
      <c r="BK24">
        <f t="shared" si="39"/>
        <v>10.219783844303373</v>
      </c>
      <c r="BL24">
        <f t="shared" si="39"/>
        <v>10.21945677064623</v>
      </c>
      <c r="BM24">
        <f t="shared" si="39"/>
        <v>10.220727287484159</v>
      </c>
      <c r="BN24">
        <f t="shared" si="39"/>
        <v>10.215801139429509</v>
      </c>
      <c r="BO24">
        <f t="shared" si="39"/>
        <v>10.235041914123647</v>
      </c>
      <c r="BP24">
        <f t="shared" si="39"/>
        <v>10.161881449827023</v>
      </c>
      <c r="BQ24">
        <f t="shared" si="8"/>
        <v>10.482210495232232</v>
      </c>
    </row>
    <row r="25" spans="1:69" x14ac:dyDescent="0.2">
      <c r="A25" s="37" t="s">
        <v>82</v>
      </c>
      <c r="B25" s="37"/>
      <c r="C25" s="30">
        <v>31225.4</v>
      </c>
      <c r="D25" s="30"/>
      <c r="E25" s="228">
        <f t="shared" si="14"/>
        <v>-24732.03427027116</v>
      </c>
      <c r="F25" s="50">
        <f t="shared" si="15"/>
        <v>-24732</v>
      </c>
      <c r="G25" s="228">
        <f t="shared" si="38"/>
        <v>-1.2698934995569289E-2</v>
      </c>
      <c r="H25" s="228">
        <f t="shared" si="16"/>
        <v>-1.2698934995569289E-2</v>
      </c>
      <c r="I25" s="247"/>
      <c r="J25" s="247"/>
      <c r="K25" s="247"/>
      <c r="L25" s="228">
        <f t="shared" si="17"/>
        <v>0.28194449446580472</v>
      </c>
      <c r="M25" s="245">
        <f t="shared" si="18"/>
        <v>16206.900000000001</v>
      </c>
      <c r="N25" s="273">
        <f t="shared" si="19"/>
        <v>8.6814750524759676E-2</v>
      </c>
      <c r="O25" s="5">
        <v>0.2</v>
      </c>
      <c r="P25" s="228">
        <f t="shared" si="20"/>
        <v>-0.29464342946137401</v>
      </c>
      <c r="Q25">
        <f t="shared" si="21"/>
        <v>1.7362950104951935E-2</v>
      </c>
      <c r="S25" s="285"/>
      <c r="T25" s="286"/>
      <c r="U25" s="286"/>
      <c r="V25" s="286"/>
      <c r="W25" s="286"/>
      <c r="X25" s="286"/>
      <c r="Y25" s="286"/>
      <c r="Z25" s="286"/>
      <c r="AA25" s="286"/>
      <c r="AB25" s="286"/>
      <c r="AC25" s="286"/>
      <c r="AD25" s="286"/>
      <c r="AE25">
        <f t="shared" si="22"/>
        <v>-24732</v>
      </c>
      <c r="AF25" s="228">
        <f t="shared" si="23"/>
        <v>-2.2850035311351435E-3</v>
      </c>
      <c r="AG25" s="228">
        <f t="shared" si="24"/>
        <v>0.27153056300137057</v>
      </c>
      <c r="AH25" s="228">
        <f t="shared" si="25"/>
        <v>-0.29464342946137401</v>
      </c>
      <c r="AI25" s="228">
        <f t="shared" si="26"/>
        <v>-1.0413931464434145E-2</v>
      </c>
      <c r="AJ25" s="228">
        <f t="shared" si="27"/>
        <v>2.1689993709186302E-5</v>
      </c>
      <c r="AK25">
        <f t="shared" si="28"/>
        <v>-0.29464342946137401</v>
      </c>
      <c r="AL25" s="246">
        <f t="shared" si="29"/>
        <v>1.084499685459315E-4</v>
      </c>
      <c r="AM25">
        <f t="shared" si="30"/>
        <v>-0.28422949799693986</v>
      </c>
      <c r="AN25">
        <f t="shared" si="31"/>
        <v>0.63817756548932891</v>
      </c>
      <c r="AO25">
        <f t="shared" si="32"/>
        <v>-0.79695720710297269</v>
      </c>
      <c r="AP25">
        <f t="shared" si="33"/>
        <v>-6.5652120084169943E-2</v>
      </c>
      <c r="AQ25">
        <f t="shared" si="34"/>
        <v>-2.9620970770263342</v>
      </c>
      <c r="AR25">
        <f t="shared" si="35"/>
        <v>-11.11240385709243</v>
      </c>
      <c r="AS25" s="228">
        <f t="shared" si="36"/>
        <v>9.6879587394383222</v>
      </c>
      <c r="AT25" s="228">
        <f t="shared" si="36"/>
        <v>9.6882156011497056</v>
      </c>
      <c r="AU25" s="228">
        <f t="shared" si="36"/>
        <v>9.6874922070621725</v>
      </c>
      <c r="AV25" s="228">
        <f t="shared" si="36"/>
        <v>9.6895298475592941</v>
      </c>
      <c r="AW25" s="228">
        <f t="shared" si="36"/>
        <v>9.6837931151321204</v>
      </c>
      <c r="AX25" s="228">
        <f t="shared" si="36"/>
        <v>9.6999671957355265</v>
      </c>
      <c r="AY25" s="228">
        <f t="shared" si="36"/>
        <v>9.654539701915672</v>
      </c>
      <c r="AZ25" s="228">
        <f t="shared" si="37"/>
        <v>9.7837161601136877</v>
      </c>
      <c r="BB25">
        <v>-7000</v>
      </c>
      <c r="BC25">
        <f t="shared" si="0"/>
        <v>-0.16011267530556728</v>
      </c>
      <c r="BD25">
        <f t="shared" si="1"/>
        <v>0.16882311857145776</v>
      </c>
      <c r="BE25">
        <f t="shared" si="2"/>
        <v>-0.32893579387702504</v>
      </c>
      <c r="BF25">
        <f t="shared" si="3"/>
        <v>0.69256752969434565</v>
      </c>
      <c r="BG25">
        <f t="shared" si="4"/>
        <v>-0.96958764608454739</v>
      </c>
      <c r="BH25">
        <f t="shared" si="5"/>
        <v>-2.5607976702397575</v>
      </c>
      <c r="BI25">
        <f t="shared" si="6"/>
        <v>-3.346208133133032</v>
      </c>
      <c r="BJ25">
        <f t="shared" si="39"/>
        <v>10.253017008869232</v>
      </c>
      <c r="BK25">
        <f t="shared" si="39"/>
        <v>10.253085846886222</v>
      </c>
      <c r="BL25">
        <f t="shared" si="39"/>
        <v>10.252809020633681</v>
      </c>
      <c r="BM25">
        <f t="shared" si="39"/>
        <v>10.253922761832369</v>
      </c>
      <c r="BN25">
        <f t="shared" si="39"/>
        <v>10.249450083140998</v>
      </c>
      <c r="BO25">
        <f t="shared" si="39"/>
        <v>10.26754653886052</v>
      </c>
      <c r="BP25">
        <f t="shared" si="39"/>
        <v>10.19636956743576</v>
      </c>
      <c r="BQ25">
        <f t="shared" si="8"/>
        <v>10.523956510957701</v>
      </c>
    </row>
    <row r="26" spans="1:69" x14ac:dyDescent="0.2">
      <c r="A26" s="37" t="s">
        <v>82</v>
      </c>
      <c r="B26" s="37"/>
      <c r="C26" s="30">
        <v>31241.33</v>
      </c>
      <c r="D26" s="30"/>
      <c r="E26" s="228">
        <f t="shared" si="14"/>
        <v>-24689.044411694838</v>
      </c>
      <c r="F26" s="50">
        <f t="shared" si="15"/>
        <v>-24689</v>
      </c>
      <c r="G26" s="228">
        <f t="shared" si="38"/>
        <v>-1.645686499614385E-2</v>
      </c>
      <c r="H26" s="228">
        <f t="shared" si="16"/>
        <v>-1.645686499614385E-2</v>
      </c>
      <c r="I26" s="247"/>
      <c r="J26" s="247"/>
      <c r="K26" s="247"/>
      <c r="L26" s="228">
        <f t="shared" si="17"/>
        <v>0.28160885790909446</v>
      </c>
      <c r="M26" s="245">
        <f t="shared" si="18"/>
        <v>16222.830000000002</v>
      </c>
      <c r="N26" s="273">
        <f t="shared" si="19"/>
        <v>8.8843175171022304E-2</v>
      </c>
      <c r="O26" s="5">
        <v>0.2</v>
      </c>
      <c r="P26" s="228">
        <f t="shared" si="20"/>
        <v>-0.29806572290523831</v>
      </c>
      <c r="Q26">
        <f t="shared" si="21"/>
        <v>1.776863503420446E-2</v>
      </c>
      <c r="S26" s="285"/>
      <c r="T26" s="286"/>
      <c r="U26" s="286"/>
      <c r="V26" s="286"/>
      <c r="W26" s="286"/>
      <c r="X26" s="286"/>
      <c r="Y26" s="286"/>
      <c r="Z26" s="286"/>
      <c r="AA26" s="286"/>
      <c r="AB26" s="286"/>
      <c r="AC26" s="286"/>
      <c r="AD26" s="286"/>
      <c r="AE26">
        <f t="shared" si="22"/>
        <v>-24689</v>
      </c>
      <c r="AF26" s="228">
        <f t="shared" si="23"/>
        <v>-2.8402802740744582E-3</v>
      </c>
      <c r="AG26" s="228">
        <f t="shared" si="24"/>
        <v>0.26799227318702507</v>
      </c>
      <c r="AH26" s="228">
        <f t="shared" si="25"/>
        <v>-0.29806572290523831</v>
      </c>
      <c r="AI26" s="228">
        <f t="shared" si="26"/>
        <v>-1.3616584722069391E-2</v>
      </c>
      <c r="AJ26" s="228">
        <f t="shared" si="27"/>
        <v>3.7082275898658718E-5</v>
      </c>
      <c r="AK26">
        <f t="shared" si="28"/>
        <v>-0.29806572290523831</v>
      </c>
      <c r="AL26" s="246">
        <f t="shared" si="29"/>
        <v>1.8541137949329358E-4</v>
      </c>
      <c r="AM26">
        <f t="shared" si="30"/>
        <v>-0.28444913818316891</v>
      </c>
      <c r="AN26">
        <f t="shared" si="31"/>
        <v>0.63823739839160276</v>
      </c>
      <c r="AO26">
        <f t="shared" si="32"/>
        <v>-0.79750599794649324</v>
      </c>
      <c r="AP26">
        <f t="shared" si="33"/>
        <v>-6.5981020485433153E-2</v>
      </c>
      <c r="AQ26">
        <f t="shared" si="34"/>
        <v>-2.9611879913979857</v>
      </c>
      <c r="AR26">
        <f t="shared" si="35"/>
        <v>-11.056104227857515</v>
      </c>
      <c r="AS26" s="228">
        <f t="shared" si="36"/>
        <v>9.6892833685993889</v>
      </c>
      <c r="AT26" s="228">
        <f t="shared" si="36"/>
        <v>9.6895408843264939</v>
      </c>
      <c r="AU26" s="228">
        <f t="shared" si="36"/>
        <v>9.6888153889721931</v>
      </c>
      <c r="AV26" s="228">
        <f t="shared" si="36"/>
        <v>9.6908596823121069</v>
      </c>
      <c r="AW26" s="228">
        <f t="shared" si="36"/>
        <v>9.6851021783121478</v>
      </c>
      <c r="AX26" s="228">
        <f t="shared" si="36"/>
        <v>9.7013407983614677</v>
      </c>
      <c r="AY26" s="228">
        <f t="shared" si="36"/>
        <v>9.6557169522499695</v>
      </c>
      <c r="AZ26" s="228">
        <f t="shared" si="37"/>
        <v>9.7855112387898835</v>
      </c>
      <c r="BB26">
        <v>-6000</v>
      </c>
      <c r="BC26">
        <f t="shared" si="0"/>
        <v>-0.16439432860766443</v>
      </c>
      <c r="BD26">
        <f t="shared" si="1"/>
        <v>0.16395369197843404</v>
      </c>
      <c r="BE26">
        <f t="shared" si="2"/>
        <v>-0.32834802058609847</v>
      </c>
      <c r="BF26">
        <f t="shared" si="3"/>
        <v>0.69772528089026742</v>
      </c>
      <c r="BG26">
        <f t="shared" si="4"/>
        <v>-0.97542154999430475</v>
      </c>
      <c r="BH26">
        <f t="shared" si="5"/>
        <v>-2.5357118543348003</v>
      </c>
      <c r="BI26">
        <f t="shared" si="6"/>
        <v>-3.199375939616512</v>
      </c>
      <c r="BJ26">
        <f t="shared" si="39"/>
        <v>10.286576496699253</v>
      </c>
      <c r="BK26">
        <f t="shared" si="39"/>
        <v>10.286631617860197</v>
      </c>
      <c r="BL26">
        <f t="shared" si="39"/>
        <v>10.286401405597775</v>
      </c>
      <c r="BM26">
        <f t="shared" si="39"/>
        <v>10.287363292106972</v>
      </c>
      <c r="BN26">
        <f t="shared" si="39"/>
        <v>10.28335141056403</v>
      </c>
      <c r="BO26">
        <f t="shared" si="39"/>
        <v>10.300210834199637</v>
      </c>
      <c r="BP26">
        <f t="shared" si="39"/>
        <v>10.231428497677641</v>
      </c>
      <c r="BQ26">
        <f t="shared" si="8"/>
        <v>10.56570252668317</v>
      </c>
    </row>
    <row r="27" spans="1:69" x14ac:dyDescent="0.2">
      <c r="A27" s="37" t="s">
        <v>82</v>
      </c>
      <c r="B27" s="37"/>
      <c r="C27" s="30">
        <v>31244.31</v>
      </c>
      <c r="D27" s="30"/>
      <c r="E27" s="228">
        <f t="shared" si="14"/>
        <v>-24681.002366587658</v>
      </c>
      <c r="F27" s="50">
        <f t="shared" si="15"/>
        <v>-24681</v>
      </c>
      <c r="G27" s="228">
        <f t="shared" si="38"/>
        <v>-8.769449959800113E-4</v>
      </c>
      <c r="H27" s="228">
        <f t="shared" si="16"/>
        <v>-8.769449959800113E-4</v>
      </c>
      <c r="I27" s="247"/>
      <c r="J27" s="247"/>
      <c r="K27" s="247"/>
      <c r="L27" s="228">
        <f t="shared" si="17"/>
        <v>0.28154644678941682</v>
      </c>
      <c r="M27" s="245">
        <f t="shared" si="18"/>
        <v>16225.810000000001</v>
      </c>
      <c r="N27" s="273">
        <f t="shared" si="19"/>
        <v>7.9762972227567758E-2</v>
      </c>
      <c r="O27" s="5">
        <v>0.2</v>
      </c>
      <c r="P27" s="228">
        <f t="shared" si="20"/>
        <v>-0.28242339178539683</v>
      </c>
      <c r="Q27">
        <f t="shared" si="21"/>
        <v>1.5952594445513554E-2</v>
      </c>
      <c r="S27" s="285"/>
      <c r="T27" s="286">
        <v>5.830797623498402E-8</v>
      </c>
      <c r="U27" s="286">
        <v>3.5371575835177445E-17</v>
      </c>
      <c r="V27" s="286">
        <v>1.2015137107940979E-25</v>
      </c>
      <c r="W27" s="286">
        <v>7.5751033713438139E-11</v>
      </c>
      <c r="X27" s="286">
        <v>8.2807544232890974E-6</v>
      </c>
      <c r="Y27" s="286">
        <v>5.3143944266987302E-3</v>
      </c>
      <c r="Z27" s="286">
        <v>2.6495867176835708E-3</v>
      </c>
      <c r="AA27" s="286">
        <v>2747.26033159601</v>
      </c>
      <c r="AB27" s="286">
        <v>2.2740257128036359E-6</v>
      </c>
      <c r="AC27" s="286">
        <v>6.1464489053041438E-5</v>
      </c>
      <c r="AD27" s="286">
        <v>4.6692365000642878E-19</v>
      </c>
      <c r="AE27">
        <f t="shared" si="22"/>
        <v>-24681</v>
      </c>
      <c r="AF27" s="228">
        <f t="shared" si="23"/>
        <v>-2.9435019436169774E-3</v>
      </c>
      <c r="AG27" s="228">
        <f t="shared" si="24"/>
        <v>0.28361300373705378</v>
      </c>
      <c r="AH27" s="228">
        <f t="shared" si="25"/>
        <v>-0.28242339178539683</v>
      </c>
      <c r="AI27" s="228">
        <f t="shared" si="26"/>
        <v>2.0665569476369661E-3</v>
      </c>
      <c r="AJ27" s="228">
        <f t="shared" si="27"/>
        <v>8.5413152356532282E-7</v>
      </c>
      <c r="AK27">
        <f t="shared" si="28"/>
        <v>-0.28242339178539683</v>
      </c>
      <c r="AL27" s="246">
        <f t="shared" si="29"/>
        <v>4.2706576178266139E-6</v>
      </c>
      <c r="AM27">
        <f t="shared" si="30"/>
        <v>-0.28448994873303379</v>
      </c>
      <c r="AN27">
        <f t="shared" si="31"/>
        <v>0.63824856433694843</v>
      </c>
      <c r="AO27">
        <f t="shared" si="32"/>
        <v>-0.79760803733036312</v>
      </c>
      <c r="AP27">
        <f t="shared" si="33"/>
        <v>-6.604221212600446E-2</v>
      </c>
      <c r="AQ27">
        <f t="shared" si="34"/>
        <v>-2.9610188401797006</v>
      </c>
      <c r="AR27">
        <f t="shared" si="35"/>
        <v>-11.045691083305917</v>
      </c>
      <c r="AS27" s="228">
        <f t="shared" si="36"/>
        <v>9.6895298252128192</v>
      </c>
      <c r="AT27" s="228">
        <f t="shared" si="36"/>
        <v>9.6897874617228545</v>
      </c>
      <c r="AU27" s="228">
        <f t="shared" si="36"/>
        <v>9.6890615776460987</v>
      </c>
      <c r="AV27" s="228">
        <f t="shared" si="36"/>
        <v>9.6911071034254981</v>
      </c>
      <c r="AW27" s="228">
        <f t="shared" si="36"/>
        <v>9.6853457471135265</v>
      </c>
      <c r="AX27" s="228">
        <f t="shared" si="36"/>
        <v>9.7015963486953449</v>
      </c>
      <c r="AY27" s="228">
        <f t="shared" si="36"/>
        <v>9.6559360216524546</v>
      </c>
      <c r="AZ27" s="228">
        <f t="shared" si="37"/>
        <v>9.7858452069156865</v>
      </c>
      <c r="BB27">
        <v>-5000</v>
      </c>
      <c r="BC27">
        <f t="shared" si="0"/>
        <v>-0.16813629816363909</v>
      </c>
      <c r="BD27">
        <f t="shared" si="1"/>
        <v>0.15924549515536821</v>
      </c>
      <c r="BE27">
        <f t="shared" si="2"/>
        <v>-0.3273817933190073</v>
      </c>
      <c r="BF27">
        <f t="shared" si="3"/>
        <v>0.70315638167865957</v>
      </c>
      <c r="BG27">
        <f t="shared" si="4"/>
        <v>-0.98071660698117469</v>
      </c>
      <c r="BH27">
        <f t="shared" si="5"/>
        <v>-2.5102428941841373</v>
      </c>
      <c r="BI27">
        <f t="shared" si="6"/>
        <v>-3.0618854968583036</v>
      </c>
      <c r="BJ27">
        <f t="shared" si="39"/>
        <v>10.320391027797832</v>
      </c>
      <c r="BK27">
        <f t="shared" si="39"/>
        <v>10.320434198409536</v>
      </c>
      <c r="BL27">
        <f t="shared" si="39"/>
        <v>10.320246386540928</v>
      </c>
      <c r="BM27">
        <f t="shared" si="39"/>
        <v>10.321063775274649</v>
      </c>
      <c r="BN27">
        <f t="shared" si="39"/>
        <v>10.31751242347546</v>
      </c>
      <c r="BO27">
        <f t="shared" si="39"/>
        <v>10.333058775066897</v>
      </c>
      <c r="BP27">
        <f t="shared" si="39"/>
        <v>10.267069892643653</v>
      </c>
      <c r="BQ27">
        <f t="shared" si="8"/>
        <v>10.607448542408639</v>
      </c>
    </row>
    <row r="28" spans="1:69" x14ac:dyDescent="0.2">
      <c r="A28" s="37" t="s">
        <v>82</v>
      </c>
      <c r="B28" s="37"/>
      <c r="C28" s="30">
        <v>31247.279999999999</v>
      </c>
      <c r="D28" s="30"/>
      <c r="E28" s="228">
        <f t="shared" si="14"/>
        <v>-24672.987308209027</v>
      </c>
      <c r="F28" s="50">
        <f t="shared" si="15"/>
        <v>-24673</v>
      </c>
      <c r="G28" s="228">
        <f t="shared" si="38"/>
        <v>4.70297499850858E-3</v>
      </c>
      <c r="H28" s="228">
        <f t="shared" si="16"/>
        <v>4.70297499850858E-3</v>
      </c>
      <c r="I28" s="247"/>
      <c r="J28" s="247"/>
      <c r="K28" s="247"/>
      <c r="L28" s="228">
        <f t="shared" si="17"/>
        <v>0.2814840459884444</v>
      </c>
      <c r="M28" s="245">
        <f t="shared" si="18"/>
        <v>16228.779999999999</v>
      </c>
      <c r="N28" s="273">
        <f t="shared" si="19"/>
        <v>7.6607761258335891E-2</v>
      </c>
      <c r="O28" s="5">
        <v>0.2</v>
      </c>
      <c r="P28" s="228">
        <f t="shared" si="20"/>
        <v>-0.27678107098993582</v>
      </c>
      <c r="Q28">
        <f t="shared" si="21"/>
        <v>1.5321552251667179E-2</v>
      </c>
      <c r="S28" s="285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>
        <f t="shared" si="22"/>
        <v>-24673</v>
      </c>
      <c r="AF28" s="228">
        <f t="shared" si="23"/>
        <v>-3.0466967417137614E-3</v>
      </c>
      <c r="AG28" s="228">
        <f t="shared" si="24"/>
        <v>0.28923371772866674</v>
      </c>
      <c r="AH28" s="228">
        <f t="shared" si="25"/>
        <v>-0.27678107098993582</v>
      </c>
      <c r="AI28" s="228">
        <f t="shared" si="26"/>
        <v>7.7496717402223414E-3</v>
      </c>
      <c r="AJ28" s="228">
        <f t="shared" si="27"/>
        <v>1.2011482416240155E-5</v>
      </c>
      <c r="AK28">
        <f t="shared" si="28"/>
        <v>-0.27678107098993582</v>
      </c>
      <c r="AL28" s="246">
        <f t="shared" si="29"/>
        <v>6.0057412081200771E-5</v>
      </c>
      <c r="AM28">
        <f t="shared" si="30"/>
        <v>-0.28453074273015816</v>
      </c>
      <c r="AN28">
        <f t="shared" si="31"/>
        <v>0.63825974102792027</v>
      </c>
      <c r="AO28">
        <f t="shared" si="32"/>
        <v>-0.79771005749775459</v>
      </c>
      <c r="AP28">
        <f t="shared" si="33"/>
        <v>-6.6103404039336289E-2</v>
      </c>
      <c r="AQ28">
        <f t="shared" si="34"/>
        <v>-2.960849682983731</v>
      </c>
      <c r="AR28">
        <f t="shared" si="35"/>
        <v>-11.035297009469383</v>
      </c>
      <c r="AS28" s="228">
        <f t="shared" si="36"/>
        <v>9.6897762862219867</v>
      </c>
      <c r="AT28" s="228">
        <f t="shared" si="36"/>
        <v>9.6900340432341938</v>
      </c>
      <c r="AU28" s="228">
        <f t="shared" si="36"/>
        <v>9.6893077711292008</v>
      </c>
      <c r="AV28" s="228">
        <f t="shared" si="36"/>
        <v>9.6913545276837905</v>
      </c>
      <c r="AW28" s="228">
        <f t="shared" si="36"/>
        <v>9.6855893228823984</v>
      </c>
      <c r="AX28" s="228">
        <f t="shared" si="36"/>
        <v>9.7018518978862414</v>
      </c>
      <c r="AY28" s="228">
        <f t="shared" si="36"/>
        <v>9.6561551055443218</v>
      </c>
      <c r="AZ28" s="228">
        <f t="shared" si="37"/>
        <v>9.7861791750414895</v>
      </c>
      <c r="BB28">
        <v>-4000</v>
      </c>
      <c r="BC28">
        <f t="shared" si="0"/>
        <v>-0.17133059906391374</v>
      </c>
      <c r="BD28">
        <f t="shared" si="1"/>
        <v>0.15469852810226031</v>
      </c>
      <c r="BE28">
        <f t="shared" si="2"/>
        <v>-0.32602912716617405</v>
      </c>
      <c r="BF28">
        <f t="shared" si="3"/>
        <v>0.70887131834314632</v>
      </c>
      <c r="BG28">
        <f t="shared" si="4"/>
        <v>-0.98544472019742146</v>
      </c>
      <c r="BH28">
        <f t="shared" si="5"/>
        <v>-2.4843674552302883</v>
      </c>
      <c r="BI28">
        <f t="shared" si="6"/>
        <v>-2.9327626538568468</v>
      </c>
      <c r="BJ28">
        <f t="shared" si="39"/>
        <v>10.354474070684148</v>
      </c>
      <c r="BK28">
        <f t="shared" si="39"/>
        <v>10.354507067474383</v>
      </c>
      <c r="BL28">
        <f t="shared" si="39"/>
        <v>10.354357043674982</v>
      </c>
      <c r="BM28">
        <f t="shared" si="39"/>
        <v>10.355039387958184</v>
      </c>
      <c r="BN28">
        <f t="shared" si="39"/>
        <v>10.351940936962036</v>
      </c>
      <c r="BO28">
        <f t="shared" si="39"/>
        <v>10.366115977807661</v>
      </c>
      <c r="BP28">
        <f t="shared" si="39"/>
        <v>10.303304389493547</v>
      </c>
      <c r="BQ28">
        <f t="shared" si="8"/>
        <v>10.649194558134107</v>
      </c>
    </row>
    <row r="29" spans="1:69" x14ac:dyDescent="0.2">
      <c r="A29" s="37" t="s">
        <v>82</v>
      </c>
      <c r="B29" s="37"/>
      <c r="C29" s="30">
        <v>31248.38</v>
      </c>
      <c r="D29" s="30"/>
      <c r="E29" s="228">
        <f t="shared" si="14"/>
        <v>-24670.018768068789</v>
      </c>
      <c r="F29" s="50">
        <f t="shared" si="15"/>
        <v>-24670</v>
      </c>
      <c r="G29" s="228">
        <f t="shared" si="38"/>
        <v>-6.9545549959002528E-3</v>
      </c>
      <c r="H29" s="228">
        <f t="shared" si="16"/>
        <v>-6.9545549959002528E-3</v>
      </c>
      <c r="I29" s="247"/>
      <c r="J29" s="247"/>
      <c r="K29" s="247"/>
      <c r="L29" s="228">
        <f t="shared" si="17"/>
        <v>0.28146064834837098</v>
      </c>
      <c r="M29" s="245">
        <f t="shared" si="18"/>
        <v>16229.880000000001</v>
      </c>
      <c r="N29" s="273">
        <f t="shared" si="19"/>
        <v>8.3183329520117325E-2</v>
      </c>
      <c r="O29" s="5">
        <v>0.2</v>
      </c>
      <c r="P29" s="228">
        <f t="shared" si="20"/>
        <v>-0.28841520334427123</v>
      </c>
      <c r="Q29">
        <f t="shared" si="21"/>
        <v>1.6636665904023466E-2</v>
      </c>
      <c r="S29" s="285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>
        <f t="shared" si="22"/>
        <v>-24670</v>
      </c>
      <c r="AF29" s="228">
        <f t="shared" si="23"/>
        <v>-3.0853878626515563E-3</v>
      </c>
      <c r="AG29" s="228">
        <f t="shared" si="24"/>
        <v>0.27759148121512228</v>
      </c>
      <c r="AH29" s="228">
        <f t="shared" si="25"/>
        <v>-0.28841520334427123</v>
      </c>
      <c r="AI29" s="228">
        <f t="shared" si="26"/>
        <v>-3.8691671332486965E-3</v>
      </c>
      <c r="AJ29" s="228">
        <f t="shared" si="27"/>
        <v>2.9940908610023874E-6</v>
      </c>
      <c r="AK29">
        <f t="shared" si="28"/>
        <v>-0.28841520334427123</v>
      </c>
      <c r="AL29" s="246">
        <f t="shared" si="29"/>
        <v>1.4970454305011937E-5</v>
      </c>
      <c r="AM29">
        <f t="shared" si="30"/>
        <v>-0.28454603621102253</v>
      </c>
      <c r="AN29">
        <f t="shared" si="31"/>
        <v>0.63826393505762846</v>
      </c>
      <c r="AO29">
        <f t="shared" si="32"/>
        <v>-0.79774831010590341</v>
      </c>
      <c r="AP29">
        <f t="shared" si="33"/>
        <v>-6.6126351077187312E-2</v>
      </c>
      <c r="AQ29">
        <f t="shared" si="34"/>
        <v>-2.9607862474929352</v>
      </c>
      <c r="AR29">
        <f t="shared" si="35"/>
        <v>-11.03140413766128</v>
      </c>
      <c r="AS29" s="228">
        <f t="shared" si="36"/>
        <v>9.6898687102345491</v>
      </c>
      <c r="AT29" s="228">
        <f t="shared" si="36"/>
        <v>9.6901265123626761</v>
      </c>
      <c r="AU29" s="228">
        <f t="shared" si="36"/>
        <v>9.6894000949261212</v>
      </c>
      <c r="AV29" s="228">
        <f t="shared" si="36"/>
        <v>9.6914473125921692</v>
      </c>
      <c r="AW29" s="228">
        <f t="shared" si="36"/>
        <v>9.6856806655932211</v>
      </c>
      <c r="AX29" s="228">
        <f t="shared" si="36"/>
        <v>9.7019477285381512</v>
      </c>
      <c r="AY29" s="228">
        <f t="shared" si="36"/>
        <v>9.6562372657419306</v>
      </c>
      <c r="AZ29" s="228">
        <f t="shared" si="37"/>
        <v>9.7863044130886667</v>
      </c>
      <c r="BB29">
        <v>-3000</v>
      </c>
      <c r="BC29">
        <f t="shared" si="0"/>
        <v>-0.17396904525561838</v>
      </c>
      <c r="BD29">
        <f t="shared" si="1"/>
        <v>0.15031279081911028</v>
      </c>
      <c r="BE29">
        <f t="shared" si="2"/>
        <v>-0.32428183607472866</v>
      </c>
      <c r="BF29">
        <f t="shared" si="3"/>
        <v>0.71488125767245481</v>
      </c>
      <c r="BG29">
        <f t="shared" si="4"/>
        <v>-0.98957525589444262</v>
      </c>
      <c r="BH29">
        <f t="shared" si="5"/>
        <v>-2.4580609084200868</v>
      </c>
      <c r="BI29">
        <f t="shared" si="6"/>
        <v>-2.8111606399149189</v>
      </c>
      <c r="BJ29">
        <f t="shared" si="39"/>
        <v>10.388839630807178</v>
      </c>
      <c r="BK29">
        <f t="shared" si="39"/>
        <v>10.38886417761916</v>
      </c>
      <c r="BL29">
        <f t="shared" si="39"/>
        <v>10.388747112854633</v>
      </c>
      <c r="BM29">
        <f t="shared" si="39"/>
        <v>10.389305577160176</v>
      </c>
      <c r="BN29">
        <f t="shared" si="39"/>
        <v>10.38664541749819</v>
      </c>
      <c r="BO29">
        <f t="shared" si="39"/>
        <v>10.399409665840599</v>
      </c>
      <c r="BP29">
        <f t="shared" si="39"/>
        <v>10.340141591920831</v>
      </c>
      <c r="BQ29">
        <f t="shared" si="8"/>
        <v>10.690940573859578</v>
      </c>
    </row>
    <row r="30" spans="1:69" x14ac:dyDescent="0.2">
      <c r="A30" s="37" t="s">
        <v>82</v>
      </c>
      <c r="B30" s="37"/>
      <c r="C30" s="30">
        <v>31257.31</v>
      </c>
      <c r="D30" s="30"/>
      <c r="E30" s="228">
        <f t="shared" si="14"/>
        <v>-24645.919619475786</v>
      </c>
      <c r="F30" s="50">
        <f t="shared" si="15"/>
        <v>-24646</v>
      </c>
      <c r="G30" s="228">
        <f t="shared" si="38"/>
        <v>2.9785205002553994E-2</v>
      </c>
      <c r="H30" s="228">
        <f t="shared" si="16"/>
        <v>2.9785205002553994E-2</v>
      </c>
      <c r="I30" s="247"/>
      <c r="J30" s="247"/>
      <c r="K30" s="247"/>
      <c r="L30" s="228">
        <f t="shared" si="17"/>
        <v>0.28127351946622892</v>
      </c>
      <c r="M30" s="245">
        <f t="shared" si="18"/>
        <v>16238.810000000001</v>
      </c>
      <c r="N30" s="273">
        <f t="shared" si="19"/>
        <v>6.324637231178025E-2</v>
      </c>
      <c r="O30" s="5">
        <v>0.2</v>
      </c>
      <c r="P30" s="228">
        <f t="shared" si="20"/>
        <v>-0.25148831446367492</v>
      </c>
      <c r="Q30">
        <f t="shared" si="21"/>
        <v>1.2649274462356051E-2</v>
      </c>
      <c r="S30" s="285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>
        <f t="shared" si="22"/>
        <v>-24646</v>
      </c>
      <c r="AF30" s="228">
        <f t="shared" si="23"/>
        <v>-3.394780762533689E-3</v>
      </c>
      <c r="AG30" s="228">
        <f t="shared" si="24"/>
        <v>0.3144535052313166</v>
      </c>
      <c r="AH30" s="228">
        <f t="shared" si="25"/>
        <v>-0.25148831446367492</v>
      </c>
      <c r="AI30" s="228">
        <f t="shared" si="26"/>
        <v>3.3179985765087683E-2</v>
      </c>
      <c r="AJ30" s="228">
        <f t="shared" si="27"/>
        <v>2.2018229107428428E-4</v>
      </c>
      <c r="AK30">
        <f t="shared" si="28"/>
        <v>-0.25148831446367492</v>
      </c>
      <c r="AL30" s="246">
        <f t="shared" si="29"/>
        <v>1.1009114553714213E-3</v>
      </c>
      <c r="AM30">
        <f t="shared" si="30"/>
        <v>-0.28466830022876261</v>
      </c>
      <c r="AN30">
        <f t="shared" si="31"/>
        <v>0.63829754170826969</v>
      </c>
      <c r="AO30">
        <f t="shared" si="32"/>
        <v>-0.79805423366672246</v>
      </c>
      <c r="AP30">
        <f t="shared" si="33"/>
        <v>-6.6309928762548223E-2</v>
      </c>
      <c r="AQ30">
        <f t="shared" si="34"/>
        <v>-2.9602787332383724</v>
      </c>
      <c r="AR30">
        <f t="shared" si="35"/>
        <v>-11.000357108552166</v>
      </c>
      <c r="AS30" s="228">
        <f t="shared" si="36"/>
        <v>9.6906081246358475</v>
      </c>
      <c r="AT30" s="228">
        <f t="shared" si="36"/>
        <v>9.6908662862692854</v>
      </c>
      <c r="AU30" s="228">
        <f t="shared" si="36"/>
        <v>9.6901387096974805</v>
      </c>
      <c r="AV30" s="228">
        <f t="shared" si="36"/>
        <v>9.6921896078206942</v>
      </c>
      <c r="AW30" s="228">
        <f t="shared" si="36"/>
        <v>9.6864114426190273</v>
      </c>
      <c r="AX30" s="228">
        <f t="shared" si="36"/>
        <v>9.7027143679668963</v>
      </c>
      <c r="AY30" s="228">
        <f t="shared" si="36"/>
        <v>9.6568946208212516</v>
      </c>
      <c r="AZ30" s="228">
        <f t="shared" si="37"/>
        <v>9.7873063174660775</v>
      </c>
      <c r="BB30">
        <v>-2000</v>
      </c>
      <c r="BC30">
        <f t="shared" si="0"/>
        <v>-0.17604324690402012</v>
      </c>
      <c r="BD30">
        <f t="shared" si="1"/>
        <v>0.14608828330591822</v>
      </c>
      <c r="BE30">
        <f t="shared" si="2"/>
        <v>-0.32213153020993834</v>
      </c>
      <c r="BF30">
        <f t="shared" si="3"/>
        <v>0.72119808041604072</v>
      </c>
      <c r="BG30">
        <f t="shared" si="4"/>
        <v>-0.99307482031840288</v>
      </c>
      <c r="BH30">
        <f t="shared" si="5"/>
        <v>-2.4312972289656809</v>
      </c>
      <c r="BI30">
        <f t="shared" si="6"/>
        <v>-2.6963396886768001</v>
      </c>
      <c r="BJ30">
        <f t="shared" si="39"/>
        <v>10.423502280397773</v>
      </c>
      <c r="BK30">
        <f t="shared" si="39"/>
        <v>10.423519994446202</v>
      </c>
      <c r="BL30">
        <f t="shared" si="39"/>
        <v>10.423431018678803</v>
      </c>
      <c r="BM30">
        <f t="shared" si="39"/>
        <v>10.423878058726471</v>
      </c>
      <c r="BN30">
        <f t="shared" si="39"/>
        <v>10.421635127511555</v>
      </c>
      <c r="BO30">
        <f t="shared" si="39"/>
        <v>10.432968619400416</v>
      </c>
      <c r="BP30">
        <f t="shared" si="39"/>
        <v>10.377590053418551</v>
      </c>
      <c r="BQ30">
        <f t="shared" si="8"/>
        <v>10.732686589585047</v>
      </c>
    </row>
    <row r="31" spans="1:69" x14ac:dyDescent="0.2">
      <c r="A31" s="37" t="s">
        <v>82</v>
      </c>
      <c r="B31" s="37"/>
      <c r="C31" s="30">
        <v>31269.32</v>
      </c>
      <c r="D31" s="30"/>
      <c r="E31" s="228">
        <f t="shared" si="14"/>
        <v>-24613.508558490128</v>
      </c>
      <c r="F31" s="50">
        <f t="shared" si="15"/>
        <v>-24613.5</v>
      </c>
      <c r="G31" s="228">
        <f t="shared" si="38"/>
        <v>-3.171370000927709E-3</v>
      </c>
      <c r="H31" s="228">
        <f t="shared" si="16"/>
        <v>-3.171370000927709E-3</v>
      </c>
      <c r="I31" s="247"/>
      <c r="J31" s="247"/>
      <c r="K31" s="247"/>
      <c r="L31" s="228">
        <f t="shared" si="17"/>
        <v>0.28102026380074407</v>
      </c>
      <c r="M31" s="245">
        <f t="shared" si="18"/>
        <v>16250.82</v>
      </c>
      <c r="N31" s="273">
        <f t="shared" si="19"/>
        <v>8.0764884722863514E-2</v>
      </c>
      <c r="O31" s="5">
        <v>0.2</v>
      </c>
      <c r="P31" s="228">
        <f t="shared" si="20"/>
        <v>-0.28419163380167178</v>
      </c>
      <c r="Q31">
        <f t="shared" si="21"/>
        <v>1.6152976944572704E-2</v>
      </c>
      <c r="S31" s="285"/>
      <c r="T31" s="286"/>
      <c r="U31" s="286"/>
      <c r="V31" s="286"/>
      <c r="W31" s="286"/>
      <c r="X31" s="286"/>
      <c r="Y31" s="286"/>
      <c r="Z31" s="286"/>
      <c r="AA31" s="286"/>
      <c r="AB31" s="286"/>
      <c r="AC31" s="286"/>
      <c r="AD31" s="286"/>
      <c r="AE31">
        <f t="shared" si="22"/>
        <v>-24613.5</v>
      </c>
      <c r="AF31" s="228">
        <f t="shared" si="23"/>
        <v>-3.8133646404592825E-3</v>
      </c>
      <c r="AG31" s="228">
        <f t="shared" si="24"/>
        <v>0.28166225844027565</v>
      </c>
      <c r="AH31" s="228">
        <f t="shared" si="25"/>
        <v>-0.28419163380167178</v>
      </c>
      <c r="AI31" s="228">
        <f t="shared" si="26"/>
        <v>6.4199463953157343E-4</v>
      </c>
      <c r="AJ31" s="228">
        <f t="shared" si="27"/>
        <v>8.2431423437454988E-8</v>
      </c>
      <c r="AK31">
        <f t="shared" si="28"/>
        <v>-0.28419163380167178</v>
      </c>
      <c r="AL31" s="246">
        <f t="shared" si="29"/>
        <v>4.1215711718727489E-7</v>
      </c>
      <c r="AM31">
        <f t="shared" si="30"/>
        <v>-0.28483362844120336</v>
      </c>
      <c r="AN31">
        <f t="shared" si="31"/>
        <v>0.638343204946895</v>
      </c>
      <c r="AO31">
        <f t="shared" si="32"/>
        <v>-0.79846822935644468</v>
      </c>
      <c r="AP31">
        <f t="shared" si="33"/>
        <v>-6.6558527467872386E-2</v>
      </c>
      <c r="AQ31">
        <f t="shared" si="34"/>
        <v>-2.9595913882036964</v>
      </c>
      <c r="AR31">
        <f t="shared" si="35"/>
        <v>-10.958584282744722</v>
      </c>
      <c r="AS31" s="228">
        <f t="shared" ref="AS31:AY40" si="40">$AZ31+$AG$7*SIN(AT31)</f>
        <v>9.6916094783131292</v>
      </c>
      <c r="AT31" s="228">
        <f t="shared" si="40"/>
        <v>9.691868122744836</v>
      </c>
      <c r="AU31" s="228">
        <f t="shared" si="40"/>
        <v>9.6911389864861253</v>
      </c>
      <c r="AV31" s="228">
        <f t="shared" si="40"/>
        <v>9.6931948446327922</v>
      </c>
      <c r="AW31" s="228">
        <f t="shared" si="40"/>
        <v>9.6874011368564688</v>
      </c>
      <c r="AX31" s="228">
        <f t="shared" si="40"/>
        <v>9.7037525091289094</v>
      </c>
      <c r="AY31" s="228">
        <f t="shared" si="40"/>
        <v>9.6577849978873065</v>
      </c>
      <c r="AZ31" s="228">
        <f t="shared" si="37"/>
        <v>9.7886630629771556</v>
      </c>
      <c r="BB31">
        <v>-1000</v>
      </c>
      <c r="BC31">
        <f t="shared" si="0"/>
        <v>-0.17754460936197</v>
      </c>
      <c r="BD31">
        <f t="shared" si="1"/>
        <v>0.14202500556268402</v>
      </c>
      <c r="BE31">
        <f t="shared" si="2"/>
        <v>-0.31956961492465402</v>
      </c>
      <c r="BF31">
        <f t="shared" si="3"/>
        <v>0.72783441496281198</v>
      </c>
      <c r="BG31">
        <f t="shared" si="4"/>
        <v>-0.99590701568575712</v>
      </c>
      <c r="BH31">
        <f t="shared" si="5"/>
        <v>-2.4040488871278338</v>
      </c>
      <c r="BI31">
        <f t="shared" si="6"/>
        <v>-2.5876504375928397</v>
      </c>
      <c r="BJ31">
        <f t="shared" si="39"/>
        <v>10.45847718978383</v>
      </c>
      <c r="BK31">
        <f t="shared" si="39"/>
        <v>10.458489539254607</v>
      </c>
      <c r="BL31">
        <f t="shared" si="39"/>
        <v>10.458423904182233</v>
      </c>
      <c r="BM31">
        <f t="shared" si="39"/>
        <v>10.458772825018739</v>
      </c>
      <c r="BN31">
        <f t="shared" si="39"/>
        <v>10.456920275112175</v>
      </c>
      <c r="BO31">
        <f t="shared" si="39"/>
        <v>10.46682310829094</v>
      </c>
      <c r="BP31">
        <f t="shared" si="39"/>
        <v>10.415657262375037</v>
      </c>
      <c r="BQ31">
        <f t="shared" si="8"/>
        <v>10.774432605310515</v>
      </c>
    </row>
    <row r="32" spans="1:69" x14ac:dyDescent="0.2">
      <c r="A32" s="37" t="s">
        <v>82</v>
      </c>
      <c r="B32" s="37"/>
      <c r="C32" s="30">
        <v>31272.29</v>
      </c>
      <c r="D32" s="30"/>
      <c r="E32" s="228">
        <f t="shared" si="14"/>
        <v>-24605.493500111486</v>
      </c>
      <c r="F32" s="50">
        <f t="shared" si="15"/>
        <v>-24605.5</v>
      </c>
      <c r="G32" s="228">
        <f t="shared" si="38"/>
        <v>2.4085500044748187E-3</v>
      </c>
      <c r="H32" s="228">
        <f t="shared" si="16"/>
        <v>2.4085500044748187E-3</v>
      </c>
      <c r="I32" s="247"/>
      <c r="J32" s="247"/>
      <c r="K32" s="247"/>
      <c r="L32" s="228">
        <f t="shared" si="17"/>
        <v>0.28095795006384744</v>
      </c>
      <c r="M32" s="245">
        <f t="shared" si="18"/>
        <v>16253.79</v>
      </c>
      <c r="N32" s="273">
        <f t="shared" si="19"/>
        <v>7.7589768273436416E-2</v>
      </c>
      <c r="O32" s="5">
        <v>0.2</v>
      </c>
      <c r="P32" s="228">
        <f t="shared" si="20"/>
        <v>-0.27854940005937262</v>
      </c>
      <c r="Q32">
        <f t="shared" si="21"/>
        <v>1.5517953654687285E-2</v>
      </c>
      <c r="S32" s="285"/>
      <c r="T32" s="286"/>
      <c r="U32" s="286"/>
      <c r="V32" s="286"/>
      <c r="W32" s="286"/>
      <c r="X32" s="286"/>
      <c r="Y32" s="286"/>
      <c r="Z32" s="286"/>
      <c r="AA32" s="286"/>
      <c r="AB32" s="286"/>
      <c r="AC32" s="286"/>
      <c r="AD32" s="286"/>
      <c r="AE32">
        <f t="shared" si="22"/>
        <v>-24605.5</v>
      </c>
      <c r="AF32" s="228">
        <f t="shared" si="23"/>
        <v>-3.916332602618422E-3</v>
      </c>
      <c r="AG32" s="228">
        <f t="shared" si="24"/>
        <v>0.28728283267094068</v>
      </c>
      <c r="AH32" s="228">
        <f t="shared" si="25"/>
        <v>-0.27854940005937262</v>
      </c>
      <c r="AI32" s="228">
        <f t="shared" si="26"/>
        <v>6.3248826070932407E-3</v>
      </c>
      <c r="AJ32" s="228">
        <f t="shared" si="27"/>
        <v>8.0008279987021181E-6</v>
      </c>
      <c r="AK32">
        <f t="shared" si="28"/>
        <v>-0.27854940005937262</v>
      </c>
      <c r="AL32" s="246">
        <f t="shared" si="29"/>
        <v>4.0004139993510591E-5</v>
      </c>
      <c r="AM32">
        <f t="shared" si="30"/>
        <v>-0.28487428266646586</v>
      </c>
      <c r="AN32">
        <f t="shared" si="31"/>
        <v>0.63835447235045994</v>
      </c>
      <c r="AO32">
        <f t="shared" si="32"/>
        <v>-0.79857008731140189</v>
      </c>
      <c r="AP32">
        <f t="shared" si="33"/>
        <v>-6.6619721688557051E-2</v>
      </c>
      <c r="AQ32">
        <f t="shared" si="34"/>
        <v>-2.9594221803396596</v>
      </c>
      <c r="AR32">
        <f t="shared" si="35"/>
        <v>-10.948349033913424</v>
      </c>
      <c r="AS32" s="228">
        <f t="shared" si="40"/>
        <v>9.6918559765769743</v>
      </c>
      <c r="AT32" s="228">
        <f t="shared" si="40"/>
        <v>9.6921147391395177</v>
      </c>
      <c r="AU32" s="228">
        <f t="shared" si="40"/>
        <v>9.6913852207196225</v>
      </c>
      <c r="AV32" s="228">
        <f t="shared" si="40"/>
        <v>9.6934422955676389</v>
      </c>
      <c r="AW32" s="228">
        <f t="shared" si="40"/>
        <v>9.6876447716451946</v>
      </c>
      <c r="AX32" s="228">
        <f t="shared" si="40"/>
        <v>9.704008048675437</v>
      </c>
      <c r="AY32" s="228">
        <f t="shared" si="40"/>
        <v>9.6580042045433494</v>
      </c>
      <c r="AZ32" s="228">
        <f t="shared" si="37"/>
        <v>9.7889970311029586</v>
      </c>
      <c r="BB32">
        <v>0</v>
      </c>
      <c r="BC32">
        <f t="shared" si="0"/>
        <v>-0.17846433404782094</v>
      </c>
      <c r="BD32">
        <f t="shared" si="1"/>
        <v>0.13812295758940776</v>
      </c>
      <c r="BE32">
        <f t="shared" si="2"/>
        <v>-0.31658729163722871</v>
      </c>
      <c r="BF32">
        <f t="shared" si="3"/>
        <v>0.73480367075446407</v>
      </c>
      <c r="BG32">
        <f t="shared" si="4"/>
        <v>-0.99803217355252094</v>
      </c>
      <c r="BH32">
        <f t="shared" si="5"/>
        <v>-2.3762867302304671</v>
      </c>
      <c r="BI32">
        <f t="shared" si="6"/>
        <v>-2.484520309274223</v>
      </c>
      <c r="BJ32">
        <f t="shared" ref="BJ32:BP41" si="41">$BQ32+$AG$7*SIN(BK32)</f>
        <v>10.493780160420828</v>
      </c>
      <c r="BK32">
        <f t="shared" si="41"/>
        <v>10.493788434529373</v>
      </c>
      <c r="BL32">
        <f t="shared" si="41"/>
        <v>10.493741657217402</v>
      </c>
      <c r="BM32">
        <f t="shared" si="41"/>
        <v>10.494006163197257</v>
      </c>
      <c r="BN32">
        <f t="shared" si="41"/>
        <v>10.492512167363499</v>
      </c>
      <c r="BO32">
        <f t="shared" si="41"/>
        <v>10.50100480664949</v>
      </c>
      <c r="BP32">
        <f t="shared" si="41"/>
        <v>10.454349629025556</v>
      </c>
      <c r="BQ32">
        <f t="shared" si="8"/>
        <v>10.816178621035984</v>
      </c>
    </row>
    <row r="33" spans="1:69" x14ac:dyDescent="0.2">
      <c r="A33" s="37" t="s">
        <v>82</v>
      </c>
      <c r="B33" s="37"/>
      <c r="C33" s="30">
        <v>31274.3</v>
      </c>
      <c r="D33" s="30"/>
      <c r="E33" s="248">
        <f t="shared" si="14"/>
        <v>-24600.069167673424</v>
      </c>
      <c r="F33" s="133">
        <f t="shared" si="15"/>
        <v>-24600</v>
      </c>
      <c r="G33" s="228">
        <f t="shared" si="38"/>
        <v>-2.5630255000578472E-2</v>
      </c>
      <c r="H33" s="248">
        <f t="shared" si="16"/>
        <v>-2.5630255000578472E-2</v>
      </c>
      <c r="I33" s="247"/>
      <c r="J33" s="247"/>
      <c r="K33" s="247"/>
      <c r="L33" s="228">
        <f t="shared" si="17"/>
        <v>0.28091511535538621</v>
      </c>
      <c r="M33" s="245">
        <f t="shared" si="18"/>
        <v>16255.8</v>
      </c>
      <c r="N33" s="273">
        <f t="shared" si="19"/>
        <v>9.3970064086675548E-2</v>
      </c>
      <c r="O33" s="5">
        <v>0.2</v>
      </c>
      <c r="P33" s="228">
        <f t="shared" si="20"/>
        <v>-0.30654537035596469</v>
      </c>
      <c r="Q33">
        <f t="shared" si="21"/>
        <v>1.8794012817335112E-2</v>
      </c>
      <c r="S33" s="285"/>
      <c r="T33" s="286">
        <v>2.0488796268559436E-8</v>
      </c>
      <c r="U33" s="286">
        <v>8.5256778313427345E-17</v>
      </c>
      <c r="V33" s="286">
        <v>1.2469922758812527E-25</v>
      </c>
      <c r="W33" s="286">
        <v>1.1047191849930702E-10</v>
      </c>
      <c r="X33" s="286">
        <v>6.4281969147060275E-6</v>
      </c>
      <c r="Y33" s="286">
        <v>1.1693486847745087E-2</v>
      </c>
      <c r="Z33" s="286">
        <v>7.4163167560832074E-3</v>
      </c>
      <c r="AA33" s="286">
        <v>3848.0044997385808</v>
      </c>
      <c r="AB33" s="286">
        <v>3.3163373606516283E-6</v>
      </c>
      <c r="AC33" s="286">
        <v>1.3974437287052392E-4</v>
      </c>
      <c r="AD33" s="286">
        <v>4.8459720413801031E-19</v>
      </c>
      <c r="AE33">
        <f t="shared" si="22"/>
        <v>-24600</v>
      </c>
      <c r="AF33" s="228">
        <f t="shared" si="23"/>
        <v>-3.9871074743604296E-3</v>
      </c>
      <c r="AG33" s="228">
        <f t="shared" si="24"/>
        <v>0.25927196782916817</v>
      </c>
      <c r="AH33" s="228">
        <f t="shared" si="25"/>
        <v>-0.30654537035596469</v>
      </c>
      <c r="AI33" s="228">
        <f t="shared" si="26"/>
        <v>-2.1643147526218043E-2</v>
      </c>
      <c r="AJ33" s="228">
        <f t="shared" si="27"/>
        <v>9.3685166968327641E-5</v>
      </c>
      <c r="AK33">
        <f t="shared" si="28"/>
        <v>-0.30654537035596469</v>
      </c>
      <c r="AL33" s="246">
        <f t="shared" si="29"/>
        <v>4.6842583484163816E-4</v>
      </c>
      <c r="AM33">
        <f t="shared" si="30"/>
        <v>-0.28490222282974664</v>
      </c>
      <c r="AN33">
        <f t="shared" si="31"/>
        <v>0.63836222493002981</v>
      </c>
      <c r="AO33">
        <f t="shared" si="32"/>
        <v>-0.79864010349837133</v>
      </c>
      <c r="AP33">
        <f t="shared" si="33"/>
        <v>-6.6661792874305209E-2</v>
      </c>
      <c r="AQ33">
        <f t="shared" si="34"/>
        <v>-2.9593058464341415</v>
      </c>
      <c r="AR33">
        <f t="shared" si="35"/>
        <v>-10.941323081186725</v>
      </c>
      <c r="AS33" s="228">
        <f t="shared" si="40"/>
        <v>9.6920254467057685</v>
      </c>
      <c r="AT33" s="228">
        <f t="shared" si="40"/>
        <v>9.692284290320071</v>
      </c>
      <c r="AU33" s="228">
        <f t="shared" si="40"/>
        <v>9.6915545095683573</v>
      </c>
      <c r="AV33" s="228">
        <f t="shared" si="40"/>
        <v>9.693612419928888</v>
      </c>
      <c r="AW33" s="228">
        <f t="shared" si="40"/>
        <v>9.6878122746356166</v>
      </c>
      <c r="AX33" s="228">
        <f t="shared" si="40"/>
        <v>9.7041837314506179</v>
      </c>
      <c r="AY33" s="228">
        <f t="shared" si="40"/>
        <v>9.6581549175936896</v>
      </c>
      <c r="AZ33" s="228">
        <f t="shared" si="37"/>
        <v>9.7892266341894487</v>
      </c>
      <c r="BB33">
        <v>1000</v>
      </c>
      <c r="BC33">
        <f t="shared" si="0"/>
        <v>-0.17879342156869135</v>
      </c>
      <c r="BD33">
        <f t="shared" si="1"/>
        <v>0.13438213938608942</v>
      </c>
      <c r="BE33">
        <f t="shared" si="2"/>
        <v>-0.31317556095478077</v>
      </c>
      <c r="BF33">
        <f t="shared" si="3"/>
        <v>0.74212007078765663</v>
      </c>
      <c r="BG33">
        <f t="shared" si="4"/>
        <v>-0.99940706382259159</v>
      </c>
      <c r="BH33">
        <f t="shared" si="5"/>
        <v>-2.3479798551021638</v>
      </c>
      <c r="BI33">
        <f t="shared" si="6"/>
        <v>-2.3864422662244542</v>
      </c>
      <c r="BJ33">
        <f t="shared" si="41"/>
        <v>10.529427659850022</v>
      </c>
      <c r="BK33">
        <f t="shared" si="41"/>
        <v>10.529432951740048</v>
      </c>
      <c r="BL33">
        <f t="shared" si="41"/>
        <v>10.529400933819641</v>
      </c>
      <c r="BM33">
        <f t="shared" si="41"/>
        <v>10.529594685394088</v>
      </c>
      <c r="BN33">
        <f t="shared" si="41"/>
        <v>10.528423365138309</v>
      </c>
      <c r="BO33">
        <f t="shared" si="41"/>
        <v>10.535546688829037</v>
      </c>
      <c r="BP33">
        <f t="shared" si="41"/>
        <v>10.493672474282629</v>
      </c>
      <c r="BQ33">
        <f t="shared" si="8"/>
        <v>10.857924636761453</v>
      </c>
    </row>
    <row r="34" spans="1:69" x14ac:dyDescent="0.2">
      <c r="A34" s="37" t="s">
        <v>82</v>
      </c>
      <c r="B34" s="37"/>
      <c r="C34" s="30">
        <v>31275.25</v>
      </c>
      <c r="D34" s="30"/>
      <c r="E34" s="248">
        <f t="shared" si="14"/>
        <v>-24597.505428461402</v>
      </c>
      <c r="F34" s="133">
        <f t="shared" si="15"/>
        <v>-24597.5</v>
      </c>
      <c r="G34" s="228">
        <f t="shared" si="38"/>
        <v>-2.0115299994358793E-3</v>
      </c>
      <c r="H34" s="248">
        <f t="shared" si="16"/>
        <v>-2.0115299994358793E-3</v>
      </c>
      <c r="I34" s="247"/>
      <c r="J34" s="247"/>
      <c r="K34" s="247"/>
      <c r="L34" s="228">
        <f t="shared" si="17"/>
        <v>0.28089564664565608</v>
      </c>
      <c r="M34" s="245">
        <f t="shared" si="18"/>
        <v>16256.75</v>
      </c>
      <c r="N34" s="273">
        <f t="shared" si="19"/>
        <v>8.0036470597297266E-2</v>
      </c>
      <c r="O34" s="5">
        <v>0.2</v>
      </c>
      <c r="P34" s="228">
        <f t="shared" si="20"/>
        <v>-0.28290717664509196</v>
      </c>
      <c r="Q34">
        <f t="shared" si="21"/>
        <v>1.6007294119459455E-2</v>
      </c>
      <c r="S34" s="285"/>
      <c r="T34" s="286">
        <v>2.0490383770479155E-8</v>
      </c>
      <c r="U34" s="286">
        <v>8.5215020229113129E-17</v>
      </c>
      <c r="V34" s="286">
        <v>1.2463964397925184E-25</v>
      </c>
      <c r="W34" s="286">
        <v>1.1044598398304364E-10</v>
      </c>
      <c r="X34" s="286">
        <v>6.4255674170499112E-6</v>
      </c>
      <c r="Y34" s="286">
        <v>1.1689905865424755E-2</v>
      </c>
      <c r="Z34" s="286">
        <v>7.4133690346235605E-3</v>
      </c>
      <c r="AA34" s="286">
        <v>3846.9665518036318</v>
      </c>
      <c r="AB34" s="286">
        <v>3.3155588134022497E-6</v>
      </c>
      <c r="AC34" s="286">
        <v>1.397008375882453E-4</v>
      </c>
      <c r="AD34" s="286">
        <v>4.8436565458608479E-19</v>
      </c>
      <c r="AE34">
        <f t="shared" si="22"/>
        <v>-24597.5</v>
      </c>
      <c r="AF34" s="228">
        <f t="shared" si="23"/>
        <v>-4.0192736676996077E-3</v>
      </c>
      <c r="AG34" s="228">
        <f t="shared" si="24"/>
        <v>0.28290339031391981</v>
      </c>
      <c r="AH34" s="228">
        <f t="shared" si="25"/>
        <v>-0.28290717664509196</v>
      </c>
      <c r="AI34" s="228">
        <f t="shared" si="26"/>
        <v>2.0077436682637284E-3</v>
      </c>
      <c r="AJ34" s="228">
        <f t="shared" si="27"/>
        <v>8.0620692749061857E-7</v>
      </c>
      <c r="AK34">
        <f t="shared" si="28"/>
        <v>-0.28290717664509196</v>
      </c>
      <c r="AL34" s="246">
        <f t="shared" si="29"/>
        <v>4.0310346374530925E-6</v>
      </c>
      <c r="AM34">
        <f t="shared" si="30"/>
        <v>-0.28491492031335569</v>
      </c>
      <c r="AN34">
        <f t="shared" si="31"/>
        <v>0.63836575051066213</v>
      </c>
      <c r="AO34">
        <f t="shared" si="32"/>
        <v>-0.79867192603243986</v>
      </c>
      <c r="AP34">
        <f t="shared" si="33"/>
        <v>-6.6680916183405575E-2</v>
      </c>
      <c r="AQ34">
        <f t="shared" si="34"/>
        <v>-2.9592529664430827</v>
      </c>
      <c r="AR34">
        <f t="shared" si="35"/>
        <v>-10.938132364920989</v>
      </c>
      <c r="AS34" s="228">
        <f t="shared" si="40"/>
        <v>9.6921024792758299</v>
      </c>
      <c r="AT34" s="228">
        <f t="shared" si="40"/>
        <v>9.6923613596878777</v>
      </c>
      <c r="AU34" s="228">
        <f t="shared" si="40"/>
        <v>9.6916314598032756</v>
      </c>
      <c r="AV34" s="228">
        <f t="shared" si="40"/>
        <v>9.6936897496809475</v>
      </c>
      <c r="AW34" s="228">
        <f t="shared" si="40"/>
        <v>9.6878884134562924</v>
      </c>
      <c r="AX34" s="228">
        <f t="shared" si="40"/>
        <v>9.704263587078918</v>
      </c>
      <c r="AY34" s="228">
        <f t="shared" si="40"/>
        <v>9.6582234258096396</v>
      </c>
      <c r="AZ34" s="228">
        <f t="shared" si="37"/>
        <v>9.7893309992287634</v>
      </c>
      <c r="BB34">
        <v>2000</v>
      </c>
      <c r="BC34">
        <f t="shared" ref="BC34:BC63" si="42">AG$3+AG$4*BB34+AG$5*BB34^2+BE34</f>
        <v>-0.1785226774761125</v>
      </c>
      <c r="BD34">
        <f t="shared" ref="BD34:BD63" si="43">AG$3+AG$4*BB34+AG$5*BB34^2</f>
        <v>0.13080255095272897</v>
      </c>
      <c r="BE34">
        <f t="shared" ref="BE34:BE63" si="44">$AG$6*($AG$11/BF34*BG34+$AG$12)</f>
        <v>-0.30932522842884147</v>
      </c>
      <c r="BF34">
        <f t="shared" ref="BF34:BF63" si="45">1+$AG$7*COS(BH34)</f>
        <v>0.74979868235529301</v>
      </c>
      <c r="BG34">
        <f t="shared" ref="BG34:BG63" si="46">SIN(BH34+RADIANS($AG$9))</f>
        <v>-0.99998457761325199</v>
      </c>
      <c r="BH34">
        <f t="shared" ref="BH34:BH63" si="47">2*ATAN(BI34)</f>
        <v>-2.3190954701526452</v>
      </c>
      <c r="BI34">
        <f t="shared" ref="BI34:BI63" si="48">SQRT((1+$AG$7)/(1-$AG$7))*TAN(BJ34/2)</f>
        <v>-2.2929654683450655</v>
      </c>
      <c r="BJ34">
        <f t="shared" si="41"/>
        <v>10.565436858730132</v>
      </c>
      <c r="BK34">
        <f t="shared" si="41"/>
        <v>10.565440060836103</v>
      </c>
      <c r="BL34">
        <f t="shared" si="41"/>
        <v>10.565419179048442</v>
      </c>
      <c r="BM34">
        <f t="shared" si="41"/>
        <v>10.565555371874286</v>
      </c>
      <c r="BN34">
        <f t="shared" si="41"/>
        <v>10.564667837230052</v>
      </c>
      <c r="BO34">
        <f t="shared" si="41"/>
        <v>10.570482905637592</v>
      </c>
      <c r="BP34">
        <f t="shared" si="41"/>
        <v>10.533630020464463</v>
      </c>
      <c r="BQ34">
        <f t="shared" ref="BQ34:BQ63" si="49">RADIANS($AG$9)+$AG$18*(BB34-AG$15)</f>
        <v>10.899670652486922</v>
      </c>
    </row>
    <row r="35" spans="1:69" x14ac:dyDescent="0.2">
      <c r="A35" s="30" t="s">
        <v>235</v>
      </c>
      <c r="B35" s="37"/>
      <c r="C35" s="30">
        <v>52051.521999999997</v>
      </c>
      <c r="D35" s="30">
        <v>3.0000000000000001E-3</v>
      </c>
      <c r="E35" s="248">
        <f t="shared" si="14"/>
        <v>31470.855841038559</v>
      </c>
      <c r="F35" s="250">
        <f>ROUND(2*E35,0)/2-0.5</f>
        <v>31470.5</v>
      </c>
      <c r="G35" s="228">
        <f>+C35-(C$7+F35*C$8)+S35*I$9</f>
        <v>0.13185778999468312</v>
      </c>
      <c r="H35" s="249"/>
      <c r="I35" s="247">
        <f>G35</f>
        <v>0.13185778999468312</v>
      </c>
      <c r="J35" s="247"/>
      <c r="K35" s="247"/>
      <c r="L35" s="228">
        <f t="shared" si="17"/>
        <v>9.7700914595885882E-2</v>
      </c>
      <c r="M35" s="245">
        <f t="shared" si="18"/>
        <v>37033.021999999997</v>
      </c>
      <c r="N35" s="273">
        <f t="shared" si="19"/>
        <v>1.1666921370089597E-3</v>
      </c>
      <c r="O35" s="5">
        <v>0.1</v>
      </c>
      <c r="P35" s="228">
        <f t="shared" si="20"/>
        <v>3.4156875398797235E-2</v>
      </c>
      <c r="Q35">
        <f t="shared" si="21"/>
        <v>1.1666921370089597E-4</v>
      </c>
      <c r="S35" s="285"/>
      <c r="T35" s="286"/>
      <c r="U35" s="286"/>
      <c r="V35" s="286"/>
      <c r="W35" s="286"/>
      <c r="X35" s="286"/>
      <c r="Y35" s="286"/>
      <c r="Z35" s="286"/>
      <c r="AA35" s="286"/>
      <c r="AB35" s="286"/>
      <c r="AC35" s="286"/>
      <c r="AD35" s="286"/>
      <c r="AE35">
        <f t="shared" si="22"/>
        <v>31470.5</v>
      </c>
      <c r="AF35" s="228">
        <f t="shared" si="23"/>
        <v>0.13592878476198095</v>
      </c>
      <c r="AG35" s="228">
        <f t="shared" si="24"/>
        <v>9.3629919828588037E-2</v>
      </c>
      <c r="AH35" s="228">
        <f t="shared" si="25"/>
        <v>3.4156875398797235E-2</v>
      </c>
      <c r="AI35" s="228">
        <f t="shared" si="26"/>
        <v>-4.0709947672978308E-3</v>
      </c>
      <c r="AJ35" s="228">
        <f t="shared" si="27"/>
        <v>1.6572998395366319E-6</v>
      </c>
      <c r="AK35">
        <f t="shared" si="28"/>
        <v>3.4156875398797235E-2</v>
      </c>
      <c r="AL35" s="246">
        <f t="shared" si="29"/>
        <v>1.6572998395366319E-5</v>
      </c>
      <c r="AM35">
        <f t="shared" si="30"/>
        <v>3.8227870166095072E-2</v>
      </c>
      <c r="AN35">
        <f t="shared" si="31"/>
        <v>1.2178445770923536</v>
      </c>
      <c r="AO35">
        <f t="shared" si="32"/>
        <v>-0.19279797768161083</v>
      </c>
      <c r="AP35">
        <f t="shared" si="33"/>
        <v>-0.29625903398584946</v>
      </c>
      <c r="AQ35">
        <f t="shared" si="34"/>
        <v>-0.93675815686371666</v>
      </c>
      <c r="AR35">
        <f t="shared" si="35"/>
        <v>-0.50592840606426814</v>
      </c>
      <c r="AS35" s="228">
        <f t="shared" si="40"/>
        <v>11.903757535033556</v>
      </c>
      <c r="AT35" s="228">
        <f t="shared" si="40"/>
        <v>11.903864439756235</v>
      </c>
      <c r="AU35" s="228">
        <f t="shared" si="40"/>
        <v>11.904233102259953</v>
      </c>
      <c r="AV35" s="228">
        <f t="shared" si="40"/>
        <v>11.905503628762917</v>
      </c>
      <c r="AW35" s="228">
        <f t="shared" si="40"/>
        <v>11.909872690574209</v>
      </c>
      <c r="AX35" s="228">
        <f t="shared" si="40"/>
        <v>11.924786464659087</v>
      </c>
      <c r="AY35" s="228">
        <f t="shared" si="40"/>
        <v>11.974506452130438</v>
      </c>
      <c r="AZ35" s="228">
        <f t="shared" si="37"/>
        <v>12.129946608924351</v>
      </c>
      <c r="BB35">
        <v>3000</v>
      </c>
      <c r="BC35">
        <f t="shared" si="42"/>
        <v>-0.17764272110915694</v>
      </c>
      <c r="BD35">
        <f t="shared" si="43"/>
        <v>0.12738419228932643</v>
      </c>
      <c r="BE35">
        <f t="shared" si="44"/>
        <v>-0.30502691339848337</v>
      </c>
      <c r="BF35">
        <f t="shared" si="45"/>
        <v>0.7578554449149224</v>
      </c>
      <c r="BG35">
        <f t="shared" si="46"/>
        <v>-0.99971338223354267</v>
      </c>
      <c r="BH35">
        <f t="shared" si="47"/>
        <v>-2.2895987463363952</v>
      </c>
      <c r="BI35">
        <f t="shared" si="48"/>
        <v>-2.2036874663747725</v>
      </c>
      <c r="BJ35">
        <f t="shared" si="41"/>
        <v>10.601825669994014</v>
      </c>
      <c r="BK35">
        <f t="shared" si="41"/>
        <v>10.601827480752256</v>
      </c>
      <c r="BL35">
        <f t="shared" si="41"/>
        <v>10.601814645995889</v>
      </c>
      <c r="BM35">
        <f t="shared" si="41"/>
        <v>10.601905628028709</v>
      </c>
      <c r="BN35">
        <f t="shared" si="41"/>
        <v>10.601261110980637</v>
      </c>
      <c r="BO35">
        <f t="shared" si="41"/>
        <v>10.605848640335672</v>
      </c>
      <c r="BP35">
        <f t="shared" si="41"/>
        <v>10.574225383937657</v>
      </c>
      <c r="BQ35">
        <f t="shared" si="49"/>
        <v>10.941416668212391</v>
      </c>
    </row>
    <row r="36" spans="1:69" x14ac:dyDescent="0.2">
      <c r="A36" s="37" t="s">
        <v>236</v>
      </c>
      <c r="B36" s="37"/>
      <c r="C36" s="30">
        <v>52285.538999999997</v>
      </c>
      <c r="D36" s="30">
        <v>7.0000000000000001E-3</v>
      </c>
      <c r="E36" s="248">
        <f t="shared" si="14"/>
        <v>32102.391166490812</v>
      </c>
      <c r="F36" s="250">
        <f>ROUND(2*E36,0)/2-0.5</f>
        <v>32102</v>
      </c>
      <c r="G36" s="228">
        <f>+C36-(C$7+F36*C$8)+S36*I$9</f>
        <v>0.14494772499892861</v>
      </c>
      <c r="H36" s="249"/>
      <c r="I36" s="247">
        <f>G36</f>
        <v>0.14494772499892861</v>
      </c>
      <c r="J36" s="247"/>
      <c r="K36" s="247"/>
      <c r="L36" s="228">
        <f t="shared" si="17"/>
        <v>9.8524047493743633E-2</v>
      </c>
      <c r="M36" s="245">
        <f t="shared" si="18"/>
        <v>37267.038999999997</v>
      </c>
      <c r="N36" s="273">
        <f t="shared" si="19"/>
        <v>2.1551578331054175E-3</v>
      </c>
      <c r="O36" s="43">
        <v>0.1</v>
      </c>
      <c r="P36" s="228">
        <f t="shared" si="20"/>
        <v>4.6423677505184974E-2</v>
      </c>
      <c r="Q36">
        <f t="shared" si="21"/>
        <v>2.1551578331054175E-4</v>
      </c>
      <c r="S36" s="285"/>
      <c r="T36" s="286"/>
      <c r="U36" s="286"/>
      <c r="V36" s="286"/>
      <c r="W36" s="286"/>
      <c r="X36" s="286"/>
      <c r="Y36" s="286"/>
      <c r="Z36" s="286"/>
      <c r="AA36" s="286"/>
      <c r="AB36" s="286"/>
      <c r="AC36" s="286"/>
      <c r="AD36" s="286"/>
      <c r="AE36">
        <f t="shared" si="22"/>
        <v>32102</v>
      </c>
      <c r="AF36" s="228">
        <f t="shared" si="23"/>
        <v>0.1489332313318221</v>
      </c>
      <c r="AG36" s="228">
        <f t="shared" si="24"/>
        <v>9.4538541160850142E-2</v>
      </c>
      <c r="AH36" s="228">
        <f t="shared" si="25"/>
        <v>4.6423677505184974E-2</v>
      </c>
      <c r="AI36" s="228">
        <f t="shared" si="26"/>
        <v>-3.9855063328934903E-3</v>
      </c>
      <c r="AJ36" s="228">
        <f t="shared" si="27"/>
        <v>1.5884260729534116E-6</v>
      </c>
      <c r="AK36">
        <f t="shared" si="28"/>
        <v>4.6423677505184974E-2</v>
      </c>
      <c r="AL36" s="246">
        <f t="shared" si="29"/>
        <v>1.5884260729534116E-5</v>
      </c>
      <c r="AM36">
        <f t="shared" si="30"/>
        <v>5.0409183838078457E-2</v>
      </c>
      <c r="AN36">
        <f t="shared" si="31"/>
        <v>1.2321518024724043</v>
      </c>
      <c r="AO36">
        <f t="shared" si="32"/>
        <v>-0.14430455025567057</v>
      </c>
      <c r="AP36">
        <f t="shared" si="33"/>
        <v>-0.28518628227106024</v>
      </c>
      <c r="AQ36">
        <f t="shared" si="34"/>
        <v>-0.88755545974429639</v>
      </c>
      <c r="AR36">
        <f t="shared" si="35"/>
        <v>-0.47540377604027562</v>
      </c>
      <c r="AS36" s="228">
        <f t="shared" si="40"/>
        <v>11.941107800902198</v>
      </c>
      <c r="AT36" s="228">
        <f t="shared" si="40"/>
        <v>11.941225273948701</v>
      </c>
      <c r="AU36" s="228">
        <f t="shared" si="40"/>
        <v>11.94161917884613</v>
      </c>
      <c r="AV36" s="228">
        <f t="shared" si="40"/>
        <v>11.942939186087314</v>
      </c>
      <c r="AW36" s="228">
        <f t="shared" si="40"/>
        <v>11.947353544588962</v>
      </c>
      <c r="AX36" s="228">
        <f t="shared" si="40"/>
        <v>11.962016686871237</v>
      </c>
      <c r="AY36" s="228">
        <f t="shared" si="40"/>
        <v>12.009707729214929</v>
      </c>
      <c r="AZ36" s="228">
        <f t="shared" si="37"/>
        <v>12.156309217854984</v>
      </c>
      <c r="BB36">
        <v>4000</v>
      </c>
      <c r="BC36">
        <f t="shared" si="42"/>
        <v>-0.17614399807022846</v>
      </c>
      <c r="BD36">
        <f t="shared" si="43"/>
        <v>0.1241270633958818</v>
      </c>
      <c r="BE36">
        <f t="shared" si="44"/>
        <v>-0.30027106146611027</v>
      </c>
      <c r="BF36">
        <f t="shared" si="45"/>
        <v>0.76630719363803379</v>
      </c>
      <c r="BG36">
        <f t="shared" si="46"/>
        <v>-0.99853754666407457</v>
      </c>
      <c r="BH36">
        <f t="shared" si="47"/>
        <v>-2.2594526563388468</v>
      </c>
      <c r="BI36">
        <f t="shared" si="48"/>
        <v>-2.1182476431762258</v>
      </c>
      <c r="BJ36">
        <f t="shared" si="41"/>
        <v>10.638612790058664</v>
      </c>
      <c r="BK36">
        <f t="shared" si="41"/>
        <v>10.638613730184366</v>
      </c>
      <c r="BL36">
        <f t="shared" si="41"/>
        <v>10.638606413835985</v>
      </c>
      <c r="BM36">
        <f t="shared" si="41"/>
        <v>10.638663355705832</v>
      </c>
      <c r="BN36">
        <f t="shared" si="41"/>
        <v>10.638220416242882</v>
      </c>
      <c r="BO36">
        <f t="shared" si="41"/>
        <v>10.641679943982874</v>
      </c>
      <c r="BP36">
        <f t="shared" si="41"/>
        <v>10.615460569687009</v>
      </c>
      <c r="BQ36">
        <f t="shared" si="49"/>
        <v>10.983162683937859</v>
      </c>
    </row>
    <row r="37" spans="1:69" x14ac:dyDescent="0.2">
      <c r="A37" s="39" t="s">
        <v>96</v>
      </c>
      <c r="B37" s="43" t="s">
        <v>71</v>
      </c>
      <c r="C37" s="30">
        <v>52720.593000000001</v>
      </c>
      <c r="D37" s="30">
        <v>5.0000000000000001E-3</v>
      </c>
      <c r="E37" s="248">
        <f t="shared" si="14"/>
        <v>33276.459586645367</v>
      </c>
      <c r="F37" s="250">
        <f>ROUND(2*E37,0)/2-0.5</f>
        <v>33276</v>
      </c>
      <c r="G37" s="228">
        <f>+C37-(C$7+F37*C$8)+S37*I$9</f>
        <v>0.17030098500254098</v>
      </c>
      <c r="H37" s="249"/>
      <c r="I37" s="228">
        <f>G37</f>
        <v>0.17030098500254098</v>
      </c>
      <c r="J37" s="228"/>
      <c r="L37" s="228">
        <f t="shared" si="17"/>
        <v>0.10022518154956354</v>
      </c>
      <c r="M37" s="245">
        <f t="shared" si="18"/>
        <v>37702.093000000001</v>
      </c>
      <c r="N37" s="273">
        <f t="shared" si="19"/>
        <v>4.9106182295803246E-3</v>
      </c>
      <c r="O37" s="252">
        <v>0.1</v>
      </c>
      <c r="P37" s="228">
        <f t="shared" si="20"/>
        <v>7.0075803452977439E-2</v>
      </c>
      <c r="Q37">
        <f t="shared" si="21"/>
        <v>4.9106182295803244E-4</v>
      </c>
      <c r="S37" s="285"/>
      <c r="T37" s="286">
        <v>3.0100792635878563E-13</v>
      </c>
      <c r="U37" s="286">
        <v>2.1025309885547363E-25</v>
      </c>
      <c r="V37" s="286">
        <v>7.6752861940574375E-32</v>
      </c>
      <c r="W37" s="286">
        <v>4.8810363790305548E-17</v>
      </c>
      <c r="X37" s="286">
        <v>4.95823003139468E-11</v>
      </c>
      <c r="Y37" s="286">
        <v>1.2892137059314375E-8</v>
      </c>
      <c r="Z37" s="286">
        <v>4.5637825390824144E-10</v>
      </c>
      <c r="AA37" s="286">
        <v>8.523269033667617E-6</v>
      </c>
      <c r="AB37" s="286">
        <v>1.4652740282570146E-12</v>
      </c>
      <c r="AC37" s="286">
        <v>1.6170762378690028E-10</v>
      </c>
      <c r="AD37" s="286">
        <v>2.9827147310978284E-25</v>
      </c>
      <c r="AE37">
        <f t="shared" si="22"/>
        <v>33276</v>
      </c>
      <c r="AF37" s="228">
        <f t="shared" si="23"/>
        <v>0.17344717177992272</v>
      </c>
      <c r="AG37" s="228">
        <f t="shared" si="24"/>
        <v>9.7078994772181806E-2</v>
      </c>
      <c r="AH37" s="228">
        <f t="shared" si="25"/>
        <v>7.0075803452977439E-2</v>
      </c>
      <c r="AI37" s="228">
        <f t="shared" si="26"/>
        <v>-3.1461867773817376E-3</v>
      </c>
      <c r="AJ37" s="228">
        <f t="shared" si="27"/>
        <v>9.8984912381716829E-7</v>
      </c>
      <c r="AK37">
        <f t="shared" si="28"/>
        <v>7.0075803452977439E-2</v>
      </c>
      <c r="AL37" s="246">
        <f t="shared" si="29"/>
        <v>9.8984912381716825E-6</v>
      </c>
      <c r="AM37">
        <f t="shared" si="30"/>
        <v>7.3221990230359177E-2</v>
      </c>
      <c r="AN37">
        <f t="shared" si="31"/>
        <v>1.2580283618148436</v>
      </c>
      <c r="AO37">
        <f t="shared" si="32"/>
        <v>-5.0279893896772558E-2</v>
      </c>
      <c r="AP37">
        <f t="shared" si="33"/>
        <v>-0.26200580048144589</v>
      </c>
      <c r="AQ37">
        <f t="shared" si="34"/>
        <v>-0.79304643229955984</v>
      </c>
      <c r="AR37">
        <f t="shared" si="35"/>
        <v>-0.41870094449256007</v>
      </c>
      <c r="AS37" s="228">
        <f t="shared" si="40"/>
        <v>12.011686860447176</v>
      </c>
      <c r="AT37" s="228">
        <f t="shared" si="40"/>
        <v>12.011821416130546</v>
      </c>
      <c r="AU37" s="228">
        <f t="shared" si="40"/>
        <v>12.012251769517137</v>
      </c>
      <c r="AV37" s="228">
        <f t="shared" si="40"/>
        <v>12.013627412999099</v>
      </c>
      <c r="AW37" s="228">
        <f t="shared" si="40"/>
        <v>12.018016921641467</v>
      </c>
      <c r="AX37" s="228">
        <f t="shared" si="40"/>
        <v>12.031945676130521</v>
      </c>
      <c r="AY37" s="228">
        <f t="shared" si="40"/>
        <v>12.075415246575586</v>
      </c>
      <c r="AZ37" s="228">
        <f t="shared" si="37"/>
        <v>12.205319040316684</v>
      </c>
      <c r="BB37">
        <v>5000</v>
      </c>
      <c r="BC37">
        <f t="shared" si="42"/>
        <v>-0.17401679699476863</v>
      </c>
      <c r="BD37">
        <f t="shared" si="43"/>
        <v>0.12103116427239508</v>
      </c>
      <c r="BE37">
        <f t="shared" si="44"/>
        <v>-0.29504796126716371</v>
      </c>
      <c r="BF37">
        <f t="shared" si="45"/>
        <v>0.7751716767716027</v>
      </c>
      <c r="BG37">
        <f t="shared" si="46"/>
        <v>-0.99639613619473255</v>
      </c>
      <c r="BH37">
        <f t="shared" si="47"/>
        <v>-2.2286178014511706</v>
      </c>
      <c r="BI37">
        <f t="shared" si="48"/>
        <v>-2.036321675050953</v>
      </c>
      <c r="BJ37">
        <f t="shared" si="41"/>
        <v>10.675817741865291</v>
      </c>
      <c r="BK37">
        <f t="shared" si="41"/>
        <v>10.675818177866846</v>
      </c>
      <c r="BL37">
        <f t="shared" si="41"/>
        <v>10.675814405940654</v>
      </c>
      <c r="BM37">
        <f t="shared" si="41"/>
        <v>10.675847038960271</v>
      </c>
      <c r="BN37">
        <f t="shared" si="41"/>
        <v>10.675564819024856</v>
      </c>
      <c r="BO37">
        <f t="shared" si="41"/>
        <v>10.678013549943648</v>
      </c>
      <c r="BP37">
        <f t="shared" si="41"/>
        <v>10.657336467821878</v>
      </c>
      <c r="BQ37">
        <f t="shared" si="49"/>
        <v>11.024908699663328</v>
      </c>
    </row>
    <row r="38" spans="1:69" x14ac:dyDescent="0.2">
      <c r="A38" s="39" t="s">
        <v>50</v>
      </c>
      <c r="B38" s="37"/>
      <c r="C38" s="40">
        <v>39953.776299999998</v>
      </c>
      <c r="D38" s="40" t="s">
        <v>203</v>
      </c>
      <c r="E38" s="248">
        <f t="shared" si="14"/>
        <v>-1177.0020833349647</v>
      </c>
      <c r="F38" s="135">
        <f t="shared" ref="F38:F55" si="50">ROUND(2*E38,0)/2+0.5</f>
        <v>-1176.5</v>
      </c>
      <c r="G38" s="228">
        <f>+C38-(C$7+F38*C$8)+S38*J$9</f>
        <v>-0.1860482400006731</v>
      </c>
      <c r="H38" s="248"/>
      <c r="I38" s="228"/>
      <c r="J38" s="228">
        <f t="shared" ref="J38:J69" si="51">G38</f>
        <v>-0.1860482400006731</v>
      </c>
      <c r="K38" s="228"/>
      <c r="L38" s="228">
        <f t="shared" si="17"/>
        <v>0.14273045689221667</v>
      </c>
      <c r="M38" s="245">
        <f t="shared" si="18"/>
        <v>24935.276299999998</v>
      </c>
      <c r="N38" s="273">
        <f t="shared" si="19"/>
        <v>0.10809543153058666</v>
      </c>
      <c r="O38" s="5">
        <v>1</v>
      </c>
      <c r="P38" s="228">
        <f t="shared" si="20"/>
        <v>-0.32877869689288974</v>
      </c>
      <c r="Q38">
        <f t="shared" si="21"/>
        <v>0.10809543153058666</v>
      </c>
      <c r="S38" s="285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>
        <f t="shared" si="22"/>
        <v>-1176.5</v>
      </c>
      <c r="AF38" s="228">
        <f t="shared" si="23"/>
        <v>-0.17732163536370174</v>
      </c>
      <c r="AG38" s="228">
        <f t="shared" si="24"/>
        <v>0.1340038522552453</v>
      </c>
      <c r="AH38" s="228">
        <f t="shared" si="25"/>
        <v>-0.32877869689288974</v>
      </c>
      <c r="AI38" s="228">
        <f t="shared" si="26"/>
        <v>-8.7266046369713635E-3</v>
      </c>
      <c r="AJ38" s="228">
        <f t="shared" si="27"/>
        <v>7.6153628490010104E-5</v>
      </c>
      <c r="AK38">
        <f t="shared" si="28"/>
        <v>-0.32877869689288974</v>
      </c>
      <c r="AL38" s="246">
        <f t="shared" si="29"/>
        <v>7.6153628490010104E-5</v>
      </c>
      <c r="AM38">
        <f t="shared" si="30"/>
        <v>-0.32005209225591841</v>
      </c>
      <c r="AN38">
        <f t="shared" si="31"/>
        <v>0.72663929980096509</v>
      </c>
      <c r="AO38">
        <f t="shared" si="32"/>
        <v>-0.99545734123513541</v>
      </c>
      <c r="AP38">
        <f t="shared" si="33"/>
        <v>-0.24596666963934047</v>
      </c>
      <c r="AQ38">
        <f t="shared" si="34"/>
        <v>-2.4088947075391021</v>
      </c>
      <c r="AR38">
        <f t="shared" si="35"/>
        <v>-2.6064146783709257</v>
      </c>
      <c r="AS38" s="228">
        <f t="shared" si="40"/>
        <v>10.452280735591673</v>
      </c>
      <c r="AT38" s="228">
        <f t="shared" si="40"/>
        <v>10.452293932822696</v>
      </c>
      <c r="AU38" s="228">
        <f t="shared" si="40"/>
        <v>10.452224513172537</v>
      </c>
      <c r="AV38" s="228">
        <f t="shared" si="40"/>
        <v>10.452589761643898</v>
      </c>
      <c r="AW38" s="228">
        <f t="shared" si="40"/>
        <v>10.450670491905962</v>
      </c>
      <c r="AX38" s="228">
        <f t="shared" si="40"/>
        <v>10.460824931676722</v>
      </c>
      <c r="AY38" s="228">
        <f t="shared" si="40"/>
        <v>10.408893135960598</v>
      </c>
      <c r="AZ38" s="228">
        <f t="shared" si="37"/>
        <v>10.767064433534969</v>
      </c>
      <c r="BB38">
        <v>6000</v>
      </c>
      <c r="BC38">
        <f t="shared" si="42"/>
        <v>-0.17125127142174174</v>
      </c>
      <c r="BD38">
        <f t="shared" si="43"/>
        <v>0.11809649491886627</v>
      </c>
      <c r="BE38">
        <f t="shared" si="44"/>
        <v>-0.28934776634060799</v>
      </c>
      <c r="BF38">
        <f t="shared" si="45"/>
        <v>0.78446756441379906</v>
      </c>
      <c r="BG38">
        <f t="shared" si="46"/>
        <v>-0.99322277533039438</v>
      </c>
      <c r="BH38">
        <f t="shared" si="47"/>
        <v>-2.1970522257877247</v>
      </c>
      <c r="BI38">
        <f t="shared" si="48"/>
        <v>-1.9576168317358624</v>
      </c>
      <c r="BJ38">
        <f t="shared" si="41"/>
        <v>10.713460919346932</v>
      </c>
      <c r="BK38">
        <f t="shared" si="41"/>
        <v>10.713461091574855</v>
      </c>
      <c r="BL38">
        <f t="shared" si="41"/>
        <v>10.71345940918963</v>
      </c>
      <c r="BM38">
        <f t="shared" si="41"/>
        <v>10.713475843760907</v>
      </c>
      <c r="BN38">
        <f t="shared" si="41"/>
        <v>10.713315340673484</v>
      </c>
      <c r="BO38">
        <f t="shared" si="41"/>
        <v>10.714886667609395</v>
      </c>
      <c r="BP38">
        <f t="shared" si="41"/>
        <v>10.699852852025183</v>
      </c>
      <c r="BQ38">
        <f t="shared" si="49"/>
        <v>11.066654715388797</v>
      </c>
    </row>
    <row r="39" spans="1:69" ht="13.5" thickBot="1" x14ac:dyDescent="0.25">
      <c r="A39" s="39" t="s">
        <v>50</v>
      </c>
      <c r="B39" s="37"/>
      <c r="C39" s="40">
        <v>39950.812100000003</v>
      </c>
      <c r="D39" s="40" t="s">
        <v>203</v>
      </c>
      <c r="E39" s="248">
        <f t="shared" si="14"/>
        <v>-1185.0014894110291</v>
      </c>
      <c r="F39" s="222">
        <f t="shared" si="50"/>
        <v>-1184.5</v>
      </c>
      <c r="G39" s="228">
        <f t="shared" ref="G39:G102" si="52">+C39-(C$7+F39*C$8)+S39*J$9</f>
        <v>-0.18582815999252489</v>
      </c>
      <c r="H39" s="248"/>
      <c r="I39" s="228"/>
      <c r="J39" s="228">
        <f t="shared" si="51"/>
        <v>-0.18582815999252489</v>
      </c>
      <c r="K39" s="228"/>
      <c r="L39" s="228">
        <f t="shared" si="17"/>
        <v>0.14276255101087054</v>
      </c>
      <c r="M39" s="245">
        <f t="shared" si="18"/>
        <v>24932.312100000003</v>
      </c>
      <c r="N39" s="273">
        <f t="shared" si="19"/>
        <v>0.10797185535771693</v>
      </c>
      <c r="O39" s="5">
        <v>1</v>
      </c>
      <c r="P39" s="228">
        <f t="shared" si="20"/>
        <v>-0.32859071100339543</v>
      </c>
      <c r="Q39">
        <f t="shared" si="21"/>
        <v>0.10797185535771693</v>
      </c>
      <c r="S39" s="285"/>
      <c r="T39" s="286"/>
      <c r="U39" s="286"/>
      <c r="V39" s="286"/>
      <c r="W39" s="286"/>
      <c r="X39" s="286"/>
      <c r="Y39" s="286"/>
      <c r="Z39" s="286"/>
      <c r="AA39" s="286"/>
      <c r="AB39" s="286"/>
      <c r="AC39" s="286"/>
      <c r="AD39" s="286"/>
      <c r="AE39">
        <f t="shared" si="22"/>
        <v>-1184.5</v>
      </c>
      <c r="AF39" s="228">
        <f t="shared" si="23"/>
        <v>-0.17731110044638942</v>
      </c>
      <c r="AG39" s="228">
        <f t="shared" si="24"/>
        <v>0.13424549146473508</v>
      </c>
      <c r="AH39" s="228">
        <f t="shared" si="25"/>
        <v>-0.32859071100339543</v>
      </c>
      <c r="AI39" s="228">
        <f t="shared" si="26"/>
        <v>-8.5170595461354637E-3</v>
      </c>
      <c r="AJ39" s="228">
        <f t="shared" si="27"/>
        <v>7.2540303312417236E-5</v>
      </c>
      <c r="AK39">
        <f t="shared" si="28"/>
        <v>-0.32859071100339543</v>
      </c>
      <c r="AL39" s="246">
        <f t="shared" si="29"/>
        <v>7.2540303312417236E-5</v>
      </c>
      <c r="AM39">
        <f t="shared" si="30"/>
        <v>-0.32007365145725997</v>
      </c>
      <c r="AN39">
        <f t="shared" si="31"/>
        <v>0.72658537469967444</v>
      </c>
      <c r="AO39">
        <f t="shared" si="32"/>
        <v>-0.99543644146840338</v>
      </c>
      <c r="AP39">
        <f t="shared" si="33"/>
        <v>-0.24590672552546766</v>
      </c>
      <c r="AQ39">
        <f t="shared" si="34"/>
        <v>-2.4091139716896119</v>
      </c>
      <c r="AR39">
        <f t="shared" si="35"/>
        <v>-2.6072693289264213</v>
      </c>
      <c r="AS39" s="228">
        <f t="shared" si="40"/>
        <v>10.452000117118356</v>
      </c>
      <c r="AT39" s="228">
        <f t="shared" si="40"/>
        <v>10.452013353744093</v>
      </c>
      <c r="AU39" s="228">
        <f t="shared" si="40"/>
        <v>10.451943759210499</v>
      </c>
      <c r="AV39" s="228">
        <f t="shared" si="40"/>
        <v>10.452309757867686</v>
      </c>
      <c r="AW39" s="228">
        <f t="shared" si="40"/>
        <v>10.450387440864894</v>
      </c>
      <c r="AX39" s="228">
        <f t="shared" si="40"/>
        <v>10.460553298184102</v>
      </c>
      <c r="AY39" s="228">
        <f t="shared" si="40"/>
        <v>10.408587007567075</v>
      </c>
      <c r="AZ39" s="228">
        <f t="shared" si="37"/>
        <v>10.766730465409166</v>
      </c>
      <c r="BB39">
        <v>7000</v>
      </c>
      <c r="BC39">
        <f t="shared" si="42"/>
        <v>-0.16783746774974867</v>
      </c>
      <c r="BD39">
        <f t="shared" si="43"/>
        <v>0.1153230553352954</v>
      </c>
      <c r="BE39">
        <f t="shared" si="44"/>
        <v>-0.28316052308504408</v>
      </c>
      <c r="BF39">
        <f t="shared" si="45"/>
        <v>0.794214445647352</v>
      </c>
      <c r="BG39">
        <f t="shared" si="46"/>
        <v>-0.9889451787788538</v>
      </c>
      <c r="BH39">
        <f t="shared" si="47"/>
        <v>-2.1647112177575996</v>
      </c>
      <c r="BI39">
        <f t="shared" si="48"/>
        <v>-1.8818679698283631</v>
      </c>
      <c r="BJ39">
        <f t="shared" si="41"/>
        <v>10.751563632715953</v>
      </c>
      <c r="BK39">
        <f t="shared" si="41"/>
        <v>10.751563685084609</v>
      </c>
      <c r="BL39">
        <f t="shared" si="41"/>
        <v>10.751563095629196</v>
      </c>
      <c r="BM39">
        <f t="shared" si="41"/>
        <v>10.751569730550296</v>
      </c>
      <c r="BN39">
        <f t="shared" si="41"/>
        <v>10.751495057958063</v>
      </c>
      <c r="BO39">
        <f t="shared" si="41"/>
        <v>10.752336755667855</v>
      </c>
      <c r="BP39">
        <f t="shared" si="41"/>
        <v>10.743008379947764</v>
      </c>
      <c r="BQ39">
        <f t="shared" si="49"/>
        <v>11.108400731114266</v>
      </c>
    </row>
    <row r="40" spans="1:69" x14ac:dyDescent="0.2">
      <c r="A40" s="37" t="s">
        <v>22</v>
      </c>
      <c r="B40" s="37"/>
      <c r="C40" s="30">
        <v>39953.962099999997</v>
      </c>
      <c r="D40" s="30" t="s">
        <v>218</v>
      </c>
      <c r="E40" s="248">
        <f t="shared" si="14"/>
        <v>-1176.5006699185524</v>
      </c>
      <c r="F40" s="136">
        <f t="shared" si="50"/>
        <v>-1176</v>
      </c>
      <c r="G40" s="228">
        <f t="shared" si="52"/>
        <v>-0.18552449499838986</v>
      </c>
      <c r="H40" s="248"/>
      <c r="I40" s="228"/>
      <c r="J40" s="228">
        <f t="shared" si="51"/>
        <v>-0.18552449499838986</v>
      </c>
      <c r="K40" s="228"/>
      <c r="L40" s="228">
        <f t="shared" si="17"/>
        <v>0.14272845135241405</v>
      </c>
      <c r="M40" s="245">
        <f t="shared" si="18"/>
        <v>24935.462099999997</v>
      </c>
      <c r="N40" s="273">
        <f t="shared" si="19"/>
        <v>0.10774999678798376</v>
      </c>
      <c r="O40" s="5">
        <v>1</v>
      </c>
      <c r="P40" s="228">
        <f t="shared" si="20"/>
        <v>-0.32825294635080393</v>
      </c>
      <c r="Q40">
        <f t="shared" si="21"/>
        <v>0.10774999678798376</v>
      </c>
      <c r="S40" s="285"/>
      <c r="T40" s="286">
        <v>1.1113377085204796E-7</v>
      </c>
      <c r="U40" s="286">
        <v>1.1166301977115559E-16</v>
      </c>
      <c r="V40" s="286">
        <v>2.0077839667667723E-25</v>
      </c>
      <c r="W40" s="286">
        <v>4.7820463205827766E-10</v>
      </c>
      <c r="X40" s="286">
        <v>2.1667198318329857E-6</v>
      </c>
      <c r="Y40" s="286">
        <v>3.6983684257951496E-3</v>
      </c>
      <c r="Z40" s="286">
        <v>1.0856739748828512E-2</v>
      </c>
      <c r="AA40" s="286">
        <v>4536.822199134469</v>
      </c>
      <c r="AB40" s="286">
        <v>1.4355574781952562E-5</v>
      </c>
      <c r="AC40" s="286">
        <v>2.9113201304465712E-5</v>
      </c>
      <c r="AD40" s="286">
        <v>7.8025062033428259E-19</v>
      </c>
      <c r="AE40">
        <f t="shared" si="22"/>
        <v>-1176</v>
      </c>
      <c r="AF40" s="228">
        <f t="shared" si="23"/>
        <v>-0.17732229256346763</v>
      </c>
      <c r="AG40" s="228">
        <f t="shared" si="24"/>
        <v>0.13452624891749182</v>
      </c>
      <c r="AH40" s="228">
        <f t="shared" si="25"/>
        <v>-0.32825294635080393</v>
      </c>
      <c r="AI40" s="228">
        <f t="shared" si="26"/>
        <v>-8.2022024349222289E-3</v>
      </c>
      <c r="AJ40" s="228">
        <f t="shared" si="27"/>
        <v>6.7276124783444141E-5</v>
      </c>
      <c r="AK40">
        <f t="shared" si="28"/>
        <v>-0.32825294635080393</v>
      </c>
      <c r="AL40" s="246">
        <f t="shared" si="29"/>
        <v>6.7276124783444141E-5</v>
      </c>
      <c r="AM40">
        <f t="shared" si="30"/>
        <v>-0.32005074391588167</v>
      </c>
      <c r="AN40">
        <f t="shared" si="31"/>
        <v>0.72664267082188461</v>
      </c>
      <c r="AO40">
        <f t="shared" si="32"/>
        <v>-0.99545864598434841</v>
      </c>
      <c r="AP40">
        <f t="shared" si="33"/>
        <v>-0.24597041604913092</v>
      </c>
      <c r="AQ40">
        <f t="shared" si="34"/>
        <v>-2.408881002449498</v>
      </c>
      <c r="AR40">
        <f t="shared" si="35"/>
        <v>-2.6063612747193821</v>
      </c>
      <c r="AS40" s="228">
        <f t="shared" si="40"/>
        <v>10.452298274937156</v>
      </c>
      <c r="AT40" s="228">
        <f t="shared" si="40"/>
        <v>10.452311469708825</v>
      </c>
      <c r="AU40" s="228">
        <f t="shared" si="40"/>
        <v>10.452242060979209</v>
      </c>
      <c r="AV40" s="228">
        <f t="shared" si="40"/>
        <v>10.452607262593077</v>
      </c>
      <c r="AW40" s="228">
        <f t="shared" si="40"/>
        <v>10.450688183243155</v>
      </c>
      <c r="AX40" s="228">
        <f t="shared" si="40"/>
        <v>10.460841909452839</v>
      </c>
      <c r="AY40" s="228">
        <f t="shared" si="40"/>
        <v>10.408912270311577</v>
      </c>
      <c r="AZ40" s="228">
        <f t="shared" si="37"/>
        <v>10.767085306542832</v>
      </c>
      <c r="BB40">
        <v>8000</v>
      </c>
      <c r="BC40">
        <f t="shared" si="42"/>
        <v>-0.16376536047612308</v>
      </c>
      <c r="BD40">
        <f t="shared" si="43"/>
        <v>0.1127108455216824</v>
      </c>
      <c r="BE40">
        <f t="shared" si="44"/>
        <v>-0.27647620599780548</v>
      </c>
      <c r="BF40">
        <f t="shared" si="45"/>
        <v>0.80443281016126922</v>
      </c>
      <c r="BG40">
        <f t="shared" si="46"/>
        <v>-0.9834846513712947</v>
      </c>
      <c r="BH40">
        <f t="shared" si="47"/>
        <v>-2.1315470990439129</v>
      </c>
      <c r="BI40">
        <f t="shared" si="48"/>
        <v>-1.8088341026093622</v>
      </c>
      <c r="BJ40">
        <f t="shared" si="41"/>
        <v>10.79014815373405</v>
      </c>
      <c r="BK40">
        <f t="shared" si="41"/>
        <v>10.790148162344023</v>
      </c>
      <c r="BL40">
        <f t="shared" si="41"/>
        <v>10.79014804756163</v>
      </c>
      <c r="BM40">
        <f t="shared" si="41"/>
        <v>10.790149577768744</v>
      </c>
      <c r="BN40">
        <f t="shared" si="41"/>
        <v>10.790129178927701</v>
      </c>
      <c r="BO40">
        <f t="shared" si="41"/>
        <v>10.79040127554898</v>
      </c>
      <c r="BP40">
        <f t="shared" si="41"/>
        <v>10.786800595547383</v>
      </c>
      <c r="BQ40">
        <f t="shared" si="49"/>
        <v>11.150146746839734</v>
      </c>
    </row>
    <row r="41" spans="1:69" x14ac:dyDescent="0.2">
      <c r="A41" s="39" t="s">
        <v>50</v>
      </c>
      <c r="B41" s="37"/>
      <c r="C41" s="40">
        <v>40389.731899999999</v>
      </c>
      <c r="D41" s="40" t="s">
        <v>203</v>
      </c>
      <c r="E41" s="248">
        <f t="shared" si="14"/>
        <v>-0.50053973456887435</v>
      </c>
      <c r="F41" s="135">
        <f t="shared" si="50"/>
        <v>0</v>
      </c>
      <c r="G41" s="228">
        <f t="shared" si="52"/>
        <v>-0.18547625499923015</v>
      </c>
      <c r="H41" s="248"/>
      <c r="I41" s="228"/>
      <c r="J41" s="228">
        <f t="shared" si="51"/>
        <v>-0.18547625499923015</v>
      </c>
      <c r="K41" s="228"/>
      <c r="L41" s="228">
        <f t="shared" si="17"/>
        <v>0.13812295758940776</v>
      </c>
      <c r="M41" s="245">
        <f t="shared" si="18"/>
        <v>25371.231899999999</v>
      </c>
      <c r="N41" s="273">
        <f t="shared" si="19"/>
        <v>0.10471645038798645</v>
      </c>
      <c r="O41" s="5">
        <v>1</v>
      </c>
      <c r="P41" s="228">
        <f t="shared" si="20"/>
        <v>-0.32359921258863789</v>
      </c>
      <c r="Q41">
        <f t="shared" si="21"/>
        <v>0.10471645038798645</v>
      </c>
      <c r="S41" s="285"/>
      <c r="T41" s="286"/>
      <c r="U41" s="286"/>
      <c r="V41" s="286"/>
      <c r="W41" s="286"/>
      <c r="X41" s="286"/>
      <c r="Y41" s="286"/>
      <c r="Z41" s="286"/>
      <c r="AA41" s="286"/>
      <c r="AB41" s="286"/>
      <c r="AC41" s="286"/>
      <c r="AD41" s="286"/>
      <c r="AE41">
        <f t="shared" si="22"/>
        <v>0</v>
      </c>
      <c r="AF41" s="228">
        <f t="shared" si="23"/>
        <v>-0.17846433404782094</v>
      </c>
      <c r="AG41" s="228">
        <f t="shared" si="24"/>
        <v>0.13111103663799856</v>
      </c>
      <c r="AH41" s="228">
        <f t="shared" si="25"/>
        <v>-0.32359921258863789</v>
      </c>
      <c r="AI41" s="228">
        <f t="shared" si="26"/>
        <v>-7.0119209514092062E-3</v>
      </c>
      <c r="AJ41" s="228">
        <f t="shared" si="27"/>
        <v>4.9167035428811386E-5</v>
      </c>
      <c r="AK41">
        <f t="shared" si="28"/>
        <v>-0.32359921258863789</v>
      </c>
      <c r="AL41" s="246">
        <f t="shared" si="29"/>
        <v>4.9167035428811386E-5</v>
      </c>
      <c r="AM41">
        <f t="shared" si="30"/>
        <v>-0.31658729163722871</v>
      </c>
      <c r="AN41">
        <f t="shared" si="31"/>
        <v>0.73480367075446407</v>
      </c>
      <c r="AO41">
        <f t="shared" si="32"/>
        <v>-0.99803217355252094</v>
      </c>
      <c r="AP41">
        <f t="shared" si="33"/>
        <v>-0.25474807544212846</v>
      </c>
      <c r="AQ41">
        <f t="shared" si="34"/>
        <v>-2.3762867302304671</v>
      </c>
      <c r="AR41">
        <f t="shared" si="35"/>
        <v>-2.484520309274223</v>
      </c>
      <c r="AS41" s="228">
        <f t="shared" ref="AS41:AY50" si="53">$AZ41+$AG$7*SIN(AT41)</f>
        <v>10.493780160420828</v>
      </c>
      <c r="AT41" s="228">
        <f t="shared" si="53"/>
        <v>10.493788434529373</v>
      </c>
      <c r="AU41" s="228">
        <f t="shared" si="53"/>
        <v>10.493741657217402</v>
      </c>
      <c r="AV41" s="228">
        <f t="shared" si="53"/>
        <v>10.494006163197257</v>
      </c>
      <c r="AW41" s="228">
        <f t="shared" si="53"/>
        <v>10.492512167363499</v>
      </c>
      <c r="AX41" s="228">
        <f t="shared" si="53"/>
        <v>10.50100480664949</v>
      </c>
      <c r="AY41" s="228">
        <f t="shared" si="53"/>
        <v>10.454349629025556</v>
      </c>
      <c r="AZ41" s="228">
        <f t="shared" si="37"/>
        <v>10.816178621035984</v>
      </c>
      <c r="BB41">
        <v>9000</v>
      </c>
      <c r="BC41">
        <f t="shared" si="42"/>
        <v>-0.15902489616449117</v>
      </c>
      <c r="BD41">
        <f t="shared" si="43"/>
        <v>0.11025986547802734</v>
      </c>
      <c r="BE41">
        <f t="shared" si="44"/>
        <v>-0.26928476164251852</v>
      </c>
      <c r="BF41">
        <f t="shared" si="45"/>
        <v>0.81514400949534394</v>
      </c>
      <c r="BG41">
        <f t="shared" si="46"/>
        <v>-0.97675555923677349</v>
      </c>
      <c r="BH41">
        <f t="shared" si="47"/>
        <v>-2.0975090017911562</v>
      </c>
      <c r="BI41">
        <f t="shared" si="48"/>
        <v>-1.7382954514416069</v>
      </c>
      <c r="BJ41">
        <f t="shared" si="41"/>
        <v>10.829237759874099</v>
      </c>
      <c r="BK41">
        <f t="shared" si="41"/>
        <v>10.829237758119193</v>
      </c>
      <c r="BL41">
        <f t="shared" si="41"/>
        <v>10.829237786942301</v>
      </c>
      <c r="BM41">
        <f t="shared" si="41"/>
        <v>10.829237313543068</v>
      </c>
      <c r="BN41">
        <f t="shared" si="41"/>
        <v>10.829245088961269</v>
      </c>
      <c r="BO41">
        <f t="shared" si="41"/>
        <v>10.829117425996412</v>
      </c>
      <c r="BP41">
        <f t="shared" si="41"/>
        <v>10.831225933368334</v>
      </c>
      <c r="BQ41">
        <f t="shared" si="49"/>
        <v>11.191892762565203</v>
      </c>
    </row>
    <row r="42" spans="1:69" x14ac:dyDescent="0.2">
      <c r="A42" s="39" t="s">
        <v>50</v>
      </c>
      <c r="B42" s="37"/>
      <c r="C42" s="40">
        <v>39951.924299999999</v>
      </c>
      <c r="D42" s="40" t="s">
        <v>203</v>
      </c>
      <c r="E42" s="248">
        <f t="shared" si="14"/>
        <v>-1182.0000254619765</v>
      </c>
      <c r="F42" s="135">
        <f t="shared" si="50"/>
        <v>-1181.5</v>
      </c>
      <c r="G42" s="228">
        <f t="shared" si="52"/>
        <v>-0.18528569000045536</v>
      </c>
      <c r="H42" s="248"/>
      <c r="I42" s="228"/>
      <c r="J42" s="228">
        <f t="shared" si="51"/>
        <v>-0.18528569000045536</v>
      </c>
      <c r="K42" s="228"/>
      <c r="L42" s="228">
        <f t="shared" si="17"/>
        <v>0.14275051450715204</v>
      </c>
      <c r="M42" s="245">
        <f t="shared" si="18"/>
        <v>24933.424299999999</v>
      </c>
      <c r="N42" s="273">
        <f t="shared" si="19"/>
        <v>0.10760775146775682</v>
      </c>
      <c r="O42" s="5">
        <v>1</v>
      </c>
      <c r="P42" s="228">
        <f t="shared" si="20"/>
        <v>-0.3280362045076074</v>
      </c>
      <c r="Q42">
        <f t="shared" si="21"/>
        <v>0.10760775146775682</v>
      </c>
      <c r="S42" s="285"/>
      <c r="T42" s="286">
        <v>1.1170515806012871E-7</v>
      </c>
      <c r="U42" s="286">
        <v>1.1348365795289922E-16</v>
      </c>
      <c r="V42" s="286">
        <v>2.0216954284244578E-25</v>
      </c>
      <c r="W42" s="286">
        <v>4.8450623544672881E-10</v>
      </c>
      <c r="X42" s="286">
        <v>2.1640921859214144E-6</v>
      </c>
      <c r="Y42" s="286">
        <v>3.7612770371373123E-3</v>
      </c>
      <c r="Z42" s="286">
        <v>1.1018240508546495E-2</v>
      </c>
      <c r="AA42" s="286">
        <v>4617.1940293297621</v>
      </c>
      <c r="AB42" s="286">
        <v>1.4544747225308794E-5</v>
      </c>
      <c r="AC42" s="286">
        <v>2.964413823615965E-5</v>
      </c>
      <c r="AD42" s="286">
        <v>7.8565679289455671E-19</v>
      </c>
      <c r="AE42">
        <f t="shared" si="22"/>
        <v>-1181.5</v>
      </c>
      <c r="AF42" s="228">
        <f t="shared" si="23"/>
        <v>-0.17731505539049308</v>
      </c>
      <c r="AG42" s="228">
        <f t="shared" si="24"/>
        <v>0.13477987989718976</v>
      </c>
      <c r="AH42" s="228">
        <f t="shared" si="25"/>
        <v>-0.3280362045076074</v>
      </c>
      <c r="AI42" s="228">
        <f t="shared" si="26"/>
        <v>-7.9706346099622793E-3</v>
      </c>
      <c r="AJ42" s="228">
        <f t="shared" si="27"/>
        <v>6.3531016085528538E-5</v>
      </c>
      <c r="AK42">
        <f t="shared" si="28"/>
        <v>-0.3280362045076074</v>
      </c>
      <c r="AL42" s="246">
        <f t="shared" si="29"/>
        <v>6.3531016085528538E-5</v>
      </c>
      <c r="AM42">
        <f t="shared" si="30"/>
        <v>-0.32006556989764512</v>
      </c>
      <c r="AN42">
        <f t="shared" si="31"/>
        <v>0.72660559413488568</v>
      </c>
      <c r="AO42">
        <f t="shared" si="32"/>
        <v>-0.99544428412580666</v>
      </c>
      <c r="AP42">
        <f t="shared" si="33"/>
        <v>-0.24592920491156839</v>
      </c>
      <c r="AQ42">
        <f t="shared" si="34"/>
        <v>-2.4090317514452235</v>
      </c>
      <c r="AR42">
        <f t="shared" si="35"/>
        <v>-2.6069487925787636</v>
      </c>
      <c r="AS42" s="228">
        <f t="shared" si="53"/>
        <v>10.452105346607595</v>
      </c>
      <c r="AT42" s="228">
        <f t="shared" si="53"/>
        <v>10.452118568450377</v>
      </c>
      <c r="AU42" s="228">
        <f t="shared" si="53"/>
        <v>10.452049039532204</v>
      </c>
      <c r="AV42" s="228">
        <f t="shared" si="53"/>
        <v>10.452414756766936</v>
      </c>
      <c r="AW42" s="228">
        <f t="shared" si="53"/>
        <v>10.450493582721473</v>
      </c>
      <c r="AX42" s="228">
        <f t="shared" si="53"/>
        <v>10.460655158334296</v>
      </c>
      <c r="AY42" s="228">
        <f t="shared" si="53"/>
        <v>10.408701801033374</v>
      </c>
      <c r="AZ42" s="228">
        <f t="shared" si="37"/>
        <v>10.766855703456342</v>
      </c>
      <c r="BB42">
        <v>10000</v>
      </c>
      <c r="BC42">
        <f t="shared" si="42"/>
        <v>-0.15360604787041635</v>
      </c>
      <c r="BD42">
        <f t="shared" si="43"/>
        <v>0.10797011520433017</v>
      </c>
      <c r="BE42">
        <f t="shared" si="44"/>
        <v>-0.26157616307474651</v>
      </c>
      <c r="BF42">
        <f t="shared" si="45"/>
        <v>0.82637019182892069</v>
      </c>
      <c r="BG42">
        <f t="shared" si="46"/>
        <v>-0.9686647765874572</v>
      </c>
      <c r="BH42">
        <f t="shared" si="47"/>
        <v>-2.062542635278263</v>
      </c>
      <c r="BI42">
        <f t="shared" si="48"/>
        <v>-1.6700509015052309</v>
      </c>
      <c r="BJ42">
        <f t="shared" ref="BJ42:BP51" si="54">$BQ42+$AG$7*SIN(BK42)</f>
        <v>10.86885677600535</v>
      </c>
      <c r="BK42">
        <f t="shared" si="54"/>
        <v>10.868856774368449</v>
      </c>
      <c r="BL42">
        <f t="shared" si="54"/>
        <v>10.868856809590854</v>
      </c>
      <c r="BM42">
        <f t="shared" si="54"/>
        <v>10.868856051686349</v>
      </c>
      <c r="BN42">
        <f t="shared" si="54"/>
        <v>10.868872361030402</v>
      </c>
      <c r="BO42">
        <f t="shared" si="54"/>
        <v>10.868521860051414</v>
      </c>
      <c r="BP42">
        <f t="shared" si="54"/>
        <v>10.876279724754156</v>
      </c>
      <c r="BQ42">
        <f t="shared" si="49"/>
        <v>11.233638778290672</v>
      </c>
    </row>
    <row r="43" spans="1:69" x14ac:dyDescent="0.2">
      <c r="A43" s="39" t="s">
        <v>50</v>
      </c>
      <c r="B43" s="37"/>
      <c r="C43" s="40">
        <v>39953.962599999999</v>
      </c>
      <c r="D43" s="40" t="s">
        <v>203</v>
      </c>
      <c r="E43" s="248">
        <f t="shared" si="14"/>
        <v>-1176.4993205821197</v>
      </c>
      <c r="F43" s="135">
        <f t="shared" si="50"/>
        <v>-1176</v>
      </c>
      <c r="G43" s="228">
        <f t="shared" si="52"/>
        <v>-0.185024494996469</v>
      </c>
      <c r="H43" s="248"/>
      <c r="I43" s="228"/>
      <c r="J43" s="228">
        <f t="shared" si="51"/>
        <v>-0.185024494996469</v>
      </c>
      <c r="K43" s="228"/>
      <c r="L43" s="228">
        <f t="shared" si="17"/>
        <v>0.14272845135241405</v>
      </c>
      <c r="M43" s="245">
        <f t="shared" si="18"/>
        <v>24935.462599999999</v>
      </c>
      <c r="N43" s="273">
        <f t="shared" si="19"/>
        <v>0.10742199384037383</v>
      </c>
      <c r="O43" s="5">
        <v>1</v>
      </c>
      <c r="P43" s="228">
        <f t="shared" si="20"/>
        <v>-0.32775294634888308</v>
      </c>
      <c r="Q43">
        <f t="shared" si="21"/>
        <v>0.10742199384037383</v>
      </c>
      <c r="S43" s="285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>
        <f t="shared" si="22"/>
        <v>-1176</v>
      </c>
      <c r="AF43" s="228">
        <f t="shared" si="23"/>
        <v>-0.17732229256346763</v>
      </c>
      <c r="AG43" s="228">
        <f t="shared" si="24"/>
        <v>0.13502624891941267</v>
      </c>
      <c r="AH43" s="228">
        <f t="shared" si="25"/>
        <v>-0.32775294634888308</v>
      </c>
      <c r="AI43" s="228">
        <f t="shared" si="26"/>
        <v>-7.7022024330013761E-3</v>
      </c>
      <c r="AJ43" s="228">
        <f t="shared" si="27"/>
        <v>5.9323922318932316E-5</v>
      </c>
      <c r="AK43">
        <f t="shared" si="28"/>
        <v>-0.32775294634888308</v>
      </c>
      <c r="AL43" s="246">
        <f t="shared" si="29"/>
        <v>5.9323922318932316E-5</v>
      </c>
      <c r="AM43">
        <f t="shared" si="30"/>
        <v>-0.32005074391588167</v>
      </c>
      <c r="AN43">
        <f t="shared" si="31"/>
        <v>0.72664267082188461</v>
      </c>
      <c r="AO43">
        <f t="shared" si="32"/>
        <v>-0.99545864598434841</v>
      </c>
      <c r="AP43">
        <f t="shared" si="33"/>
        <v>-0.24597041604913092</v>
      </c>
      <c r="AQ43">
        <f t="shared" si="34"/>
        <v>-2.408881002449498</v>
      </c>
      <c r="AR43">
        <f t="shared" si="35"/>
        <v>-2.6063612747193821</v>
      </c>
      <c r="AS43" s="228">
        <f t="shared" si="53"/>
        <v>10.452298274937156</v>
      </c>
      <c r="AT43" s="228">
        <f t="shared" si="53"/>
        <v>10.452311469708825</v>
      </c>
      <c r="AU43" s="228">
        <f t="shared" si="53"/>
        <v>10.452242060979209</v>
      </c>
      <c r="AV43" s="228">
        <f t="shared" si="53"/>
        <v>10.452607262593077</v>
      </c>
      <c r="AW43" s="228">
        <f t="shared" si="53"/>
        <v>10.450688183243155</v>
      </c>
      <c r="AX43" s="228">
        <f t="shared" si="53"/>
        <v>10.460841909452839</v>
      </c>
      <c r="AY43" s="228">
        <f t="shared" si="53"/>
        <v>10.408912270311577</v>
      </c>
      <c r="AZ43" s="228">
        <f t="shared" si="37"/>
        <v>10.767085306542832</v>
      </c>
      <c r="BB43">
        <v>11000</v>
      </c>
      <c r="BC43">
        <f t="shared" si="42"/>
        <v>-0.14749888207443171</v>
      </c>
      <c r="BD43">
        <f t="shared" si="43"/>
        <v>0.10584159470059093</v>
      </c>
      <c r="BE43">
        <f t="shared" si="44"/>
        <v>-0.25334047677502264</v>
      </c>
      <c r="BF43">
        <f t="shared" si="45"/>
        <v>0.8381342027685923</v>
      </c>
      <c r="BG43">
        <f t="shared" si="46"/>
        <v>-0.95911111523254966</v>
      </c>
      <c r="BH43">
        <f t="shared" si="47"/>
        <v>-2.0265900440977491</v>
      </c>
      <c r="BI43">
        <f t="shared" si="48"/>
        <v>-1.6039157986423596</v>
      </c>
      <c r="BJ43">
        <f t="shared" si="54"/>
        <v>10.909030611927049</v>
      </c>
      <c r="BK43">
        <f t="shared" si="54"/>
        <v>10.909030611525774</v>
      </c>
      <c r="BL43">
        <f t="shared" si="54"/>
        <v>10.909030624150445</v>
      </c>
      <c r="BM43">
        <f t="shared" si="54"/>
        <v>10.909030226962148</v>
      </c>
      <c r="BN43">
        <f t="shared" si="54"/>
        <v>10.909042723886621</v>
      </c>
      <c r="BO43">
        <f t="shared" si="54"/>
        <v>10.908650386087038</v>
      </c>
      <c r="BP43">
        <f t="shared" si="54"/>
        <v>10.92195620598266</v>
      </c>
      <c r="BQ43">
        <f t="shared" si="49"/>
        <v>11.275384794016141</v>
      </c>
    </row>
    <row r="44" spans="1:69" x14ac:dyDescent="0.2">
      <c r="A44" s="39" t="s">
        <v>50</v>
      </c>
      <c r="B44" s="37"/>
      <c r="C44" s="40">
        <v>40298.947</v>
      </c>
      <c r="D44" s="40" t="s">
        <v>203</v>
      </c>
      <c r="E44" s="248">
        <f t="shared" si="14"/>
        <v>-245.49928498662166</v>
      </c>
      <c r="F44" s="135">
        <f t="shared" si="50"/>
        <v>-245</v>
      </c>
      <c r="G44" s="228">
        <f t="shared" si="52"/>
        <v>-0.18501130499498686</v>
      </c>
      <c r="H44" s="248"/>
      <c r="I44" s="228"/>
      <c r="J44" s="228">
        <f t="shared" si="51"/>
        <v>-0.18501130499498686</v>
      </c>
      <c r="K44" s="228"/>
      <c r="L44" s="228">
        <f t="shared" si="17"/>
        <v>0.13906404760451146</v>
      </c>
      <c r="M44" s="245">
        <f t="shared" si="18"/>
        <v>25280.447</v>
      </c>
      <c r="N44" s="273">
        <f t="shared" si="19"/>
        <v>0.10502483416248916</v>
      </c>
      <c r="O44" s="5">
        <v>1</v>
      </c>
      <c r="P44" s="228">
        <f t="shared" si="20"/>
        <v>-0.32407535259949832</v>
      </c>
      <c r="Q44">
        <f t="shared" si="21"/>
        <v>0.10502483416248916</v>
      </c>
      <c r="S44" s="285"/>
      <c r="T44" s="286"/>
      <c r="U44" s="286"/>
      <c r="V44" s="286"/>
      <c r="W44" s="286"/>
      <c r="X44" s="286"/>
      <c r="Y44" s="286"/>
      <c r="Z44" s="286"/>
      <c r="AA44" s="286"/>
      <c r="AB44" s="286"/>
      <c r="AC44" s="286"/>
      <c r="AD44" s="286"/>
      <c r="AE44">
        <f t="shared" si="22"/>
        <v>-245</v>
      </c>
      <c r="AF44" s="228">
        <f t="shared" si="23"/>
        <v>-0.17829327929884353</v>
      </c>
      <c r="AG44" s="228">
        <f t="shared" si="24"/>
        <v>0.13234602190836814</v>
      </c>
      <c r="AH44" s="228">
        <f t="shared" si="25"/>
        <v>-0.32407535259949832</v>
      </c>
      <c r="AI44" s="228">
        <f t="shared" si="26"/>
        <v>-6.718025696143326E-3</v>
      </c>
      <c r="AJ44" s="228">
        <f t="shared" si="27"/>
        <v>4.5131869254042022E-5</v>
      </c>
      <c r="AK44">
        <f t="shared" si="28"/>
        <v>-0.32407535259949832</v>
      </c>
      <c r="AL44" s="246">
        <f t="shared" si="29"/>
        <v>4.5131869254042022E-5</v>
      </c>
      <c r="AM44">
        <f t="shared" si="30"/>
        <v>-0.317357326903355</v>
      </c>
      <c r="AN44">
        <f t="shared" si="31"/>
        <v>0.73306465648764041</v>
      </c>
      <c r="AO44">
        <f t="shared" si="32"/>
        <v>-0.99757917815077157</v>
      </c>
      <c r="AP44">
        <f t="shared" si="33"/>
        <v>-0.25292528021278082</v>
      </c>
      <c r="AQ44">
        <f t="shared" si="34"/>
        <v>-2.3831376214414006</v>
      </c>
      <c r="AR44">
        <f t="shared" si="35"/>
        <v>-2.5093014858672196</v>
      </c>
      <c r="AS44" s="228">
        <f t="shared" si="53"/>
        <v>10.485099711623691</v>
      </c>
      <c r="AT44" s="228">
        <f t="shared" si="53"/>
        <v>10.485108875398549</v>
      </c>
      <c r="AU44" s="228">
        <f t="shared" si="53"/>
        <v>10.48505787349742</v>
      </c>
      <c r="AV44" s="228">
        <f t="shared" si="53"/>
        <v>10.485341788699877</v>
      </c>
      <c r="AW44" s="228">
        <f t="shared" si="53"/>
        <v>10.483763126659472</v>
      </c>
      <c r="AX44" s="228">
        <f t="shared" si="53"/>
        <v>10.492598264499438</v>
      </c>
      <c r="AY44" s="228">
        <f t="shared" si="53"/>
        <v>10.444811873597873</v>
      </c>
      <c r="AZ44" s="228">
        <f t="shared" si="37"/>
        <v>10.805950847183244</v>
      </c>
      <c r="BB44">
        <v>12000</v>
      </c>
      <c r="BC44">
        <f t="shared" si="42"/>
        <v>-0.14069364052634042</v>
      </c>
      <c r="BD44">
        <f t="shared" si="43"/>
        <v>0.10387430396680959</v>
      </c>
      <c r="BE44">
        <f t="shared" si="44"/>
        <v>-0.24456794449315</v>
      </c>
      <c r="BF44">
        <f t="shared" si="45"/>
        <v>0.85045944282781027</v>
      </c>
      <c r="BG44">
        <f t="shared" si="46"/>
        <v>-0.94798474762790474</v>
      </c>
      <c r="BH44">
        <f t="shared" si="47"/>
        <v>-1.989589360816278</v>
      </c>
      <c r="BI44">
        <f t="shared" si="48"/>
        <v>-1.5397200353202529</v>
      </c>
      <c r="BJ44">
        <f t="shared" si="54"/>
        <v>10.949785793731518</v>
      </c>
      <c r="BK44">
        <f t="shared" si="54"/>
        <v>10.949785793711211</v>
      </c>
      <c r="BL44">
        <f t="shared" si="54"/>
        <v>10.94978579491764</v>
      </c>
      <c r="BM44">
        <f t="shared" si="54"/>
        <v>10.94978572324279</v>
      </c>
      <c r="BN44">
        <f t="shared" si="54"/>
        <v>10.949789981698448</v>
      </c>
      <c r="BO44">
        <f t="shared" si="54"/>
        <v>10.949537654889195</v>
      </c>
      <c r="BP44">
        <f t="shared" si="54"/>
        <v>10.968248528309086</v>
      </c>
      <c r="BQ44">
        <f t="shared" si="49"/>
        <v>11.317130809741609</v>
      </c>
    </row>
    <row r="45" spans="1:69" x14ac:dyDescent="0.2">
      <c r="A45" s="26" t="s">
        <v>75</v>
      </c>
      <c r="B45" s="25" t="s">
        <v>76</v>
      </c>
      <c r="C45" s="26">
        <v>42183.4</v>
      </c>
      <c r="D45" s="40" t="s">
        <v>203</v>
      </c>
      <c r="E45" s="248">
        <f t="shared" si="14"/>
        <v>4840.0228721834956</v>
      </c>
      <c r="F45" s="135">
        <f t="shared" si="50"/>
        <v>4840.5</v>
      </c>
      <c r="G45" s="228">
        <f t="shared" si="52"/>
        <v>-0.17680090999783715</v>
      </c>
      <c r="H45" s="248"/>
      <c r="I45" s="228"/>
      <c r="J45" s="228">
        <f t="shared" si="51"/>
        <v>-0.17680090999783715</v>
      </c>
      <c r="K45" s="228"/>
      <c r="L45" s="228">
        <f t="shared" si="17"/>
        <v>0.12151415297126467</v>
      </c>
      <c r="M45" s="245">
        <f t="shared" si="18"/>
        <v>27164.9</v>
      </c>
      <c r="N45" s="273">
        <f t="shared" si="19"/>
        <v>8.8991876794259184E-2</v>
      </c>
      <c r="O45" s="5">
        <v>1</v>
      </c>
      <c r="P45" s="228">
        <f t="shared" si="20"/>
        <v>-0.29831506296910182</v>
      </c>
      <c r="Q45">
        <f t="shared" si="21"/>
        <v>8.8991876794259184E-2</v>
      </c>
      <c r="S45" s="285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>
        <f t="shared" si="22"/>
        <v>4840.5</v>
      </c>
      <c r="AF45" s="228">
        <f t="shared" si="23"/>
        <v>-0.17439861584745286</v>
      </c>
      <c r="AG45" s="228">
        <f t="shared" si="24"/>
        <v>0.11911185882088038</v>
      </c>
      <c r="AH45" s="228">
        <f t="shared" si="25"/>
        <v>-0.29831506296910182</v>
      </c>
      <c r="AI45" s="228">
        <f t="shared" si="26"/>
        <v>-2.4022941503842876E-3</v>
      </c>
      <c r="AJ45" s="228">
        <f t="shared" si="27"/>
        <v>5.7710171849705659E-6</v>
      </c>
      <c r="AK45">
        <f t="shared" si="28"/>
        <v>-0.29831506296910182</v>
      </c>
      <c r="AL45" s="246">
        <f t="shared" si="29"/>
        <v>5.7710171849705659E-6</v>
      </c>
      <c r="AM45">
        <f t="shared" si="30"/>
        <v>-0.29591276881871753</v>
      </c>
      <c r="AN45">
        <f t="shared" si="31"/>
        <v>0.77372936941118475</v>
      </c>
      <c r="AO45">
        <f t="shared" si="32"/>
        <v>-0.99680507512191019</v>
      </c>
      <c r="AP45">
        <f t="shared" si="33"/>
        <v>-0.28987458791642118</v>
      </c>
      <c r="AQ45">
        <f t="shared" si="34"/>
        <v>-2.2335838221786464</v>
      </c>
      <c r="AR45">
        <f t="shared" si="35"/>
        <v>-2.0491657195526103</v>
      </c>
      <c r="AS45" s="228">
        <f t="shared" si="53"/>
        <v>10.669854716874815</v>
      </c>
      <c r="AT45" s="228">
        <f t="shared" si="53"/>
        <v>10.669855214257806</v>
      </c>
      <c r="AU45" s="228">
        <f t="shared" si="53"/>
        <v>10.669850987357105</v>
      </c>
      <c r="AV45" s="228">
        <f t="shared" si="53"/>
        <v>10.669886910434988</v>
      </c>
      <c r="AW45" s="228">
        <f t="shared" si="53"/>
        <v>10.669581733324783</v>
      </c>
      <c r="AX45" s="228">
        <f t="shared" si="53"/>
        <v>10.672183144564418</v>
      </c>
      <c r="AY45" s="228">
        <f t="shared" si="53"/>
        <v>10.650614311194643</v>
      </c>
      <c r="AZ45" s="228">
        <f t="shared" si="37"/>
        <v>11.018250210155117</v>
      </c>
      <c r="BB45">
        <v>13000</v>
      </c>
      <c r="BC45">
        <f t="shared" si="42"/>
        <v>-0.13318083979332945</v>
      </c>
      <c r="BD45">
        <f t="shared" si="43"/>
        <v>0.10206824300298616</v>
      </c>
      <c r="BE45">
        <f t="shared" si="44"/>
        <v>-0.23524908279631562</v>
      </c>
      <c r="BF45">
        <f t="shared" si="45"/>
        <v>0.86336967019153121</v>
      </c>
      <c r="BG45">
        <f t="shared" si="46"/>
        <v>-0.93516663913596854</v>
      </c>
      <c r="BH45">
        <f t="shared" si="47"/>
        <v>-1.9514745573211734</v>
      </c>
      <c r="BI45">
        <f t="shared" si="48"/>
        <v>-1.4773063828059441</v>
      </c>
      <c r="BJ45">
        <f t="shared" si="54"/>
        <v>10.991149986580801</v>
      </c>
      <c r="BK45">
        <f t="shared" si="54"/>
        <v>10.991149986580801</v>
      </c>
      <c r="BL45">
        <f t="shared" si="54"/>
        <v>10.991149986580515</v>
      </c>
      <c r="BM45">
        <f t="shared" si="54"/>
        <v>10.991149986756412</v>
      </c>
      <c r="BN45">
        <f t="shared" si="54"/>
        <v>10.991149878643517</v>
      </c>
      <c r="BO45">
        <f t="shared" si="54"/>
        <v>10.991216835141941</v>
      </c>
      <c r="BP45">
        <f t="shared" si="54"/>
        <v>11.015148769899877</v>
      </c>
      <c r="BQ45">
        <f t="shared" si="49"/>
        <v>11.358876825467078</v>
      </c>
    </row>
    <row r="46" spans="1:69" x14ac:dyDescent="0.2">
      <c r="A46" s="39" t="s">
        <v>52</v>
      </c>
      <c r="B46" s="37"/>
      <c r="C46" s="40">
        <v>42582.676899999999</v>
      </c>
      <c r="D46" s="40" t="s">
        <v>203</v>
      </c>
      <c r="E46" s="248">
        <f t="shared" si="14"/>
        <v>5917.5406037460125</v>
      </c>
      <c r="F46" s="135">
        <f t="shared" si="50"/>
        <v>5918</v>
      </c>
      <c r="G46" s="228">
        <f t="shared" si="52"/>
        <v>-0.17023043499648338</v>
      </c>
      <c r="H46" s="248"/>
      <c r="I46" s="228"/>
      <c r="J46" s="228">
        <f t="shared" si="51"/>
        <v>-0.17023043499648338</v>
      </c>
      <c r="K46" s="228"/>
      <c r="L46" s="228">
        <f t="shared" si="17"/>
        <v>0.11833106943977396</v>
      </c>
      <c r="M46" s="245">
        <f t="shared" si="18"/>
        <v>27564.176899999999</v>
      </c>
      <c r="N46" s="273">
        <f t="shared" si="19"/>
        <v>8.326774184251616E-2</v>
      </c>
      <c r="O46" s="5">
        <v>1</v>
      </c>
      <c r="P46" s="228">
        <f t="shared" si="20"/>
        <v>-0.28856150443625733</v>
      </c>
      <c r="Q46">
        <f t="shared" si="21"/>
        <v>8.326774184251616E-2</v>
      </c>
      <c r="S46" s="285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286"/>
      <c r="AE46">
        <f t="shared" si="22"/>
        <v>5918</v>
      </c>
      <c r="AF46" s="228">
        <f t="shared" si="23"/>
        <v>-0.17150230871783428</v>
      </c>
      <c r="AG46" s="228">
        <f t="shared" si="24"/>
        <v>0.11960294316112485</v>
      </c>
      <c r="AH46" s="228">
        <f t="shared" si="25"/>
        <v>-0.28856150443625733</v>
      </c>
      <c r="AI46" s="228">
        <f t="shared" si="26"/>
        <v>1.2718737213509024E-3</v>
      </c>
      <c r="AJ46" s="228">
        <f t="shared" si="27"/>
        <v>1.6176627630629929E-6</v>
      </c>
      <c r="AK46">
        <f t="shared" si="28"/>
        <v>-0.28856150443625733</v>
      </c>
      <c r="AL46" s="246">
        <f t="shared" si="29"/>
        <v>1.6176627630629929E-6</v>
      </c>
      <c r="AM46">
        <f t="shared" si="30"/>
        <v>-0.28983337815760823</v>
      </c>
      <c r="AN46">
        <f t="shared" si="31"/>
        <v>0.78368859898335264</v>
      </c>
      <c r="AO46">
        <f t="shared" si="32"/>
        <v>-0.9935235305603024</v>
      </c>
      <c r="AP46">
        <f t="shared" si="33"/>
        <v>-0.2973803167275707</v>
      </c>
      <c r="AQ46">
        <f t="shared" si="34"/>
        <v>-2.1996691630432106</v>
      </c>
      <c r="AR46">
        <f t="shared" si="35"/>
        <v>-1.9639559382494067</v>
      </c>
      <c r="AS46" s="228">
        <f t="shared" si="53"/>
        <v>10.710357178199859</v>
      </c>
      <c r="AT46" s="228">
        <f t="shared" si="53"/>
        <v>10.710357365524226</v>
      </c>
      <c r="AU46" s="228">
        <f t="shared" si="53"/>
        <v>10.71035555505007</v>
      </c>
      <c r="AV46" s="228">
        <f t="shared" si="53"/>
        <v>10.710373053597694</v>
      </c>
      <c r="AW46" s="228">
        <f t="shared" si="53"/>
        <v>10.710203970797878</v>
      </c>
      <c r="AX46" s="228">
        <f t="shared" si="53"/>
        <v>10.711841865153939</v>
      </c>
      <c r="AY46" s="228">
        <f t="shared" si="53"/>
        <v>10.696342426949077</v>
      </c>
      <c r="AZ46" s="228">
        <f t="shared" si="37"/>
        <v>11.063231542099308</v>
      </c>
      <c r="BB46">
        <v>14000</v>
      </c>
      <c r="BC46">
        <f t="shared" si="42"/>
        <v>-0.12495139172704585</v>
      </c>
      <c r="BD46">
        <f t="shared" si="43"/>
        <v>0.10042341180912064</v>
      </c>
      <c r="BE46">
        <f t="shared" si="44"/>
        <v>-0.22537480353616648</v>
      </c>
      <c r="BF46">
        <f t="shared" si="45"/>
        <v>0.87688873487760888</v>
      </c>
      <c r="BG46">
        <f t="shared" si="46"/>
        <v>-0.92052801152606911</v>
      </c>
      <c r="BH46">
        <f t="shared" si="47"/>
        <v>-1.912175200643162</v>
      </c>
      <c r="BI46">
        <f t="shared" si="48"/>
        <v>-1.4165290340593932</v>
      </c>
      <c r="BJ46">
        <f t="shared" si="54"/>
        <v>11.033152006006929</v>
      </c>
      <c r="BK46">
        <f t="shared" si="54"/>
        <v>11.033152006027464</v>
      </c>
      <c r="BL46">
        <f t="shared" si="54"/>
        <v>11.033152007513863</v>
      </c>
      <c r="BM46">
        <f t="shared" si="54"/>
        <v>11.033152115105006</v>
      </c>
      <c r="BN46">
        <f t="shared" si="54"/>
        <v>11.033159902147077</v>
      </c>
      <c r="BO46">
        <f t="shared" si="54"/>
        <v>11.033719280029786</v>
      </c>
      <c r="BP46">
        <f t="shared" si="54"/>
        <v>11.062647949636295</v>
      </c>
      <c r="BQ46">
        <f t="shared" si="49"/>
        <v>11.400622841192549</v>
      </c>
    </row>
    <row r="47" spans="1:69" x14ac:dyDescent="0.2">
      <c r="A47" s="39" t="s">
        <v>52</v>
      </c>
      <c r="B47" s="37"/>
      <c r="C47" s="40">
        <v>42577.674500000001</v>
      </c>
      <c r="D47" s="40" t="s">
        <v>203</v>
      </c>
      <c r="E47" s="248">
        <f t="shared" si="14"/>
        <v>5904.0407626573706</v>
      </c>
      <c r="F47" s="135">
        <f t="shared" si="50"/>
        <v>5904.5</v>
      </c>
      <c r="G47" s="228">
        <f t="shared" si="52"/>
        <v>-0.17017154999484774</v>
      </c>
      <c r="H47" s="248"/>
      <c r="I47" s="228"/>
      <c r="J47" s="228">
        <f t="shared" si="51"/>
        <v>-0.17017154999484774</v>
      </c>
      <c r="K47" s="228"/>
      <c r="L47" s="228">
        <f t="shared" si="17"/>
        <v>0.11836979234851752</v>
      </c>
      <c r="M47" s="245">
        <f t="shared" si="18"/>
        <v>27559.174500000001</v>
      </c>
      <c r="N47" s="273">
        <f t="shared" si="19"/>
        <v>8.3256106241311106E-2</v>
      </c>
      <c r="O47" s="5">
        <v>1</v>
      </c>
      <c r="P47" s="228">
        <f t="shared" si="20"/>
        <v>-0.28854134234336526</v>
      </c>
      <c r="Q47">
        <f t="shared" si="21"/>
        <v>8.3256106241311106E-2</v>
      </c>
      <c r="S47" s="285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>
        <f t="shared" si="22"/>
        <v>5904.5</v>
      </c>
      <c r="AF47" s="228">
        <f t="shared" si="23"/>
        <v>-0.17154322051771581</v>
      </c>
      <c r="AG47" s="228">
        <f t="shared" si="24"/>
        <v>0.1197414628713856</v>
      </c>
      <c r="AH47" s="228">
        <f t="shared" si="25"/>
        <v>-0.28854134234336526</v>
      </c>
      <c r="AI47" s="228">
        <f t="shared" si="26"/>
        <v>1.3716705228680737E-3</v>
      </c>
      <c r="AJ47" s="228">
        <f t="shared" si="27"/>
        <v>1.8814800233051747E-6</v>
      </c>
      <c r="AK47">
        <f t="shared" si="28"/>
        <v>-0.28854134234336526</v>
      </c>
      <c r="AL47" s="246">
        <f t="shared" si="29"/>
        <v>1.8814800233051747E-6</v>
      </c>
      <c r="AM47">
        <f t="shared" si="30"/>
        <v>-0.28991301286623333</v>
      </c>
      <c r="AN47">
        <f t="shared" si="31"/>
        <v>0.78356064458448305</v>
      </c>
      <c r="AO47">
        <f t="shared" si="32"/>
        <v>-0.99357233653320676</v>
      </c>
      <c r="AP47">
        <f t="shared" si="33"/>
        <v>-0.29728720190094066</v>
      </c>
      <c r="AQ47">
        <f t="shared" si="34"/>
        <v>-2.2000995023265464</v>
      </c>
      <c r="AR47">
        <f t="shared" si="35"/>
        <v>-1.965001485496584</v>
      </c>
      <c r="AS47" s="228">
        <f t="shared" si="53"/>
        <v>10.709846491772842</v>
      </c>
      <c r="AT47" s="228">
        <f t="shared" si="53"/>
        <v>10.709846681676961</v>
      </c>
      <c r="AU47" s="228">
        <f t="shared" si="53"/>
        <v>10.709844849460698</v>
      </c>
      <c r="AV47" s="228">
        <f t="shared" si="53"/>
        <v>10.709862527365702</v>
      </c>
      <c r="AW47" s="228">
        <f t="shared" si="53"/>
        <v>10.7096920087125</v>
      </c>
      <c r="AX47" s="228">
        <f t="shared" si="53"/>
        <v>10.711340957198997</v>
      </c>
      <c r="AY47" s="228">
        <f t="shared" si="53"/>
        <v>10.695764903252288</v>
      </c>
      <c r="AZ47" s="228">
        <f t="shared" si="37"/>
        <v>11.062667970887015</v>
      </c>
      <c r="BB47">
        <v>15000</v>
      </c>
      <c r="BC47">
        <f t="shared" si="42"/>
        <v>-0.11599674852178395</v>
      </c>
      <c r="BD47">
        <f t="shared" si="43"/>
        <v>9.8939810385213031E-2</v>
      </c>
      <c r="BE47">
        <f t="shared" si="44"/>
        <v>-0.21493655890699698</v>
      </c>
      <c r="BF47">
        <f t="shared" si="45"/>
        <v>0.89104022750559198</v>
      </c>
      <c r="BG47">
        <f t="shared" si="46"/>
        <v>-0.90392986796463126</v>
      </c>
      <c r="BH47">
        <f t="shared" si="47"/>
        <v>-1.8716162210945269</v>
      </c>
      <c r="BI47">
        <f t="shared" si="48"/>
        <v>-1.3572523279802651</v>
      </c>
      <c r="BJ47">
        <f t="shared" si="54"/>
        <v>11.075821814260769</v>
      </c>
      <c r="BK47">
        <f t="shared" si="54"/>
        <v>11.075821815185874</v>
      </c>
      <c r="BL47">
        <f t="shared" si="54"/>
        <v>11.075821846569006</v>
      </c>
      <c r="BM47">
        <f t="shared" si="54"/>
        <v>11.075822911197847</v>
      </c>
      <c r="BN47">
        <f t="shared" si="54"/>
        <v>11.075859018895935</v>
      </c>
      <c r="BO47">
        <f t="shared" si="54"/>
        <v>11.07707418801299</v>
      </c>
      <c r="BP47">
        <f t="shared" si="54"/>
        <v>11.110736042763797</v>
      </c>
      <c r="BQ47">
        <f t="shared" si="49"/>
        <v>11.442368856918018</v>
      </c>
    </row>
    <row r="48" spans="1:69" x14ac:dyDescent="0.2">
      <c r="A48" s="39" t="s">
        <v>52</v>
      </c>
      <c r="B48" s="37"/>
      <c r="C48" s="40">
        <v>42569.7091</v>
      </c>
      <c r="D48" s="40" t="s">
        <v>203</v>
      </c>
      <c r="E48" s="248">
        <f t="shared" si="14"/>
        <v>5882.5447539000661</v>
      </c>
      <c r="F48" s="135">
        <f t="shared" si="50"/>
        <v>5883</v>
      </c>
      <c r="G48" s="228">
        <f t="shared" si="52"/>
        <v>-0.16869258500082651</v>
      </c>
      <c r="H48" s="248"/>
      <c r="I48" s="228"/>
      <c r="J48" s="228">
        <f t="shared" si="51"/>
        <v>-0.16869258500082651</v>
      </c>
      <c r="K48" s="228"/>
      <c r="L48" s="228">
        <f t="shared" si="17"/>
        <v>0.1184315228288471</v>
      </c>
      <c r="M48" s="245">
        <f t="shared" si="18"/>
        <v>27551.2091</v>
      </c>
      <c r="N48" s="273">
        <f t="shared" si="19"/>
        <v>8.2440253296986052E-2</v>
      </c>
      <c r="O48" s="5">
        <v>1</v>
      </c>
      <c r="P48" s="228">
        <f t="shared" si="20"/>
        <v>-0.28712410782967362</v>
      </c>
      <c r="Q48">
        <f t="shared" si="21"/>
        <v>8.2440253296986052E-2</v>
      </c>
      <c r="S48" s="285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>
        <f t="shared" si="22"/>
        <v>5883</v>
      </c>
      <c r="AF48" s="228">
        <f t="shared" si="23"/>
        <v>-0.17160813280400489</v>
      </c>
      <c r="AG48" s="228">
        <f t="shared" si="24"/>
        <v>0.12134707063202549</v>
      </c>
      <c r="AH48" s="228">
        <f t="shared" si="25"/>
        <v>-0.28712410782967362</v>
      </c>
      <c r="AI48" s="228">
        <f t="shared" si="26"/>
        <v>2.9155478031783755E-3</v>
      </c>
      <c r="AJ48" s="228">
        <f t="shared" si="27"/>
        <v>8.5004189926182513E-6</v>
      </c>
      <c r="AK48">
        <f t="shared" si="28"/>
        <v>-0.28712410782967362</v>
      </c>
      <c r="AL48" s="246">
        <f t="shared" si="29"/>
        <v>8.5004189926182513E-6</v>
      </c>
      <c r="AM48">
        <f t="shared" si="30"/>
        <v>-0.290039655632852</v>
      </c>
      <c r="AN48">
        <f t="shared" si="31"/>
        <v>0.78335703427590886</v>
      </c>
      <c r="AO48">
        <f t="shared" si="32"/>
        <v>-0.9936496520681527</v>
      </c>
      <c r="AP48">
        <f t="shared" si="33"/>
        <v>-0.29713885708376375</v>
      </c>
      <c r="AQ48">
        <f t="shared" si="34"/>
        <v>-2.200784567516854</v>
      </c>
      <c r="AR48">
        <f t="shared" si="35"/>
        <v>-1.9666677370920558</v>
      </c>
      <c r="AS48" s="228">
        <f t="shared" si="53"/>
        <v>10.709033348419574</v>
      </c>
      <c r="AT48" s="228">
        <f t="shared" si="53"/>
        <v>10.709033542488489</v>
      </c>
      <c r="AU48" s="228">
        <f t="shared" si="53"/>
        <v>10.70903167525773</v>
      </c>
      <c r="AV48" s="228">
        <f t="shared" si="53"/>
        <v>10.709049641277309</v>
      </c>
      <c r="AW48" s="228">
        <f t="shared" si="53"/>
        <v>10.708876822218306</v>
      </c>
      <c r="AX48" s="228">
        <f t="shared" si="53"/>
        <v>10.710543430599396</v>
      </c>
      <c r="AY48" s="228">
        <f t="shared" si="53"/>
        <v>10.694845383871632</v>
      </c>
      <c r="AZ48" s="228">
        <f t="shared" si="37"/>
        <v>11.061770431548917</v>
      </c>
      <c r="BB48">
        <v>16000</v>
      </c>
      <c r="BC48">
        <f t="shared" si="42"/>
        <v>-0.10630907652814373</v>
      </c>
      <c r="BD48">
        <f t="shared" si="43"/>
        <v>9.7617438731263328E-2</v>
      </c>
      <c r="BE48">
        <f t="shared" si="44"/>
        <v>-0.20392651525940705</v>
      </c>
      <c r="BF48">
        <f t="shared" si="45"/>
        <v>0.90584702253901495</v>
      </c>
      <c r="BG48">
        <f t="shared" si="46"/>
        <v>-0.88522262027845466</v>
      </c>
      <c r="BH48">
        <f t="shared" si="47"/>
        <v>-1.8297177032087684</v>
      </c>
      <c r="BI48">
        <f t="shared" si="48"/>
        <v>-1.2993496307930155</v>
      </c>
      <c r="BJ48">
        <f t="shared" si="54"/>
        <v>11.119190497493863</v>
      </c>
      <c r="BK48">
        <f t="shared" si="54"/>
        <v>11.119190506115334</v>
      </c>
      <c r="BL48">
        <f t="shared" si="54"/>
        <v>11.119190696259327</v>
      </c>
      <c r="BM48">
        <f t="shared" si="54"/>
        <v>11.11919488975521</v>
      </c>
      <c r="BN48">
        <f t="shared" si="54"/>
        <v>11.119287338489565</v>
      </c>
      <c r="BO48">
        <f t="shared" si="54"/>
        <v>11.121308261154571</v>
      </c>
      <c r="BP48">
        <f t="shared" si="54"/>
        <v>11.159401998359959</v>
      </c>
      <c r="BQ48">
        <f t="shared" si="49"/>
        <v>11.484114872643486</v>
      </c>
    </row>
    <row r="49" spans="1:69" x14ac:dyDescent="0.2">
      <c r="A49" s="39" t="s">
        <v>53</v>
      </c>
      <c r="B49" s="37"/>
      <c r="C49" s="40">
        <v>45132.3056</v>
      </c>
      <c r="D49" s="40" t="s">
        <v>203</v>
      </c>
      <c r="E49" s="248">
        <f t="shared" si="14"/>
        <v>12798.154366151781</v>
      </c>
      <c r="F49" s="135">
        <f t="shared" si="50"/>
        <v>12798.5</v>
      </c>
      <c r="G49" s="228">
        <f t="shared" si="52"/>
        <v>-0.12807548999990104</v>
      </c>
      <c r="H49" s="248"/>
      <c r="I49" s="228"/>
      <c r="J49" s="228">
        <f t="shared" si="51"/>
        <v>-0.12807548999990104</v>
      </c>
      <c r="K49" s="228"/>
      <c r="L49" s="228">
        <f t="shared" si="17"/>
        <v>0.10241919353358696</v>
      </c>
      <c r="M49" s="245">
        <f t="shared" si="18"/>
        <v>30113.8056</v>
      </c>
      <c r="N49" s="273">
        <f t="shared" si="19"/>
        <v>5.3127799137202787E-2</v>
      </c>
      <c r="O49" s="5">
        <v>1</v>
      </c>
      <c r="P49" s="228">
        <f t="shared" si="20"/>
        <v>-0.23049468353348801</v>
      </c>
      <c r="Q49">
        <f t="shared" si="21"/>
        <v>5.3127799137202787E-2</v>
      </c>
      <c r="S49" s="285"/>
      <c r="T49" s="286">
        <v>3.5892099452981193E-8</v>
      </c>
      <c r="U49" s="286">
        <v>6.5406639855754343E-17</v>
      </c>
      <c r="V49" s="286">
        <v>6.7225440088654457E-26</v>
      </c>
      <c r="W49" s="286">
        <v>1.9618834919456435E-10</v>
      </c>
      <c r="X49" s="286">
        <v>3.2823483985331317E-7</v>
      </c>
      <c r="Y49" s="286">
        <v>5.1665754863371887E-4</v>
      </c>
      <c r="Z49" s="286">
        <v>1.1332977814058608E-2</v>
      </c>
      <c r="AA49" s="286">
        <v>2004.2261338900162</v>
      </c>
      <c r="AB49" s="286">
        <v>5.8895216177037904E-6</v>
      </c>
      <c r="AC49" s="286">
        <v>2.4319237639763879E-6</v>
      </c>
      <c r="AD49" s="286">
        <v>2.6124668888496091E-19</v>
      </c>
      <c r="AE49">
        <f t="shared" si="22"/>
        <v>12798.5</v>
      </c>
      <c r="AF49" s="228">
        <f t="shared" si="23"/>
        <v>-0.13475203661770624</v>
      </c>
      <c r="AG49" s="228">
        <f t="shared" si="24"/>
        <v>0.10909574015139215</v>
      </c>
      <c r="AH49" s="228">
        <f t="shared" si="25"/>
        <v>-0.23049468353348801</v>
      </c>
      <c r="AI49" s="228">
        <f t="shared" si="26"/>
        <v>6.6765466178052013E-3</v>
      </c>
      <c r="AJ49" s="228">
        <f t="shared" si="27"/>
        <v>4.4576274739726074E-5</v>
      </c>
      <c r="AK49">
        <f t="shared" si="28"/>
        <v>-0.23049468353348801</v>
      </c>
      <c r="AL49" s="246">
        <f t="shared" si="29"/>
        <v>4.4576274739726074E-5</v>
      </c>
      <c r="AM49">
        <f t="shared" si="30"/>
        <v>-0.23717123015129318</v>
      </c>
      <c r="AN49">
        <f t="shared" si="31"/>
        <v>0.86072004630902077</v>
      </c>
      <c r="AO49">
        <f t="shared" si="32"/>
        <v>-0.93789165226028048</v>
      </c>
      <c r="AP49">
        <f t="shared" si="33"/>
        <v>-0.34033332115238701</v>
      </c>
      <c r="AQ49">
        <f t="shared" si="34"/>
        <v>-1.9592476511180286</v>
      </c>
      <c r="AR49">
        <f t="shared" si="35"/>
        <v>-1.4897465517427706</v>
      </c>
      <c r="AS49" s="228">
        <f t="shared" si="53"/>
        <v>10.9827647344074</v>
      </c>
      <c r="AT49" s="228">
        <f t="shared" si="53"/>
        <v>10.982764734407395</v>
      </c>
      <c r="AU49" s="228">
        <f t="shared" si="53"/>
        <v>10.982764734408605</v>
      </c>
      <c r="AV49" s="228">
        <f t="shared" si="53"/>
        <v>10.982764734152052</v>
      </c>
      <c r="AW49" s="228">
        <f t="shared" si="53"/>
        <v>10.982764788617747</v>
      </c>
      <c r="AX49" s="228">
        <f t="shared" si="53"/>
        <v>10.982753230760572</v>
      </c>
      <c r="AY49" s="228">
        <f t="shared" si="53"/>
        <v>11.005649882725475</v>
      </c>
      <c r="AZ49" s="228">
        <f t="shared" si="37"/>
        <v>11.350465003298398</v>
      </c>
      <c r="BB49">
        <v>17000</v>
      </c>
      <c r="BC49">
        <f t="shared" si="42"/>
        <v>-9.5881463513932355E-2</v>
      </c>
      <c r="BD49">
        <f t="shared" si="43"/>
        <v>9.6456296847271542E-2</v>
      </c>
      <c r="BE49">
        <f t="shared" si="44"/>
        <v>-0.1923377603612039</v>
      </c>
      <c r="BF49">
        <f t="shared" si="45"/>
        <v>0.92133069208421381</v>
      </c>
      <c r="BG49">
        <f t="shared" si="46"/>
        <v>-0.86424587264426589</v>
      </c>
      <c r="BH49">
        <f t="shared" si="47"/>
        <v>-1.7863947133794351</v>
      </c>
      <c r="BI49">
        <f t="shared" si="48"/>
        <v>-1.2427023547753822</v>
      </c>
      <c r="BJ49">
        <f t="shared" si="54"/>
        <v>11.163290218607065</v>
      </c>
      <c r="BK49">
        <f t="shared" si="54"/>
        <v>11.163290261075394</v>
      </c>
      <c r="BL49">
        <f t="shared" si="54"/>
        <v>11.163290952903505</v>
      </c>
      <c r="BM49">
        <f t="shared" si="54"/>
        <v>11.163302222695553</v>
      </c>
      <c r="BN49">
        <f t="shared" si="54"/>
        <v>11.163485700656812</v>
      </c>
      <c r="BO49">
        <f t="shared" si="54"/>
        <v>11.166445364672041</v>
      </c>
      <c r="BP49">
        <f t="shared" si="54"/>
        <v>11.208633758590434</v>
      </c>
      <c r="BQ49">
        <f t="shared" si="49"/>
        <v>11.525860888368955</v>
      </c>
    </row>
    <row r="50" spans="1:69" x14ac:dyDescent="0.2">
      <c r="A50" s="39" t="s">
        <v>53</v>
      </c>
      <c r="B50" s="37"/>
      <c r="C50" s="40">
        <v>45131.379300000001</v>
      </c>
      <c r="D50" s="40" t="s">
        <v>203</v>
      </c>
      <c r="E50" s="248">
        <f t="shared" si="14"/>
        <v>12795.65458548642</v>
      </c>
      <c r="F50" s="135">
        <f t="shared" si="50"/>
        <v>12796</v>
      </c>
      <c r="G50" s="228">
        <f t="shared" si="52"/>
        <v>-0.12799421499948949</v>
      </c>
      <c r="H50" s="248"/>
      <c r="I50" s="228"/>
      <c r="J50" s="228">
        <f t="shared" si="51"/>
        <v>-0.12799421499948949</v>
      </c>
      <c r="K50" s="228"/>
      <c r="L50" s="228">
        <f t="shared" si="17"/>
        <v>0.10242358887212372</v>
      </c>
      <c r="M50" s="245">
        <f t="shared" si="18"/>
        <v>30112.879300000001</v>
      </c>
      <c r="N50" s="273">
        <f t="shared" si="19"/>
        <v>5.3092364341017211E-2</v>
      </c>
      <c r="O50" s="5">
        <v>1</v>
      </c>
      <c r="P50" s="228">
        <f t="shared" si="20"/>
        <v>-0.2304178038716132</v>
      </c>
      <c r="Q50">
        <f t="shared" si="21"/>
        <v>5.3092364341017211E-2</v>
      </c>
      <c r="S50" s="285"/>
      <c r="T50" s="286">
        <v>3.5894223709448914E-8</v>
      </c>
      <c r="U50" s="286">
        <v>6.540786981111432E-17</v>
      </c>
      <c r="V50" s="286">
        <v>6.7243550738733424E-26</v>
      </c>
      <c r="W50" s="286">
        <v>1.9626407511306572E-10</v>
      </c>
      <c r="X50" s="286">
        <v>3.2842883788341995E-7</v>
      </c>
      <c r="Y50" s="286">
        <v>5.1721875840613223E-4</v>
      </c>
      <c r="Z50" s="286">
        <v>1.133358590619293E-2</v>
      </c>
      <c r="AA50" s="286">
        <v>2004.9372767525331</v>
      </c>
      <c r="AB50" s="286">
        <v>5.891794889448656E-6</v>
      </c>
      <c r="AC50" s="286">
        <v>2.4357633390804547E-6</v>
      </c>
      <c r="AD50" s="286">
        <v>2.6131706919577332E-19</v>
      </c>
      <c r="AE50">
        <f t="shared" si="22"/>
        <v>12796</v>
      </c>
      <c r="AF50" s="228">
        <f t="shared" si="23"/>
        <v>-0.13477134792504114</v>
      </c>
      <c r="AG50" s="228">
        <f t="shared" si="24"/>
        <v>0.10920072179767537</v>
      </c>
      <c r="AH50" s="228">
        <f t="shared" si="25"/>
        <v>-0.2304178038716132</v>
      </c>
      <c r="AI50" s="228">
        <f t="shared" si="26"/>
        <v>6.7771329255516544E-3</v>
      </c>
      <c r="AJ50" s="228">
        <f t="shared" si="27"/>
        <v>4.5929530690596326E-5</v>
      </c>
      <c r="AK50">
        <f t="shared" si="28"/>
        <v>-0.2304178038716132</v>
      </c>
      <c r="AL50" s="246">
        <f t="shared" si="29"/>
        <v>4.5929530690596326E-5</v>
      </c>
      <c r="AM50">
        <f t="shared" si="30"/>
        <v>-0.23719493679716486</v>
      </c>
      <c r="AN50">
        <f t="shared" si="31"/>
        <v>0.86068732700071704</v>
      </c>
      <c r="AO50">
        <f t="shared" si="32"/>
        <v>-0.93792500192543127</v>
      </c>
      <c r="AP50">
        <f t="shared" si="33"/>
        <v>-0.34031992907934433</v>
      </c>
      <c r="AQ50">
        <f t="shared" si="34"/>
        <v>-1.9593437920187513</v>
      </c>
      <c r="AR50">
        <f t="shared" si="35"/>
        <v>-1.489901318179994</v>
      </c>
      <c r="AS50" s="228">
        <f t="shared" si="53"/>
        <v>10.982660860631938</v>
      </c>
      <c r="AT50" s="228">
        <f t="shared" si="53"/>
        <v>10.982660860631931</v>
      </c>
      <c r="AU50" s="228">
        <f t="shared" si="53"/>
        <v>10.982660860633269</v>
      </c>
      <c r="AV50" s="228">
        <f t="shared" si="53"/>
        <v>10.98266086035156</v>
      </c>
      <c r="AW50" s="228">
        <f t="shared" si="53"/>
        <v>10.982660919677151</v>
      </c>
      <c r="AX50" s="228">
        <f t="shared" si="53"/>
        <v>10.982648432188236</v>
      </c>
      <c r="AY50" s="228">
        <f t="shared" si="53"/>
        <v>11.005532183603638</v>
      </c>
      <c r="AZ50" s="228">
        <f t="shared" si="37"/>
        <v>11.350360638259083</v>
      </c>
      <c r="BB50">
        <v>18000</v>
      </c>
      <c r="BC50">
        <f t="shared" si="42"/>
        <v>-8.4708164622439075E-2</v>
      </c>
      <c r="BD50">
        <f t="shared" si="43"/>
        <v>9.545638473323767E-2</v>
      </c>
      <c r="BE50">
        <f t="shared" si="44"/>
        <v>-0.18016454935567675</v>
      </c>
      <c r="BF50">
        <f t="shared" si="45"/>
        <v>0.9375107621657931</v>
      </c>
      <c r="BG50">
        <f t="shared" si="46"/>
        <v>-0.84082843264310936</v>
      </c>
      <c r="BH50">
        <f t="shared" si="47"/>
        <v>-1.7415571824673457</v>
      </c>
      <c r="BI50">
        <f t="shared" si="48"/>
        <v>-1.1871990984261163</v>
      </c>
      <c r="BJ50">
        <f t="shared" si="54"/>
        <v>11.20815413937917</v>
      </c>
      <c r="BK50">
        <f t="shared" si="54"/>
        <v>11.208154286424623</v>
      </c>
      <c r="BL50">
        <f t="shared" si="54"/>
        <v>11.208156181705739</v>
      </c>
      <c r="BM50">
        <f t="shared" si="54"/>
        <v>11.208180608652723</v>
      </c>
      <c r="BN50">
        <f t="shared" si="54"/>
        <v>11.208495183400101</v>
      </c>
      <c r="BO50">
        <f t="shared" si="54"/>
        <v>11.21250619164446</v>
      </c>
      <c r="BP50">
        <f t="shared" si="54"/>
        <v>11.258418279719455</v>
      </c>
      <c r="BQ50">
        <f t="shared" si="49"/>
        <v>11.567606904094424</v>
      </c>
    </row>
    <row r="51" spans="1:69" x14ac:dyDescent="0.2">
      <c r="A51" s="39" t="s">
        <v>49</v>
      </c>
      <c r="B51" s="37"/>
      <c r="C51" s="40">
        <v>35627.459600000002</v>
      </c>
      <c r="D51" s="40" t="s">
        <v>203</v>
      </c>
      <c r="E51" s="248">
        <f t="shared" si="14"/>
        <v>-12852.315522717674</v>
      </c>
      <c r="F51" s="134">
        <f t="shared" si="50"/>
        <v>-12852</v>
      </c>
      <c r="G51" s="228">
        <f t="shared" si="52"/>
        <v>-0.11691773499478586</v>
      </c>
      <c r="H51" s="248"/>
      <c r="I51" s="228"/>
      <c r="J51" s="228">
        <f t="shared" si="51"/>
        <v>-0.11691773499478586</v>
      </c>
      <c r="K51" s="228"/>
      <c r="L51" s="228">
        <f t="shared" si="17"/>
        <v>0.20055149091268981</v>
      </c>
      <c r="M51" s="245">
        <f t="shared" si="18"/>
        <v>20608.959600000002</v>
      </c>
      <c r="N51" s="273">
        <f t="shared" si="19"/>
        <v>0.10078670939829182</v>
      </c>
      <c r="O51" s="5">
        <v>1</v>
      </c>
      <c r="P51" s="228">
        <f t="shared" si="20"/>
        <v>-0.31746922590747567</v>
      </c>
      <c r="Q51">
        <f t="shared" si="21"/>
        <v>0.10078670939829182</v>
      </c>
      <c r="S51" s="285"/>
      <c r="T51" s="286"/>
      <c r="U51" s="286"/>
      <c r="V51" s="286"/>
      <c r="W51" s="286"/>
      <c r="X51" s="286"/>
      <c r="Y51" s="286"/>
      <c r="Z51" s="286"/>
      <c r="AA51" s="286"/>
      <c r="AB51" s="286"/>
      <c r="AC51" s="286"/>
      <c r="AD51" s="286"/>
      <c r="AE51">
        <f t="shared" si="22"/>
        <v>-12852</v>
      </c>
      <c r="AF51" s="228">
        <f t="shared" si="23"/>
        <v>-0.12463308039817933</v>
      </c>
      <c r="AG51" s="228">
        <f t="shared" si="24"/>
        <v>0.20826683631608328</v>
      </c>
      <c r="AH51" s="228">
        <f t="shared" si="25"/>
        <v>-0.31746922590747567</v>
      </c>
      <c r="AI51" s="228">
        <f t="shared" si="26"/>
        <v>7.7153454033934699E-3</v>
      </c>
      <c r="AJ51" s="228">
        <f t="shared" si="27"/>
        <v>5.9526554693664745E-5</v>
      </c>
      <c r="AK51">
        <f t="shared" si="28"/>
        <v>-0.31746922590747567</v>
      </c>
      <c r="AL51" s="246">
        <f t="shared" si="29"/>
        <v>5.9526554693664745E-5</v>
      </c>
      <c r="AM51">
        <f t="shared" si="30"/>
        <v>-0.32518457131086914</v>
      </c>
      <c r="AN51">
        <f t="shared" si="31"/>
        <v>0.66738616183485666</v>
      </c>
      <c r="AO51">
        <f t="shared" si="32"/>
        <v>-0.92586756299319128</v>
      </c>
      <c r="AP51">
        <f t="shared" si="33"/>
        <v>-0.15682381722119568</v>
      </c>
      <c r="AQ51">
        <f t="shared" si="34"/>
        <v>-2.7010127473548953</v>
      </c>
      <c r="AR51">
        <f t="shared" si="35"/>
        <v>-4.465803017128966</v>
      </c>
      <c r="AS51" s="228">
        <f t="shared" ref="AS51:AY60" si="55">$AZ51+$AG$7*SIN(AT51)</f>
        <v>10.061089422339299</v>
      </c>
      <c r="AT51" s="228">
        <f t="shared" si="55"/>
        <v>10.061264938372071</v>
      </c>
      <c r="AU51" s="228">
        <f t="shared" si="55"/>
        <v>10.06067155685337</v>
      </c>
      <c r="AV51" s="228">
        <f t="shared" si="55"/>
        <v>10.062678699459459</v>
      </c>
      <c r="AW51" s="228">
        <f t="shared" si="55"/>
        <v>10.055901365728264</v>
      </c>
      <c r="AX51" s="228">
        <f t="shared" si="55"/>
        <v>10.078924638344978</v>
      </c>
      <c r="AY51" s="228">
        <f t="shared" si="55"/>
        <v>10.002208883822446</v>
      </c>
      <c r="AZ51" s="228">
        <f t="shared" si="37"/>
        <v>10.279658826932257</v>
      </c>
      <c r="BB51">
        <v>21000</v>
      </c>
      <c r="BC51">
        <f t="shared" si="42"/>
        <v>-4.6680678086498215E-2</v>
      </c>
      <c r="BD51">
        <f t="shared" si="43"/>
        <v>9.3424027010883495E-2</v>
      </c>
      <c r="BE51">
        <f t="shared" si="44"/>
        <v>-0.14010470509738171</v>
      </c>
      <c r="BF51">
        <f t="shared" si="45"/>
        <v>0.99037270832803859</v>
      </c>
      <c r="BG51">
        <f t="shared" si="46"/>
        <v>-0.75406821874846663</v>
      </c>
      <c r="BH51">
        <f t="shared" si="47"/>
        <v>-1.5969796143017829</v>
      </c>
      <c r="BI51">
        <f t="shared" si="48"/>
        <v>-1.0265321528087281</v>
      </c>
      <c r="BJ51">
        <f t="shared" si="54"/>
        <v>11.347674901736919</v>
      </c>
      <c r="BK51">
        <f t="shared" si="54"/>
        <v>11.347676895522818</v>
      </c>
      <c r="BL51">
        <f t="shared" si="54"/>
        <v>11.347692616570571</v>
      </c>
      <c r="BM51">
        <f t="shared" si="54"/>
        <v>11.347816553840225</v>
      </c>
      <c r="BN51">
        <f t="shared" si="54"/>
        <v>11.348792157091868</v>
      </c>
      <c r="BO51">
        <f t="shared" si="54"/>
        <v>11.356383615731524</v>
      </c>
      <c r="BP51">
        <f t="shared" si="54"/>
        <v>11.410943671620963</v>
      </c>
      <c r="BQ51">
        <f t="shared" si="49"/>
        <v>11.692844951270828</v>
      </c>
    </row>
    <row r="52" spans="1:69" x14ac:dyDescent="0.2">
      <c r="A52" s="37" t="s">
        <v>83</v>
      </c>
      <c r="B52" s="37"/>
      <c r="C52" s="30">
        <v>35624.495699999999</v>
      </c>
      <c r="D52" s="40" t="s">
        <v>203</v>
      </c>
      <c r="E52" s="248">
        <f t="shared" si="14"/>
        <v>-12860.314119191902</v>
      </c>
      <c r="F52" s="134">
        <f t="shared" si="50"/>
        <v>-12860</v>
      </c>
      <c r="G52" s="228">
        <f t="shared" si="52"/>
        <v>-0.11639765500149224</v>
      </c>
      <c r="H52" s="249"/>
      <c r="I52" s="247"/>
      <c r="J52" s="228">
        <f t="shared" si="51"/>
        <v>-0.11639765500149224</v>
      </c>
      <c r="K52" s="247"/>
      <c r="L52" s="228">
        <f t="shared" si="17"/>
        <v>0.20059864453677684</v>
      </c>
      <c r="M52" s="245">
        <f t="shared" si="18"/>
        <v>20605.995699999999</v>
      </c>
      <c r="N52" s="273">
        <f t="shared" si="19"/>
        <v>0.10048665392095602</v>
      </c>
      <c r="O52" s="5">
        <v>1</v>
      </c>
      <c r="P52" s="228">
        <f t="shared" si="20"/>
        <v>-0.31699629953826908</v>
      </c>
      <c r="Q52">
        <f t="shared" si="21"/>
        <v>0.10048665392095602</v>
      </c>
      <c r="S52" s="285"/>
      <c r="T52" s="286">
        <v>7.37331834474011E-8</v>
      </c>
      <c r="U52" s="286">
        <v>1.1744734028253662E-18</v>
      </c>
      <c r="V52" s="286">
        <v>1.4287443668959647E-26</v>
      </c>
      <c r="W52" s="286">
        <v>2.5001444458539072E-11</v>
      </c>
      <c r="X52" s="286">
        <v>4.9894548544537166E-7</v>
      </c>
      <c r="Y52" s="286">
        <v>1.5537381260794265E-4</v>
      </c>
      <c r="Z52" s="286">
        <v>6.6208825514966823E-5</v>
      </c>
      <c r="AA52" s="286">
        <v>38.539828007659061</v>
      </c>
      <c r="AB52" s="286">
        <v>7.5053665631775408E-7</v>
      </c>
      <c r="AC52" s="286">
        <v>1.1340390163699562E-6</v>
      </c>
      <c r="AD52" s="286">
        <v>5.5522839957977209E-20</v>
      </c>
      <c r="AE52">
        <f t="shared" si="22"/>
        <v>-12860</v>
      </c>
      <c r="AF52" s="228">
        <f t="shared" si="23"/>
        <v>-0.12457277769207714</v>
      </c>
      <c r="AG52" s="228">
        <f t="shared" si="24"/>
        <v>0.20877376722736174</v>
      </c>
      <c r="AH52" s="228">
        <f t="shared" si="25"/>
        <v>-0.31699629953826908</v>
      </c>
      <c r="AI52" s="228">
        <f t="shared" si="26"/>
        <v>8.1751226905849017E-3</v>
      </c>
      <c r="AJ52" s="228">
        <f t="shared" si="27"/>
        <v>6.6832631006116119E-5</v>
      </c>
      <c r="AK52">
        <f t="shared" si="28"/>
        <v>-0.31699629953826908</v>
      </c>
      <c r="AL52" s="246">
        <f t="shared" si="29"/>
        <v>6.6832631006116119E-5</v>
      </c>
      <c r="AM52">
        <f t="shared" si="30"/>
        <v>-0.32517142222885398</v>
      </c>
      <c r="AN52">
        <f t="shared" si="31"/>
        <v>0.6673571558572271</v>
      </c>
      <c r="AO52">
        <f t="shared" si="32"/>
        <v>-0.92579764701035727</v>
      </c>
      <c r="AP52">
        <f t="shared" si="33"/>
        <v>-0.15676228254073754</v>
      </c>
      <c r="AQ52">
        <f t="shared" si="34"/>
        <v>-2.7011977426564657</v>
      </c>
      <c r="AR52">
        <f t="shared" si="35"/>
        <v>-4.4677410326665923</v>
      </c>
      <c r="AS52" s="228">
        <f t="shared" si="55"/>
        <v>10.060831645239562</v>
      </c>
      <c r="AT52" s="228">
        <f t="shared" si="55"/>
        <v>10.061007321144089</v>
      </c>
      <c r="AU52" s="228">
        <f t="shared" si="55"/>
        <v>10.060413512201352</v>
      </c>
      <c r="AV52" s="228">
        <f t="shared" si="55"/>
        <v>10.062421718113137</v>
      </c>
      <c r="AW52" s="228">
        <f t="shared" si="55"/>
        <v>10.055642081898439</v>
      </c>
      <c r="AX52" s="228">
        <f t="shared" si="55"/>
        <v>10.07866873658894</v>
      </c>
      <c r="AY52" s="228">
        <f t="shared" si="55"/>
        <v>10.001955532563299</v>
      </c>
      <c r="AZ52" s="228">
        <f t="shared" si="37"/>
        <v>10.279324858806454</v>
      </c>
      <c r="BB52">
        <v>22000</v>
      </c>
      <c r="BC52">
        <f t="shared" si="42"/>
        <v>-3.2501818910880276E-2</v>
      </c>
      <c r="BD52">
        <f t="shared" si="43"/>
        <v>9.3069033976681259E-2</v>
      </c>
      <c r="BE52">
        <f t="shared" si="44"/>
        <v>-0.12557085288756153</v>
      </c>
      <c r="BF52">
        <f t="shared" si="45"/>
        <v>1.0094549898756118</v>
      </c>
      <c r="BG52">
        <f t="shared" si="46"/>
        <v>-0.71898193274772881</v>
      </c>
      <c r="BH52">
        <f t="shared" si="47"/>
        <v>-1.5450817517085131</v>
      </c>
      <c r="BI52">
        <f t="shared" si="48"/>
        <v>-0.97461046638585758</v>
      </c>
      <c r="BJ52">
        <f t="shared" ref="BJ52:BP59" si="56">$BQ52+$AG$7*SIN(BK52)</f>
        <v>11.395942031351341</v>
      </c>
      <c r="BK52">
        <f t="shared" si="56"/>
        <v>11.395945819056994</v>
      </c>
      <c r="BL52">
        <f t="shared" si="56"/>
        <v>11.395972245288819</v>
      </c>
      <c r="BM52">
        <f t="shared" si="56"/>
        <v>11.396156571097846</v>
      </c>
      <c r="BN52">
        <f t="shared" si="56"/>
        <v>11.397440039031238</v>
      </c>
      <c r="BO52">
        <f t="shared" si="56"/>
        <v>11.406271731212421</v>
      </c>
      <c r="BP52">
        <f t="shared" si="56"/>
        <v>11.462789911396193</v>
      </c>
      <c r="BQ52">
        <f t="shared" si="49"/>
        <v>11.734590966996297</v>
      </c>
    </row>
    <row r="53" spans="1:69" x14ac:dyDescent="0.2">
      <c r="A53" s="39" t="s">
        <v>49</v>
      </c>
      <c r="B53" s="37"/>
      <c r="C53" s="40">
        <v>35622.457799999996</v>
      </c>
      <c r="D53" s="40" t="s">
        <v>203</v>
      </c>
      <c r="E53" s="248">
        <f t="shared" ref="E53:E84" si="57">+(C53-C$7)/C$8</f>
        <v>-12865.813744602625</v>
      </c>
      <c r="F53" s="134">
        <f t="shared" si="50"/>
        <v>-12865.5</v>
      </c>
      <c r="G53" s="228">
        <f t="shared" si="52"/>
        <v>-0.11625885000103153</v>
      </c>
      <c r="H53" s="248"/>
      <c r="I53" s="228"/>
      <c r="J53" s="228">
        <f t="shared" si="51"/>
        <v>-0.11625885000103153</v>
      </c>
      <c r="K53" s="228"/>
      <c r="L53" s="228">
        <f t="shared" ref="L53:L84" si="58">+D$11+D$12*F53+D$13*F53^2</f>
        <v>0.20063106863899188</v>
      </c>
      <c r="M53" s="245">
        <f t="shared" ref="M53:M84" si="59">+C53-15018.5</f>
        <v>20603.957799999996</v>
      </c>
      <c r="N53" s="273">
        <f t="shared" ref="N53:N84" si="60">+(L53-G53)^2</f>
        <v>0.10041922053568066</v>
      </c>
      <c r="O53" s="5">
        <v>1</v>
      </c>
      <c r="P53" s="228">
        <f t="shared" ref="P53:P84" si="61">+G53-L53</f>
        <v>-0.31688991864002342</v>
      </c>
      <c r="Q53">
        <f t="shared" ref="Q53:Q84" si="62">O53*N53</f>
        <v>0.10041922053568066</v>
      </c>
      <c r="S53" s="285"/>
      <c r="T53" s="286"/>
      <c r="U53" s="286"/>
      <c r="V53" s="286"/>
      <c r="W53" s="286"/>
      <c r="X53" s="286"/>
      <c r="Y53" s="286"/>
      <c r="Z53" s="286"/>
      <c r="AA53" s="286"/>
      <c r="AB53" s="286"/>
      <c r="AC53" s="286"/>
      <c r="AD53" s="286"/>
      <c r="AE53">
        <f t="shared" ref="AE53:AE84" si="63">F53</f>
        <v>-12865.5</v>
      </c>
      <c r="AF53" s="228">
        <f t="shared" ref="AF53:AF84" si="64">AG$3+AG$4*AE53+AG$5*AE53^2+AM53</f>
        <v>-0.12453130139386187</v>
      </c>
      <c r="AG53" s="228">
        <f t="shared" ref="AG53:AG84" si="65">IF(O53&lt;&gt;0,G53-AM53, -9999)</f>
        <v>0.20890352003182222</v>
      </c>
      <c r="AH53" s="228">
        <f t="shared" ref="AH53:AH84" si="66">+G53-L53</f>
        <v>-0.31688991864002342</v>
      </c>
      <c r="AI53" s="228">
        <f t="shared" ref="AI53:AI84" si="67">IF(O53&lt;&gt;0,G53-AF53, -9999)</f>
        <v>8.2724513928303378E-3</v>
      </c>
      <c r="AJ53" s="228">
        <f t="shared" ref="AJ53:AJ84" si="68">+(G53-AF53)^2*O53</f>
        <v>6.8433452046740603E-5</v>
      </c>
      <c r="AK53">
        <f t="shared" ref="AK53:AK84" si="69">IF(O53&lt;&gt;0,G53-L53, -9999)</f>
        <v>-0.31688991864002342</v>
      </c>
      <c r="AL53" s="246">
        <f t="shared" ref="AL53:AL84" si="70">+(G53-AF53)^2</f>
        <v>6.8433452046740603E-5</v>
      </c>
      <c r="AM53">
        <f t="shared" ref="AM53:AM84" si="71">$AG$6*($AG$11/AN53*AO53+$AG$12)</f>
        <v>-0.32516237003285375</v>
      </c>
      <c r="AN53">
        <f t="shared" ref="AN53:AN84" si="72">1+$AG$7*COS(AQ53)</f>
        <v>0.66733722231234816</v>
      </c>
      <c r="AO53">
        <f t="shared" ref="AO53:AO84" si="73">SIN(AQ53+RADIANS($AG$9))</f>
        <v>-0.92574956491834837</v>
      </c>
      <c r="AP53">
        <f t="shared" ref="AP53:AP84" si="74">$AG$7*SIN(AQ53)</f>
        <v>-0.15671997743718269</v>
      </c>
      <c r="AQ53">
        <f t="shared" ref="AQ53:AQ84" si="75">2*ATAN(AR53)</f>
        <v>-2.701324917603166</v>
      </c>
      <c r="AR53">
        <f t="shared" ref="AR53:AR84" si="76">SQRT((1+$AG$7)/(1-$AG$7))*TAN(AS53/2)</f>
        <v>-4.4690742500096476</v>
      </c>
      <c r="AS53" s="228">
        <f t="shared" si="55"/>
        <v>10.060654429976971</v>
      </c>
      <c r="AT53" s="228">
        <f t="shared" si="55"/>
        <v>10.060830215784685</v>
      </c>
      <c r="AU53" s="228">
        <f t="shared" si="55"/>
        <v>10.060236113085759</v>
      </c>
      <c r="AV53" s="228">
        <f t="shared" si="55"/>
        <v>10.062245049541191</v>
      </c>
      <c r="AW53" s="228">
        <f t="shared" si="55"/>
        <v>10.055463832196255</v>
      </c>
      <c r="AX53" s="228">
        <f t="shared" si="55"/>
        <v>10.078492806072198</v>
      </c>
      <c r="AY53" s="228">
        <f t="shared" si="55"/>
        <v>10.001781371518653</v>
      </c>
      <c r="AZ53" s="228">
        <f t="shared" ref="AZ53:AZ84" si="77">RADIANS($AG$9)+$AG$18*(F53-AG$15)</f>
        <v>10.279095255719964</v>
      </c>
      <c r="BB53">
        <v>23000</v>
      </c>
      <c r="BC53">
        <f t="shared" si="42"/>
        <v>-1.7578154668383361E-2</v>
      </c>
      <c r="BD53">
        <f t="shared" si="43"/>
        <v>9.2875270712436953E-2</v>
      </c>
      <c r="BE53">
        <f t="shared" si="44"/>
        <v>-0.11045342538082031</v>
      </c>
      <c r="BF53">
        <f t="shared" si="45"/>
        <v>1.0292591273927154</v>
      </c>
      <c r="BG53">
        <f t="shared" si="46"/>
        <v>-0.68046720167724406</v>
      </c>
      <c r="BH53">
        <f t="shared" si="47"/>
        <v>-1.4911453507218277</v>
      </c>
      <c r="BI53">
        <f t="shared" si="48"/>
        <v>-0.92336069879586946</v>
      </c>
      <c r="BJ53">
        <f t="shared" si="56"/>
        <v>11.445148101924842</v>
      </c>
      <c r="BK53">
        <f t="shared" si="56"/>
        <v>11.44515476508464</v>
      </c>
      <c r="BL53">
        <f t="shared" si="56"/>
        <v>11.445196457246958</v>
      </c>
      <c r="BM53">
        <f t="shared" si="56"/>
        <v>11.44545724820221</v>
      </c>
      <c r="BN53">
        <f t="shared" si="56"/>
        <v>11.447085351856293</v>
      </c>
      <c r="BO53">
        <f t="shared" si="56"/>
        <v>11.457128612306597</v>
      </c>
      <c r="BP53">
        <f t="shared" si="56"/>
        <v>11.515109758191807</v>
      </c>
      <c r="BQ53">
        <f t="shared" si="49"/>
        <v>11.776336982721766</v>
      </c>
    </row>
    <row r="54" spans="1:69" x14ac:dyDescent="0.2">
      <c r="A54" s="37" t="s">
        <v>83</v>
      </c>
      <c r="B54" s="37"/>
      <c r="C54" s="30">
        <v>35270.622900000002</v>
      </c>
      <c r="D54" s="30"/>
      <c r="E54" s="248">
        <f t="shared" si="57"/>
        <v>-13815.301038589634</v>
      </c>
      <c r="F54" s="134">
        <f t="shared" si="50"/>
        <v>-13815</v>
      </c>
      <c r="G54" s="228">
        <f t="shared" si="52"/>
        <v>-0.11155060499731917</v>
      </c>
      <c r="H54" s="248"/>
      <c r="I54" s="247"/>
      <c r="J54" s="228">
        <f t="shared" si="51"/>
        <v>-0.11155060499731917</v>
      </c>
      <c r="K54" s="247"/>
      <c r="L54" s="228">
        <f t="shared" si="58"/>
        <v>0.20630174710035781</v>
      </c>
      <c r="M54" s="245">
        <f t="shared" si="59"/>
        <v>20252.122900000002</v>
      </c>
      <c r="N54" s="273">
        <f t="shared" si="60"/>
        <v>0.10103011773402562</v>
      </c>
      <c r="O54" s="5">
        <v>1</v>
      </c>
      <c r="P54" s="228">
        <f t="shared" si="61"/>
        <v>-0.31785235209767698</v>
      </c>
      <c r="Q54">
        <f t="shared" si="62"/>
        <v>0.10103011773402562</v>
      </c>
      <c r="S54" s="285"/>
      <c r="T54" s="286"/>
      <c r="U54" s="286"/>
      <c r="V54" s="286"/>
      <c r="W54" s="286"/>
      <c r="X54" s="286"/>
      <c r="Y54" s="286"/>
      <c r="Z54" s="286"/>
      <c r="AA54" s="286"/>
      <c r="AB54" s="286"/>
      <c r="AC54" s="286"/>
      <c r="AD54" s="286"/>
      <c r="AE54">
        <f t="shared" si="63"/>
        <v>-13815</v>
      </c>
      <c r="AF54" s="228">
        <f t="shared" si="64"/>
        <v>-0.11714983383281236</v>
      </c>
      <c r="AG54" s="228">
        <f t="shared" si="65"/>
        <v>0.211900975935851</v>
      </c>
      <c r="AH54" s="228">
        <f t="shared" si="66"/>
        <v>-0.31785235209767698</v>
      </c>
      <c r="AI54" s="228">
        <f t="shared" si="67"/>
        <v>5.5992288354931863E-3</v>
      </c>
      <c r="AJ54" s="228">
        <f t="shared" si="68"/>
        <v>3.1351363552218385E-5</v>
      </c>
      <c r="AK54">
        <f t="shared" si="69"/>
        <v>-0.31785235209767698</v>
      </c>
      <c r="AL54" s="246">
        <f t="shared" si="70"/>
        <v>3.1351363552218385E-5</v>
      </c>
      <c r="AM54">
        <f t="shared" si="71"/>
        <v>-0.32345158093317017</v>
      </c>
      <c r="AN54">
        <f t="shared" si="72"/>
        <v>0.66399353964034102</v>
      </c>
      <c r="AO54">
        <f t="shared" si="73"/>
        <v>-0.91726952980524457</v>
      </c>
      <c r="AP54">
        <f t="shared" si="74"/>
        <v>-0.14941664426478066</v>
      </c>
      <c r="AQ54">
        <f t="shared" si="75"/>
        <v>-2.7231684311444138</v>
      </c>
      <c r="AR54">
        <f t="shared" si="76"/>
        <v>-4.7098962887395865</v>
      </c>
      <c r="AS54" s="228">
        <f t="shared" si="55"/>
        <v>10.030138437080794</v>
      </c>
      <c r="AT54" s="228">
        <f t="shared" si="55"/>
        <v>10.030333016223608</v>
      </c>
      <c r="AU54" s="228">
        <f t="shared" si="55"/>
        <v>10.029689588464153</v>
      </c>
      <c r="AV54" s="228">
        <f t="shared" si="55"/>
        <v>10.031818348453175</v>
      </c>
      <c r="AW54" s="228">
        <f t="shared" si="55"/>
        <v>10.024787322596232</v>
      </c>
      <c r="AX54" s="228">
        <f t="shared" si="55"/>
        <v>10.048142575641869</v>
      </c>
      <c r="AY54" s="228">
        <f t="shared" si="55"/>
        <v>9.9719314211188763</v>
      </c>
      <c r="AZ54" s="228">
        <f t="shared" si="77"/>
        <v>10.239457413788632</v>
      </c>
      <c r="BB54">
        <v>24000</v>
      </c>
      <c r="BC54">
        <f t="shared" si="42"/>
        <v>-1.9190700273133271E-3</v>
      </c>
      <c r="BD54">
        <f t="shared" si="43"/>
        <v>9.2842737218150534E-2</v>
      </c>
      <c r="BE54">
        <f t="shared" si="44"/>
        <v>-9.4761807245463861E-2</v>
      </c>
      <c r="BF54">
        <f t="shared" si="45"/>
        <v>1.0497633771010786</v>
      </c>
      <c r="BG54">
        <f t="shared" si="46"/>
        <v>-0.63831615515815265</v>
      </c>
      <c r="BH54">
        <f t="shared" si="47"/>
        <v>-1.4350541528330163</v>
      </c>
      <c r="BI54">
        <f t="shared" si="48"/>
        <v>-0.8727021446036578</v>
      </c>
      <c r="BJ54">
        <f t="shared" si="56"/>
        <v>11.49532764094873</v>
      </c>
      <c r="BK54">
        <f t="shared" si="56"/>
        <v>11.495338627902129</v>
      </c>
      <c r="BL54">
        <f t="shared" si="56"/>
        <v>11.495400971109294</v>
      </c>
      <c r="BM54">
        <f t="shared" si="56"/>
        <v>11.49575459013386</v>
      </c>
      <c r="BN54">
        <f t="shared" si="56"/>
        <v>11.497756052273491</v>
      </c>
      <c r="BO54">
        <f t="shared" si="56"/>
        <v>11.508949703674347</v>
      </c>
      <c r="BP54">
        <f t="shared" si="56"/>
        <v>11.567884787352993</v>
      </c>
      <c r="BQ54">
        <f t="shared" si="49"/>
        <v>11.818082998447235</v>
      </c>
    </row>
    <row r="55" spans="1:69" x14ac:dyDescent="0.2">
      <c r="A55" s="37" t="s">
        <v>83</v>
      </c>
      <c r="B55" s="37"/>
      <c r="C55" s="30">
        <v>35277.481299999999</v>
      </c>
      <c r="D55" s="30"/>
      <c r="E55" s="248">
        <f t="shared" si="57"/>
        <v>-13796.79246068256</v>
      </c>
      <c r="F55" s="134">
        <f t="shared" si="50"/>
        <v>-13796.5</v>
      </c>
      <c r="G55" s="228">
        <f t="shared" si="52"/>
        <v>-0.10837203999835765</v>
      </c>
      <c r="H55" s="248"/>
      <c r="I55" s="247"/>
      <c r="J55" s="228">
        <f t="shared" si="51"/>
        <v>-0.10837203999835765</v>
      </c>
      <c r="K55" s="247"/>
      <c r="L55" s="228">
        <f t="shared" si="58"/>
        <v>0.20618987147713724</v>
      </c>
      <c r="M55" s="245">
        <f t="shared" si="59"/>
        <v>20258.981299999999</v>
      </c>
      <c r="N55" s="273">
        <f t="shared" si="60"/>
        <v>9.894919615111708E-2</v>
      </c>
      <c r="O55" s="5">
        <v>1</v>
      </c>
      <c r="P55" s="228">
        <f t="shared" si="61"/>
        <v>-0.31456191147549489</v>
      </c>
      <c r="Q55">
        <f t="shared" si="62"/>
        <v>9.894919615111708E-2</v>
      </c>
      <c r="S55" s="285"/>
      <c r="T55" s="286"/>
      <c r="U55" s="286"/>
      <c r="V55" s="286"/>
      <c r="W55" s="286"/>
      <c r="X55" s="286"/>
      <c r="Y55" s="286"/>
      <c r="Z55" s="286"/>
      <c r="AA55" s="286"/>
      <c r="AB55" s="286"/>
      <c r="AC55" s="286"/>
      <c r="AD55" s="286"/>
      <c r="AE55">
        <f t="shared" si="63"/>
        <v>-13796.5</v>
      </c>
      <c r="AF55" s="228">
        <f t="shared" si="64"/>
        <v>-0.11729783673010907</v>
      </c>
      <c r="AG55" s="228">
        <f t="shared" si="65"/>
        <v>0.21511566820888867</v>
      </c>
      <c r="AH55" s="228">
        <f t="shared" si="66"/>
        <v>-0.31456191147549489</v>
      </c>
      <c r="AI55" s="228">
        <f t="shared" si="67"/>
        <v>8.9257967317514231E-3</v>
      </c>
      <c r="AJ55" s="228">
        <f t="shared" si="68"/>
        <v>7.9669847296544381E-5</v>
      </c>
      <c r="AK55">
        <f t="shared" si="69"/>
        <v>-0.31456191147549489</v>
      </c>
      <c r="AL55" s="246">
        <f t="shared" si="70"/>
        <v>7.9669847296544381E-5</v>
      </c>
      <c r="AM55">
        <f t="shared" si="71"/>
        <v>-0.32348770820724632</v>
      </c>
      <c r="AN55">
        <f t="shared" si="72"/>
        <v>0.66405685111268464</v>
      </c>
      <c r="AO55">
        <f t="shared" si="73"/>
        <v>-0.91743812264916613</v>
      </c>
      <c r="AP55">
        <f t="shared" si="74"/>
        <v>-0.14955893722024827</v>
      </c>
      <c r="AQ55">
        <f t="shared" si="75"/>
        <v>-2.7227449084534783</v>
      </c>
      <c r="AR55">
        <f t="shared" si="76"/>
        <v>-4.7049918908557338</v>
      </c>
      <c r="AS55" s="228">
        <f t="shared" si="55"/>
        <v>10.03073155838298</v>
      </c>
      <c r="AT55" s="228">
        <f t="shared" si="55"/>
        <v>10.030925776170271</v>
      </c>
      <c r="AU55" s="228">
        <f t="shared" si="55"/>
        <v>10.030283279521697</v>
      </c>
      <c r="AV55" s="228">
        <f t="shared" si="55"/>
        <v>10.03240983256187</v>
      </c>
      <c r="AW55" s="228">
        <f t="shared" si="55"/>
        <v>10.02538321915233</v>
      </c>
      <c r="AX55" s="228">
        <f t="shared" si="55"/>
        <v>10.048733538671407</v>
      </c>
      <c r="AY55" s="228">
        <f t="shared" si="55"/>
        <v>9.9725089502469935</v>
      </c>
      <c r="AZ55" s="228">
        <f t="shared" si="77"/>
        <v>10.240229715079552</v>
      </c>
      <c r="BB55">
        <v>25000</v>
      </c>
      <c r="BC55">
        <f t="shared" si="42"/>
        <v>1.4461540301397693E-2</v>
      </c>
      <c r="BD55">
        <f t="shared" si="43"/>
        <v>9.2971433493822031E-2</v>
      </c>
      <c r="BE55">
        <f t="shared" si="44"/>
        <v>-7.8509893192424338E-2</v>
      </c>
      <c r="BF55">
        <f t="shared" si="45"/>
        <v>1.0709312211189179</v>
      </c>
      <c r="BG55">
        <f t="shared" si="46"/>
        <v>-0.59232801678062097</v>
      </c>
      <c r="BH55">
        <f t="shared" si="47"/>
        <v>-1.3766905562572032</v>
      </c>
      <c r="BI55">
        <f t="shared" si="48"/>
        <v>-0.82255801198292289</v>
      </c>
      <c r="BJ55">
        <f t="shared" si="56"/>
        <v>11.546513820132773</v>
      </c>
      <c r="BK55">
        <f t="shared" si="56"/>
        <v>11.54653095106055</v>
      </c>
      <c r="BL55">
        <f t="shared" si="56"/>
        <v>11.546619932830929</v>
      </c>
      <c r="BM55">
        <f t="shared" si="56"/>
        <v>11.547081916435454</v>
      </c>
      <c r="BN55">
        <f t="shared" si="56"/>
        <v>11.549474931939812</v>
      </c>
      <c r="BO55">
        <f t="shared" si="56"/>
        <v>11.561725435172097</v>
      </c>
      <c r="BP55">
        <f t="shared" si="56"/>
        <v>11.621095781080248</v>
      </c>
      <c r="BQ55">
        <f t="shared" si="49"/>
        <v>11.859829014172703</v>
      </c>
    </row>
    <row r="56" spans="1:69" x14ac:dyDescent="0.2">
      <c r="A56" s="37" t="s">
        <v>42</v>
      </c>
      <c r="B56" s="37"/>
      <c r="C56" s="30">
        <v>46903.411500000002</v>
      </c>
      <c r="D56" s="40" t="s">
        <v>203</v>
      </c>
      <c r="E56" s="248">
        <f t="shared" si="57"/>
        <v>17577.789781386189</v>
      </c>
      <c r="F56" s="248">
        <f t="shared" ref="F56:F79" si="78">ROUND(2*E56,0)/2</f>
        <v>17578</v>
      </c>
      <c r="G56" s="228">
        <f t="shared" si="52"/>
        <v>-7.7897034992929548E-2</v>
      </c>
      <c r="H56" s="248"/>
      <c r="I56" s="228"/>
      <c r="J56" s="228">
        <f t="shared" si="51"/>
        <v>-7.7897034992929548E-2</v>
      </c>
      <c r="K56" s="228"/>
      <c r="L56" s="228">
        <f t="shared" si="58"/>
        <v>9.5858684385075429E-2</v>
      </c>
      <c r="M56" s="245">
        <f t="shared" si="59"/>
        <v>31884.911500000002</v>
      </c>
      <c r="N56" s="273">
        <f t="shared" si="60"/>
        <v>3.0191050016568018E-2</v>
      </c>
      <c r="O56" s="5">
        <v>1</v>
      </c>
      <c r="P56" s="228">
        <f t="shared" si="61"/>
        <v>-0.17375571937800499</v>
      </c>
      <c r="Q56">
        <f t="shared" si="62"/>
        <v>3.0191050016568018E-2</v>
      </c>
      <c r="S56" s="285"/>
      <c r="T56" s="286"/>
      <c r="U56" s="286"/>
      <c r="V56" s="286"/>
      <c r="W56" s="286"/>
      <c r="X56" s="286"/>
      <c r="Y56" s="286"/>
      <c r="Z56" s="286"/>
      <c r="AA56" s="286"/>
      <c r="AB56" s="286"/>
      <c r="AC56" s="286"/>
      <c r="AD56" s="286"/>
      <c r="AE56">
        <f t="shared" si="63"/>
        <v>17578</v>
      </c>
      <c r="AF56" s="228">
        <f t="shared" si="64"/>
        <v>-8.9514551126709821E-2</v>
      </c>
      <c r="AG56" s="228">
        <f t="shared" si="65"/>
        <v>0.1074762005188557</v>
      </c>
      <c r="AH56" s="228">
        <f t="shared" si="66"/>
        <v>-0.17375571937800499</v>
      </c>
      <c r="AI56" s="228">
        <f t="shared" si="67"/>
        <v>1.1617516133780273E-2</v>
      </c>
      <c r="AJ56" s="228">
        <f t="shared" si="68"/>
        <v>1.3496668111864495E-4</v>
      </c>
      <c r="AK56">
        <f t="shared" si="69"/>
        <v>-0.17375571937800499</v>
      </c>
      <c r="AL56" s="246">
        <f t="shared" si="70"/>
        <v>1.3496668111864495E-4</v>
      </c>
      <c r="AM56">
        <f t="shared" si="71"/>
        <v>-0.18537323551178525</v>
      </c>
      <c r="AN56">
        <f t="shared" si="72"/>
        <v>0.93059669910650566</v>
      </c>
      <c r="AO56">
        <f t="shared" si="73"/>
        <v>-0.85101967560937497</v>
      </c>
      <c r="AP56">
        <f t="shared" si="74"/>
        <v>-0.36112166483314484</v>
      </c>
      <c r="AQ56">
        <f t="shared" si="75"/>
        <v>-1.7606693229920034</v>
      </c>
      <c r="AR56">
        <f t="shared" si="76"/>
        <v>-1.2104888224704682</v>
      </c>
      <c r="AS56" s="228">
        <f t="shared" si="55"/>
        <v>11.189126199062411</v>
      </c>
      <c r="AT56" s="228">
        <f t="shared" si="55"/>
        <v>11.189126289045785</v>
      </c>
      <c r="AU56" s="228">
        <f t="shared" si="55"/>
        <v>11.189127561225966</v>
      </c>
      <c r="AV56" s="228">
        <f t="shared" si="55"/>
        <v>11.189145546358743</v>
      </c>
      <c r="AW56" s="228">
        <f t="shared" si="55"/>
        <v>11.189399630396414</v>
      </c>
      <c r="AX56" s="228">
        <f t="shared" si="55"/>
        <v>11.19295468061841</v>
      </c>
      <c r="AY56" s="228">
        <f t="shared" si="55"/>
        <v>11.237342675044928</v>
      </c>
      <c r="AZ56" s="228">
        <f t="shared" si="77"/>
        <v>11.549990085458276</v>
      </c>
      <c r="BB56">
        <v>26000</v>
      </c>
      <c r="BC56">
        <f t="shared" si="42"/>
        <v>3.1544490584498791E-2</v>
      </c>
      <c r="BD56">
        <f t="shared" si="43"/>
        <v>9.3261359539451444E-2</v>
      </c>
      <c r="BE56">
        <f t="shared" si="44"/>
        <v>-6.1716868954952653E-2</v>
      </c>
      <c r="BF56">
        <f t="shared" si="45"/>
        <v>1.0927080543109366</v>
      </c>
      <c r="BG56">
        <f t="shared" si="46"/>
        <v>-0.54231684411904935</v>
      </c>
      <c r="BH56">
        <f t="shared" si="47"/>
        <v>-1.3159375685201014</v>
      </c>
      <c r="BI56">
        <f t="shared" si="48"/>
        <v>-0.77285533526345396</v>
      </c>
      <c r="BJ56">
        <f t="shared" si="56"/>
        <v>11.598737651979881</v>
      </c>
      <c r="BK56">
        <f t="shared" si="56"/>
        <v>11.598763072533322</v>
      </c>
      <c r="BL56">
        <f t="shared" si="56"/>
        <v>11.598884922695751</v>
      </c>
      <c r="BM56">
        <f t="shared" si="56"/>
        <v>11.599468696899587</v>
      </c>
      <c r="BN56">
        <f t="shared" si="56"/>
        <v>11.602258689988544</v>
      </c>
      <c r="BO56">
        <f t="shared" si="56"/>
        <v>11.615441082038185</v>
      </c>
      <c r="BP56">
        <f t="shared" si="56"/>
        <v>11.674722761915952</v>
      </c>
      <c r="BQ56">
        <f t="shared" si="49"/>
        <v>11.901575029898174</v>
      </c>
    </row>
    <row r="57" spans="1:69" x14ac:dyDescent="0.2">
      <c r="A57" s="37" t="s">
        <v>43</v>
      </c>
      <c r="B57" s="37"/>
      <c r="C57" s="30">
        <v>47288.425199999998</v>
      </c>
      <c r="D57" s="40" t="s">
        <v>203</v>
      </c>
      <c r="E57" s="248">
        <f t="shared" si="57"/>
        <v>18616.815802286699</v>
      </c>
      <c r="F57" s="248">
        <f t="shared" si="78"/>
        <v>18617</v>
      </c>
      <c r="G57" s="228">
        <f t="shared" si="52"/>
        <v>-6.8254924997745547E-2</v>
      </c>
      <c r="H57" s="248"/>
      <c r="I57" s="228"/>
      <c r="J57" s="228">
        <f t="shared" si="51"/>
        <v>-6.8254924997745547E-2</v>
      </c>
      <c r="K57" s="228"/>
      <c r="L57" s="228">
        <f t="shared" si="58"/>
        <v>9.4919867542858541E-2</v>
      </c>
      <c r="M57" s="245">
        <f t="shared" si="59"/>
        <v>32269.925199999998</v>
      </c>
      <c r="N57" s="273">
        <f t="shared" si="60"/>
        <v>2.6626012920669181E-2</v>
      </c>
      <c r="O57" s="5">
        <v>1</v>
      </c>
      <c r="P57" s="228">
        <f t="shared" si="61"/>
        <v>-0.16317479254060407</v>
      </c>
      <c r="Q57">
        <f t="shared" si="62"/>
        <v>2.6626012920669181E-2</v>
      </c>
      <c r="S57" s="285"/>
      <c r="T57" s="286"/>
      <c r="U57" s="286"/>
      <c r="V57" s="286"/>
      <c r="W57" s="286"/>
      <c r="X57" s="286"/>
      <c r="Y57" s="286"/>
      <c r="Z57" s="286"/>
      <c r="AA57" s="286"/>
      <c r="AB57" s="286"/>
      <c r="AC57" s="286"/>
      <c r="AD57" s="286"/>
      <c r="AE57">
        <f t="shared" si="63"/>
        <v>18617</v>
      </c>
      <c r="AF57" s="228">
        <f t="shared" si="64"/>
        <v>-7.7440321733445575E-2</v>
      </c>
      <c r="AG57" s="228">
        <f t="shared" si="65"/>
        <v>0.10410526427855857</v>
      </c>
      <c r="AH57" s="228">
        <f t="shared" si="66"/>
        <v>-0.16317479254060407</v>
      </c>
      <c r="AI57" s="228">
        <f t="shared" si="67"/>
        <v>9.1853967357000271E-3</v>
      </c>
      <c r="AJ57" s="228">
        <f t="shared" si="68"/>
        <v>8.4371513192208709E-5</v>
      </c>
      <c r="AK57">
        <f t="shared" si="69"/>
        <v>-0.16317479254060407</v>
      </c>
      <c r="AL57" s="246">
        <f t="shared" si="70"/>
        <v>8.4371513192208709E-5</v>
      </c>
      <c r="AM57">
        <f t="shared" si="71"/>
        <v>-0.17236018927630412</v>
      </c>
      <c r="AN57">
        <f t="shared" si="72"/>
        <v>0.94784861859572733</v>
      </c>
      <c r="AO57">
        <f t="shared" si="73"/>
        <v>-0.82508371242834277</v>
      </c>
      <c r="AP57">
        <f t="shared" si="74"/>
        <v>-0.36401361019115919</v>
      </c>
      <c r="AQ57">
        <f t="shared" si="75"/>
        <v>-1.7130956738435927</v>
      </c>
      <c r="AR57">
        <f t="shared" si="76"/>
        <v>-1.1534783524240453</v>
      </c>
      <c r="AS57" s="228">
        <f t="shared" si="55"/>
        <v>11.236231177711586</v>
      </c>
      <c r="AT57" s="228">
        <f t="shared" si="55"/>
        <v>11.236231458877246</v>
      </c>
      <c r="AU57" s="228">
        <f t="shared" si="55"/>
        <v>11.236234666854372</v>
      </c>
      <c r="AV57" s="228">
        <f t="shared" si="55"/>
        <v>11.236271265501474</v>
      </c>
      <c r="AW57" s="228">
        <f t="shared" si="55"/>
        <v>11.236688420590061</v>
      </c>
      <c r="AX57" s="228">
        <f t="shared" si="55"/>
        <v>11.241394154066953</v>
      </c>
      <c r="AY57" s="228">
        <f t="shared" si="55"/>
        <v>11.289405015169912</v>
      </c>
      <c r="AZ57" s="228">
        <f t="shared" si="77"/>
        <v>11.593364195797038</v>
      </c>
      <c r="BB57">
        <v>27000</v>
      </c>
      <c r="BC57">
        <f t="shared" si="42"/>
        <v>4.9304443672631752E-2</v>
      </c>
      <c r="BD57">
        <f t="shared" si="43"/>
        <v>9.3712515355038772E-2</v>
      </c>
      <c r="BE57">
        <f t="shared" si="44"/>
        <v>-4.440807168240702E-2</v>
      </c>
      <c r="BF57">
        <f t="shared" si="45"/>
        <v>1.1150174902491645</v>
      </c>
      <c r="BG57">
        <f t="shared" si="46"/>
        <v>-0.48812143927293727</v>
      </c>
      <c r="BH57">
        <f t="shared" si="47"/>
        <v>-1.2526813852892591</v>
      </c>
      <c r="BI57">
        <f t="shared" si="48"/>
        <v>-0.72352499254017366</v>
      </c>
      <c r="BJ57">
        <f t="shared" si="56"/>
        <v>11.652027004612766</v>
      </c>
      <c r="BK57">
        <f t="shared" si="56"/>
        <v>11.652063074634968</v>
      </c>
      <c r="BL57">
        <f t="shared" si="56"/>
        <v>11.65222376885238</v>
      </c>
      <c r="BM57">
        <f t="shared" si="56"/>
        <v>11.652939265024054</v>
      </c>
      <c r="BN57">
        <f t="shared" si="56"/>
        <v>11.65611702214971</v>
      </c>
      <c r="BO57">
        <f t="shared" si="56"/>
        <v>11.670076667523755</v>
      </c>
      <c r="BP57">
        <f t="shared" si="56"/>
        <v>11.728745027554609</v>
      </c>
      <c r="BQ57">
        <f t="shared" si="49"/>
        <v>11.943321045623643</v>
      </c>
    </row>
    <row r="58" spans="1:69" x14ac:dyDescent="0.2">
      <c r="A58" s="37" t="s">
        <v>87</v>
      </c>
      <c r="B58" s="43" t="s">
        <v>65</v>
      </c>
      <c r="C58" s="30">
        <v>48334.332000000002</v>
      </c>
      <c r="D58" s="30"/>
      <c r="E58" s="248">
        <f t="shared" si="57"/>
        <v>21439.376092055089</v>
      </c>
      <c r="F58" s="248">
        <f t="shared" si="78"/>
        <v>21439.5</v>
      </c>
      <c r="G58" s="228">
        <f t="shared" si="52"/>
        <v>-4.5914399997855071E-2</v>
      </c>
      <c r="H58" s="249"/>
      <c r="I58" s="247"/>
      <c r="J58" s="228">
        <f t="shared" si="51"/>
        <v>-4.5914399997855071E-2</v>
      </c>
      <c r="K58" s="228"/>
      <c r="L58" s="228">
        <f t="shared" si="58"/>
        <v>9.3248148921739632E-2</v>
      </c>
      <c r="M58" s="245">
        <f t="shared" si="59"/>
        <v>33315.832000000002</v>
      </c>
      <c r="N58" s="273">
        <f t="shared" si="60"/>
        <v>1.936621502179859E-2</v>
      </c>
      <c r="O58" s="5">
        <v>1</v>
      </c>
      <c r="P58" s="228">
        <f t="shared" si="61"/>
        <v>-0.1391625489195947</v>
      </c>
      <c r="Q58">
        <f t="shared" si="62"/>
        <v>1.936621502179859E-2</v>
      </c>
      <c r="S58" s="285"/>
      <c r="T58" s="286"/>
      <c r="U58" s="286"/>
      <c r="V58" s="286"/>
      <c r="W58" s="286"/>
      <c r="X58" s="286"/>
      <c r="Y58" s="286"/>
      <c r="Z58" s="286"/>
      <c r="AA58" s="286"/>
      <c r="AB58" s="286"/>
      <c r="AC58" s="286"/>
      <c r="AD58" s="286"/>
      <c r="AE58">
        <f t="shared" si="63"/>
        <v>21439.5</v>
      </c>
      <c r="AF58" s="228">
        <f t="shared" si="64"/>
        <v>-4.0541244271871724E-2</v>
      </c>
      <c r="AG58" s="228">
        <f t="shared" si="65"/>
        <v>8.7874993195756285E-2</v>
      </c>
      <c r="AH58" s="228">
        <f t="shared" si="66"/>
        <v>-0.1391625489195947</v>
      </c>
      <c r="AI58" s="228">
        <f t="shared" si="67"/>
        <v>-5.3731557259833473E-3</v>
      </c>
      <c r="AJ58" s="228">
        <f t="shared" si="68"/>
        <v>2.8870802455667632E-5</v>
      </c>
      <c r="AK58">
        <f t="shared" si="69"/>
        <v>-0.1391625489195947</v>
      </c>
      <c r="AL58" s="246">
        <f t="shared" si="70"/>
        <v>2.8870802455667632E-5</v>
      </c>
      <c r="AM58">
        <f t="shared" si="71"/>
        <v>-0.13378939319361136</v>
      </c>
      <c r="AN58">
        <f t="shared" si="72"/>
        <v>0.99866958544490625</v>
      </c>
      <c r="AO58">
        <f t="shared" si="73"/>
        <v>-0.73905665162194478</v>
      </c>
      <c r="AP58">
        <f t="shared" si="74"/>
        <v>-0.3677280312729595</v>
      </c>
      <c r="AQ58">
        <f t="shared" si="75"/>
        <v>-1.5744142417679479</v>
      </c>
      <c r="AR58">
        <f t="shared" si="76"/>
        <v>-1.0036244754485393</v>
      </c>
      <c r="AS58" s="228">
        <f t="shared" si="55"/>
        <v>11.368774903887065</v>
      </c>
      <c r="AT58" s="228">
        <f t="shared" si="55"/>
        <v>11.368777575032286</v>
      </c>
      <c r="AU58" s="228">
        <f t="shared" si="55"/>
        <v>11.368797497361305</v>
      </c>
      <c r="AV58" s="228">
        <f t="shared" si="55"/>
        <v>11.368946053053296</v>
      </c>
      <c r="AW58" s="228">
        <f t="shared" si="55"/>
        <v>11.370052023716251</v>
      </c>
      <c r="AX58" s="228">
        <f t="shared" si="55"/>
        <v>11.378190028592137</v>
      </c>
      <c r="AY58" s="228">
        <f t="shared" si="55"/>
        <v>11.433670612914048</v>
      </c>
      <c r="AZ58" s="228">
        <f t="shared" si="77"/>
        <v>11.711192325182173</v>
      </c>
      <c r="BB58">
        <v>28000</v>
      </c>
      <c r="BC58">
        <f t="shared" si="42"/>
        <v>6.7708984004573494E-2</v>
      </c>
      <c r="BD58">
        <f t="shared" si="43"/>
        <v>9.4324900940583989E-2</v>
      </c>
      <c r="BE58">
        <f t="shared" si="44"/>
        <v>-2.6615916936010491E-2</v>
      </c>
      <c r="BF58">
        <f t="shared" si="45"/>
        <v>1.1377573800813527</v>
      </c>
      <c r="BG58">
        <f t="shared" si="46"/>
        <v>-0.4296176993022468</v>
      </c>
      <c r="BH58">
        <f t="shared" si="47"/>
        <v>-1.1868147011485346</v>
      </c>
      <c r="BI58">
        <f t="shared" si="48"/>
        <v>-0.6745018311629245</v>
      </c>
      <c r="BJ58">
        <f t="shared" si="56"/>
        <v>11.706405417107554</v>
      </c>
      <c r="BK58">
        <f t="shared" si="56"/>
        <v>11.706454526604725</v>
      </c>
      <c r="BL58">
        <f t="shared" si="56"/>
        <v>11.706659172522313</v>
      </c>
      <c r="BM58">
        <f t="shared" si="56"/>
        <v>11.707511436937397</v>
      </c>
      <c r="BN58">
        <f t="shared" si="56"/>
        <v>11.711051752363275</v>
      </c>
      <c r="BO58">
        <f t="shared" si="56"/>
        <v>11.725606910979817</v>
      </c>
      <c r="BP58">
        <f t="shared" si="56"/>
        <v>11.783141186916156</v>
      </c>
      <c r="BQ58">
        <f t="shared" si="49"/>
        <v>11.985067061349111</v>
      </c>
    </row>
    <row r="59" spans="1:69" x14ac:dyDescent="0.2">
      <c r="A59" s="37" t="s">
        <v>87</v>
      </c>
      <c r="B59" s="37" t="s">
        <v>71</v>
      </c>
      <c r="C59" s="30">
        <v>48336.370199999998</v>
      </c>
      <c r="D59" s="30"/>
      <c r="E59" s="248">
        <f t="shared" si="57"/>
        <v>21444.876527067649</v>
      </c>
      <c r="F59" s="248">
        <f t="shared" si="78"/>
        <v>21445</v>
      </c>
      <c r="G59" s="228">
        <f t="shared" si="52"/>
        <v>-4.5753204998618457E-2</v>
      </c>
      <c r="H59" s="249"/>
      <c r="I59" s="247"/>
      <c r="J59" s="228">
        <f t="shared" si="51"/>
        <v>-4.5753204998618457E-2</v>
      </c>
      <c r="K59" s="228"/>
      <c r="L59" s="228">
        <f t="shared" si="58"/>
        <v>9.3246145249445828E-2</v>
      </c>
      <c r="M59" s="245">
        <f t="shared" si="59"/>
        <v>33317.870199999998</v>
      </c>
      <c r="N59" s="273">
        <f t="shared" si="60"/>
        <v>1.9320819369384047E-2</v>
      </c>
      <c r="O59" s="5">
        <v>1</v>
      </c>
      <c r="P59" s="228">
        <f t="shared" si="61"/>
        <v>-0.13899935024806429</v>
      </c>
      <c r="Q59">
        <f t="shared" si="62"/>
        <v>1.9320819369384047E-2</v>
      </c>
      <c r="S59" s="285"/>
      <c r="T59" s="286"/>
      <c r="U59" s="286"/>
      <c r="V59" s="286"/>
      <c r="W59" s="286"/>
      <c r="X59" s="286"/>
      <c r="Y59" s="286"/>
      <c r="Z59" s="286"/>
      <c r="AA59" s="286"/>
      <c r="AB59" s="286"/>
      <c r="AC59" s="286"/>
      <c r="AD59" s="286"/>
      <c r="AE59">
        <f t="shared" si="63"/>
        <v>21445</v>
      </c>
      <c r="AF59" s="228">
        <f t="shared" si="64"/>
        <v>-4.0463497019586875E-2</v>
      </c>
      <c r="AG59" s="228">
        <f t="shared" si="65"/>
        <v>8.7956437270414245E-2</v>
      </c>
      <c r="AH59" s="228">
        <f t="shared" si="66"/>
        <v>-0.13899935024806429</v>
      </c>
      <c r="AI59" s="228">
        <f t="shared" si="67"/>
        <v>-5.2897079790315826E-3</v>
      </c>
      <c r="AJ59" s="228">
        <f t="shared" si="68"/>
        <v>2.7981010503430389E-5</v>
      </c>
      <c r="AK59">
        <f t="shared" si="69"/>
        <v>-0.13899935024806429</v>
      </c>
      <c r="AL59" s="246">
        <f t="shared" si="70"/>
        <v>2.7981010503430389E-5</v>
      </c>
      <c r="AM59">
        <f t="shared" si="71"/>
        <v>-0.1337096422690327</v>
      </c>
      <c r="AN59">
        <f t="shared" si="72"/>
        <v>0.99877430856019345</v>
      </c>
      <c r="AO59">
        <f t="shared" si="73"/>
        <v>-0.73886477882218882</v>
      </c>
      <c r="AP59">
        <f t="shared" si="74"/>
        <v>-0.36772839524201756</v>
      </c>
      <c r="AQ59">
        <f t="shared" si="75"/>
        <v>-1.5741294577595308</v>
      </c>
      <c r="AR59">
        <f t="shared" si="76"/>
        <v>-1.0033386982148473</v>
      </c>
      <c r="AS59" s="228">
        <f t="shared" si="55"/>
        <v>11.369040072672142</v>
      </c>
      <c r="AT59" s="228">
        <f t="shared" si="55"/>
        <v>11.369042753323503</v>
      </c>
      <c r="AU59" s="228">
        <f t="shared" si="55"/>
        <v>11.369062733021041</v>
      </c>
      <c r="AV59" s="228">
        <f t="shared" si="55"/>
        <v>11.369211615614246</v>
      </c>
      <c r="AW59" s="228">
        <f t="shared" si="55"/>
        <v>11.370319268015832</v>
      </c>
      <c r="AX59" s="228">
        <f t="shared" si="55"/>
        <v>11.378464105188083</v>
      </c>
      <c r="AY59" s="228">
        <f t="shared" si="55"/>
        <v>11.433955617825298</v>
      </c>
      <c r="AZ59" s="228">
        <f t="shared" si="77"/>
        <v>11.711421928268662</v>
      </c>
      <c r="BB59">
        <v>29000</v>
      </c>
      <c r="BC59">
        <f t="shared" si="42"/>
        <v>8.671764851945804E-2</v>
      </c>
      <c r="BD59">
        <f t="shared" si="43"/>
        <v>9.5098516296087135E-2</v>
      </c>
      <c r="BE59">
        <f t="shared" si="44"/>
        <v>-8.3808677766290876E-3</v>
      </c>
      <c r="BF59">
        <f t="shared" si="45"/>
        <v>1.1607957191396892</v>
      </c>
      <c r="BG59">
        <f t="shared" si="46"/>
        <v>-0.36673356474799618</v>
      </c>
      <c r="BH59">
        <f t="shared" si="47"/>
        <v>-1.1182408442778273</v>
      </c>
      <c r="BI59">
        <f t="shared" si="48"/>
        <v>-0.62572490029694561</v>
      </c>
      <c r="BJ59">
        <f t="shared" si="56"/>
        <v>11.761890706543205</v>
      </c>
      <c r="BK59">
        <f t="shared" si="56"/>
        <v>11.761955020172071</v>
      </c>
      <c r="BL59">
        <f t="shared" si="56"/>
        <v>11.762207164864011</v>
      </c>
      <c r="BM59">
        <f t="shared" si="56"/>
        <v>11.76319507442679</v>
      </c>
      <c r="BN59">
        <f t="shared" si="56"/>
        <v>11.767056034674759</v>
      </c>
      <c r="BO59">
        <f t="shared" si="56"/>
        <v>11.782001223901897</v>
      </c>
      <c r="BP59">
        <f t="shared" si="56"/>
        <v>11.837889197419406</v>
      </c>
      <c r="BQ59">
        <f t="shared" si="49"/>
        <v>12.02681307707458</v>
      </c>
    </row>
    <row r="60" spans="1:69" x14ac:dyDescent="0.2">
      <c r="A60" s="141" t="s">
        <v>87</v>
      </c>
      <c r="B60" s="142" t="s">
        <v>65</v>
      </c>
      <c r="C60" s="141">
        <v>48363.235999999997</v>
      </c>
      <c r="D60" s="141" t="s">
        <v>238</v>
      </c>
      <c r="E60" s="248">
        <f t="shared" si="57"/>
        <v>21517.378532249044</v>
      </c>
      <c r="F60" s="248">
        <f t="shared" si="78"/>
        <v>21517.5</v>
      </c>
      <c r="G60" s="228">
        <f t="shared" si="52"/>
        <v>-4.5010180001554545E-2</v>
      </c>
      <c r="H60" s="249"/>
      <c r="I60" s="247"/>
      <c r="J60" s="228">
        <f t="shared" si="51"/>
        <v>-4.5010180001554545E-2</v>
      </c>
      <c r="K60" s="228"/>
      <c r="L60" s="228">
        <f t="shared" si="58"/>
        <v>9.3220189082747623E-2</v>
      </c>
      <c r="M60" s="245">
        <f t="shared" si="59"/>
        <v>33344.735999999997</v>
      </c>
      <c r="N60" s="273">
        <f t="shared" si="60"/>
        <v>1.9107634937182399E-2</v>
      </c>
      <c r="O60" s="5">
        <v>1</v>
      </c>
      <c r="P60" s="228">
        <f t="shared" si="61"/>
        <v>-0.13823036908430217</v>
      </c>
      <c r="Q60">
        <f t="shared" si="62"/>
        <v>1.9107634937182399E-2</v>
      </c>
      <c r="S60" s="285"/>
      <c r="T60" s="286">
        <v>7.1985260767772259E-8</v>
      </c>
      <c r="U60" s="286">
        <v>5.21870324711991E-16</v>
      </c>
      <c r="V60" s="286">
        <v>2.6499352955846973E-25</v>
      </c>
      <c r="W60" s="286">
        <v>3.63079209773857E-9</v>
      </c>
      <c r="X60" s="286">
        <v>7.1153036275147059E-7</v>
      </c>
      <c r="Y60" s="286">
        <v>8.3439945106251051E-2</v>
      </c>
      <c r="Z60" s="286">
        <v>9.0931265392522054E-2</v>
      </c>
      <c r="AA60" s="286">
        <v>80606.211685792805</v>
      </c>
      <c r="AB60" s="286">
        <v>1.0899540485907634E-4</v>
      </c>
      <c r="AC60" s="286">
        <v>8.4715974822614586E-4</v>
      </c>
      <c r="AD60" s="286">
        <v>1.0297988690263175E-18</v>
      </c>
      <c r="AE60">
        <f t="shared" si="63"/>
        <v>21517.5</v>
      </c>
      <c r="AF60" s="228">
        <f t="shared" si="64"/>
        <v>-3.9436530506884004E-2</v>
      </c>
      <c r="AG60" s="228">
        <f t="shared" si="65"/>
        <v>8.7646539588077083E-2</v>
      </c>
      <c r="AH60" s="228">
        <f t="shared" si="66"/>
        <v>-0.13823036908430217</v>
      </c>
      <c r="AI60" s="228">
        <f t="shared" si="67"/>
        <v>-5.5736494946705406E-3</v>
      </c>
      <c r="AJ60" s="228">
        <f t="shared" si="68"/>
        <v>3.1065568689441175E-5</v>
      </c>
      <c r="AK60">
        <f t="shared" si="69"/>
        <v>-0.13823036908430217</v>
      </c>
      <c r="AL60" s="246">
        <f t="shared" si="70"/>
        <v>3.1065568689441175E-5</v>
      </c>
      <c r="AM60">
        <f t="shared" si="71"/>
        <v>-0.13265671958963163</v>
      </c>
      <c r="AN60">
        <f t="shared" si="72"/>
        <v>1.000156811697505</v>
      </c>
      <c r="AO60">
        <f t="shared" si="73"/>
        <v>-0.73632616822220998</v>
      </c>
      <c r="AP60">
        <f t="shared" si="74"/>
        <v>-0.36773040450425992</v>
      </c>
      <c r="AQ60">
        <f t="shared" si="75"/>
        <v>-1.5703698956755785</v>
      </c>
      <c r="AR60">
        <f t="shared" si="76"/>
        <v>-0.99957365977659063</v>
      </c>
      <c r="AS60" s="228">
        <f t="shared" si="55"/>
        <v>11.372538081412907</v>
      </c>
      <c r="AT60" s="228">
        <f t="shared" si="55"/>
        <v>11.372540889907365</v>
      </c>
      <c r="AU60" s="228">
        <f t="shared" si="55"/>
        <v>11.372561637357093</v>
      </c>
      <c r="AV60" s="228">
        <f t="shared" si="55"/>
        <v>11.372714873233978</v>
      </c>
      <c r="AW60" s="228">
        <f t="shared" si="55"/>
        <v>11.373844807735042</v>
      </c>
      <c r="AX60" s="228">
        <f t="shared" si="55"/>
        <v>11.382079674584006</v>
      </c>
      <c r="AY60" s="228">
        <f t="shared" si="55"/>
        <v>11.437713866870984</v>
      </c>
      <c r="AZ60" s="228">
        <f t="shared" si="77"/>
        <v>11.714448514408758</v>
      </c>
      <c r="BB60">
        <v>30000</v>
      </c>
      <c r="BC60">
        <f t="shared" si="42"/>
        <v>0.10628095524284298</v>
      </c>
      <c r="BD60">
        <f t="shared" si="43"/>
        <v>9.6033361421548183E-2</v>
      </c>
      <c r="BE60">
        <f t="shared" si="44"/>
        <v>1.0247593821294795E-2</v>
      </c>
      <c r="BF60">
        <f t="shared" si="45"/>
        <v>1.1839667222944081</v>
      </c>
      <c r="BG60">
        <f t="shared" si="46"/>
        <v>-0.29946652068139507</v>
      </c>
      <c r="BH60">
        <f t="shared" si="47"/>
        <v>-1.0468787939771729</v>
      </c>
      <c r="BI60">
        <f t="shared" si="48"/>
        <v>-0.57713778392719328</v>
      </c>
      <c r="BJ60">
        <f t="shared" ref="BJ60:BP69" si="79">$BQ60+$AG$7*SIN(BK60)</f>
        <v>11.818493372503138</v>
      </c>
      <c r="BK60">
        <f t="shared" si="79"/>
        <v>11.818574515969438</v>
      </c>
      <c r="BL60">
        <f t="shared" si="79"/>
        <v>11.818875433321415</v>
      </c>
      <c r="BM60">
        <f t="shared" si="79"/>
        <v>11.819990641655494</v>
      </c>
      <c r="BN60">
        <f t="shared" si="79"/>
        <v>11.824113654215795</v>
      </c>
      <c r="BO60">
        <f t="shared" si="79"/>
        <v>11.839223755856962</v>
      </c>
      <c r="BP60">
        <f t="shared" si="79"/>
        <v>11.892966403390735</v>
      </c>
      <c r="BQ60">
        <f t="shared" si="49"/>
        <v>12.068559092800049</v>
      </c>
    </row>
    <row r="61" spans="1:69" x14ac:dyDescent="0.2">
      <c r="A61" s="37" t="s">
        <v>87</v>
      </c>
      <c r="B61" s="37" t="s">
        <v>65</v>
      </c>
      <c r="C61" s="30">
        <v>48363.236199999999</v>
      </c>
      <c r="D61" s="30"/>
      <c r="E61" s="248">
        <f t="shared" si="57"/>
        <v>21517.379071983622</v>
      </c>
      <c r="F61" s="248">
        <f t="shared" si="78"/>
        <v>21517.5</v>
      </c>
      <c r="G61" s="228">
        <f t="shared" si="52"/>
        <v>-4.4810179999331012E-2</v>
      </c>
      <c r="H61" s="249"/>
      <c r="I61" s="247"/>
      <c r="J61" s="228">
        <f t="shared" si="51"/>
        <v>-4.4810179999331012E-2</v>
      </c>
      <c r="K61" s="228"/>
      <c r="L61" s="228">
        <f t="shared" si="58"/>
        <v>9.3220189082747623E-2</v>
      </c>
      <c r="M61" s="245">
        <f t="shared" si="59"/>
        <v>33344.736199999999</v>
      </c>
      <c r="N61" s="273">
        <f t="shared" si="60"/>
        <v>1.9052382788934851E-2</v>
      </c>
      <c r="O61" s="5">
        <v>1</v>
      </c>
      <c r="P61" s="228">
        <f t="shared" si="61"/>
        <v>-0.13803036908207864</v>
      </c>
      <c r="Q61">
        <f t="shared" si="62"/>
        <v>1.9052382788934851E-2</v>
      </c>
      <c r="S61" s="285"/>
      <c r="T61" s="286"/>
      <c r="U61" s="286"/>
      <c r="V61" s="286"/>
      <c r="W61" s="286"/>
      <c r="X61" s="286"/>
      <c r="Y61" s="286"/>
      <c r="Z61" s="286"/>
      <c r="AA61" s="286"/>
      <c r="AB61" s="286"/>
      <c r="AC61" s="286"/>
      <c r="AD61" s="286"/>
      <c r="AE61">
        <f t="shared" si="63"/>
        <v>21517.5</v>
      </c>
      <c r="AF61" s="228">
        <f t="shared" si="64"/>
        <v>-3.9436530506884004E-2</v>
      </c>
      <c r="AG61" s="228">
        <f t="shared" si="65"/>
        <v>8.7846539590300615E-2</v>
      </c>
      <c r="AH61" s="228">
        <f t="shared" si="66"/>
        <v>-0.13803036908207864</v>
      </c>
      <c r="AI61" s="228">
        <f t="shared" si="67"/>
        <v>-5.373649492447008E-3</v>
      </c>
      <c r="AJ61" s="228">
        <f t="shared" si="68"/>
        <v>2.8876108867675985E-5</v>
      </c>
      <c r="AK61">
        <f t="shared" si="69"/>
        <v>-0.13803036908207864</v>
      </c>
      <c r="AL61" s="246">
        <f t="shared" si="70"/>
        <v>2.8876108867675985E-5</v>
      </c>
      <c r="AM61">
        <f t="shared" si="71"/>
        <v>-0.13265671958963163</v>
      </c>
      <c r="AN61">
        <f t="shared" si="72"/>
        <v>1.000156811697505</v>
      </c>
      <c r="AO61">
        <f t="shared" si="73"/>
        <v>-0.73632616822220998</v>
      </c>
      <c r="AP61">
        <f t="shared" si="74"/>
        <v>-0.36773040450425992</v>
      </c>
      <c r="AQ61">
        <f t="shared" si="75"/>
        <v>-1.5703698956755785</v>
      </c>
      <c r="AR61">
        <f t="shared" si="76"/>
        <v>-0.99957365977659063</v>
      </c>
      <c r="AS61" s="228">
        <f t="shared" ref="AS61:AY70" si="80">$AZ61+$AG$7*SIN(AT61)</f>
        <v>11.372538081412907</v>
      </c>
      <c r="AT61" s="228">
        <f t="shared" si="80"/>
        <v>11.372540889907365</v>
      </c>
      <c r="AU61" s="228">
        <f t="shared" si="80"/>
        <v>11.372561637357093</v>
      </c>
      <c r="AV61" s="228">
        <f t="shared" si="80"/>
        <v>11.372714873233978</v>
      </c>
      <c r="AW61" s="228">
        <f t="shared" si="80"/>
        <v>11.373844807735042</v>
      </c>
      <c r="AX61" s="228">
        <f t="shared" si="80"/>
        <v>11.382079674584006</v>
      </c>
      <c r="AY61" s="228">
        <f t="shared" si="80"/>
        <v>11.437713866870984</v>
      </c>
      <c r="AZ61" s="228">
        <f t="shared" si="77"/>
        <v>11.714448514408758</v>
      </c>
      <c r="BB61">
        <v>31000</v>
      </c>
      <c r="BC61">
        <f t="shared" si="42"/>
        <v>0.12633948776095755</v>
      </c>
      <c r="BD61">
        <f t="shared" si="43"/>
        <v>9.7129436316967147E-2</v>
      </c>
      <c r="BE61">
        <f t="shared" si="44"/>
        <v>2.9210051443990411E-2</v>
      </c>
      <c r="BF61">
        <f t="shared" si="45"/>
        <v>1.2070674773622967</v>
      </c>
      <c r="BG61">
        <f t="shared" si="46"/>
        <v>-0.22790328283031955</v>
      </c>
      <c r="BH61">
        <f t="shared" si="47"/>
        <v>-0.97266908117772</v>
      </c>
      <c r="BI61">
        <f t="shared" si="48"/>
        <v>-0.52868901961613057</v>
      </c>
      <c r="BJ61">
        <f t="shared" si="79"/>
        <v>11.876214825587661</v>
      </c>
      <c r="BK61">
        <f t="shared" si="79"/>
        <v>11.876313541266022</v>
      </c>
      <c r="BL61">
        <f t="shared" si="79"/>
        <v>11.876661575297463</v>
      </c>
      <c r="BM61">
        <f t="shared" si="79"/>
        <v>11.877887815266666</v>
      </c>
      <c r="BN61">
        <f t="shared" si="79"/>
        <v>11.882198456028549</v>
      </c>
      <c r="BO61">
        <f t="shared" si="79"/>
        <v>11.897233491581206</v>
      </c>
      <c r="BP61">
        <f t="shared" si="79"/>
        <v>11.948349575541073</v>
      </c>
      <c r="BQ61">
        <f t="shared" si="49"/>
        <v>12.110305108525518</v>
      </c>
    </row>
    <row r="62" spans="1:69" x14ac:dyDescent="0.2">
      <c r="A62" s="141" t="s">
        <v>87</v>
      </c>
      <c r="B62" s="142" t="s">
        <v>65</v>
      </c>
      <c r="C62" s="141">
        <v>48363.236499999999</v>
      </c>
      <c r="D62" s="141" t="s">
        <v>238</v>
      </c>
      <c r="E62" s="248">
        <f t="shared" si="57"/>
        <v>21517.379881585475</v>
      </c>
      <c r="F62" s="248">
        <f t="shared" si="78"/>
        <v>21517.5</v>
      </c>
      <c r="G62" s="228">
        <f t="shared" si="52"/>
        <v>-4.4510179999633692E-2</v>
      </c>
      <c r="H62" s="249"/>
      <c r="I62" s="247"/>
      <c r="J62" s="228">
        <f t="shared" si="51"/>
        <v>-4.4510179999633692E-2</v>
      </c>
      <c r="K62" s="228"/>
      <c r="L62" s="228">
        <f t="shared" si="58"/>
        <v>9.3220189082747623E-2</v>
      </c>
      <c r="M62" s="245">
        <f t="shared" si="59"/>
        <v>33344.736499999999</v>
      </c>
      <c r="N62" s="273">
        <f t="shared" si="60"/>
        <v>1.896965456756898E-2</v>
      </c>
      <c r="O62" s="5">
        <v>1</v>
      </c>
      <c r="P62" s="228">
        <f t="shared" si="61"/>
        <v>-0.13773036908238132</v>
      </c>
      <c r="Q62">
        <f t="shared" si="62"/>
        <v>1.896965456756898E-2</v>
      </c>
      <c r="S62" s="285"/>
      <c r="T62" s="286"/>
      <c r="U62" s="286"/>
      <c r="V62" s="286"/>
      <c r="W62" s="286"/>
      <c r="X62" s="286"/>
      <c r="Y62" s="286"/>
      <c r="Z62" s="286"/>
      <c r="AA62" s="286"/>
      <c r="AB62" s="286"/>
      <c r="AC62" s="286"/>
      <c r="AD62" s="286"/>
      <c r="AE62">
        <f t="shared" si="63"/>
        <v>21517.5</v>
      </c>
      <c r="AF62" s="228">
        <f t="shared" si="64"/>
        <v>-3.9436530506884004E-2</v>
      </c>
      <c r="AG62" s="228">
        <f t="shared" si="65"/>
        <v>8.8146539589997935E-2</v>
      </c>
      <c r="AH62" s="228">
        <f t="shared" si="66"/>
        <v>-0.13773036908238132</v>
      </c>
      <c r="AI62" s="228">
        <f t="shared" si="67"/>
        <v>-5.0736494927496878E-3</v>
      </c>
      <c r="AJ62" s="228">
        <f t="shared" si="68"/>
        <v>2.5741919175279164E-5</v>
      </c>
      <c r="AK62">
        <f t="shared" si="69"/>
        <v>-0.13773036908238132</v>
      </c>
      <c r="AL62" s="246">
        <f t="shared" si="70"/>
        <v>2.5741919175279164E-5</v>
      </c>
      <c r="AM62">
        <f t="shared" si="71"/>
        <v>-0.13265671958963163</v>
      </c>
      <c r="AN62">
        <f t="shared" si="72"/>
        <v>1.000156811697505</v>
      </c>
      <c r="AO62">
        <f t="shared" si="73"/>
        <v>-0.73632616822220998</v>
      </c>
      <c r="AP62">
        <f t="shared" si="74"/>
        <v>-0.36773040450425992</v>
      </c>
      <c r="AQ62">
        <f t="shared" si="75"/>
        <v>-1.5703698956755785</v>
      </c>
      <c r="AR62">
        <f t="shared" si="76"/>
        <v>-0.99957365977659063</v>
      </c>
      <c r="AS62" s="228">
        <f t="shared" si="80"/>
        <v>11.372538081412907</v>
      </c>
      <c r="AT62" s="228">
        <f t="shared" si="80"/>
        <v>11.372540889907365</v>
      </c>
      <c r="AU62" s="228">
        <f t="shared" si="80"/>
        <v>11.372561637357093</v>
      </c>
      <c r="AV62" s="228">
        <f t="shared" si="80"/>
        <v>11.372714873233978</v>
      </c>
      <c r="AW62" s="228">
        <f t="shared" si="80"/>
        <v>11.373844807735042</v>
      </c>
      <c r="AX62" s="228">
        <f t="shared" si="80"/>
        <v>11.382079674584006</v>
      </c>
      <c r="AY62" s="228">
        <f t="shared" si="80"/>
        <v>11.437713866870984</v>
      </c>
      <c r="AZ62" s="228">
        <f t="shared" si="77"/>
        <v>11.714448514408758</v>
      </c>
      <c r="BB62">
        <v>32000</v>
      </c>
      <c r="BC62">
        <f t="shared" si="42"/>
        <v>0.1468231141702139</v>
      </c>
      <c r="BD62">
        <f t="shared" si="43"/>
        <v>9.8386740982344012E-2</v>
      </c>
      <c r="BE62">
        <f t="shared" si="44"/>
        <v>4.8436373187869884E-2</v>
      </c>
      <c r="BF62">
        <f t="shared" si="45"/>
        <v>1.2298557253923319</v>
      </c>
      <c r="BG62">
        <f t="shared" si="46"/>
        <v>-0.15224084537764918</v>
      </c>
      <c r="BH62">
        <f t="shared" si="47"/>
        <v>-0.89558048207238872</v>
      </c>
      <c r="BI62">
        <f t="shared" si="48"/>
        <v>-0.48033257829024001</v>
      </c>
      <c r="BJ62">
        <f t="shared" si="79"/>
        <v>11.935045493552977</v>
      </c>
      <c r="BK62">
        <f t="shared" si="79"/>
        <v>11.935161306236072</v>
      </c>
      <c r="BL62">
        <f t="shared" si="79"/>
        <v>11.935551357703709</v>
      </c>
      <c r="BM62">
        <f t="shared" si="79"/>
        <v>11.93686421581214</v>
      </c>
      <c r="BN62">
        <f t="shared" si="79"/>
        <v>11.941273929250519</v>
      </c>
      <c r="BO62">
        <f t="shared" si="79"/>
        <v>11.95598439985231</v>
      </c>
      <c r="BP62">
        <f t="shared" si="79"/>
        <v>12.004014951442393</v>
      </c>
      <c r="BQ62">
        <f t="shared" si="49"/>
        <v>12.152051124250987</v>
      </c>
    </row>
    <row r="63" spans="1:69" x14ac:dyDescent="0.2">
      <c r="A63" s="37" t="s">
        <v>87</v>
      </c>
      <c r="B63" s="43" t="s">
        <v>71</v>
      </c>
      <c r="C63" s="30">
        <v>48335.262300000002</v>
      </c>
      <c r="D63" s="30"/>
      <c r="E63" s="248">
        <f t="shared" si="57"/>
        <v>21441.886667411873</v>
      </c>
      <c r="F63" s="248">
        <f t="shared" si="78"/>
        <v>21442</v>
      </c>
      <c r="G63" s="228">
        <f t="shared" si="52"/>
        <v>-4.1995674997451715E-2</v>
      </c>
      <c r="H63" s="249"/>
      <c r="I63" s="247"/>
      <c r="J63" s="228">
        <f t="shared" si="51"/>
        <v>-4.1995674997451715E-2</v>
      </c>
      <c r="K63" s="228"/>
      <c r="L63" s="228">
        <f t="shared" si="58"/>
        <v>9.3247237556994461E-2</v>
      </c>
      <c r="M63" s="245">
        <f t="shared" si="59"/>
        <v>33316.762300000002</v>
      </c>
      <c r="N63" s="273">
        <f t="shared" si="60"/>
        <v>1.8290645396209577E-2</v>
      </c>
      <c r="O63" s="5">
        <v>1</v>
      </c>
      <c r="P63" s="228">
        <f t="shared" si="61"/>
        <v>-0.13524291255444618</v>
      </c>
      <c r="Q63">
        <f t="shared" si="62"/>
        <v>1.8290645396209577E-2</v>
      </c>
      <c r="S63" s="285"/>
      <c r="T63" s="286"/>
      <c r="U63" s="286"/>
      <c r="V63" s="286"/>
      <c r="W63" s="286"/>
      <c r="X63" s="286"/>
      <c r="Y63" s="286"/>
      <c r="Z63" s="286"/>
      <c r="AA63" s="286"/>
      <c r="AB63" s="286"/>
      <c r="AC63" s="286"/>
      <c r="AD63" s="286"/>
      <c r="AE63">
        <f t="shared" si="63"/>
        <v>21442</v>
      </c>
      <c r="AF63" s="228">
        <f t="shared" si="64"/>
        <v>-4.0505907419103593E-2</v>
      </c>
      <c r="AG63" s="228">
        <f t="shared" si="65"/>
        <v>9.1757469978646339E-2</v>
      </c>
      <c r="AH63" s="228">
        <f t="shared" si="66"/>
        <v>-0.13524291255444618</v>
      </c>
      <c r="AI63" s="228">
        <f t="shared" si="67"/>
        <v>-1.4897675783481223E-3</v>
      </c>
      <c r="AJ63" s="228">
        <f t="shared" si="68"/>
        <v>2.2194074374972287E-6</v>
      </c>
      <c r="AK63">
        <f t="shared" si="69"/>
        <v>-0.13524291255444618</v>
      </c>
      <c r="AL63" s="246">
        <f t="shared" si="70"/>
        <v>2.2194074374972287E-6</v>
      </c>
      <c r="AM63">
        <f t="shared" si="71"/>
        <v>-0.13375314497609805</v>
      </c>
      <c r="AN63">
        <f t="shared" si="72"/>
        <v>0.99871718412523869</v>
      </c>
      <c r="AO63">
        <f t="shared" si="73"/>
        <v>-0.73896944913117135</v>
      </c>
      <c r="AP63">
        <f t="shared" si="74"/>
        <v>-0.36772820040106602</v>
      </c>
      <c r="AQ63">
        <f t="shared" si="75"/>
        <v>-1.5742848018958902</v>
      </c>
      <c r="AR63">
        <f t="shared" si="76"/>
        <v>-1.0034945740121319</v>
      </c>
      <c r="AS63" s="228">
        <f t="shared" si="80"/>
        <v>11.368895431705376</v>
      </c>
      <c r="AT63" s="228">
        <f t="shared" si="80"/>
        <v>11.36889810716824</v>
      </c>
      <c r="AU63" s="228">
        <f t="shared" si="80"/>
        <v>11.368918055558652</v>
      </c>
      <c r="AV63" s="228">
        <f t="shared" si="80"/>
        <v>11.369066759783692</v>
      </c>
      <c r="AW63" s="228">
        <f t="shared" si="80"/>
        <v>11.370173494721961</v>
      </c>
      <c r="AX63" s="228">
        <f t="shared" si="80"/>
        <v>11.378314605227073</v>
      </c>
      <c r="AY63" s="228">
        <f t="shared" si="80"/>
        <v>11.433800158787484</v>
      </c>
      <c r="AZ63" s="228">
        <f t="shared" si="77"/>
        <v>11.711296690221486</v>
      </c>
      <c r="BB63">
        <v>33000</v>
      </c>
      <c r="BC63">
        <f t="shared" si="42"/>
        <v>0.16765043893749265</v>
      </c>
      <c r="BD63">
        <f t="shared" si="43"/>
        <v>9.9805275417678807E-2</v>
      </c>
      <c r="BE63">
        <f t="shared" si="44"/>
        <v>6.7845163519813859E-2</v>
      </c>
      <c r="BF63">
        <f t="shared" si="45"/>
        <v>1.2520494451937212</v>
      </c>
      <c r="BG63">
        <f t="shared" si="46"/>
        <v>-7.2807483994370342E-2</v>
      </c>
      <c r="BH63">
        <f t="shared" si="47"/>
        <v>-0.81561729158332008</v>
      </c>
      <c r="BI63">
        <f t="shared" si="48"/>
        <v>-0.43202836904856107</v>
      </c>
      <c r="BJ63">
        <f t="shared" si="79"/>
        <v>11.99496289071041</v>
      </c>
      <c r="BK63">
        <f t="shared" si="79"/>
        <v>11.995093834834456</v>
      </c>
      <c r="BL63">
        <f t="shared" si="79"/>
        <v>11.995517080267858</v>
      </c>
      <c r="BM63">
        <f t="shared" si="79"/>
        <v>11.996884333721637</v>
      </c>
      <c r="BN63">
        <f t="shared" si="79"/>
        <v>12.001292971644245</v>
      </c>
      <c r="BO63">
        <f t="shared" si="79"/>
        <v>12.015425634017113</v>
      </c>
      <c r="BP63">
        <f t="shared" si="79"/>
        <v>12.059938276933195</v>
      </c>
      <c r="BQ63">
        <f t="shared" si="49"/>
        <v>12.193797139976455</v>
      </c>
    </row>
    <row r="64" spans="1:69" x14ac:dyDescent="0.2">
      <c r="A64" s="39" t="s">
        <v>55</v>
      </c>
      <c r="B64" s="37"/>
      <c r="C64" s="40">
        <v>48335.262300000002</v>
      </c>
      <c r="D64" s="40"/>
      <c r="E64" s="248">
        <f t="shared" si="57"/>
        <v>21441.886667411873</v>
      </c>
      <c r="F64" s="248">
        <f t="shared" si="78"/>
        <v>21442</v>
      </c>
      <c r="G64" s="228">
        <f t="shared" si="52"/>
        <v>-4.1995674997451715E-2</v>
      </c>
      <c r="H64" s="248"/>
      <c r="I64" s="228"/>
      <c r="J64" s="228">
        <f t="shared" si="51"/>
        <v>-4.1995674997451715E-2</v>
      </c>
      <c r="K64" s="228"/>
      <c r="L64" s="228">
        <f t="shared" si="58"/>
        <v>9.3247237556994461E-2</v>
      </c>
      <c r="M64" s="245">
        <f t="shared" si="59"/>
        <v>33316.762300000002</v>
      </c>
      <c r="N64" s="273">
        <f t="shared" si="60"/>
        <v>1.8290645396209577E-2</v>
      </c>
      <c r="O64" s="5">
        <v>1</v>
      </c>
      <c r="P64" s="228">
        <f t="shared" si="61"/>
        <v>-0.13524291255444618</v>
      </c>
      <c r="Q64">
        <f t="shared" si="62"/>
        <v>1.8290645396209577E-2</v>
      </c>
      <c r="S64" s="285"/>
      <c r="T64" s="286"/>
      <c r="U64" s="286"/>
      <c r="V64" s="286"/>
      <c r="W64" s="286"/>
      <c r="X64" s="286"/>
      <c r="Y64" s="286"/>
      <c r="Z64" s="286"/>
      <c r="AA64" s="286"/>
      <c r="AB64" s="286"/>
      <c r="AC64" s="286"/>
      <c r="AD64" s="286"/>
      <c r="AE64">
        <f t="shared" si="63"/>
        <v>21442</v>
      </c>
      <c r="AF64" s="228">
        <f t="shared" si="64"/>
        <v>-4.0505907419103593E-2</v>
      </c>
      <c r="AG64" s="228">
        <f t="shared" si="65"/>
        <v>9.1757469978646339E-2</v>
      </c>
      <c r="AH64" s="228">
        <f t="shared" si="66"/>
        <v>-0.13524291255444618</v>
      </c>
      <c r="AI64" s="228">
        <f t="shared" si="67"/>
        <v>-1.4897675783481223E-3</v>
      </c>
      <c r="AJ64" s="228">
        <f t="shared" si="68"/>
        <v>2.2194074374972287E-6</v>
      </c>
      <c r="AK64">
        <f t="shared" si="69"/>
        <v>-0.13524291255444618</v>
      </c>
      <c r="AL64" s="246">
        <f t="shared" si="70"/>
        <v>2.2194074374972287E-6</v>
      </c>
      <c r="AM64">
        <f t="shared" si="71"/>
        <v>-0.13375314497609805</v>
      </c>
      <c r="AN64">
        <f t="shared" si="72"/>
        <v>0.99871718412523869</v>
      </c>
      <c r="AO64">
        <f t="shared" si="73"/>
        <v>-0.73896944913117135</v>
      </c>
      <c r="AP64">
        <f t="shared" si="74"/>
        <v>-0.36772820040106602</v>
      </c>
      <c r="AQ64">
        <f t="shared" si="75"/>
        <v>-1.5742848018958902</v>
      </c>
      <c r="AR64">
        <f t="shared" si="76"/>
        <v>-1.0034945740121319</v>
      </c>
      <c r="AS64" s="228">
        <f t="shared" si="80"/>
        <v>11.368895431705376</v>
      </c>
      <c r="AT64" s="228">
        <f t="shared" si="80"/>
        <v>11.36889810716824</v>
      </c>
      <c r="AU64" s="228">
        <f t="shared" si="80"/>
        <v>11.368918055558652</v>
      </c>
      <c r="AV64" s="228">
        <f t="shared" si="80"/>
        <v>11.369066759783692</v>
      </c>
      <c r="AW64" s="228">
        <f t="shared" si="80"/>
        <v>11.370173494721961</v>
      </c>
      <c r="AX64" s="228">
        <f t="shared" si="80"/>
        <v>11.378314605227073</v>
      </c>
      <c r="AY64" s="228">
        <f t="shared" si="80"/>
        <v>11.433800158787484</v>
      </c>
      <c r="AZ64" s="228">
        <f t="shared" si="77"/>
        <v>11.711296690221486</v>
      </c>
      <c r="BB64">
        <v>34000</v>
      </c>
      <c r="BC64">
        <f t="shared" ref="BC64:BC79" si="81">AG$3+AG$4*BB64+AG$5*BB64^2+BE64</f>
        <v>0.18872860168605607</v>
      </c>
      <c r="BD64">
        <f t="shared" ref="BD64:BD79" si="82">AG$3+AG$4*BB64+AG$5*BB64^2</f>
        <v>0.10138503962297149</v>
      </c>
      <c r="BE64">
        <f t="shared" ref="BE64:BE79" si="83">$AG$6*($AG$11/BF64*BG64+$AG$12)</f>
        <v>8.7343562063084579E-2</v>
      </c>
      <c r="BF64">
        <f t="shared" ref="BF64:BF79" si="84">1+$AG$7*COS(BH64)</f>
        <v>1.2733290015623493</v>
      </c>
      <c r="BG64">
        <f t="shared" ref="BG64:BG79" si="85">SIN(BH64+RADIANS($AG$9))</f>
        <v>9.9183559468136086E-3</v>
      </c>
      <c r="BH64">
        <f t="shared" ref="BH64:BH79" si="86">2*ATAN(BI64)</f>
        <v>-0.7328268105309822</v>
      </c>
      <c r="BI64">
        <f t="shared" ref="BI64:BI79" si="87">SQRT((1+$AG$7)/(1-$AG$7))*TAN(BJ64/2)</f>
        <v>-0.38374272169349743</v>
      </c>
      <c r="BJ64">
        <f t="shared" si="79"/>
        <v>12.055929770331986</v>
      </c>
      <c r="BK64">
        <f t="shared" si="79"/>
        <v>12.056072234132287</v>
      </c>
      <c r="BL64">
        <f t="shared" si="79"/>
        <v>12.05651615584908</v>
      </c>
      <c r="BM64">
        <f t="shared" si="79"/>
        <v>12.057898724276788</v>
      </c>
      <c r="BN64">
        <f t="shared" si="79"/>
        <v>12.062197855608709</v>
      </c>
      <c r="BO64">
        <f t="shared" si="79"/>
        <v>12.075501783308717</v>
      </c>
      <c r="BP64">
        <f t="shared" si="79"/>
        <v>12.116094848380817</v>
      </c>
      <c r="BQ64">
        <f t="shared" ref="BQ64:BQ79" si="88">RADIANS($AG$9)+$AG$18*(BB64-AG$15)</f>
        <v>12.235543155701924</v>
      </c>
    </row>
    <row r="65" spans="1:69" x14ac:dyDescent="0.2">
      <c r="A65" s="39" t="s">
        <v>55</v>
      </c>
      <c r="B65" s="37"/>
      <c r="C65" s="42">
        <v>48335.2624</v>
      </c>
      <c r="D65" s="40"/>
      <c r="E65" s="248">
        <f t="shared" si="57"/>
        <v>21441.886937279149</v>
      </c>
      <c r="F65" s="248">
        <f t="shared" si="78"/>
        <v>21442</v>
      </c>
      <c r="G65" s="228">
        <f t="shared" si="52"/>
        <v>-4.1895674999977928E-2</v>
      </c>
      <c r="H65" s="248"/>
      <c r="I65" s="228"/>
      <c r="J65" s="228">
        <f t="shared" si="51"/>
        <v>-4.1895674999977928E-2</v>
      </c>
      <c r="K65" s="228"/>
      <c r="L65" s="228">
        <f t="shared" si="58"/>
        <v>9.3247237556994461E-2</v>
      </c>
      <c r="M65" s="245">
        <f t="shared" si="59"/>
        <v>33316.7624</v>
      </c>
      <c r="N65" s="273">
        <f t="shared" si="60"/>
        <v>1.8263606814381484E-2</v>
      </c>
      <c r="O65" s="5">
        <v>1</v>
      </c>
      <c r="P65" s="228">
        <f t="shared" si="61"/>
        <v>-0.13514291255697239</v>
      </c>
      <c r="Q65">
        <f t="shared" si="62"/>
        <v>1.8263606814381484E-2</v>
      </c>
      <c r="S65" s="285"/>
      <c r="T65" s="286"/>
      <c r="U65" s="286"/>
      <c r="V65" s="286"/>
      <c r="W65" s="286"/>
      <c r="X65" s="286"/>
      <c r="Y65" s="286"/>
      <c r="Z65" s="286"/>
      <c r="AA65" s="286"/>
      <c r="AB65" s="286"/>
      <c r="AC65" s="286"/>
      <c r="AD65" s="286"/>
      <c r="AE65">
        <f t="shared" si="63"/>
        <v>21442</v>
      </c>
      <c r="AF65" s="228">
        <f t="shared" si="64"/>
        <v>-4.0505907419103593E-2</v>
      </c>
      <c r="AG65" s="228">
        <f t="shared" si="65"/>
        <v>9.1857469976120126E-2</v>
      </c>
      <c r="AH65" s="228">
        <f t="shared" si="66"/>
        <v>-0.13514291255697239</v>
      </c>
      <c r="AI65" s="228">
        <f t="shared" si="67"/>
        <v>-1.3897675808743348E-3</v>
      </c>
      <c r="AJ65" s="228">
        <f t="shared" si="68"/>
        <v>1.9314539288493007E-6</v>
      </c>
      <c r="AK65">
        <f t="shared" si="69"/>
        <v>-0.13514291255697239</v>
      </c>
      <c r="AL65" s="246">
        <f t="shared" si="70"/>
        <v>1.9314539288493007E-6</v>
      </c>
      <c r="AM65">
        <f t="shared" si="71"/>
        <v>-0.13375314497609805</v>
      </c>
      <c r="AN65">
        <f t="shared" si="72"/>
        <v>0.99871718412523869</v>
      </c>
      <c r="AO65">
        <f t="shared" si="73"/>
        <v>-0.73896944913117135</v>
      </c>
      <c r="AP65">
        <f t="shared" si="74"/>
        <v>-0.36772820040106602</v>
      </c>
      <c r="AQ65">
        <f t="shared" si="75"/>
        <v>-1.5742848018958902</v>
      </c>
      <c r="AR65">
        <f t="shared" si="76"/>
        <v>-1.0034945740121319</v>
      </c>
      <c r="AS65" s="228">
        <f t="shared" si="80"/>
        <v>11.368895431705376</v>
      </c>
      <c r="AT65" s="228">
        <f t="shared" si="80"/>
        <v>11.36889810716824</v>
      </c>
      <c r="AU65" s="228">
        <f t="shared" si="80"/>
        <v>11.368918055558652</v>
      </c>
      <c r="AV65" s="228">
        <f t="shared" si="80"/>
        <v>11.369066759783692</v>
      </c>
      <c r="AW65" s="228">
        <f t="shared" si="80"/>
        <v>11.370173494721961</v>
      </c>
      <c r="AX65" s="228">
        <f t="shared" si="80"/>
        <v>11.378314605227073</v>
      </c>
      <c r="AY65" s="228">
        <f t="shared" si="80"/>
        <v>11.433800158787484</v>
      </c>
      <c r="AZ65" s="228">
        <f t="shared" si="77"/>
        <v>11.711296690221486</v>
      </c>
      <c r="BB65">
        <v>35000</v>
      </c>
      <c r="BC65">
        <f t="shared" si="81"/>
        <v>0.20995354339500338</v>
      </c>
      <c r="BD65">
        <f t="shared" si="82"/>
        <v>0.1031260335982221</v>
      </c>
      <c r="BE65">
        <f t="shared" si="83"/>
        <v>0.10682750979678127</v>
      </c>
      <c r="BF65">
        <f t="shared" si="84"/>
        <v>1.2933426049203629</v>
      </c>
      <c r="BG65">
        <f t="shared" si="85"/>
        <v>9.529399858312762E-2</v>
      </c>
      <c r="BH65">
        <f t="shared" si="86"/>
        <v>-0.64730651133081551</v>
      </c>
      <c r="BI65">
        <f t="shared" si="87"/>
        <v>-0.33544879010111966</v>
      </c>
      <c r="BJ65">
        <f t="shared" si="79"/>
        <v>12.117892511394523</v>
      </c>
      <c r="BK65">
        <f t="shared" si="79"/>
        <v>12.118041248390638</v>
      </c>
      <c r="BL65">
        <f t="shared" si="79"/>
        <v>12.11849002956796</v>
      </c>
      <c r="BM65">
        <f t="shared" si="79"/>
        <v>12.119843542380709</v>
      </c>
      <c r="BN65">
        <f t="shared" si="79"/>
        <v>12.123920411695662</v>
      </c>
      <c r="BO65">
        <f t="shared" si="79"/>
        <v>12.13615317332971</v>
      </c>
      <c r="BP65">
        <f t="shared" si="79"/>
        <v>12.172459555726938</v>
      </c>
      <c r="BQ65">
        <f t="shared" si="88"/>
        <v>12.277289171427393</v>
      </c>
    </row>
    <row r="66" spans="1:69" x14ac:dyDescent="0.2">
      <c r="A66" s="141" t="s">
        <v>87</v>
      </c>
      <c r="B66" s="142" t="s">
        <v>71</v>
      </c>
      <c r="C66" s="141">
        <v>48364.165500000003</v>
      </c>
      <c r="D66" s="141" t="s">
        <v>238</v>
      </c>
      <c r="E66" s="248">
        <f t="shared" si="57"/>
        <v>21519.886948667558</v>
      </c>
      <c r="F66" s="248">
        <f t="shared" si="78"/>
        <v>21520</v>
      </c>
      <c r="G66" s="228">
        <f t="shared" si="52"/>
        <v>-4.1891454995493405E-2</v>
      </c>
      <c r="H66" s="249"/>
      <c r="I66" s="247"/>
      <c r="J66" s="228">
        <f t="shared" si="51"/>
        <v>-4.1891454995493405E-2</v>
      </c>
      <c r="K66" s="228"/>
      <c r="L66" s="228">
        <f t="shared" si="58"/>
        <v>9.3219309157807601E-2</v>
      </c>
      <c r="M66" s="245">
        <f t="shared" si="59"/>
        <v>33345.665500000003</v>
      </c>
      <c r="N66" s="273">
        <f t="shared" si="60"/>
        <v>1.8254918590088928E-2</v>
      </c>
      <c r="O66" s="5">
        <v>1</v>
      </c>
      <c r="P66" s="228">
        <f t="shared" si="61"/>
        <v>-0.13511076415330101</v>
      </c>
      <c r="Q66">
        <f t="shared" si="62"/>
        <v>1.8254918590088928E-2</v>
      </c>
      <c r="S66" s="285"/>
      <c r="T66" s="286"/>
      <c r="U66" s="286"/>
      <c r="V66" s="286"/>
      <c r="W66" s="286"/>
      <c r="X66" s="286"/>
      <c r="Y66" s="286"/>
      <c r="Z66" s="286"/>
      <c r="AA66" s="286"/>
      <c r="AB66" s="286"/>
      <c r="AC66" s="286"/>
      <c r="AD66" s="286"/>
      <c r="AE66">
        <f t="shared" si="63"/>
        <v>21520</v>
      </c>
      <c r="AF66" s="228">
        <f t="shared" si="64"/>
        <v>-3.9401047710783871E-2</v>
      </c>
      <c r="AG66" s="228">
        <f t="shared" si="65"/>
        <v>9.0728901873098067E-2</v>
      </c>
      <c r="AH66" s="228">
        <f t="shared" si="66"/>
        <v>-0.13511076415330101</v>
      </c>
      <c r="AI66" s="228">
        <f t="shared" si="67"/>
        <v>-2.4904072847095338E-3</v>
      </c>
      <c r="AJ66" s="228">
        <f t="shared" si="68"/>
        <v>6.2021284437343126E-6</v>
      </c>
      <c r="AK66">
        <f t="shared" si="69"/>
        <v>-0.13511076415330101</v>
      </c>
      <c r="AL66" s="246">
        <f t="shared" si="70"/>
        <v>6.2021284437343126E-6</v>
      </c>
      <c r="AM66">
        <f t="shared" si="71"/>
        <v>-0.13262035686859147</v>
      </c>
      <c r="AN66">
        <f t="shared" si="72"/>
        <v>1.0002045525670484</v>
      </c>
      <c r="AO66">
        <f t="shared" si="73"/>
        <v>-0.7362383184488227</v>
      </c>
      <c r="AP66">
        <f t="shared" si="74"/>
        <v>-0.36773038104706879</v>
      </c>
      <c r="AQ66">
        <f t="shared" si="75"/>
        <v>-1.5702400699379888</v>
      </c>
      <c r="AR66">
        <f t="shared" si="76"/>
        <v>-0.99944389779658493</v>
      </c>
      <c r="AS66" s="228">
        <f t="shared" si="80"/>
        <v>11.372658788766946</v>
      </c>
      <c r="AT66" s="228">
        <f t="shared" si="80"/>
        <v>11.372661601754659</v>
      </c>
      <c r="AU66" s="228">
        <f t="shared" si="80"/>
        <v>11.37268237606327</v>
      </c>
      <c r="AV66" s="228">
        <f t="shared" si="80"/>
        <v>11.372835763519712</v>
      </c>
      <c r="AW66" s="228">
        <f t="shared" si="80"/>
        <v>11.373966470126197</v>
      </c>
      <c r="AX66" s="228">
        <f t="shared" si="80"/>
        <v>11.382204440291645</v>
      </c>
      <c r="AY66" s="228">
        <f t="shared" si="80"/>
        <v>11.437843506917332</v>
      </c>
      <c r="AZ66" s="228">
        <f t="shared" si="77"/>
        <v>11.714552879448073</v>
      </c>
      <c r="BB66">
        <v>36000</v>
      </c>
      <c r="BC66">
        <f t="shared" si="81"/>
        <v>0.23121085260373242</v>
      </c>
      <c r="BD66">
        <f t="shared" si="82"/>
        <v>0.1050282573434306</v>
      </c>
      <c r="BE66">
        <f t="shared" si="83"/>
        <v>0.12618259526030182</v>
      </c>
      <c r="BF66">
        <f t="shared" si="84"/>
        <v>1.3117156727106742</v>
      </c>
      <c r="BG66">
        <f t="shared" si="85"/>
        <v>0.18250647515276094</v>
      </c>
      <c r="BH66">
        <f t="shared" si="86"/>
        <v>-0.55921018659718147</v>
      </c>
      <c r="BI66">
        <f t="shared" si="87"/>
        <v>-0.28712681372135851</v>
      </c>
      <c r="BJ66">
        <f t="shared" si="79"/>
        <v>12.18077991390628</v>
      </c>
      <c r="BK66">
        <f t="shared" si="79"/>
        <v>12.180928256289564</v>
      </c>
      <c r="BL66">
        <f t="shared" si="79"/>
        <v>12.181363557569364</v>
      </c>
      <c r="BM66">
        <f t="shared" si="79"/>
        <v>12.182640478737705</v>
      </c>
      <c r="BN66">
        <f t="shared" si="79"/>
        <v>12.186382439406673</v>
      </c>
      <c r="BO66">
        <f t="shared" si="79"/>
        <v>12.197316213325427</v>
      </c>
      <c r="BP66">
        <f t="shared" si="79"/>
        <v>12.229006926241274</v>
      </c>
      <c r="BQ66">
        <f t="shared" si="88"/>
        <v>12.319035187152862</v>
      </c>
    </row>
    <row r="67" spans="1:69" x14ac:dyDescent="0.2">
      <c r="A67" s="37" t="s">
        <v>87</v>
      </c>
      <c r="B67" s="37" t="s">
        <v>71</v>
      </c>
      <c r="C67" s="30">
        <v>48364.165699999998</v>
      </c>
      <c r="D67" s="30"/>
      <c r="E67" s="248">
        <f t="shared" si="57"/>
        <v>21519.887488402113</v>
      </c>
      <c r="F67" s="248">
        <f t="shared" si="78"/>
        <v>21520</v>
      </c>
      <c r="G67" s="228">
        <f t="shared" si="52"/>
        <v>-4.169145500054583E-2</v>
      </c>
      <c r="H67" s="249"/>
      <c r="I67" s="247"/>
      <c r="J67" s="228">
        <f t="shared" si="51"/>
        <v>-4.169145500054583E-2</v>
      </c>
      <c r="K67" s="228"/>
      <c r="L67" s="228">
        <f t="shared" si="58"/>
        <v>9.3219309157807601E-2</v>
      </c>
      <c r="M67" s="245">
        <f t="shared" si="59"/>
        <v>33345.665699999998</v>
      </c>
      <c r="N67" s="273">
        <f t="shared" si="60"/>
        <v>1.8200914285790862E-2</v>
      </c>
      <c r="O67" s="5">
        <v>1</v>
      </c>
      <c r="P67" s="228">
        <f t="shared" si="61"/>
        <v>-0.13491076415835343</v>
      </c>
      <c r="Q67">
        <f t="shared" si="62"/>
        <v>1.8200914285790862E-2</v>
      </c>
      <c r="S67" s="285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>
        <f t="shared" si="63"/>
        <v>21520</v>
      </c>
      <c r="AF67" s="228">
        <f t="shared" si="64"/>
        <v>-3.9401047710783871E-2</v>
      </c>
      <c r="AG67" s="228">
        <f t="shared" si="65"/>
        <v>9.0928901868045642E-2</v>
      </c>
      <c r="AH67" s="228">
        <f t="shared" si="66"/>
        <v>-0.13491076415835343</v>
      </c>
      <c r="AI67" s="228">
        <f t="shared" si="67"/>
        <v>-2.2904072897619587E-3</v>
      </c>
      <c r="AJ67" s="228">
        <f t="shared" si="68"/>
        <v>5.2459655529947214E-6</v>
      </c>
      <c r="AK67">
        <f t="shared" si="69"/>
        <v>-0.13491076415835343</v>
      </c>
      <c r="AL67" s="246">
        <f t="shared" si="70"/>
        <v>5.2459655529947214E-6</v>
      </c>
      <c r="AM67">
        <f t="shared" si="71"/>
        <v>-0.13262035686859147</v>
      </c>
      <c r="AN67">
        <f t="shared" si="72"/>
        <v>1.0002045525670484</v>
      </c>
      <c r="AO67">
        <f t="shared" si="73"/>
        <v>-0.7362383184488227</v>
      </c>
      <c r="AP67">
        <f t="shared" si="74"/>
        <v>-0.36773038104706879</v>
      </c>
      <c r="AQ67">
        <f t="shared" si="75"/>
        <v>-1.5702400699379888</v>
      </c>
      <c r="AR67">
        <f t="shared" si="76"/>
        <v>-0.99944389779658493</v>
      </c>
      <c r="AS67" s="228">
        <f t="shared" si="80"/>
        <v>11.372658788766946</v>
      </c>
      <c r="AT67" s="228">
        <f t="shared" si="80"/>
        <v>11.372661601754659</v>
      </c>
      <c r="AU67" s="228">
        <f t="shared" si="80"/>
        <v>11.37268237606327</v>
      </c>
      <c r="AV67" s="228">
        <f t="shared" si="80"/>
        <v>11.372835763519712</v>
      </c>
      <c r="AW67" s="228">
        <f t="shared" si="80"/>
        <v>11.373966470126197</v>
      </c>
      <c r="AX67" s="228">
        <f t="shared" si="80"/>
        <v>11.382204440291645</v>
      </c>
      <c r="AY67" s="228">
        <f t="shared" si="80"/>
        <v>11.437843506917332</v>
      </c>
      <c r="AZ67" s="228">
        <f t="shared" si="77"/>
        <v>11.714552879448073</v>
      </c>
      <c r="BB67">
        <v>37000</v>
      </c>
      <c r="BC67">
        <f t="shared" si="81"/>
        <v>0.25237727744203303</v>
      </c>
      <c r="BD67">
        <f t="shared" si="82"/>
        <v>0.10709171085859705</v>
      </c>
      <c r="BE67">
        <f t="shared" si="83"/>
        <v>0.145285566583436</v>
      </c>
      <c r="BF67">
        <f t="shared" si="84"/>
        <v>1.3280643389753479</v>
      </c>
      <c r="BG67">
        <f t="shared" si="85"/>
        <v>0.27057769487719108</v>
      </c>
      <c r="BH67">
        <f t="shared" si="86"/>
        <v>-0.468752269258153</v>
      </c>
      <c r="BI67">
        <f t="shared" si="87"/>
        <v>-0.23876417448808748</v>
      </c>
      <c r="BJ67">
        <f t="shared" si="79"/>
        <v>12.244502584392773</v>
      </c>
      <c r="BK67">
        <f t="shared" si="79"/>
        <v>12.244642866751237</v>
      </c>
      <c r="BL67">
        <f t="shared" si="79"/>
        <v>12.245044953568311</v>
      </c>
      <c r="BM67">
        <f t="shared" si="79"/>
        <v>12.246197144249813</v>
      </c>
      <c r="BN67">
        <f t="shared" si="79"/>
        <v>12.249496347879132</v>
      </c>
      <c r="BO67">
        <f t="shared" si="79"/>
        <v>12.258923787138341</v>
      </c>
      <c r="BP67">
        <f t="shared" si="79"/>
        <v>12.285711168907214</v>
      </c>
      <c r="BQ67">
        <f t="shared" si="88"/>
        <v>12.36078120287833</v>
      </c>
    </row>
    <row r="68" spans="1:69" x14ac:dyDescent="0.2">
      <c r="A68" s="39" t="s">
        <v>55</v>
      </c>
      <c r="B68" s="37"/>
      <c r="C68" s="40">
        <v>48364.165999999997</v>
      </c>
      <c r="D68" s="40"/>
      <c r="E68" s="248">
        <f t="shared" si="57"/>
        <v>21519.888298003971</v>
      </c>
      <c r="F68" s="248">
        <f t="shared" si="78"/>
        <v>21520</v>
      </c>
      <c r="G68" s="228">
        <f t="shared" si="52"/>
        <v>-4.1391455000848509E-2</v>
      </c>
      <c r="H68" s="248"/>
      <c r="I68" s="228"/>
      <c r="J68" s="228">
        <f t="shared" si="51"/>
        <v>-4.1391455000848509E-2</v>
      </c>
      <c r="K68" s="228"/>
      <c r="L68" s="228">
        <f t="shared" si="58"/>
        <v>9.3219309157807601E-2</v>
      </c>
      <c r="M68" s="245">
        <f t="shared" si="59"/>
        <v>33345.665999999997</v>
      </c>
      <c r="N68" s="273">
        <f t="shared" si="60"/>
        <v>1.8120057827377335E-2</v>
      </c>
      <c r="O68" s="5">
        <v>1</v>
      </c>
      <c r="P68" s="228">
        <f t="shared" si="61"/>
        <v>-0.13461076415865611</v>
      </c>
      <c r="Q68">
        <f t="shared" si="62"/>
        <v>1.8120057827377335E-2</v>
      </c>
      <c r="S68" s="285"/>
      <c r="T68" s="286">
        <v>7.1979500868695179E-8</v>
      </c>
      <c r="U68" s="286">
        <v>5.207353751791443E-16</v>
      </c>
      <c r="V68" s="286">
        <v>2.6478704218365587E-25</v>
      </c>
      <c r="W68" s="286">
        <v>3.6188010596483698E-9</v>
      </c>
      <c r="X68" s="286">
        <v>7.0449693453190968E-7</v>
      </c>
      <c r="Y68" s="286">
        <v>8.3112606403707476E-2</v>
      </c>
      <c r="Z68" s="286">
        <v>9.0703357190025605E-2</v>
      </c>
      <c r="AA68" s="286">
        <v>80320.067203374012</v>
      </c>
      <c r="AB68" s="286">
        <v>1.0863543711209503E-4</v>
      </c>
      <c r="AC68" s="286">
        <v>8.4374187414531208E-4</v>
      </c>
      <c r="AD68" s="286">
        <v>1.0289964325841603E-18</v>
      </c>
      <c r="AE68">
        <f t="shared" si="63"/>
        <v>21520</v>
      </c>
      <c r="AF68" s="228">
        <f t="shared" si="64"/>
        <v>-3.9401047710783871E-2</v>
      </c>
      <c r="AG68" s="228">
        <f t="shared" si="65"/>
        <v>9.1228901867742962E-2</v>
      </c>
      <c r="AH68" s="228">
        <f t="shared" si="66"/>
        <v>-0.13461076415865611</v>
      </c>
      <c r="AI68" s="228">
        <f t="shared" si="67"/>
        <v>-1.9904072900646386E-3</v>
      </c>
      <c r="AJ68" s="228">
        <f t="shared" si="68"/>
        <v>3.9617211803424587E-6</v>
      </c>
      <c r="AK68">
        <f t="shared" si="69"/>
        <v>-0.13461076415865611</v>
      </c>
      <c r="AL68" s="246">
        <f t="shared" si="70"/>
        <v>3.9617211803424587E-6</v>
      </c>
      <c r="AM68">
        <f t="shared" si="71"/>
        <v>-0.13262035686859147</v>
      </c>
      <c r="AN68">
        <f t="shared" si="72"/>
        <v>1.0002045525670484</v>
      </c>
      <c r="AO68">
        <f t="shared" si="73"/>
        <v>-0.7362383184488227</v>
      </c>
      <c r="AP68">
        <f t="shared" si="74"/>
        <v>-0.36773038104706879</v>
      </c>
      <c r="AQ68">
        <f t="shared" si="75"/>
        <v>-1.5702400699379888</v>
      </c>
      <c r="AR68">
        <f t="shared" si="76"/>
        <v>-0.99944389779658493</v>
      </c>
      <c r="AS68" s="228">
        <f t="shared" si="80"/>
        <v>11.372658788766946</v>
      </c>
      <c r="AT68" s="228">
        <f t="shared" si="80"/>
        <v>11.372661601754659</v>
      </c>
      <c r="AU68" s="228">
        <f t="shared" si="80"/>
        <v>11.37268237606327</v>
      </c>
      <c r="AV68" s="228">
        <f t="shared" si="80"/>
        <v>11.372835763519712</v>
      </c>
      <c r="AW68" s="228">
        <f t="shared" si="80"/>
        <v>11.373966470126197</v>
      </c>
      <c r="AX68" s="228">
        <f t="shared" si="80"/>
        <v>11.382204440291645</v>
      </c>
      <c r="AY68" s="228">
        <f t="shared" si="80"/>
        <v>11.437843506917332</v>
      </c>
      <c r="AZ68" s="228">
        <f t="shared" si="77"/>
        <v>11.714552879448073</v>
      </c>
      <c r="BB68">
        <v>38000</v>
      </c>
      <c r="BC68">
        <f t="shared" si="81"/>
        <v>0.27332294148981279</v>
      </c>
      <c r="BD68">
        <f t="shared" si="82"/>
        <v>0.10931639414372137</v>
      </c>
      <c r="BE68">
        <f t="shared" si="83"/>
        <v>0.16400654734609141</v>
      </c>
      <c r="BF68">
        <f t="shared" si="84"/>
        <v>1.3420128201287538</v>
      </c>
      <c r="BG68">
        <f t="shared" si="85"/>
        <v>0.35838354176601539</v>
      </c>
      <c r="BH68">
        <f t="shared" si="86"/>
        <v>-0.37620948460119036</v>
      </c>
      <c r="BI68">
        <f t="shared" si="87"/>
        <v>-0.19035519386302771</v>
      </c>
      <c r="BJ68">
        <f t="shared" si="79"/>
        <v>12.308953078551955</v>
      </c>
      <c r="BK68">
        <f t="shared" si="79"/>
        <v>12.309077247001964</v>
      </c>
      <c r="BL68">
        <f t="shared" si="79"/>
        <v>12.30942638597061</v>
      </c>
      <c r="BM68">
        <f t="shared" si="79"/>
        <v>12.310407929422794</v>
      </c>
      <c r="BN68">
        <f t="shared" si="79"/>
        <v>12.313166021272279</v>
      </c>
      <c r="BO68">
        <f t="shared" si="79"/>
        <v>12.320905684036997</v>
      </c>
      <c r="BP68">
        <f t="shared" si="79"/>
        <v>12.342546219362076</v>
      </c>
      <c r="BQ68">
        <f t="shared" si="88"/>
        <v>12.402527218603799</v>
      </c>
    </row>
    <row r="69" spans="1:69" x14ac:dyDescent="0.2">
      <c r="A69" s="39" t="s">
        <v>58</v>
      </c>
      <c r="B69" s="37"/>
      <c r="C69" s="40">
        <v>49166.448100000001</v>
      </c>
      <c r="D69" s="40"/>
      <c r="E69" s="248">
        <f t="shared" si="57"/>
        <v>23684.985223133433</v>
      </c>
      <c r="F69" s="248">
        <f t="shared" si="78"/>
        <v>23685</v>
      </c>
      <c r="G69" s="228">
        <f t="shared" si="52"/>
        <v>-5.4756049939896911E-3</v>
      </c>
      <c r="H69" s="248"/>
      <c r="I69" s="228"/>
      <c r="J69" s="228">
        <f t="shared" si="51"/>
        <v>-5.4756049939896911E-3</v>
      </c>
      <c r="K69" s="228"/>
      <c r="L69" s="228">
        <f t="shared" si="58"/>
        <v>9.2835590592044423E-2</v>
      </c>
      <c r="M69" s="245">
        <f t="shared" si="59"/>
        <v>34147.948100000001</v>
      </c>
      <c r="N69" s="273">
        <f t="shared" si="60"/>
        <v>9.6650911775554536E-3</v>
      </c>
      <c r="O69" s="5">
        <v>1</v>
      </c>
      <c r="P69" s="228">
        <f t="shared" si="61"/>
        <v>-9.8311195586034114E-2</v>
      </c>
      <c r="Q69">
        <f t="shared" si="62"/>
        <v>9.6650911775554536E-3</v>
      </c>
      <c r="S69" s="285"/>
      <c r="T69" s="286"/>
      <c r="U69" s="286"/>
      <c r="V69" s="286"/>
      <c r="W69" s="286"/>
      <c r="X69" s="286"/>
      <c r="Y69" s="286"/>
      <c r="Z69" s="286"/>
      <c r="AA69" s="286"/>
      <c r="AB69" s="286"/>
      <c r="AC69" s="286"/>
      <c r="AD69" s="286"/>
      <c r="AE69">
        <f t="shared" si="63"/>
        <v>23685</v>
      </c>
      <c r="AF69" s="228">
        <f t="shared" si="64"/>
        <v>-6.9302802397783886E-3</v>
      </c>
      <c r="AG69" s="228">
        <f t="shared" si="65"/>
        <v>9.429026583783312E-2</v>
      </c>
      <c r="AH69" s="228">
        <f t="shared" si="66"/>
        <v>-9.8311195586034114E-2</v>
      </c>
      <c r="AI69" s="228">
        <f t="shared" si="67"/>
        <v>1.4546752457886974E-3</v>
      </c>
      <c r="AJ69" s="228">
        <f t="shared" si="68"/>
        <v>2.1160800707104072E-6</v>
      </c>
      <c r="AK69">
        <f t="shared" si="69"/>
        <v>-9.8311195586034114E-2</v>
      </c>
      <c r="AL69" s="246">
        <f t="shared" si="70"/>
        <v>2.1160800707104072E-6</v>
      </c>
      <c r="AM69">
        <f t="shared" si="71"/>
        <v>-9.9765870831822812E-2</v>
      </c>
      <c r="AN69">
        <f t="shared" si="72"/>
        <v>1.0432308898806155</v>
      </c>
      <c r="AO69">
        <f t="shared" si="73"/>
        <v>-0.65199842996373325</v>
      </c>
      <c r="AP69">
        <f t="shared" si="74"/>
        <v>-0.36518045559271817</v>
      </c>
      <c r="AQ69">
        <f t="shared" si="75"/>
        <v>-1.4529624738673377</v>
      </c>
      <c r="AR69">
        <f t="shared" si="76"/>
        <v>-0.88860053458131849</v>
      </c>
      <c r="AS69" s="228">
        <f t="shared" si="80"/>
        <v>11.4794140160844</v>
      </c>
      <c r="AT69" s="228">
        <f t="shared" si="80"/>
        <v>11.479423461866238</v>
      </c>
      <c r="AU69" s="228">
        <f t="shared" si="80"/>
        <v>11.479478676627547</v>
      </c>
      <c r="AV69" s="228">
        <f t="shared" si="80"/>
        <v>11.479801315285615</v>
      </c>
      <c r="AW69" s="228">
        <f t="shared" si="80"/>
        <v>11.481682661200303</v>
      </c>
      <c r="AX69" s="228">
        <f t="shared" si="80"/>
        <v>11.492522512012387</v>
      </c>
      <c r="AY69" s="228">
        <f t="shared" si="80"/>
        <v>11.551212693769401</v>
      </c>
      <c r="AZ69" s="228">
        <f t="shared" si="77"/>
        <v>11.804933003493712</v>
      </c>
      <c r="BB69">
        <v>39000</v>
      </c>
      <c r="BC69">
        <f t="shared" si="81"/>
        <v>0.29391423436750902</v>
      </c>
      <c r="BD69">
        <f t="shared" si="82"/>
        <v>0.11170230719880363</v>
      </c>
      <c r="BE69">
        <f t="shared" si="83"/>
        <v>0.18221192716870538</v>
      </c>
      <c r="BF69">
        <f t="shared" si="84"/>
        <v>1.3532136597800222</v>
      </c>
      <c r="BG69">
        <f t="shared" si="85"/>
        <v>0.44468830520769043</v>
      </c>
      <c r="BH69">
        <f t="shared" si="86"/>
        <v>-0.28191909418658767</v>
      </c>
      <c r="BI69">
        <f t="shared" si="87"/>
        <v>-0.14190063036507364</v>
      </c>
      <c r="BJ69">
        <f t="shared" si="79"/>
        <v>12.374006927641787</v>
      </c>
      <c r="BK69">
        <f t="shared" si="79"/>
        <v>12.374107274473815</v>
      </c>
      <c r="BL69">
        <f t="shared" si="79"/>
        <v>12.374385270876886</v>
      </c>
      <c r="BM69">
        <f t="shared" si="79"/>
        <v>12.375155341378804</v>
      </c>
      <c r="BN69">
        <f t="shared" si="79"/>
        <v>12.377287895589356</v>
      </c>
      <c r="BO69">
        <f t="shared" si="79"/>
        <v>12.383189064965322</v>
      </c>
      <c r="BP69">
        <f t="shared" si="79"/>
        <v>12.39948578531364</v>
      </c>
      <c r="BQ69">
        <f t="shared" si="88"/>
        <v>12.444273234329268</v>
      </c>
    </row>
    <row r="70" spans="1:69" x14ac:dyDescent="0.2">
      <c r="A70" s="39" t="s">
        <v>58</v>
      </c>
      <c r="B70" s="37"/>
      <c r="C70" s="40">
        <v>49154.405899999998</v>
      </c>
      <c r="D70" s="40"/>
      <c r="E70" s="248">
        <f t="shared" si="57"/>
        <v>23652.487264881838</v>
      </c>
      <c r="F70" s="248">
        <f t="shared" si="78"/>
        <v>23652.5</v>
      </c>
      <c r="G70" s="228">
        <f t="shared" si="52"/>
        <v>-4.7190300028887577E-3</v>
      </c>
      <c r="H70" s="248"/>
      <c r="I70" s="228"/>
      <c r="J70" s="228">
        <f t="shared" ref="J70:J102" si="89">G70</f>
        <v>-4.7190300028887577E-3</v>
      </c>
      <c r="K70" s="228"/>
      <c r="L70" s="228">
        <f t="shared" si="58"/>
        <v>9.2835763686089118E-2</v>
      </c>
      <c r="M70" s="245">
        <f t="shared" si="59"/>
        <v>34135.905899999998</v>
      </c>
      <c r="N70" s="273">
        <f t="shared" si="60"/>
        <v>9.5169377716990376E-3</v>
      </c>
      <c r="O70" s="5">
        <v>1</v>
      </c>
      <c r="P70" s="228">
        <f t="shared" si="61"/>
        <v>-9.7554793688977876E-2</v>
      </c>
      <c r="Q70">
        <f t="shared" si="62"/>
        <v>9.5169377716990376E-3</v>
      </c>
      <c r="S70" s="285"/>
      <c r="T70" s="286"/>
      <c r="U70" s="286"/>
      <c r="V70" s="286"/>
      <c r="W70" s="286"/>
      <c r="X70" s="286"/>
      <c r="Y70" s="286"/>
      <c r="Z70" s="286"/>
      <c r="AA70" s="286"/>
      <c r="AB70" s="286"/>
      <c r="AC70" s="286"/>
      <c r="AD70" s="286"/>
      <c r="AE70">
        <f t="shared" si="63"/>
        <v>23652.5</v>
      </c>
      <c r="AF70" s="228">
        <f t="shared" si="64"/>
        <v>-7.4432134521789234E-3</v>
      </c>
      <c r="AG70" s="228">
        <f t="shared" si="65"/>
        <v>9.5559947135379283E-2</v>
      </c>
      <c r="AH70" s="228">
        <f t="shared" si="66"/>
        <v>-9.7554793688977876E-2</v>
      </c>
      <c r="AI70" s="228">
        <f t="shared" si="67"/>
        <v>2.7241834492901656E-3</v>
      </c>
      <c r="AJ70" s="228">
        <f t="shared" si="68"/>
        <v>7.4211754653864643E-6</v>
      </c>
      <c r="AK70">
        <f t="shared" si="69"/>
        <v>-9.7554793688977876E-2</v>
      </c>
      <c r="AL70" s="246">
        <f t="shared" si="70"/>
        <v>7.4211754653864643E-6</v>
      </c>
      <c r="AM70">
        <f t="shared" si="71"/>
        <v>-0.10027897713826804</v>
      </c>
      <c r="AN70">
        <f t="shared" si="72"/>
        <v>1.0425607117983564</v>
      </c>
      <c r="AO70">
        <f t="shared" si="73"/>
        <v>-0.65338866479307334</v>
      </c>
      <c r="AP70">
        <f t="shared" si="74"/>
        <v>-0.36525916935512015</v>
      </c>
      <c r="AQ70">
        <f t="shared" si="75"/>
        <v>-1.454797472603212</v>
      </c>
      <c r="AR70">
        <f t="shared" si="76"/>
        <v>-0.89024384169382564</v>
      </c>
      <c r="AS70" s="228">
        <f t="shared" si="80"/>
        <v>11.47777777891498</v>
      </c>
      <c r="AT70" s="228">
        <f t="shared" si="80"/>
        <v>11.477787075527107</v>
      </c>
      <c r="AU70" s="228">
        <f t="shared" si="80"/>
        <v>11.477841588169621</v>
      </c>
      <c r="AV70" s="228">
        <f t="shared" si="80"/>
        <v>11.478161120370414</v>
      </c>
      <c r="AW70" s="228">
        <f t="shared" si="80"/>
        <v>11.48003019141643</v>
      </c>
      <c r="AX70" s="228">
        <f t="shared" si="80"/>
        <v>11.490833050505531</v>
      </c>
      <c r="AY70" s="228">
        <f t="shared" si="80"/>
        <v>11.549495043655774</v>
      </c>
      <c r="AZ70" s="228">
        <f t="shared" si="77"/>
        <v>11.803576257982636</v>
      </c>
      <c r="BB70">
        <v>40000</v>
      </c>
      <c r="BC70">
        <f t="shared" si="81"/>
        <v>0.31401726829661281</v>
      </c>
      <c r="BD70">
        <f t="shared" si="82"/>
        <v>0.11424945002384376</v>
      </c>
      <c r="BE70">
        <f t="shared" si="83"/>
        <v>0.19976781827276907</v>
      </c>
      <c r="BF70">
        <f t="shared" si="84"/>
        <v>1.3613691593607813</v>
      </c>
      <c r="BG70">
        <f t="shared" si="85"/>
        <v>0.52819385614783787</v>
      </c>
      <c r="BH70">
        <f t="shared" si="86"/>
        <v>-0.18627324214917784</v>
      </c>
      <c r="BI70">
        <f t="shared" si="87"/>
        <v>-9.3406861157226836E-2</v>
      </c>
      <c r="BJ70">
        <f t="shared" ref="BJ70:BP79" si="90">$BQ70+$AG$7*SIN(BK70)</f>
        <v>12.439524608952548</v>
      </c>
      <c r="BK70">
        <f t="shared" si="90"/>
        <v>12.439594543627758</v>
      </c>
      <c r="BL70">
        <f t="shared" si="90"/>
        <v>12.439786259070393</v>
      </c>
      <c r="BM70">
        <f t="shared" si="90"/>
        <v>12.440311794290995</v>
      </c>
      <c r="BN70">
        <f t="shared" si="90"/>
        <v>12.44175222571574</v>
      </c>
      <c r="BO70">
        <f t="shared" si="90"/>
        <v>12.445698959174891</v>
      </c>
      <c r="BP70">
        <f t="shared" si="90"/>
        <v>12.456503392353868</v>
      </c>
      <c r="BQ70">
        <f t="shared" si="88"/>
        <v>12.486019250054737</v>
      </c>
    </row>
    <row r="71" spans="1:69" x14ac:dyDescent="0.2">
      <c r="A71" s="39" t="s">
        <v>58</v>
      </c>
      <c r="B71" s="37"/>
      <c r="C71" s="40">
        <v>49166.4499</v>
      </c>
      <c r="D71" s="40"/>
      <c r="E71" s="248">
        <f t="shared" si="57"/>
        <v>23684.990080744567</v>
      </c>
      <c r="F71" s="248">
        <f t="shared" si="78"/>
        <v>23685</v>
      </c>
      <c r="G71" s="228">
        <f t="shared" si="52"/>
        <v>-3.6756049958057702E-3</v>
      </c>
      <c r="H71" s="248"/>
      <c r="I71" s="228"/>
      <c r="J71" s="228">
        <f t="shared" si="89"/>
        <v>-3.6756049958057702E-3</v>
      </c>
      <c r="K71" s="228"/>
      <c r="L71" s="228">
        <f t="shared" si="58"/>
        <v>9.2835590592044423E-2</v>
      </c>
      <c r="M71" s="245">
        <f t="shared" si="59"/>
        <v>34147.9499</v>
      </c>
      <c r="N71" s="273">
        <f t="shared" si="60"/>
        <v>9.3144108737962753E-3</v>
      </c>
      <c r="O71" s="5">
        <v>1</v>
      </c>
      <c r="P71" s="228">
        <f t="shared" si="61"/>
        <v>-9.6511195587850193E-2</v>
      </c>
      <c r="Q71">
        <f t="shared" si="62"/>
        <v>9.3144108737962753E-3</v>
      </c>
      <c r="S71" s="285"/>
      <c r="T71" s="286"/>
      <c r="U71" s="286"/>
      <c r="V71" s="286"/>
      <c r="W71" s="286"/>
      <c r="X71" s="286"/>
      <c r="Y71" s="286"/>
      <c r="Z71" s="286"/>
      <c r="AA71" s="286"/>
      <c r="AB71" s="286"/>
      <c r="AC71" s="286"/>
      <c r="AD71" s="286"/>
      <c r="AE71">
        <f t="shared" si="63"/>
        <v>23685</v>
      </c>
      <c r="AF71" s="228">
        <f t="shared" si="64"/>
        <v>-6.9302802397783886E-3</v>
      </c>
      <c r="AG71" s="228">
        <f t="shared" si="65"/>
        <v>9.6090265836017041E-2</v>
      </c>
      <c r="AH71" s="228">
        <f t="shared" si="66"/>
        <v>-9.6511195587850193E-2</v>
      </c>
      <c r="AI71" s="228">
        <f t="shared" si="67"/>
        <v>3.2546752439726184E-3</v>
      </c>
      <c r="AJ71" s="228">
        <f t="shared" si="68"/>
        <v>1.0592910943728223E-5</v>
      </c>
      <c r="AK71">
        <f t="shared" si="69"/>
        <v>-9.6511195587850193E-2</v>
      </c>
      <c r="AL71" s="246">
        <f t="shared" si="70"/>
        <v>1.0592910943728223E-5</v>
      </c>
      <c r="AM71">
        <f t="shared" si="71"/>
        <v>-9.9765870831822812E-2</v>
      </c>
      <c r="AN71">
        <f t="shared" si="72"/>
        <v>1.0432308898806155</v>
      </c>
      <c r="AO71">
        <f t="shared" si="73"/>
        <v>-0.65199842996373325</v>
      </c>
      <c r="AP71">
        <f t="shared" si="74"/>
        <v>-0.36518045559271817</v>
      </c>
      <c r="AQ71">
        <f t="shared" si="75"/>
        <v>-1.4529624738673377</v>
      </c>
      <c r="AR71">
        <f t="shared" si="76"/>
        <v>-0.88860053458131849</v>
      </c>
      <c r="AS71" s="228">
        <f t="shared" ref="AS71:AY80" si="91">$AZ71+$AG$7*SIN(AT71)</f>
        <v>11.4794140160844</v>
      </c>
      <c r="AT71" s="228">
        <f t="shared" si="91"/>
        <v>11.479423461866238</v>
      </c>
      <c r="AU71" s="228">
        <f t="shared" si="91"/>
        <v>11.479478676627547</v>
      </c>
      <c r="AV71" s="228">
        <f t="shared" si="91"/>
        <v>11.479801315285615</v>
      </c>
      <c r="AW71" s="228">
        <f t="shared" si="91"/>
        <v>11.481682661200303</v>
      </c>
      <c r="AX71" s="228">
        <f t="shared" si="91"/>
        <v>11.492522512012387</v>
      </c>
      <c r="AY71" s="228">
        <f t="shared" si="91"/>
        <v>11.551212693769401</v>
      </c>
      <c r="AZ71" s="228">
        <f t="shared" si="77"/>
        <v>11.804933003493712</v>
      </c>
      <c r="BB71">
        <v>41000</v>
      </c>
      <c r="BC71">
        <f t="shared" si="81"/>
        <v>0.33350171119050448</v>
      </c>
      <c r="BD71">
        <f t="shared" si="82"/>
        <v>0.11695782261884186</v>
      </c>
      <c r="BE71">
        <f t="shared" si="83"/>
        <v>0.21654388857166262</v>
      </c>
      <c r="BF71">
        <f t="shared" si="84"/>
        <v>1.3662517268790153</v>
      </c>
      <c r="BG71">
        <f t="shared" si="85"/>
        <v>0.60760053991864116</v>
      </c>
      <c r="BH71">
        <f t="shared" si="86"/>
        <v>-8.9709308237442872E-2</v>
      </c>
      <c r="BI71">
        <f t="shared" si="87"/>
        <v>-4.4884759971632465E-2</v>
      </c>
      <c r="BJ71">
        <f t="shared" si="90"/>
        <v>12.505354434147803</v>
      </c>
      <c r="BK71">
        <f t="shared" si="90"/>
        <v>12.505389185200881</v>
      </c>
      <c r="BL71">
        <f t="shared" si="90"/>
        <v>12.50548386234521</v>
      </c>
      <c r="BM71">
        <f t="shared" si="90"/>
        <v>12.505741801734288</v>
      </c>
      <c r="BN71">
        <f t="shared" si="90"/>
        <v>12.506444514028509</v>
      </c>
      <c r="BO71">
        <f t="shared" si="90"/>
        <v>12.508358785696473</v>
      </c>
      <c r="BP71">
        <f t="shared" si="90"/>
        <v>12.513572430089937</v>
      </c>
      <c r="BQ71">
        <f t="shared" si="88"/>
        <v>12.527765265780205</v>
      </c>
    </row>
    <row r="72" spans="1:69" x14ac:dyDescent="0.2">
      <c r="A72" s="39" t="s">
        <v>57</v>
      </c>
      <c r="B72" s="37"/>
      <c r="C72" s="40">
        <v>49130.507799999999</v>
      </c>
      <c r="D72" s="40"/>
      <c r="E72" s="248">
        <f t="shared" si="57"/>
        <v>23587.994111131513</v>
      </c>
      <c r="F72" s="248">
        <f t="shared" si="78"/>
        <v>23588</v>
      </c>
      <c r="G72" s="228">
        <f t="shared" si="52"/>
        <v>-2.1821350019308738E-3</v>
      </c>
      <c r="H72" s="248"/>
      <c r="I72" s="228"/>
      <c r="J72" s="228">
        <f t="shared" si="89"/>
        <v>-2.1821350019308738E-3</v>
      </c>
      <c r="K72" s="228"/>
      <c r="L72" s="228">
        <f t="shared" si="58"/>
        <v>9.2836611578221068E-2</v>
      </c>
      <c r="M72" s="245">
        <f t="shared" si="59"/>
        <v>34112.007799999999</v>
      </c>
      <c r="N72" s="273">
        <f t="shared" si="60"/>
        <v>9.0285622016631362E-3</v>
      </c>
      <c r="O72" s="5">
        <v>1</v>
      </c>
      <c r="P72" s="228">
        <f t="shared" si="61"/>
        <v>-9.5018746580151942E-2</v>
      </c>
      <c r="Q72">
        <f t="shared" si="62"/>
        <v>9.0285622016631362E-3</v>
      </c>
      <c r="S72" s="285"/>
      <c r="T72" s="286"/>
      <c r="U72" s="286"/>
      <c r="V72" s="286"/>
      <c r="W72" s="286"/>
      <c r="X72" s="286"/>
      <c r="Y72" s="286"/>
      <c r="Z72" s="286"/>
      <c r="AA72" s="286"/>
      <c r="AB72" s="286"/>
      <c r="AC72" s="286"/>
      <c r="AD72" s="286"/>
      <c r="AE72">
        <f t="shared" si="63"/>
        <v>23588</v>
      </c>
      <c r="AF72" s="228">
        <f t="shared" si="64"/>
        <v>-8.4589128482865095E-3</v>
      </c>
      <c r="AG72" s="228">
        <f t="shared" si="65"/>
        <v>9.9113389424576703E-2</v>
      </c>
      <c r="AH72" s="228">
        <f t="shared" si="66"/>
        <v>-9.5018746580151942E-2</v>
      </c>
      <c r="AI72" s="228">
        <f t="shared" si="67"/>
        <v>6.2767778463556356E-3</v>
      </c>
      <c r="AJ72" s="228">
        <f t="shared" si="68"/>
        <v>3.939794013250089E-5</v>
      </c>
      <c r="AK72">
        <f t="shared" si="69"/>
        <v>-9.5018746580151942E-2</v>
      </c>
      <c r="AL72" s="246">
        <f t="shared" si="70"/>
        <v>3.939794013250089E-5</v>
      </c>
      <c r="AM72">
        <f t="shared" si="71"/>
        <v>-0.10129552442650758</v>
      </c>
      <c r="AN72">
        <f t="shared" si="72"/>
        <v>1.0412327931764573</v>
      </c>
      <c r="AO72">
        <f t="shared" si="73"/>
        <v>-0.65613596085500703</v>
      </c>
      <c r="AP72">
        <f t="shared" si="74"/>
        <v>-0.36541145542202508</v>
      </c>
      <c r="AQ72">
        <f t="shared" si="75"/>
        <v>-1.4584322626573456</v>
      </c>
      <c r="AR72">
        <f t="shared" si="76"/>
        <v>-0.8935068671709121</v>
      </c>
      <c r="AS72" s="228">
        <f t="shared" si="91"/>
        <v>11.474533590420597</v>
      </c>
      <c r="AT72" s="228">
        <f t="shared" si="91"/>
        <v>11.474542596279154</v>
      </c>
      <c r="AU72" s="228">
        <f t="shared" si="91"/>
        <v>11.474595733728506</v>
      </c>
      <c r="AV72" s="228">
        <f t="shared" si="91"/>
        <v>11.474909151094218</v>
      </c>
      <c r="AW72" s="228">
        <f t="shared" si="91"/>
        <v>11.476753931429345</v>
      </c>
      <c r="AX72" s="228">
        <f t="shared" si="91"/>
        <v>11.487483119446518</v>
      </c>
      <c r="AY72" s="228">
        <f t="shared" si="91"/>
        <v>11.546087554632768</v>
      </c>
      <c r="AZ72" s="228">
        <f t="shared" si="77"/>
        <v>11.800883639968342</v>
      </c>
      <c r="BB72">
        <v>42000</v>
      </c>
      <c r="BC72">
        <f t="shared" si="81"/>
        <v>0.35224473974688952</v>
      </c>
      <c r="BD72">
        <f t="shared" si="82"/>
        <v>0.11982742498379781</v>
      </c>
      <c r="BE72">
        <f t="shared" si="83"/>
        <v>0.23241731476309171</v>
      </c>
      <c r="BF72">
        <f t="shared" si="84"/>
        <v>1.3677206308401935</v>
      </c>
      <c r="BG72">
        <f t="shared" si="85"/>
        <v>0.68167436897921307</v>
      </c>
      <c r="BH72">
        <f t="shared" si="86"/>
        <v>7.3033388006435995E-3</v>
      </c>
      <c r="BI72">
        <f t="shared" si="87"/>
        <v>3.6516856317008019E-3</v>
      </c>
      <c r="BJ72">
        <f t="shared" si="90"/>
        <v>12.571336233054918</v>
      </c>
      <c r="BK72">
        <f t="shared" si="90"/>
        <v>12.571333377438075</v>
      </c>
      <c r="BL72">
        <f t="shared" si="90"/>
        <v>12.571325611825934</v>
      </c>
      <c r="BM72">
        <f t="shared" si="90"/>
        <v>12.571304493892073</v>
      </c>
      <c r="BN72">
        <f t="shared" si="90"/>
        <v>12.571247065445196</v>
      </c>
      <c r="BO72">
        <f t="shared" si="90"/>
        <v>12.571090893689627</v>
      </c>
      <c r="BP72">
        <f t="shared" si="90"/>
        <v>12.570666198512232</v>
      </c>
      <c r="BQ72">
        <f t="shared" si="88"/>
        <v>12.569511281505674</v>
      </c>
    </row>
    <row r="73" spans="1:69" x14ac:dyDescent="0.2">
      <c r="A73" s="39" t="s">
        <v>57</v>
      </c>
      <c r="B73" s="37"/>
      <c r="C73" s="40">
        <v>49130.507799999999</v>
      </c>
      <c r="D73" s="40"/>
      <c r="E73" s="248">
        <f t="shared" si="57"/>
        <v>23587.994111131513</v>
      </c>
      <c r="F73" s="248">
        <f t="shared" si="78"/>
        <v>23588</v>
      </c>
      <c r="G73" s="228">
        <f t="shared" si="52"/>
        <v>-2.1821350019308738E-3</v>
      </c>
      <c r="H73" s="248"/>
      <c r="I73" s="228"/>
      <c r="J73" s="228">
        <f t="shared" si="89"/>
        <v>-2.1821350019308738E-3</v>
      </c>
      <c r="K73" s="228"/>
      <c r="L73" s="228">
        <f t="shared" si="58"/>
        <v>9.2836611578221068E-2</v>
      </c>
      <c r="M73" s="245">
        <f t="shared" si="59"/>
        <v>34112.007799999999</v>
      </c>
      <c r="N73" s="273">
        <f t="shared" si="60"/>
        <v>9.0285622016631362E-3</v>
      </c>
      <c r="O73" s="5">
        <v>1</v>
      </c>
      <c r="P73" s="228">
        <f t="shared" si="61"/>
        <v>-9.5018746580151942E-2</v>
      </c>
      <c r="Q73">
        <f t="shared" si="62"/>
        <v>9.0285622016631362E-3</v>
      </c>
      <c r="S73" s="285"/>
      <c r="T73" s="286"/>
      <c r="U73" s="286"/>
      <c r="V73" s="286"/>
      <c r="W73" s="286"/>
      <c r="X73" s="286"/>
      <c r="Y73" s="286"/>
      <c r="Z73" s="286"/>
      <c r="AA73" s="286"/>
      <c r="AB73" s="286"/>
      <c r="AC73" s="286"/>
      <c r="AD73" s="286"/>
      <c r="AE73">
        <f t="shared" si="63"/>
        <v>23588</v>
      </c>
      <c r="AF73" s="228">
        <f t="shared" si="64"/>
        <v>-8.4589128482865095E-3</v>
      </c>
      <c r="AG73" s="228">
        <f t="shared" si="65"/>
        <v>9.9113389424576703E-2</v>
      </c>
      <c r="AH73" s="228">
        <f t="shared" si="66"/>
        <v>-9.5018746580151942E-2</v>
      </c>
      <c r="AI73" s="228">
        <f t="shared" si="67"/>
        <v>6.2767778463556356E-3</v>
      </c>
      <c r="AJ73" s="228">
        <f t="shared" si="68"/>
        <v>3.939794013250089E-5</v>
      </c>
      <c r="AK73">
        <f t="shared" si="69"/>
        <v>-9.5018746580151942E-2</v>
      </c>
      <c r="AL73" s="246">
        <f t="shared" si="70"/>
        <v>3.939794013250089E-5</v>
      </c>
      <c r="AM73">
        <f t="shared" si="71"/>
        <v>-0.10129552442650758</v>
      </c>
      <c r="AN73">
        <f t="shared" si="72"/>
        <v>1.0412327931764573</v>
      </c>
      <c r="AO73">
        <f t="shared" si="73"/>
        <v>-0.65613596085500703</v>
      </c>
      <c r="AP73">
        <f t="shared" si="74"/>
        <v>-0.36541145542202508</v>
      </c>
      <c r="AQ73">
        <f t="shared" si="75"/>
        <v>-1.4584322626573456</v>
      </c>
      <c r="AR73">
        <f t="shared" si="76"/>
        <v>-0.8935068671709121</v>
      </c>
      <c r="AS73" s="228">
        <f t="shared" si="91"/>
        <v>11.474533590420597</v>
      </c>
      <c r="AT73" s="228">
        <f t="shared" si="91"/>
        <v>11.474542596279154</v>
      </c>
      <c r="AU73" s="228">
        <f t="shared" si="91"/>
        <v>11.474595733728506</v>
      </c>
      <c r="AV73" s="228">
        <f t="shared" si="91"/>
        <v>11.474909151094218</v>
      </c>
      <c r="AW73" s="228">
        <f t="shared" si="91"/>
        <v>11.476753931429345</v>
      </c>
      <c r="AX73" s="228">
        <f t="shared" si="91"/>
        <v>11.487483119446518</v>
      </c>
      <c r="AY73" s="228">
        <f t="shared" si="91"/>
        <v>11.546087554632768</v>
      </c>
      <c r="AZ73" s="228">
        <f t="shared" si="77"/>
        <v>11.800883639968342</v>
      </c>
      <c r="BB73">
        <v>43000</v>
      </c>
      <c r="BC73">
        <f t="shared" si="81"/>
        <v>0.37013481697723161</v>
      </c>
      <c r="BD73">
        <f t="shared" si="82"/>
        <v>0.12285825711871173</v>
      </c>
      <c r="BE73">
        <f t="shared" si="83"/>
        <v>0.24727655985851985</v>
      </c>
      <c r="BF73">
        <f t="shared" si="84"/>
        <v>1.3657328672296019</v>
      </c>
      <c r="BG73">
        <f t="shared" si="85"/>
        <v>0.74931338383061041</v>
      </c>
      <c r="BH73">
        <f t="shared" si="86"/>
        <v>0.10427929383140851</v>
      </c>
      <c r="BI73">
        <f t="shared" si="87"/>
        <v>5.2186946304101249E-2</v>
      </c>
      <c r="BJ73">
        <f t="shared" si="90"/>
        <v>12.637305619211446</v>
      </c>
      <c r="BK73">
        <f t="shared" si="90"/>
        <v>12.637265357310955</v>
      </c>
      <c r="BL73">
        <f t="shared" si="90"/>
        <v>12.637155594476882</v>
      </c>
      <c r="BM73">
        <f t="shared" si="90"/>
        <v>12.636856361080932</v>
      </c>
      <c r="BN73">
        <f t="shared" si="90"/>
        <v>12.636040628593685</v>
      </c>
      <c r="BO73">
        <f t="shared" si="90"/>
        <v>12.633817115389371</v>
      </c>
      <c r="BP73">
        <f t="shared" si="90"/>
        <v>12.627757954518497</v>
      </c>
      <c r="BQ73">
        <f t="shared" si="88"/>
        <v>12.611257297231145</v>
      </c>
    </row>
    <row r="74" spans="1:69" x14ac:dyDescent="0.2">
      <c r="A74" s="39" t="s">
        <v>58</v>
      </c>
      <c r="B74" s="37"/>
      <c r="C74" s="40">
        <v>49154.409099999997</v>
      </c>
      <c r="D74" s="40"/>
      <c r="E74" s="248">
        <f t="shared" si="57"/>
        <v>23652.495900634971</v>
      </c>
      <c r="F74" s="248">
        <f t="shared" si="78"/>
        <v>23652.5</v>
      </c>
      <c r="G74" s="228">
        <f t="shared" si="52"/>
        <v>-1.5190300036920235E-3</v>
      </c>
      <c r="H74" s="248"/>
      <c r="I74" s="228"/>
      <c r="J74" s="228">
        <f t="shared" si="89"/>
        <v>-1.5190300036920235E-3</v>
      </c>
      <c r="K74" s="228"/>
      <c r="L74" s="228">
        <f t="shared" si="58"/>
        <v>9.2835763686089118E-2</v>
      </c>
      <c r="M74" s="245">
        <f t="shared" si="59"/>
        <v>34135.909099999997</v>
      </c>
      <c r="N74" s="273">
        <f t="shared" si="60"/>
        <v>8.9028270922411629E-3</v>
      </c>
      <c r="O74" s="5">
        <v>1</v>
      </c>
      <c r="P74" s="228">
        <f t="shared" si="61"/>
        <v>-9.4354793689781141E-2</v>
      </c>
      <c r="Q74">
        <f t="shared" si="62"/>
        <v>8.9028270922411629E-3</v>
      </c>
      <c r="S74" s="285"/>
      <c r="T74" s="286"/>
      <c r="U74" s="286"/>
      <c r="V74" s="286"/>
      <c r="W74" s="286"/>
      <c r="X74" s="286"/>
      <c r="Y74" s="286"/>
      <c r="Z74" s="286"/>
      <c r="AA74" s="286"/>
      <c r="AB74" s="286"/>
      <c r="AC74" s="286"/>
      <c r="AD74" s="286"/>
      <c r="AE74">
        <f t="shared" si="63"/>
        <v>23652.5</v>
      </c>
      <c r="AF74" s="228">
        <f t="shared" si="64"/>
        <v>-7.4432134521789234E-3</v>
      </c>
      <c r="AG74" s="228">
        <f t="shared" si="65"/>
        <v>9.8759947134576018E-2</v>
      </c>
      <c r="AH74" s="228">
        <f t="shared" si="66"/>
        <v>-9.4354793689781141E-2</v>
      </c>
      <c r="AI74" s="228">
        <f t="shared" si="67"/>
        <v>5.9241834484868999E-3</v>
      </c>
      <c r="AJ74" s="228">
        <f t="shared" si="68"/>
        <v>3.5095949531326141E-5</v>
      </c>
      <c r="AK74">
        <f t="shared" si="69"/>
        <v>-9.4354793689781141E-2</v>
      </c>
      <c r="AL74" s="246">
        <f t="shared" si="70"/>
        <v>3.5095949531326141E-5</v>
      </c>
      <c r="AM74">
        <f t="shared" si="71"/>
        <v>-0.10027897713826804</v>
      </c>
      <c r="AN74">
        <f t="shared" si="72"/>
        <v>1.0425607117983564</v>
      </c>
      <c r="AO74">
        <f t="shared" si="73"/>
        <v>-0.65338866479307334</v>
      </c>
      <c r="AP74">
        <f t="shared" si="74"/>
        <v>-0.36525916935512015</v>
      </c>
      <c r="AQ74">
        <f t="shared" si="75"/>
        <v>-1.454797472603212</v>
      </c>
      <c r="AR74">
        <f t="shared" si="76"/>
        <v>-0.89024384169382564</v>
      </c>
      <c r="AS74" s="228">
        <f t="shared" si="91"/>
        <v>11.47777777891498</v>
      </c>
      <c r="AT74" s="228">
        <f t="shared" si="91"/>
        <v>11.477787075527107</v>
      </c>
      <c r="AU74" s="228">
        <f t="shared" si="91"/>
        <v>11.477841588169621</v>
      </c>
      <c r="AV74" s="228">
        <f t="shared" si="91"/>
        <v>11.478161120370414</v>
      </c>
      <c r="AW74" s="228">
        <f t="shared" si="91"/>
        <v>11.48003019141643</v>
      </c>
      <c r="AX74" s="228">
        <f t="shared" si="91"/>
        <v>11.490833050505531</v>
      </c>
      <c r="AY74" s="228">
        <f t="shared" si="91"/>
        <v>11.549495043655774</v>
      </c>
      <c r="AZ74" s="228">
        <f t="shared" si="77"/>
        <v>11.803576257982636</v>
      </c>
      <c r="BB74">
        <v>44000</v>
      </c>
      <c r="BC74">
        <f t="shared" si="81"/>
        <v>0.3870749980492223</v>
      </c>
      <c r="BD74">
        <f t="shared" si="82"/>
        <v>0.12605031902358352</v>
      </c>
      <c r="BE74">
        <f t="shared" si="83"/>
        <v>0.26102467902563875</v>
      </c>
      <c r="BF74">
        <f t="shared" si="84"/>
        <v>1.360346556456479</v>
      </c>
      <c r="BG74">
        <f t="shared" si="85"/>
        <v>0.8096055525117305</v>
      </c>
      <c r="BH74">
        <f t="shared" si="86"/>
        <v>0.20073447300628405</v>
      </c>
      <c r="BI74">
        <f t="shared" si="87"/>
        <v>0.10070561926031853</v>
      </c>
      <c r="BJ74">
        <f t="shared" si="90"/>
        <v>12.703098552669381</v>
      </c>
      <c r="BK74">
        <f t="shared" si="90"/>
        <v>12.703023685409917</v>
      </c>
      <c r="BL74">
        <f t="shared" si="90"/>
        <v>12.702818179683248</v>
      </c>
      <c r="BM74">
        <f t="shared" si="90"/>
        <v>12.702254109690477</v>
      </c>
      <c r="BN74">
        <f t="shared" si="90"/>
        <v>12.700706079201025</v>
      </c>
      <c r="BO74">
        <f t="shared" si="90"/>
        <v>12.696459325154668</v>
      </c>
      <c r="BP74">
        <f t="shared" si="90"/>
        <v>12.684820958513052</v>
      </c>
      <c r="BQ74">
        <f t="shared" si="88"/>
        <v>12.653003312956614</v>
      </c>
    </row>
    <row r="75" spans="1:69" x14ac:dyDescent="0.2">
      <c r="A75" s="39" t="s">
        <v>58</v>
      </c>
      <c r="B75" s="37"/>
      <c r="C75" s="40">
        <v>49504.408199999998</v>
      </c>
      <c r="D75" s="40"/>
      <c r="E75" s="248">
        <f t="shared" si="57"/>
        <v>24597.02897099523</v>
      </c>
      <c r="F75" s="248">
        <f t="shared" si="78"/>
        <v>24597</v>
      </c>
      <c r="G75" s="228">
        <f t="shared" si="52"/>
        <v>1.0735274998296518E-2</v>
      </c>
      <c r="H75" s="248"/>
      <c r="I75" s="228"/>
      <c r="J75" s="228">
        <f t="shared" si="89"/>
        <v>1.0735274998296518E-2</v>
      </c>
      <c r="K75" s="228"/>
      <c r="L75" s="228">
        <f t="shared" si="58"/>
        <v>9.2900173678934453E-2</v>
      </c>
      <c r="M75" s="245">
        <f t="shared" si="59"/>
        <v>34485.908199999998</v>
      </c>
      <c r="N75" s="273">
        <f t="shared" si="60"/>
        <v>6.751070575199497E-3</v>
      </c>
      <c r="O75" s="5">
        <v>1</v>
      </c>
      <c r="P75" s="228">
        <f t="shared" si="61"/>
        <v>-8.2164898680637935E-2</v>
      </c>
      <c r="Q75">
        <f t="shared" si="62"/>
        <v>6.751070575199497E-3</v>
      </c>
      <c r="S75" s="285"/>
      <c r="T75" s="286">
        <v>3.0498808134818554E-8</v>
      </c>
      <c r="U75" s="286">
        <v>4.6766218910762583E-17</v>
      </c>
      <c r="V75" s="286">
        <v>4.8248839443620518E-27</v>
      </c>
      <c r="W75" s="286">
        <v>1.4483714736158037E-10</v>
      </c>
      <c r="X75" s="286">
        <v>1.7742194379448489E-6</v>
      </c>
      <c r="Y75" s="286">
        <v>1.4132039089984933E-3</v>
      </c>
      <c r="Z75" s="286">
        <v>8.345257182145396E-3</v>
      </c>
      <c r="AA75" s="286">
        <v>3439.8799118065813</v>
      </c>
      <c r="AB75" s="286">
        <v>4.3479723130393654E-6</v>
      </c>
      <c r="AC75" s="286">
        <v>1.1907538954328467E-5</v>
      </c>
      <c r="AD75" s="286">
        <v>1.8750118304274657E-20</v>
      </c>
      <c r="AE75">
        <f t="shared" si="63"/>
        <v>24597</v>
      </c>
      <c r="AF75" s="228">
        <f t="shared" si="64"/>
        <v>7.7744581189820583E-3</v>
      </c>
      <c r="AG75" s="228">
        <f t="shared" si="65"/>
        <v>9.5860990558248912E-2</v>
      </c>
      <c r="AH75" s="228">
        <f t="shared" si="66"/>
        <v>-8.2164898680637935E-2</v>
      </c>
      <c r="AI75" s="228">
        <f t="shared" si="67"/>
        <v>2.9608168793144596E-3</v>
      </c>
      <c r="AJ75" s="228">
        <f t="shared" si="68"/>
        <v>8.7664365928334146E-6</v>
      </c>
      <c r="AK75">
        <f t="shared" si="69"/>
        <v>-8.2164898680637935E-2</v>
      </c>
      <c r="AL75" s="246">
        <f t="shared" si="70"/>
        <v>8.7664365928334146E-6</v>
      </c>
      <c r="AM75">
        <f t="shared" si="71"/>
        <v>-8.5125715559952395E-2</v>
      </c>
      <c r="AN75">
        <f t="shared" si="72"/>
        <v>1.0623238016058503</v>
      </c>
      <c r="AO75">
        <f t="shared" si="73"/>
        <v>-0.61133516662582932</v>
      </c>
      <c r="AP75">
        <f t="shared" si="74"/>
        <v>-0.36241056654044967</v>
      </c>
      <c r="AQ75">
        <f t="shared" si="75"/>
        <v>-1.400491977481414</v>
      </c>
      <c r="AR75">
        <f t="shared" si="76"/>
        <v>-0.84270897299849179</v>
      </c>
      <c r="AS75" s="228">
        <f t="shared" si="91"/>
        <v>11.525762650590115</v>
      </c>
      <c r="AT75" s="228">
        <f t="shared" si="91"/>
        <v>11.525777063948674</v>
      </c>
      <c r="AU75" s="228">
        <f t="shared" si="91"/>
        <v>11.525854564864158</v>
      </c>
      <c r="AV75" s="228">
        <f t="shared" si="91"/>
        <v>11.526271113321839</v>
      </c>
      <c r="AW75" s="228">
        <f t="shared" si="91"/>
        <v>11.528504915211272</v>
      </c>
      <c r="AX75" s="228">
        <f t="shared" si="91"/>
        <v>11.540342802280513</v>
      </c>
      <c r="AY75" s="228">
        <f t="shared" si="91"/>
        <v>11.599600568672566</v>
      </c>
      <c r="AZ75" s="228">
        <f t="shared" si="77"/>
        <v>11.843005369835341</v>
      </c>
      <c r="BB75">
        <v>45000</v>
      </c>
      <c r="BC75">
        <f t="shared" si="81"/>
        <v>0.40298550931258098</v>
      </c>
      <c r="BD75">
        <f t="shared" si="82"/>
        <v>0.12940361069841322</v>
      </c>
      <c r="BE75">
        <f t="shared" si="83"/>
        <v>0.27358189861416776</v>
      </c>
      <c r="BF75">
        <f t="shared" si="84"/>
        <v>1.3517163607916867</v>
      </c>
      <c r="BG75">
        <f t="shared" si="85"/>
        <v>0.86187155307040475</v>
      </c>
      <c r="BH75">
        <f t="shared" si="86"/>
        <v>0.29620335445892326</v>
      </c>
      <c r="BI75">
        <f t="shared" si="87"/>
        <v>0.14919408866089612</v>
      </c>
      <c r="BJ75">
        <f t="shared" si="90"/>
        <v>12.768555878170099</v>
      </c>
      <c r="BK75">
        <f t="shared" si="90"/>
        <v>12.76845148986234</v>
      </c>
      <c r="BL75">
        <f t="shared" si="90"/>
        <v>12.768161730161058</v>
      </c>
      <c r="BM75">
        <f t="shared" si="90"/>
        <v>12.767357508886978</v>
      </c>
      <c r="BN75">
        <f t="shared" si="90"/>
        <v>12.765126100026972</v>
      </c>
      <c r="BO75">
        <f t="shared" si="90"/>
        <v>12.758939998019322</v>
      </c>
      <c r="BP75">
        <f t="shared" si="90"/>
        <v>12.741828520999942</v>
      </c>
      <c r="BQ75">
        <f t="shared" si="88"/>
        <v>12.694749328682082</v>
      </c>
    </row>
    <row r="76" spans="1:69" x14ac:dyDescent="0.2">
      <c r="A76" s="39" t="s">
        <v>58</v>
      </c>
      <c r="B76" s="37"/>
      <c r="C76" s="40">
        <v>49504.409599999999</v>
      </c>
      <c r="D76" s="40"/>
      <c r="E76" s="248">
        <f t="shared" si="57"/>
        <v>24597.03274913723</v>
      </c>
      <c r="F76" s="248">
        <f t="shared" si="78"/>
        <v>24597</v>
      </c>
      <c r="G76" s="228">
        <f t="shared" si="52"/>
        <v>1.2135274999309331E-2</v>
      </c>
      <c r="H76" s="248"/>
      <c r="I76" s="228"/>
      <c r="J76" s="228">
        <f t="shared" si="89"/>
        <v>1.2135274999309331E-2</v>
      </c>
      <c r="K76" s="228"/>
      <c r="L76" s="228">
        <f t="shared" si="58"/>
        <v>9.2900173678934453E-2</v>
      </c>
      <c r="M76" s="245">
        <f t="shared" si="59"/>
        <v>34485.909599999999</v>
      </c>
      <c r="N76" s="273">
        <f t="shared" si="60"/>
        <v>6.5229688587301118E-3</v>
      </c>
      <c r="O76" s="5">
        <v>1</v>
      </c>
      <c r="P76" s="228">
        <f t="shared" si="61"/>
        <v>-8.0764898679625122E-2</v>
      </c>
      <c r="Q76">
        <f t="shared" si="62"/>
        <v>6.5229688587301118E-3</v>
      </c>
      <c r="S76" s="285"/>
      <c r="T76" s="286"/>
      <c r="U76" s="286"/>
      <c r="V76" s="286"/>
      <c r="W76" s="286"/>
      <c r="X76" s="286"/>
      <c r="Y76" s="286"/>
      <c r="Z76" s="286"/>
      <c r="AA76" s="286"/>
      <c r="AB76" s="286"/>
      <c r="AC76" s="286"/>
      <c r="AD76" s="286"/>
      <c r="AE76">
        <f t="shared" si="63"/>
        <v>24597</v>
      </c>
      <c r="AF76" s="228">
        <f t="shared" si="64"/>
        <v>7.7744581189820583E-3</v>
      </c>
      <c r="AG76" s="228">
        <f t="shared" si="65"/>
        <v>9.7260990559261726E-2</v>
      </c>
      <c r="AH76" s="228">
        <f t="shared" si="66"/>
        <v>-8.0764898679625122E-2</v>
      </c>
      <c r="AI76" s="228">
        <f t="shared" si="67"/>
        <v>4.3608168803272729E-3</v>
      </c>
      <c r="AJ76" s="228">
        <f t="shared" si="68"/>
        <v>1.9016723863747289E-5</v>
      </c>
      <c r="AK76">
        <f t="shared" si="69"/>
        <v>-8.0764898679625122E-2</v>
      </c>
      <c r="AL76" s="246">
        <f t="shared" si="70"/>
        <v>1.9016723863747289E-5</v>
      </c>
      <c r="AM76">
        <f t="shared" si="71"/>
        <v>-8.5125715559952395E-2</v>
      </c>
      <c r="AN76">
        <f t="shared" si="72"/>
        <v>1.0623238016058503</v>
      </c>
      <c r="AO76">
        <f t="shared" si="73"/>
        <v>-0.61133516662582932</v>
      </c>
      <c r="AP76">
        <f t="shared" si="74"/>
        <v>-0.36241056654044967</v>
      </c>
      <c r="AQ76">
        <f t="shared" si="75"/>
        <v>-1.400491977481414</v>
      </c>
      <c r="AR76">
        <f t="shared" si="76"/>
        <v>-0.84270897299849179</v>
      </c>
      <c r="AS76" s="228">
        <f t="shared" si="91"/>
        <v>11.525762650590115</v>
      </c>
      <c r="AT76" s="228">
        <f t="shared" si="91"/>
        <v>11.525777063948674</v>
      </c>
      <c r="AU76" s="228">
        <f t="shared" si="91"/>
        <v>11.525854564864158</v>
      </c>
      <c r="AV76" s="228">
        <f t="shared" si="91"/>
        <v>11.526271113321839</v>
      </c>
      <c r="AW76" s="228">
        <f t="shared" si="91"/>
        <v>11.528504915211272</v>
      </c>
      <c r="AX76" s="228">
        <f t="shared" si="91"/>
        <v>11.540342802280513</v>
      </c>
      <c r="AY76" s="228">
        <f t="shared" si="91"/>
        <v>11.599600568672566</v>
      </c>
      <c r="AZ76" s="228">
        <f t="shared" si="77"/>
        <v>11.843005369835341</v>
      </c>
      <c r="BB76">
        <v>46000</v>
      </c>
      <c r="BC76">
        <f t="shared" si="81"/>
        <v>0.4178054222074572</v>
      </c>
      <c r="BD76">
        <f t="shared" si="82"/>
        <v>0.13291813214320086</v>
      </c>
      <c r="BE76">
        <f t="shared" si="83"/>
        <v>0.28488729006425634</v>
      </c>
      <c r="BF76">
        <f t="shared" si="84"/>
        <v>1.3400816079772597</v>
      </c>
      <c r="BG76">
        <f t="shared" si="85"/>
        <v>0.90568806639896327</v>
      </c>
      <c r="BH76">
        <f t="shared" si="86"/>
        <v>0.39025459864286549</v>
      </c>
      <c r="BI76">
        <f t="shared" si="87"/>
        <v>0.19764207468435069</v>
      </c>
      <c r="BJ76">
        <f t="shared" si="90"/>
        <v>12.833527519930422</v>
      </c>
      <c r="BK76">
        <f t="shared" si="90"/>
        <v>12.833400416991511</v>
      </c>
      <c r="BL76">
        <f t="shared" si="90"/>
        <v>12.833042092915177</v>
      </c>
      <c r="BM76">
        <f t="shared" si="90"/>
        <v>12.832032107068787</v>
      </c>
      <c r="BN76">
        <f t="shared" si="90"/>
        <v>12.829186811813436</v>
      </c>
      <c r="BO76">
        <f t="shared" si="90"/>
        <v>12.821182761154329</v>
      </c>
      <c r="BP76">
        <f t="shared" si="90"/>
        <v>12.798754049088744</v>
      </c>
      <c r="BQ76">
        <f t="shared" si="88"/>
        <v>12.736495344407551</v>
      </c>
    </row>
    <row r="77" spans="1:69" x14ac:dyDescent="0.2">
      <c r="A77" s="28" t="s">
        <v>77</v>
      </c>
      <c r="B77" s="27"/>
      <c r="C77" s="28">
        <v>49859.410100000001</v>
      </c>
      <c r="D77" s="28"/>
      <c r="E77" s="248">
        <f t="shared" si="57"/>
        <v>25555.062961913285</v>
      </c>
      <c r="F77" s="248">
        <f t="shared" si="78"/>
        <v>25555</v>
      </c>
      <c r="G77" s="228">
        <f t="shared" si="52"/>
        <v>2.333069500309648E-2</v>
      </c>
      <c r="H77" s="248"/>
      <c r="I77" s="228"/>
      <c r="J77" s="228">
        <f t="shared" si="89"/>
        <v>2.333069500309648E-2</v>
      </c>
      <c r="K77" s="228"/>
      <c r="L77" s="228">
        <f t="shared" si="58"/>
        <v>9.3112432587928673E-2</v>
      </c>
      <c r="M77" s="245">
        <f t="shared" si="59"/>
        <v>34840.910100000001</v>
      </c>
      <c r="N77" s="273">
        <f t="shared" si="60"/>
        <v>4.8694909003583822E-3</v>
      </c>
      <c r="O77" s="5">
        <v>1</v>
      </c>
      <c r="P77" s="228">
        <f t="shared" si="61"/>
        <v>-6.9781737584832193E-2</v>
      </c>
      <c r="Q77">
        <f t="shared" si="62"/>
        <v>4.8694909003583822E-3</v>
      </c>
      <c r="S77" s="285"/>
      <c r="T77" s="286"/>
      <c r="U77" s="286"/>
      <c r="V77" s="286"/>
      <c r="W77" s="286"/>
      <c r="X77" s="286"/>
      <c r="Y77" s="286"/>
      <c r="Z77" s="286"/>
      <c r="AA77" s="286"/>
      <c r="AB77" s="286"/>
      <c r="AC77" s="286"/>
      <c r="AD77" s="286"/>
      <c r="AE77">
        <f t="shared" si="63"/>
        <v>25555</v>
      </c>
      <c r="AF77" s="228">
        <f t="shared" si="64"/>
        <v>2.38573163597392E-2</v>
      </c>
      <c r="AG77" s="228">
        <f t="shared" si="65"/>
        <v>9.2585811231285953E-2</v>
      </c>
      <c r="AH77" s="228">
        <f t="shared" si="66"/>
        <v>-6.9781737584832193E-2</v>
      </c>
      <c r="AI77" s="228">
        <f t="shared" si="67"/>
        <v>-5.2662135664272025E-4</v>
      </c>
      <c r="AJ77" s="228">
        <f t="shared" si="68"/>
        <v>2.7733005327221917E-7</v>
      </c>
      <c r="AK77">
        <f t="shared" si="69"/>
        <v>-6.9781737584832193E-2</v>
      </c>
      <c r="AL77" s="246">
        <f t="shared" si="70"/>
        <v>2.7733005327221917E-7</v>
      </c>
      <c r="AM77">
        <f t="shared" si="71"/>
        <v>-6.9255116228189473E-2</v>
      </c>
      <c r="AN77">
        <f t="shared" si="72"/>
        <v>1.0829465006779999</v>
      </c>
      <c r="AO77">
        <f t="shared" si="73"/>
        <v>-0.56507963410152051</v>
      </c>
      <c r="AP77">
        <f t="shared" si="74"/>
        <v>-0.35825347592458845</v>
      </c>
      <c r="AQ77">
        <f t="shared" si="75"/>
        <v>-1.3432751014219224</v>
      </c>
      <c r="AR77">
        <f t="shared" si="76"/>
        <v>-0.7949230262901924</v>
      </c>
      <c r="AS77" s="228">
        <f t="shared" si="91"/>
        <v>11.575368040190288</v>
      </c>
      <c r="AT77" s="228">
        <f t="shared" si="91"/>
        <v>11.575389489775668</v>
      </c>
      <c r="AU77" s="228">
        <f t="shared" si="91"/>
        <v>11.575495947461429</v>
      </c>
      <c r="AV77" s="228">
        <f t="shared" si="91"/>
        <v>11.576024058004807</v>
      </c>
      <c r="AW77" s="228">
        <f t="shared" si="91"/>
        <v>11.578637625416604</v>
      </c>
      <c r="AX77" s="228">
        <f t="shared" si="91"/>
        <v>11.591422707769748</v>
      </c>
      <c r="AY77" s="228">
        <f t="shared" si="91"/>
        <v>11.650808695002516</v>
      </c>
      <c r="AZ77" s="228">
        <f t="shared" si="77"/>
        <v>11.882998052900339</v>
      </c>
      <c r="BB77">
        <v>47000</v>
      </c>
      <c r="BC77">
        <f t="shared" si="81"/>
        <v>0.43149334300670006</v>
      </c>
      <c r="BD77">
        <f t="shared" si="82"/>
        <v>0.13659388335794639</v>
      </c>
      <c r="BE77">
        <f t="shared" si="83"/>
        <v>0.29489945964875369</v>
      </c>
      <c r="BF77">
        <f t="shared" si="84"/>
        <v>1.3257488387435907</v>
      </c>
      <c r="BG77">
        <f t="shared" si="85"/>
        <v>0.94089025084945588</v>
      </c>
      <c r="BH77">
        <f t="shared" si="86"/>
        <v>0.48250379871840887</v>
      </c>
      <c r="BI77">
        <f t="shared" si="87"/>
        <v>0.24604398096919788</v>
      </c>
      <c r="BJ77">
        <f t="shared" si="90"/>
        <v>12.897876057324508</v>
      </c>
      <c r="BK77">
        <f t="shared" si="90"/>
        <v>12.897734049090818</v>
      </c>
      <c r="BL77">
        <f t="shared" si="90"/>
        <v>12.897325686314971</v>
      </c>
      <c r="BM77">
        <f t="shared" si="90"/>
        <v>12.896151706025217</v>
      </c>
      <c r="BN77">
        <f t="shared" si="90"/>
        <v>12.892779311775106</v>
      </c>
      <c r="BO77">
        <f t="shared" si="90"/>
        <v>12.883112931771729</v>
      </c>
      <c r="BP77">
        <f t="shared" si="90"/>
        <v>12.855571092832069</v>
      </c>
      <c r="BQ77">
        <f t="shared" si="88"/>
        <v>12.77824136013302</v>
      </c>
    </row>
    <row r="78" spans="1:69" x14ac:dyDescent="0.2">
      <c r="A78" s="26" t="s">
        <v>47</v>
      </c>
      <c r="B78" s="25" t="s">
        <v>65</v>
      </c>
      <c r="C78" s="26">
        <v>50547.367899999997</v>
      </c>
      <c r="D78" s="26">
        <v>5.9999999999999995E-4</v>
      </c>
      <c r="E78" s="248">
        <f t="shared" si="57"/>
        <v>27411.636001993345</v>
      </c>
      <c r="F78" s="248">
        <f t="shared" si="78"/>
        <v>27411.5</v>
      </c>
      <c r="G78" s="228">
        <f t="shared" si="52"/>
        <v>5.0395879996358417E-2</v>
      </c>
      <c r="H78" s="248"/>
      <c r="I78" s="228"/>
      <c r="J78" s="228">
        <f t="shared" si="89"/>
        <v>5.0395879996358417E-2</v>
      </c>
      <c r="L78" s="228">
        <f t="shared" si="58"/>
        <v>9.3944989698178771E-2</v>
      </c>
      <c r="M78" s="245">
        <f t="shared" si="59"/>
        <v>35528.867899999997</v>
      </c>
      <c r="N78" s="273">
        <f t="shared" si="60"/>
        <v>1.8965249558211836E-3</v>
      </c>
      <c r="O78" s="5">
        <v>1</v>
      </c>
      <c r="P78" s="228">
        <f t="shared" si="61"/>
        <v>-4.3549109701820354E-2</v>
      </c>
      <c r="Q78">
        <f t="shared" si="62"/>
        <v>1.8965249558211836E-3</v>
      </c>
      <c r="S78" s="285"/>
      <c r="T78" s="286"/>
      <c r="U78" s="286"/>
      <c r="V78" s="286"/>
      <c r="W78" s="286"/>
      <c r="X78" s="286"/>
      <c r="Y78" s="286"/>
      <c r="Z78" s="286"/>
      <c r="AA78" s="286"/>
      <c r="AB78" s="286"/>
      <c r="AC78" s="286"/>
      <c r="AD78" s="286"/>
      <c r="AE78">
        <f t="shared" si="63"/>
        <v>27411.5</v>
      </c>
      <c r="AF78" s="228">
        <f t="shared" si="64"/>
        <v>5.6801975306879811E-2</v>
      </c>
      <c r="AG78" s="228">
        <f t="shared" si="65"/>
        <v>8.7538894387657384E-2</v>
      </c>
      <c r="AH78" s="228">
        <f t="shared" si="66"/>
        <v>-4.3549109701820354E-2</v>
      </c>
      <c r="AI78" s="228">
        <f t="shared" si="67"/>
        <v>-6.4060953105213939E-3</v>
      </c>
      <c r="AJ78" s="228">
        <f t="shared" si="68"/>
        <v>4.1038057127484196E-5</v>
      </c>
      <c r="AK78">
        <f t="shared" si="69"/>
        <v>-4.3549109701820354E-2</v>
      </c>
      <c r="AL78" s="246">
        <f t="shared" si="70"/>
        <v>4.1038057127484196E-5</v>
      </c>
      <c r="AM78">
        <f t="shared" si="71"/>
        <v>-3.714301439129896E-2</v>
      </c>
      <c r="AN78">
        <f t="shared" si="72"/>
        <v>1.1243296343104052</v>
      </c>
      <c r="AO78">
        <f t="shared" si="73"/>
        <v>-0.46457428224875796</v>
      </c>
      <c r="AP78">
        <f t="shared" si="74"/>
        <v>-0.34607487198439585</v>
      </c>
      <c r="AQ78">
        <f t="shared" si="75"/>
        <v>-1.2258991328157662</v>
      </c>
      <c r="AR78">
        <f t="shared" si="76"/>
        <v>-0.70331833754033335</v>
      </c>
      <c r="AS78" s="228">
        <f t="shared" si="91"/>
        <v>11.67427069278</v>
      </c>
      <c r="AT78" s="228">
        <f t="shared" si="91"/>
        <v>11.674311845484475</v>
      </c>
      <c r="AU78" s="228">
        <f t="shared" si="91"/>
        <v>11.674490080071118</v>
      </c>
      <c r="AV78" s="228">
        <f t="shared" si="91"/>
        <v>11.675261569678554</v>
      </c>
      <c r="AW78" s="228">
        <f t="shared" si="91"/>
        <v>11.678592514889248</v>
      </c>
      <c r="AX78" s="228">
        <f t="shared" si="91"/>
        <v>11.692820656854746</v>
      </c>
      <c r="AY78" s="228">
        <f t="shared" si="91"/>
        <v>11.75108501607034</v>
      </c>
      <c r="AZ78" s="228">
        <f t="shared" si="77"/>
        <v>11.960499531094673</v>
      </c>
      <c r="BB78">
        <v>48000</v>
      </c>
      <c r="BC78">
        <f t="shared" si="81"/>
        <v>0.44402714330520332</v>
      </c>
      <c r="BD78">
        <f t="shared" si="82"/>
        <v>0.14043086434264984</v>
      </c>
      <c r="BE78">
        <f t="shared" si="83"/>
        <v>0.30359627896255348</v>
      </c>
      <c r="BF78">
        <f t="shared" si="84"/>
        <v>1.3090711358490537</v>
      </c>
      <c r="BG78">
        <f t="shared" si="85"/>
        <v>0.96755513019075745</v>
      </c>
      <c r="BH78">
        <f t="shared" si="86"/>
        <v>0.57262253922584061</v>
      </c>
      <c r="BI78">
        <f t="shared" si="87"/>
        <v>0.29439997299767579</v>
      </c>
      <c r="BJ78">
        <f t="shared" si="90"/>
        <v>12.961479480562549</v>
      </c>
      <c r="BK78">
        <f t="shared" si="90"/>
        <v>12.961330607233901</v>
      </c>
      <c r="BL78">
        <f t="shared" si="90"/>
        <v>12.96089203583325</v>
      </c>
      <c r="BM78">
        <f t="shared" si="90"/>
        <v>12.959600497146855</v>
      </c>
      <c r="BN78">
        <f t="shared" si="90"/>
        <v>12.955801079997586</v>
      </c>
      <c r="BO78">
        <f t="shared" si="90"/>
        <v>12.944658035230539</v>
      </c>
      <c r="BP78">
        <f t="shared" si="90"/>
        <v>12.912253391313975</v>
      </c>
      <c r="BQ78">
        <f t="shared" si="88"/>
        <v>12.819987375858489</v>
      </c>
    </row>
    <row r="79" spans="1:69" x14ac:dyDescent="0.2">
      <c r="A79" s="37" t="s">
        <v>47</v>
      </c>
      <c r="B79" s="37"/>
      <c r="C79" s="30">
        <v>50547.553200000002</v>
      </c>
      <c r="D79" s="30">
        <v>8.0000000000000004E-4</v>
      </c>
      <c r="E79" s="248">
        <f t="shared" si="57"/>
        <v>27412.136066073344</v>
      </c>
      <c r="F79" s="248">
        <f t="shared" si="78"/>
        <v>27412</v>
      </c>
      <c r="G79" s="228">
        <f t="shared" si="52"/>
        <v>5.0419625003996771E-2</v>
      </c>
      <c r="H79" s="249"/>
      <c r="I79" s="247"/>
      <c r="J79" s="228">
        <f t="shared" si="89"/>
        <v>5.0419625003996771E-2</v>
      </c>
      <c r="K79" s="228"/>
      <c r="L79" s="228">
        <f t="shared" si="58"/>
        <v>9.3945288776707936E-2</v>
      </c>
      <c r="M79" s="245">
        <f t="shared" si="59"/>
        <v>35529.053200000002</v>
      </c>
      <c r="N79" s="273">
        <f t="shared" si="60"/>
        <v>1.8944834068551012E-3</v>
      </c>
      <c r="O79" s="5">
        <v>1</v>
      </c>
      <c r="P79" s="228">
        <f t="shared" si="61"/>
        <v>-4.3525663772711165E-2</v>
      </c>
      <c r="Q79">
        <f t="shared" si="62"/>
        <v>1.8944834068551012E-3</v>
      </c>
      <c r="S79" s="285"/>
      <c r="T79" s="286"/>
      <c r="U79" s="286"/>
      <c r="V79" s="286"/>
      <c r="W79" s="286"/>
      <c r="X79" s="286"/>
      <c r="Y79" s="286"/>
      <c r="Z79" s="286"/>
      <c r="AA79" s="286"/>
      <c r="AB79" s="286"/>
      <c r="AC79" s="286"/>
      <c r="AD79" s="286"/>
      <c r="AE79">
        <f t="shared" si="63"/>
        <v>27412</v>
      </c>
      <c r="AF79" s="228">
        <f t="shared" si="64"/>
        <v>5.6811150711489788E-2</v>
      </c>
      <c r="AG79" s="228">
        <f t="shared" si="65"/>
        <v>8.7553763069214918E-2</v>
      </c>
      <c r="AH79" s="228">
        <f t="shared" si="66"/>
        <v>-4.3525663772711165E-2</v>
      </c>
      <c r="AI79" s="228">
        <f t="shared" si="67"/>
        <v>-6.3915257074930176E-3</v>
      </c>
      <c r="AJ79" s="228">
        <f t="shared" si="68"/>
        <v>4.0851600869544122E-5</v>
      </c>
      <c r="AK79">
        <f t="shared" si="69"/>
        <v>-4.3525663772711165E-2</v>
      </c>
      <c r="AL79" s="246">
        <f t="shared" si="70"/>
        <v>4.0851600869544122E-5</v>
      </c>
      <c r="AM79">
        <f t="shared" si="71"/>
        <v>-3.7134138065218147E-2</v>
      </c>
      <c r="AN79">
        <f t="shared" si="72"/>
        <v>1.1243409903672557</v>
      </c>
      <c r="AO79">
        <f t="shared" si="73"/>
        <v>-0.46454522402224707</v>
      </c>
      <c r="AP79">
        <f t="shared" si="74"/>
        <v>-0.34607079203721475</v>
      </c>
      <c r="AQ79">
        <f t="shared" si="75"/>
        <v>-1.22586631874948</v>
      </c>
      <c r="AR79">
        <f t="shared" si="76"/>
        <v>-0.70329381494155585</v>
      </c>
      <c r="AS79" s="228">
        <f t="shared" si="91"/>
        <v>11.674297833139354</v>
      </c>
      <c r="AT79" s="228">
        <f t="shared" si="91"/>
        <v>11.674338992264568</v>
      </c>
      <c r="AU79" s="228">
        <f t="shared" si="91"/>
        <v>11.67451724865899</v>
      </c>
      <c r="AV79" s="228">
        <f t="shared" si="91"/>
        <v>11.675288806670061</v>
      </c>
      <c r="AW79" s="228">
        <f t="shared" si="91"/>
        <v>11.678619934954526</v>
      </c>
      <c r="AX79" s="228">
        <f t="shared" si="91"/>
        <v>11.69284838370397</v>
      </c>
      <c r="AY79" s="228">
        <f t="shared" si="91"/>
        <v>11.75111219854888</v>
      </c>
      <c r="AZ79" s="228">
        <f t="shared" si="77"/>
        <v>11.960520404102535</v>
      </c>
      <c r="BB79">
        <v>49000</v>
      </c>
      <c r="BC79">
        <f t="shared" si="81"/>
        <v>0.45540284735840986</v>
      </c>
      <c r="BD79">
        <f t="shared" si="82"/>
        <v>0.14442907509731118</v>
      </c>
      <c r="BE79">
        <f t="shared" si="83"/>
        <v>0.31097377226109868</v>
      </c>
      <c r="BF79">
        <f t="shared" si="84"/>
        <v>1.290426738162278</v>
      </c>
      <c r="BG79">
        <f t="shared" si="85"/>
        <v>0.98597001860476285</v>
      </c>
      <c r="BH79">
        <f t="shared" si="86"/>
        <v>0.66034344615121376</v>
      </c>
      <c r="BI79">
        <f t="shared" si="87"/>
        <v>0.34271674900920929</v>
      </c>
      <c r="BJ79">
        <f t="shared" si="90"/>
        <v>13.024233018492019</v>
      </c>
      <c r="BK79">
        <f t="shared" si="90"/>
        <v>13.024084830276037</v>
      </c>
      <c r="BL79">
        <f t="shared" si="90"/>
        <v>13.023635658784022</v>
      </c>
      <c r="BM79">
        <f t="shared" si="90"/>
        <v>13.022274786266577</v>
      </c>
      <c r="BN79">
        <f t="shared" si="90"/>
        <v>13.018157219512073</v>
      </c>
      <c r="BO79">
        <f t="shared" si="90"/>
        <v>13.005748297440284</v>
      </c>
      <c r="BP79">
        <f t="shared" si="90"/>
        <v>12.968774918409006</v>
      </c>
      <c r="BQ79">
        <f t="shared" si="88"/>
        <v>12.861733391583957</v>
      </c>
    </row>
    <row r="80" spans="1:69" x14ac:dyDescent="0.2">
      <c r="A80" s="30" t="s">
        <v>69</v>
      </c>
      <c r="B80" s="43" t="s">
        <v>65</v>
      </c>
      <c r="C80" s="30">
        <v>51671.493199999997</v>
      </c>
      <c r="D80" s="30">
        <v>6.9999999999999999E-4</v>
      </c>
      <c r="E80" s="248">
        <f t="shared" si="57"/>
        <v>30445.282434451728</v>
      </c>
      <c r="F80" s="250">
        <f t="shared" ref="F80:F92" si="92">ROUND(2*E80,0)/2-0.5</f>
        <v>30445</v>
      </c>
      <c r="G80" s="228">
        <f t="shared" si="52"/>
        <v>0.10465679499611724</v>
      </c>
      <c r="H80" s="248"/>
      <c r="I80" s="228"/>
      <c r="J80" s="228">
        <f t="shared" si="89"/>
        <v>0.10465679499611724</v>
      </c>
      <c r="K80" s="228"/>
      <c r="L80" s="228">
        <f t="shared" si="58"/>
        <v>9.6501204888791936E-2</v>
      </c>
      <c r="M80" s="245">
        <f t="shared" si="59"/>
        <v>36652.993199999997</v>
      </c>
      <c r="N80" s="273">
        <f t="shared" si="60"/>
        <v>6.6513649998702396E-5</v>
      </c>
      <c r="O80" s="5">
        <v>1</v>
      </c>
      <c r="P80" s="228">
        <f t="shared" si="61"/>
        <v>8.1555901073253056E-3</v>
      </c>
      <c r="Q80">
        <f t="shared" si="62"/>
        <v>6.6513649998702396E-5</v>
      </c>
      <c r="S80" s="285"/>
      <c r="T80" s="286"/>
      <c r="U80" s="286"/>
      <c r="V80" s="286"/>
      <c r="W80" s="286"/>
      <c r="X80" s="286"/>
      <c r="Y80" s="286"/>
      <c r="Z80" s="286"/>
      <c r="AA80" s="286"/>
      <c r="AB80" s="286"/>
      <c r="AC80" s="286"/>
      <c r="AD80" s="286"/>
      <c r="AE80">
        <f t="shared" si="63"/>
        <v>30445</v>
      </c>
      <c r="AF80" s="228">
        <f t="shared" si="64"/>
        <v>0.11514976410213122</v>
      </c>
      <c r="AG80" s="228">
        <f t="shared" si="65"/>
        <v>8.6008235782777956E-2</v>
      </c>
      <c r="AH80" s="228">
        <f t="shared" si="66"/>
        <v>8.1555901073253056E-3</v>
      </c>
      <c r="AI80" s="228">
        <f t="shared" si="67"/>
        <v>-1.049296910601398E-2</v>
      </c>
      <c r="AJ80" s="228">
        <f t="shared" si="68"/>
        <v>1.1010240065976383E-4</v>
      </c>
      <c r="AK80">
        <f t="shared" si="69"/>
        <v>8.1555901073253056E-3</v>
      </c>
      <c r="AL80" s="246">
        <f t="shared" si="70"/>
        <v>1.1010240065976383E-4</v>
      </c>
      <c r="AM80">
        <f t="shared" si="71"/>
        <v>1.8648559213339286E-2</v>
      </c>
      <c r="AN80">
        <f t="shared" si="72"/>
        <v>1.1942687176360176</v>
      </c>
      <c r="AO80">
        <f t="shared" si="73"/>
        <v>-0.26814248071840296</v>
      </c>
      <c r="AP80">
        <f t="shared" si="74"/>
        <v>-0.31222642478629564</v>
      </c>
      <c r="AQ80">
        <f t="shared" si="75"/>
        <v>-1.0142097129426475</v>
      </c>
      <c r="AR80">
        <f t="shared" si="76"/>
        <v>-0.55556386818208303</v>
      </c>
      <c r="AS80" s="228">
        <f t="shared" si="91"/>
        <v>11.844041556401788</v>
      </c>
      <c r="AT80" s="228">
        <f t="shared" si="91"/>
        <v>11.844130492951042</v>
      </c>
      <c r="AU80" s="228">
        <f t="shared" si="91"/>
        <v>11.844452776861475</v>
      </c>
      <c r="AV80" s="228">
        <f t="shared" si="91"/>
        <v>11.84561988839106</v>
      </c>
      <c r="AW80" s="228">
        <f t="shared" si="91"/>
        <v>11.849836475468036</v>
      </c>
      <c r="AX80" s="228">
        <f t="shared" si="91"/>
        <v>11.864943502394299</v>
      </c>
      <c r="AY80" s="228">
        <f t="shared" si="91"/>
        <v>11.917575533520084</v>
      </c>
      <c r="AZ80" s="228">
        <f t="shared" si="77"/>
        <v>12.087136069797882</v>
      </c>
    </row>
    <row r="81" spans="1:52" x14ac:dyDescent="0.2">
      <c r="A81" s="30" t="s">
        <v>78</v>
      </c>
      <c r="B81" s="43" t="s">
        <v>71</v>
      </c>
      <c r="C81" s="30">
        <v>52055.409399999997</v>
      </c>
      <c r="D81" s="30">
        <v>5.0000000000000001E-4</v>
      </c>
      <c r="E81" s="248">
        <f t="shared" si="57"/>
        <v>31481.346661894149</v>
      </c>
      <c r="F81" s="250">
        <f t="shared" si="92"/>
        <v>31481</v>
      </c>
      <c r="G81" s="228">
        <f t="shared" si="52"/>
        <v>0.12845643499895232</v>
      </c>
      <c r="H81" s="248"/>
      <c r="I81" s="228"/>
      <c r="J81" s="228">
        <f t="shared" si="89"/>
        <v>0.12845643499895232</v>
      </c>
      <c r="K81" s="228"/>
      <c r="L81" s="228">
        <f t="shared" si="58"/>
        <v>9.7714075241742165E-2</v>
      </c>
      <c r="M81" s="245">
        <f t="shared" si="59"/>
        <v>37036.909399999997</v>
      </c>
      <c r="N81" s="273">
        <f t="shared" si="60"/>
        <v>9.4509268344173422E-4</v>
      </c>
      <c r="O81" s="5">
        <v>1</v>
      </c>
      <c r="P81" s="228">
        <f t="shared" si="61"/>
        <v>3.0742359757210153E-2</v>
      </c>
      <c r="Q81">
        <f t="shared" si="62"/>
        <v>9.4509268344173422E-4</v>
      </c>
      <c r="S81" s="285"/>
      <c r="T81" s="286"/>
      <c r="U81" s="286"/>
      <c r="V81" s="286"/>
      <c r="W81" s="286"/>
      <c r="X81" s="286"/>
      <c r="Y81" s="286"/>
      <c r="Z81" s="286"/>
      <c r="AA81" s="286"/>
      <c r="AB81" s="286"/>
      <c r="AC81" s="286"/>
      <c r="AD81" s="286"/>
      <c r="AE81">
        <f t="shared" si="63"/>
        <v>31481</v>
      </c>
      <c r="AF81" s="228">
        <f t="shared" si="64"/>
        <v>0.13614379969982365</v>
      </c>
      <c r="AG81" s="228">
        <f t="shared" si="65"/>
        <v>9.002671054087083E-2</v>
      </c>
      <c r="AH81" s="228">
        <f t="shared" si="66"/>
        <v>3.0742359757210153E-2</v>
      </c>
      <c r="AI81" s="228">
        <f t="shared" si="67"/>
        <v>-7.6873647008713353E-3</v>
      </c>
      <c r="AJ81" s="228">
        <f t="shared" si="68"/>
        <v>5.9095576044202636E-5</v>
      </c>
      <c r="AK81">
        <f t="shared" si="69"/>
        <v>3.0742359757210153E-2</v>
      </c>
      <c r="AL81" s="246">
        <f t="shared" si="70"/>
        <v>5.9095576044202636E-5</v>
      </c>
      <c r="AM81">
        <f t="shared" si="71"/>
        <v>3.8429724458081488E-2</v>
      </c>
      <c r="AN81">
        <f t="shared" si="72"/>
        <v>1.2180840896877796</v>
      </c>
      <c r="AO81">
        <f t="shared" si="73"/>
        <v>-0.19200438990393692</v>
      </c>
      <c r="AP81">
        <f t="shared" si="74"/>
        <v>-0.29608276682682422</v>
      </c>
      <c r="AQ81">
        <f t="shared" si="75"/>
        <v>-0.93594945964854748</v>
      </c>
      <c r="AR81">
        <f t="shared" si="76"/>
        <v>-0.50542066279291842</v>
      </c>
      <c r="AS81" s="228">
        <f t="shared" ref="AS81:AY90" si="93">$AZ81+$AG$7*SIN(AT81)</f>
        <v>11.904374986416318</v>
      </c>
      <c r="AT81" s="228">
        <f t="shared" si="93"/>
        <v>11.904482071609396</v>
      </c>
      <c r="AU81" s="228">
        <f t="shared" si="93"/>
        <v>11.904851178694315</v>
      </c>
      <c r="AV81" s="228">
        <f t="shared" si="93"/>
        <v>11.906122625354554</v>
      </c>
      <c r="AW81" s="228">
        <f t="shared" si="93"/>
        <v>11.910492756682919</v>
      </c>
      <c r="AX81" s="228">
        <f t="shared" si="93"/>
        <v>11.925403188797318</v>
      </c>
      <c r="AY81" s="228">
        <f t="shared" si="93"/>
        <v>11.975090880321375</v>
      </c>
      <c r="AZ81" s="228">
        <f t="shared" si="77"/>
        <v>12.130384942089467</v>
      </c>
    </row>
    <row r="82" spans="1:52" x14ac:dyDescent="0.2">
      <c r="A82" s="30" t="s">
        <v>78</v>
      </c>
      <c r="B82" s="43" t="s">
        <v>71</v>
      </c>
      <c r="C82" s="30">
        <v>52046.518400000001</v>
      </c>
      <c r="D82" s="30">
        <v>8.9999999999999998E-4</v>
      </c>
      <c r="E82" s="248">
        <f t="shared" si="57"/>
        <v>31457.352761542494</v>
      </c>
      <c r="F82" s="250">
        <f t="shared" si="92"/>
        <v>31457</v>
      </c>
      <c r="G82" s="228">
        <f t="shared" si="52"/>
        <v>0.13071667500480544</v>
      </c>
      <c r="H82" s="248"/>
      <c r="I82" s="228"/>
      <c r="J82" s="228">
        <f t="shared" si="89"/>
        <v>0.13071667500480544</v>
      </c>
      <c r="K82" s="228"/>
      <c r="L82" s="228">
        <f t="shared" si="58"/>
        <v>9.7684019884721959E-2</v>
      </c>
      <c r="M82" s="245">
        <f t="shared" si="59"/>
        <v>37028.018400000001</v>
      </c>
      <c r="N82" s="273">
        <f t="shared" si="60"/>
        <v>1.0911563042823773E-3</v>
      </c>
      <c r="O82" s="5">
        <v>1</v>
      </c>
      <c r="P82" s="228">
        <f t="shared" si="61"/>
        <v>3.3032655120083479E-2</v>
      </c>
      <c r="Q82">
        <f t="shared" si="62"/>
        <v>1.0911563042823773E-3</v>
      </c>
      <c r="S82" s="285"/>
      <c r="T82" s="286"/>
      <c r="U82" s="286"/>
      <c r="V82" s="286"/>
      <c r="W82" s="286"/>
      <c r="X82" s="286"/>
      <c r="Y82" s="286"/>
      <c r="Z82" s="286"/>
      <c r="AA82" s="286"/>
      <c r="AB82" s="286"/>
      <c r="AC82" s="286"/>
      <c r="AD82" s="286"/>
      <c r="AE82">
        <f t="shared" si="63"/>
        <v>31457</v>
      </c>
      <c r="AF82" s="228">
        <f t="shared" si="64"/>
        <v>0.13565240004458542</v>
      </c>
      <c r="AG82" s="228">
        <f t="shared" si="65"/>
        <v>9.2748294844941973E-2</v>
      </c>
      <c r="AH82" s="228">
        <f t="shared" si="66"/>
        <v>3.3032655120083479E-2</v>
      </c>
      <c r="AI82" s="228">
        <f t="shared" si="67"/>
        <v>-4.9357250397799868E-3</v>
      </c>
      <c r="AJ82" s="228">
        <f t="shared" si="68"/>
        <v>2.4361381668311152E-5</v>
      </c>
      <c r="AK82">
        <f t="shared" si="69"/>
        <v>3.3032655120083479E-2</v>
      </c>
      <c r="AL82" s="246">
        <f t="shared" si="70"/>
        <v>2.4361381668311152E-5</v>
      </c>
      <c r="AM82">
        <f t="shared" si="71"/>
        <v>3.7968380159863466E-2</v>
      </c>
      <c r="AN82">
        <f t="shared" si="72"/>
        <v>1.2175365615758493</v>
      </c>
      <c r="AO82">
        <f t="shared" si="73"/>
        <v>-0.1938176609713784</v>
      </c>
      <c r="AP82">
        <f t="shared" si="74"/>
        <v>-0.29648527680903786</v>
      </c>
      <c r="AQ82">
        <f t="shared" si="75"/>
        <v>-0.93779744305565604</v>
      </c>
      <c r="AR82">
        <f t="shared" si="76"/>
        <v>-0.50658123054064075</v>
      </c>
      <c r="AS82" s="228">
        <f t="shared" si="93"/>
        <v>11.90296384741846</v>
      </c>
      <c r="AT82" s="228">
        <f t="shared" si="93"/>
        <v>11.903070519925123</v>
      </c>
      <c r="AU82" s="228">
        <f t="shared" si="93"/>
        <v>11.903438609720022</v>
      </c>
      <c r="AV82" s="228">
        <f t="shared" si="93"/>
        <v>11.904707948593575</v>
      </c>
      <c r="AW82" s="228">
        <f t="shared" si="93"/>
        <v>11.90907561998509</v>
      </c>
      <c r="AX82" s="228">
        <f t="shared" si="93"/>
        <v>11.923993649985258</v>
      </c>
      <c r="AY82" s="228">
        <f t="shared" si="93"/>
        <v>11.973755088344509</v>
      </c>
      <c r="AZ82" s="228">
        <f t="shared" si="77"/>
        <v>12.129383037712056</v>
      </c>
    </row>
    <row r="83" spans="1:52" x14ac:dyDescent="0.2">
      <c r="A83" s="30" t="s">
        <v>69</v>
      </c>
      <c r="B83" s="44"/>
      <c r="C83" s="30">
        <v>52050.409299999999</v>
      </c>
      <c r="D83" s="30">
        <v>5.9999999999999995E-4</v>
      </c>
      <c r="E83" s="248">
        <f t="shared" si="57"/>
        <v>31467.853027753074</v>
      </c>
      <c r="F83" s="250">
        <f t="shared" si="92"/>
        <v>31467.5</v>
      </c>
      <c r="G83" s="228">
        <f t="shared" si="52"/>
        <v>0.13081532000069274</v>
      </c>
      <c r="H83" s="248"/>
      <c r="I83" s="228"/>
      <c r="J83" s="228">
        <f t="shared" si="89"/>
        <v>0.13081532000069274</v>
      </c>
      <c r="K83" s="228"/>
      <c r="L83" s="228">
        <f t="shared" si="58"/>
        <v>9.7697157676258362E-2</v>
      </c>
      <c r="M83" s="245">
        <f t="shared" si="59"/>
        <v>37031.909299999999</v>
      </c>
      <c r="N83" s="273">
        <f t="shared" si="60"/>
        <v>1.0968126757475844E-3</v>
      </c>
      <c r="O83" s="5">
        <v>1</v>
      </c>
      <c r="P83" s="228">
        <f t="shared" si="61"/>
        <v>3.3118162324434375E-2</v>
      </c>
      <c r="Q83">
        <f t="shared" si="62"/>
        <v>1.0968126757475844E-3</v>
      </c>
      <c r="S83" s="285"/>
      <c r="T83" s="286"/>
      <c r="U83" s="286"/>
      <c r="V83" s="286"/>
      <c r="W83" s="286"/>
      <c r="X83" s="286"/>
      <c r="Y83" s="286"/>
      <c r="Z83" s="286"/>
      <c r="AA83" s="286"/>
      <c r="AB83" s="286"/>
      <c r="AC83" s="286"/>
      <c r="AD83" s="286"/>
      <c r="AE83">
        <f t="shared" si="63"/>
        <v>31467.5</v>
      </c>
      <c r="AF83" s="228">
        <f t="shared" si="64"/>
        <v>0.1358673597993339</v>
      </c>
      <c r="AG83" s="228">
        <f t="shared" si="65"/>
        <v>9.26451178776172E-2</v>
      </c>
      <c r="AH83" s="228">
        <f t="shared" si="66"/>
        <v>3.3118162324434375E-2</v>
      </c>
      <c r="AI83" s="228">
        <f t="shared" si="67"/>
        <v>-5.0520397986411614E-3</v>
      </c>
      <c r="AJ83" s="228">
        <f t="shared" si="68"/>
        <v>2.5523106127054227E-5</v>
      </c>
      <c r="AK83">
        <f t="shared" si="69"/>
        <v>3.3118162324434375E-2</v>
      </c>
      <c r="AL83" s="246">
        <f t="shared" si="70"/>
        <v>2.5523106127054227E-5</v>
      </c>
      <c r="AM83">
        <f t="shared" si="71"/>
        <v>3.8170202123075543E-2</v>
      </c>
      <c r="AN83">
        <f t="shared" si="72"/>
        <v>1.2177761360584425</v>
      </c>
      <c r="AO83">
        <f t="shared" si="73"/>
        <v>-0.19302463658782798</v>
      </c>
      <c r="AP83">
        <f t="shared" si="74"/>
        <v>-0.29630934772671258</v>
      </c>
      <c r="AQ83">
        <f t="shared" si="75"/>
        <v>-0.93698915478975875</v>
      </c>
      <c r="AR83">
        <f t="shared" si="76"/>
        <v>-0.50607347702987537</v>
      </c>
      <c r="AS83" s="228">
        <f t="shared" si="93"/>
        <v>11.903581142657275</v>
      </c>
      <c r="AT83" s="228">
        <f t="shared" si="93"/>
        <v>11.903687995794048</v>
      </c>
      <c r="AU83" s="228">
        <f t="shared" si="93"/>
        <v>11.904056531136245</v>
      </c>
      <c r="AV83" s="228">
        <f t="shared" si="93"/>
        <v>11.905326794165314</v>
      </c>
      <c r="AW83" s="228">
        <f t="shared" si="93"/>
        <v>11.909695548483665</v>
      </c>
      <c r="AX83" s="228">
        <f t="shared" si="93"/>
        <v>11.924610272303983</v>
      </c>
      <c r="AY83" s="228">
        <f t="shared" si="93"/>
        <v>11.974339478131609</v>
      </c>
      <c r="AZ83" s="228">
        <f t="shared" si="77"/>
        <v>12.129821370877174</v>
      </c>
    </row>
    <row r="84" spans="1:52" x14ac:dyDescent="0.2">
      <c r="A84" s="30" t="s">
        <v>78</v>
      </c>
      <c r="B84" s="43" t="s">
        <v>65</v>
      </c>
      <c r="C84" s="30">
        <v>52044.480799999998</v>
      </c>
      <c r="D84" s="30">
        <v>4.0000000000000002E-4</v>
      </c>
      <c r="E84" s="248">
        <f t="shared" si="57"/>
        <v>31451.853945733626</v>
      </c>
      <c r="F84" s="250">
        <f t="shared" si="92"/>
        <v>31451.5</v>
      </c>
      <c r="G84" s="228">
        <f t="shared" si="52"/>
        <v>0.13115547999768751</v>
      </c>
      <c r="H84" s="248"/>
      <c r="I84" s="228"/>
      <c r="J84" s="228">
        <f t="shared" si="89"/>
        <v>0.13115547999768751</v>
      </c>
      <c r="K84" s="228"/>
      <c r="L84" s="228">
        <f t="shared" si="58"/>
        <v>9.7677145278503255E-2</v>
      </c>
      <c r="M84" s="245">
        <f t="shared" si="59"/>
        <v>37025.980799999998</v>
      </c>
      <c r="N84" s="273">
        <f t="shared" si="60"/>
        <v>1.1207988955697378E-3</v>
      </c>
      <c r="O84" s="5">
        <v>1</v>
      </c>
      <c r="P84" s="228">
        <f t="shared" si="61"/>
        <v>3.3478334719184252E-2</v>
      </c>
      <c r="Q84">
        <f t="shared" si="62"/>
        <v>1.1207988955697378E-3</v>
      </c>
      <c r="S84" s="285"/>
      <c r="T84" s="286">
        <v>2.074385390677378E-9</v>
      </c>
      <c r="U84" s="286">
        <v>5.476390369306387E-21</v>
      </c>
      <c r="V84" s="286">
        <v>1.0191667656246678E-27</v>
      </c>
      <c r="W84" s="286">
        <v>9.6272828187882915E-15</v>
      </c>
      <c r="X84" s="286">
        <v>2.4345420061378492E-7</v>
      </c>
      <c r="Y84" s="286">
        <v>4.334683228737149E-5</v>
      </c>
      <c r="Z84" s="286">
        <v>3.7431789091388686E-6</v>
      </c>
      <c r="AA84" s="286">
        <v>16.168135758235781</v>
      </c>
      <c r="AB84" s="286">
        <v>2.8900844753819349E-10</v>
      </c>
      <c r="AC84" s="286">
        <v>5.7977886987942788E-7</v>
      </c>
      <c r="AD84" s="286">
        <v>3.9606128660473195E-21</v>
      </c>
      <c r="AE84">
        <f t="shared" si="63"/>
        <v>31451.5</v>
      </c>
      <c r="AF84" s="228">
        <f t="shared" si="64"/>
        <v>0.1355398192437666</v>
      </c>
      <c r="AG84" s="228">
        <f t="shared" si="65"/>
        <v>9.3292806032424166E-2</v>
      </c>
      <c r="AH84" s="228">
        <f t="shared" si="66"/>
        <v>3.3478334719184252E-2</v>
      </c>
      <c r="AI84" s="228">
        <f t="shared" si="67"/>
        <v>-4.3843392460790886E-3</v>
      </c>
      <c r="AJ84" s="228">
        <f t="shared" si="68"/>
        <v>1.9222430624709353E-5</v>
      </c>
      <c r="AK84">
        <f t="shared" si="69"/>
        <v>3.3478334719184252E-2</v>
      </c>
      <c r="AL84" s="246">
        <f t="shared" si="70"/>
        <v>1.9222430624709353E-5</v>
      </c>
      <c r="AM84">
        <f t="shared" si="71"/>
        <v>3.7862673965263341E-2</v>
      </c>
      <c r="AN84">
        <f t="shared" si="72"/>
        <v>1.2174110510977816</v>
      </c>
      <c r="AO84">
        <f t="shared" si="73"/>
        <v>-0.19423287966950253</v>
      </c>
      <c r="AP84">
        <f t="shared" si="74"/>
        <v>-0.29657732524138275</v>
      </c>
      <c r="AQ84">
        <f t="shared" si="75"/>
        <v>-0.93822070520626255</v>
      </c>
      <c r="AR84">
        <f t="shared" si="76"/>
        <v>-0.50684719986205473</v>
      </c>
      <c r="AS84" s="228">
        <f t="shared" si="93"/>
        <v>11.902640550771224</v>
      </c>
      <c r="AT84" s="228">
        <f t="shared" si="93"/>
        <v>11.902747128613221</v>
      </c>
      <c r="AU84" s="228">
        <f t="shared" si="93"/>
        <v>11.903114984728028</v>
      </c>
      <c r="AV84" s="228">
        <f t="shared" si="93"/>
        <v>11.904383838282641</v>
      </c>
      <c r="AW84" s="228">
        <f t="shared" si="93"/>
        <v>11.908750938269661</v>
      </c>
      <c r="AX84" s="228">
        <f t="shared" si="93"/>
        <v>11.923670688970523</v>
      </c>
      <c r="AY84" s="228">
        <f t="shared" si="93"/>
        <v>11.9734489913402</v>
      </c>
      <c r="AZ84" s="228">
        <f t="shared" si="77"/>
        <v>12.129153434625566</v>
      </c>
    </row>
    <row r="85" spans="1:52" x14ac:dyDescent="0.2">
      <c r="A85" s="39" t="s">
        <v>67</v>
      </c>
      <c r="B85" s="43"/>
      <c r="C85" s="30">
        <v>52395.414199999897</v>
      </c>
      <c r="D85" s="30">
        <v>5.0000000000000001E-4</v>
      </c>
      <c r="E85" s="248">
        <f t="shared" ref="E85:E116" si="94">+(C85-C$7)/C$8</f>
        <v>32398.908386141815</v>
      </c>
      <c r="F85" s="250">
        <f t="shared" si="92"/>
        <v>32398.5</v>
      </c>
      <c r="G85" s="228">
        <f t="shared" si="52"/>
        <v>0.15132850989903091</v>
      </c>
      <c r="H85" s="251"/>
      <c r="I85" s="246"/>
      <c r="J85" s="228">
        <f t="shared" si="89"/>
        <v>0.15132850989903091</v>
      </c>
      <c r="K85" s="228"/>
      <c r="L85" s="228">
        <f t="shared" ref="L85:L116" si="95">+D$11+D$12*F85+D$13*F85^2</f>
        <v>9.8932703748278963E-2</v>
      </c>
      <c r="M85" s="245">
        <f t="shared" ref="M85:M116" si="96">+C85-15018.5</f>
        <v>37376.914199999897</v>
      </c>
      <c r="N85" s="273">
        <f t="shared" ref="N85:N116" si="97">+(L85-G85)^2</f>
        <v>2.745320502187175E-3</v>
      </c>
      <c r="O85" s="252">
        <v>1</v>
      </c>
      <c r="P85" s="228">
        <f t="shared" ref="P85:P97" si="98">+G85-L85</f>
        <v>5.2395806150751942E-2</v>
      </c>
      <c r="Q85">
        <f t="shared" ref="Q85:Q116" si="99">O85*N85</f>
        <v>2.745320502187175E-3</v>
      </c>
      <c r="S85" s="285"/>
      <c r="T85" s="286"/>
      <c r="U85" s="286"/>
      <c r="V85" s="286"/>
      <c r="W85" s="286"/>
      <c r="X85" s="286"/>
      <c r="Y85" s="286"/>
      <c r="Z85" s="286"/>
      <c r="AA85" s="286"/>
      <c r="AB85" s="286"/>
      <c r="AC85" s="286"/>
      <c r="AD85" s="286"/>
      <c r="AE85">
        <f t="shared" ref="AE85:AE116" si="100">F85</f>
        <v>32398.5</v>
      </c>
      <c r="AF85" s="228">
        <f t="shared" ref="AF85:AF116" si="101">AG$3+AG$4*AE85+AG$5*AE85^2+AM85</f>
        <v>0.15508654325237142</v>
      </c>
      <c r="AG85" s="228">
        <f t="shared" ref="AG85:AG116" si="102">IF(O85&lt;&gt;0,G85-AM85, -9999)</f>
        <v>9.517467039493846E-2</v>
      </c>
      <c r="AH85" s="228">
        <f t="shared" ref="AH85:AH116" si="103">+G85-L85</f>
        <v>5.2395806150751942E-2</v>
      </c>
      <c r="AI85" s="228">
        <f t="shared" ref="AI85:AI116" si="104">IF(O85&lt;&gt;0,G85-AF85, -9999)</f>
        <v>-3.7580333533405175E-3</v>
      </c>
      <c r="AJ85" s="228">
        <f t="shared" ref="AJ85:AJ116" si="105">+(G85-AF85)^2*O85</f>
        <v>1.4122814684819775E-5</v>
      </c>
      <c r="AK85">
        <f t="shared" ref="AK85:AK116" si="106">IF(O85&lt;&gt;0,G85-L85, -9999)</f>
        <v>5.2395806150751942E-2</v>
      </c>
      <c r="AL85" s="246">
        <f t="shared" ref="AL85:AL116" si="107">+(G85-AF85)^2</f>
        <v>1.4122814684819775E-5</v>
      </c>
      <c r="AM85">
        <f t="shared" ref="AM85:AM116" si="108">$AG$6*($AG$11/AN85*AO85+$AG$12)</f>
        <v>5.6153839504092452E-2</v>
      </c>
      <c r="AN85">
        <f t="shared" ref="AN85:AN116" si="109">1+$AG$7*COS(AQ85)</f>
        <v>1.238788234366524</v>
      </c>
      <c r="AO85">
        <f t="shared" ref="AO85:AO116" si="110">SIN(AQ85+RADIANS($AG$9))</f>
        <v>-0.12101540061781974</v>
      </c>
      <c r="AP85">
        <f t="shared" ref="AP85:AP116" si="111">$AG$7*SIN(AQ85)</f>
        <v>-0.27965309602236332</v>
      </c>
      <c r="AQ85">
        <f t="shared" ref="AQ85:AQ116" si="112">2*ATAN(AR85)</f>
        <v>-0.86405806632607562</v>
      </c>
      <c r="AR85">
        <f t="shared" ref="AR85:AR116" si="113">SQRT((1+$AG$7)/(1-$AG$7))*TAN(AS85/2)</f>
        <v>-0.4610791205476914</v>
      </c>
      <c r="AS85" s="228">
        <f t="shared" si="93"/>
        <v>11.95879406504335</v>
      </c>
      <c r="AT85" s="228">
        <f t="shared" si="93"/>
        <v>11.958916233248205</v>
      </c>
      <c r="AU85" s="228">
        <f t="shared" si="93"/>
        <v>11.95932078079778</v>
      </c>
      <c r="AV85" s="228">
        <f t="shared" si="93"/>
        <v>11.960659588464946</v>
      </c>
      <c r="AW85" s="228">
        <f t="shared" si="93"/>
        <v>11.965081420407795</v>
      </c>
      <c r="AX85" s="228">
        <f t="shared" si="93"/>
        <v>11.979591993566405</v>
      </c>
      <c r="AY85" s="228">
        <f t="shared" si="93"/>
        <v>12.026270852267523</v>
      </c>
      <c r="AZ85" s="228">
        <f t="shared" ref="AZ85:AZ116" si="114">RADIANS($AG$9)+$AG$18*(F85-AG$15)</f>
        <v>12.168686911517586</v>
      </c>
    </row>
    <row r="86" spans="1:52" x14ac:dyDescent="0.2">
      <c r="A86" s="30" t="s">
        <v>78</v>
      </c>
      <c r="B86" s="43" t="s">
        <v>71</v>
      </c>
      <c r="C86" s="30">
        <v>52417.462099999997</v>
      </c>
      <c r="D86" s="30">
        <v>8.0000000000000004E-4</v>
      </c>
      <c r="E86" s="248">
        <f t="shared" si="94"/>
        <v>32458.408455376539</v>
      </c>
      <c r="F86" s="250">
        <f t="shared" si="92"/>
        <v>32458</v>
      </c>
      <c r="G86" s="228">
        <f t="shared" si="52"/>
        <v>0.15135416499833809</v>
      </c>
      <c r="H86" s="248"/>
      <c r="I86" s="228"/>
      <c r="J86" s="228">
        <f t="shared" si="89"/>
        <v>0.15135416499833809</v>
      </c>
      <c r="K86" s="228"/>
      <c r="L86" s="228">
        <f t="shared" si="95"/>
        <v>9.9016418237139706E-2</v>
      </c>
      <c r="M86" s="245">
        <f t="shared" si="96"/>
        <v>37398.962099999997</v>
      </c>
      <c r="N86" s="273">
        <f t="shared" si="97"/>
        <v>2.739239736039332E-3</v>
      </c>
      <c r="O86" s="252">
        <v>1</v>
      </c>
      <c r="P86" s="228">
        <f t="shared" si="98"/>
        <v>5.2337746761198387E-2</v>
      </c>
      <c r="Q86">
        <f t="shared" si="99"/>
        <v>2.739239736039332E-3</v>
      </c>
      <c r="S86" s="285"/>
      <c r="T86" s="286"/>
      <c r="U86" s="286"/>
      <c r="V86" s="286"/>
      <c r="W86" s="286"/>
      <c r="X86" s="286"/>
      <c r="Y86" s="286"/>
      <c r="Z86" s="286"/>
      <c r="AA86" s="286"/>
      <c r="AB86" s="286"/>
      <c r="AC86" s="286"/>
      <c r="AD86" s="286"/>
      <c r="AE86">
        <f t="shared" si="100"/>
        <v>32458</v>
      </c>
      <c r="AF86" s="228">
        <f t="shared" si="101"/>
        <v>0.1563247051143907</v>
      </c>
      <c r="AG86" s="228">
        <f t="shared" si="102"/>
        <v>9.4045878121087098E-2</v>
      </c>
      <c r="AH86" s="228">
        <f t="shared" si="103"/>
        <v>5.2337746761198387E-2</v>
      </c>
      <c r="AI86" s="228">
        <f t="shared" si="104"/>
        <v>-4.9705401160526075E-3</v>
      </c>
      <c r="AJ86" s="228">
        <f t="shared" si="105"/>
        <v>2.4706269045288269E-5</v>
      </c>
      <c r="AK86">
        <f t="shared" si="106"/>
        <v>5.2337746761198387E-2</v>
      </c>
      <c r="AL86" s="246">
        <f t="shared" si="107"/>
        <v>2.4706269045288269E-5</v>
      </c>
      <c r="AM86">
        <f t="shared" si="108"/>
        <v>5.7308286877250994E-2</v>
      </c>
      <c r="AN86">
        <f t="shared" si="109"/>
        <v>1.2401126915755349</v>
      </c>
      <c r="AO86">
        <f t="shared" si="110"/>
        <v>-0.11630322833075067</v>
      </c>
      <c r="AP86">
        <f t="shared" si="111"/>
        <v>-0.27851673258733867</v>
      </c>
      <c r="AQ86">
        <f t="shared" si="112"/>
        <v>-0.85931236114686582</v>
      </c>
      <c r="AR86">
        <f t="shared" si="113"/>
        <v>-0.45820495299470132</v>
      </c>
      <c r="AS86" s="228">
        <f t="shared" si="93"/>
        <v>11.962354662342442</v>
      </c>
      <c r="AT86" s="228">
        <f t="shared" si="93"/>
        <v>11.962477746559273</v>
      </c>
      <c r="AU86" s="228">
        <f t="shared" si="93"/>
        <v>11.962884323541003</v>
      </c>
      <c r="AV86" s="228">
        <f t="shared" si="93"/>
        <v>11.96422653710456</v>
      </c>
      <c r="AW86" s="228">
        <f t="shared" si="93"/>
        <v>11.968648772888088</v>
      </c>
      <c r="AX86" s="228">
        <f t="shared" si="93"/>
        <v>11.983126042751095</v>
      </c>
      <c r="AY86" s="228">
        <f t="shared" si="93"/>
        <v>12.029597298522971</v>
      </c>
      <c r="AZ86" s="228">
        <f t="shared" si="114"/>
        <v>12.17117079945325</v>
      </c>
    </row>
    <row r="87" spans="1:52" x14ac:dyDescent="0.2">
      <c r="A87" s="48" t="s">
        <v>80</v>
      </c>
      <c r="B87" s="44"/>
      <c r="C87" s="30">
        <v>52685.574000000001</v>
      </c>
      <c r="D87" s="30">
        <v>2.9999999999999997E-4</v>
      </c>
      <c r="E87" s="248">
        <f t="shared" si="94"/>
        <v>33181.954761944544</v>
      </c>
      <c r="F87" s="250">
        <f t="shared" si="92"/>
        <v>33181.5</v>
      </c>
      <c r="G87" s="228">
        <f t="shared" si="52"/>
        <v>0.16851318000408355</v>
      </c>
      <c r="H87" s="248"/>
      <c r="I87" s="228"/>
      <c r="J87" s="228">
        <f t="shared" si="89"/>
        <v>0.16851318000408355</v>
      </c>
      <c r="K87" s="228"/>
      <c r="L87" s="228">
        <f t="shared" si="95"/>
        <v>0.10008002665501045</v>
      </c>
      <c r="M87" s="245">
        <f t="shared" si="96"/>
        <v>37667.074000000001</v>
      </c>
      <c r="N87" s="273">
        <f t="shared" si="97"/>
        <v>4.6830964772977546E-3</v>
      </c>
      <c r="O87" s="252">
        <v>1</v>
      </c>
      <c r="P87" s="228">
        <f t="shared" si="98"/>
        <v>6.84331533490731E-2</v>
      </c>
      <c r="Q87">
        <f t="shared" si="99"/>
        <v>4.6830964772977546E-3</v>
      </c>
      <c r="S87" s="285"/>
      <c r="T87" s="286"/>
      <c r="U87" s="286"/>
      <c r="V87" s="286"/>
      <c r="W87" s="286"/>
      <c r="X87" s="286"/>
      <c r="Y87" s="286"/>
      <c r="Z87" s="286"/>
      <c r="AA87" s="286"/>
      <c r="AB87" s="286"/>
      <c r="AC87" s="286"/>
      <c r="AD87" s="286"/>
      <c r="AE87">
        <f t="shared" si="100"/>
        <v>33181.5</v>
      </c>
      <c r="AF87" s="228">
        <f t="shared" si="101"/>
        <v>0.1714603918699581</v>
      </c>
      <c r="AG87" s="228">
        <f t="shared" si="102"/>
        <v>9.7132814789135907E-2</v>
      </c>
      <c r="AH87" s="228">
        <f t="shared" si="103"/>
        <v>6.84331533490731E-2</v>
      </c>
      <c r="AI87" s="228">
        <f t="shared" si="104"/>
        <v>-2.9472118658745439E-3</v>
      </c>
      <c r="AJ87" s="228">
        <f t="shared" si="105"/>
        <v>8.6860577823517111E-6</v>
      </c>
      <c r="AK87">
        <f t="shared" si="106"/>
        <v>6.84331533490731E-2</v>
      </c>
      <c r="AL87" s="246">
        <f t="shared" si="107"/>
        <v>8.6860577823517111E-6</v>
      </c>
      <c r="AM87">
        <f t="shared" si="108"/>
        <v>7.1380365214947644E-2</v>
      </c>
      <c r="AN87">
        <f t="shared" si="109"/>
        <v>1.2559894942689962</v>
      </c>
      <c r="AO87">
        <f t="shared" si="110"/>
        <v>-5.8020750383006678E-2</v>
      </c>
      <c r="AP87">
        <f t="shared" si="111"/>
        <v>-0.26399820796868806</v>
      </c>
      <c r="AQ87">
        <f t="shared" si="112"/>
        <v>-0.80079868248092645</v>
      </c>
      <c r="AR87">
        <f t="shared" si="113"/>
        <v>-0.42326402338008029</v>
      </c>
      <c r="AS87" s="228">
        <f t="shared" si="93"/>
        <v>12.005951767489865</v>
      </c>
      <c r="AT87" s="228">
        <f t="shared" si="93"/>
        <v>12.00608511979094</v>
      </c>
      <c r="AU87" s="228">
        <f t="shared" si="93"/>
        <v>12.006513151757883</v>
      </c>
      <c r="AV87" s="228">
        <f t="shared" si="93"/>
        <v>12.007886266797481</v>
      </c>
      <c r="AW87" s="228">
        <f t="shared" si="93"/>
        <v>12.012283265849701</v>
      </c>
      <c r="AX87" s="228">
        <f t="shared" si="93"/>
        <v>12.026283985204344</v>
      </c>
      <c r="AY87" s="228">
        <f t="shared" si="93"/>
        <v>12.070114098807521</v>
      </c>
      <c r="AZ87" s="228">
        <f t="shared" si="114"/>
        <v>12.201374041830627</v>
      </c>
    </row>
    <row r="88" spans="1:52" x14ac:dyDescent="0.2">
      <c r="A88" s="39" t="s">
        <v>67</v>
      </c>
      <c r="B88" s="44"/>
      <c r="C88" s="30">
        <v>52717.443899999998</v>
      </c>
      <c r="D88" s="30">
        <v>1.9E-3</v>
      </c>
      <c r="E88" s="248">
        <f t="shared" si="94"/>
        <v>33267.961195958436</v>
      </c>
      <c r="F88" s="250">
        <f t="shared" si="92"/>
        <v>33267.5</v>
      </c>
      <c r="G88" s="228">
        <f t="shared" si="52"/>
        <v>0.17089732000022195</v>
      </c>
      <c r="H88" s="251"/>
      <c r="I88" s="253"/>
      <c r="J88" s="228">
        <f t="shared" si="89"/>
        <v>0.17089732000022195</v>
      </c>
      <c r="K88" s="228"/>
      <c r="L88" s="228">
        <f t="shared" si="95"/>
        <v>0.10021206635972602</v>
      </c>
      <c r="M88" s="245">
        <f t="shared" si="96"/>
        <v>37698.943899999998</v>
      </c>
      <c r="N88" s="273">
        <f t="shared" si="97"/>
        <v>4.9964050822212443E-3</v>
      </c>
      <c r="O88" s="252">
        <v>1</v>
      </c>
      <c r="P88" s="228">
        <f t="shared" si="98"/>
        <v>7.0685253640495938E-2</v>
      </c>
      <c r="Q88">
        <f t="shared" si="99"/>
        <v>4.9964050822212443E-3</v>
      </c>
      <c r="S88" s="285"/>
      <c r="T88" s="286"/>
      <c r="U88" s="286"/>
      <c r="V88" s="286"/>
      <c r="W88" s="286"/>
      <c r="X88" s="286"/>
      <c r="Y88" s="286"/>
      <c r="Z88" s="286"/>
      <c r="AA88" s="286"/>
      <c r="AB88" s="286"/>
      <c r="AC88" s="286"/>
      <c r="AD88" s="286"/>
      <c r="AE88">
        <f t="shared" si="100"/>
        <v>33267.5</v>
      </c>
      <c r="AF88" s="228">
        <f t="shared" si="101"/>
        <v>0.17326838351353313</v>
      </c>
      <c r="AG88" s="228">
        <f t="shared" si="102"/>
        <v>9.7841002846414851E-2</v>
      </c>
      <c r="AH88" s="228">
        <f t="shared" si="103"/>
        <v>7.0685253640495938E-2</v>
      </c>
      <c r="AI88" s="228">
        <f t="shared" si="104"/>
        <v>-2.3710635133111779E-3</v>
      </c>
      <c r="AJ88" s="228">
        <f t="shared" si="105"/>
        <v>5.6219421841555466E-6</v>
      </c>
      <c r="AK88">
        <f t="shared" si="106"/>
        <v>7.0685253640495938E-2</v>
      </c>
      <c r="AL88" s="246">
        <f t="shared" si="107"/>
        <v>5.6219421841555466E-6</v>
      </c>
      <c r="AM88">
        <f t="shared" si="108"/>
        <v>7.3056317153807102E-2</v>
      </c>
      <c r="AN88">
        <f t="shared" si="109"/>
        <v>1.2578453349044141</v>
      </c>
      <c r="AO88">
        <f t="shared" si="110"/>
        <v>-5.0977318782147341E-2</v>
      </c>
      <c r="AP88">
        <f t="shared" si="111"/>
        <v>-0.2621859230675927</v>
      </c>
      <c r="AQ88">
        <f t="shared" si="112"/>
        <v>-0.79374475276044987</v>
      </c>
      <c r="AR88">
        <f t="shared" si="113"/>
        <v>-0.41911137619013711</v>
      </c>
      <c r="AS88" s="228">
        <f t="shared" si="93"/>
        <v>12.011170625598075</v>
      </c>
      <c r="AT88" s="228">
        <f t="shared" si="93"/>
        <v>12.011305074509869</v>
      </c>
      <c r="AU88" s="228">
        <f t="shared" si="93"/>
        <v>12.011735223991458</v>
      </c>
      <c r="AV88" s="228">
        <f t="shared" si="93"/>
        <v>12.013110654911518</v>
      </c>
      <c r="AW88" s="228">
        <f t="shared" si="93"/>
        <v>12.017500877573351</v>
      </c>
      <c r="AX88" s="228">
        <f t="shared" si="93"/>
        <v>12.031436196451512</v>
      </c>
      <c r="AY88" s="228">
        <f t="shared" si="93"/>
        <v>12.074938340701985</v>
      </c>
      <c r="AZ88" s="228">
        <f t="shared" si="114"/>
        <v>12.204964199183019</v>
      </c>
    </row>
    <row r="89" spans="1:52" x14ac:dyDescent="0.2">
      <c r="A89" s="48" t="s">
        <v>80</v>
      </c>
      <c r="B89" s="52"/>
      <c r="C89" s="30">
        <v>53106.5478</v>
      </c>
      <c r="D89" s="30">
        <v>2.5999999999999999E-3</v>
      </c>
      <c r="E89" s="248">
        <f t="shared" si="94"/>
        <v>34318.0253285695</v>
      </c>
      <c r="F89" s="250">
        <f t="shared" si="92"/>
        <v>34317.5</v>
      </c>
      <c r="G89" s="228">
        <f t="shared" si="52"/>
        <v>0.19466182000178378</v>
      </c>
      <c r="H89" s="248"/>
      <c r="I89" s="228"/>
      <c r="J89" s="228">
        <f t="shared" si="89"/>
        <v>0.19466182000178378</v>
      </c>
      <c r="K89" s="228"/>
      <c r="L89" s="228">
        <f t="shared" si="95"/>
        <v>0.10192033646838164</v>
      </c>
      <c r="M89" s="245">
        <f t="shared" si="96"/>
        <v>38088.0478</v>
      </c>
      <c r="N89" s="273">
        <f t="shared" si="97"/>
        <v>8.6009827679763007E-3</v>
      </c>
      <c r="O89" s="252">
        <v>1</v>
      </c>
      <c r="P89" s="228">
        <f t="shared" si="98"/>
        <v>9.2741483533402141E-2</v>
      </c>
      <c r="Q89">
        <f t="shared" si="99"/>
        <v>8.6009827679763007E-3</v>
      </c>
      <c r="S89" s="285"/>
      <c r="T89" s="286"/>
      <c r="U89" s="286"/>
      <c r="V89" s="286"/>
      <c r="W89" s="286"/>
      <c r="X89" s="286"/>
      <c r="Y89" s="286"/>
      <c r="Z89" s="286"/>
      <c r="AA89" s="286"/>
      <c r="AB89" s="286"/>
      <c r="AC89" s="286"/>
      <c r="AD89" s="286"/>
      <c r="AE89">
        <f t="shared" si="100"/>
        <v>34317.5</v>
      </c>
      <c r="AF89" s="228">
        <f t="shared" si="101"/>
        <v>0.19545686554242261</v>
      </c>
      <c r="AG89" s="228">
        <f t="shared" si="102"/>
        <v>0.10112529092774281</v>
      </c>
      <c r="AH89" s="228">
        <f t="shared" si="103"/>
        <v>9.2741483533402141E-2</v>
      </c>
      <c r="AI89" s="228">
        <f t="shared" si="104"/>
        <v>-7.9504554063883348E-4</v>
      </c>
      <c r="AJ89" s="228">
        <f t="shared" si="105"/>
        <v>6.3209741168969497E-7</v>
      </c>
      <c r="AK89">
        <f t="shared" si="106"/>
        <v>9.2741483533402141E-2</v>
      </c>
      <c r="AL89" s="246">
        <f t="shared" si="107"/>
        <v>6.3209741168969497E-7</v>
      </c>
      <c r="AM89">
        <f t="shared" si="108"/>
        <v>9.3536529074040975E-2</v>
      </c>
      <c r="AN89">
        <f t="shared" si="109"/>
        <v>1.2798379581342283</v>
      </c>
      <c r="AO89">
        <f t="shared" si="110"/>
        <v>3.6773294587694988E-2</v>
      </c>
      <c r="AP89">
        <f t="shared" si="111"/>
        <v>-0.23857156614743713</v>
      </c>
      <c r="AQ89">
        <f t="shared" si="112"/>
        <v>-0.70596374153184849</v>
      </c>
      <c r="AR89">
        <f t="shared" si="113"/>
        <v>-0.36841137954557601</v>
      </c>
      <c r="AS89" s="228">
        <f t="shared" si="93"/>
        <v>12.075498069674632</v>
      </c>
      <c r="AT89" s="228">
        <f t="shared" si="93"/>
        <v>12.075643167532544</v>
      </c>
      <c r="AU89" s="228">
        <f t="shared" si="93"/>
        <v>12.076090484883998</v>
      </c>
      <c r="AV89" s="228">
        <f t="shared" si="93"/>
        <v>12.077468833389675</v>
      </c>
      <c r="AW89" s="228">
        <f t="shared" si="93"/>
        <v>12.08170970013772</v>
      </c>
      <c r="AX89" s="228">
        <f t="shared" si="93"/>
        <v>12.094699224970853</v>
      </c>
      <c r="AY89" s="228">
        <f t="shared" si="93"/>
        <v>12.13396929729169</v>
      </c>
      <c r="AZ89" s="228">
        <f t="shared" si="114"/>
        <v>12.248797515694761</v>
      </c>
    </row>
    <row r="90" spans="1:52" x14ac:dyDescent="0.2">
      <c r="A90" s="30" t="s">
        <v>100</v>
      </c>
      <c r="B90" s="43" t="s">
        <v>65</v>
      </c>
      <c r="C90" s="30">
        <v>53813.419199999997</v>
      </c>
      <c r="D90" s="30">
        <v>4.0000000000000002E-4</v>
      </c>
      <c r="E90" s="248">
        <f t="shared" si="94"/>
        <v>36225.639987555332</v>
      </c>
      <c r="F90" s="250">
        <f t="shared" si="92"/>
        <v>36225</v>
      </c>
      <c r="G90" s="228">
        <f t="shared" si="52"/>
        <v>0.23714899499464082</v>
      </c>
      <c r="H90" s="249"/>
      <c r="I90" s="247"/>
      <c r="J90" s="228">
        <f t="shared" si="89"/>
        <v>0.23714899499464082</v>
      </c>
      <c r="K90" s="228"/>
      <c r="L90" s="228">
        <f t="shared" si="95"/>
        <v>0.10547847716377484</v>
      </c>
      <c r="M90" s="245">
        <f t="shared" si="96"/>
        <v>38794.919199999997</v>
      </c>
      <c r="N90" s="273">
        <f t="shared" si="97"/>
        <v>1.7337125265848394E-2</v>
      </c>
      <c r="O90" s="252">
        <v>1</v>
      </c>
      <c r="P90" s="228">
        <f t="shared" si="98"/>
        <v>0.13167051783086597</v>
      </c>
      <c r="Q90">
        <f t="shared" si="99"/>
        <v>1.7337125265848394E-2</v>
      </c>
      <c r="S90" s="285"/>
      <c r="T90" s="286">
        <v>1.5797072679684466E-9</v>
      </c>
      <c r="U90" s="286">
        <v>4.6733572122309068E-21</v>
      </c>
      <c r="V90" s="286">
        <v>7.5453068475632536E-28</v>
      </c>
      <c r="W90" s="286">
        <v>7.225148652328457E-16</v>
      </c>
      <c r="X90" s="286">
        <v>3.2839006725133791E-8</v>
      </c>
      <c r="Y90" s="286">
        <v>1.0412039464092291E-5</v>
      </c>
      <c r="Z90" s="286">
        <v>3.3392594554266461E-8</v>
      </c>
      <c r="AA90" s="286">
        <v>1.1281384373999361</v>
      </c>
      <c r="AB90" s="286">
        <v>2.1689702528370254E-11</v>
      </c>
      <c r="AC90" s="286">
        <v>1.4366803119341674E-7</v>
      </c>
      <c r="AD90" s="286">
        <v>2.9322030885167618E-21</v>
      </c>
      <c r="AE90">
        <f t="shared" si="100"/>
        <v>36225</v>
      </c>
      <c r="AF90" s="228">
        <f t="shared" si="101"/>
        <v>0.2359857595526407</v>
      </c>
      <c r="AG90" s="228">
        <f t="shared" si="102"/>
        <v>0.10664171260577496</v>
      </c>
      <c r="AH90" s="228">
        <f t="shared" si="103"/>
        <v>0.13167051783086597</v>
      </c>
      <c r="AI90" s="228">
        <f t="shared" si="104"/>
        <v>1.1632354420001156E-3</v>
      </c>
      <c r="AJ90" s="228">
        <f t="shared" si="105"/>
        <v>1.3531166935252044E-6</v>
      </c>
      <c r="AK90">
        <f t="shared" si="106"/>
        <v>0.13167051783086597</v>
      </c>
      <c r="AL90" s="246">
        <f t="shared" si="107"/>
        <v>1.3531166935252044E-6</v>
      </c>
      <c r="AM90">
        <f t="shared" si="108"/>
        <v>0.13050728238886586</v>
      </c>
      <c r="AN90">
        <f t="shared" si="109"/>
        <v>1.3155842663086403</v>
      </c>
      <c r="AO90">
        <f t="shared" si="110"/>
        <v>0.20228553273076838</v>
      </c>
      <c r="AP90">
        <f t="shared" si="111"/>
        <v>-0.18876505461873067</v>
      </c>
      <c r="AQ90">
        <f t="shared" si="112"/>
        <v>-0.53905418850309028</v>
      </c>
      <c r="AR90">
        <f t="shared" si="113"/>
        <v>-0.27624907446793784</v>
      </c>
      <c r="AS90" s="228">
        <f t="shared" si="93"/>
        <v>12.195048234050798</v>
      </c>
      <c r="AT90" s="228">
        <f t="shared" si="93"/>
        <v>12.195195455837549</v>
      </c>
      <c r="AU90" s="228">
        <f t="shared" si="93"/>
        <v>12.195625027958714</v>
      </c>
      <c r="AV90" s="228">
        <f t="shared" si="93"/>
        <v>12.196878048460155</v>
      </c>
      <c r="AW90" s="228">
        <f t="shared" si="93"/>
        <v>12.200529527063013</v>
      </c>
      <c r="AX90" s="228">
        <f t="shared" si="93"/>
        <v>12.211141613534025</v>
      </c>
      <c r="AY90" s="228">
        <f t="shared" si="93"/>
        <v>12.241752627481912</v>
      </c>
      <c r="AZ90" s="228">
        <f t="shared" si="114"/>
        <v>12.328428040691092</v>
      </c>
    </row>
    <row r="91" spans="1:52" x14ac:dyDescent="0.2">
      <c r="A91" s="30" t="s">
        <v>100</v>
      </c>
      <c r="B91" s="43" t="s">
        <v>65</v>
      </c>
      <c r="C91" s="30">
        <v>54239.395700000001</v>
      </c>
      <c r="D91" s="30">
        <v>2.0000000000000001E-4</v>
      </c>
      <c r="E91" s="248">
        <f t="shared" si="94"/>
        <v>37375.211204870808</v>
      </c>
      <c r="F91" s="250">
        <f t="shared" si="92"/>
        <v>37374.5</v>
      </c>
      <c r="G91" s="228">
        <f t="shared" si="52"/>
        <v>0.26353875000495464</v>
      </c>
      <c r="H91" s="249"/>
      <c r="I91" s="247"/>
      <c r="J91" s="228">
        <f t="shared" si="89"/>
        <v>0.26353875000495464</v>
      </c>
      <c r="K91" s="228"/>
      <c r="L91" s="228">
        <f t="shared" si="95"/>
        <v>0.10790597073222349</v>
      </c>
      <c r="M91" s="245">
        <f t="shared" si="96"/>
        <v>39220.895700000001</v>
      </c>
      <c r="N91" s="273">
        <f t="shared" si="97"/>
        <v>2.4221561984154653E-2</v>
      </c>
      <c r="O91" s="252">
        <v>1</v>
      </c>
      <c r="P91" s="228">
        <f t="shared" si="98"/>
        <v>0.15563277927273114</v>
      </c>
      <c r="Q91">
        <f t="shared" si="99"/>
        <v>2.4221561984154653E-2</v>
      </c>
      <c r="S91" s="285"/>
      <c r="T91" s="286"/>
      <c r="U91" s="286"/>
      <c r="V91" s="286"/>
      <c r="W91" s="286"/>
      <c r="X91" s="286"/>
      <c r="Y91" s="286"/>
      <c r="Z91" s="286"/>
      <c r="AA91" s="286"/>
      <c r="AB91" s="286"/>
      <c r="AC91" s="286"/>
      <c r="AD91" s="286"/>
      <c r="AE91">
        <f t="shared" si="100"/>
        <v>37374.5</v>
      </c>
      <c r="AF91" s="228">
        <f t="shared" si="101"/>
        <v>0.26025440724551824</v>
      </c>
      <c r="AG91" s="228">
        <f t="shared" si="102"/>
        <v>0.11119031349165989</v>
      </c>
      <c r="AH91" s="228">
        <f t="shared" si="103"/>
        <v>0.15563277927273114</v>
      </c>
      <c r="AI91" s="228">
        <f t="shared" si="104"/>
        <v>3.2843427594363983E-3</v>
      </c>
      <c r="AJ91" s="228">
        <f t="shared" si="105"/>
        <v>1.0786907361462295E-5</v>
      </c>
      <c r="AK91">
        <f t="shared" si="106"/>
        <v>0.15563277927273114</v>
      </c>
      <c r="AL91" s="246">
        <f t="shared" si="107"/>
        <v>1.0786907361462295E-5</v>
      </c>
      <c r="AM91">
        <f t="shared" si="108"/>
        <v>0.15234843651329474</v>
      </c>
      <c r="AN91">
        <f t="shared" si="109"/>
        <v>1.3335886508081676</v>
      </c>
      <c r="AO91">
        <f t="shared" si="110"/>
        <v>0.30355639086813868</v>
      </c>
      <c r="AP91">
        <f t="shared" si="111"/>
        <v>-0.1547394165646285</v>
      </c>
      <c r="AQ91">
        <f t="shared" si="112"/>
        <v>-0.43432236775515187</v>
      </c>
      <c r="AR91">
        <f t="shared" si="113"/>
        <v>-0.22064053160318825</v>
      </c>
      <c r="AS91" s="228">
        <f t="shared" ref="AS91:AY100" si="115">$AZ91+$AG$7*SIN(AT91)</f>
        <v>12.268560372366393</v>
      </c>
      <c r="AT91" s="228">
        <f t="shared" si="115"/>
        <v>12.268695561652329</v>
      </c>
      <c r="AU91" s="228">
        <f t="shared" si="115"/>
        <v>12.269080082303752</v>
      </c>
      <c r="AV91" s="228">
        <f t="shared" si="115"/>
        <v>12.270173532030254</v>
      </c>
      <c r="AW91" s="228">
        <f t="shared" si="115"/>
        <v>12.273280954085106</v>
      </c>
      <c r="AX91" s="228">
        <f t="shared" si="115"/>
        <v>12.282096021424504</v>
      </c>
      <c r="AY91" s="228">
        <f t="shared" si="115"/>
        <v>12.30698198087471</v>
      </c>
      <c r="AZ91" s="228">
        <f t="shared" si="114"/>
        <v>12.376415085767519</v>
      </c>
    </row>
    <row r="92" spans="1:52" x14ac:dyDescent="0.2">
      <c r="A92" s="141" t="s">
        <v>239</v>
      </c>
      <c r="B92" s="142" t="s">
        <v>65</v>
      </c>
      <c r="C92" s="141">
        <v>54509.541599999997</v>
      </c>
      <c r="D92" s="141">
        <v>4.0000000000000002E-4</v>
      </c>
      <c r="E92" s="248">
        <f t="shared" si="94"/>
        <v>38104.246612025374</v>
      </c>
      <c r="F92" s="250">
        <f t="shared" si="92"/>
        <v>38103.5</v>
      </c>
      <c r="G92" s="228">
        <f t="shared" si="52"/>
        <v>0.27665895999962231</v>
      </c>
      <c r="H92" s="249"/>
      <c r="I92" s="247"/>
      <c r="J92" s="228">
        <f t="shared" si="89"/>
        <v>0.27665895999962231</v>
      </c>
      <c r="L92" s="228">
        <f t="shared" si="95"/>
        <v>0.10955585607112868</v>
      </c>
      <c r="M92" s="245">
        <f t="shared" si="96"/>
        <v>39491.041599999997</v>
      </c>
      <c r="N92" s="273">
        <f t="shared" si="97"/>
        <v>2.7923447342536947E-2</v>
      </c>
      <c r="O92" s="252">
        <v>1</v>
      </c>
      <c r="P92" s="228">
        <f t="shared" si="98"/>
        <v>0.16710310392849365</v>
      </c>
      <c r="Q92">
        <f t="shared" si="99"/>
        <v>2.7923447342536947E-2</v>
      </c>
      <c r="S92" s="285"/>
      <c r="T92" s="286"/>
      <c r="U92" s="286"/>
      <c r="V92" s="286"/>
      <c r="W92" s="286"/>
      <c r="X92" s="286"/>
      <c r="Y92" s="286"/>
      <c r="Z92" s="286"/>
      <c r="AA92" s="286"/>
      <c r="AB92" s="286"/>
      <c r="AC92" s="286"/>
      <c r="AD92" s="286"/>
      <c r="AE92">
        <f t="shared" si="100"/>
        <v>38103.5</v>
      </c>
      <c r="AF92" s="228">
        <f t="shared" si="101"/>
        <v>0.27547287612882121</v>
      </c>
      <c r="AG92" s="228">
        <f t="shared" si="102"/>
        <v>0.1107419399419298</v>
      </c>
      <c r="AH92" s="228">
        <f t="shared" si="103"/>
        <v>0.16710310392849365</v>
      </c>
      <c r="AI92" s="228">
        <f t="shared" si="104"/>
        <v>1.1860838708011023E-3</v>
      </c>
      <c r="AJ92" s="228">
        <f t="shared" si="105"/>
        <v>1.4067949485745261E-6</v>
      </c>
      <c r="AK92">
        <f t="shared" si="106"/>
        <v>0.16710310392849365</v>
      </c>
      <c r="AL92" s="246">
        <f t="shared" si="107"/>
        <v>1.4067949485745261E-6</v>
      </c>
      <c r="AM92">
        <f t="shared" si="108"/>
        <v>0.16591702005769252</v>
      </c>
      <c r="AN92">
        <f t="shared" si="109"/>
        <v>1.3433051365059632</v>
      </c>
      <c r="AO92">
        <f t="shared" si="110"/>
        <v>0.36740756485681653</v>
      </c>
      <c r="AP92">
        <f t="shared" si="111"/>
        <v>-0.13178489380576613</v>
      </c>
      <c r="AQ92">
        <f t="shared" si="112"/>
        <v>-0.36652523305123524</v>
      </c>
      <c r="AR92">
        <f t="shared" si="113"/>
        <v>-0.18534219459925944</v>
      </c>
      <c r="AS92" s="228">
        <f t="shared" si="115"/>
        <v>12.315660427520008</v>
      </c>
      <c r="AT92" s="228">
        <f t="shared" si="115"/>
        <v>12.315782475140191</v>
      </c>
      <c r="AU92" s="228">
        <f t="shared" si="115"/>
        <v>12.316125054726877</v>
      </c>
      <c r="AV92" s="228">
        <f t="shared" si="115"/>
        <v>12.31708649283091</v>
      </c>
      <c r="AW92" s="228">
        <f t="shared" si="115"/>
        <v>12.319783483343915</v>
      </c>
      <c r="AX92" s="228">
        <f t="shared" si="115"/>
        <v>12.327339290833351</v>
      </c>
      <c r="AY92" s="228">
        <f t="shared" si="115"/>
        <v>12.348435066033661</v>
      </c>
      <c r="AZ92" s="228">
        <f t="shared" si="114"/>
        <v>12.406847931231386</v>
      </c>
    </row>
    <row r="93" spans="1:52" x14ac:dyDescent="0.2">
      <c r="A93" s="30" t="s">
        <v>104</v>
      </c>
      <c r="B93" s="43" t="s">
        <v>65</v>
      </c>
      <c r="C93" s="30">
        <v>54555.4948</v>
      </c>
      <c r="D93" s="30">
        <v>8.0000000000000004E-4</v>
      </c>
      <c r="E93" s="248">
        <f t="shared" si="94"/>
        <v>38228.259265454719</v>
      </c>
      <c r="F93" s="115">
        <f t="shared" ref="F93:F102" si="116">ROUND(2*E93,0)/2-1</f>
        <v>38227.5</v>
      </c>
      <c r="G93" s="228">
        <f t="shared" si="52"/>
        <v>0.28134772000339581</v>
      </c>
      <c r="H93" s="249"/>
      <c r="I93" s="247"/>
      <c r="J93" s="228">
        <f t="shared" si="89"/>
        <v>0.28134772000339581</v>
      </c>
      <c r="K93" s="228"/>
      <c r="L93" s="228">
        <f t="shared" si="95"/>
        <v>0.10984502180156057</v>
      </c>
      <c r="M93" s="245">
        <f t="shared" si="96"/>
        <v>39536.9948</v>
      </c>
      <c r="N93" s="273">
        <f t="shared" si="97"/>
        <v>2.9413175490509775E-2</v>
      </c>
      <c r="O93" s="252">
        <v>1</v>
      </c>
      <c r="P93" s="228">
        <f t="shared" si="98"/>
        <v>0.17150269820183522</v>
      </c>
      <c r="Q93">
        <f t="shared" si="99"/>
        <v>2.9413175490509775E-2</v>
      </c>
      <c r="S93" s="285"/>
      <c r="T93" s="286"/>
      <c r="U93" s="286"/>
      <c r="V93" s="286"/>
      <c r="W93" s="286"/>
      <c r="X93" s="286"/>
      <c r="Y93" s="286"/>
      <c r="Z93" s="286"/>
      <c r="AA93" s="286"/>
      <c r="AB93" s="286"/>
      <c r="AC93" s="286"/>
      <c r="AD93" s="286"/>
      <c r="AE93">
        <f t="shared" si="100"/>
        <v>38227.5</v>
      </c>
      <c r="AF93" s="228">
        <f t="shared" si="101"/>
        <v>0.27804343561161249</v>
      </c>
      <c r="AG93" s="228">
        <f t="shared" si="102"/>
        <v>0.1131493061933439</v>
      </c>
      <c r="AH93" s="228">
        <f t="shared" si="103"/>
        <v>0.17150269820183522</v>
      </c>
      <c r="AI93" s="228">
        <f t="shared" si="104"/>
        <v>3.3042843917833187E-3</v>
      </c>
      <c r="AJ93" s="228">
        <f t="shared" si="105"/>
        <v>1.0918295341782856E-5</v>
      </c>
      <c r="AK93">
        <f t="shared" si="106"/>
        <v>0.17150269820183522</v>
      </c>
      <c r="AL93" s="246">
        <f t="shared" si="107"/>
        <v>1.0918295341782856E-5</v>
      </c>
      <c r="AM93">
        <f t="shared" si="108"/>
        <v>0.16819841381005191</v>
      </c>
      <c r="AN93">
        <f t="shared" si="109"/>
        <v>1.3448140995851676</v>
      </c>
      <c r="AO93">
        <f t="shared" si="110"/>
        <v>0.37819585763748326</v>
      </c>
      <c r="AP93">
        <f t="shared" si="111"/>
        <v>-0.12778463019489178</v>
      </c>
      <c r="AQ93">
        <f t="shared" si="112"/>
        <v>-0.35489870573072574</v>
      </c>
      <c r="AR93">
        <f t="shared" si="113"/>
        <v>-0.17933563933968949</v>
      </c>
      <c r="AS93" s="228">
        <f t="shared" si="115"/>
        <v>12.323704605487086</v>
      </c>
      <c r="AT93" s="228">
        <f t="shared" si="115"/>
        <v>12.323824003793215</v>
      </c>
      <c r="AU93" s="228">
        <f t="shared" si="115"/>
        <v>12.324158470121281</v>
      </c>
      <c r="AV93" s="228">
        <f t="shared" si="115"/>
        <v>12.325095252031787</v>
      </c>
      <c r="AW93" s="228">
        <f t="shared" si="115"/>
        <v>12.327717868918789</v>
      </c>
      <c r="AX93" s="228">
        <f t="shared" si="115"/>
        <v>12.335051326413655</v>
      </c>
      <c r="AY93" s="228">
        <f t="shared" si="115"/>
        <v>12.355491735935674</v>
      </c>
      <c r="AZ93" s="228">
        <f t="shared" si="114"/>
        <v>12.412024437181344</v>
      </c>
    </row>
    <row r="94" spans="1:52" x14ac:dyDescent="0.2">
      <c r="A94" s="30" t="s">
        <v>104</v>
      </c>
      <c r="B94" s="43" t="s">
        <v>65</v>
      </c>
      <c r="C94" s="30">
        <v>54598.480199999998</v>
      </c>
      <c r="D94" s="30">
        <v>4.0000000000000002E-4</v>
      </c>
      <c r="E94" s="248">
        <f t="shared" si="94"/>
        <v>38344.262797585689</v>
      </c>
      <c r="F94" s="115">
        <f t="shared" si="116"/>
        <v>38343.5</v>
      </c>
      <c r="G94" s="228">
        <f t="shared" si="52"/>
        <v>0.28265656000439776</v>
      </c>
      <c r="H94" s="249"/>
      <c r="I94" s="247"/>
      <c r="J94" s="228">
        <f t="shared" si="89"/>
        <v>0.28265656000439776</v>
      </c>
      <c r="K94" s="228"/>
      <c r="L94" s="228">
        <f t="shared" si="95"/>
        <v>0.11011777599681401</v>
      </c>
      <c r="M94" s="245">
        <f t="shared" si="96"/>
        <v>39579.980199999998</v>
      </c>
      <c r="N94" s="273">
        <f t="shared" si="97"/>
        <v>2.9769631986815644E-2</v>
      </c>
      <c r="O94" s="252">
        <v>1</v>
      </c>
      <c r="P94" s="228">
        <f t="shared" si="98"/>
        <v>0.17253878400758377</v>
      </c>
      <c r="Q94">
        <f t="shared" si="99"/>
        <v>2.9769631986815644E-2</v>
      </c>
      <c r="S94" s="285"/>
      <c r="T94" s="286"/>
      <c r="U94" s="286"/>
      <c r="V94" s="286"/>
      <c r="W94" s="286"/>
      <c r="X94" s="286"/>
      <c r="Y94" s="286"/>
      <c r="Z94" s="286"/>
      <c r="AA94" s="286"/>
      <c r="AB94" s="286"/>
      <c r="AC94" s="286"/>
      <c r="AD94" s="286"/>
      <c r="AE94">
        <f t="shared" si="100"/>
        <v>38343.5</v>
      </c>
      <c r="AF94" s="228">
        <f t="shared" si="101"/>
        <v>0.28044279858365867</v>
      </c>
      <c r="AG94" s="228">
        <f t="shared" si="102"/>
        <v>0.11233153741755308</v>
      </c>
      <c r="AH94" s="228">
        <f t="shared" si="103"/>
        <v>0.17253878400758377</v>
      </c>
      <c r="AI94" s="228">
        <f t="shared" si="104"/>
        <v>2.213761420739091E-3</v>
      </c>
      <c r="AJ94" s="228">
        <f t="shared" si="105"/>
        <v>4.900739627952759E-6</v>
      </c>
      <c r="AK94">
        <f t="shared" si="106"/>
        <v>0.17253878400758377</v>
      </c>
      <c r="AL94" s="246">
        <f t="shared" si="107"/>
        <v>4.900739627952759E-6</v>
      </c>
      <c r="AM94">
        <f t="shared" si="108"/>
        <v>0.17032502258684468</v>
      </c>
      <c r="AN94">
        <f t="shared" si="109"/>
        <v>1.3461863978486104</v>
      </c>
      <c r="AO94">
        <f t="shared" si="110"/>
        <v>0.38826327980125713</v>
      </c>
      <c r="AP94">
        <f t="shared" si="111"/>
        <v>-0.12401876040091134</v>
      </c>
      <c r="AQ94">
        <f t="shared" si="112"/>
        <v>-0.34399905363199945</v>
      </c>
      <c r="AR94">
        <f t="shared" si="113"/>
        <v>-0.17371597668529379</v>
      </c>
      <c r="AS94" s="228">
        <f t="shared" si="115"/>
        <v>12.331237799989783</v>
      </c>
      <c r="AT94" s="228">
        <f t="shared" si="115"/>
        <v>12.331354614294339</v>
      </c>
      <c r="AU94" s="228">
        <f t="shared" si="115"/>
        <v>12.331681243581791</v>
      </c>
      <c r="AV94" s="228">
        <f t="shared" si="115"/>
        <v>12.332594409943983</v>
      </c>
      <c r="AW94" s="228">
        <f t="shared" si="115"/>
        <v>12.335146323380414</v>
      </c>
      <c r="AX94" s="228">
        <f t="shared" si="115"/>
        <v>12.34226977797592</v>
      </c>
      <c r="AY94" s="228">
        <f t="shared" si="115"/>
        <v>12.36209450920559</v>
      </c>
      <c r="AZ94" s="228">
        <f t="shared" si="114"/>
        <v>12.416866975005497</v>
      </c>
    </row>
    <row r="95" spans="1:52" x14ac:dyDescent="0.2">
      <c r="A95" s="141" t="s">
        <v>241</v>
      </c>
      <c r="B95" s="142" t="s">
        <v>71</v>
      </c>
      <c r="C95" s="141">
        <v>55294.599699999999</v>
      </c>
      <c r="D95" s="141">
        <v>2.3E-3</v>
      </c>
      <c r="E95" s="248">
        <f t="shared" si="94"/>
        <v>40222.861595904455</v>
      </c>
      <c r="F95" s="115">
        <f t="shared" si="116"/>
        <v>40222</v>
      </c>
      <c r="G95" s="228">
        <f t="shared" si="52"/>
        <v>0.31926652500260388</v>
      </c>
      <c r="H95" s="249"/>
      <c r="I95" s="247"/>
      <c r="J95" s="228">
        <f t="shared" si="89"/>
        <v>0.31926652500260388</v>
      </c>
      <c r="K95" s="228"/>
      <c r="L95" s="228">
        <f t="shared" si="95"/>
        <v>0.11483678525945931</v>
      </c>
      <c r="M95" s="245">
        <f t="shared" si="96"/>
        <v>40276.099699999999</v>
      </c>
      <c r="N95" s="273">
        <f t="shared" si="97"/>
        <v>4.1791518491449825E-2</v>
      </c>
      <c r="O95" s="252">
        <v>1</v>
      </c>
      <c r="P95" s="228">
        <f t="shared" si="98"/>
        <v>0.20442973974314457</v>
      </c>
      <c r="Q95">
        <f t="shared" si="99"/>
        <v>4.1791518491449825E-2</v>
      </c>
      <c r="S95" s="285"/>
      <c r="T95" s="286"/>
      <c r="U95" s="286"/>
      <c r="V95" s="286"/>
      <c r="W95" s="286"/>
      <c r="X95" s="286"/>
      <c r="Y95" s="286"/>
      <c r="Z95" s="286"/>
      <c r="AA95" s="286"/>
      <c r="AB95" s="286"/>
      <c r="AC95" s="286"/>
      <c r="AD95" s="286"/>
      <c r="AE95">
        <f t="shared" si="100"/>
        <v>40222</v>
      </c>
      <c r="AF95" s="228">
        <f t="shared" si="101"/>
        <v>0.31840070006890797</v>
      </c>
      <c r="AG95" s="228">
        <f t="shared" si="102"/>
        <v>0.11570261019315523</v>
      </c>
      <c r="AH95" s="228">
        <f t="shared" si="103"/>
        <v>0.20442973974314457</v>
      </c>
      <c r="AI95" s="228">
        <f t="shared" si="104"/>
        <v>8.658249336959134E-4</v>
      </c>
      <c r="AJ95" s="228">
        <f t="shared" si="105"/>
        <v>7.4965281580953283E-7</v>
      </c>
      <c r="AK95">
        <f t="shared" si="106"/>
        <v>0.20442973974314457</v>
      </c>
      <c r="AL95" s="246">
        <f t="shared" si="107"/>
        <v>7.4965281580953283E-7</v>
      </c>
      <c r="AM95">
        <f t="shared" si="108"/>
        <v>0.20356391480944866</v>
      </c>
      <c r="AN95">
        <f t="shared" si="109"/>
        <v>1.362742139243649</v>
      </c>
      <c r="AO95">
        <f t="shared" si="110"/>
        <v>0.54622101925130029</v>
      </c>
      <c r="AP95">
        <f t="shared" si="111"/>
        <v>-6.0364024084850157E-2</v>
      </c>
      <c r="AQ95">
        <f t="shared" si="112"/>
        <v>-0.16489921813476147</v>
      </c>
      <c r="AR95">
        <f t="shared" si="113"/>
        <v>-8.2636947601333971E-2</v>
      </c>
      <c r="AS95" s="228">
        <f t="shared" si="115"/>
        <v>12.454117403776605</v>
      </c>
      <c r="AT95" s="228">
        <f t="shared" si="115"/>
        <v>12.454179863858567</v>
      </c>
      <c r="AU95" s="228">
        <f t="shared" si="115"/>
        <v>12.454350789699587</v>
      </c>
      <c r="AV95" s="228">
        <f t="shared" si="115"/>
        <v>12.454818521948571</v>
      </c>
      <c r="AW95" s="228">
        <f t="shared" si="115"/>
        <v>12.456098329002788</v>
      </c>
      <c r="AX95" s="228">
        <f t="shared" si="115"/>
        <v>12.459599211374988</v>
      </c>
      <c r="AY95" s="228">
        <f t="shared" si="115"/>
        <v>12.469169215413572</v>
      </c>
      <c r="AZ95" s="228">
        <f t="shared" si="114"/>
        <v>12.495286865545792</v>
      </c>
    </row>
    <row r="96" spans="1:52" x14ac:dyDescent="0.2">
      <c r="A96" s="141" t="s">
        <v>241</v>
      </c>
      <c r="B96" s="142" t="s">
        <v>65</v>
      </c>
      <c r="C96" s="141">
        <v>55294.414599999996</v>
      </c>
      <c r="D96" s="141">
        <v>1.4E-3</v>
      </c>
      <c r="E96" s="248">
        <f t="shared" si="94"/>
        <v>40222.36207155903</v>
      </c>
      <c r="F96" s="115">
        <f t="shared" si="116"/>
        <v>40221.5</v>
      </c>
      <c r="G96" s="228">
        <f t="shared" si="52"/>
        <v>0.31944277999718906</v>
      </c>
      <c r="H96" s="249"/>
      <c r="I96" s="247"/>
      <c r="J96" s="228">
        <f t="shared" si="89"/>
        <v>0.31944277999718906</v>
      </c>
      <c r="K96" s="228"/>
      <c r="L96" s="228">
        <f t="shared" si="95"/>
        <v>0.11483545350425359</v>
      </c>
      <c r="M96" s="245">
        <f t="shared" si="96"/>
        <v>40275.914599999996</v>
      </c>
      <c r="N96" s="273">
        <f t="shared" si="97"/>
        <v>4.1864158054586695E-2</v>
      </c>
      <c r="O96" s="252">
        <v>1</v>
      </c>
      <c r="P96" s="228">
        <f t="shared" si="98"/>
        <v>0.20460732649293548</v>
      </c>
      <c r="Q96">
        <f t="shared" si="99"/>
        <v>4.1864158054586695E-2</v>
      </c>
      <c r="S96" s="285"/>
      <c r="T96" s="286"/>
      <c r="U96" s="286"/>
      <c r="V96" s="286"/>
      <c r="W96" s="286"/>
      <c r="X96" s="286"/>
      <c r="Y96" s="286"/>
      <c r="Z96" s="286"/>
      <c r="AA96" s="286"/>
      <c r="AB96" s="286"/>
      <c r="AC96" s="286"/>
      <c r="AD96" s="286"/>
      <c r="AE96">
        <f t="shared" si="100"/>
        <v>40221.5</v>
      </c>
      <c r="AF96" s="228">
        <f t="shared" si="101"/>
        <v>0.31839086280302775</v>
      </c>
      <c r="AG96" s="228">
        <f t="shared" si="102"/>
        <v>0.1158873706984149</v>
      </c>
      <c r="AH96" s="228">
        <f t="shared" si="103"/>
        <v>0.20460732649293548</v>
      </c>
      <c r="AI96" s="228">
        <f t="shared" si="104"/>
        <v>1.0519171941613115E-3</v>
      </c>
      <c r="AJ96" s="228">
        <f t="shared" si="105"/>
        <v>1.1065297833722062E-6</v>
      </c>
      <c r="AK96">
        <f t="shared" si="106"/>
        <v>0.20460732649293548</v>
      </c>
      <c r="AL96" s="246">
        <f t="shared" si="107"/>
        <v>1.1065297833722062E-6</v>
      </c>
      <c r="AM96">
        <f t="shared" si="108"/>
        <v>0.20355540929877416</v>
      </c>
      <c r="AN96">
        <f t="shared" si="109"/>
        <v>1.362739230066202</v>
      </c>
      <c r="AO96">
        <f t="shared" si="110"/>
        <v>0.54618065527416415</v>
      </c>
      <c r="AP96">
        <f t="shared" si="111"/>
        <v>-6.038150344065632E-2</v>
      </c>
      <c r="AQ96">
        <f t="shared" si="112"/>
        <v>-0.16494740505324679</v>
      </c>
      <c r="AR96">
        <f t="shared" si="113"/>
        <v>-8.2661205639862498E-2</v>
      </c>
      <c r="AS96" s="228">
        <f t="shared" si="115"/>
        <v>12.454084521087536</v>
      </c>
      <c r="AT96" s="228">
        <f t="shared" si="115"/>
        <v>12.454146998253011</v>
      </c>
      <c r="AU96" s="228">
        <f t="shared" si="115"/>
        <v>12.454317971476337</v>
      </c>
      <c r="AV96" s="228">
        <f t="shared" si="115"/>
        <v>12.454785835105648</v>
      </c>
      <c r="AW96" s="228">
        <f t="shared" si="115"/>
        <v>12.456066006277165</v>
      </c>
      <c r="AX96" s="228">
        <f t="shared" si="115"/>
        <v>12.459567896826337</v>
      </c>
      <c r="AY96" s="228">
        <f t="shared" si="115"/>
        <v>12.469140686155033</v>
      </c>
      <c r="AZ96" s="228">
        <f t="shared" si="114"/>
        <v>12.495265992537929</v>
      </c>
    </row>
    <row r="97" spans="1:52" x14ac:dyDescent="0.2">
      <c r="A97" s="141" t="s">
        <v>241</v>
      </c>
      <c r="B97" s="142" t="s">
        <v>71</v>
      </c>
      <c r="C97" s="141">
        <v>55310.536099999998</v>
      </c>
      <c r="D97" s="141">
        <v>3.5000000000000001E-3</v>
      </c>
      <c r="E97" s="248">
        <f t="shared" si="94"/>
        <v>40265.868725987042</v>
      </c>
      <c r="F97" s="115">
        <f t="shared" si="116"/>
        <v>40265</v>
      </c>
      <c r="G97" s="228">
        <f t="shared" si="52"/>
        <v>0.32190859499678481</v>
      </c>
      <c r="H97" s="249"/>
      <c r="I97" s="247"/>
      <c r="J97" s="228">
        <f t="shared" si="89"/>
        <v>0.32190859499678481</v>
      </c>
      <c r="K97" s="228"/>
      <c r="L97" s="228">
        <f t="shared" si="95"/>
        <v>0.1149514669972965</v>
      </c>
      <c r="M97" s="245">
        <f t="shared" si="96"/>
        <v>40292.036099999998</v>
      </c>
      <c r="N97" s="273">
        <f t="shared" si="97"/>
        <v>4.2831252829796593E-2</v>
      </c>
      <c r="O97" s="252">
        <v>1</v>
      </c>
      <c r="P97" s="228">
        <f t="shared" si="98"/>
        <v>0.20695712799948832</v>
      </c>
      <c r="Q97">
        <f t="shared" si="99"/>
        <v>4.2831252829796593E-2</v>
      </c>
      <c r="S97" s="285"/>
      <c r="T97" s="286"/>
      <c r="U97" s="286"/>
      <c r="V97" s="286"/>
      <c r="W97" s="286"/>
      <c r="X97" s="286"/>
      <c r="Y97" s="286"/>
      <c r="Z97" s="286"/>
      <c r="AA97" s="286"/>
      <c r="AB97" s="286"/>
      <c r="AC97" s="286"/>
      <c r="AD97" s="286"/>
      <c r="AE97">
        <f t="shared" si="100"/>
        <v>40265</v>
      </c>
      <c r="AF97" s="228">
        <f t="shared" si="101"/>
        <v>0.31924609784024133</v>
      </c>
      <c r="AG97" s="228">
        <f t="shared" si="102"/>
        <v>0.11761396415383998</v>
      </c>
      <c r="AH97" s="228">
        <f t="shared" si="103"/>
        <v>0.20695712799948832</v>
      </c>
      <c r="AI97" s="228">
        <f t="shared" si="104"/>
        <v>2.6624971565434863E-3</v>
      </c>
      <c r="AJ97" s="228">
        <f t="shared" si="105"/>
        <v>7.0888911086021493E-6</v>
      </c>
      <c r="AK97">
        <f t="shared" si="106"/>
        <v>0.20695712799948832</v>
      </c>
      <c r="AL97" s="246">
        <f t="shared" si="107"/>
        <v>7.0888911086021493E-6</v>
      </c>
      <c r="AM97">
        <f t="shared" si="108"/>
        <v>0.20429463084294483</v>
      </c>
      <c r="AN97">
        <f t="shared" si="109"/>
        <v>1.3629892215216897</v>
      </c>
      <c r="AO97">
        <f t="shared" si="110"/>
        <v>0.54968820096037307</v>
      </c>
      <c r="AP97">
        <f t="shared" si="111"/>
        <v>-5.8860003787400993E-2</v>
      </c>
      <c r="AQ97">
        <f t="shared" si="112"/>
        <v>-0.16075438376340306</v>
      </c>
      <c r="AR97">
        <f t="shared" si="113"/>
        <v>-8.0550732453053914E-2</v>
      </c>
      <c r="AS97" s="228">
        <f t="shared" si="115"/>
        <v>12.456945572756991</v>
      </c>
      <c r="AT97" s="228">
        <f t="shared" si="115"/>
        <v>12.457006559638314</v>
      </c>
      <c r="AU97" s="228">
        <f t="shared" si="115"/>
        <v>12.457173401586791</v>
      </c>
      <c r="AV97" s="228">
        <f t="shared" si="115"/>
        <v>12.457629815900969</v>
      </c>
      <c r="AW97" s="228">
        <f t="shared" si="115"/>
        <v>12.458878271042268</v>
      </c>
      <c r="AX97" s="228">
        <f t="shared" si="115"/>
        <v>12.462292385776486</v>
      </c>
      <c r="AY97" s="228">
        <f t="shared" si="115"/>
        <v>12.471622773863309</v>
      </c>
      <c r="AZ97" s="228">
        <f t="shared" si="114"/>
        <v>12.497081944221987</v>
      </c>
    </row>
    <row r="98" spans="1:52" x14ac:dyDescent="0.2">
      <c r="A98" s="30" t="s">
        <v>252</v>
      </c>
      <c r="B98" s="43" t="s">
        <v>71</v>
      </c>
      <c r="C98" s="30">
        <v>56356.470300000001</v>
      </c>
      <c r="D98" s="30">
        <v>2E-3</v>
      </c>
      <c r="E98" s="248">
        <f t="shared" si="94"/>
        <v>43088.502959391648</v>
      </c>
      <c r="F98" s="264">
        <f t="shared" si="116"/>
        <v>43087.5</v>
      </c>
      <c r="G98" s="228">
        <f t="shared" si="52"/>
        <v>0.371649120002985</v>
      </c>
      <c r="H98" s="249"/>
      <c r="I98" s="247"/>
      <c r="J98" s="228">
        <f t="shared" si="89"/>
        <v>0.371649120002985</v>
      </c>
      <c r="K98" s="228"/>
      <c r="L98" s="228">
        <f t="shared" si="95"/>
        <v>0.12313112594066547</v>
      </c>
      <c r="M98" s="245">
        <f t="shared" si="96"/>
        <v>41337.970300000001</v>
      </c>
      <c r="N98" s="273">
        <f t="shared" si="97"/>
        <v>6.1761193372759086E-2</v>
      </c>
      <c r="O98" s="252">
        <v>1</v>
      </c>
      <c r="P98">
        <f>O98*N98</f>
        <v>6.1761193372759086E-2</v>
      </c>
      <c r="Q98">
        <f t="shared" si="99"/>
        <v>6.1761193372759086E-2</v>
      </c>
      <c r="S98" s="285"/>
      <c r="T98" s="286">
        <v>1.0956387109866594E-11</v>
      </c>
      <c r="U98" s="286">
        <v>1.2342247374141967E-21</v>
      </c>
      <c r="V98" s="286">
        <v>3.5703169866070588E-28</v>
      </c>
      <c r="W98" s="286">
        <v>1.0778884361121282E-14</v>
      </c>
      <c r="X98" s="286">
        <v>7.1423090621994014E-8</v>
      </c>
      <c r="Y98" s="286">
        <v>3.3959939574174794E-7</v>
      </c>
      <c r="Z98" s="286">
        <v>6.197910163445623E-9</v>
      </c>
      <c r="AA98" s="286">
        <v>0.10150756694028819</v>
      </c>
      <c r="AB98" s="286">
        <v>3.2357921737089273E-10</v>
      </c>
      <c r="AC98" s="286">
        <v>5.8057528191261634E-9</v>
      </c>
      <c r="AD98" s="286">
        <v>1.3874710076876375E-21</v>
      </c>
      <c r="AE98">
        <f t="shared" si="100"/>
        <v>43087.5</v>
      </c>
      <c r="AF98" s="228">
        <f t="shared" si="101"/>
        <v>0.37165628391313799</v>
      </c>
      <c r="AG98" s="228">
        <f t="shared" si="102"/>
        <v>0.12312396203051246</v>
      </c>
      <c r="AH98" s="228">
        <f t="shared" si="103"/>
        <v>0.24851799406231953</v>
      </c>
      <c r="AI98" s="228">
        <f t="shared" si="104"/>
        <v>-7.1639101529852312E-6</v>
      </c>
      <c r="AJ98" s="228">
        <f t="shared" si="105"/>
        <v>5.132160868004488E-11</v>
      </c>
      <c r="AK98">
        <f t="shared" si="106"/>
        <v>0.24851799406231953</v>
      </c>
      <c r="AL98" s="246">
        <f t="shared" si="107"/>
        <v>5.132160868004488E-11</v>
      </c>
      <c r="AM98">
        <f t="shared" si="108"/>
        <v>0.24852515797247254</v>
      </c>
      <c r="AN98">
        <f t="shared" si="109"/>
        <v>1.3653956463160859</v>
      </c>
      <c r="AO98">
        <f t="shared" si="110"/>
        <v>0.75489378599326795</v>
      </c>
      <c r="AP98">
        <f t="shared" si="111"/>
        <v>4.1372655704281544E-2</v>
      </c>
      <c r="AQ98">
        <f t="shared" si="112"/>
        <v>0.11274682595194509</v>
      </c>
      <c r="AR98">
        <f t="shared" si="113"/>
        <v>5.6433206501337381E-2</v>
      </c>
      <c r="AS98" s="228">
        <f t="shared" si="115"/>
        <v>12.643071895042091</v>
      </c>
      <c r="AT98" s="228">
        <f t="shared" si="115"/>
        <v>12.64302845731344</v>
      </c>
      <c r="AU98" s="228">
        <f t="shared" si="115"/>
        <v>12.64290998609493</v>
      </c>
      <c r="AV98" s="228">
        <f t="shared" si="115"/>
        <v>12.642586875457864</v>
      </c>
      <c r="AW98" s="228">
        <f t="shared" si="115"/>
        <v>12.641705685103489</v>
      </c>
      <c r="AX98" s="228">
        <f t="shared" si="115"/>
        <v>12.639302790337545</v>
      </c>
      <c r="AY98" s="228">
        <f t="shared" si="115"/>
        <v>12.632752501925244</v>
      </c>
      <c r="AZ98" s="228">
        <f t="shared" si="114"/>
        <v>12.614910073607122</v>
      </c>
    </row>
    <row r="99" spans="1:52" x14ac:dyDescent="0.2">
      <c r="A99" s="30" t="s">
        <v>252</v>
      </c>
      <c r="B99" s="43" t="s">
        <v>71</v>
      </c>
      <c r="C99" s="30">
        <v>56418.538699999997</v>
      </c>
      <c r="D99" s="30">
        <v>3.8999999999999998E-3</v>
      </c>
      <c r="E99" s="248">
        <f t="shared" si="94"/>
        <v>43256.005265609994</v>
      </c>
      <c r="F99" s="264">
        <f t="shared" si="116"/>
        <v>43255</v>
      </c>
      <c r="G99" s="228">
        <f t="shared" si="52"/>
        <v>0.37250369499815861</v>
      </c>
      <c r="H99" s="249"/>
      <c r="I99" s="247"/>
      <c r="J99" s="228">
        <f t="shared" si="89"/>
        <v>0.37250369499815861</v>
      </c>
      <c r="K99" s="228"/>
      <c r="L99" s="228">
        <f t="shared" si="95"/>
        <v>0.12365691809168017</v>
      </c>
      <c r="M99" s="245">
        <f t="shared" si="96"/>
        <v>41400.038699999997</v>
      </c>
      <c r="N99" s="273">
        <f t="shared" si="97"/>
        <v>6.1924718376742655E-2</v>
      </c>
      <c r="O99" s="252">
        <v>1</v>
      </c>
      <c r="P99">
        <f>O99*N99</f>
        <v>6.1924718376742655E-2</v>
      </c>
      <c r="Q99">
        <f t="shared" si="99"/>
        <v>6.1924718376742655E-2</v>
      </c>
      <c r="S99" s="285"/>
      <c r="T99" s="286"/>
      <c r="U99" s="286"/>
      <c r="V99" s="286"/>
      <c r="W99" s="286"/>
      <c r="X99" s="286"/>
      <c r="Y99" s="286"/>
      <c r="Z99" s="286"/>
      <c r="AA99" s="286"/>
      <c r="AB99" s="286"/>
      <c r="AC99" s="286"/>
      <c r="AD99" s="286"/>
      <c r="AE99">
        <f t="shared" si="100"/>
        <v>43255</v>
      </c>
      <c r="AF99" s="228">
        <f t="shared" si="101"/>
        <v>0.37454827553332171</v>
      </c>
      <c r="AG99" s="228">
        <f t="shared" si="102"/>
        <v>0.12161233755651707</v>
      </c>
      <c r="AH99" s="228">
        <f t="shared" si="103"/>
        <v>0.24884677690647844</v>
      </c>
      <c r="AI99" s="228">
        <f t="shared" si="104"/>
        <v>-2.0445805351630986E-3</v>
      </c>
      <c r="AJ99" s="228">
        <f t="shared" si="105"/>
        <v>4.1803095647678227E-6</v>
      </c>
      <c r="AK99">
        <f t="shared" si="106"/>
        <v>0.24884677690647844</v>
      </c>
      <c r="AL99" s="246">
        <f t="shared" si="107"/>
        <v>4.1803095647678227E-6</v>
      </c>
      <c r="AM99">
        <f t="shared" si="108"/>
        <v>0.25089135744164154</v>
      </c>
      <c r="AN99">
        <f t="shared" si="109"/>
        <v>1.3646776363798487</v>
      </c>
      <c r="AO99">
        <f t="shared" si="110"/>
        <v>0.76541702979888204</v>
      </c>
      <c r="AP99">
        <f t="shared" si="111"/>
        <v>4.7285267379828196E-2</v>
      </c>
      <c r="AQ99">
        <f t="shared" si="112"/>
        <v>0.12894378194222958</v>
      </c>
      <c r="AR99">
        <f t="shared" si="113"/>
        <v>6.4561368228780378E-2</v>
      </c>
      <c r="AS99" s="228">
        <f t="shared" si="115"/>
        <v>12.654106021512336</v>
      </c>
      <c r="AT99" s="228">
        <f t="shared" si="115"/>
        <v>12.654056570801787</v>
      </c>
      <c r="AU99" s="228">
        <f t="shared" si="115"/>
        <v>12.653921577526937</v>
      </c>
      <c r="AV99" s="228">
        <f t="shared" si="115"/>
        <v>12.653553073581644</v>
      </c>
      <c r="AW99" s="228">
        <f t="shared" si="115"/>
        <v>12.652547193683409</v>
      </c>
      <c r="AX99" s="228">
        <f t="shared" si="115"/>
        <v>12.649801954289464</v>
      </c>
      <c r="AY99" s="228">
        <f t="shared" si="115"/>
        <v>12.642312813396821</v>
      </c>
      <c r="AZ99" s="228">
        <f t="shared" si="114"/>
        <v>12.621902531241139</v>
      </c>
    </row>
    <row r="100" spans="1:52" x14ac:dyDescent="0.2">
      <c r="A100" s="30" t="s">
        <v>252</v>
      </c>
      <c r="B100" s="43" t="s">
        <v>71</v>
      </c>
      <c r="C100" s="30">
        <v>56356.657399999996</v>
      </c>
      <c r="D100" s="30">
        <v>8.0000000000000004E-4</v>
      </c>
      <c r="E100" s="248">
        <f t="shared" si="94"/>
        <v>43089.007881082762</v>
      </c>
      <c r="F100" s="264">
        <f t="shared" si="116"/>
        <v>43088</v>
      </c>
      <c r="G100" s="228">
        <f t="shared" si="52"/>
        <v>0.37347286500153132</v>
      </c>
      <c r="H100" s="249"/>
      <c r="I100" s="247"/>
      <c r="J100" s="228">
        <f t="shared" si="89"/>
        <v>0.37347286500153132</v>
      </c>
      <c r="K100" s="228"/>
      <c r="L100" s="228">
        <f t="shared" si="95"/>
        <v>0.12313268873813157</v>
      </c>
      <c r="M100" s="245">
        <f t="shared" si="96"/>
        <v>41338.157399999996</v>
      </c>
      <c r="N100" s="273">
        <f t="shared" si="97"/>
        <v>6.267020385159007E-2</v>
      </c>
      <c r="O100" s="252">
        <v>1</v>
      </c>
      <c r="P100">
        <f>O100*N100</f>
        <v>6.267020385159007E-2</v>
      </c>
      <c r="Q100">
        <f t="shared" si="99"/>
        <v>6.267020385159007E-2</v>
      </c>
      <c r="S100" s="285"/>
      <c r="T100" s="286"/>
      <c r="U100" s="286"/>
      <c r="V100" s="286"/>
      <c r="W100" s="286"/>
      <c r="X100" s="286"/>
      <c r="Y100" s="286"/>
      <c r="Z100" s="286"/>
      <c r="AA100" s="286"/>
      <c r="AB100" s="286"/>
      <c r="AC100" s="286"/>
      <c r="AD100" s="286"/>
      <c r="AE100">
        <f t="shared" si="100"/>
        <v>43088</v>
      </c>
      <c r="AF100" s="228">
        <f t="shared" si="101"/>
        <v>0.3716649569668169</v>
      </c>
      <c r="AG100" s="228">
        <f t="shared" si="102"/>
        <v>0.12494059677284597</v>
      </c>
      <c r="AH100" s="228">
        <f t="shared" si="103"/>
        <v>0.25034017626339977</v>
      </c>
      <c r="AI100" s="228">
        <f t="shared" si="104"/>
        <v>1.8079080347144227E-3</v>
      </c>
      <c r="AJ100" s="228">
        <f t="shared" si="105"/>
        <v>3.2685314619849666E-6</v>
      </c>
      <c r="AK100">
        <f t="shared" si="106"/>
        <v>0.25034017626339977</v>
      </c>
      <c r="AL100" s="246">
        <f t="shared" si="107"/>
        <v>3.2685314619849666E-6</v>
      </c>
      <c r="AM100">
        <f t="shared" si="108"/>
        <v>0.24853226822868535</v>
      </c>
      <c r="AN100">
        <f t="shared" si="109"/>
        <v>1.3653936445363826</v>
      </c>
      <c r="AO100">
        <f t="shared" si="110"/>
        <v>0.75492551091862969</v>
      </c>
      <c r="AP100">
        <f t="shared" si="111"/>
        <v>4.1390331228377202E-2</v>
      </c>
      <c r="AQ100">
        <f t="shared" si="112"/>
        <v>0.11279519974262171</v>
      </c>
      <c r="AR100">
        <f t="shared" si="113"/>
        <v>5.6457470457969325E-2</v>
      </c>
      <c r="AS100" s="228">
        <f t="shared" si="115"/>
        <v>12.643104841089505</v>
      </c>
      <c r="AT100" s="228">
        <f t="shared" si="115"/>
        <v>12.643061385278695</v>
      </c>
      <c r="AU100" s="228">
        <f t="shared" si="115"/>
        <v>12.642942864443901</v>
      </c>
      <c r="AV100" s="228">
        <f t="shared" si="115"/>
        <v>12.642619617674828</v>
      </c>
      <c r="AW100" s="228">
        <f t="shared" si="115"/>
        <v>12.641738053880564</v>
      </c>
      <c r="AX100" s="228">
        <f t="shared" si="115"/>
        <v>12.639334135101855</v>
      </c>
      <c r="AY100" s="228">
        <f t="shared" si="115"/>
        <v>12.632781041529109</v>
      </c>
      <c r="AZ100" s="228">
        <f t="shared" si="114"/>
        <v>12.614930946614985</v>
      </c>
    </row>
    <row r="101" spans="1:52" x14ac:dyDescent="0.2">
      <c r="A101" s="30" t="s">
        <v>252</v>
      </c>
      <c r="B101" s="43" t="s">
        <v>71</v>
      </c>
      <c r="C101" s="30">
        <v>56400.569499999998</v>
      </c>
      <c r="D101" s="30">
        <v>2E-3</v>
      </c>
      <c r="E101" s="248">
        <f t="shared" si="94"/>
        <v>43207.512273348249</v>
      </c>
      <c r="F101" s="264">
        <f t="shared" si="116"/>
        <v>43206.5</v>
      </c>
      <c r="G101" s="228">
        <f t="shared" si="52"/>
        <v>0.37510042999929283</v>
      </c>
      <c r="H101" s="249"/>
      <c r="I101" s="247"/>
      <c r="J101" s="228">
        <f t="shared" si="89"/>
        <v>0.37510042999929283</v>
      </c>
      <c r="K101" s="228"/>
      <c r="L101" s="228">
        <f t="shared" si="95"/>
        <v>0.12350420852839858</v>
      </c>
      <c r="M101" s="245">
        <f t="shared" si="96"/>
        <v>41382.069499999998</v>
      </c>
      <c r="N101" s="273">
        <f t="shared" si="97"/>
        <v>6.330065865843125E-2</v>
      </c>
      <c r="O101" s="252">
        <v>1</v>
      </c>
      <c r="P101">
        <f>O101*N101</f>
        <v>6.330065865843125E-2</v>
      </c>
      <c r="Q101">
        <f t="shared" si="99"/>
        <v>6.330065865843125E-2</v>
      </c>
      <c r="S101" s="285"/>
      <c r="T101" s="286">
        <v>1.2099204187811654E-11</v>
      </c>
      <c r="U101" s="286">
        <v>1.2964655484121182E-21</v>
      </c>
      <c r="V101" s="286">
        <v>3.7466361623377962E-28</v>
      </c>
      <c r="W101" s="286">
        <v>1.112865763896405E-14</v>
      </c>
      <c r="X101" s="286">
        <v>7.2426693836600283E-8</v>
      </c>
      <c r="Y101" s="286">
        <v>3.3040950552237507E-7</v>
      </c>
      <c r="Z101" s="286">
        <v>5.9770197022033163E-9</v>
      </c>
      <c r="AA101" s="286">
        <v>9.3367792098627597E-2</v>
      </c>
      <c r="AB101" s="286">
        <v>3.3407931735999984E-10</v>
      </c>
      <c r="AC101" s="286">
        <v>5.6849903822664723E-9</v>
      </c>
      <c r="AD101" s="286">
        <v>1.4559909025152874E-21</v>
      </c>
      <c r="AE101">
        <f t="shared" si="100"/>
        <v>43206.5</v>
      </c>
      <c r="AF101" s="228">
        <f t="shared" si="101"/>
        <v>0.37371368427838869</v>
      </c>
      <c r="AG101" s="228">
        <f t="shared" si="102"/>
        <v>0.12489095424930269</v>
      </c>
      <c r="AH101" s="228">
        <f t="shared" si="103"/>
        <v>0.25159622147089422</v>
      </c>
      <c r="AI101" s="228">
        <f t="shared" si="104"/>
        <v>1.3867457209041367E-3</v>
      </c>
      <c r="AJ101" s="228">
        <f t="shared" si="105"/>
        <v>1.9230636944459337E-6</v>
      </c>
      <c r="AK101">
        <f t="shared" si="106"/>
        <v>0.25159622147089422</v>
      </c>
      <c r="AL101" s="246">
        <f t="shared" si="107"/>
        <v>1.9230636944459337E-6</v>
      </c>
      <c r="AM101">
        <f t="shared" si="108"/>
        <v>0.25020947574999014</v>
      </c>
      <c r="AN101">
        <f t="shared" si="109"/>
        <v>1.3648953063970841</v>
      </c>
      <c r="AO101">
        <f t="shared" si="110"/>
        <v>0.76239167146774134</v>
      </c>
      <c r="AP101">
        <f t="shared" si="111"/>
        <v>4.5575106759646704E-2</v>
      </c>
      <c r="AQ101">
        <f t="shared" si="112"/>
        <v>0.12425567637333522</v>
      </c>
      <c r="AR101">
        <f t="shared" si="113"/>
        <v>6.2207896885947349E-2</v>
      </c>
      <c r="AS101" s="228">
        <f t="shared" ref="AS101:AY110" si="117">$AZ101+$AG$7*SIN(AT101)</f>
        <v>12.650911661536004</v>
      </c>
      <c r="AT101" s="228">
        <f t="shared" si="117"/>
        <v>12.650863942427913</v>
      </c>
      <c r="AU101" s="228">
        <f t="shared" si="117"/>
        <v>12.65073371201014</v>
      </c>
      <c r="AV101" s="228">
        <f t="shared" si="117"/>
        <v>12.650378306922811</v>
      </c>
      <c r="AW101" s="228">
        <f t="shared" si="117"/>
        <v>12.649408443293959</v>
      </c>
      <c r="AX101" s="228">
        <f t="shared" si="117"/>
        <v>12.646762181584149</v>
      </c>
      <c r="AY101" s="228">
        <f t="shared" si="117"/>
        <v>12.63954470090094</v>
      </c>
      <c r="AZ101" s="228">
        <f t="shared" si="114"/>
        <v>12.619877849478453</v>
      </c>
    </row>
    <row r="102" spans="1:52" x14ac:dyDescent="0.2">
      <c r="A102" s="30" t="s">
        <v>252</v>
      </c>
      <c r="B102" s="43" t="s">
        <v>71</v>
      </c>
      <c r="C102" s="30">
        <v>56418.361400000002</v>
      </c>
      <c r="D102" s="30">
        <v>3.8E-3</v>
      </c>
      <c r="E102" s="248">
        <f t="shared" si="94"/>
        <v>43255.526790912852</v>
      </c>
      <c r="F102" s="264">
        <f t="shared" si="116"/>
        <v>43254.5</v>
      </c>
      <c r="G102" s="228">
        <f t="shared" si="52"/>
        <v>0.38047994999942603</v>
      </c>
      <c r="H102" s="249"/>
      <c r="I102" s="247"/>
      <c r="J102" s="228">
        <f t="shared" si="89"/>
        <v>0.38047994999942603</v>
      </c>
      <c r="K102" s="228"/>
      <c r="L102" s="228">
        <f t="shared" si="95"/>
        <v>0.12365534183152826</v>
      </c>
      <c r="M102" s="245">
        <f t="shared" si="96"/>
        <v>41399.861400000002</v>
      </c>
      <c r="N102" s="273">
        <f t="shared" si="97"/>
        <v>6.5958879360594219E-2</v>
      </c>
      <c r="O102" s="252">
        <v>1</v>
      </c>
      <c r="P102">
        <f>O102*N102</f>
        <v>6.5958879360594219E-2</v>
      </c>
      <c r="Q102">
        <f t="shared" si="99"/>
        <v>6.5958879360594219E-2</v>
      </c>
      <c r="S102" s="285"/>
      <c r="T102" s="286"/>
      <c r="U102" s="286"/>
      <c r="V102" s="286"/>
      <c r="W102" s="286"/>
      <c r="X102" s="286"/>
      <c r="Y102" s="286"/>
      <c r="Z102" s="286"/>
      <c r="AA102" s="286"/>
      <c r="AB102" s="286"/>
      <c r="AC102" s="286"/>
      <c r="AD102" s="286"/>
      <c r="AE102">
        <f t="shared" si="100"/>
        <v>43254.5</v>
      </c>
      <c r="AF102" s="228">
        <f t="shared" si="101"/>
        <v>0.37453968316442671</v>
      </c>
      <c r="AG102" s="228">
        <f t="shared" si="102"/>
        <v>0.12959560866652758</v>
      </c>
      <c r="AH102" s="228">
        <f t="shared" si="103"/>
        <v>0.25682460816789776</v>
      </c>
      <c r="AI102" s="228">
        <f t="shared" si="104"/>
        <v>5.9402668349993193E-3</v>
      </c>
      <c r="AJ102" s="228">
        <f t="shared" si="105"/>
        <v>3.5286770070992827E-5</v>
      </c>
      <c r="AK102">
        <f t="shared" si="106"/>
        <v>0.25682460816789776</v>
      </c>
      <c r="AL102" s="246">
        <f t="shared" si="107"/>
        <v>3.5286770070992827E-5</v>
      </c>
      <c r="AM102">
        <f t="shared" si="108"/>
        <v>0.25088434133289844</v>
      </c>
      <c r="AN102">
        <f t="shared" si="109"/>
        <v>1.3646799209366909</v>
      </c>
      <c r="AO102">
        <f t="shared" si="110"/>
        <v>0.76538593115647702</v>
      </c>
      <c r="AP102">
        <f t="shared" si="111"/>
        <v>4.7267644878753977E-2</v>
      </c>
      <c r="AQ102">
        <f t="shared" si="112"/>
        <v>0.12889545859000268</v>
      </c>
      <c r="AR102">
        <f t="shared" si="113"/>
        <v>6.4537105880529314E-2</v>
      </c>
      <c r="AS102" s="228">
        <f t="shared" si="117"/>
        <v>12.65407309255273</v>
      </c>
      <c r="AT102" s="228">
        <f t="shared" si="117"/>
        <v>12.654023659652744</v>
      </c>
      <c r="AU102" s="228">
        <f t="shared" si="117"/>
        <v>12.653888715387911</v>
      </c>
      <c r="AV102" s="228">
        <f t="shared" si="117"/>
        <v>12.653520346287848</v>
      </c>
      <c r="AW102" s="228">
        <f t="shared" si="117"/>
        <v>12.652514837310244</v>
      </c>
      <c r="AX102" s="228">
        <f t="shared" si="117"/>
        <v>12.649770617658335</v>
      </c>
      <c r="AY102" s="228">
        <f t="shared" si="117"/>
        <v>12.642284276576195</v>
      </c>
      <c r="AZ102" s="228">
        <f t="shared" si="114"/>
        <v>12.621881658233276</v>
      </c>
    </row>
    <row r="103" spans="1:52" x14ac:dyDescent="0.2">
      <c r="A103" s="141" t="s">
        <v>61</v>
      </c>
      <c r="B103" s="142" t="s">
        <v>71</v>
      </c>
      <c r="C103" s="141">
        <v>48132.203600000001</v>
      </c>
      <c r="D103" s="141" t="s">
        <v>238</v>
      </c>
      <c r="E103" s="248">
        <f t="shared" si="94"/>
        <v>20893.897665799112</v>
      </c>
      <c r="F103" s="248">
        <f t="shared" ref="F103:F113" si="118">ROUND(2*E103,0)/2</f>
        <v>20894</v>
      </c>
      <c r="G103" s="228">
        <f>+C103-(C$7+F103*C$8)+S103*K$9</f>
        <v>-3.7920194998150691E-2</v>
      </c>
      <c r="H103" s="249"/>
      <c r="I103" s="247"/>
      <c r="K103" s="228">
        <f t="shared" ref="K103:K134" si="119">G103</f>
        <v>-3.7920194998150691E-2</v>
      </c>
      <c r="L103" s="228">
        <f t="shared" si="95"/>
        <v>9.3471107239164325E-2</v>
      </c>
      <c r="M103" s="245">
        <f t="shared" si="96"/>
        <v>33113.703600000001</v>
      </c>
      <c r="N103" s="273">
        <f t="shared" si="97"/>
        <v>1.7263674303617461E-2</v>
      </c>
      <c r="O103" s="5">
        <v>1</v>
      </c>
      <c r="P103" s="228">
        <f t="shared" ref="P103:P119" si="120">+G103-L103</f>
        <v>-0.13139130223731502</v>
      </c>
      <c r="Q103">
        <f t="shared" si="99"/>
        <v>1.7263674303617461E-2</v>
      </c>
      <c r="S103" s="285"/>
      <c r="T103" s="286"/>
      <c r="U103" s="286"/>
      <c r="V103" s="286"/>
      <c r="W103" s="286"/>
      <c r="X103" s="286"/>
      <c r="Y103" s="286"/>
      <c r="Z103" s="286"/>
      <c r="AA103" s="286"/>
      <c r="AB103" s="286"/>
      <c r="AC103" s="286"/>
      <c r="AD103" s="286"/>
      <c r="AE103">
        <f t="shared" si="100"/>
        <v>20894</v>
      </c>
      <c r="AF103" s="228">
        <f t="shared" si="101"/>
        <v>-4.8139717487376749E-2</v>
      </c>
      <c r="AG103" s="228">
        <f t="shared" si="102"/>
        <v>0.10369062972839038</v>
      </c>
      <c r="AH103" s="228">
        <f t="shared" si="103"/>
        <v>-0.13139130223731502</v>
      </c>
      <c r="AI103" s="228">
        <f t="shared" si="104"/>
        <v>1.0219522489226057E-2</v>
      </c>
      <c r="AJ103" s="228">
        <f t="shared" si="105"/>
        <v>1.0443863990779715E-4</v>
      </c>
      <c r="AK103">
        <f t="shared" si="106"/>
        <v>-0.13139130223731502</v>
      </c>
      <c r="AL103" s="246">
        <f t="shared" si="107"/>
        <v>1.0443863990779715E-4</v>
      </c>
      <c r="AM103">
        <f t="shared" si="108"/>
        <v>-0.14161082472654107</v>
      </c>
      <c r="AN103">
        <f t="shared" si="109"/>
        <v>0.98839280055089285</v>
      </c>
      <c r="AO103">
        <f t="shared" si="110"/>
        <v>-0.75759501623904624</v>
      </c>
      <c r="AP103">
        <f t="shared" si="111"/>
        <v>-0.36754720500600158</v>
      </c>
      <c r="AQ103">
        <f t="shared" si="112"/>
        <v>-1.6023659944546262</v>
      </c>
      <c r="AR103">
        <f t="shared" si="113"/>
        <v>-1.0320786887275264</v>
      </c>
      <c r="AS103" s="228">
        <f t="shared" si="117"/>
        <v>11.342612178169741</v>
      </c>
      <c r="AT103" s="228">
        <f t="shared" si="117"/>
        <v>11.342614031258995</v>
      </c>
      <c r="AU103" s="228">
        <f t="shared" si="117"/>
        <v>11.34262884727392</v>
      </c>
      <c r="AV103" s="228">
        <f t="shared" si="117"/>
        <v>11.342747284024352</v>
      </c>
      <c r="AW103" s="228">
        <f t="shared" si="117"/>
        <v>11.343692657804384</v>
      </c>
      <c r="AX103" s="228">
        <f t="shared" si="117"/>
        <v>11.351152294357641</v>
      </c>
      <c r="AY103" s="228">
        <f t="shared" si="117"/>
        <v>11.405476464081424</v>
      </c>
      <c r="AZ103" s="228">
        <f t="shared" si="114"/>
        <v>11.688419873603928</v>
      </c>
    </row>
    <row r="104" spans="1:52" x14ac:dyDescent="0.2">
      <c r="A104" s="141" t="s">
        <v>61</v>
      </c>
      <c r="B104" s="142" t="s">
        <v>71</v>
      </c>
      <c r="C104" s="141">
        <v>48132.394099999998</v>
      </c>
      <c r="D104" s="141" t="s">
        <v>238</v>
      </c>
      <c r="E104" s="248">
        <f t="shared" si="94"/>
        <v>20894.411762977936</v>
      </c>
      <c r="F104" s="248">
        <f t="shared" si="118"/>
        <v>20894.5</v>
      </c>
      <c r="G104" s="228">
        <f t="shared" ref="G104:G167" si="121">+C104-(C$7+F104*C$8)+S104*K$9</f>
        <v>-3.2696449998184107E-2</v>
      </c>
      <c r="H104" s="249"/>
      <c r="I104" s="247"/>
      <c r="J104" s="228"/>
      <c r="K104" s="228">
        <f t="shared" si="119"/>
        <v>-3.2696449998184107E-2</v>
      </c>
      <c r="L104" s="228">
        <f t="shared" si="95"/>
        <v>9.3470880910180659E-2</v>
      </c>
      <c r="M104" s="245">
        <f t="shared" si="96"/>
        <v>33113.894099999998</v>
      </c>
      <c r="N104" s="273">
        <f t="shared" si="97"/>
        <v>1.5918195388540814E-2</v>
      </c>
      <c r="O104" s="5">
        <v>1</v>
      </c>
      <c r="P104" s="228">
        <f t="shared" si="120"/>
        <v>-0.12616733090836477</v>
      </c>
      <c r="Q104">
        <f t="shared" si="99"/>
        <v>1.5918195388540814E-2</v>
      </c>
      <c r="S104" s="285"/>
      <c r="T104" s="286">
        <v>3.9765334845243491E-8</v>
      </c>
      <c r="U104" s="286">
        <v>2.8864072135852538E-16</v>
      </c>
      <c r="V104" s="286">
        <v>1.8700099187841207E-25</v>
      </c>
      <c r="W104" s="286">
        <v>1.9891217202132431E-9</v>
      </c>
      <c r="X104" s="286">
        <v>8.1580880235930581E-8</v>
      </c>
      <c r="Y104" s="286">
        <v>4.2891039362757052E-2</v>
      </c>
      <c r="Z104" s="286">
        <v>4.950236139508922E-2</v>
      </c>
      <c r="AA104" s="286">
        <v>41339.257255550729</v>
      </c>
      <c r="AB104" s="286">
        <v>5.9712900483674274E-5</v>
      </c>
      <c r="AC104" s="286">
        <v>4.3023832214258252E-4</v>
      </c>
      <c r="AD104" s="286">
        <v>7.2670985689371297E-19</v>
      </c>
      <c r="AE104">
        <f t="shared" si="100"/>
        <v>20894.5</v>
      </c>
      <c r="AF104" s="228">
        <f t="shared" si="101"/>
        <v>-4.8132855031133487E-2</v>
      </c>
      <c r="AG104" s="228">
        <f t="shared" si="102"/>
        <v>0.10890728594313004</v>
      </c>
      <c r="AH104" s="228">
        <f t="shared" si="103"/>
        <v>-0.12616733090836477</v>
      </c>
      <c r="AI104" s="228">
        <f t="shared" si="104"/>
        <v>1.543640503294938E-2</v>
      </c>
      <c r="AJ104" s="228">
        <f t="shared" si="105"/>
        <v>2.3828260034126493E-4</v>
      </c>
      <c r="AK104">
        <f t="shared" si="106"/>
        <v>-0.12616733090836477</v>
      </c>
      <c r="AL104" s="246">
        <f t="shared" si="107"/>
        <v>2.3828260034126493E-4</v>
      </c>
      <c r="AM104">
        <f t="shared" si="108"/>
        <v>-0.14160373594131415</v>
      </c>
      <c r="AN104">
        <f t="shared" si="109"/>
        <v>0.98840212041095554</v>
      </c>
      <c r="AO104">
        <f t="shared" si="110"/>
        <v>-0.75757846491801628</v>
      </c>
      <c r="AP104">
        <f t="shared" si="111"/>
        <v>-0.36754749921039204</v>
      </c>
      <c r="AQ104">
        <f t="shared" si="112"/>
        <v>-1.6023406375584093</v>
      </c>
      <c r="AR104">
        <f t="shared" si="113"/>
        <v>-1.032052505711277</v>
      </c>
      <c r="AS104" s="228">
        <f t="shared" si="117"/>
        <v>11.342636035171674</v>
      </c>
      <c r="AT104" s="228">
        <f t="shared" si="117"/>
        <v>11.34263788890536</v>
      </c>
      <c r="AU104" s="228">
        <f t="shared" si="117"/>
        <v>11.342652709095056</v>
      </c>
      <c r="AV104" s="228">
        <f t="shared" si="117"/>
        <v>11.342771171399972</v>
      </c>
      <c r="AW104" s="228">
        <f t="shared" si="117"/>
        <v>11.343716686644658</v>
      </c>
      <c r="AX104" s="228">
        <f t="shared" si="117"/>
        <v>11.351176944853165</v>
      </c>
      <c r="AY104" s="228">
        <f t="shared" si="117"/>
        <v>11.405502239806902</v>
      </c>
      <c r="AZ104" s="228">
        <f t="shared" si="114"/>
        <v>11.688440746611791</v>
      </c>
    </row>
    <row r="105" spans="1:52" x14ac:dyDescent="0.2">
      <c r="A105" s="141" t="s">
        <v>61</v>
      </c>
      <c r="B105" s="142" t="s">
        <v>65</v>
      </c>
      <c r="C105" s="141">
        <v>48334.331899999997</v>
      </c>
      <c r="D105" s="141" t="s">
        <v>238</v>
      </c>
      <c r="E105" s="248">
        <f t="shared" si="94"/>
        <v>21439.375822187791</v>
      </c>
      <c r="F105" s="248">
        <f t="shared" si="118"/>
        <v>21439.5</v>
      </c>
      <c r="G105" s="228">
        <f t="shared" si="121"/>
        <v>-4.6014400002604816E-2</v>
      </c>
      <c r="H105" s="249"/>
      <c r="I105" s="247"/>
      <c r="J105" s="228"/>
      <c r="K105" s="228">
        <f t="shared" si="119"/>
        <v>-4.6014400002604816E-2</v>
      </c>
      <c r="L105" s="228">
        <f t="shared" si="95"/>
        <v>9.3248148921739632E-2</v>
      </c>
      <c r="M105" s="245">
        <f t="shared" si="96"/>
        <v>33315.831899999997</v>
      </c>
      <c r="N105" s="273">
        <f t="shared" si="97"/>
        <v>1.9394057532905431E-2</v>
      </c>
      <c r="O105" s="5">
        <v>1</v>
      </c>
      <c r="P105" s="228">
        <f t="shared" si="120"/>
        <v>-0.13926254892434445</v>
      </c>
      <c r="Q105">
        <f t="shared" si="99"/>
        <v>1.9394057532905431E-2</v>
      </c>
      <c r="S105" s="285"/>
      <c r="T105" s="286"/>
      <c r="U105" s="286"/>
      <c r="V105" s="286"/>
      <c r="W105" s="286"/>
      <c r="X105" s="286"/>
      <c r="Y105" s="286"/>
      <c r="Z105" s="286"/>
      <c r="AA105" s="286"/>
      <c r="AB105" s="286"/>
      <c r="AC105" s="286"/>
      <c r="AD105" s="286"/>
      <c r="AE105">
        <f t="shared" si="100"/>
        <v>21439.5</v>
      </c>
      <c r="AF105" s="228">
        <f t="shared" si="101"/>
        <v>-4.0541244271871724E-2</v>
      </c>
      <c r="AG105" s="228">
        <f t="shared" si="102"/>
        <v>8.777499319100654E-2</v>
      </c>
      <c r="AH105" s="228">
        <f t="shared" si="103"/>
        <v>-0.13926254892434445</v>
      </c>
      <c r="AI105" s="228">
        <f t="shared" si="104"/>
        <v>-5.4731557307330925E-3</v>
      </c>
      <c r="AJ105" s="228">
        <f t="shared" si="105"/>
        <v>2.995543365285649E-5</v>
      </c>
      <c r="AK105">
        <f t="shared" si="106"/>
        <v>-0.13926254892434445</v>
      </c>
      <c r="AL105" s="246">
        <f t="shared" si="107"/>
        <v>2.995543365285649E-5</v>
      </c>
      <c r="AM105">
        <f t="shared" si="108"/>
        <v>-0.13378939319361136</v>
      </c>
      <c r="AN105">
        <f t="shared" si="109"/>
        <v>0.99866958544490625</v>
      </c>
      <c r="AO105">
        <f t="shared" si="110"/>
        <v>-0.73905665162194478</v>
      </c>
      <c r="AP105">
        <f t="shared" si="111"/>
        <v>-0.3677280312729595</v>
      </c>
      <c r="AQ105">
        <f t="shared" si="112"/>
        <v>-1.5744142417679479</v>
      </c>
      <c r="AR105">
        <f t="shared" si="113"/>
        <v>-1.0036244754485393</v>
      </c>
      <c r="AS105" s="228">
        <f t="shared" si="117"/>
        <v>11.368774903887065</v>
      </c>
      <c r="AT105" s="228">
        <f t="shared" si="117"/>
        <v>11.368777575032286</v>
      </c>
      <c r="AU105" s="228">
        <f t="shared" si="117"/>
        <v>11.368797497361305</v>
      </c>
      <c r="AV105" s="228">
        <f t="shared" si="117"/>
        <v>11.368946053053296</v>
      </c>
      <c r="AW105" s="228">
        <f t="shared" si="117"/>
        <v>11.370052023716251</v>
      </c>
      <c r="AX105" s="228">
        <f t="shared" si="117"/>
        <v>11.378190028592137</v>
      </c>
      <c r="AY105" s="228">
        <f t="shared" si="117"/>
        <v>11.433670612914048</v>
      </c>
      <c r="AZ105" s="228">
        <f t="shared" si="114"/>
        <v>11.711192325182173</v>
      </c>
    </row>
    <row r="106" spans="1:52" x14ac:dyDescent="0.2">
      <c r="A106" s="141" t="s">
        <v>61</v>
      </c>
      <c r="B106" s="142" t="s">
        <v>71</v>
      </c>
      <c r="C106" s="141">
        <v>48363.236499999999</v>
      </c>
      <c r="D106" s="141" t="s">
        <v>238</v>
      </c>
      <c r="E106" s="248">
        <f t="shared" si="94"/>
        <v>21517.379881585475</v>
      </c>
      <c r="F106" s="248">
        <f t="shared" si="118"/>
        <v>21517.5</v>
      </c>
      <c r="G106" s="228">
        <f t="shared" si="121"/>
        <v>-4.4510179999633692E-2</v>
      </c>
      <c r="H106" s="249"/>
      <c r="I106" s="247"/>
      <c r="J106" s="228"/>
      <c r="K106" s="228">
        <f t="shared" si="119"/>
        <v>-4.4510179999633692E-2</v>
      </c>
      <c r="L106" s="228">
        <f t="shared" si="95"/>
        <v>9.3220189082747623E-2</v>
      </c>
      <c r="M106" s="245">
        <f t="shared" si="96"/>
        <v>33344.736499999999</v>
      </c>
      <c r="N106" s="273">
        <f t="shared" si="97"/>
        <v>1.896965456756898E-2</v>
      </c>
      <c r="O106" s="5">
        <v>1</v>
      </c>
      <c r="P106" s="228">
        <f t="shared" si="120"/>
        <v>-0.13773036908238132</v>
      </c>
      <c r="Q106">
        <f t="shared" si="99"/>
        <v>1.896965456756898E-2</v>
      </c>
      <c r="S106" s="285"/>
      <c r="T106" s="286">
        <v>1.0944250614789034E-7</v>
      </c>
      <c r="U106" s="286">
        <v>4.1832449140679556E-16</v>
      </c>
      <c r="V106" s="286">
        <v>3.0914713022337887E-25</v>
      </c>
      <c r="W106" s="286">
        <v>3.5832080329725788E-9</v>
      </c>
      <c r="X106" s="286">
        <v>1.2354623146718317E-7</v>
      </c>
      <c r="Y106" s="286">
        <v>8.3309200641088113E-2</v>
      </c>
      <c r="Z106" s="286">
        <v>7.2388471187236347E-2</v>
      </c>
      <c r="AA106" s="286">
        <v>74101.628458061125</v>
      </c>
      <c r="AB106" s="286">
        <v>1.0756694399881806E-4</v>
      </c>
      <c r="AC106" s="286">
        <v>8.474229555493802E-4</v>
      </c>
      <c r="AD106" s="286">
        <v>1.2013854285318414E-18</v>
      </c>
      <c r="AE106">
        <f t="shared" si="100"/>
        <v>21517.5</v>
      </c>
      <c r="AF106" s="228">
        <f t="shared" si="101"/>
        <v>-3.9436530506884004E-2</v>
      </c>
      <c r="AG106" s="228">
        <f t="shared" si="102"/>
        <v>8.8146539589997935E-2</v>
      </c>
      <c r="AH106" s="228">
        <f t="shared" si="103"/>
        <v>-0.13773036908238132</v>
      </c>
      <c r="AI106" s="228">
        <f t="shared" si="104"/>
        <v>-5.0736494927496878E-3</v>
      </c>
      <c r="AJ106" s="228">
        <f t="shared" si="105"/>
        <v>2.5741919175279164E-5</v>
      </c>
      <c r="AK106">
        <f t="shared" si="106"/>
        <v>-0.13773036908238132</v>
      </c>
      <c r="AL106" s="246">
        <f t="shared" si="107"/>
        <v>2.5741919175279164E-5</v>
      </c>
      <c r="AM106">
        <f t="shared" si="108"/>
        <v>-0.13265671958963163</v>
      </c>
      <c r="AN106">
        <f t="shared" si="109"/>
        <v>1.000156811697505</v>
      </c>
      <c r="AO106">
        <f t="shared" si="110"/>
        <v>-0.73632616822220998</v>
      </c>
      <c r="AP106">
        <f t="shared" si="111"/>
        <v>-0.36773040450425992</v>
      </c>
      <c r="AQ106">
        <f t="shared" si="112"/>
        <v>-1.5703698956755785</v>
      </c>
      <c r="AR106">
        <f t="shared" si="113"/>
        <v>-0.99957365977659063</v>
      </c>
      <c r="AS106" s="228">
        <f t="shared" si="117"/>
        <v>11.372538081412907</v>
      </c>
      <c r="AT106" s="228">
        <f t="shared" si="117"/>
        <v>11.372540889907365</v>
      </c>
      <c r="AU106" s="228">
        <f t="shared" si="117"/>
        <v>11.372561637357093</v>
      </c>
      <c r="AV106" s="228">
        <f t="shared" si="117"/>
        <v>11.372714873233978</v>
      </c>
      <c r="AW106" s="228">
        <f t="shared" si="117"/>
        <v>11.373844807735042</v>
      </c>
      <c r="AX106" s="228">
        <f t="shared" si="117"/>
        <v>11.382079674584006</v>
      </c>
      <c r="AY106" s="228">
        <f t="shared" si="117"/>
        <v>11.437713866870984</v>
      </c>
      <c r="AZ106" s="228">
        <f t="shared" si="114"/>
        <v>11.714448514408758</v>
      </c>
    </row>
    <row r="107" spans="1:52" x14ac:dyDescent="0.2">
      <c r="A107" s="141" t="s">
        <v>61</v>
      </c>
      <c r="B107" s="142" t="s">
        <v>65</v>
      </c>
      <c r="C107" s="141">
        <v>48364.165500000003</v>
      </c>
      <c r="D107" s="141" t="s">
        <v>238</v>
      </c>
      <c r="E107" s="248">
        <f t="shared" si="94"/>
        <v>21519.886948667558</v>
      </c>
      <c r="F107" s="248">
        <f t="shared" si="118"/>
        <v>21520</v>
      </c>
      <c r="G107" s="228">
        <f t="shared" si="121"/>
        <v>-4.1891454995493405E-2</v>
      </c>
      <c r="H107" s="249"/>
      <c r="I107" s="247"/>
      <c r="J107" s="228"/>
      <c r="K107" s="228">
        <f t="shared" si="119"/>
        <v>-4.1891454995493405E-2</v>
      </c>
      <c r="L107" s="228">
        <f t="shared" si="95"/>
        <v>9.3219309157807601E-2</v>
      </c>
      <c r="M107" s="245">
        <f t="shared" si="96"/>
        <v>33345.665500000003</v>
      </c>
      <c r="N107" s="273">
        <f t="shared" si="97"/>
        <v>1.8254918590088928E-2</v>
      </c>
      <c r="O107" s="5">
        <v>1</v>
      </c>
      <c r="P107" s="228">
        <f t="shared" si="120"/>
        <v>-0.13511076415330101</v>
      </c>
      <c r="Q107">
        <f t="shared" si="99"/>
        <v>1.8254918590088928E-2</v>
      </c>
      <c r="S107" s="285"/>
      <c r="T107" s="286"/>
      <c r="U107" s="286"/>
      <c r="V107" s="286"/>
      <c r="W107" s="286"/>
      <c r="X107" s="286"/>
      <c r="Y107" s="286"/>
      <c r="Z107" s="286"/>
      <c r="AA107" s="286"/>
      <c r="AB107" s="286"/>
      <c r="AC107" s="286"/>
      <c r="AD107" s="286"/>
      <c r="AE107">
        <f t="shared" si="100"/>
        <v>21520</v>
      </c>
      <c r="AF107" s="228">
        <f t="shared" si="101"/>
        <v>-3.9401047710783871E-2</v>
      </c>
      <c r="AG107" s="228">
        <f t="shared" si="102"/>
        <v>9.0728901873098067E-2</v>
      </c>
      <c r="AH107" s="228">
        <f t="shared" si="103"/>
        <v>-0.13511076415330101</v>
      </c>
      <c r="AI107" s="228">
        <f t="shared" si="104"/>
        <v>-2.4904072847095338E-3</v>
      </c>
      <c r="AJ107" s="228">
        <f t="shared" si="105"/>
        <v>6.2021284437343126E-6</v>
      </c>
      <c r="AK107">
        <f t="shared" si="106"/>
        <v>-0.13511076415330101</v>
      </c>
      <c r="AL107" s="246">
        <f t="shared" si="107"/>
        <v>6.2021284437343126E-6</v>
      </c>
      <c r="AM107">
        <f t="shared" si="108"/>
        <v>-0.13262035686859147</v>
      </c>
      <c r="AN107">
        <f t="shared" si="109"/>
        <v>1.0002045525670484</v>
      </c>
      <c r="AO107">
        <f t="shared" si="110"/>
        <v>-0.7362383184488227</v>
      </c>
      <c r="AP107">
        <f t="shared" si="111"/>
        <v>-0.36773038104706879</v>
      </c>
      <c r="AQ107">
        <f t="shared" si="112"/>
        <v>-1.5702400699379888</v>
      </c>
      <c r="AR107">
        <f t="shared" si="113"/>
        <v>-0.99944389779658493</v>
      </c>
      <c r="AS107" s="228">
        <f t="shared" si="117"/>
        <v>11.372658788766946</v>
      </c>
      <c r="AT107" s="228">
        <f t="shared" si="117"/>
        <v>11.372661601754659</v>
      </c>
      <c r="AU107" s="228">
        <f t="shared" si="117"/>
        <v>11.37268237606327</v>
      </c>
      <c r="AV107" s="228">
        <f t="shared" si="117"/>
        <v>11.372835763519712</v>
      </c>
      <c r="AW107" s="228">
        <f t="shared" si="117"/>
        <v>11.373966470126197</v>
      </c>
      <c r="AX107" s="228">
        <f t="shared" si="117"/>
        <v>11.382204440291645</v>
      </c>
      <c r="AY107" s="228">
        <f t="shared" si="117"/>
        <v>11.437843506917332</v>
      </c>
      <c r="AZ107" s="228">
        <f t="shared" si="114"/>
        <v>11.714552879448073</v>
      </c>
    </row>
    <row r="108" spans="1:52" x14ac:dyDescent="0.2">
      <c r="A108" s="141" t="s">
        <v>61</v>
      </c>
      <c r="B108" s="142" t="s">
        <v>71</v>
      </c>
      <c r="C108" s="141">
        <v>48500.173000000003</v>
      </c>
      <c r="D108" s="141" t="s">
        <v>238</v>
      </c>
      <c r="E108" s="248">
        <f t="shared" si="94"/>
        <v>21886.926696961262</v>
      </c>
      <c r="F108" s="248">
        <f t="shared" si="118"/>
        <v>21887</v>
      </c>
      <c r="G108" s="228">
        <f t="shared" si="121"/>
        <v>-2.7162624995980877E-2</v>
      </c>
      <c r="H108" s="249"/>
      <c r="I108" s="247"/>
      <c r="J108" s="228"/>
      <c r="K108" s="228">
        <f t="shared" si="119"/>
        <v>-2.7162624995980877E-2</v>
      </c>
      <c r="L108" s="228">
        <f t="shared" si="95"/>
        <v>9.3101068079009794E-2</v>
      </c>
      <c r="M108" s="245">
        <f t="shared" si="96"/>
        <v>33481.673000000003</v>
      </c>
      <c r="N108" s="273">
        <f t="shared" si="97"/>
        <v>1.4463355872035559E-2</v>
      </c>
      <c r="O108" s="5">
        <v>1</v>
      </c>
      <c r="P108" s="228">
        <f t="shared" si="120"/>
        <v>-0.12026369307499067</v>
      </c>
      <c r="Q108">
        <f t="shared" si="99"/>
        <v>1.4463355872035559E-2</v>
      </c>
      <c r="S108" s="285"/>
      <c r="T108" s="286"/>
      <c r="U108" s="286"/>
      <c r="V108" s="286"/>
      <c r="W108" s="286"/>
      <c r="X108" s="286"/>
      <c r="Y108" s="286"/>
      <c r="Z108" s="286"/>
      <c r="AA108" s="286"/>
      <c r="AB108" s="286"/>
      <c r="AC108" s="286"/>
      <c r="AD108" s="286"/>
      <c r="AE108">
        <f t="shared" si="100"/>
        <v>21887</v>
      </c>
      <c r="AF108" s="228">
        <f t="shared" si="101"/>
        <v>-3.414149089220346E-2</v>
      </c>
      <c r="AG108" s="228">
        <f t="shared" si="102"/>
        <v>0.10007993397523238</v>
      </c>
      <c r="AH108" s="228">
        <f t="shared" si="103"/>
        <v>-0.12026369307499067</v>
      </c>
      <c r="AI108" s="228">
        <f t="shared" si="104"/>
        <v>6.978865896222583E-3</v>
      </c>
      <c r="AJ108" s="228">
        <f t="shared" si="105"/>
        <v>4.8704569197458636E-5</v>
      </c>
      <c r="AK108">
        <f t="shared" si="106"/>
        <v>-0.12026369307499067</v>
      </c>
      <c r="AL108" s="246">
        <f t="shared" si="107"/>
        <v>4.8704569197458636E-5</v>
      </c>
      <c r="AM108">
        <f t="shared" si="108"/>
        <v>-0.12724255897121325</v>
      </c>
      <c r="AN108">
        <f t="shared" si="109"/>
        <v>1.0072622381944871</v>
      </c>
      <c r="AO108">
        <f t="shared" si="110"/>
        <v>-0.72311460591312549</v>
      </c>
      <c r="AP108">
        <f t="shared" si="111"/>
        <v>-0.36765872066793359</v>
      </c>
      <c r="AQ108">
        <f t="shared" si="112"/>
        <v>-1.5510462338130495</v>
      </c>
      <c r="AR108">
        <f t="shared" si="113"/>
        <v>-0.98044240345937328</v>
      </c>
      <c r="AS108" s="228">
        <f t="shared" si="117"/>
        <v>11.390441441272133</v>
      </c>
      <c r="AT108" s="228">
        <f t="shared" si="117"/>
        <v>11.390444978585395</v>
      </c>
      <c r="AU108" s="228">
        <f t="shared" si="117"/>
        <v>11.390469983267346</v>
      </c>
      <c r="AV108" s="228">
        <f t="shared" si="117"/>
        <v>11.390646694462903</v>
      </c>
      <c r="AW108" s="228">
        <f t="shared" si="117"/>
        <v>11.391893406481326</v>
      </c>
      <c r="AX108" s="228">
        <f t="shared" si="117"/>
        <v>11.400585787524397</v>
      </c>
      <c r="AY108" s="228">
        <f t="shared" si="117"/>
        <v>11.456907216671159</v>
      </c>
      <c r="AZ108" s="228">
        <f t="shared" si="114"/>
        <v>11.729873667219319</v>
      </c>
    </row>
    <row r="109" spans="1:52" x14ac:dyDescent="0.2">
      <c r="A109" s="141" t="s">
        <v>61</v>
      </c>
      <c r="B109" s="142" t="s">
        <v>71</v>
      </c>
      <c r="C109" s="141">
        <v>48774.391199999998</v>
      </c>
      <c r="D109" s="141" t="s">
        <v>238</v>
      </c>
      <c r="E109" s="248">
        <f t="shared" si="94"/>
        <v>22626.951909582262</v>
      </c>
      <c r="F109" s="248">
        <f t="shared" si="118"/>
        <v>22627</v>
      </c>
      <c r="G109" s="228">
        <f t="shared" si="121"/>
        <v>-1.782002500112867E-2</v>
      </c>
      <c r="H109" s="249"/>
      <c r="I109" s="247"/>
      <c r="J109" s="228"/>
      <c r="K109" s="228">
        <f t="shared" si="119"/>
        <v>-1.782002500112867E-2</v>
      </c>
      <c r="L109" s="228">
        <f t="shared" si="95"/>
        <v>9.292869092623518E-2</v>
      </c>
      <c r="M109" s="245">
        <f t="shared" si="96"/>
        <v>33755.891199999998</v>
      </c>
      <c r="N109" s="273">
        <f t="shared" si="97"/>
        <v>1.2265278079559936E-2</v>
      </c>
      <c r="O109" s="5">
        <v>1</v>
      </c>
      <c r="P109" s="228">
        <f t="shared" si="120"/>
        <v>-0.11074871592736385</v>
      </c>
      <c r="Q109">
        <f t="shared" si="99"/>
        <v>1.2265278079559936E-2</v>
      </c>
      <c r="S109" s="285"/>
      <c r="T109" s="286">
        <v>3.6964488306301327E-7</v>
      </c>
      <c r="U109" s="286">
        <v>1.6743401538420998E-15</v>
      </c>
      <c r="V109" s="286">
        <v>8.8864786394144228E-25</v>
      </c>
      <c r="W109" s="286">
        <v>1.9752058476498241E-8</v>
      </c>
      <c r="X109" s="286">
        <v>7.1514317047971974E-6</v>
      </c>
      <c r="Y109" s="286">
        <v>0.57532306821553325</v>
      </c>
      <c r="Z109" s="286">
        <v>0.28170143622260979</v>
      </c>
      <c r="AA109" s="286">
        <v>451950.64465656597</v>
      </c>
      <c r="AB109" s="286">
        <v>5.9295149722009255E-4</v>
      </c>
      <c r="AC109" s="286">
        <v>6.109467810306704E-3</v>
      </c>
      <c r="AD109" s="286">
        <v>3.4533996613966998E-18</v>
      </c>
      <c r="AE109">
        <f t="shared" si="100"/>
        <v>22627</v>
      </c>
      <c r="AF109" s="228">
        <f t="shared" si="101"/>
        <v>-2.3231271019042682E-2</v>
      </c>
      <c r="AG109" s="228">
        <f t="shared" si="102"/>
        <v>9.8339936944149192E-2</v>
      </c>
      <c r="AH109" s="228">
        <f t="shared" si="103"/>
        <v>-0.11074871592736385</v>
      </c>
      <c r="AI109" s="228">
        <f t="shared" si="104"/>
        <v>5.4112460179140121E-3</v>
      </c>
      <c r="AJ109" s="228">
        <f t="shared" si="105"/>
        <v>2.9281583466390254E-5</v>
      </c>
      <c r="AK109">
        <f t="shared" si="106"/>
        <v>-0.11074871592736385</v>
      </c>
      <c r="AL109" s="246">
        <f t="shared" si="107"/>
        <v>2.9281583466390254E-5</v>
      </c>
      <c r="AM109">
        <f t="shared" si="108"/>
        <v>-0.11615996194527786</v>
      </c>
      <c r="AN109">
        <f t="shared" si="109"/>
        <v>1.0217888626830836</v>
      </c>
      <c r="AO109">
        <f t="shared" si="110"/>
        <v>-0.69524737197510755</v>
      </c>
      <c r="AP109">
        <f t="shared" si="111"/>
        <v>-0.36708435059227573</v>
      </c>
      <c r="AQ109">
        <f t="shared" si="112"/>
        <v>-1.5115093325125497</v>
      </c>
      <c r="AR109">
        <f t="shared" si="113"/>
        <v>-0.94240349581154315</v>
      </c>
      <c r="AS109" s="228">
        <f t="shared" si="117"/>
        <v>11.426682230215048</v>
      </c>
      <c r="AT109" s="228">
        <f t="shared" si="117"/>
        <v>11.426687671648709</v>
      </c>
      <c r="AU109" s="228">
        <f t="shared" si="117"/>
        <v>11.426723080577233</v>
      </c>
      <c r="AV109" s="228">
        <f t="shared" si="117"/>
        <v>11.426953429824961</v>
      </c>
      <c r="AW109" s="228">
        <f t="shared" si="117"/>
        <v>11.428449139290464</v>
      </c>
      <c r="AX109" s="228">
        <f t="shared" si="117"/>
        <v>11.438045893973214</v>
      </c>
      <c r="AY109" s="228">
        <f t="shared" si="117"/>
        <v>11.495540224715016</v>
      </c>
      <c r="AZ109" s="228">
        <f t="shared" si="114"/>
        <v>11.760765718856167</v>
      </c>
    </row>
    <row r="110" spans="1:52" x14ac:dyDescent="0.2">
      <c r="A110" s="141" t="s">
        <v>61</v>
      </c>
      <c r="B110" s="142" t="s">
        <v>71</v>
      </c>
      <c r="C110" s="141">
        <v>48774.580699999999</v>
      </c>
      <c r="D110" s="141" t="s">
        <v>238</v>
      </c>
      <c r="E110" s="248">
        <f t="shared" si="94"/>
        <v>22627.463308088241</v>
      </c>
      <c r="F110" s="248">
        <f t="shared" si="118"/>
        <v>22627.5</v>
      </c>
      <c r="G110" s="228">
        <f t="shared" si="121"/>
        <v>-1.3596279997727834E-2</v>
      </c>
      <c r="H110" s="249"/>
      <c r="I110" s="247"/>
      <c r="J110" s="228"/>
      <c r="K110" s="228">
        <f t="shared" si="119"/>
        <v>-1.3596279997727834E-2</v>
      </c>
      <c r="L110" s="228">
        <f t="shared" si="95"/>
        <v>9.2928604302847162E-2</v>
      </c>
      <c r="M110" s="245">
        <f t="shared" si="96"/>
        <v>33756.080699999999</v>
      </c>
      <c r="N110" s="273">
        <f t="shared" si="97"/>
        <v>1.1347550975250888E-2</v>
      </c>
      <c r="O110" s="5">
        <v>1</v>
      </c>
      <c r="P110" s="228">
        <f t="shared" si="120"/>
        <v>-0.106524884300575</v>
      </c>
      <c r="Q110">
        <f t="shared" si="99"/>
        <v>1.1347550975250888E-2</v>
      </c>
      <c r="S110" s="285"/>
      <c r="T110" s="286"/>
      <c r="U110" s="286"/>
      <c r="V110" s="286"/>
      <c r="W110" s="286"/>
      <c r="X110" s="286"/>
      <c r="Y110" s="286"/>
      <c r="Z110" s="286"/>
      <c r="AA110" s="286"/>
      <c r="AB110" s="286"/>
      <c r="AC110" s="286"/>
      <c r="AD110" s="286"/>
      <c r="AE110">
        <f t="shared" si="100"/>
        <v>22627.5</v>
      </c>
      <c r="AF110" s="228">
        <f t="shared" si="101"/>
        <v>-2.3223761886799699E-2</v>
      </c>
      <c r="AG110" s="228">
        <f t="shared" si="102"/>
        <v>0.10255608619191903</v>
      </c>
      <c r="AH110" s="228">
        <f t="shared" si="103"/>
        <v>-0.106524884300575</v>
      </c>
      <c r="AI110" s="228">
        <f t="shared" si="104"/>
        <v>9.627481889071865E-3</v>
      </c>
      <c r="AJ110" s="228">
        <f t="shared" si="105"/>
        <v>9.2688407524406762E-5</v>
      </c>
      <c r="AK110">
        <f t="shared" si="106"/>
        <v>-0.106524884300575</v>
      </c>
      <c r="AL110" s="246">
        <f t="shared" si="107"/>
        <v>9.2688407524406762E-5</v>
      </c>
      <c r="AM110">
        <f t="shared" si="108"/>
        <v>-0.11615236618964686</v>
      </c>
      <c r="AN110">
        <f t="shared" si="109"/>
        <v>1.0217988105210045</v>
      </c>
      <c r="AO110">
        <f t="shared" si="110"/>
        <v>-0.69522789331222024</v>
      </c>
      <c r="AP110">
        <f t="shared" si="111"/>
        <v>-0.36708375998761433</v>
      </c>
      <c r="AQ110">
        <f t="shared" si="112"/>
        <v>-1.5114822328938735</v>
      </c>
      <c r="AR110">
        <f t="shared" si="113"/>
        <v>-0.9423779124132915</v>
      </c>
      <c r="AS110" s="228">
        <f t="shared" si="117"/>
        <v>11.42670689352124</v>
      </c>
      <c r="AT110" s="228">
        <f t="shared" si="117"/>
        <v>11.426712336466544</v>
      </c>
      <c r="AU110" s="228">
        <f t="shared" si="117"/>
        <v>11.426747753332391</v>
      </c>
      <c r="AV110" s="228">
        <f t="shared" si="117"/>
        <v>11.426978141852686</v>
      </c>
      <c r="AW110" s="228">
        <f t="shared" si="117"/>
        <v>11.428474025888333</v>
      </c>
      <c r="AX110" s="228">
        <f t="shared" si="117"/>
        <v>11.438071384047234</v>
      </c>
      <c r="AY110" s="228">
        <f t="shared" si="117"/>
        <v>11.495566414505438</v>
      </c>
      <c r="AZ110" s="228">
        <f t="shared" si="114"/>
        <v>11.760786591864029</v>
      </c>
    </row>
    <row r="111" spans="1:52" x14ac:dyDescent="0.2">
      <c r="A111" s="37" t="s">
        <v>44</v>
      </c>
      <c r="B111" s="37"/>
      <c r="C111" s="30">
        <v>49511.449699999997</v>
      </c>
      <c r="D111" s="30">
        <v>1E-3</v>
      </c>
      <c r="E111" s="248">
        <f t="shared" si="94"/>
        <v>24616.031675902017</v>
      </c>
      <c r="F111" s="248">
        <f t="shared" si="118"/>
        <v>24616</v>
      </c>
      <c r="G111" s="228">
        <f t="shared" si="121"/>
        <v>1.1737584994989447E-2</v>
      </c>
      <c r="H111" s="248"/>
      <c r="I111" s="228"/>
      <c r="J111" s="228"/>
      <c r="K111" s="247">
        <f t="shared" si="119"/>
        <v>1.1737584994989447E-2</v>
      </c>
      <c r="L111" s="228">
        <f t="shared" si="95"/>
        <v>9.290294515661171E-2</v>
      </c>
      <c r="M111" s="245">
        <f t="shared" si="96"/>
        <v>34492.949699999997</v>
      </c>
      <c r="N111" s="273">
        <f t="shared" si="97"/>
        <v>6.587815690165858E-3</v>
      </c>
      <c r="O111" s="5">
        <v>1</v>
      </c>
      <c r="P111" s="228">
        <f t="shared" si="120"/>
        <v>-8.1165360161622263E-2</v>
      </c>
      <c r="Q111">
        <f t="shared" si="99"/>
        <v>6.587815690165858E-3</v>
      </c>
      <c r="S111" s="285"/>
      <c r="T111" s="286"/>
      <c r="U111" s="286"/>
      <c r="V111" s="286"/>
      <c r="W111" s="286"/>
      <c r="X111" s="286"/>
      <c r="Y111" s="286"/>
      <c r="Z111" s="286"/>
      <c r="AA111" s="286"/>
      <c r="AB111" s="286"/>
      <c r="AC111" s="286"/>
      <c r="AD111" s="286"/>
      <c r="AE111">
        <f t="shared" si="100"/>
        <v>24616</v>
      </c>
      <c r="AF111" s="228">
        <f t="shared" si="101"/>
        <v>8.0871457450218259E-3</v>
      </c>
      <c r="AG111" s="228">
        <f t="shared" si="102"/>
        <v>9.6553384406579332E-2</v>
      </c>
      <c r="AH111" s="228">
        <f t="shared" si="103"/>
        <v>-8.1165360161622263E-2</v>
      </c>
      <c r="AI111" s="228">
        <f t="shared" si="104"/>
        <v>3.6504392499676214E-3</v>
      </c>
      <c r="AJ111" s="228">
        <f t="shared" si="105"/>
        <v>1.3325706717704171E-5</v>
      </c>
      <c r="AK111">
        <f t="shared" si="106"/>
        <v>-8.1165360161622263E-2</v>
      </c>
      <c r="AL111" s="246">
        <f t="shared" si="107"/>
        <v>1.3325706717704171E-5</v>
      </c>
      <c r="AM111">
        <f t="shared" si="108"/>
        <v>-8.4815799411589884E-2</v>
      </c>
      <c r="AN111">
        <f t="shared" si="109"/>
        <v>1.0627273235230088</v>
      </c>
      <c r="AO111">
        <f t="shared" si="110"/>
        <v>-0.61045355931896128</v>
      </c>
      <c r="AP111">
        <f t="shared" si="111"/>
        <v>-0.36234094147696705</v>
      </c>
      <c r="AQ111">
        <f t="shared" si="112"/>
        <v>-1.3993784320220453</v>
      </c>
      <c r="AR111">
        <f t="shared" si="113"/>
        <v>-0.84175724987824385</v>
      </c>
      <c r="AS111" s="228">
        <f t="shared" ref="AS111:AY120" si="122">$AZ111+$AG$7*SIN(AT111)</f>
        <v>11.526737236122894</v>
      </c>
      <c r="AT111" s="228">
        <f t="shared" si="122"/>
        <v>11.526751770033819</v>
      </c>
      <c r="AU111" s="228">
        <f t="shared" si="122"/>
        <v>11.526829789446506</v>
      </c>
      <c r="AV111" s="228">
        <f t="shared" si="122"/>
        <v>11.527248428133746</v>
      </c>
      <c r="AW111" s="228">
        <f t="shared" si="122"/>
        <v>11.529489703063499</v>
      </c>
      <c r="AX111" s="228">
        <f t="shared" si="122"/>
        <v>11.54134747023179</v>
      </c>
      <c r="AY111" s="228">
        <f t="shared" si="122"/>
        <v>11.600612453485464</v>
      </c>
      <c r="AZ111" s="228">
        <f t="shared" si="114"/>
        <v>11.843798544134124</v>
      </c>
    </row>
    <row r="112" spans="1:52" x14ac:dyDescent="0.2">
      <c r="A112" s="37" t="s">
        <v>45</v>
      </c>
      <c r="B112" s="25" t="s">
        <v>65</v>
      </c>
      <c r="C112" s="262">
        <v>49844.399599999997</v>
      </c>
      <c r="D112" s="30">
        <v>1.1999999999999999E-3</v>
      </c>
      <c r="E112" s="248">
        <f t="shared" si="94"/>
        <v>25514.554533026909</v>
      </c>
      <c r="F112" s="248">
        <f t="shared" si="118"/>
        <v>25514.5</v>
      </c>
      <c r="G112" s="228">
        <f t="shared" si="121"/>
        <v>2.0207349996780977E-2</v>
      </c>
      <c r="H112" s="248"/>
      <c r="I112" s="228"/>
      <c r="J112" s="228"/>
      <c r="K112" s="247">
        <f t="shared" si="119"/>
        <v>2.0207349996780977E-2</v>
      </c>
      <c r="L112" s="228">
        <f t="shared" si="95"/>
        <v>9.3100463672333184E-2</v>
      </c>
      <c r="M112" s="245">
        <f t="shared" si="96"/>
        <v>34825.899599999997</v>
      </c>
      <c r="N112" s="273">
        <f t="shared" si="97"/>
        <v>5.3134060213169765E-3</v>
      </c>
      <c r="O112" s="5">
        <v>1</v>
      </c>
      <c r="P112" s="228">
        <f t="shared" si="120"/>
        <v>-7.2893113675552207E-2</v>
      </c>
      <c r="Q112">
        <f t="shared" si="99"/>
        <v>5.3134060213169765E-3</v>
      </c>
      <c r="S112" s="285"/>
      <c r="T112" s="286"/>
      <c r="U112" s="286"/>
      <c r="V112" s="286"/>
      <c r="W112" s="286"/>
      <c r="X112" s="286"/>
      <c r="Y112" s="286"/>
      <c r="Z112" s="286"/>
      <c r="AA112" s="286"/>
      <c r="AB112" s="286"/>
      <c r="AC112" s="286"/>
      <c r="AD112" s="286"/>
      <c r="AE112">
        <f t="shared" si="100"/>
        <v>25514.5</v>
      </c>
      <c r="AF112" s="228">
        <f t="shared" si="101"/>
        <v>2.3164442420395989E-2</v>
      </c>
      <c r="AG112" s="228">
        <f t="shared" si="102"/>
        <v>9.0143371248718171E-2</v>
      </c>
      <c r="AH112" s="228">
        <f t="shared" si="103"/>
        <v>-7.2893113675552207E-2</v>
      </c>
      <c r="AI112" s="228">
        <f t="shared" si="104"/>
        <v>-2.9570924236150126E-3</v>
      </c>
      <c r="AJ112" s="228">
        <f t="shared" si="105"/>
        <v>8.7443956018013085E-6</v>
      </c>
      <c r="AK112">
        <f t="shared" si="106"/>
        <v>-7.2893113675552207E-2</v>
      </c>
      <c r="AL112" s="246">
        <f t="shared" si="107"/>
        <v>8.7443956018013085E-6</v>
      </c>
      <c r="AM112">
        <f t="shared" si="108"/>
        <v>-6.9936021251937194E-2</v>
      </c>
      <c r="AN112">
        <f t="shared" si="109"/>
        <v>1.0820636025869366</v>
      </c>
      <c r="AO112">
        <f t="shared" si="110"/>
        <v>-0.56711060090657617</v>
      </c>
      <c r="AP112">
        <f t="shared" si="111"/>
        <v>-0.35845674790304677</v>
      </c>
      <c r="AQ112">
        <f t="shared" si="112"/>
        <v>-1.3457388520846205</v>
      </c>
      <c r="AR112">
        <f t="shared" si="113"/>
        <v>-0.79693529839556287</v>
      </c>
      <c r="AS112" s="228">
        <f t="shared" si="122"/>
        <v>11.573251540431921</v>
      </c>
      <c r="AT112" s="228">
        <f t="shared" si="122"/>
        <v>11.573272651443457</v>
      </c>
      <c r="AU112" s="228">
        <f t="shared" si="122"/>
        <v>11.573377768806575</v>
      </c>
      <c r="AV112" s="228">
        <f t="shared" si="122"/>
        <v>11.573900924181164</v>
      </c>
      <c r="AW112" s="228">
        <f t="shared" si="122"/>
        <v>11.576498391788506</v>
      </c>
      <c r="AX112" s="228">
        <f t="shared" si="122"/>
        <v>11.589245880609976</v>
      </c>
      <c r="AY112" s="228">
        <f t="shared" si="122"/>
        <v>11.64863619681139</v>
      </c>
      <c r="AZ112" s="228">
        <f t="shared" si="114"/>
        <v>11.881307339263458</v>
      </c>
    </row>
    <row r="113" spans="1:52" x14ac:dyDescent="0.2">
      <c r="A113" s="39" t="s">
        <v>61</v>
      </c>
      <c r="B113" s="43"/>
      <c r="C113" s="40">
        <v>50942.3992</v>
      </c>
      <c r="D113" s="40"/>
      <c r="E113" s="248">
        <f t="shared" si="94"/>
        <v>28477.69624808371</v>
      </c>
      <c r="F113" s="248">
        <f t="shared" si="118"/>
        <v>28477.5</v>
      </c>
      <c r="G113" s="228">
        <f t="shared" si="121"/>
        <v>7.2720219999609981E-2</v>
      </c>
      <c r="H113" s="248"/>
      <c r="I113" s="228"/>
      <c r="J113" s="228"/>
      <c r="K113" s="228">
        <f t="shared" si="119"/>
        <v>7.2720219999609981E-2</v>
      </c>
      <c r="L113" s="228">
        <f t="shared" si="95"/>
        <v>9.4674189362877526E-2</v>
      </c>
      <c r="M113" s="245">
        <f t="shared" si="96"/>
        <v>35923.8992</v>
      </c>
      <c r="N113" s="273">
        <f t="shared" si="97"/>
        <v>4.8197677080328996E-4</v>
      </c>
      <c r="O113" s="5">
        <v>1</v>
      </c>
      <c r="P113" s="228">
        <f t="shared" si="120"/>
        <v>-2.1953969363267545E-2</v>
      </c>
      <c r="Q113">
        <f t="shared" si="99"/>
        <v>4.8197677080328996E-4</v>
      </c>
      <c r="S113" s="285"/>
      <c r="T113" s="286"/>
      <c r="U113" s="286"/>
      <c r="V113" s="286"/>
      <c r="W113" s="286"/>
      <c r="X113" s="286"/>
      <c r="Y113" s="286"/>
      <c r="Z113" s="286"/>
      <c r="AA113" s="286"/>
      <c r="AB113" s="286"/>
      <c r="AC113" s="286"/>
      <c r="AD113" s="286"/>
      <c r="AE113">
        <f t="shared" si="100"/>
        <v>28477.5</v>
      </c>
      <c r="AF113" s="228">
        <f t="shared" si="101"/>
        <v>7.6713076818039724E-2</v>
      </c>
      <c r="AG113" s="228">
        <f t="shared" si="102"/>
        <v>9.0681332544447782E-2</v>
      </c>
      <c r="AH113" s="228">
        <f t="shared" si="103"/>
        <v>-2.1953969363267545E-2</v>
      </c>
      <c r="AI113" s="228">
        <f t="shared" si="104"/>
        <v>-3.9928568184297436E-3</v>
      </c>
      <c r="AJ113" s="228">
        <f t="shared" si="105"/>
        <v>1.5942905572480895E-5</v>
      </c>
      <c r="AK113">
        <f t="shared" si="106"/>
        <v>-2.1953969363267545E-2</v>
      </c>
      <c r="AL113" s="246">
        <f t="shared" si="107"/>
        <v>1.5942905572480895E-5</v>
      </c>
      <c r="AM113">
        <f t="shared" si="108"/>
        <v>-1.7961112544837801E-2</v>
      </c>
      <c r="AN113">
        <f t="shared" si="109"/>
        <v>1.1487303091325403</v>
      </c>
      <c r="AO113">
        <f t="shared" si="110"/>
        <v>-0.40013896527903531</v>
      </c>
      <c r="AP113">
        <f t="shared" si="111"/>
        <v>-0.33631082369158755</v>
      </c>
      <c r="AQ113">
        <f t="shared" si="112"/>
        <v>-1.1544138037378979</v>
      </c>
      <c r="AR113">
        <f t="shared" si="113"/>
        <v>-0.65118370679394821</v>
      </c>
      <c r="AS113" s="228">
        <f t="shared" si="122"/>
        <v>11.732760727417018</v>
      </c>
      <c r="AT113" s="228">
        <f t="shared" si="122"/>
        <v>11.732816852107108</v>
      </c>
      <c r="AU113" s="228">
        <f t="shared" si="122"/>
        <v>11.733043859440572</v>
      </c>
      <c r="AV113" s="228">
        <f t="shared" si="122"/>
        <v>11.733961457180829</v>
      </c>
      <c r="AW113" s="228">
        <f t="shared" si="122"/>
        <v>11.737661143691943</v>
      </c>
      <c r="AX113" s="228">
        <f t="shared" si="122"/>
        <v>11.752429485832041</v>
      </c>
      <c r="AY113" s="228">
        <f t="shared" si="122"/>
        <v>11.809240847631981</v>
      </c>
      <c r="AZ113" s="228">
        <f t="shared" si="114"/>
        <v>12.005000783858023</v>
      </c>
    </row>
    <row r="114" spans="1:52" x14ac:dyDescent="0.2">
      <c r="A114" s="30" t="s">
        <v>235</v>
      </c>
      <c r="B114" s="44"/>
      <c r="C114" s="30">
        <v>52049.479800000001</v>
      </c>
      <c r="D114" s="30">
        <v>1.2999999999999999E-3</v>
      </c>
      <c r="E114" s="248">
        <f t="shared" si="94"/>
        <v>31465.344611334578</v>
      </c>
      <c r="F114" s="250">
        <f t="shared" ref="F114:F146" si="123">ROUND(2*E114,0)/2-0.5</f>
        <v>31465</v>
      </c>
      <c r="G114" s="228">
        <f t="shared" si="121"/>
        <v>0.12769659500190755</v>
      </c>
      <c r="H114" s="248"/>
      <c r="I114" s="228"/>
      <c r="J114" s="228"/>
      <c r="K114" s="228">
        <f t="shared" si="119"/>
        <v>0.12769659500190755</v>
      </c>
      <c r="L114" s="228">
        <f t="shared" si="95"/>
        <v>9.7694028018356749E-2</v>
      </c>
      <c r="M114" s="245">
        <f t="shared" si="96"/>
        <v>37030.979800000001</v>
      </c>
      <c r="N114" s="273">
        <f t="shared" si="97"/>
        <v>9.0015402560245279E-4</v>
      </c>
      <c r="O114" s="5">
        <v>1</v>
      </c>
      <c r="P114" s="228">
        <f t="shared" si="120"/>
        <v>3.0002566983550805E-2</v>
      </c>
      <c r="Q114">
        <f t="shared" si="99"/>
        <v>9.0015402560245279E-4</v>
      </c>
      <c r="S114" s="285"/>
      <c r="T114" s="286">
        <v>1.1613284964224936E-9</v>
      </c>
      <c r="U114" s="286">
        <v>9.1265730012159129E-22</v>
      </c>
      <c r="V114" s="286">
        <v>2.9859247596496322E-28</v>
      </c>
      <c r="W114" s="286">
        <v>4.4396209567733033E-15</v>
      </c>
      <c r="X114" s="286">
        <v>1.1488485965063153E-7</v>
      </c>
      <c r="Y114" s="286">
        <v>2.0161100858146832E-5</v>
      </c>
      <c r="Z114" s="286">
        <v>8.8864083907795326E-7</v>
      </c>
      <c r="AA114" s="286">
        <v>6.4095854043760578</v>
      </c>
      <c r="AB114" s="286">
        <v>1.3327623026844566E-10</v>
      </c>
      <c r="AC114" s="286">
        <v>2.6967384722447197E-7</v>
      </c>
      <c r="AD114" s="286">
        <v>1.1603686873429905E-21</v>
      </c>
      <c r="AE114">
        <f t="shared" si="100"/>
        <v>31465</v>
      </c>
      <c r="AF114" s="228">
        <f t="shared" si="101"/>
        <v>0.13581617500763443</v>
      </c>
      <c r="AG114" s="228">
        <f t="shared" si="102"/>
        <v>8.9574448012629856E-2</v>
      </c>
      <c r="AH114" s="228">
        <f t="shared" si="103"/>
        <v>3.0002566983550805E-2</v>
      </c>
      <c r="AI114" s="228">
        <f t="shared" si="104"/>
        <v>-8.1195800057268785E-3</v>
      </c>
      <c r="AJ114" s="228">
        <f t="shared" si="105"/>
        <v>6.5927579469399691E-5</v>
      </c>
      <c r="AK114">
        <f t="shared" si="106"/>
        <v>3.0002566983550805E-2</v>
      </c>
      <c r="AL114" s="246">
        <f t="shared" si="107"/>
        <v>6.5927579469399691E-5</v>
      </c>
      <c r="AM114">
        <f t="shared" si="108"/>
        <v>3.8122146989277697E-2</v>
      </c>
      <c r="AN114">
        <f t="shared" si="109"/>
        <v>1.2177190988645146</v>
      </c>
      <c r="AO114">
        <f t="shared" si="110"/>
        <v>-0.19321349168160296</v>
      </c>
      <c r="AP114">
        <f t="shared" si="111"/>
        <v>-0.29635125944797136</v>
      </c>
      <c r="AQ114">
        <f t="shared" si="112"/>
        <v>-0.93718163322703407</v>
      </c>
      <c r="AR114">
        <f t="shared" si="113"/>
        <v>-0.50619436999820255</v>
      </c>
      <c r="AS114" s="228">
        <f t="shared" si="122"/>
        <v>11.903434156583698</v>
      </c>
      <c r="AT114" s="228">
        <f t="shared" si="122"/>
        <v>11.903540966724481</v>
      </c>
      <c r="AU114" s="228">
        <f t="shared" si="122"/>
        <v>11.903909396051924</v>
      </c>
      <c r="AV114" s="228">
        <f t="shared" si="122"/>
        <v>11.905179439325567</v>
      </c>
      <c r="AW114" s="228">
        <f t="shared" si="122"/>
        <v>11.909547936749522</v>
      </c>
      <c r="AX114" s="228">
        <f t="shared" si="122"/>
        <v>11.924463450280198</v>
      </c>
      <c r="AY114" s="228">
        <f t="shared" si="122"/>
        <v>11.97420033499543</v>
      </c>
      <c r="AZ114" s="228">
        <f t="shared" si="114"/>
        <v>12.129717005837861</v>
      </c>
    </row>
    <row r="115" spans="1:52" x14ac:dyDescent="0.2">
      <c r="A115" s="37" t="s">
        <v>236</v>
      </c>
      <c r="B115" s="37"/>
      <c r="C115" s="30">
        <v>52296.655899999998</v>
      </c>
      <c r="D115" s="30">
        <v>5.9999999999999995E-4</v>
      </c>
      <c r="E115" s="248">
        <f t="shared" si="94"/>
        <v>32132.392042749892</v>
      </c>
      <c r="F115" s="250">
        <f t="shared" si="123"/>
        <v>32132</v>
      </c>
      <c r="G115" s="228">
        <f t="shared" si="121"/>
        <v>0.14527242499752901</v>
      </c>
      <c r="H115" s="248"/>
      <c r="I115" s="247"/>
      <c r="J115" s="247"/>
      <c r="K115" s="247">
        <f t="shared" si="119"/>
        <v>0.14527242499752901</v>
      </c>
      <c r="L115" s="228">
        <f t="shared" si="95"/>
        <v>9.8564750996746872E-2</v>
      </c>
      <c r="M115" s="245">
        <f t="shared" si="96"/>
        <v>37278.155899999998</v>
      </c>
      <c r="N115" s="273">
        <f t="shared" si="97"/>
        <v>2.18160681056334E-3</v>
      </c>
      <c r="O115" s="43">
        <v>1</v>
      </c>
      <c r="P115" s="228">
        <f t="shared" si="120"/>
        <v>4.6707674000782143E-2</v>
      </c>
      <c r="Q115">
        <f t="shared" si="99"/>
        <v>2.18160681056334E-3</v>
      </c>
      <c r="S115" s="285"/>
      <c r="T115" s="286"/>
      <c r="U115" s="286"/>
      <c r="V115" s="286"/>
      <c r="W115" s="286"/>
      <c r="X115" s="286"/>
      <c r="Y115" s="286"/>
      <c r="Z115" s="286"/>
      <c r="AA115" s="286"/>
      <c r="AB115" s="286"/>
      <c r="AC115" s="286"/>
      <c r="AD115" s="286"/>
      <c r="AE115">
        <f t="shared" si="100"/>
        <v>32132</v>
      </c>
      <c r="AF115" s="228">
        <f t="shared" si="101"/>
        <v>0.14955452291631427</v>
      </c>
      <c r="AG115" s="228">
        <f t="shared" si="102"/>
        <v>9.4282653077961617E-2</v>
      </c>
      <c r="AH115" s="228">
        <f t="shared" si="103"/>
        <v>4.6707674000782143E-2</v>
      </c>
      <c r="AI115" s="228">
        <f t="shared" si="104"/>
        <v>-4.2820979187852548E-3</v>
      </c>
      <c r="AJ115" s="228">
        <f t="shared" si="105"/>
        <v>1.8336362586065012E-5</v>
      </c>
      <c r="AK115">
        <f t="shared" si="106"/>
        <v>4.6707674000782143E-2</v>
      </c>
      <c r="AL115" s="246">
        <f t="shared" si="107"/>
        <v>1.8336362586065012E-5</v>
      </c>
      <c r="AM115">
        <f t="shared" si="108"/>
        <v>5.0989771919567398E-2</v>
      </c>
      <c r="AN115">
        <f t="shared" si="109"/>
        <v>1.2328259015147904</v>
      </c>
      <c r="AO115">
        <f t="shared" si="110"/>
        <v>-0.14196291716027679</v>
      </c>
      <c r="AP115">
        <f t="shared" si="111"/>
        <v>-0.28463621443976567</v>
      </c>
      <c r="AQ115">
        <f t="shared" si="112"/>
        <v>-0.88518946425688216</v>
      </c>
      <c r="AR115">
        <f t="shared" si="113"/>
        <v>-0.47395422500854073</v>
      </c>
      <c r="AS115" s="228">
        <f t="shared" si="122"/>
        <v>11.942892981994492</v>
      </c>
      <c r="AT115" s="228">
        <f t="shared" si="122"/>
        <v>11.943010939269346</v>
      </c>
      <c r="AU115" s="228">
        <f t="shared" si="122"/>
        <v>11.94340595946832</v>
      </c>
      <c r="AV115" s="228">
        <f t="shared" si="122"/>
        <v>11.944728004287278</v>
      </c>
      <c r="AW115" s="228">
        <f t="shared" si="122"/>
        <v>11.949143528601924</v>
      </c>
      <c r="AX115" s="228">
        <f t="shared" si="122"/>
        <v>11.963792248288097</v>
      </c>
      <c r="AY115" s="228">
        <f t="shared" si="122"/>
        <v>12.01138258264776</v>
      </c>
      <c r="AZ115" s="228">
        <f t="shared" si="114"/>
        <v>12.157561598326748</v>
      </c>
    </row>
    <row r="116" spans="1:52" x14ac:dyDescent="0.2">
      <c r="A116" s="30" t="s">
        <v>70</v>
      </c>
      <c r="B116" s="44" t="s">
        <v>71</v>
      </c>
      <c r="C116" s="47">
        <v>52684.836300000003</v>
      </c>
      <c r="D116" s="30">
        <v>2.9999999999999997E-4</v>
      </c>
      <c r="E116" s="248">
        <f t="shared" si="94"/>
        <v>33179.963950979589</v>
      </c>
      <c r="F116" s="250">
        <f t="shared" si="123"/>
        <v>33179.5</v>
      </c>
      <c r="G116" s="228">
        <f t="shared" si="121"/>
        <v>0.17191820000152802</v>
      </c>
      <c r="H116" s="248"/>
      <c r="I116" s="228"/>
      <c r="J116" s="228"/>
      <c r="K116" s="228">
        <f t="shared" si="119"/>
        <v>0.17191820000152802</v>
      </c>
      <c r="L116" s="228">
        <f t="shared" si="95"/>
        <v>0.10007697015242287</v>
      </c>
      <c r="M116" s="245">
        <f t="shared" si="96"/>
        <v>37666.336300000003</v>
      </c>
      <c r="N116" s="273">
        <f t="shared" si="97"/>
        <v>5.1611623062319577E-3</v>
      </c>
      <c r="O116" s="252">
        <v>1</v>
      </c>
      <c r="P116" s="228">
        <f t="shared" si="120"/>
        <v>7.1841229849105154E-2</v>
      </c>
      <c r="Q116">
        <f t="shared" si="99"/>
        <v>5.1611623062319577E-3</v>
      </c>
      <c r="S116" s="285"/>
      <c r="T116" s="286"/>
      <c r="U116" s="286"/>
      <c r="V116" s="286"/>
      <c r="W116" s="286"/>
      <c r="X116" s="286"/>
      <c r="Y116" s="286"/>
      <c r="Z116" s="286"/>
      <c r="AA116" s="286"/>
      <c r="AB116" s="286"/>
      <c r="AC116" s="286"/>
      <c r="AD116" s="286"/>
      <c r="AE116">
        <f t="shared" si="100"/>
        <v>33179.5</v>
      </c>
      <c r="AF116" s="228">
        <f t="shared" si="101"/>
        <v>0.17141836586950121</v>
      </c>
      <c r="AG116" s="228">
        <f t="shared" si="102"/>
        <v>0.10057680428444968</v>
      </c>
      <c r="AH116" s="228">
        <f t="shared" si="103"/>
        <v>7.1841229849105154E-2</v>
      </c>
      <c r="AI116" s="228">
        <f t="shared" si="104"/>
        <v>4.9983413202681071E-4</v>
      </c>
      <c r="AJ116" s="228">
        <f t="shared" si="105"/>
        <v>2.4983415953899523E-7</v>
      </c>
      <c r="AK116">
        <f t="shared" si="106"/>
        <v>7.1841229849105154E-2</v>
      </c>
      <c r="AL116" s="246">
        <f t="shared" si="107"/>
        <v>2.4983415953899523E-7</v>
      </c>
      <c r="AM116">
        <f t="shared" si="108"/>
        <v>7.1341395717078343E-2</v>
      </c>
      <c r="AN116">
        <f t="shared" si="109"/>
        <v>1.2559462486919475</v>
      </c>
      <c r="AO116">
        <f t="shared" si="110"/>
        <v>-5.8184270776465985E-2</v>
      </c>
      <c r="AP116">
        <f t="shared" si="111"/>
        <v>-0.2640401347660899</v>
      </c>
      <c r="AQ116">
        <f t="shared" si="112"/>
        <v>-0.80096247958978073</v>
      </c>
      <c r="AR116">
        <f t="shared" si="113"/>
        <v>-0.42336059760776584</v>
      </c>
      <c r="AS116" s="228">
        <f t="shared" si="122"/>
        <v>12.005830490308398</v>
      </c>
      <c r="AT116" s="228">
        <f t="shared" si="122"/>
        <v>12.005963816757935</v>
      </c>
      <c r="AU116" s="228">
        <f t="shared" si="122"/>
        <v>12.006391798310501</v>
      </c>
      <c r="AV116" s="228">
        <f t="shared" si="122"/>
        <v>12.007764855930201</v>
      </c>
      <c r="AW116" s="228">
        <f t="shared" si="122"/>
        <v>12.01216200289076</v>
      </c>
      <c r="AX116" s="228">
        <f t="shared" si="122"/>
        <v>12.026164221171342</v>
      </c>
      <c r="AY116" s="228">
        <f t="shared" si="122"/>
        <v>12.070001927204013</v>
      </c>
      <c r="AZ116" s="228">
        <f t="shared" si="114"/>
        <v>12.201290549799177</v>
      </c>
    </row>
    <row r="117" spans="1:52" x14ac:dyDescent="0.2">
      <c r="A117" s="48" t="s">
        <v>90</v>
      </c>
      <c r="B117" s="44" t="s">
        <v>65</v>
      </c>
      <c r="C117" s="47">
        <v>52688.538399999998</v>
      </c>
      <c r="D117" s="47">
        <v>1E-4</v>
      </c>
      <c r="E117" s="248">
        <f t="shared" ref="E117:E148" si="124">+(C117-C$7)/C$8</f>
        <v>33189.954707755183</v>
      </c>
      <c r="F117" s="250">
        <f t="shared" si="123"/>
        <v>33189.5</v>
      </c>
      <c r="G117" s="228">
        <f t="shared" si="121"/>
        <v>0.16849309999815887</v>
      </c>
      <c r="H117" s="249"/>
      <c r="I117" s="247"/>
      <c r="J117" s="228"/>
      <c r="K117" s="228">
        <f t="shared" si="119"/>
        <v>0.16849309999815887</v>
      </c>
      <c r="L117" s="228">
        <f t="shared" ref="L117:L148" si="125">+D$11+D$12*F117+D$13*F117^2</f>
        <v>0.10009225911455157</v>
      </c>
      <c r="M117" s="245">
        <f t="shared" ref="M117:M148" si="126">+C117-15018.5</f>
        <v>37670.038399999998</v>
      </c>
      <c r="N117" s="273">
        <f t="shared" ref="N117:N148" si="127">+(L117-G117)^2</f>
        <v>4.6786750335845641E-3</v>
      </c>
      <c r="O117" s="252">
        <v>1</v>
      </c>
      <c r="P117" s="228">
        <f t="shared" si="120"/>
        <v>6.8400840883607303E-2</v>
      </c>
      <c r="Q117">
        <f t="shared" ref="Q117:Q148" si="128">O117*N117</f>
        <v>4.6786750335845641E-3</v>
      </c>
      <c r="S117" s="285"/>
      <c r="T117" s="286"/>
      <c r="U117" s="286"/>
      <c r="V117" s="286"/>
      <c r="W117" s="286"/>
      <c r="X117" s="286"/>
      <c r="Y117" s="286"/>
      <c r="Z117" s="286"/>
      <c r="AA117" s="286"/>
      <c r="AB117" s="286"/>
      <c r="AC117" s="286"/>
      <c r="AD117" s="286"/>
      <c r="AE117">
        <f t="shared" ref="AE117:AE148" si="129">F117</f>
        <v>33189.5</v>
      </c>
      <c r="AF117" s="228">
        <f t="shared" ref="AF117:AF148" si="130">AG$3+AG$4*AE117+AG$5*AE117^2+AM117</f>
        <v>0.17162850521163864</v>
      </c>
      <c r="AG117" s="228">
        <f t="shared" ref="AG117:AG148" si="131">IF(O117&lt;&gt;0,G117-AM117, -9999)</f>
        <v>9.6956853901071782E-2</v>
      </c>
      <c r="AH117" s="228">
        <f t="shared" ref="AH117:AH148" si="132">+G117-L117</f>
        <v>6.8400840883607303E-2</v>
      </c>
      <c r="AI117" s="228">
        <f t="shared" ref="AI117:AI148" si="133">IF(O117&lt;&gt;0,G117-AF117, -9999)</f>
        <v>-3.1354052134797694E-3</v>
      </c>
      <c r="AJ117" s="228">
        <f t="shared" ref="AJ117:AJ148" si="134">+(G117-AF117)^2*O117</f>
        <v>9.8307658527161183E-6</v>
      </c>
      <c r="AK117">
        <f t="shared" ref="AK117:AK148" si="135">IF(O117&lt;&gt;0,G117-L117, -9999)</f>
        <v>6.8400840883607303E-2</v>
      </c>
      <c r="AL117" s="246">
        <f t="shared" ref="AL117:AL148" si="136">+(G117-AF117)^2</f>
        <v>9.8307658527161183E-6</v>
      </c>
      <c r="AM117">
        <f t="shared" ref="AM117:AM148" si="137">$AG$6*($AG$11/AN117*AO117+$AG$12)</f>
        <v>7.1536246097087086E-2</v>
      </c>
      <c r="AN117">
        <f t="shared" ref="AN117:AN148" si="138">1+$AG$7*COS(AQ117)</f>
        <v>1.2561624376202716</v>
      </c>
      <c r="AO117">
        <f t="shared" ref="AO117:AO148" si="139">SIN(AQ117+RADIANS($AG$9))</f>
        <v>-5.736654076562589E-2</v>
      </c>
      <c r="AP117">
        <f t="shared" ref="AP117:AP148" si="140">$AG$7*SIN(AQ117)</f>
        <v>-0.26383040108982048</v>
      </c>
      <c r="AQ117">
        <f t="shared" ref="AQ117:AQ148" si="141">2*ATAN(AR117)</f>
        <v>-0.80014338133915952</v>
      </c>
      <c r="AR117">
        <f t="shared" ref="AR117:AR148" si="142">SQRT((1+$AG$7)/(1-$AG$7))*TAN(AS117/2)</f>
        <v>-0.42287772697089437</v>
      </c>
      <c r="AS117" s="228">
        <f t="shared" si="122"/>
        <v>12.006436917907843</v>
      </c>
      <c r="AT117" s="228">
        <f t="shared" si="122"/>
        <v>12.006570373458203</v>
      </c>
      <c r="AU117" s="228">
        <f t="shared" si="122"/>
        <v>12.006998606554545</v>
      </c>
      <c r="AV117" s="228">
        <f t="shared" si="122"/>
        <v>12.008371949660672</v>
      </c>
      <c r="AW117" s="228">
        <f t="shared" si="122"/>
        <v>12.012768352684416</v>
      </c>
      <c r="AX117" s="228">
        <f t="shared" si="122"/>
        <v>12.026763066321372</v>
      </c>
      <c r="AY117" s="228">
        <f t="shared" si="122"/>
        <v>12.070562794369581</v>
      </c>
      <c r="AZ117" s="228">
        <f t="shared" ref="AZ117:AZ148" si="143">RADIANS($AG$9)+$AG$18*(F117-AG$15)</f>
        <v>12.201708009956432</v>
      </c>
    </row>
    <row r="118" spans="1:52" x14ac:dyDescent="0.2">
      <c r="A118" s="37" t="s">
        <v>66</v>
      </c>
      <c r="B118" s="43" t="s">
        <v>65</v>
      </c>
      <c r="C118" s="30">
        <v>52717.4421</v>
      </c>
      <c r="D118" s="30">
        <v>8.0000000000000004E-4</v>
      </c>
      <c r="E118" s="248">
        <f t="shared" si="124"/>
        <v>33267.9563383473</v>
      </c>
      <c r="F118" s="250">
        <f t="shared" si="123"/>
        <v>33267.5</v>
      </c>
      <c r="G118" s="228">
        <f t="shared" si="121"/>
        <v>0.16909732000203803</v>
      </c>
      <c r="H118" s="248"/>
      <c r="I118" s="228"/>
      <c r="K118" s="228">
        <f t="shared" si="119"/>
        <v>0.16909732000203803</v>
      </c>
      <c r="L118" s="228">
        <f t="shared" si="125"/>
        <v>0.10021206635972602</v>
      </c>
      <c r="M118" s="245">
        <f t="shared" si="126"/>
        <v>37698.9421</v>
      </c>
      <c r="N118" s="273">
        <f t="shared" si="127"/>
        <v>4.7451781693656613E-3</v>
      </c>
      <c r="O118" s="252">
        <v>1</v>
      </c>
      <c r="P118" s="228">
        <f t="shared" si="120"/>
        <v>6.8885253642312017E-2</v>
      </c>
      <c r="Q118">
        <f t="shared" si="128"/>
        <v>4.7451781693656613E-3</v>
      </c>
      <c r="S118" s="285"/>
      <c r="T118" s="286"/>
      <c r="U118" s="286"/>
      <c r="V118" s="286"/>
      <c r="W118" s="286"/>
      <c r="X118" s="286"/>
      <c r="Y118" s="286"/>
      <c r="Z118" s="286"/>
      <c r="AA118" s="286"/>
      <c r="AB118" s="286"/>
      <c r="AC118" s="286"/>
      <c r="AD118" s="286"/>
      <c r="AE118">
        <f t="shared" si="129"/>
        <v>33267.5</v>
      </c>
      <c r="AF118" s="228">
        <f t="shared" si="130"/>
        <v>0.17326838351353313</v>
      </c>
      <c r="AG118" s="228">
        <f t="shared" si="131"/>
        <v>9.604100284823093E-2</v>
      </c>
      <c r="AH118" s="228">
        <f t="shared" si="132"/>
        <v>6.8885253642312017E-2</v>
      </c>
      <c r="AI118" s="228">
        <f t="shared" si="133"/>
        <v>-4.1710635114950989E-3</v>
      </c>
      <c r="AJ118" s="228">
        <f t="shared" si="134"/>
        <v>1.7397770816925824E-5</v>
      </c>
      <c r="AK118">
        <f t="shared" si="135"/>
        <v>6.8885253642312017E-2</v>
      </c>
      <c r="AL118" s="246">
        <f t="shared" si="136"/>
        <v>1.7397770816925824E-5</v>
      </c>
      <c r="AM118">
        <f t="shared" si="137"/>
        <v>7.3056317153807102E-2</v>
      </c>
      <c r="AN118">
        <f t="shared" si="138"/>
        <v>1.2578453349044141</v>
      </c>
      <c r="AO118">
        <f t="shared" si="139"/>
        <v>-5.0977318782147341E-2</v>
      </c>
      <c r="AP118">
        <f t="shared" si="140"/>
        <v>-0.2621859230675927</v>
      </c>
      <c r="AQ118">
        <f t="shared" si="141"/>
        <v>-0.79374475276044987</v>
      </c>
      <c r="AR118">
        <f t="shared" si="142"/>
        <v>-0.41911137619013711</v>
      </c>
      <c r="AS118" s="228">
        <f t="shared" si="122"/>
        <v>12.011170625598075</v>
      </c>
      <c r="AT118" s="228">
        <f t="shared" si="122"/>
        <v>12.011305074509869</v>
      </c>
      <c r="AU118" s="228">
        <f t="shared" si="122"/>
        <v>12.011735223991458</v>
      </c>
      <c r="AV118" s="228">
        <f t="shared" si="122"/>
        <v>12.013110654911518</v>
      </c>
      <c r="AW118" s="228">
        <f t="shared" si="122"/>
        <v>12.017500877573351</v>
      </c>
      <c r="AX118" s="228">
        <f t="shared" si="122"/>
        <v>12.031436196451512</v>
      </c>
      <c r="AY118" s="228">
        <f t="shared" si="122"/>
        <v>12.074938340701985</v>
      </c>
      <c r="AZ118" s="228">
        <f t="shared" si="143"/>
        <v>12.204964199183019</v>
      </c>
    </row>
    <row r="119" spans="1:52" x14ac:dyDescent="0.2">
      <c r="A119" s="39" t="s">
        <v>96</v>
      </c>
      <c r="B119" s="43" t="s">
        <v>65</v>
      </c>
      <c r="C119" s="30">
        <v>52723.373200000002</v>
      </c>
      <c r="D119" s="30">
        <v>1.9E-3</v>
      </c>
      <c r="E119" s="248">
        <f t="shared" si="124"/>
        <v>33283.962436916168</v>
      </c>
      <c r="F119" s="250">
        <f t="shared" si="123"/>
        <v>33283.5</v>
      </c>
      <c r="G119" s="228">
        <f t="shared" si="121"/>
        <v>0.17135716000484535</v>
      </c>
      <c r="H119" s="249"/>
      <c r="I119" s="247"/>
      <c r="J119" s="228"/>
      <c r="K119" s="228">
        <f t="shared" si="119"/>
        <v>0.17135716000484535</v>
      </c>
      <c r="L119" s="228">
        <f t="shared" si="125"/>
        <v>0.10023676344967701</v>
      </c>
      <c r="M119" s="245">
        <f t="shared" si="126"/>
        <v>37704.873200000002</v>
      </c>
      <c r="N119" s="273">
        <f t="shared" si="127"/>
        <v>5.0581108061644011E-3</v>
      </c>
      <c r="O119" s="252">
        <v>1</v>
      </c>
      <c r="P119" s="228">
        <f t="shared" si="120"/>
        <v>7.1120396555168344E-2</v>
      </c>
      <c r="Q119">
        <f t="shared" si="128"/>
        <v>5.0581108061644011E-3</v>
      </c>
      <c r="S119" s="285"/>
      <c r="T119" s="286"/>
      <c r="U119" s="286"/>
      <c r="V119" s="286"/>
      <c r="W119" s="286"/>
      <c r="X119" s="286"/>
      <c r="Y119" s="286"/>
      <c r="Z119" s="286"/>
      <c r="AA119" s="286"/>
      <c r="AB119" s="286"/>
      <c r="AC119" s="286"/>
      <c r="AD119" s="286"/>
      <c r="AE119">
        <f t="shared" si="129"/>
        <v>33283.5</v>
      </c>
      <c r="AF119" s="228">
        <f t="shared" si="130"/>
        <v>0.17360493958292011</v>
      </c>
      <c r="AG119" s="228">
        <f t="shared" si="131"/>
        <v>9.7988983871602237E-2</v>
      </c>
      <c r="AH119" s="228">
        <f t="shared" si="132"/>
        <v>7.1120396555168344E-2</v>
      </c>
      <c r="AI119" s="228">
        <f t="shared" si="133"/>
        <v>-2.24777957807476E-3</v>
      </c>
      <c r="AJ119" s="228">
        <f t="shared" si="134"/>
        <v>5.0525130316099466E-6</v>
      </c>
      <c r="AK119">
        <f t="shared" si="135"/>
        <v>7.1120396555168344E-2</v>
      </c>
      <c r="AL119" s="246">
        <f t="shared" si="136"/>
        <v>5.0525130316099466E-6</v>
      </c>
      <c r="AM119">
        <f t="shared" si="137"/>
        <v>7.3368176133243118E-2</v>
      </c>
      <c r="AN119">
        <f t="shared" si="138"/>
        <v>1.2581897958050607</v>
      </c>
      <c r="AO119">
        <f t="shared" si="139"/>
        <v>-4.9664330229304166E-2</v>
      </c>
      <c r="AP119">
        <f t="shared" si="140"/>
        <v>-0.26184671914865798</v>
      </c>
      <c r="AQ119">
        <f t="shared" si="141"/>
        <v>-0.79243009858326585</v>
      </c>
      <c r="AR119">
        <f t="shared" si="142"/>
        <v>-0.41833879947032748</v>
      </c>
      <c r="AS119" s="228">
        <f t="shared" si="122"/>
        <v>12.012142424052444</v>
      </c>
      <c r="AT119" s="228">
        <f t="shared" si="122"/>
        <v>12.012277073701423</v>
      </c>
      <c r="AU119" s="228">
        <f t="shared" si="122"/>
        <v>12.012707606192723</v>
      </c>
      <c r="AV119" s="228">
        <f t="shared" si="122"/>
        <v>12.014083434777383</v>
      </c>
      <c r="AW119" s="228">
        <f t="shared" si="122"/>
        <v>12.01847230677938</v>
      </c>
      <c r="AX119" s="228">
        <f t="shared" si="122"/>
        <v>12.032395254177255</v>
      </c>
      <c r="AY119" s="228">
        <f t="shared" si="122"/>
        <v>12.075836059459556</v>
      </c>
      <c r="AZ119" s="228">
        <f t="shared" si="143"/>
        <v>12.205632135434625</v>
      </c>
    </row>
    <row r="120" spans="1:52" x14ac:dyDescent="0.2">
      <c r="A120" s="165" t="s">
        <v>539</v>
      </c>
      <c r="B120" s="166" t="s">
        <v>65</v>
      </c>
      <c r="C120" s="165">
        <v>52747.099399999999</v>
      </c>
      <c r="D120" s="165" t="s">
        <v>257</v>
      </c>
      <c r="E120" s="248">
        <f t="shared" si="124"/>
        <v>33347.991688802758</v>
      </c>
      <c r="F120" s="250">
        <f t="shared" si="123"/>
        <v>33347.5</v>
      </c>
      <c r="G120" s="228">
        <f t="shared" si="121"/>
        <v>0.18219651999970665</v>
      </c>
      <c r="H120" s="249"/>
      <c r="I120" s="247"/>
      <c r="J120" s="228"/>
      <c r="K120" s="228">
        <f t="shared" si="119"/>
        <v>0.18219651999970665</v>
      </c>
      <c r="L120" s="228">
        <f t="shared" si="125"/>
        <v>0.10033596455769206</v>
      </c>
      <c r="M120" s="245">
        <f t="shared" si="126"/>
        <v>37728.599399999999</v>
      </c>
      <c r="N120" s="273">
        <f t="shared" si="127"/>
        <v>6.7011505372751448E-3</v>
      </c>
      <c r="O120" s="252">
        <v>1</v>
      </c>
      <c r="P120">
        <f>O120*N120</f>
        <v>6.7011505372751448E-3</v>
      </c>
      <c r="Q120">
        <f t="shared" si="128"/>
        <v>6.7011505372751448E-3</v>
      </c>
      <c r="S120" s="285"/>
      <c r="T120" s="286"/>
      <c r="U120" s="286"/>
      <c r="V120" s="286"/>
      <c r="W120" s="286"/>
      <c r="X120" s="286"/>
      <c r="Y120" s="286"/>
      <c r="Z120" s="286"/>
      <c r="AA120" s="286"/>
      <c r="AB120" s="286"/>
      <c r="AC120" s="286"/>
      <c r="AD120" s="286"/>
      <c r="AE120">
        <f t="shared" si="129"/>
        <v>33347.5</v>
      </c>
      <c r="AF120" s="228">
        <f t="shared" si="130"/>
        <v>0.17495173152364629</v>
      </c>
      <c r="AG120" s="228">
        <f t="shared" si="131"/>
        <v>0.10758075303375243</v>
      </c>
      <c r="AH120" s="228">
        <f t="shared" si="132"/>
        <v>8.1860555442014593E-2</v>
      </c>
      <c r="AI120" s="228">
        <f t="shared" si="133"/>
        <v>7.2447884760603598E-3</v>
      </c>
      <c r="AJ120" s="228">
        <f t="shared" si="134"/>
        <v>5.2486960062856992E-5</v>
      </c>
      <c r="AK120">
        <f t="shared" si="135"/>
        <v>8.1860555442014593E-2</v>
      </c>
      <c r="AL120" s="246">
        <f t="shared" si="136"/>
        <v>5.2486960062856992E-5</v>
      </c>
      <c r="AM120">
        <f t="shared" si="137"/>
        <v>7.4615766965954219E-2</v>
      </c>
      <c r="AN120">
        <f t="shared" si="138"/>
        <v>1.2595650436316488</v>
      </c>
      <c r="AO120">
        <f t="shared" si="139"/>
        <v>-4.4404358920403515E-2</v>
      </c>
      <c r="AP120">
        <f t="shared" si="140"/>
        <v>-0.26048351792632746</v>
      </c>
      <c r="AQ120">
        <f t="shared" si="141"/>
        <v>-0.78716429334683991</v>
      </c>
      <c r="AR120">
        <f t="shared" si="142"/>
        <v>-0.41524851617635899</v>
      </c>
      <c r="AS120" s="228">
        <f t="shared" si="122"/>
        <v>12.016032271582201</v>
      </c>
      <c r="AT120" s="228">
        <f t="shared" si="122"/>
        <v>12.016167713641144</v>
      </c>
      <c r="AU120" s="228">
        <f t="shared" si="122"/>
        <v>12.016599743337446</v>
      </c>
      <c r="AV120" s="228">
        <f t="shared" si="122"/>
        <v>12.017977057615216</v>
      </c>
      <c r="AW120" s="228">
        <f t="shared" si="122"/>
        <v>12.022360244067794</v>
      </c>
      <c r="AX120" s="228">
        <f t="shared" si="122"/>
        <v>12.036233066704355</v>
      </c>
      <c r="AY120" s="228">
        <f t="shared" si="122"/>
        <v>12.079427512534991</v>
      </c>
      <c r="AZ120" s="228">
        <f t="shared" si="143"/>
        <v>12.208303880441056</v>
      </c>
    </row>
    <row r="121" spans="1:52" x14ac:dyDescent="0.2">
      <c r="A121" s="50" t="s">
        <v>74</v>
      </c>
      <c r="B121" s="43"/>
      <c r="C121" s="51">
        <v>52750.794500000004</v>
      </c>
      <c r="D121" s="30">
        <v>1E-4</v>
      </c>
      <c r="E121" s="248">
        <f t="shared" si="124"/>
        <v>33357.963554868395</v>
      </c>
      <c r="F121" s="250">
        <f t="shared" si="123"/>
        <v>33357.5</v>
      </c>
      <c r="G121" s="228">
        <f t="shared" si="121"/>
        <v>0.17177142000582535</v>
      </c>
      <c r="H121" s="248"/>
      <c r="I121" s="228"/>
      <c r="J121" s="228"/>
      <c r="K121" s="228">
        <f t="shared" si="119"/>
        <v>0.17177142000582535</v>
      </c>
      <c r="L121" s="228">
        <f t="shared" si="125"/>
        <v>0.10035152438583429</v>
      </c>
      <c r="M121" s="245">
        <f t="shared" si="126"/>
        <v>37732.294500000004</v>
      </c>
      <c r="N121" s="273">
        <f t="shared" si="127"/>
        <v>5.1008014903704173E-3</v>
      </c>
      <c r="O121" s="252">
        <v>1</v>
      </c>
      <c r="P121" s="228">
        <f t="shared" ref="P121:P128" si="144">+G121-L121</f>
        <v>7.1419895619991056E-2</v>
      </c>
      <c r="Q121">
        <f t="shared" si="128"/>
        <v>5.1008014903704173E-3</v>
      </c>
      <c r="S121" s="285"/>
      <c r="T121" s="286"/>
      <c r="U121" s="286"/>
      <c r="V121" s="286"/>
      <c r="W121" s="286"/>
      <c r="X121" s="286"/>
      <c r="Y121" s="286"/>
      <c r="Z121" s="286"/>
      <c r="AA121" s="286"/>
      <c r="AB121" s="286"/>
      <c r="AC121" s="286"/>
      <c r="AD121" s="286"/>
      <c r="AE121">
        <f t="shared" si="129"/>
        <v>33357.5</v>
      </c>
      <c r="AF121" s="228">
        <f t="shared" si="130"/>
        <v>0.17516224867602365</v>
      </c>
      <c r="AG121" s="228">
        <f t="shared" si="131"/>
        <v>9.6960695715635994E-2</v>
      </c>
      <c r="AH121" s="228">
        <f t="shared" si="132"/>
        <v>7.1419895619991056E-2</v>
      </c>
      <c r="AI121" s="228">
        <f t="shared" si="133"/>
        <v>-3.3908286701982981E-3</v>
      </c>
      <c r="AJ121" s="228">
        <f t="shared" si="134"/>
        <v>1.1497719070638759E-5</v>
      </c>
      <c r="AK121">
        <f t="shared" si="135"/>
        <v>7.1419895619991056E-2</v>
      </c>
      <c r="AL121" s="246">
        <f t="shared" si="136"/>
        <v>1.1497719070638759E-5</v>
      </c>
      <c r="AM121">
        <f t="shared" si="137"/>
        <v>7.4810724290189354E-2</v>
      </c>
      <c r="AN121">
        <f t="shared" si="138"/>
        <v>1.2597795470769744</v>
      </c>
      <c r="AO121">
        <f t="shared" si="139"/>
        <v>-4.3581336457115205E-2</v>
      </c>
      <c r="AP121">
        <f t="shared" si="140"/>
        <v>-0.26026959466533389</v>
      </c>
      <c r="AQ121">
        <f t="shared" si="141"/>
        <v>-0.78634047327545753</v>
      </c>
      <c r="AR121">
        <f t="shared" si="142"/>
        <v>-0.41476566250770858</v>
      </c>
      <c r="AS121" s="228">
        <f t="shared" ref="AS121:AY130" si="145">$AZ121+$AG$7*SIN(AT121)</f>
        <v>12.0166404432447</v>
      </c>
      <c r="AT121" s="228">
        <f t="shared" si="145"/>
        <v>12.016776007575908</v>
      </c>
      <c r="AU121" s="228">
        <f t="shared" si="145"/>
        <v>12.017208266137617</v>
      </c>
      <c r="AV121" s="228">
        <f t="shared" si="145"/>
        <v>12.018585797320908</v>
      </c>
      <c r="AW121" s="228">
        <f t="shared" si="145"/>
        <v>12.022968054459689</v>
      </c>
      <c r="AX121" s="228">
        <f t="shared" si="145"/>
        <v>12.036832952851494</v>
      </c>
      <c r="AY121" s="228">
        <f t="shared" si="145"/>
        <v>12.079988760345636</v>
      </c>
      <c r="AZ121" s="228">
        <f t="shared" si="143"/>
        <v>12.208721340598311</v>
      </c>
    </row>
    <row r="122" spans="1:52" x14ac:dyDescent="0.2">
      <c r="A122" s="30" t="s">
        <v>72</v>
      </c>
      <c r="B122" s="44" t="s">
        <v>65</v>
      </c>
      <c r="C122" s="47">
        <v>52753.577100000002</v>
      </c>
      <c r="D122" s="47">
        <v>1.1999999999999999E-3</v>
      </c>
      <c r="E122" s="248">
        <f t="shared" si="124"/>
        <v>33365.47288195404</v>
      </c>
      <c r="F122" s="250">
        <f t="shared" si="123"/>
        <v>33365</v>
      </c>
      <c r="G122" s="228">
        <f t="shared" si="121"/>
        <v>0.17522759500570828</v>
      </c>
      <c r="H122" s="248"/>
      <c r="I122" s="228"/>
      <c r="J122" s="228"/>
      <c r="K122" s="228">
        <f t="shared" si="119"/>
        <v>0.17522759500570828</v>
      </c>
      <c r="L122" s="228">
        <f t="shared" si="125"/>
        <v>0.10036320483764465</v>
      </c>
      <c r="M122" s="245">
        <f t="shared" si="126"/>
        <v>37735.077100000002</v>
      </c>
      <c r="N122" s="273">
        <f t="shared" si="127"/>
        <v>5.6046769152360634E-3</v>
      </c>
      <c r="O122" s="252">
        <v>1</v>
      </c>
      <c r="P122" s="228">
        <f t="shared" si="144"/>
        <v>7.4864390168063635E-2</v>
      </c>
      <c r="Q122">
        <f t="shared" si="128"/>
        <v>5.6046769152360634E-3</v>
      </c>
      <c r="S122" s="285"/>
      <c r="T122" s="286"/>
      <c r="U122" s="286"/>
      <c r="V122" s="286"/>
      <c r="W122" s="286"/>
      <c r="X122" s="286"/>
      <c r="Y122" s="286"/>
      <c r="Z122" s="286"/>
      <c r="AA122" s="286"/>
      <c r="AB122" s="286"/>
      <c r="AC122" s="286"/>
      <c r="AD122" s="286"/>
      <c r="AE122">
        <f t="shared" si="129"/>
        <v>33365</v>
      </c>
      <c r="AF122" s="228">
        <f t="shared" si="130"/>
        <v>0.17532015070866211</v>
      </c>
      <c r="AG122" s="228">
        <f t="shared" si="131"/>
        <v>0.10027064913469082</v>
      </c>
      <c r="AH122" s="228">
        <f t="shared" si="132"/>
        <v>7.4864390168063635E-2</v>
      </c>
      <c r="AI122" s="228">
        <f t="shared" si="133"/>
        <v>-9.2555702953828201E-5</v>
      </c>
      <c r="AJ122" s="228">
        <f t="shared" si="134"/>
        <v>8.5665581492772829E-9</v>
      </c>
      <c r="AK122">
        <f t="shared" si="135"/>
        <v>7.4864390168063635E-2</v>
      </c>
      <c r="AL122" s="246">
        <f t="shared" si="136"/>
        <v>8.5665581492772829E-9</v>
      </c>
      <c r="AM122">
        <f t="shared" si="137"/>
        <v>7.4956945871017464E-2</v>
      </c>
      <c r="AN122">
        <f t="shared" si="138"/>
        <v>1.2599403568140188</v>
      </c>
      <c r="AO122">
        <f t="shared" si="139"/>
        <v>-4.2963866390321397E-2</v>
      </c>
      <c r="AP122">
        <f t="shared" si="140"/>
        <v>-0.26010898847632241</v>
      </c>
      <c r="AQ122">
        <f t="shared" si="141"/>
        <v>-0.78572242427369099</v>
      </c>
      <c r="AR122">
        <f t="shared" si="142"/>
        <v>-0.41440352275541387</v>
      </c>
      <c r="AS122" s="228">
        <f t="shared" si="145"/>
        <v>12.017096639829413</v>
      </c>
      <c r="AT122" s="228">
        <f t="shared" si="145"/>
        <v>12.017232295588373</v>
      </c>
      <c r="AU122" s="228">
        <f t="shared" si="145"/>
        <v>12.017664724893258</v>
      </c>
      <c r="AV122" s="228">
        <f t="shared" si="145"/>
        <v>12.019042416043625</v>
      </c>
      <c r="AW122" s="228">
        <f t="shared" si="145"/>
        <v>12.02342396892552</v>
      </c>
      <c r="AX122" s="228">
        <f t="shared" si="145"/>
        <v>12.037282907785082</v>
      </c>
      <c r="AY122" s="228">
        <f t="shared" si="145"/>
        <v>12.080409710927702</v>
      </c>
      <c r="AZ122" s="228">
        <f t="shared" si="143"/>
        <v>12.209034435716251</v>
      </c>
    </row>
    <row r="123" spans="1:52" x14ac:dyDescent="0.2">
      <c r="A123" s="30" t="s">
        <v>72</v>
      </c>
      <c r="B123" s="44" t="s">
        <v>71</v>
      </c>
      <c r="C123" s="47">
        <v>52753.758099999999</v>
      </c>
      <c r="D123" s="47">
        <v>1.6000000000000001E-3</v>
      </c>
      <c r="E123" s="248">
        <f t="shared" si="124"/>
        <v>33365.961341740745</v>
      </c>
      <c r="F123" s="250">
        <f t="shared" si="123"/>
        <v>33365.5</v>
      </c>
      <c r="G123" s="228">
        <f t="shared" si="121"/>
        <v>0.17095133999828249</v>
      </c>
      <c r="H123" s="248"/>
      <c r="I123" s="228"/>
      <c r="J123" s="228"/>
      <c r="K123" s="228">
        <f t="shared" si="119"/>
        <v>0.17095133999828249</v>
      </c>
      <c r="L123" s="228">
        <f t="shared" si="125"/>
        <v>0.10036398385689155</v>
      </c>
      <c r="M123" s="245">
        <f t="shared" si="126"/>
        <v>37735.258099999999</v>
      </c>
      <c r="N123" s="273">
        <f t="shared" si="127"/>
        <v>4.9825748470315621E-3</v>
      </c>
      <c r="O123" s="252">
        <v>1</v>
      </c>
      <c r="P123" s="228">
        <f t="shared" si="144"/>
        <v>7.0587356141390944E-2</v>
      </c>
      <c r="Q123">
        <f t="shared" si="128"/>
        <v>4.9825748470315621E-3</v>
      </c>
      <c r="S123" s="285"/>
      <c r="T123" s="286"/>
      <c r="U123" s="286"/>
      <c r="V123" s="286"/>
      <c r="W123" s="286"/>
      <c r="X123" s="286"/>
      <c r="Y123" s="286"/>
      <c r="Z123" s="286"/>
      <c r="AA123" s="286"/>
      <c r="AB123" s="286"/>
      <c r="AC123" s="286"/>
      <c r="AD123" s="286"/>
      <c r="AE123">
        <f t="shared" si="129"/>
        <v>33365.5</v>
      </c>
      <c r="AF123" s="228">
        <f t="shared" si="130"/>
        <v>0.17533067794140403</v>
      </c>
      <c r="AG123" s="228">
        <f t="shared" si="131"/>
        <v>9.5984645913770011E-2</v>
      </c>
      <c r="AH123" s="228">
        <f t="shared" si="132"/>
        <v>7.0587356141390944E-2</v>
      </c>
      <c r="AI123" s="228">
        <f t="shared" si="133"/>
        <v>-4.3793379431215362E-3</v>
      </c>
      <c r="AJ123" s="228">
        <f t="shared" si="134"/>
        <v>1.9178600820063967E-5</v>
      </c>
      <c r="AK123">
        <f t="shared" si="135"/>
        <v>7.0587356141390944E-2</v>
      </c>
      <c r="AL123" s="246">
        <f t="shared" si="136"/>
        <v>1.9178600820063967E-5</v>
      </c>
      <c r="AM123">
        <f t="shared" si="137"/>
        <v>7.4966694084512481E-2</v>
      </c>
      <c r="AN123">
        <f t="shared" si="138"/>
        <v>1.2599510753912526</v>
      </c>
      <c r="AO123">
        <f t="shared" si="139"/>
        <v>-4.2922695533266671E-2</v>
      </c>
      <c r="AP123">
        <f t="shared" si="140"/>
        <v>-0.26009827640664279</v>
      </c>
      <c r="AQ123">
        <f t="shared" si="141"/>
        <v>-0.78568121540193614</v>
      </c>
      <c r="AR123">
        <f t="shared" si="142"/>
        <v>-0.41437938012014047</v>
      </c>
      <c r="AS123" s="228">
        <f t="shared" si="145"/>
        <v>12.017127055001886</v>
      </c>
      <c r="AT123" s="228">
        <f t="shared" si="145"/>
        <v>12.017262716847585</v>
      </c>
      <c r="AU123" s="228">
        <f t="shared" si="145"/>
        <v>12.017695157507699</v>
      </c>
      <c r="AV123" s="228">
        <f t="shared" si="145"/>
        <v>12.019072859239817</v>
      </c>
      <c r="AW123" s="228">
        <f t="shared" si="145"/>
        <v>12.023454364949584</v>
      </c>
      <c r="AX123" s="228">
        <f t="shared" si="145"/>
        <v>12.037312906008843</v>
      </c>
      <c r="AY123" s="228">
        <f t="shared" si="145"/>
        <v>12.080437774748273</v>
      </c>
      <c r="AZ123" s="228">
        <f t="shared" si="143"/>
        <v>12.209055308724114</v>
      </c>
    </row>
    <row r="124" spans="1:52" x14ac:dyDescent="0.2">
      <c r="A124" s="30" t="s">
        <v>72</v>
      </c>
      <c r="B124" s="44" t="s">
        <v>65</v>
      </c>
      <c r="C124" s="47">
        <v>52753.947800000002</v>
      </c>
      <c r="D124" s="47">
        <v>1.1999999999999999E-3</v>
      </c>
      <c r="E124" s="248">
        <f t="shared" si="124"/>
        <v>33366.473279981299</v>
      </c>
      <c r="F124" s="250">
        <f t="shared" si="123"/>
        <v>33366</v>
      </c>
      <c r="G124" s="228">
        <f t="shared" si="121"/>
        <v>0.17537508500390686</v>
      </c>
      <c r="H124" s="248"/>
      <c r="I124" s="228"/>
      <c r="J124" s="228"/>
      <c r="K124" s="228">
        <f t="shared" si="119"/>
        <v>0.17537508500390686</v>
      </c>
      <c r="L124" s="228">
        <f t="shared" si="125"/>
        <v>0.10036476291644587</v>
      </c>
      <c r="M124" s="245">
        <f t="shared" si="126"/>
        <v>37735.447800000002</v>
      </c>
      <c r="N124" s="273">
        <f t="shared" si="127"/>
        <v>5.6265484196646376E-3</v>
      </c>
      <c r="O124" s="252">
        <v>1</v>
      </c>
      <c r="P124" s="228">
        <f t="shared" si="144"/>
        <v>7.5010322087460987E-2</v>
      </c>
      <c r="Q124">
        <f t="shared" si="128"/>
        <v>5.6265484196646376E-3</v>
      </c>
      <c r="S124" s="285"/>
      <c r="T124" s="286">
        <v>2.2426294189235052E-10</v>
      </c>
      <c r="U124" s="286">
        <v>4.4548053091594109E-22</v>
      </c>
      <c r="V124" s="286">
        <v>4.8907245407486043E-29</v>
      </c>
      <c r="W124" s="286">
        <v>1.9277884043667303E-17</v>
      </c>
      <c r="X124" s="286">
        <v>1.1570227708000124E-8</v>
      </c>
      <c r="Y124" s="286">
        <v>1.8478681360670405E-6</v>
      </c>
      <c r="Z124" s="286">
        <v>5.1809666885013403E-9</v>
      </c>
      <c r="AA124" s="286">
        <v>2.7516966566132551E-2</v>
      </c>
      <c r="AB124" s="286">
        <v>5.7871690559654126E-13</v>
      </c>
      <c r="AC124" s="286">
        <v>2.5105263649480422E-8</v>
      </c>
      <c r="AD124" s="286">
        <v>1.9005983312792942E-22</v>
      </c>
      <c r="AE124">
        <f t="shared" si="129"/>
        <v>33366</v>
      </c>
      <c r="AF124" s="228">
        <f t="shared" si="130"/>
        <v>0.1753412052278937</v>
      </c>
      <c r="AG124" s="228">
        <f t="shared" si="131"/>
        <v>0.10039864269245904</v>
      </c>
      <c r="AH124" s="228">
        <f t="shared" si="132"/>
        <v>7.5010322087460987E-2</v>
      </c>
      <c r="AI124" s="228">
        <f t="shared" si="133"/>
        <v>3.3879776013157059E-5</v>
      </c>
      <c r="AJ124" s="228">
        <f t="shared" si="134"/>
        <v>1.1478392227016925E-9</v>
      </c>
      <c r="AK124">
        <f t="shared" si="135"/>
        <v>7.5010322087460987E-2</v>
      </c>
      <c r="AL124" s="246">
        <f t="shared" si="136"/>
        <v>1.1478392227016925E-9</v>
      </c>
      <c r="AM124">
        <f t="shared" si="137"/>
        <v>7.4976442311447816E-2</v>
      </c>
      <c r="AN124">
        <f t="shared" si="138"/>
        <v>1.2599617937092511</v>
      </c>
      <c r="AO124">
        <f t="shared" si="139"/>
        <v>-4.2881523903409532E-2</v>
      </c>
      <c r="AP124">
        <f t="shared" si="140"/>
        <v>-0.26008756371315384</v>
      </c>
      <c r="AQ124">
        <f t="shared" si="141"/>
        <v>-0.78564000582962457</v>
      </c>
      <c r="AR124">
        <f t="shared" si="142"/>
        <v>-0.41435523748670799</v>
      </c>
      <c r="AS124" s="228">
        <f t="shared" si="145"/>
        <v>12.017157470432675</v>
      </c>
      <c r="AT124" s="228">
        <f t="shared" si="145"/>
        <v>12.017293138364057</v>
      </c>
      <c r="AU124" s="228">
        <f t="shared" si="145"/>
        <v>12.017725590375942</v>
      </c>
      <c r="AV124" s="228">
        <f t="shared" si="145"/>
        <v>12.019103302679467</v>
      </c>
      <c r="AW124" s="228">
        <f t="shared" si="145"/>
        <v>12.023484761189394</v>
      </c>
      <c r="AX124" s="228">
        <f t="shared" si="145"/>
        <v>12.037342904386087</v>
      </c>
      <c r="AY124" s="228">
        <f t="shared" si="145"/>
        <v>12.08046583862488</v>
      </c>
      <c r="AZ124" s="228">
        <f t="shared" si="143"/>
        <v>12.209076181731977</v>
      </c>
    </row>
    <row r="125" spans="1:52" x14ac:dyDescent="0.2">
      <c r="A125" s="30" t="s">
        <v>72</v>
      </c>
      <c r="B125" s="44" t="s">
        <v>71</v>
      </c>
      <c r="C125" s="47">
        <v>52754.130799999999</v>
      </c>
      <c r="D125" s="47">
        <v>6.9999999999999999E-4</v>
      </c>
      <c r="E125" s="248">
        <f t="shared" si="124"/>
        <v>33366.967137113716</v>
      </c>
      <c r="F125" s="250">
        <f t="shared" si="123"/>
        <v>33366.5</v>
      </c>
      <c r="G125" s="228">
        <f t="shared" si="121"/>
        <v>0.17309882999688853</v>
      </c>
      <c r="H125" s="248"/>
      <c r="I125" s="228"/>
      <c r="J125" s="228"/>
      <c r="K125" s="228">
        <f t="shared" si="119"/>
        <v>0.17309882999688853</v>
      </c>
      <c r="L125" s="228">
        <f t="shared" si="125"/>
        <v>0.10036554201630765</v>
      </c>
      <c r="M125" s="245">
        <f t="shared" si="126"/>
        <v>37735.630799999999</v>
      </c>
      <c r="N125" s="273">
        <f t="shared" si="127"/>
        <v>5.2901311804661099E-3</v>
      </c>
      <c r="O125" s="252">
        <v>1</v>
      </c>
      <c r="P125" s="228">
        <f t="shared" si="144"/>
        <v>7.2733287980580874E-2</v>
      </c>
      <c r="Q125">
        <f t="shared" si="128"/>
        <v>5.2901311804661099E-3</v>
      </c>
      <c r="S125" s="285"/>
      <c r="T125" s="286">
        <v>2.2427576761903973E-10</v>
      </c>
      <c r="U125" s="286">
        <v>4.4554709239938472E-22</v>
      </c>
      <c r="V125" s="286">
        <v>4.8922339983238362E-29</v>
      </c>
      <c r="W125" s="286">
        <v>1.9265532297644467E-17</v>
      </c>
      <c r="X125" s="286">
        <v>1.1564164092266614E-8</v>
      </c>
      <c r="Y125" s="286">
        <v>1.8479546523030008E-6</v>
      </c>
      <c r="Z125" s="286">
        <v>5.1795597656492747E-9</v>
      </c>
      <c r="AA125" s="286">
        <v>2.7546774084511495E-2</v>
      </c>
      <c r="AB125" s="286">
        <v>5.7834610440191234E-13</v>
      </c>
      <c r="AC125" s="286">
        <v>2.5106476514544159E-8</v>
      </c>
      <c r="AD125" s="286">
        <v>1.9011849258682375E-22</v>
      </c>
      <c r="AE125">
        <f t="shared" si="129"/>
        <v>33366.5</v>
      </c>
      <c r="AF125" s="228">
        <f t="shared" si="130"/>
        <v>0.17535173256811909</v>
      </c>
      <c r="AG125" s="228">
        <f t="shared" si="131"/>
        <v>9.8112639445077088E-2</v>
      </c>
      <c r="AH125" s="228">
        <f t="shared" si="132"/>
        <v>7.2733287980580874E-2</v>
      </c>
      <c r="AI125" s="228">
        <f t="shared" si="133"/>
        <v>-2.2529025712305639E-3</v>
      </c>
      <c r="AJ125" s="228">
        <f t="shared" si="134"/>
        <v>5.0755699954572858E-6</v>
      </c>
      <c r="AK125">
        <f t="shared" si="135"/>
        <v>7.2733287980580874E-2</v>
      </c>
      <c r="AL125" s="246">
        <f t="shared" si="136"/>
        <v>5.0755699954572858E-6</v>
      </c>
      <c r="AM125">
        <f t="shared" si="137"/>
        <v>7.4986190551811438E-2</v>
      </c>
      <c r="AN125">
        <f t="shared" si="138"/>
        <v>1.2599725117679714</v>
      </c>
      <c r="AO125">
        <f t="shared" si="139"/>
        <v>-4.2840351500823839E-2</v>
      </c>
      <c r="AP125">
        <f t="shared" si="140"/>
        <v>-0.26007685039585321</v>
      </c>
      <c r="AQ125">
        <f t="shared" si="141"/>
        <v>-0.78559879555676393</v>
      </c>
      <c r="AR125">
        <f t="shared" si="142"/>
        <v>-0.41433109485511088</v>
      </c>
      <c r="AS125" s="228">
        <f t="shared" si="145"/>
        <v>12.017187886121777</v>
      </c>
      <c r="AT125" s="228">
        <f t="shared" si="145"/>
        <v>12.017323560137781</v>
      </c>
      <c r="AU125" s="228">
        <f t="shared" si="145"/>
        <v>12.017756023497979</v>
      </c>
      <c r="AV125" s="228">
        <f t="shared" si="145"/>
        <v>12.019133746362566</v>
      </c>
      <c r="AW125" s="228">
        <f t="shared" si="145"/>
        <v>12.023515157644942</v>
      </c>
      <c r="AX125" s="228">
        <f t="shared" si="145"/>
        <v>12.037372902916802</v>
      </c>
      <c r="AY125" s="228">
        <f t="shared" si="145"/>
        <v>12.080493902557519</v>
      </c>
      <c r="AZ125" s="228">
        <f t="shared" si="143"/>
        <v>12.209097054739839</v>
      </c>
    </row>
    <row r="126" spans="1:52" x14ac:dyDescent="0.2">
      <c r="A126" s="30" t="s">
        <v>72</v>
      </c>
      <c r="B126" s="44" t="s">
        <v>65</v>
      </c>
      <c r="C126" s="47">
        <v>52774.698799999998</v>
      </c>
      <c r="D126" s="47">
        <v>4.0000000000000002E-4</v>
      </c>
      <c r="E126" s="248">
        <f t="shared" si="124"/>
        <v>33422.473440390408</v>
      </c>
      <c r="F126" s="250">
        <f t="shared" si="123"/>
        <v>33422</v>
      </c>
      <c r="G126" s="228">
        <f t="shared" si="121"/>
        <v>0.1754345250010374</v>
      </c>
      <c r="H126" s="248"/>
      <c r="I126" s="228"/>
      <c r="J126" s="228"/>
      <c r="K126" s="228">
        <f t="shared" si="119"/>
        <v>0.1754345250010374</v>
      </c>
      <c r="L126" s="228">
        <f t="shared" si="125"/>
        <v>0.10045227265202779</v>
      </c>
      <c r="M126" s="245">
        <f t="shared" si="126"/>
        <v>37756.198799999998</v>
      </c>
      <c r="N126" s="273">
        <f t="shared" si="127"/>
        <v>5.6223381673305576E-3</v>
      </c>
      <c r="O126" s="252">
        <v>1</v>
      </c>
      <c r="P126" s="228">
        <f t="shared" si="144"/>
        <v>7.4982252349009612E-2</v>
      </c>
      <c r="Q126">
        <f t="shared" si="128"/>
        <v>5.6223381673305576E-3</v>
      </c>
      <c r="S126" s="285"/>
      <c r="T126" s="286"/>
      <c r="U126" s="286"/>
      <c r="V126" s="286"/>
      <c r="W126" s="286"/>
      <c r="X126" s="286"/>
      <c r="Y126" s="286"/>
      <c r="Z126" s="286"/>
      <c r="AA126" s="286"/>
      <c r="AB126" s="286"/>
      <c r="AC126" s="286"/>
      <c r="AD126" s="286"/>
      <c r="AE126">
        <f t="shared" si="129"/>
        <v>33422</v>
      </c>
      <c r="AF126" s="228">
        <f t="shared" si="130"/>
        <v>0.17652059834139233</v>
      </c>
      <c r="AG126" s="228">
        <f t="shared" si="131"/>
        <v>9.936619931167287E-2</v>
      </c>
      <c r="AH126" s="228">
        <f t="shared" si="132"/>
        <v>7.4982252349009612E-2</v>
      </c>
      <c r="AI126" s="228">
        <f t="shared" si="133"/>
        <v>-1.0860733403549316E-3</v>
      </c>
      <c r="AJ126" s="228">
        <f t="shared" si="134"/>
        <v>1.1795553006297192E-6</v>
      </c>
      <c r="AK126">
        <f t="shared" si="135"/>
        <v>7.4982252349009612E-2</v>
      </c>
      <c r="AL126" s="246">
        <f t="shared" si="136"/>
        <v>1.1795553006297192E-6</v>
      </c>
      <c r="AM126">
        <f t="shared" si="137"/>
        <v>7.606832568936453E-2</v>
      </c>
      <c r="AN126">
        <f t="shared" si="138"/>
        <v>1.2611605943829194</v>
      </c>
      <c r="AO126">
        <f t="shared" si="139"/>
        <v>-3.826542973618919E-2</v>
      </c>
      <c r="AP126">
        <f t="shared" si="140"/>
        <v>-0.25888379425590807</v>
      </c>
      <c r="AQ126">
        <f t="shared" si="141"/>
        <v>-0.78102010331268379</v>
      </c>
      <c r="AR126">
        <f t="shared" si="142"/>
        <v>-0.41165127335351859</v>
      </c>
      <c r="AS126" s="228">
        <f t="shared" si="145"/>
        <v>12.020565631766019</v>
      </c>
      <c r="AT126" s="228">
        <f t="shared" si="145"/>
        <v>12.020701974555935</v>
      </c>
      <c r="AU126" s="228">
        <f t="shared" si="145"/>
        <v>12.021135675977927</v>
      </c>
      <c r="AV126" s="228">
        <f t="shared" si="145"/>
        <v>12.022514506653886</v>
      </c>
      <c r="AW126" s="228">
        <f t="shared" si="145"/>
        <v>12.026890503272679</v>
      </c>
      <c r="AX126" s="228">
        <f t="shared" si="145"/>
        <v>12.040703692089517</v>
      </c>
      <c r="AY126" s="228">
        <f t="shared" si="145"/>
        <v>12.083609346649752</v>
      </c>
      <c r="AZ126" s="228">
        <f t="shared" si="143"/>
        <v>12.211413958612603</v>
      </c>
    </row>
    <row r="127" spans="1:52" x14ac:dyDescent="0.2">
      <c r="A127" s="30" t="s">
        <v>72</v>
      </c>
      <c r="B127" s="44" t="s">
        <v>71</v>
      </c>
      <c r="C127" s="47">
        <v>52774.886299999998</v>
      </c>
      <c r="D127" s="47">
        <v>2.9999999999999997E-4</v>
      </c>
      <c r="E127" s="248">
        <f t="shared" si="124"/>
        <v>33422.979441550669</v>
      </c>
      <c r="F127" s="250">
        <f t="shared" si="123"/>
        <v>33422.5</v>
      </c>
      <c r="G127" s="228">
        <f t="shared" si="121"/>
        <v>0.17765826999675483</v>
      </c>
      <c r="H127" s="248"/>
      <c r="I127" s="228"/>
      <c r="J127" s="228"/>
      <c r="K127" s="228">
        <f t="shared" si="119"/>
        <v>0.17765826999675483</v>
      </c>
      <c r="L127" s="228">
        <f t="shared" si="125"/>
        <v>0.10045305626632313</v>
      </c>
      <c r="M127" s="245">
        <f t="shared" si="126"/>
        <v>37756.386299999998</v>
      </c>
      <c r="N127" s="273">
        <f t="shared" si="127"/>
        <v>5.9606450271616389E-3</v>
      </c>
      <c r="O127" s="252">
        <v>1</v>
      </c>
      <c r="P127" s="228">
        <f t="shared" si="144"/>
        <v>7.7205213730431696E-2</v>
      </c>
      <c r="Q127">
        <f t="shared" si="128"/>
        <v>5.9606450271616389E-3</v>
      </c>
      <c r="S127" s="285"/>
      <c r="T127" s="286"/>
      <c r="U127" s="286"/>
      <c r="V127" s="286"/>
      <c r="W127" s="286"/>
      <c r="X127" s="286"/>
      <c r="Y127" s="286"/>
      <c r="Z127" s="286"/>
      <c r="AA127" s="286"/>
      <c r="AB127" s="286"/>
      <c r="AC127" s="286"/>
      <c r="AD127" s="286"/>
      <c r="AE127">
        <f t="shared" si="129"/>
        <v>33422.5</v>
      </c>
      <c r="AF127" s="228">
        <f t="shared" si="130"/>
        <v>0.17653113161857331</v>
      </c>
      <c r="AG127" s="228">
        <f t="shared" si="131"/>
        <v>0.10158019464450464</v>
      </c>
      <c r="AH127" s="228">
        <f t="shared" si="132"/>
        <v>7.7205213730431696E-2</v>
      </c>
      <c r="AI127" s="228">
        <f t="shared" si="133"/>
        <v>1.1271383781815136E-3</v>
      </c>
      <c r="AJ127" s="228">
        <f t="shared" si="134"/>
        <v>1.2704409235696528E-6</v>
      </c>
      <c r="AK127">
        <f t="shared" si="135"/>
        <v>7.7205213730431696E-2</v>
      </c>
      <c r="AL127" s="246">
        <f t="shared" si="136"/>
        <v>1.2704409235696528E-6</v>
      </c>
      <c r="AM127">
        <f t="shared" si="137"/>
        <v>7.6078075352250182E-2</v>
      </c>
      <c r="AN127">
        <f t="shared" si="138"/>
        <v>1.2611712831259134</v>
      </c>
      <c r="AO127">
        <f t="shared" si="139"/>
        <v>-3.8224171280490493E-2</v>
      </c>
      <c r="AP127">
        <f t="shared" si="140"/>
        <v>-0.25887301106360822</v>
      </c>
      <c r="AQ127">
        <f t="shared" si="141"/>
        <v>-0.78097881465019658</v>
      </c>
      <c r="AR127">
        <f t="shared" si="142"/>
        <v>-0.4116271309057315</v>
      </c>
      <c r="AS127" s="228">
        <f t="shared" si="145"/>
        <v>12.020596076345175</v>
      </c>
      <c r="AT127" s="228">
        <f t="shared" si="145"/>
        <v>12.020732425100006</v>
      </c>
      <c r="AU127" s="228">
        <f t="shared" si="145"/>
        <v>12.021166137480206</v>
      </c>
      <c r="AV127" s="228">
        <f t="shared" si="145"/>
        <v>12.022544977554205</v>
      </c>
      <c r="AW127" s="228">
        <f t="shared" si="145"/>
        <v>12.026920923837769</v>
      </c>
      <c r="AX127" s="228">
        <f t="shared" si="145"/>
        <v>12.040733707762497</v>
      </c>
      <c r="AY127" s="228">
        <f t="shared" si="145"/>
        <v>12.083637416838288</v>
      </c>
      <c r="AZ127" s="228">
        <f t="shared" si="143"/>
        <v>12.211434831620466</v>
      </c>
    </row>
    <row r="128" spans="1:52" x14ac:dyDescent="0.2">
      <c r="A128" s="37" t="s">
        <v>66</v>
      </c>
      <c r="B128" s="43" t="s">
        <v>65</v>
      </c>
      <c r="C128" s="30">
        <v>52777.476699999999</v>
      </c>
      <c r="D128" s="30">
        <v>1.1999999999999999E-3</v>
      </c>
      <c r="E128" s="248">
        <f t="shared" si="124"/>
        <v>33429.970083713648</v>
      </c>
      <c r="F128" s="250">
        <f t="shared" si="123"/>
        <v>33429.5</v>
      </c>
      <c r="G128" s="228">
        <f t="shared" si="121"/>
        <v>0.174190700003237</v>
      </c>
      <c r="H128" s="248"/>
      <c r="I128" s="228"/>
      <c r="J128" s="228"/>
      <c r="K128" s="228">
        <f t="shared" si="119"/>
        <v>0.174190700003237</v>
      </c>
      <c r="L128" s="228">
        <f t="shared" si="125"/>
        <v>0.10046403109873933</v>
      </c>
      <c r="M128" s="245">
        <f t="shared" si="126"/>
        <v>37758.976699999999</v>
      </c>
      <c r="N128" s="273">
        <f t="shared" si="127"/>
        <v>5.4356217077534234E-3</v>
      </c>
      <c r="O128" s="252">
        <v>1</v>
      </c>
      <c r="P128" s="228">
        <f t="shared" si="144"/>
        <v>7.3726668904497666E-2</v>
      </c>
      <c r="Q128">
        <f t="shared" si="128"/>
        <v>5.4356217077534234E-3</v>
      </c>
      <c r="S128" s="285"/>
      <c r="T128" s="286"/>
      <c r="U128" s="286"/>
      <c r="V128" s="286"/>
      <c r="W128" s="286"/>
      <c r="X128" s="286"/>
      <c r="Y128" s="286"/>
      <c r="Z128" s="286"/>
      <c r="AA128" s="286"/>
      <c r="AB128" s="286"/>
      <c r="AC128" s="286"/>
      <c r="AD128" s="286"/>
      <c r="AE128">
        <f t="shared" si="129"/>
        <v>33429.5</v>
      </c>
      <c r="AF128" s="228">
        <f t="shared" si="130"/>
        <v>0.17667860298266158</v>
      </c>
      <c r="AG128" s="228">
        <f t="shared" si="131"/>
        <v>9.7976128119314748E-2</v>
      </c>
      <c r="AH128" s="228">
        <f t="shared" si="132"/>
        <v>7.3726668904497666E-2</v>
      </c>
      <c r="AI128" s="228">
        <f t="shared" si="133"/>
        <v>-2.4879029794245833E-3</v>
      </c>
      <c r="AJ128" s="228">
        <f t="shared" si="134"/>
        <v>6.1896612350297185E-6</v>
      </c>
      <c r="AK128">
        <f t="shared" si="135"/>
        <v>7.3726668904497666E-2</v>
      </c>
      <c r="AL128" s="246">
        <f t="shared" si="136"/>
        <v>6.1896612350297185E-6</v>
      </c>
      <c r="AM128">
        <f t="shared" si="137"/>
        <v>7.621457188392225E-2</v>
      </c>
      <c r="AN128">
        <f t="shared" si="138"/>
        <v>1.2613208977647239</v>
      </c>
      <c r="AO128">
        <f t="shared" si="139"/>
        <v>-3.7646472725575038E-2</v>
      </c>
      <c r="AP128">
        <f t="shared" si="140"/>
        <v>-0.25872198085631187</v>
      </c>
      <c r="AQ128">
        <f t="shared" si="141"/>
        <v>-0.78040069995828865</v>
      </c>
      <c r="AR128">
        <f t="shared" si="142"/>
        <v>-0.41128913678705831</v>
      </c>
      <c r="AS128" s="228">
        <f t="shared" si="145"/>
        <v>12.021022327496372</v>
      </c>
      <c r="AT128" s="228">
        <f t="shared" si="145"/>
        <v>12.021158759646458</v>
      </c>
      <c r="AU128" s="228">
        <f t="shared" si="145"/>
        <v>12.021592625073149</v>
      </c>
      <c r="AV128" s="228">
        <f t="shared" si="145"/>
        <v>12.022971595624929</v>
      </c>
      <c r="AW128" s="228">
        <f t="shared" si="145"/>
        <v>12.02734683429804</v>
      </c>
      <c r="AX128" s="228">
        <f t="shared" si="145"/>
        <v>12.041153943207719</v>
      </c>
      <c r="AY128" s="228">
        <f t="shared" si="145"/>
        <v>12.084030405322666</v>
      </c>
      <c r="AZ128" s="228">
        <f t="shared" si="143"/>
        <v>12.211727053730543</v>
      </c>
    </row>
    <row r="129" spans="1:52" x14ac:dyDescent="0.2">
      <c r="A129" s="165" t="s">
        <v>575</v>
      </c>
      <c r="B129" s="166" t="s">
        <v>71</v>
      </c>
      <c r="C129" s="165">
        <v>53068.193500000001</v>
      </c>
      <c r="D129" s="165" t="s">
        <v>257</v>
      </c>
      <c r="E129" s="248">
        <f t="shared" si="124"/>
        <v>34214.519620296196</v>
      </c>
      <c r="F129" s="250">
        <f t="shared" si="123"/>
        <v>34214</v>
      </c>
      <c r="G129" s="228">
        <f t="shared" si="121"/>
        <v>0.19254660500155296</v>
      </c>
      <c r="H129" s="248"/>
      <c r="I129" s="228"/>
      <c r="J129" s="228"/>
      <c r="K129" s="228">
        <f t="shared" si="119"/>
        <v>0.19254660500155296</v>
      </c>
      <c r="L129" s="228">
        <f t="shared" si="125"/>
        <v>0.10174405258756211</v>
      </c>
      <c r="M129" s="245">
        <f t="shared" si="126"/>
        <v>38049.693500000001</v>
      </c>
      <c r="N129" s="273">
        <f t="shared" si="127"/>
        <v>8.245103524895556E-3</v>
      </c>
      <c r="O129" s="252">
        <v>1</v>
      </c>
      <c r="P129">
        <f>O129*N129</f>
        <v>8.245103524895556E-3</v>
      </c>
      <c r="Q129">
        <f t="shared" si="128"/>
        <v>8.245103524895556E-3</v>
      </c>
      <c r="S129" s="285"/>
      <c r="T129" s="286"/>
      <c r="U129" s="286"/>
      <c r="V129" s="286"/>
      <c r="W129" s="286"/>
      <c r="X129" s="286"/>
      <c r="Y129" s="286"/>
      <c r="Z129" s="286"/>
      <c r="AA129" s="286"/>
      <c r="AB129" s="286"/>
      <c r="AC129" s="286"/>
      <c r="AD129" s="286"/>
      <c r="AE129">
        <f t="shared" si="129"/>
        <v>34214</v>
      </c>
      <c r="AF129" s="228">
        <f t="shared" si="130"/>
        <v>0.19326213929029321</v>
      </c>
      <c r="AG129" s="228">
        <f t="shared" si="131"/>
        <v>0.10102851829882187</v>
      </c>
      <c r="AH129" s="228">
        <f t="shared" si="132"/>
        <v>9.080255241399085E-2</v>
      </c>
      <c r="AI129" s="228">
        <f t="shared" si="133"/>
        <v>-7.1553428874024383E-4</v>
      </c>
      <c r="AJ129" s="228">
        <f t="shared" si="134"/>
        <v>5.1198931836300659E-7</v>
      </c>
      <c r="AK129">
        <f t="shared" si="135"/>
        <v>9.080255241399085E-2</v>
      </c>
      <c r="AL129" s="246">
        <f t="shared" si="136"/>
        <v>5.1198931836300659E-7</v>
      </c>
      <c r="AM129">
        <f t="shared" si="137"/>
        <v>9.1518086702731094E-2</v>
      </c>
      <c r="AN129">
        <f t="shared" si="138"/>
        <v>1.2777308617101835</v>
      </c>
      <c r="AO129">
        <f t="shared" si="139"/>
        <v>2.7990965249775211E-2</v>
      </c>
      <c r="AP129">
        <f t="shared" si="140"/>
        <v>-0.24102125101429128</v>
      </c>
      <c r="AQ129">
        <f t="shared" si="141"/>
        <v>-0.71475070743743685</v>
      </c>
      <c r="AR129">
        <f t="shared" si="142"/>
        <v>-0.37340929835035269</v>
      </c>
      <c r="AS129" s="228">
        <f t="shared" si="145"/>
        <v>12.069108192785821</v>
      </c>
      <c r="AT129" s="228">
        <f t="shared" si="145"/>
        <v>12.069252493337929</v>
      </c>
      <c r="AU129" s="228">
        <f t="shared" si="145"/>
        <v>12.069698885386099</v>
      </c>
      <c r="AV129" s="228">
        <f t="shared" si="145"/>
        <v>12.071079110991837</v>
      </c>
      <c r="AW129" s="228">
        <f t="shared" si="145"/>
        <v>12.075340227333951</v>
      </c>
      <c r="AX129" s="228">
        <f t="shared" si="145"/>
        <v>12.088434909065834</v>
      </c>
      <c r="AY129" s="228">
        <f t="shared" si="145"/>
        <v>12.128140252813695</v>
      </c>
      <c r="AZ129" s="228">
        <f t="shared" si="143"/>
        <v>12.244476803067174</v>
      </c>
    </row>
    <row r="130" spans="1:52" x14ac:dyDescent="0.2">
      <c r="A130" s="26" t="s">
        <v>79</v>
      </c>
      <c r="B130" s="43"/>
      <c r="C130" s="40">
        <v>53105.251900000003</v>
      </c>
      <c r="D130" s="40">
        <v>5.0000000000000001E-4</v>
      </c>
      <c r="E130" s="248">
        <f t="shared" si="124"/>
        <v>34314.528118417024</v>
      </c>
      <c r="F130" s="250">
        <f t="shared" si="123"/>
        <v>34314</v>
      </c>
      <c r="G130" s="228">
        <f t="shared" si="121"/>
        <v>0.19569560500531225</v>
      </c>
      <c r="H130" s="248"/>
      <c r="I130" s="228"/>
      <c r="J130" s="228"/>
      <c r="K130" s="228">
        <f t="shared" si="119"/>
        <v>0.19569560500531225</v>
      </c>
      <c r="L130" s="228">
        <f t="shared" si="125"/>
        <v>0.10191434696251618</v>
      </c>
      <c r="M130" s="245">
        <f t="shared" si="126"/>
        <v>38086.751900000003</v>
      </c>
      <c r="N130" s="273">
        <f t="shared" si="127"/>
        <v>8.7949243600895007E-3</v>
      </c>
      <c r="O130" s="252">
        <v>1</v>
      </c>
      <c r="P130" s="228">
        <f t="shared" ref="P130:P164" si="146">+G130-L130</f>
        <v>9.3781258042796065E-2</v>
      </c>
      <c r="Q130">
        <f t="shared" si="128"/>
        <v>8.7949243600895007E-3</v>
      </c>
      <c r="S130" s="285"/>
      <c r="T130" s="286"/>
      <c r="U130" s="286"/>
      <c r="V130" s="286"/>
      <c r="W130" s="286"/>
      <c r="X130" s="286"/>
      <c r="Y130" s="286"/>
      <c r="Z130" s="286"/>
      <c r="AA130" s="286"/>
      <c r="AB130" s="286"/>
      <c r="AC130" s="286"/>
      <c r="AD130" s="286"/>
      <c r="AE130">
        <f t="shared" si="129"/>
        <v>34314</v>
      </c>
      <c r="AF130" s="228">
        <f t="shared" si="130"/>
        <v>0.19538262738223028</v>
      </c>
      <c r="AG130" s="228">
        <f t="shared" si="131"/>
        <v>0.10222732458559816</v>
      </c>
      <c r="AH130" s="228">
        <f t="shared" si="132"/>
        <v>9.3781258042796065E-2</v>
      </c>
      <c r="AI130" s="228">
        <f t="shared" si="133"/>
        <v>3.1297762308196697E-4</v>
      </c>
      <c r="AJ130" s="228">
        <f t="shared" si="134"/>
        <v>9.7954992550037788E-8</v>
      </c>
      <c r="AK130">
        <f t="shared" si="135"/>
        <v>9.3781258042796065E-2</v>
      </c>
      <c r="AL130" s="246">
        <f t="shared" si="136"/>
        <v>9.7954992550037788E-8</v>
      </c>
      <c r="AM130">
        <f t="shared" si="137"/>
        <v>9.3468280419714084E-2</v>
      </c>
      <c r="AN130">
        <f t="shared" si="138"/>
        <v>1.2797669430771954</v>
      </c>
      <c r="AO130">
        <f t="shared" si="139"/>
        <v>3.6475878472440319E-2</v>
      </c>
      <c r="AP130">
        <f t="shared" si="140"/>
        <v>-0.23865483977496957</v>
      </c>
      <c r="AQ130">
        <f t="shared" si="141"/>
        <v>-0.70626135732019302</v>
      </c>
      <c r="AR130">
        <f t="shared" si="142"/>
        <v>-0.36858039394759667</v>
      </c>
      <c r="AS130" s="228">
        <f t="shared" si="145"/>
        <v>12.075281815538801</v>
      </c>
      <c r="AT130" s="228">
        <f t="shared" si="145"/>
        <v>12.075426887432275</v>
      </c>
      <c r="AU130" s="228">
        <f t="shared" si="145"/>
        <v>12.075874176415109</v>
      </c>
      <c r="AV130" s="228">
        <f t="shared" si="145"/>
        <v>12.077252596393148</v>
      </c>
      <c r="AW130" s="228">
        <f t="shared" si="145"/>
        <v>12.081494167784394</v>
      </c>
      <c r="AX130" s="228">
        <f t="shared" si="145"/>
        <v>12.09448729054834</v>
      </c>
      <c r="AY130" s="228">
        <f t="shared" si="145"/>
        <v>12.133772144666947</v>
      </c>
      <c r="AZ130" s="228">
        <f t="shared" si="143"/>
        <v>12.248651404639721</v>
      </c>
    </row>
    <row r="131" spans="1:52" x14ac:dyDescent="0.2">
      <c r="A131" s="39" t="s">
        <v>73</v>
      </c>
      <c r="B131" s="43" t="s">
        <v>71</v>
      </c>
      <c r="C131" s="30">
        <v>53117.477400000003</v>
      </c>
      <c r="D131" s="30">
        <v>1.1999999999999999E-3</v>
      </c>
      <c r="E131" s="248">
        <f t="shared" si="124"/>
        <v>34347.520743402885</v>
      </c>
      <c r="F131" s="250">
        <f t="shared" si="123"/>
        <v>34347</v>
      </c>
      <c r="G131" s="228">
        <f t="shared" si="121"/>
        <v>0.1929627750068903</v>
      </c>
      <c r="H131" s="248"/>
      <c r="I131" s="228"/>
      <c r="J131" s="228"/>
      <c r="K131" s="228">
        <f t="shared" si="119"/>
        <v>0.1929627750068903</v>
      </c>
      <c r="L131" s="228">
        <f t="shared" si="125"/>
        <v>0.10197089792498119</v>
      </c>
      <c r="M131" s="245">
        <f t="shared" si="126"/>
        <v>38098.977400000003</v>
      </c>
      <c r="N131" s="273">
        <f t="shared" si="127"/>
        <v>8.2795216948892553E-3</v>
      </c>
      <c r="O131" s="252">
        <v>1</v>
      </c>
      <c r="P131" s="228">
        <f t="shared" si="146"/>
        <v>9.0991877081909103E-2</v>
      </c>
      <c r="Q131">
        <f t="shared" si="128"/>
        <v>8.2795216948892553E-3</v>
      </c>
      <c r="S131" s="285"/>
      <c r="T131" s="286"/>
      <c r="U131" s="286"/>
      <c r="V131" s="286"/>
      <c r="W131" s="286"/>
      <c r="X131" s="286"/>
      <c r="Y131" s="286"/>
      <c r="Z131" s="286"/>
      <c r="AA131" s="286"/>
      <c r="AB131" s="286"/>
      <c r="AC131" s="286"/>
      <c r="AD131" s="286"/>
      <c r="AE131">
        <f t="shared" si="129"/>
        <v>34347</v>
      </c>
      <c r="AF131" s="228">
        <f t="shared" si="130"/>
        <v>0.19608264139033482</v>
      </c>
      <c r="AG131" s="228">
        <f t="shared" si="131"/>
        <v>9.8851031541536682E-2</v>
      </c>
      <c r="AH131" s="228">
        <f t="shared" si="132"/>
        <v>9.0991877081909103E-2</v>
      </c>
      <c r="AI131" s="228">
        <f t="shared" si="133"/>
        <v>-3.119866383444525E-3</v>
      </c>
      <c r="AJ131" s="228">
        <f t="shared" si="134"/>
        <v>9.733566250547221E-6</v>
      </c>
      <c r="AK131">
        <f t="shared" si="135"/>
        <v>9.0991877081909103E-2</v>
      </c>
      <c r="AL131" s="246">
        <f t="shared" si="136"/>
        <v>9.733566250547221E-6</v>
      </c>
      <c r="AM131">
        <f t="shared" si="137"/>
        <v>9.4111743465353614E-2</v>
      </c>
      <c r="AN131">
        <f t="shared" si="138"/>
        <v>1.2804358396704867</v>
      </c>
      <c r="AO131">
        <f t="shared" si="139"/>
        <v>3.9281264353853255E-2</v>
      </c>
      <c r="AP131">
        <f t="shared" si="140"/>
        <v>-0.237868482180982</v>
      </c>
      <c r="AQ131">
        <f t="shared" si="141"/>
        <v>-0.70345395578013903</v>
      </c>
      <c r="AR131">
        <f t="shared" si="142"/>
        <v>-0.36698682174315767</v>
      </c>
      <c r="AS131" s="228">
        <f t="shared" ref="AS131:AY140" si="147">$AZ131+$AG$7*SIN(AT131)</f>
        <v>12.077321258225847</v>
      </c>
      <c r="AT131" s="228">
        <f t="shared" si="147"/>
        <v>12.077466572119597</v>
      </c>
      <c r="AU131" s="228">
        <f t="shared" si="147"/>
        <v>12.077914120391689</v>
      </c>
      <c r="AV131" s="228">
        <f t="shared" si="147"/>
        <v>12.079291844168694</v>
      </c>
      <c r="AW131" s="228">
        <f t="shared" si="147"/>
        <v>12.083526716483766</v>
      </c>
      <c r="AX131" s="228">
        <f t="shared" si="147"/>
        <v>12.096485799646524</v>
      </c>
      <c r="AY131" s="228">
        <f t="shared" si="147"/>
        <v>12.135631109570193</v>
      </c>
      <c r="AZ131" s="228">
        <f t="shared" si="143"/>
        <v>12.250029023158662</v>
      </c>
    </row>
    <row r="132" spans="1:52" x14ac:dyDescent="0.2">
      <c r="A132" s="61" t="s">
        <v>102</v>
      </c>
      <c r="B132" s="65" t="s">
        <v>65</v>
      </c>
      <c r="C132" s="61">
        <v>53431.545120000002</v>
      </c>
      <c r="D132" s="61">
        <v>5.0000000000000001E-4</v>
      </c>
      <c r="E132" s="248">
        <f t="shared" si="124"/>
        <v>35195.086773923089</v>
      </c>
      <c r="F132" s="250">
        <f t="shared" si="123"/>
        <v>35194.5</v>
      </c>
      <c r="G132" s="228">
        <f t="shared" si="121"/>
        <v>0.21743055000115419</v>
      </c>
      <c r="H132" s="249"/>
      <c r="I132" s="247"/>
      <c r="J132" s="228"/>
      <c r="K132" s="228">
        <f t="shared" si="119"/>
        <v>0.21743055000115419</v>
      </c>
      <c r="L132" s="228">
        <f t="shared" si="125"/>
        <v>0.10348338620278921</v>
      </c>
      <c r="M132" s="245">
        <f t="shared" si="126"/>
        <v>38413.045120000002</v>
      </c>
      <c r="N132" s="273">
        <f t="shared" si="127"/>
        <v>1.2983956137691417E-2</v>
      </c>
      <c r="O132" s="252">
        <v>1</v>
      </c>
      <c r="P132" s="228">
        <f t="shared" si="146"/>
        <v>0.11394716379836498</v>
      </c>
      <c r="Q132">
        <f t="shared" si="128"/>
        <v>1.2983956137691417E-2</v>
      </c>
      <c r="S132" s="285"/>
      <c r="T132" s="286"/>
      <c r="U132" s="286"/>
      <c r="V132" s="286"/>
      <c r="W132" s="286"/>
      <c r="X132" s="286"/>
      <c r="Y132" s="286"/>
      <c r="Z132" s="286"/>
      <c r="AA132" s="286"/>
      <c r="AB132" s="286"/>
      <c r="AC132" s="286"/>
      <c r="AD132" s="286"/>
      <c r="AE132">
        <f t="shared" si="129"/>
        <v>35194.5</v>
      </c>
      <c r="AF132" s="228">
        <f t="shared" si="130"/>
        <v>0.21408928598900623</v>
      </c>
      <c r="AG132" s="228">
        <f t="shared" si="131"/>
        <v>0.10682465021493717</v>
      </c>
      <c r="AH132" s="228">
        <f t="shared" si="132"/>
        <v>0.11394716379836498</v>
      </c>
      <c r="AI132" s="228">
        <f t="shared" si="133"/>
        <v>3.3412640121479598E-3</v>
      </c>
      <c r="AJ132" s="228">
        <f t="shared" si="134"/>
        <v>1.1164045198875081E-5</v>
      </c>
      <c r="AK132">
        <f t="shared" si="135"/>
        <v>0.11394716379836498</v>
      </c>
      <c r="AL132" s="246">
        <f t="shared" si="136"/>
        <v>1.1164045198875081E-5</v>
      </c>
      <c r="AM132">
        <f t="shared" si="137"/>
        <v>0.11060589978621702</v>
      </c>
      <c r="AN132">
        <f t="shared" si="138"/>
        <v>1.2970566169573865</v>
      </c>
      <c r="AO132">
        <f t="shared" si="139"/>
        <v>0.11214119429957359</v>
      </c>
      <c r="AP132">
        <f t="shared" si="140"/>
        <v>-0.21675571805285249</v>
      </c>
      <c r="AQ132">
        <f t="shared" si="141"/>
        <v>-0.63036775329764638</v>
      </c>
      <c r="AR132">
        <f t="shared" si="142"/>
        <v>-0.32605285625883745</v>
      </c>
      <c r="AS132" s="228">
        <f t="shared" si="147"/>
        <v>12.130054208512613</v>
      </c>
      <c r="AT132" s="228">
        <f t="shared" si="147"/>
        <v>12.130203429424254</v>
      </c>
      <c r="AU132" s="228">
        <f t="shared" si="147"/>
        <v>12.130651086725898</v>
      </c>
      <c r="AV132" s="228">
        <f t="shared" si="147"/>
        <v>12.131993483267591</v>
      </c>
      <c r="AW132" s="228">
        <f t="shared" si="147"/>
        <v>12.136013954164532</v>
      </c>
      <c r="AX132" s="228">
        <f t="shared" si="147"/>
        <v>12.148011350867453</v>
      </c>
      <c r="AY132" s="228">
        <f t="shared" si="147"/>
        <v>12.183444510621186</v>
      </c>
      <c r="AZ132" s="228">
        <f t="shared" si="143"/>
        <v>12.285408771485997</v>
      </c>
    </row>
    <row r="133" spans="1:52" x14ac:dyDescent="0.2">
      <c r="A133" s="48" t="s">
        <v>92</v>
      </c>
      <c r="B133" s="44" t="s">
        <v>65</v>
      </c>
      <c r="C133" s="47">
        <v>53483.053200000002</v>
      </c>
      <c r="D133" s="30">
        <v>1E-4</v>
      </c>
      <c r="E133" s="248">
        <f t="shared" si="124"/>
        <v>35334.090231219874</v>
      </c>
      <c r="F133" s="250">
        <f t="shared" si="123"/>
        <v>35333.5</v>
      </c>
      <c r="G133" s="228">
        <f t="shared" si="121"/>
        <v>0.2187116600034642</v>
      </c>
      <c r="H133" s="249"/>
      <c r="I133" s="247"/>
      <c r="J133" s="228"/>
      <c r="K133" s="228">
        <f t="shared" si="119"/>
        <v>0.2187116600034642</v>
      </c>
      <c r="L133" s="228">
        <f t="shared" si="125"/>
        <v>0.10374250632199951</v>
      </c>
      <c r="M133" s="245">
        <f t="shared" si="126"/>
        <v>38464.553200000002</v>
      </c>
      <c r="N133" s="273">
        <f t="shared" si="127"/>
        <v>1.3217906298232248E-2</v>
      </c>
      <c r="O133" s="252">
        <v>1</v>
      </c>
      <c r="P133" s="228">
        <f t="shared" si="146"/>
        <v>0.11496915368146469</v>
      </c>
      <c r="Q133">
        <f t="shared" si="128"/>
        <v>1.3217906298232248E-2</v>
      </c>
      <c r="S133" s="285"/>
      <c r="T133" s="286"/>
      <c r="U133" s="286"/>
      <c r="V133" s="286"/>
      <c r="W133" s="286"/>
      <c r="X133" s="286"/>
      <c r="Y133" s="286"/>
      <c r="Z133" s="286"/>
      <c r="AA133" s="286"/>
      <c r="AB133" s="286"/>
      <c r="AC133" s="286"/>
      <c r="AD133" s="286"/>
      <c r="AE133">
        <f t="shared" si="129"/>
        <v>35333.5</v>
      </c>
      <c r="AF133" s="228">
        <f t="shared" si="130"/>
        <v>0.21704518384015281</v>
      </c>
      <c r="AG133" s="228">
        <f t="shared" si="131"/>
        <v>0.1054089824853109</v>
      </c>
      <c r="AH133" s="228">
        <f t="shared" si="132"/>
        <v>0.11496915368146469</v>
      </c>
      <c r="AI133" s="228">
        <f t="shared" si="133"/>
        <v>1.6664761633113923E-3</v>
      </c>
      <c r="AJ133" s="228">
        <f t="shared" si="134"/>
        <v>2.7771428028850581E-6</v>
      </c>
      <c r="AK133">
        <f t="shared" si="135"/>
        <v>0.11496915368146469</v>
      </c>
      <c r="AL133" s="246">
        <f t="shared" si="136"/>
        <v>2.7771428028850581E-6</v>
      </c>
      <c r="AM133">
        <f t="shared" si="137"/>
        <v>0.1133026775181533</v>
      </c>
      <c r="AN133">
        <f t="shared" si="138"/>
        <v>1.2996712743359955</v>
      </c>
      <c r="AO133">
        <f t="shared" si="139"/>
        <v>0.12422025582395028</v>
      </c>
      <c r="AP133">
        <f t="shared" si="140"/>
        <v>-0.21312625911561356</v>
      </c>
      <c r="AQ133">
        <f t="shared" si="141"/>
        <v>-0.61820336736851689</v>
      </c>
      <c r="AR133">
        <f t="shared" si="142"/>
        <v>-0.31933729745633593</v>
      </c>
      <c r="AS133" s="228">
        <f t="shared" si="147"/>
        <v>12.13876673382314</v>
      </c>
      <c r="AT133" s="228">
        <f t="shared" si="147"/>
        <v>12.138916140232475</v>
      </c>
      <c r="AU133" s="228">
        <f t="shared" si="147"/>
        <v>12.139362559242354</v>
      </c>
      <c r="AV133" s="228">
        <f t="shared" si="147"/>
        <v>12.140695897737253</v>
      </c>
      <c r="AW133" s="228">
        <f t="shared" si="147"/>
        <v>12.144673455091436</v>
      </c>
      <c r="AX133" s="228">
        <f t="shared" si="147"/>
        <v>12.156497430003929</v>
      </c>
      <c r="AY133" s="228">
        <f t="shared" si="147"/>
        <v>12.191299070800955</v>
      </c>
      <c r="AZ133" s="228">
        <f t="shared" si="143"/>
        <v>12.291211467671836</v>
      </c>
    </row>
    <row r="134" spans="1:52" x14ac:dyDescent="0.2">
      <c r="A134" s="39" t="s">
        <v>92</v>
      </c>
      <c r="B134" s="44" t="s">
        <v>65</v>
      </c>
      <c r="C134" s="47">
        <v>53483.053200000002</v>
      </c>
      <c r="D134" s="47">
        <v>1E-4</v>
      </c>
      <c r="E134" s="248">
        <f t="shared" si="124"/>
        <v>35334.090231219874</v>
      </c>
      <c r="F134" s="250">
        <f t="shared" si="123"/>
        <v>35333.5</v>
      </c>
      <c r="G134" s="228">
        <f t="shared" si="121"/>
        <v>0.2187116600034642</v>
      </c>
      <c r="H134" s="249"/>
      <c r="I134" s="247"/>
      <c r="J134" s="228"/>
      <c r="K134" s="228">
        <f t="shared" si="119"/>
        <v>0.2187116600034642</v>
      </c>
      <c r="L134" s="228">
        <f t="shared" si="125"/>
        <v>0.10374250632199951</v>
      </c>
      <c r="M134" s="245">
        <f t="shared" si="126"/>
        <v>38464.553200000002</v>
      </c>
      <c r="N134" s="273">
        <f t="shared" si="127"/>
        <v>1.3217906298232248E-2</v>
      </c>
      <c r="O134" s="252">
        <v>1</v>
      </c>
      <c r="P134" s="228">
        <f t="shared" si="146"/>
        <v>0.11496915368146469</v>
      </c>
      <c r="Q134">
        <f t="shared" si="128"/>
        <v>1.3217906298232248E-2</v>
      </c>
      <c r="S134" s="285"/>
      <c r="T134" s="286"/>
      <c r="U134" s="286"/>
      <c r="V134" s="286"/>
      <c r="W134" s="286"/>
      <c r="X134" s="286"/>
      <c r="Y134" s="286"/>
      <c r="Z134" s="286"/>
      <c r="AA134" s="286"/>
      <c r="AB134" s="286"/>
      <c r="AC134" s="286"/>
      <c r="AD134" s="286"/>
      <c r="AE134">
        <f t="shared" si="129"/>
        <v>35333.5</v>
      </c>
      <c r="AF134" s="228">
        <f t="shared" si="130"/>
        <v>0.21704518384015281</v>
      </c>
      <c r="AG134" s="228">
        <f t="shared" si="131"/>
        <v>0.1054089824853109</v>
      </c>
      <c r="AH134" s="228">
        <f t="shared" si="132"/>
        <v>0.11496915368146469</v>
      </c>
      <c r="AI134" s="228">
        <f t="shared" si="133"/>
        <v>1.6664761633113923E-3</v>
      </c>
      <c r="AJ134" s="228">
        <f t="shared" si="134"/>
        <v>2.7771428028850581E-6</v>
      </c>
      <c r="AK134">
        <f t="shared" si="135"/>
        <v>0.11496915368146469</v>
      </c>
      <c r="AL134" s="246">
        <f t="shared" si="136"/>
        <v>2.7771428028850581E-6</v>
      </c>
      <c r="AM134">
        <f t="shared" si="137"/>
        <v>0.1133026775181533</v>
      </c>
      <c r="AN134">
        <f t="shared" si="138"/>
        <v>1.2996712743359955</v>
      </c>
      <c r="AO134">
        <f t="shared" si="139"/>
        <v>0.12422025582395028</v>
      </c>
      <c r="AP134">
        <f t="shared" si="140"/>
        <v>-0.21312625911561356</v>
      </c>
      <c r="AQ134">
        <f t="shared" si="141"/>
        <v>-0.61820336736851689</v>
      </c>
      <c r="AR134">
        <f t="shared" si="142"/>
        <v>-0.31933729745633593</v>
      </c>
      <c r="AS134" s="228">
        <f t="shared" si="147"/>
        <v>12.13876673382314</v>
      </c>
      <c r="AT134" s="228">
        <f t="shared" si="147"/>
        <v>12.138916140232475</v>
      </c>
      <c r="AU134" s="228">
        <f t="shared" si="147"/>
        <v>12.139362559242354</v>
      </c>
      <c r="AV134" s="228">
        <f t="shared" si="147"/>
        <v>12.140695897737253</v>
      </c>
      <c r="AW134" s="228">
        <f t="shared" si="147"/>
        <v>12.144673455091436</v>
      </c>
      <c r="AX134" s="228">
        <f t="shared" si="147"/>
        <v>12.156497430003929</v>
      </c>
      <c r="AY134" s="228">
        <f t="shared" si="147"/>
        <v>12.191299070800955</v>
      </c>
      <c r="AZ134" s="228">
        <f t="shared" si="143"/>
        <v>12.291211467671836</v>
      </c>
    </row>
    <row r="135" spans="1:52" x14ac:dyDescent="0.2">
      <c r="A135" s="48" t="s">
        <v>91</v>
      </c>
      <c r="B135" s="44" t="s">
        <v>71</v>
      </c>
      <c r="C135" s="47">
        <v>53483.606899999999</v>
      </c>
      <c r="D135" s="47">
        <v>5.9999999999999995E-4</v>
      </c>
      <c r="E135" s="248">
        <f t="shared" si="124"/>
        <v>35335.584486379543</v>
      </c>
      <c r="F135" s="250">
        <f t="shared" si="123"/>
        <v>35335</v>
      </c>
      <c r="G135" s="228">
        <f t="shared" si="121"/>
        <v>0.21658289500192041</v>
      </c>
      <c r="H135" s="249"/>
      <c r="I135" s="247"/>
      <c r="J135" s="228"/>
      <c r="K135" s="228">
        <f t="shared" ref="K135:K166" si="148">G135</f>
        <v>0.21658289500192041</v>
      </c>
      <c r="L135" s="228">
        <f t="shared" si="125"/>
        <v>0.10374531957186577</v>
      </c>
      <c r="M135" s="245">
        <f t="shared" si="126"/>
        <v>38465.106899999999</v>
      </c>
      <c r="N135" s="273">
        <f t="shared" si="127"/>
        <v>1.273231842893327E-2</v>
      </c>
      <c r="O135" s="252">
        <v>1</v>
      </c>
      <c r="P135" s="228">
        <f t="shared" si="146"/>
        <v>0.11283757543005464</v>
      </c>
      <c r="Q135">
        <f t="shared" si="128"/>
        <v>1.273231842893327E-2</v>
      </c>
      <c r="S135" s="285"/>
      <c r="T135" s="286">
        <v>5.2663822294012021E-10</v>
      </c>
      <c r="U135" s="286">
        <v>1.2465514923844338E-21</v>
      </c>
      <c r="V135" s="286">
        <v>1.9507169116835126E-28</v>
      </c>
      <c r="W135" s="286">
        <v>1.4099596546028414E-18</v>
      </c>
      <c r="X135" s="286">
        <v>7.6706997474462609E-10</v>
      </c>
      <c r="Y135" s="286">
        <v>4.0543491410995125E-6</v>
      </c>
      <c r="Z135" s="286">
        <v>7.5985425547075623E-9</v>
      </c>
      <c r="AA135" s="286">
        <v>0.22337155220970675</v>
      </c>
      <c r="AB135" s="286">
        <v>4.2326611989169065E-14</v>
      </c>
      <c r="AC135" s="286">
        <v>5.5366221070874213E-8</v>
      </c>
      <c r="AD135" s="286">
        <v>7.5807363024693873E-22</v>
      </c>
      <c r="AE135">
        <f t="shared" si="129"/>
        <v>35335</v>
      </c>
      <c r="AF135" s="228">
        <f t="shared" si="130"/>
        <v>0.21707708185261018</v>
      </c>
      <c r="AG135" s="228">
        <f t="shared" si="131"/>
        <v>0.10325113272117599</v>
      </c>
      <c r="AH135" s="228">
        <f t="shared" si="132"/>
        <v>0.11283757543005464</v>
      </c>
      <c r="AI135" s="228">
        <f t="shared" si="133"/>
        <v>-4.9418685068977619E-4</v>
      </c>
      <c r="AJ135" s="228">
        <f t="shared" si="134"/>
        <v>2.4422064339467913E-7</v>
      </c>
      <c r="AK135">
        <f t="shared" si="135"/>
        <v>0.11283757543005464</v>
      </c>
      <c r="AL135" s="246">
        <f t="shared" si="136"/>
        <v>2.4422064339467913E-7</v>
      </c>
      <c r="AM135">
        <f t="shared" si="137"/>
        <v>0.11333176228074442</v>
      </c>
      <c r="AN135">
        <f t="shared" si="138"/>
        <v>1.2996993056273722</v>
      </c>
      <c r="AO135">
        <f t="shared" si="139"/>
        <v>0.12435077246317472</v>
      </c>
      <c r="AP135">
        <f t="shared" si="140"/>
        <v>-0.21308683955900709</v>
      </c>
      <c r="AQ135">
        <f t="shared" si="141"/>
        <v>-0.61807183086049533</v>
      </c>
      <c r="AR135">
        <f t="shared" si="142"/>
        <v>-0.3192648239204991</v>
      </c>
      <c r="AS135" s="228">
        <f t="shared" si="147"/>
        <v>12.138860848964313</v>
      </c>
      <c r="AT135" s="228">
        <f t="shared" si="147"/>
        <v>12.139010256632805</v>
      </c>
      <c r="AU135" s="228">
        <f t="shared" si="147"/>
        <v>12.139456660280681</v>
      </c>
      <c r="AV135" s="228">
        <f t="shared" si="147"/>
        <v>12.140789895946801</v>
      </c>
      <c r="AW135" s="228">
        <f t="shared" si="147"/>
        <v>12.144766978387874</v>
      </c>
      <c r="AX135" s="228">
        <f t="shared" si="147"/>
        <v>12.156589058344016</v>
      </c>
      <c r="AY135" s="228">
        <f t="shared" si="147"/>
        <v>12.19138385071397</v>
      </c>
      <c r="AZ135" s="228">
        <f t="shared" si="143"/>
        <v>12.291274086695426</v>
      </c>
    </row>
    <row r="136" spans="1:52" x14ac:dyDescent="0.2">
      <c r="A136" s="39" t="s">
        <v>97</v>
      </c>
      <c r="B136" s="43" t="s">
        <v>71</v>
      </c>
      <c r="C136" s="30">
        <v>53515.477400000003</v>
      </c>
      <c r="D136" s="30">
        <v>8.0000000000000004E-4</v>
      </c>
      <c r="E136" s="248">
        <f t="shared" si="124"/>
        <v>35421.592539597172</v>
      </c>
      <c r="F136" s="250">
        <f t="shared" si="123"/>
        <v>35421</v>
      </c>
      <c r="G136" s="228">
        <f t="shared" si="121"/>
        <v>0.21956703500472941</v>
      </c>
      <c r="H136" s="249"/>
      <c r="I136" s="247"/>
      <c r="J136" s="228"/>
      <c r="K136" s="228">
        <f t="shared" si="148"/>
        <v>0.21956703500472941</v>
      </c>
      <c r="L136" s="228">
        <f t="shared" si="125"/>
        <v>0.1039072191912073</v>
      </c>
      <c r="M136" s="245">
        <f t="shared" si="126"/>
        <v>38496.977400000003</v>
      </c>
      <c r="N136" s="273">
        <f t="shared" si="127"/>
        <v>1.3377192994017859E-2</v>
      </c>
      <c r="O136" s="252">
        <v>1</v>
      </c>
      <c r="P136" s="228">
        <f t="shared" si="146"/>
        <v>0.11565981581352211</v>
      </c>
      <c r="Q136">
        <f t="shared" si="128"/>
        <v>1.3377192994017859E-2</v>
      </c>
      <c r="S136" s="285"/>
      <c r="T136" s="286"/>
      <c r="U136" s="286"/>
      <c r="V136" s="286"/>
      <c r="W136" s="286"/>
      <c r="X136" s="286"/>
      <c r="Y136" s="286"/>
      <c r="Z136" s="286"/>
      <c r="AA136" s="286"/>
      <c r="AB136" s="286"/>
      <c r="AC136" s="286"/>
      <c r="AD136" s="286"/>
      <c r="AE136">
        <f t="shared" si="129"/>
        <v>35421</v>
      </c>
      <c r="AF136" s="228">
        <f t="shared" si="130"/>
        <v>0.21890586063684053</v>
      </c>
      <c r="AG136" s="228">
        <f t="shared" si="131"/>
        <v>0.10456839355909618</v>
      </c>
      <c r="AH136" s="228">
        <f t="shared" si="132"/>
        <v>0.11565981581352211</v>
      </c>
      <c r="AI136" s="228">
        <f t="shared" si="133"/>
        <v>6.6117436788887263E-4</v>
      </c>
      <c r="AJ136" s="228">
        <f t="shared" si="134"/>
        <v>4.3715154475325026E-7</v>
      </c>
      <c r="AK136">
        <f t="shared" si="135"/>
        <v>0.11565981581352211</v>
      </c>
      <c r="AL136" s="246">
        <f t="shared" si="136"/>
        <v>4.3715154475325026E-7</v>
      </c>
      <c r="AM136">
        <f t="shared" si="137"/>
        <v>0.11499864144563322</v>
      </c>
      <c r="AN136">
        <f t="shared" si="138"/>
        <v>1.3012997380710238</v>
      </c>
      <c r="AO136">
        <f t="shared" si="139"/>
        <v>0.13183942096269025</v>
      </c>
      <c r="AP136">
        <f t="shared" si="140"/>
        <v>-0.21081779532361009</v>
      </c>
      <c r="AQ136">
        <f t="shared" si="141"/>
        <v>-0.61052095876425805</v>
      </c>
      <c r="AR136">
        <f t="shared" si="142"/>
        <v>-0.31510954644961475</v>
      </c>
      <c r="AS136" s="228">
        <f t="shared" si="147"/>
        <v>12.144260154307322</v>
      </c>
      <c r="AT136" s="228">
        <f t="shared" si="147"/>
        <v>12.14440960733576</v>
      </c>
      <c r="AU136" s="228">
        <f t="shared" si="147"/>
        <v>12.144855058377164</v>
      </c>
      <c r="AV136" s="228">
        <f t="shared" si="147"/>
        <v>12.146182216819073</v>
      </c>
      <c r="AW136" s="228">
        <f t="shared" si="147"/>
        <v>12.150131650081617</v>
      </c>
      <c r="AX136" s="228">
        <f t="shared" si="147"/>
        <v>12.161844252391845</v>
      </c>
      <c r="AY136" s="228">
        <f t="shared" si="147"/>
        <v>12.196245217979875</v>
      </c>
      <c r="AZ136" s="228">
        <f t="shared" si="143"/>
        <v>12.294864244047815</v>
      </c>
    </row>
    <row r="137" spans="1:52" x14ac:dyDescent="0.2">
      <c r="A137" s="30" t="s">
        <v>102</v>
      </c>
      <c r="B137" s="43" t="s">
        <v>65</v>
      </c>
      <c r="C137" s="30">
        <v>53760.614009999998</v>
      </c>
      <c r="D137" s="30" t="s">
        <v>103</v>
      </c>
      <c r="E137" s="248">
        <f t="shared" si="124"/>
        <v>36083.136054711918</v>
      </c>
      <c r="F137" s="250">
        <f t="shared" si="123"/>
        <v>36082.5</v>
      </c>
      <c r="G137" s="228">
        <f t="shared" si="121"/>
        <v>0.23569167000096058</v>
      </c>
      <c r="H137" s="249"/>
      <c r="I137" s="247"/>
      <c r="J137" s="228"/>
      <c r="K137" s="228">
        <f t="shared" si="148"/>
        <v>0.23569167000096058</v>
      </c>
      <c r="L137" s="228">
        <f t="shared" si="125"/>
        <v>0.10519239021548196</v>
      </c>
      <c r="M137" s="245">
        <f t="shared" si="126"/>
        <v>38742.114009999998</v>
      </c>
      <c r="N137" s="273">
        <f t="shared" si="127"/>
        <v>1.7030062024528628E-2</v>
      </c>
      <c r="O137" s="252">
        <v>1</v>
      </c>
      <c r="P137" s="228">
        <f t="shared" si="146"/>
        <v>0.13049927978547862</v>
      </c>
      <c r="Q137">
        <f t="shared" si="128"/>
        <v>1.7030062024528628E-2</v>
      </c>
      <c r="S137" s="285"/>
      <c r="T137" s="286"/>
      <c r="U137" s="286"/>
      <c r="V137" s="286"/>
      <c r="W137" s="286"/>
      <c r="X137" s="286"/>
      <c r="Y137" s="286"/>
      <c r="Z137" s="286"/>
      <c r="AA137" s="286"/>
      <c r="AB137" s="286"/>
      <c r="AC137" s="286"/>
      <c r="AD137" s="286"/>
      <c r="AE137">
        <f t="shared" si="129"/>
        <v>36082.5</v>
      </c>
      <c r="AF137" s="228">
        <f t="shared" si="130"/>
        <v>0.23296225964730383</v>
      </c>
      <c r="AG137" s="228">
        <f t="shared" si="131"/>
        <v>0.10792180056913872</v>
      </c>
      <c r="AH137" s="228">
        <f t="shared" si="132"/>
        <v>0.13049927978547862</v>
      </c>
      <c r="AI137" s="228">
        <f t="shared" si="133"/>
        <v>2.7294103536567582E-3</v>
      </c>
      <c r="AJ137" s="228">
        <f t="shared" si="134"/>
        <v>7.4496808786487098E-6</v>
      </c>
      <c r="AK137">
        <f t="shared" si="135"/>
        <v>0.13049927978547862</v>
      </c>
      <c r="AL137" s="246">
        <f t="shared" si="136"/>
        <v>7.4496808786487098E-6</v>
      </c>
      <c r="AM137">
        <f t="shared" si="137"/>
        <v>0.12776986943182186</v>
      </c>
      <c r="AN137">
        <f t="shared" si="138"/>
        <v>1.3131462918899264</v>
      </c>
      <c r="AO137">
        <f t="shared" si="139"/>
        <v>0.18975431870848178</v>
      </c>
      <c r="AP137">
        <f t="shared" si="140"/>
        <v>-0.19278245475759501</v>
      </c>
      <c r="AQ137">
        <f t="shared" si="141"/>
        <v>-0.55183341614937109</v>
      </c>
      <c r="AR137">
        <f t="shared" si="142"/>
        <v>-0.28313855696910878</v>
      </c>
      <c r="AS137" s="228">
        <f t="shared" si="147"/>
        <v>12.186006772641727</v>
      </c>
      <c r="AT137" s="228">
        <f t="shared" si="147"/>
        <v>12.186154749919048</v>
      </c>
      <c r="AU137" s="228">
        <f t="shared" si="147"/>
        <v>12.186588067601251</v>
      </c>
      <c r="AV137" s="228">
        <f t="shared" si="147"/>
        <v>12.187856508985742</v>
      </c>
      <c r="AW137" s="228">
        <f t="shared" si="147"/>
        <v>12.191565924660466</v>
      </c>
      <c r="AX137" s="228">
        <f t="shared" si="147"/>
        <v>12.202382953744351</v>
      </c>
      <c r="AY137" s="228">
        <f t="shared" si="147"/>
        <v>12.233679443420007</v>
      </c>
      <c r="AZ137" s="228">
        <f t="shared" si="143"/>
        <v>12.322479233450213</v>
      </c>
    </row>
    <row r="138" spans="1:52" x14ac:dyDescent="0.2">
      <c r="A138" s="30" t="s">
        <v>102</v>
      </c>
      <c r="B138" s="43" t="s">
        <v>71</v>
      </c>
      <c r="C138" s="30">
        <v>53794.521979999998</v>
      </c>
      <c r="D138" s="30" t="s">
        <v>103</v>
      </c>
      <c r="E138" s="248">
        <f t="shared" si="124"/>
        <v>36174.642572910918</v>
      </c>
      <c r="F138" s="250">
        <f t="shared" si="123"/>
        <v>36174</v>
      </c>
      <c r="G138" s="228">
        <f t="shared" si="121"/>
        <v>0.2381070049959817</v>
      </c>
      <c r="H138" s="249"/>
      <c r="I138" s="247"/>
      <c r="J138" s="228"/>
      <c r="K138" s="228">
        <f t="shared" si="148"/>
        <v>0.2381070049959817</v>
      </c>
      <c r="L138" s="228">
        <f t="shared" si="125"/>
        <v>0.10537571196134085</v>
      </c>
      <c r="M138" s="245">
        <f t="shared" si="126"/>
        <v>38776.021979999998</v>
      </c>
      <c r="N138" s="273">
        <f t="shared" si="127"/>
        <v>1.7617596150647698E-2</v>
      </c>
      <c r="O138" s="252">
        <v>1</v>
      </c>
      <c r="P138" s="228">
        <f t="shared" si="146"/>
        <v>0.13273129303464085</v>
      </c>
      <c r="Q138">
        <f t="shared" si="128"/>
        <v>1.7617596150647698E-2</v>
      </c>
      <c r="S138" s="285"/>
      <c r="T138" s="286"/>
      <c r="U138" s="286"/>
      <c r="V138" s="286"/>
      <c r="W138" s="286"/>
      <c r="X138" s="286"/>
      <c r="Y138" s="286"/>
      <c r="Z138" s="286"/>
      <c r="AA138" s="286"/>
      <c r="AB138" s="286"/>
      <c r="AC138" s="286"/>
      <c r="AD138" s="286"/>
      <c r="AE138">
        <f t="shared" si="129"/>
        <v>36174</v>
      </c>
      <c r="AF138" s="228">
        <f t="shared" si="130"/>
        <v>0.23490392344158467</v>
      </c>
      <c r="AG138" s="228">
        <f t="shared" si="131"/>
        <v>0.10857879351573788</v>
      </c>
      <c r="AH138" s="228">
        <f t="shared" si="132"/>
        <v>0.13273129303464085</v>
      </c>
      <c r="AI138" s="228">
        <f t="shared" si="133"/>
        <v>3.2030815543970248E-3</v>
      </c>
      <c r="AJ138" s="228">
        <f t="shared" si="134"/>
        <v>1.025973144411846E-5</v>
      </c>
      <c r="AK138">
        <f t="shared" si="135"/>
        <v>0.13273129303464085</v>
      </c>
      <c r="AL138" s="246">
        <f t="shared" si="136"/>
        <v>1.025973144411846E-5</v>
      </c>
      <c r="AM138">
        <f t="shared" si="137"/>
        <v>0.12952821148024382</v>
      </c>
      <c r="AN138">
        <f t="shared" si="138"/>
        <v>1.314716596783748</v>
      </c>
      <c r="AO138">
        <f t="shared" si="139"/>
        <v>0.19779904541179233</v>
      </c>
      <c r="AP138">
        <f t="shared" si="140"/>
        <v>-0.19020814571313938</v>
      </c>
      <c r="AQ138">
        <f t="shared" si="141"/>
        <v>-0.54363323529609742</v>
      </c>
      <c r="AR138">
        <f t="shared" si="142"/>
        <v>-0.2787148834054593</v>
      </c>
      <c r="AS138" s="228">
        <f t="shared" si="147"/>
        <v>12.191810427650658</v>
      </c>
      <c r="AT138" s="228">
        <f t="shared" si="147"/>
        <v>12.191957938084146</v>
      </c>
      <c r="AU138" s="228">
        <f t="shared" si="147"/>
        <v>12.19238889727915</v>
      </c>
      <c r="AV138" s="228">
        <f t="shared" si="147"/>
        <v>12.193647549331139</v>
      </c>
      <c r="AW138" s="228">
        <f t="shared" si="147"/>
        <v>12.197320013029463</v>
      </c>
      <c r="AX138" s="228">
        <f t="shared" si="147"/>
        <v>12.20800592333352</v>
      </c>
      <c r="AY138" s="228">
        <f t="shared" si="147"/>
        <v>12.238862921043708</v>
      </c>
      <c r="AZ138" s="228">
        <f t="shared" si="143"/>
        <v>12.326298993889093</v>
      </c>
    </row>
    <row r="139" spans="1:52" x14ac:dyDescent="0.2">
      <c r="A139" s="30" t="s">
        <v>102</v>
      </c>
      <c r="B139" s="43" t="s">
        <v>65</v>
      </c>
      <c r="C139" s="30">
        <v>53845.477149999999</v>
      </c>
      <c r="D139" s="30" t="s">
        <v>103</v>
      </c>
      <c r="E139" s="248">
        <f t="shared" si="124"/>
        <v>36312.153906999578</v>
      </c>
      <c r="F139" s="250">
        <f t="shared" si="123"/>
        <v>36311.5</v>
      </c>
      <c r="G139" s="228">
        <f t="shared" si="121"/>
        <v>0.24230687999806833</v>
      </c>
      <c r="H139" s="249"/>
      <c r="I139" s="247"/>
      <c r="J139" s="228"/>
      <c r="K139" s="228">
        <f t="shared" si="148"/>
        <v>0.24230687999806833</v>
      </c>
      <c r="L139" s="228">
        <f t="shared" si="125"/>
        <v>0.10565373382040701</v>
      </c>
      <c r="M139" s="245">
        <f t="shared" si="126"/>
        <v>38826.977149999999</v>
      </c>
      <c r="N139" s="273">
        <f t="shared" si="127"/>
        <v>1.8674082360253277E-2</v>
      </c>
      <c r="O139" s="252">
        <v>1</v>
      </c>
      <c r="P139" s="228">
        <f t="shared" si="146"/>
        <v>0.13665314617766133</v>
      </c>
      <c r="Q139">
        <f t="shared" si="128"/>
        <v>1.8674082360253277E-2</v>
      </c>
      <c r="S139" s="285"/>
      <c r="T139" s="286"/>
      <c r="U139" s="286"/>
      <c r="V139" s="286"/>
      <c r="W139" s="286"/>
      <c r="X139" s="286"/>
      <c r="Y139" s="286"/>
      <c r="Z139" s="286"/>
      <c r="AA139" s="286"/>
      <c r="AB139" s="286"/>
      <c r="AC139" s="286"/>
      <c r="AD139" s="286"/>
      <c r="AE139">
        <f t="shared" si="129"/>
        <v>36311.5</v>
      </c>
      <c r="AF139" s="228">
        <f t="shared" si="130"/>
        <v>0.23781992103336425</v>
      </c>
      <c r="AG139" s="228">
        <f t="shared" si="131"/>
        <v>0.11014069278511107</v>
      </c>
      <c r="AH139" s="228">
        <f t="shared" si="132"/>
        <v>0.13665314617766133</v>
      </c>
      <c r="AI139" s="228">
        <f t="shared" si="133"/>
        <v>4.4869589647040797E-3</v>
      </c>
      <c r="AJ139" s="228">
        <f t="shared" si="134"/>
        <v>2.0132800750938308E-5</v>
      </c>
      <c r="AK139">
        <f t="shared" si="135"/>
        <v>0.13665314617766133</v>
      </c>
      <c r="AL139" s="246">
        <f t="shared" si="136"/>
        <v>2.0132800750938308E-5</v>
      </c>
      <c r="AM139">
        <f t="shared" si="137"/>
        <v>0.13216618721295725</v>
      </c>
      <c r="AN139">
        <f t="shared" si="138"/>
        <v>1.3170433190707345</v>
      </c>
      <c r="AO139">
        <f t="shared" si="139"/>
        <v>0.20989863280571605</v>
      </c>
      <c r="AP139">
        <f t="shared" si="140"/>
        <v>-0.18630407622858799</v>
      </c>
      <c r="AQ139">
        <f t="shared" si="141"/>
        <v>-0.53127404728478833</v>
      </c>
      <c r="AR139">
        <f t="shared" si="142"/>
        <v>-0.27206661225183609</v>
      </c>
      <c r="AS139" s="228">
        <f t="shared" si="147"/>
        <v>12.200544642006607</v>
      </c>
      <c r="AT139" s="228">
        <f t="shared" si="147"/>
        <v>12.200691327408117</v>
      </c>
      <c r="AU139" s="228">
        <f t="shared" si="147"/>
        <v>12.201118428069144</v>
      </c>
      <c r="AV139" s="228">
        <f t="shared" si="147"/>
        <v>12.202361610898723</v>
      </c>
      <c r="AW139" s="228">
        <f t="shared" si="147"/>
        <v>12.205976864336817</v>
      </c>
      <c r="AX139" s="228">
        <f t="shared" si="147"/>
        <v>12.216462537790067</v>
      </c>
      <c r="AY139" s="228">
        <f t="shared" si="147"/>
        <v>12.246654692700739</v>
      </c>
      <c r="AZ139" s="228">
        <f t="shared" si="143"/>
        <v>12.332039071051346</v>
      </c>
    </row>
    <row r="140" spans="1:52" x14ac:dyDescent="0.2">
      <c r="A140" s="50" t="s">
        <v>99</v>
      </c>
      <c r="B140" s="37"/>
      <c r="C140" s="40">
        <v>53857.8897</v>
      </c>
      <c r="D140" s="40">
        <v>1E-4</v>
      </c>
      <c r="E140" s="248">
        <f t="shared" si="124"/>
        <v>36345.65131874293</v>
      </c>
      <c r="F140" s="250">
        <f t="shared" si="123"/>
        <v>36345</v>
      </c>
      <c r="G140" s="228">
        <f t="shared" si="121"/>
        <v>0.24134779500309378</v>
      </c>
      <c r="H140" s="249"/>
      <c r="I140" s="247"/>
      <c r="J140" s="228"/>
      <c r="K140" s="228">
        <f t="shared" si="148"/>
        <v>0.24134779500309378</v>
      </c>
      <c r="L140" s="228">
        <f t="shared" si="125"/>
        <v>0.1057219318575299</v>
      </c>
      <c r="M140" s="245">
        <f t="shared" si="126"/>
        <v>38839.3897</v>
      </c>
      <c r="N140" s="273">
        <f t="shared" si="127"/>
        <v>1.8394374753979224E-2</v>
      </c>
      <c r="O140" s="252">
        <v>1</v>
      </c>
      <c r="P140" s="228">
        <f t="shared" si="146"/>
        <v>0.13562586314556388</v>
      </c>
      <c r="Q140">
        <f t="shared" si="128"/>
        <v>1.8394374753979224E-2</v>
      </c>
      <c r="S140" s="285"/>
      <c r="T140" s="286"/>
      <c r="U140" s="286"/>
      <c r="V140" s="286"/>
      <c r="W140" s="286"/>
      <c r="X140" s="286"/>
      <c r="Y140" s="286"/>
      <c r="Z140" s="286"/>
      <c r="AA140" s="286"/>
      <c r="AB140" s="286"/>
      <c r="AC140" s="286"/>
      <c r="AD140" s="286"/>
      <c r="AE140">
        <f t="shared" si="129"/>
        <v>36345</v>
      </c>
      <c r="AF140" s="228">
        <f t="shared" si="130"/>
        <v>0.23853000378117842</v>
      </c>
      <c r="AG140" s="228">
        <f t="shared" si="131"/>
        <v>0.10853972307944526</v>
      </c>
      <c r="AH140" s="228">
        <f t="shared" si="132"/>
        <v>0.13562586314556388</v>
      </c>
      <c r="AI140" s="228">
        <f t="shared" si="133"/>
        <v>2.8177912219153611E-3</v>
      </c>
      <c r="AJ140" s="228">
        <f t="shared" si="134"/>
        <v>7.9399473703032637E-6</v>
      </c>
      <c r="AK140">
        <f t="shared" si="135"/>
        <v>0.13562586314556388</v>
      </c>
      <c r="AL140" s="246">
        <f t="shared" si="136"/>
        <v>7.9399473703032637E-6</v>
      </c>
      <c r="AM140">
        <f t="shared" si="137"/>
        <v>0.13280807192364852</v>
      </c>
      <c r="AN140">
        <f t="shared" si="138"/>
        <v>1.3176040890959193</v>
      </c>
      <c r="AO140">
        <f t="shared" si="139"/>
        <v>0.21284817225782554</v>
      </c>
      <c r="AP140">
        <f t="shared" si="140"/>
        <v>-0.18534647980559651</v>
      </c>
      <c r="AQ140">
        <f t="shared" si="141"/>
        <v>-0.52825632221742047</v>
      </c>
      <c r="AR140">
        <f t="shared" si="142"/>
        <v>-0.27044672710056683</v>
      </c>
      <c r="AS140" s="228">
        <f t="shared" si="147"/>
        <v>12.202674930808589</v>
      </c>
      <c r="AT140" s="228">
        <f t="shared" si="147"/>
        <v>12.202821392588328</v>
      </c>
      <c r="AU140" s="228">
        <f t="shared" si="147"/>
        <v>12.203247495873395</v>
      </c>
      <c r="AV140" s="228">
        <f t="shared" si="147"/>
        <v>12.20448677220622</v>
      </c>
      <c r="AW140" s="228">
        <f t="shared" si="147"/>
        <v>12.208087783329537</v>
      </c>
      <c r="AX140" s="228">
        <f t="shared" si="147"/>
        <v>12.218524095705401</v>
      </c>
      <c r="AY140" s="228">
        <f t="shared" si="147"/>
        <v>12.24855348040226</v>
      </c>
      <c r="AZ140" s="228">
        <f t="shared" si="143"/>
        <v>12.333437562578149</v>
      </c>
    </row>
    <row r="141" spans="1:52" x14ac:dyDescent="0.2">
      <c r="A141" s="30" t="s">
        <v>102</v>
      </c>
      <c r="B141" s="43" t="s">
        <v>71</v>
      </c>
      <c r="C141" s="30">
        <v>54175.472990000002</v>
      </c>
      <c r="D141" s="30">
        <v>2.0000000000000001E-4</v>
      </c>
      <c r="E141" s="248">
        <f t="shared" si="124"/>
        <v>37202.704722591152</v>
      </c>
      <c r="F141" s="250">
        <f t="shared" si="123"/>
        <v>37202</v>
      </c>
      <c r="G141" s="228">
        <f t="shared" si="121"/>
        <v>0.26113672500650864</v>
      </c>
      <c r="H141" s="249"/>
      <c r="I141" s="247"/>
      <c r="J141" s="228"/>
      <c r="K141" s="228">
        <f t="shared" si="148"/>
        <v>0.26113672500650864</v>
      </c>
      <c r="L141" s="228">
        <f t="shared" si="125"/>
        <v>0.10752810208519309</v>
      </c>
      <c r="M141" s="245">
        <f t="shared" si="126"/>
        <v>39156.972990000002</v>
      </c>
      <c r="N141" s="273">
        <f t="shared" si="127"/>
        <v>2.3595609035782908E-2</v>
      </c>
      <c r="O141" s="252">
        <v>1</v>
      </c>
      <c r="P141" s="228">
        <f t="shared" si="146"/>
        <v>0.15360862292131555</v>
      </c>
      <c r="Q141">
        <f t="shared" si="128"/>
        <v>2.3595609035782908E-2</v>
      </c>
      <c r="S141" s="285"/>
      <c r="T141" s="286"/>
      <c r="U141" s="286"/>
      <c r="V141" s="286"/>
      <c r="W141" s="286"/>
      <c r="X141" s="286"/>
      <c r="Y141" s="286"/>
      <c r="Z141" s="286"/>
      <c r="AA141" s="286"/>
      <c r="AB141" s="286"/>
      <c r="AC141" s="286"/>
      <c r="AD141" s="286"/>
      <c r="AE141">
        <f t="shared" si="129"/>
        <v>37202</v>
      </c>
      <c r="AF141" s="228">
        <f t="shared" si="130"/>
        <v>0.25663037554535073</v>
      </c>
      <c r="AG141" s="228">
        <f t="shared" si="131"/>
        <v>0.112034451546351</v>
      </c>
      <c r="AH141" s="228">
        <f t="shared" si="132"/>
        <v>0.15360862292131555</v>
      </c>
      <c r="AI141" s="228">
        <f t="shared" si="133"/>
        <v>4.5063494611579102E-3</v>
      </c>
      <c r="AJ141" s="228">
        <f t="shared" si="134"/>
        <v>2.0307185466078188E-5</v>
      </c>
      <c r="AK141">
        <f t="shared" si="135"/>
        <v>0.15360862292131555</v>
      </c>
      <c r="AL141" s="246">
        <f t="shared" si="136"/>
        <v>2.0307185466078188E-5</v>
      </c>
      <c r="AM141">
        <f t="shared" si="137"/>
        <v>0.14910227346015764</v>
      </c>
      <c r="AN141">
        <f t="shared" si="138"/>
        <v>1.3310871501202259</v>
      </c>
      <c r="AO141">
        <f t="shared" si="139"/>
        <v>0.28837442220681864</v>
      </c>
      <c r="AP141">
        <f t="shared" si="140"/>
        <v>-0.16002179230355479</v>
      </c>
      <c r="AQ141">
        <f t="shared" si="141"/>
        <v>-0.45021662635456056</v>
      </c>
      <c r="AR141">
        <f t="shared" si="142"/>
        <v>-0.2289893600817659</v>
      </c>
      <c r="AS141" s="228">
        <f t="shared" ref="AS141:AY150" si="149">$AZ141+$AG$7*SIN(AT141)</f>
        <v>12.25746670517708</v>
      </c>
      <c r="AT141" s="228">
        <f t="shared" si="149"/>
        <v>12.257604381668678</v>
      </c>
      <c r="AU141" s="228">
        <f t="shared" si="149"/>
        <v>12.257997336506293</v>
      </c>
      <c r="AV141" s="228">
        <f t="shared" si="149"/>
        <v>12.259118633959279</v>
      </c>
      <c r="AW141" s="228">
        <f t="shared" si="149"/>
        <v>12.2623160722008</v>
      </c>
      <c r="AX141" s="228">
        <f t="shared" si="149"/>
        <v>12.271416277746095</v>
      </c>
      <c r="AY141" s="228">
        <f t="shared" si="149"/>
        <v>12.297182152291377</v>
      </c>
      <c r="AZ141" s="228">
        <f t="shared" si="143"/>
        <v>12.369213898054875</v>
      </c>
    </row>
    <row r="142" spans="1:52" x14ac:dyDescent="0.2">
      <c r="A142" s="30" t="s">
        <v>102</v>
      </c>
      <c r="B142" s="43" t="s">
        <v>71</v>
      </c>
      <c r="C142" s="30">
        <v>54175.473290000002</v>
      </c>
      <c r="D142" s="30">
        <v>2.9999999999999997E-4</v>
      </c>
      <c r="E142" s="248">
        <f t="shared" si="124"/>
        <v>37202.705532193002</v>
      </c>
      <c r="F142" s="250">
        <f t="shared" si="123"/>
        <v>37202</v>
      </c>
      <c r="G142" s="228">
        <f t="shared" si="121"/>
        <v>0.26143672500620596</v>
      </c>
      <c r="H142" s="249"/>
      <c r="I142" s="247"/>
      <c r="J142" s="228"/>
      <c r="K142" s="228">
        <f t="shared" si="148"/>
        <v>0.26143672500620596</v>
      </c>
      <c r="L142" s="228">
        <f t="shared" si="125"/>
        <v>0.10752810208519309</v>
      </c>
      <c r="M142" s="245">
        <f t="shared" si="126"/>
        <v>39156.973290000002</v>
      </c>
      <c r="N142" s="273">
        <f t="shared" si="127"/>
        <v>2.3687864209442529E-2</v>
      </c>
      <c r="O142" s="252">
        <v>1</v>
      </c>
      <c r="P142" s="228">
        <f t="shared" si="146"/>
        <v>0.15390862292101287</v>
      </c>
      <c r="Q142">
        <f t="shared" si="128"/>
        <v>2.3687864209442529E-2</v>
      </c>
      <c r="S142" s="285"/>
      <c r="T142" s="286"/>
      <c r="U142" s="286"/>
      <c r="V142" s="286"/>
      <c r="W142" s="286"/>
      <c r="X142" s="286"/>
      <c r="Y142" s="286"/>
      <c r="Z142" s="286"/>
      <c r="AA142" s="286"/>
      <c r="AB142" s="286"/>
      <c r="AC142" s="286"/>
      <c r="AD142" s="286"/>
      <c r="AE142">
        <f t="shared" si="129"/>
        <v>37202</v>
      </c>
      <c r="AF142" s="228">
        <f t="shared" si="130"/>
        <v>0.25663037554535073</v>
      </c>
      <c r="AG142" s="228">
        <f t="shared" si="131"/>
        <v>0.11233445154604832</v>
      </c>
      <c r="AH142" s="228">
        <f t="shared" si="132"/>
        <v>0.15390862292101287</v>
      </c>
      <c r="AI142" s="228">
        <f t="shared" si="133"/>
        <v>4.8063494608552304E-3</v>
      </c>
      <c r="AJ142" s="228">
        <f t="shared" si="134"/>
        <v>2.3100995139863365E-5</v>
      </c>
      <c r="AK142">
        <f t="shared" si="135"/>
        <v>0.15390862292101287</v>
      </c>
      <c r="AL142" s="246">
        <f t="shared" si="136"/>
        <v>2.3100995139863365E-5</v>
      </c>
      <c r="AM142">
        <f t="shared" si="137"/>
        <v>0.14910227346015764</v>
      </c>
      <c r="AN142">
        <f t="shared" si="138"/>
        <v>1.3310871501202259</v>
      </c>
      <c r="AO142">
        <f t="shared" si="139"/>
        <v>0.28837442220681864</v>
      </c>
      <c r="AP142">
        <f t="shared" si="140"/>
        <v>-0.16002179230355479</v>
      </c>
      <c r="AQ142">
        <f t="shared" si="141"/>
        <v>-0.45021662635456056</v>
      </c>
      <c r="AR142">
        <f t="shared" si="142"/>
        <v>-0.2289893600817659</v>
      </c>
      <c r="AS142" s="228">
        <f t="shared" si="149"/>
        <v>12.25746670517708</v>
      </c>
      <c r="AT142" s="228">
        <f t="shared" si="149"/>
        <v>12.257604381668678</v>
      </c>
      <c r="AU142" s="228">
        <f t="shared" si="149"/>
        <v>12.257997336506293</v>
      </c>
      <c r="AV142" s="228">
        <f t="shared" si="149"/>
        <v>12.259118633959279</v>
      </c>
      <c r="AW142" s="228">
        <f t="shared" si="149"/>
        <v>12.2623160722008</v>
      </c>
      <c r="AX142" s="228">
        <f t="shared" si="149"/>
        <v>12.271416277746095</v>
      </c>
      <c r="AY142" s="228">
        <f t="shared" si="149"/>
        <v>12.297182152291377</v>
      </c>
      <c r="AZ142" s="228">
        <f t="shared" si="143"/>
        <v>12.369213898054875</v>
      </c>
    </row>
    <row r="143" spans="1:52" x14ac:dyDescent="0.2">
      <c r="A143" s="30" t="s">
        <v>102</v>
      </c>
      <c r="B143" s="43" t="s">
        <v>71</v>
      </c>
      <c r="C143" s="30">
        <v>54175.473290000002</v>
      </c>
      <c r="D143" s="30">
        <v>5.0000000000000001E-4</v>
      </c>
      <c r="E143" s="248">
        <f t="shared" si="124"/>
        <v>37202.705532193002</v>
      </c>
      <c r="F143" s="250">
        <f t="shared" si="123"/>
        <v>37202</v>
      </c>
      <c r="G143" s="228">
        <f t="shared" si="121"/>
        <v>0.26143672500620596</v>
      </c>
      <c r="H143" s="249"/>
      <c r="I143" s="247"/>
      <c r="J143" s="228"/>
      <c r="K143" s="228">
        <f t="shared" si="148"/>
        <v>0.26143672500620596</v>
      </c>
      <c r="L143" s="228">
        <f t="shared" si="125"/>
        <v>0.10752810208519309</v>
      </c>
      <c r="M143" s="245">
        <f t="shared" si="126"/>
        <v>39156.973290000002</v>
      </c>
      <c r="N143" s="273">
        <f t="shared" si="127"/>
        <v>2.3687864209442529E-2</v>
      </c>
      <c r="O143" s="252">
        <v>1</v>
      </c>
      <c r="P143" s="228">
        <f t="shared" si="146"/>
        <v>0.15390862292101287</v>
      </c>
      <c r="Q143">
        <f t="shared" si="128"/>
        <v>2.3687864209442529E-2</v>
      </c>
      <c r="S143" s="285"/>
      <c r="T143" s="286"/>
      <c r="U143" s="286"/>
      <c r="V143" s="286"/>
      <c r="W143" s="286"/>
      <c r="X143" s="286"/>
      <c r="Y143" s="286"/>
      <c r="Z143" s="286"/>
      <c r="AA143" s="286"/>
      <c r="AB143" s="286"/>
      <c r="AC143" s="286"/>
      <c r="AD143" s="286"/>
      <c r="AE143">
        <f t="shared" si="129"/>
        <v>37202</v>
      </c>
      <c r="AF143" s="228">
        <f t="shared" si="130"/>
        <v>0.25663037554535073</v>
      </c>
      <c r="AG143" s="228">
        <f t="shared" si="131"/>
        <v>0.11233445154604832</v>
      </c>
      <c r="AH143" s="228">
        <f t="shared" si="132"/>
        <v>0.15390862292101287</v>
      </c>
      <c r="AI143" s="228">
        <f t="shared" si="133"/>
        <v>4.8063494608552304E-3</v>
      </c>
      <c r="AJ143" s="228">
        <f t="shared" si="134"/>
        <v>2.3100995139863365E-5</v>
      </c>
      <c r="AK143">
        <f t="shared" si="135"/>
        <v>0.15390862292101287</v>
      </c>
      <c r="AL143" s="246">
        <f t="shared" si="136"/>
        <v>2.3100995139863365E-5</v>
      </c>
      <c r="AM143">
        <f t="shared" si="137"/>
        <v>0.14910227346015764</v>
      </c>
      <c r="AN143">
        <f t="shared" si="138"/>
        <v>1.3310871501202259</v>
      </c>
      <c r="AO143">
        <f t="shared" si="139"/>
        <v>0.28837442220681864</v>
      </c>
      <c r="AP143">
        <f t="shared" si="140"/>
        <v>-0.16002179230355479</v>
      </c>
      <c r="AQ143">
        <f t="shared" si="141"/>
        <v>-0.45021662635456056</v>
      </c>
      <c r="AR143">
        <f t="shared" si="142"/>
        <v>-0.2289893600817659</v>
      </c>
      <c r="AS143" s="228">
        <f t="shared" si="149"/>
        <v>12.25746670517708</v>
      </c>
      <c r="AT143" s="228">
        <f t="shared" si="149"/>
        <v>12.257604381668678</v>
      </c>
      <c r="AU143" s="228">
        <f t="shared" si="149"/>
        <v>12.257997336506293</v>
      </c>
      <c r="AV143" s="228">
        <f t="shared" si="149"/>
        <v>12.259118633959279</v>
      </c>
      <c r="AW143" s="228">
        <f t="shared" si="149"/>
        <v>12.2623160722008</v>
      </c>
      <c r="AX143" s="228">
        <f t="shared" si="149"/>
        <v>12.271416277746095</v>
      </c>
      <c r="AY143" s="228">
        <f t="shared" si="149"/>
        <v>12.297182152291377</v>
      </c>
      <c r="AZ143" s="228">
        <f t="shared" si="143"/>
        <v>12.369213898054875</v>
      </c>
    </row>
    <row r="144" spans="1:52" x14ac:dyDescent="0.2">
      <c r="A144" s="30" t="s">
        <v>102</v>
      </c>
      <c r="B144" s="43" t="s">
        <v>65</v>
      </c>
      <c r="C144" s="30">
        <v>54210.491929999997</v>
      </c>
      <c r="D144" s="30">
        <v>4.0000000000000002E-4</v>
      </c>
      <c r="E144" s="248">
        <f t="shared" si="124"/>
        <v>37297.209385371585</v>
      </c>
      <c r="F144" s="250">
        <f t="shared" si="123"/>
        <v>37296.5</v>
      </c>
      <c r="G144" s="228">
        <f t="shared" si="121"/>
        <v>0.26286452999920584</v>
      </c>
      <c r="H144" s="249"/>
      <c r="I144" s="247"/>
      <c r="J144" s="228"/>
      <c r="K144" s="228">
        <f t="shared" si="148"/>
        <v>0.26286452999920584</v>
      </c>
      <c r="L144" s="228">
        <f t="shared" si="125"/>
        <v>0.10773451417516214</v>
      </c>
      <c r="M144" s="245">
        <f t="shared" si="126"/>
        <v>39191.991929999997</v>
      </c>
      <c r="N144" s="273">
        <f t="shared" si="127"/>
        <v>2.4065321809568049E-2</v>
      </c>
      <c r="O144" s="252">
        <v>1</v>
      </c>
      <c r="P144" s="228">
        <f t="shared" si="146"/>
        <v>0.1551300158240437</v>
      </c>
      <c r="Q144">
        <f t="shared" si="128"/>
        <v>2.4065321809568049E-2</v>
      </c>
      <c r="S144" s="285"/>
      <c r="T144" s="286"/>
      <c r="U144" s="286"/>
      <c r="V144" s="286"/>
      <c r="W144" s="286"/>
      <c r="X144" s="286"/>
      <c r="Y144" s="286"/>
      <c r="Z144" s="286"/>
      <c r="AA144" s="286"/>
      <c r="AB144" s="286"/>
      <c r="AC144" s="286"/>
      <c r="AD144" s="286"/>
      <c r="AE144">
        <f t="shared" si="129"/>
        <v>37296.5</v>
      </c>
      <c r="AF144" s="228">
        <f t="shared" si="130"/>
        <v>0.25861666980149323</v>
      </c>
      <c r="AG144" s="228">
        <f t="shared" si="131"/>
        <v>0.11198237437287478</v>
      </c>
      <c r="AH144" s="228">
        <f t="shared" si="132"/>
        <v>0.1551300158240437</v>
      </c>
      <c r="AI144" s="228">
        <f t="shared" si="133"/>
        <v>4.2478601977126162E-3</v>
      </c>
      <c r="AJ144" s="228">
        <f t="shared" si="134"/>
        <v>1.8044316259311066E-5</v>
      </c>
      <c r="AK144">
        <f t="shared" si="135"/>
        <v>0.1551300158240437</v>
      </c>
      <c r="AL144" s="246">
        <f t="shared" si="136"/>
        <v>1.8044316259311066E-5</v>
      </c>
      <c r="AM144">
        <f t="shared" si="137"/>
        <v>0.15088215562633106</v>
      </c>
      <c r="AN144">
        <f t="shared" si="138"/>
        <v>1.3324667807354174</v>
      </c>
      <c r="AO144">
        <f t="shared" si="139"/>
        <v>0.29669373796285486</v>
      </c>
      <c r="AP144">
        <f t="shared" si="140"/>
        <v>-0.15713533878221994</v>
      </c>
      <c r="AQ144">
        <f t="shared" si="141"/>
        <v>-0.44151669954803674</v>
      </c>
      <c r="AR144">
        <f t="shared" si="142"/>
        <v>-0.2244158282715146</v>
      </c>
      <c r="AS144" s="228">
        <f t="shared" si="149"/>
        <v>12.263541545259155</v>
      </c>
      <c r="AT144" s="228">
        <f t="shared" si="149"/>
        <v>12.263677889032435</v>
      </c>
      <c r="AU144" s="228">
        <f t="shared" si="149"/>
        <v>12.264066295552517</v>
      </c>
      <c r="AV144" s="228">
        <f t="shared" si="149"/>
        <v>12.265172503011097</v>
      </c>
      <c r="AW144" s="228">
        <f t="shared" si="149"/>
        <v>12.268320978528104</v>
      </c>
      <c r="AX144" s="228">
        <f t="shared" si="149"/>
        <v>12.277265616806698</v>
      </c>
      <c r="AY144" s="228">
        <f t="shared" si="149"/>
        <v>12.302550299998265</v>
      </c>
      <c r="AZ144" s="228">
        <f t="shared" si="143"/>
        <v>12.373158896540932</v>
      </c>
    </row>
    <row r="145" spans="1:52" x14ac:dyDescent="0.2">
      <c r="A145" s="30" t="s">
        <v>102</v>
      </c>
      <c r="B145" s="43" t="s">
        <v>65</v>
      </c>
      <c r="C145" s="30">
        <v>54210.492129999999</v>
      </c>
      <c r="D145" s="30">
        <v>2.9999999999999997E-4</v>
      </c>
      <c r="E145" s="248">
        <f t="shared" si="124"/>
        <v>37297.209925106159</v>
      </c>
      <c r="F145" s="250">
        <f t="shared" si="123"/>
        <v>37296.5</v>
      </c>
      <c r="G145" s="228">
        <f t="shared" si="121"/>
        <v>0.26306453000142938</v>
      </c>
      <c r="H145" s="249"/>
      <c r="I145" s="247"/>
      <c r="J145" s="228"/>
      <c r="K145" s="228">
        <f t="shared" si="148"/>
        <v>0.26306453000142938</v>
      </c>
      <c r="L145" s="228">
        <f t="shared" si="125"/>
        <v>0.10773451417516214</v>
      </c>
      <c r="M145" s="245">
        <f t="shared" si="126"/>
        <v>39191.992129999999</v>
      </c>
      <c r="N145" s="273">
        <f t="shared" si="127"/>
        <v>2.4127413816588429E-2</v>
      </c>
      <c r="O145" s="252">
        <v>1</v>
      </c>
      <c r="P145" s="228">
        <f t="shared" si="146"/>
        <v>0.15533001582626724</v>
      </c>
      <c r="Q145">
        <f t="shared" si="128"/>
        <v>2.4127413816588429E-2</v>
      </c>
      <c r="S145" s="285"/>
      <c r="T145" s="286">
        <v>1.0625801877327518E-9</v>
      </c>
      <c r="U145" s="286">
        <v>2.8148223951354991E-21</v>
      </c>
      <c r="V145" s="286">
        <v>5.846651742152036E-28</v>
      </c>
      <c r="W145" s="286">
        <v>5.8366514093488494E-16</v>
      </c>
      <c r="X145" s="286">
        <v>6.5045059596705674E-8</v>
      </c>
      <c r="Y145" s="286">
        <v>9.3711790945185958E-6</v>
      </c>
      <c r="Z145" s="286">
        <v>1.1298654133483936E-9</v>
      </c>
      <c r="AA145" s="286">
        <v>0.73040379764299967</v>
      </c>
      <c r="AB145" s="286">
        <v>1.7521470932085309E-11</v>
      </c>
      <c r="AC145" s="286">
        <v>1.2652603889584612E-7</v>
      </c>
      <c r="AD145" s="286">
        <v>2.272083911517445E-21</v>
      </c>
      <c r="AE145">
        <f t="shared" si="129"/>
        <v>37296.5</v>
      </c>
      <c r="AF145" s="228">
        <f t="shared" si="130"/>
        <v>0.25861666980149323</v>
      </c>
      <c r="AG145" s="228">
        <f t="shared" si="131"/>
        <v>0.11218237437509831</v>
      </c>
      <c r="AH145" s="228">
        <f t="shared" si="132"/>
        <v>0.15533001582626724</v>
      </c>
      <c r="AI145" s="228">
        <f t="shared" si="133"/>
        <v>4.4478601999361489E-3</v>
      </c>
      <c r="AJ145" s="228">
        <f t="shared" si="134"/>
        <v>1.9783460358176039E-5</v>
      </c>
      <c r="AK145">
        <f t="shared" si="135"/>
        <v>0.15533001582626724</v>
      </c>
      <c r="AL145" s="246">
        <f t="shared" si="136"/>
        <v>1.9783460358176039E-5</v>
      </c>
      <c r="AM145">
        <f t="shared" si="137"/>
        <v>0.15088215562633106</v>
      </c>
      <c r="AN145">
        <f t="shared" si="138"/>
        <v>1.3324667807354174</v>
      </c>
      <c r="AO145">
        <f t="shared" si="139"/>
        <v>0.29669373796285486</v>
      </c>
      <c r="AP145">
        <f t="shared" si="140"/>
        <v>-0.15713533878221994</v>
      </c>
      <c r="AQ145">
        <f t="shared" si="141"/>
        <v>-0.44151669954803674</v>
      </c>
      <c r="AR145">
        <f t="shared" si="142"/>
        <v>-0.2244158282715146</v>
      </c>
      <c r="AS145" s="228">
        <f t="shared" si="149"/>
        <v>12.263541545259155</v>
      </c>
      <c r="AT145" s="228">
        <f t="shared" si="149"/>
        <v>12.263677889032435</v>
      </c>
      <c r="AU145" s="228">
        <f t="shared" si="149"/>
        <v>12.264066295552517</v>
      </c>
      <c r="AV145" s="228">
        <f t="shared" si="149"/>
        <v>12.265172503011097</v>
      </c>
      <c r="AW145" s="228">
        <f t="shared" si="149"/>
        <v>12.268320978528104</v>
      </c>
      <c r="AX145" s="228">
        <f t="shared" si="149"/>
        <v>12.277265616806698</v>
      </c>
      <c r="AY145" s="228">
        <f t="shared" si="149"/>
        <v>12.302550299998265</v>
      </c>
      <c r="AZ145" s="228">
        <f t="shared" si="143"/>
        <v>12.373158896540932</v>
      </c>
    </row>
    <row r="146" spans="1:52" x14ac:dyDescent="0.2">
      <c r="A146" s="30" t="s">
        <v>102</v>
      </c>
      <c r="B146" s="43" t="s">
        <v>65</v>
      </c>
      <c r="C146" s="30">
        <v>54210.493029999998</v>
      </c>
      <c r="D146" s="30">
        <v>5.9999999999999995E-4</v>
      </c>
      <c r="E146" s="248">
        <f t="shared" si="124"/>
        <v>37297.212353911731</v>
      </c>
      <c r="F146" s="250">
        <f t="shared" si="123"/>
        <v>37296.5</v>
      </c>
      <c r="G146" s="228">
        <f t="shared" si="121"/>
        <v>0.26396453000052134</v>
      </c>
      <c r="H146" s="249"/>
      <c r="I146" s="247"/>
      <c r="J146" s="228"/>
      <c r="K146" s="228">
        <f t="shared" si="148"/>
        <v>0.26396453000052134</v>
      </c>
      <c r="L146" s="228">
        <f t="shared" si="125"/>
        <v>0.10773451417516214</v>
      </c>
      <c r="M146" s="245">
        <f t="shared" si="126"/>
        <v>39191.993029999998</v>
      </c>
      <c r="N146" s="273">
        <f t="shared" si="127"/>
        <v>2.4407817844791985E-2</v>
      </c>
      <c r="O146" s="252">
        <v>1</v>
      </c>
      <c r="P146" s="228">
        <f t="shared" si="146"/>
        <v>0.1562300158253592</v>
      </c>
      <c r="Q146">
        <f t="shared" si="128"/>
        <v>2.4407817844791985E-2</v>
      </c>
      <c r="S146" s="285"/>
      <c r="T146" s="286"/>
      <c r="U146" s="286"/>
      <c r="V146" s="286"/>
      <c r="W146" s="286"/>
      <c r="X146" s="286"/>
      <c r="Y146" s="286"/>
      <c r="Z146" s="286"/>
      <c r="AA146" s="286"/>
      <c r="AB146" s="286"/>
      <c r="AC146" s="286"/>
      <c r="AD146" s="286"/>
      <c r="AE146">
        <f t="shared" si="129"/>
        <v>37296.5</v>
      </c>
      <c r="AF146" s="228">
        <f t="shared" si="130"/>
        <v>0.25861666980149323</v>
      </c>
      <c r="AG146" s="228">
        <f t="shared" si="131"/>
        <v>0.11308237437419028</v>
      </c>
      <c r="AH146" s="228">
        <f t="shared" si="132"/>
        <v>0.1562300158253592</v>
      </c>
      <c r="AI146" s="228">
        <f t="shared" si="133"/>
        <v>5.3478601990281094E-3</v>
      </c>
      <c r="AJ146" s="228">
        <f t="shared" si="134"/>
        <v>2.859960870834897E-5</v>
      </c>
      <c r="AK146">
        <f t="shared" si="135"/>
        <v>0.1562300158253592</v>
      </c>
      <c r="AL146" s="246">
        <f t="shared" si="136"/>
        <v>2.859960870834897E-5</v>
      </c>
      <c r="AM146">
        <f t="shared" si="137"/>
        <v>0.15088215562633106</v>
      </c>
      <c r="AN146">
        <f t="shared" si="138"/>
        <v>1.3324667807354174</v>
      </c>
      <c r="AO146">
        <f t="shared" si="139"/>
        <v>0.29669373796285486</v>
      </c>
      <c r="AP146">
        <f t="shared" si="140"/>
        <v>-0.15713533878221994</v>
      </c>
      <c r="AQ146">
        <f t="shared" si="141"/>
        <v>-0.44151669954803674</v>
      </c>
      <c r="AR146">
        <f t="shared" si="142"/>
        <v>-0.2244158282715146</v>
      </c>
      <c r="AS146" s="228">
        <f t="shared" si="149"/>
        <v>12.263541545259155</v>
      </c>
      <c r="AT146" s="228">
        <f t="shared" si="149"/>
        <v>12.263677889032435</v>
      </c>
      <c r="AU146" s="228">
        <f t="shared" si="149"/>
        <v>12.264066295552517</v>
      </c>
      <c r="AV146" s="228">
        <f t="shared" si="149"/>
        <v>12.265172503011097</v>
      </c>
      <c r="AW146" s="228">
        <f t="shared" si="149"/>
        <v>12.268320978528104</v>
      </c>
      <c r="AX146" s="228">
        <f t="shared" si="149"/>
        <v>12.277265616806698</v>
      </c>
      <c r="AY146" s="228">
        <f t="shared" si="149"/>
        <v>12.302550299998265</v>
      </c>
      <c r="AZ146" s="228">
        <f t="shared" si="143"/>
        <v>12.373158896540932</v>
      </c>
    </row>
    <row r="147" spans="1:52" x14ac:dyDescent="0.2">
      <c r="A147" s="31" t="s">
        <v>101</v>
      </c>
      <c r="B147" s="44"/>
      <c r="C147" s="30">
        <v>54544.932000000001</v>
      </c>
      <c r="D147" s="47">
        <v>1E-3</v>
      </c>
      <c r="E147" s="248">
        <f t="shared" si="124"/>
        <v>38199.753723824462</v>
      </c>
      <c r="F147" s="115">
        <f t="shared" ref="F147:F190" si="150">ROUND(2*E147,0)/2-1</f>
        <v>38199</v>
      </c>
      <c r="G147" s="228">
        <f t="shared" si="121"/>
        <v>0.27929425500042271</v>
      </c>
      <c r="H147" s="249"/>
      <c r="I147" s="247"/>
      <c r="J147" s="228"/>
      <c r="K147" s="228">
        <f t="shared" si="148"/>
        <v>0.27929425500042271</v>
      </c>
      <c r="L147" s="228">
        <f t="shared" si="125"/>
        <v>0.10977834090963198</v>
      </c>
      <c r="M147" s="245">
        <f t="shared" si="126"/>
        <v>39526.432000000001</v>
      </c>
      <c r="N147" s="273">
        <f t="shared" si="127"/>
        <v>2.8735645130036343E-2</v>
      </c>
      <c r="O147" s="252">
        <v>1</v>
      </c>
      <c r="P147" s="228">
        <f t="shared" si="146"/>
        <v>0.16951591409079073</v>
      </c>
      <c r="Q147">
        <f t="shared" si="128"/>
        <v>2.8735645130036343E-2</v>
      </c>
      <c r="S147" s="285"/>
      <c r="T147" s="286"/>
      <c r="U147" s="286"/>
      <c r="V147" s="286"/>
      <c r="W147" s="286"/>
      <c r="X147" s="286"/>
      <c r="Y147" s="286"/>
      <c r="Z147" s="286"/>
      <c r="AA147" s="286"/>
      <c r="AB147" s="286"/>
      <c r="AC147" s="286"/>
      <c r="AD147" s="286"/>
      <c r="AE147">
        <f t="shared" si="129"/>
        <v>38199</v>
      </c>
      <c r="AF147" s="228">
        <f t="shared" si="130"/>
        <v>0.27745313613531952</v>
      </c>
      <c r="AG147" s="228">
        <f t="shared" si="131"/>
        <v>0.11161945977473514</v>
      </c>
      <c r="AH147" s="228">
        <f t="shared" si="132"/>
        <v>0.16951591409079073</v>
      </c>
      <c r="AI147" s="228">
        <f t="shared" si="133"/>
        <v>1.8411188651031862E-3</v>
      </c>
      <c r="AJ147" s="228">
        <f t="shared" si="134"/>
        <v>3.3897186754388444E-6</v>
      </c>
      <c r="AK147">
        <f t="shared" si="135"/>
        <v>0.16951591409079073</v>
      </c>
      <c r="AL147" s="246">
        <f t="shared" si="136"/>
        <v>3.3897186754388444E-6</v>
      </c>
      <c r="AM147">
        <f t="shared" si="137"/>
        <v>0.16767479522568757</v>
      </c>
      <c r="AN147">
        <f t="shared" si="138"/>
        <v>1.3444711040450585</v>
      </c>
      <c r="AO147">
        <f t="shared" si="139"/>
        <v>0.37571863515627968</v>
      </c>
      <c r="AP147">
        <f t="shared" si="140"/>
        <v>-0.12870638470858237</v>
      </c>
      <c r="AQ147">
        <f t="shared" si="141"/>
        <v>-0.35757322698662553</v>
      </c>
      <c r="AR147">
        <f t="shared" si="142"/>
        <v>-0.1807162398863095</v>
      </c>
      <c r="AS147" s="228">
        <f t="shared" si="149"/>
        <v>12.321854951399333</v>
      </c>
      <c r="AT147" s="228">
        <f t="shared" si="149"/>
        <v>12.321974969004797</v>
      </c>
      <c r="AU147" s="228">
        <f t="shared" si="149"/>
        <v>12.322311324417079</v>
      </c>
      <c r="AV147" s="228">
        <f t="shared" si="149"/>
        <v>12.323253827517828</v>
      </c>
      <c r="AW147" s="228">
        <f t="shared" si="149"/>
        <v>12.325893649740285</v>
      </c>
      <c r="AX147" s="228">
        <f t="shared" si="149"/>
        <v>12.333278409427374</v>
      </c>
      <c r="AY147" s="228">
        <f t="shared" si="149"/>
        <v>12.353869704127368</v>
      </c>
      <c r="AZ147" s="228">
        <f t="shared" si="143"/>
        <v>12.410834675733168</v>
      </c>
    </row>
    <row r="148" spans="1:52" x14ac:dyDescent="0.2">
      <c r="A148" s="30" t="s">
        <v>106</v>
      </c>
      <c r="B148" s="43" t="s">
        <v>71</v>
      </c>
      <c r="C148" s="30">
        <v>54570.499409999997</v>
      </c>
      <c r="D148" s="30">
        <v>2.0000000000000001E-4</v>
      </c>
      <c r="E148" s="248">
        <f t="shared" si="124"/>
        <v>38268.751799157959</v>
      </c>
      <c r="F148" s="115">
        <f t="shared" si="150"/>
        <v>38268</v>
      </c>
      <c r="G148" s="228">
        <f t="shared" si="121"/>
        <v>0.27858106500207214</v>
      </c>
      <c r="H148" s="249"/>
      <c r="I148" s="247"/>
      <c r="J148" s="228"/>
      <c r="K148" s="228">
        <f t="shared" si="148"/>
        <v>0.27858106500207214</v>
      </c>
      <c r="L148" s="228">
        <f t="shared" si="125"/>
        <v>0.10994000413680778</v>
      </c>
      <c r="M148" s="245">
        <f t="shared" si="126"/>
        <v>39551.999409999997</v>
      </c>
      <c r="N148" s="273">
        <f t="shared" si="127"/>
        <v>2.8439807409761802E-2</v>
      </c>
      <c r="O148" s="252">
        <v>1</v>
      </c>
      <c r="P148" s="228">
        <f t="shared" si="146"/>
        <v>0.16864106086526437</v>
      </c>
      <c r="Q148">
        <f t="shared" si="128"/>
        <v>2.8439807409761802E-2</v>
      </c>
      <c r="S148" s="285"/>
      <c r="T148" s="286"/>
      <c r="U148" s="286"/>
      <c r="V148" s="286"/>
      <c r="W148" s="286"/>
      <c r="X148" s="286"/>
      <c r="Y148" s="286"/>
      <c r="Z148" s="286"/>
      <c r="AA148" s="286"/>
      <c r="AB148" s="286"/>
      <c r="AC148" s="286"/>
      <c r="AD148" s="286"/>
      <c r="AE148">
        <f t="shared" si="129"/>
        <v>38268</v>
      </c>
      <c r="AF148" s="228">
        <f t="shared" si="130"/>
        <v>0.27888174356512618</v>
      </c>
      <c r="AG148" s="228">
        <f t="shared" si="131"/>
        <v>0.10963932557375375</v>
      </c>
      <c r="AH148" s="228">
        <f t="shared" si="132"/>
        <v>0.16864106086526437</v>
      </c>
      <c r="AI148" s="228">
        <f t="shared" si="133"/>
        <v>-3.006785630540465E-4</v>
      </c>
      <c r="AJ148" s="228">
        <f t="shared" si="134"/>
        <v>9.040759828024622E-8</v>
      </c>
      <c r="AK148">
        <f t="shared" si="135"/>
        <v>0.16864106086526437</v>
      </c>
      <c r="AL148" s="246">
        <f t="shared" si="136"/>
        <v>9.040759828024622E-8</v>
      </c>
      <c r="AM148">
        <f t="shared" si="137"/>
        <v>0.16894173942831839</v>
      </c>
      <c r="AN148">
        <f t="shared" si="138"/>
        <v>1.3452975652096764</v>
      </c>
      <c r="AO148">
        <f t="shared" si="139"/>
        <v>0.3817136146419452</v>
      </c>
      <c r="AP148">
        <f t="shared" si="140"/>
        <v>-0.12647239401167523</v>
      </c>
      <c r="AQ148">
        <f t="shared" si="141"/>
        <v>-0.35109574262015392</v>
      </c>
      <c r="AR148">
        <f t="shared" si="142"/>
        <v>-0.17737367039329602</v>
      </c>
      <c r="AS148" s="228">
        <f t="shared" si="149"/>
        <v>12.32633386264312</v>
      </c>
      <c r="AT148" s="228">
        <f t="shared" si="149"/>
        <v>12.32645237029868</v>
      </c>
      <c r="AU148" s="228">
        <f t="shared" si="149"/>
        <v>12.326784127346183</v>
      </c>
      <c r="AV148" s="228">
        <f t="shared" si="149"/>
        <v>12.327712723991324</v>
      </c>
      <c r="AW148" s="228">
        <f t="shared" si="149"/>
        <v>12.330310778105199</v>
      </c>
      <c r="AX148" s="228">
        <f t="shared" si="149"/>
        <v>12.337571132234164</v>
      </c>
      <c r="AY148" s="228">
        <f t="shared" si="149"/>
        <v>12.357796866016381</v>
      </c>
      <c r="AZ148" s="228">
        <f t="shared" si="143"/>
        <v>12.413715150818225</v>
      </c>
    </row>
    <row r="149" spans="1:52" x14ac:dyDescent="0.2">
      <c r="A149" s="30" t="s">
        <v>106</v>
      </c>
      <c r="B149" s="43" t="s">
        <v>71</v>
      </c>
      <c r="C149" s="30">
        <v>54570.499709999996</v>
      </c>
      <c r="D149" s="30">
        <v>2.9999999999999997E-4</v>
      </c>
      <c r="E149" s="248">
        <f t="shared" ref="E149:E180" si="151">+(C149-C$7)/C$8</f>
        <v>38268.752608759816</v>
      </c>
      <c r="F149" s="115">
        <f t="shared" si="150"/>
        <v>38268</v>
      </c>
      <c r="G149" s="228">
        <f t="shared" si="121"/>
        <v>0.27888106500176946</v>
      </c>
      <c r="H149" s="249"/>
      <c r="I149" s="247"/>
      <c r="J149" s="228"/>
      <c r="K149" s="228">
        <f t="shared" si="148"/>
        <v>0.27888106500176946</v>
      </c>
      <c r="L149" s="228">
        <f t="shared" ref="L149:L180" si="152">+D$11+D$12*F149+D$13*F149^2</f>
        <v>0.10994000413680778</v>
      </c>
      <c r="M149" s="245">
        <f t="shared" ref="M149:M180" si="153">+C149-15018.5</f>
        <v>39551.999709999996</v>
      </c>
      <c r="N149" s="273">
        <f t="shared" ref="N149:N180" si="154">+(L149-G149)^2</f>
        <v>2.8541082046178692E-2</v>
      </c>
      <c r="O149" s="252">
        <v>1</v>
      </c>
      <c r="P149" s="228">
        <f t="shared" si="146"/>
        <v>0.16894106086496169</v>
      </c>
      <c r="Q149">
        <f t="shared" ref="Q149:Q180" si="155">O149*N149</f>
        <v>2.8541082046178692E-2</v>
      </c>
      <c r="S149" s="285"/>
      <c r="T149" s="286"/>
      <c r="U149" s="286"/>
      <c r="V149" s="286"/>
      <c r="W149" s="286"/>
      <c r="X149" s="286"/>
      <c r="Y149" s="286"/>
      <c r="Z149" s="286"/>
      <c r="AA149" s="286"/>
      <c r="AB149" s="286"/>
      <c r="AC149" s="286"/>
      <c r="AD149" s="286"/>
      <c r="AE149">
        <f t="shared" ref="AE149:AE180" si="156">F149</f>
        <v>38268</v>
      </c>
      <c r="AF149" s="228">
        <f t="shared" ref="AF149:AF180" si="157">AG$3+AG$4*AE149+AG$5*AE149^2+AM149</f>
        <v>0.27888174356512618</v>
      </c>
      <c r="AG149" s="228">
        <f t="shared" ref="AG149:AG180" si="158">IF(O149&lt;&gt;0,G149-AM149, -9999)</f>
        <v>0.10993932557345107</v>
      </c>
      <c r="AH149" s="228">
        <f t="shared" ref="AH149:AH180" si="159">+G149-L149</f>
        <v>0.16894106086496169</v>
      </c>
      <c r="AI149" s="228">
        <f t="shared" ref="AI149:AI180" si="160">IF(O149&lt;&gt;0,G149-AF149, -9999)</f>
        <v>-6.7856335672633605E-7</v>
      </c>
      <c r="AJ149" s="228">
        <f t="shared" ref="AJ149:AJ180" si="161">+(G149-AF149)^2*O149</f>
        <v>4.6044822909171282E-13</v>
      </c>
      <c r="AK149">
        <f t="shared" ref="AK149:AK180" si="162">IF(O149&lt;&gt;0,G149-L149, -9999)</f>
        <v>0.16894106086496169</v>
      </c>
      <c r="AL149" s="246">
        <f t="shared" ref="AL149:AL180" si="163">+(G149-AF149)^2</f>
        <v>4.6044822909171282E-13</v>
      </c>
      <c r="AM149">
        <f t="shared" ref="AM149:AM180" si="164">$AG$6*($AG$11/AN149*AO149+$AG$12)</f>
        <v>0.16894173942831839</v>
      </c>
      <c r="AN149">
        <f t="shared" ref="AN149:AN180" si="165">1+$AG$7*COS(AQ149)</f>
        <v>1.3452975652096764</v>
      </c>
      <c r="AO149">
        <f t="shared" ref="AO149:AO180" si="166">SIN(AQ149+RADIANS($AG$9))</f>
        <v>0.3817136146419452</v>
      </c>
      <c r="AP149">
        <f t="shared" ref="AP149:AP180" si="167">$AG$7*SIN(AQ149)</f>
        <v>-0.12647239401167523</v>
      </c>
      <c r="AQ149">
        <f t="shared" ref="AQ149:AQ180" si="168">2*ATAN(AR149)</f>
        <v>-0.35109574262015392</v>
      </c>
      <c r="AR149">
        <f t="shared" ref="AR149:AR180" si="169">SQRT((1+$AG$7)/(1-$AG$7))*TAN(AS149/2)</f>
        <v>-0.17737367039329602</v>
      </c>
      <c r="AS149" s="228">
        <f t="shared" si="149"/>
        <v>12.32633386264312</v>
      </c>
      <c r="AT149" s="228">
        <f t="shared" si="149"/>
        <v>12.32645237029868</v>
      </c>
      <c r="AU149" s="228">
        <f t="shared" si="149"/>
        <v>12.326784127346183</v>
      </c>
      <c r="AV149" s="228">
        <f t="shared" si="149"/>
        <v>12.327712723991324</v>
      </c>
      <c r="AW149" s="228">
        <f t="shared" si="149"/>
        <v>12.330310778105199</v>
      </c>
      <c r="AX149" s="228">
        <f t="shared" si="149"/>
        <v>12.337571132234164</v>
      </c>
      <c r="AY149" s="228">
        <f t="shared" si="149"/>
        <v>12.357796866016381</v>
      </c>
      <c r="AZ149" s="228">
        <f t="shared" ref="AZ149:AZ180" si="170">RADIANS($AG$9)+$AG$18*(F149-AG$15)</f>
        <v>12.413715150818225</v>
      </c>
    </row>
    <row r="150" spans="1:52" x14ac:dyDescent="0.2">
      <c r="A150" s="30" t="s">
        <v>106</v>
      </c>
      <c r="B150" s="43" t="s">
        <v>71</v>
      </c>
      <c r="C150" s="30">
        <v>54570.500410000001</v>
      </c>
      <c r="D150" s="30">
        <v>5.9999999999999995E-4</v>
      </c>
      <c r="E150" s="248">
        <f t="shared" si="151"/>
        <v>38268.754497830829</v>
      </c>
      <c r="F150" s="115">
        <f t="shared" si="150"/>
        <v>38268</v>
      </c>
      <c r="G150" s="228">
        <f t="shared" si="121"/>
        <v>0.27958106500591384</v>
      </c>
      <c r="H150" s="249"/>
      <c r="I150" s="247"/>
      <c r="J150" s="228"/>
      <c r="K150" s="228">
        <f t="shared" si="148"/>
        <v>0.27958106500591384</v>
      </c>
      <c r="L150" s="228">
        <f t="shared" si="152"/>
        <v>0.10994000413680778</v>
      </c>
      <c r="M150" s="245">
        <f t="shared" si="153"/>
        <v>39552.000410000001</v>
      </c>
      <c r="N150" s="273">
        <f t="shared" si="154"/>
        <v>2.8778089532795752E-2</v>
      </c>
      <c r="O150" s="252">
        <v>1</v>
      </c>
      <c r="P150" s="228">
        <f t="shared" si="146"/>
        <v>0.16964106086910608</v>
      </c>
      <c r="Q150">
        <f t="shared" si="155"/>
        <v>2.8778089532795752E-2</v>
      </c>
      <c r="S150" s="285"/>
      <c r="T150" s="286">
        <v>1.1607320783220103E-9</v>
      </c>
      <c r="U150" s="286">
        <v>3.6496737174112995E-21</v>
      </c>
      <c r="V150" s="286">
        <v>8.8064877721472989E-28</v>
      </c>
      <c r="W150" s="286">
        <v>6.2600515326674434E-15</v>
      </c>
      <c r="X150" s="286">
        <v>1.2131902397833211E-7</v>
      </c>
      <c r="Y150" s="286">
        <v>1.2310966995912069E-5</v>
      </c>
      <c r="Z150" s="286">
        <v>3.3283513793010336E-9</v>
      </c>
      <c r="AA150" s="286">
        <v>0.89893551556090245</v>
      </c>
      <c r="AB150" s="286">
        <v>1.8792506760365782E-10</v>
      </c>
      <c r="AC150" s="286">
        <v>1.6295412009599621E-7</v>
      </c>
      <c r="AD150" s="286">
        <v>3.422314183657879E-21</v>
      </c>
      <c r="AE150">
        <f t="shared" si="156"/>
        <v>38268</v>
      </c>
      <c r="AF150" s="228">
        <f t="shared" si="157"/>
        <v>0.27888174356512618</v>
      </c>
      <c r="AG150" s="228">
        <f t="shared" si="158"/>
        <v>0.11063932557759545</v>
      </c>
      <c r="AH150" s="228">
        <f t="shared" si="159"/>
        <v>0.16964106086910608</v>
      </c>
      <c r="AI150" s="228">
        <f t="shared" si="160"/>
        <v>6.9932144078765912E-4</v>
      </c>
      <c r="AJ150" s="228">
        <f t="shared" si="161"/>
        <v>4.8905047754532747E-7</v>
      </c>
      <c r="AK150">
        <f t="shared" si="162"/>
        <v>0.16964106086910608</v>
      </c>
      <c r="AL150" s="246">
        <f t="shared" si="163"/>
        <v>4.8905047754532747E-7</v>
      </c>
      <c r="AM150">
        <f t="shared" si="164"/>
        <v>0.16894173942831839</v>
      </c>
      <c r="AN150">
        <f t="shared" si="165"/>
        <v>1.3452975652096764</v>
      </c>
      <c r="AO150">
        <f t="shared" si="166"/>
        <v>0.3817136146419452</v>
      </c>
      <c r="AP150">
        <f t="shared" si="167"/>
        <v>-0.12647239401167523</v>
      </c>
      <c r="AQ150">
        <f t="shared" si="168"/>
        <v>-0.35109574262015392</v>
      </c>
      <c r="AR150">
        <f t="shared" si="169"/>
        <v>-0.17737367039329602</v>
      </c>
      <c r="AS150" s="228">
        <f t="shared" si="149"/>
        <v>12.32633386264312</v>
      </c>
      <c r="AT150" s="228">
        <f t="shared" si="149"/>
        <v>12.32645237029868</v>
      </c>
      <c r="AU150" s="228">
        <f t="shared" si="149"/>
        <v>12.326784127346183</v>
      </c>
      <c r="AV150" s="228">
        <f t="shared" si="149"/>
        <v>12.327712723991324</v>
      </c>
      <c r="AW150" s="228">
        <f t="shared" si="149"/>
        <v>12.330310778105199</v>
      </c>
      <c r="AX150" s="228">
        <f t="shared" si="149"/>
        <v>12.337571132234164</v>
      </c>
      <c r="AY150" s="228">
        <f t="shared" si="149"/>
        <v>12.357796866016381</v>
      </c>
      <c r="AZ150" s="228">
        <f t="shared" si="170"/>
        <v>12.413715150818225</v>
      </c>
    </row>
    <row r="151" spans="1:52" x14ac:dyDescent="0.2">
      <c r="A151" s="141" t="s">
        <v>109</v>
      </c>
      <c r="B151" s="142" t="s">
        <v>71</v>
      </c>
      <c r="C151" s="141">
        <v>54872.887300000002</v>
      </c>
      <c r="D151" s="141">
        <v>2.9999999999999997E-4</v>
      </c>
      <c r="E151" s="248">
        <f t="shared" si="151"/>
        <v>39084.797789508979</v>
      </c>
      <c r="F151" s="115">
        <f t="shared" si="150"/>
        <v>39084</v>
      </c>
      <c r="G151" s="228">
        <f t="shared" si="121"/>
        <v>0.29562290500325616</v>
      </c>
      <c r="H151" s="249"/>
      <c r="I151" s="247"/>
      <c r="J151" s="228"/>
      <c r="K151" s="228">
        <f t="shared" si="148"/>
        <v>0.29562290500325616</v>
      </c>
      <c r="L151" s="228">
        <f t="shared" si="152"/>
        <v>0.11191006436439717</v>
      </c>
      <c r="M151" s="245">
        <f t="shared" si="153"/>
        <v>39854.387300000002</v>
      </c>
      <c r="N151" s="273">
        <f t="shared" si="154"/>
        <v>3.3750407815598807E-2</v>
      </c>
      <c r="O151" s="252">
        <v>1</v>
      </c>
      <c r="P151" s="228">
        <f t="shared" si="146"/>
        <v>0.18371284063885901</v>
      </c>
      <c r="Q151">
        <f t="shared" si="155"/>
        <v>3.3750407815598807E-2</v>
      </c>
      <c r="S151" s="285"/>
      <c r="T151" s="286"/>
      <c r="U151" s="286"/>
      <c r="V151" s="286"/>
      <c r="W151" s="286"/>
      <c r="X151" s="286"/>
      <c r="Y151" s="286"/>
      <c r="Z151" s="286"/>
      <c r="AA151" s="286"/>
      <c r="AB151" s="286"/>
      <c r="AC151" s="286"/>
      <c r="AD151" s="286"/>
      <c r="AE151">
        <f t="shared" si="156"/>
        <v>39084</v>
      </c>
      <c r="AF151" s="228">
        <f t="shared" si="157"/>
        <v>0.29562351994471303</v>
      </c>
      <c r="AG151" s="228">
        <f t="shared" si="158"/>
        <v>0.11190944942294032</v>
      </c>
      <c r="AH151" s="228">
        <f t="shared" si="159"/>
        <v>0.18371284063885901</v>
      </c>
      <c r="AI151" s="228">
        <f t="shared" si="160"/>
        <v>-6.1494145686680213E-7</v>
      </c>
      <c r="AJ151" s="228">
        <f t="shared" si="161"/>
        <v>3.7815299537346506E-13</v>
      </c>
      <c r="AK151">
        <f t="shared" si="162"/>
        <v>0.18371284063885901</v>
      </c>
      <c r="AL151" s="246">
        <f t="shared" si="163"/>
        <v>3.7815299537346506E-13</v>
      </c>
      <c r="AM151">
        <f t="shared" si="164"/>
        <v>0.18371345558031585</v>
      </c>
      <c r="AN151">
        <f t="shared" si="165"/>
        <v>1.3540195655310328</v>
      </c>
      <c r="AO151">
        <f t="shared" si="166"/>
        <v>0.45182870126717845</v>
      </c>
      <c r="AP151">
        <f t="shared" si="167"/>
        <v>-9.9477747300559208E-2</v>
      </c>
      <c r="AQ151">
        <f t="shared" si="168"/>
        <v>-0.27393117873470263</v>
      </c>
      <c r="AR151">
        <f t="shared" si="169"/>
        <v>-0.1378285373360526</v>
      </c>
      <c r="AS151" s="228">
        <f t="shared" ref="AS151:AY160" si="171">$AZ151+$AG$7*SIN(AT151)</f>
        <v>12.379494605216978</v>
      </c>
      <c r="AT151" s="228">
        <f t="shared" si="171"/>
        <v>12.379592630018831</v>
      </c>
      <c r="AU151" s="228">
        <f t="shared" si="171"/>
        <v>12.37986390836512</v>
      </c>
      <c r="AV151" s="228">
        <f t="shared" si="171"/>
        <v>12.380614584219172</v>
      </c>
      <c r="AW151" s="228">
        <f t="shared" si="171"/>
        <v>12.382691288538709</v>
      </c>
      <c r="AX151" s="228">
        <f t="shared" si="171"/>
        <v>12.388432236984459</v>
      </c>
      <c r="AY151" s="228">
        <f t="shared" si="171"/>
        <v>12.404272631048011</v>
      </c>
      <c r="AZ151" s="228">
        <f t="shared" si="170"/>
        <v>12.447779899650207</v>
      </c>
    </row>
    <row r="152" spans="1:52" x14ac:dyDescent="0.2">
      <c r="A152" s="62" t="s">
        <v>109</v>
      </c>
      <c r="B152" s="30"/>
      <c r="C152" s="47">
        <v>54872.8874</v>
      </c>
      <c r="D152" s="47">
        <v>5.0000000000000001E-4</v>
      </c>
      <c r="E152" s="248">
        <f t="shared" si="151"/>
        <v>39084.798059376255</v>
      </c>
      <c r="F152" s="115">
        <f t="shared" si="150"/>
        <v>39084</v>
      </c>
      <c r="G152" s="228">
        <f t="shared" si="121"/>
        <v>0.29572290500072995</v>
      </c>
      <c r="H152" s="249"/>
      <c r="I152" s="247"/>
      <c r="J152" s="228"/>
      <c r="K152" s="228">
        <f t="shared" si="148"/>
        <v>0.29572290500072995</v>
      </c>
      <c r="L152" s="228">
        <f t="shared" si="152"/>
        <v>0.11191006436439717</v>
      </c>
      <c r="M152" s="245">
        <f t="shared" si="153"/>
        <v>39854.3874</v>
      </c>
      <c r="N152" s="273">
        <f t="shared" si="154"/>
        <v>3.378716038279788E-2</v>
      </c>
      <c r="O152" s="252">
        <v>1</v>
      </c>
      <c r="P152" s="228">
        <f t="shared" si="146"/>
        <v>0.1838128406363328</v>
      </c>
      <c r="Q152">
        <f t="shared" si="155"/>
        <v>3.378716038279788E-2</v>
      </c>
      <c r="S152" s="285"/>
      <c r="T152" s="286"/>
      <c r="U152" s="286"/>
      <c r="V152" s="286"/>
      <c r="W152" s="286"/>
      <c r="X152" s="286"/>
      <c r="Y152" s="286"/>
      <c r="Z152" s="286"/>
      <c r="AA152" s="286"/>
      <c r="AB152" s="286"/>
      <c r="AC152" s="286"/>
      <c r="AD152" s="286"/>
      <c r="AE152">
        <f t="shared" si="156"/>
        <v>39084</v>
      </c>
      <c r="AF152" s="228">
        <f t="shared" si="157"/>
        <v>0.29562351994471303</v>
      </c>
      <c r="AG152" s="228">
        <f t="shared" si="158"/>
        <v>0.1120094494204141</v>
      </c>
      <c r="AH152" s="228">
        <f t="shared" si="159"/>
        <v>0.1838128406363328</v>
      </c>
      <c r="AI152" s="228">
        <f t="shared" si="160"/>
        <v>9.9385056016920714E-5</v>
      </c>
      <c r="AJ152" s="228">
        <f t="shared" si="161"/>
        <v>9.8773893594864685E-9</v>
      </c>
      <c r="AK152">
        <f t="shared" si="162"/>
        <v>0.1838128406363328</v>
      </c>
      <c r="AL152" s="246">
        <f t="shared" si="163"/>
        <v>9.8773893594864685E-9</v>
      </c>
      <c r="AM152">
        <f t="shared" si="164"/>
        <v>0.18371345558031585</v>
      </c>
      <c r="AN152">
        <f t="shared" si="165"/>
        <v>1.3540195655310328</v>
      </c>
      <c r="AO152">
        <f t="shared" si="166"/>
        <v>0.45182870126717845</v>
      </c>
      <c r="AP152">
        <f t="shared" si="167"/>
        <v>-9.9477747300559208E-2</v>
      </c>
      <c r="AQ152">
        <f t="shared" si="168"/>
        <v>-0.27393117873470263</v>
      </c>
      <c r="AR152">
        <f t="shared" si="169"/>
        <v>-0.1378285373360526</v>
      </c>
      <c r="AS152" s="228">
        <f t="shared" si="171"/>
        <v>12.379494605216978</v>
      </c>
      <c r="AT152" s="228">
        <f t="shared" si="171"/>
        <v>12.379592630018831</v>
      </c>
      <c r="AU152" s="228">
        <f t="shared" si="171"/>
        <v>12.37986390836512</v>
      </c>
      <c r="AV152" s="228">
        <f t="shared" si="171"/>
        <v>12.380614584219172</v>
      </c>
      <c r="AW152" s="228">
        <f t="shared" si="171"/>
        <v>12.382691288538709</v>
      </c>
      <c r="AX152" s="228">
        <f t="shared" si="171"/>
        <v>12.388432236984459</v>
      </c>
      <c r="AY152" s="228">
        <f t="shared" si="171"/>
        <v>12.404272631048011</v>
      </c>
      <c r="AZ152" s="228">
        <f t="shared" si="170"/>
        <v>12.447779899650207</v>
      </c>
    </row>
    <row r="153" spans="1:52" x14ac:dyDescent="0.2">
      <c r="A153" s="39" t="s">
        <v>107</v>
      </c>
      <c r="B153" s="43" t="s">
        <v>71</v>
      </c>
      <c r="C153" s="30">
        <v>54947.373489999998</v>
      </c>
      <c r="D153" s="30">
        <v>6.9999999999999999E-4</v>
      </c>
      <c r="E153" s="248">
        <f t="shared" si="151"/>
        <v>39285.811648516428</v>
      </c>
      <c r="F153" s="115">
        <f t="shared" si="150"/>
        <v>39285</v>
      </c>
      <c r="G153" s="228">
        <f t="shared" si="121"/>
        <v>0.30075839500204893</v>
      </c>
      <c r="H153" s="249"/>
      <c r="I153" s="247"/>
      <c r="J153" s="228"/>
      <c r="K153" s="228">
        <f t="shared" si="148"/>
        <v>0.30075839500204893</v>
      </c>
      <c r="L153" s="228">
        <f t="shared" si="152"/>
        <v>0.11241181560575347</v>
      </c>
      <c r="M153" s="245">
        <f t="shared" si="153"/>
        <v>39928.873489999998</v>
      </c>
      <c r="N153" s="273">
        <f t="shared" si="154"/>
        <v>3.5474433970285026E-2</v>
      </c>
      <c r="O153" s="252">
        <v>1</v>
      </c>
      <c r="P153" s="228">
        <f t="shared" si="146"/>
        <v>0.18834657939629545</v>
      </c>
      <c r="Q153">
        <f t="shared" si="155"/>
        <v>3.5474433970285026E-2</v>
      </c>
      <c r="S153" s="285"/>
      <c r="T153" s="286"/>
      <c r="U153" s="286"/>
      <c r="V153" s="286"/>
      <c r="W153" s="286"/>
      <c r="X153" s="286"/>
      <c r="Y153" s="286"/>
      <c r="Z153" s="286"/>
      <c r="AA153" s="286"/>
      <c r="AB153" s="286"/>
      <c r="AC153" s="286"/>
      <c r="AD153" s="286"/>
      <c r="AE153">
        <f t="shared" si="156"/>
        <v>39285</v>
      </c>
      <c r="AF153" s="228">
        <f t="shared" si="157"/>
        <v>0.29969913483833943</v>
      </c>
      <c r="AG153" s="228">
        <f t="shared" si="158"/>
        <v>0.113471075769463</v>
      </c>
      <c r="AH153" s="228">
        <f t="shared" si="159"/>
        <v>0.18834657939629545</v>
      </c>
      <c r="AI153" s="228">
        <f t="shared" si="160"/>
        <v>1.0592601637094967E-3</v>
      </c>
      <c r="AJ153" s="228">
        <f t="shared" si="161"/>
        <v>1.1220320944218698E-6</v>
      </c>
      <c r="AK153">
        <f t="shared" si="162"/>
        <v>0.18834657939629545</v>
      </c>
      <c r="AL153" s="246">
        <f t="shared" si="163"/>
        <v>1.1220320944218698E-6</v>
      </c>
      <c r="AM153">
        <f t="shared" si="164"/>
        <v>0.18728731923258593</v>
      </c>
      <c r="AN153">
        <f t="shared" si="165"/>
        <v>1.355859665295845</v>
      </c>
      <c r="AO153">
        <f t="shared" si="166"/>
        <v>0.46882984483230011</v>
      </c>
      <c r="AP153">
        <f t="shared" si="167"/>
        <v>-9.2679952537235558E-2</v>
      </c>
      <c r="AQ153">
        <f t="shared" si="168"/>
        <v>-0.25477978876671276</v>
      </c>
      <c r="AR153">
        <f t="shared" si="169"/>
        <v>-0.12808349937749444</v>
      </c>
      <c r="AS153" s="228">
        <f t="shared" si="171"/>
        <v>12.39263862916671</v>
      </c>
      <c r="AT153" s="228">
        <f t="shared" si="171"/>
        <v>12.392730912675122</v>
      </c>
      <c r="AU153" s="228">
        <f t="shared" si="171"/>
        <v>12.392985692560053</v>
      </c>
      <c r="AV153" s="228">
        <f t="shared" si="171"/>
        <v>12.393689039770923</v>
      </c>
      <c r="AW153" s="228">
        <f t="shared" si="171"/>
        <v>12.395630258544287</v>
      </c>
      <c r="AX153" s="228">
        <f t="shared" si="171"/>
        <v>12.400984622504604</v>
      </c>
      <c r="AY153" s="228">
        <f t="shared" si="171"/>
        <v>12.415729011085718</v>
      </c>
      <c r="AZ153" s="228">
        <f t="shared" si="170"/>
        <v>12.456170848811027</v>
      </c>
    </row>
    <row r="154" spans="1:52" x14ac:dyDescent="0.2">
      <c r="A154" s="39" t="s">
        <v>107</v>
      </c>
      <c r="B154" s="43" t="s">
        <v>71</v>
      </c>
      <c r="C154" s="30">
        <v>54947.374790000002</v>
      </c>
      <c r="D154" s="30">
        <v>6.9999999999999999E-4</v>
      </c>
      <c r="E154" s="248">
        <f t="shared" si="151"/>
        <v>39285.815156791148</v>
      </c>
      <c r="F154" s="115">
        <f t="shared" si="150"/>
        <v>39285</v>
      </c>
      <c r="G154" s="228">
        <f t="shared" si="121"/>
        <v>0.30205839500558795</v>
      </c>
      <c r="H154" s="249"/>
      <c r="I154" s="247"/>
      <c r="J154" s="228"/>
      <c r="K154" s="228">
        <f t="shared" si="148"/>
        <v>0.30205839500558795</v>
      </c>
      <c r="L154" s="228">
        <f t="shared" si="152"/>
        <v>0.11241181560575347</v>
      </c>
      <c r="M154" s="245">
        <f t="shared" si="153"/>
        <v>39928.874790000002</v>
      </c>
      <c r="N154" s="273">
        <f t="shared" si="154"/>
        <v>3.5965825078057727E-2</v>
      </c>
      <c r="O154" s="252">
        <v>1</v>
      </c>
      <c r="P154" s="228">
        <f t="shared" si="146"/>
        <v>0.18964657939983448</v>
      </c>
      <c r="Q154">
        <f t="shared" si="155"/>
        <v>3.5965825078057727E-2</v>
      </c>
      <c r="S154" s="285"/>
      <c r="T154" s="286"/>
      <c r="U154" s="286"/>
      <c r="V154" s="286"/>
      <c r="W154" s="286"/>
      <c r="X154" s="286"/>
      <c r="Y154" s="286"/>
      <c r="Z154" s="286"/>
      <c r="AA154" s="286"/>
      <c r="AB154" s="286"/>
      <c r="AC154" s="286"/>
      <c r="AD154" s="286"/>
      <c r="AE154">
        <f t="shared" si="156"/>
        <v>39285</v>
      </c>
      <c r="AF154" s="228">
        <f t="shared" si="157"/>
        <v>0.29969913483833943</v>
      </c>
      <c r="AG154" s="228">
        <f t="shared" si="158"/>
        <v>0.11477107577300202</v>
      </c>
      <c r="AH154" s="228">
        <f t="shared" si="159"/>
        <v>0.18964657939983448</v>
      </c>
      <c r="AI154" s="228">
        <f t="shared" si="160"/>
        <v>2.3592601672485225E-3</v>
      </c>
      <c r="AJ154" s="228">
        <f t="shared" si="161"/>
        <v>5.5661085367655268E-6</v>
      </c>
      <c r="AK154">
        <f t="shared" si="162"/>
        <v>0.18964657939983448</v>
      </c>
      <c r="AL154" s="246">
        <f t="shared" si="163"/>
        <v>5.5661085367655268E-6</v>
      </c>
      <c r="AM154">
        <f t="shared" si="164"/>
        <v>0.18728731923258593</v>
      </c>
      <c r="AN154">
        <f t="shared" si="165"/>
        <v>1.355859665295845</v>
      </c>
      <c r="AO154">
        <f t="shared" si="166"/>
        <v>0.46882984483230011</v>
      </c>
      <c r="AP154">
        <f t="shared" si="167"/>
        <v>-9.2679952537235558E-2</v>
      </c>
      <c r="AQ154">
        <f t="shared" si="168"/>
        <v>-0.25477978876671276</v>
      </c>
      <c r="AR154">
        <f t="shared" si="169"/>
        <v>-0.12808349937749444</v>
      </c>
      <c r="AS154" s="228">
        <f t="shared" si="171"/>
        <v>12.39263862916671</v>
      </c>
      <c r="AT154" s="228">
        <f t="shared" si="171"/>
        <v>12.392730912675122</v>
      </c>
      <c r="AU154" s="228">
        <f t="shared" si="171"/>
        <v>12.392985692560053</v>
      </c>
      <c r="AV154" s="228">
        <f t="shared" si="171"/>
        <v>12.393689039770923</v>
      </c>
      <c r="AW154" s="228">
        <f t="shared" si="171"/>
        <v>12.395630258544287</v>
      </c>
      <c r="AX154" s="228">
        <f t="shared" si="171"/>
        <v>12.400984622504604</v>
      </c>
      <c r="AY154" s="228">
        <f t="shared" si="171"/>
        <v>12.415729011085718</v>
      </c>
      <c r="AZ154" s="228">
        <f t="shared" si="170"/>
        <v>12.456170848811027</v>
      </c>
    </row>
    <row r="155" spans="1:52" x14ac:dyDescent="0.2">
      <c r="A155" s="39" t="s">
        <v>107</v>
      </c>
      <c r="B155" s="43" t="s">
        <v>71</v>
      </c>
      <c r="C155" s="30">
        <v>54947.375789999998</v>
      </c>
      <c r="D155" s="30">
        <v>2.9999999999999997E-4</v>
      </c>
      <c r="E155" s="248">
        <f t="shared" si="151"/>
        <v>39285.817855463996</v>
      </c>
      <c r="F155" s="115">
        <f t="shared" si="150"/>
        <v>39285</v>
      </c>
      <c r="G155" s="228">
        <f t="shared" si="121"/>
        <v>0.3030583950021537</v>
      </c>
      <c r="H155" s="249"/>
      <c r="I155" s="247"/>
      <c r="J155" s="228"/>
      <c r="K155" s="228">
        <f t="shared" si="148"/>
        <v>0.3030583950021537</v>
      </c>
      <c r="L155" s="228">
        <f t="shared" si="152"/>
        <v>0.11241181560575347</v>
      </c>
      <c r="M155" s="245">
        <f t="shared" si="153"/>
        <v>39928.875789999998</v>
      </c>
      <c r="N155" s="273">
        <f t="shared" si="154"/>
        <v>3.6346118235547939E-2</v>
      </c>
      <c r="O155" s="252">
        <v>1</v>
      </c>
      <c r="P155" s="228">
        <f t="shared" si="146"/>
        <v>0.19064657939640023</v>
      </c>
      <c r="Q155">
        <f t="shared" si="155"/>
        <v>3.6346118235547939E-2</v>
      </c>
      <c r="S155" s="285"/>
      <c r="T155" s="286"/>
      <c r="U155" s="286"/>
      <c r="V155" s="286"/>
      <c r="W155" s="286"/>
      <c r="X155" s="286"/>
      <c r="Y155" s="286"/>
      <c r="Z155" s="286"/>
      <c r="AA155" s="286"/>
      <c r="AB155" s="286"/>
      <c r="AC155" s="286"/>
      <c r="AD155" s="286"/>
      <c r="AE155">
        <f t="shared" si="156"/>
        <v>39285</v>
      </c>
      <c r="AF155" s="228">
        <f t="shared" si="157"/>
        <v>0.29969913483833943</v>
      </c>
      <c r="AG155" s="228">
        <f t="shared" si="158"/>
        <v>0.11577107576956777</v>
      </c>
      <c r="AH155" s="228">
        <f t="shared" si="159"/>
        <v>0.19064657939640023</v>
      </c>
      <c r="AI155" s="228">
        <f t="shared" si="160"/>
        <v>3.3592601638142705E-3</v>
      </c>
      <c r="AJ155" s="228">
        <f t="shared" si="161"/>
        <v>1.128462884818948E-5</v>
      </c>
      <c r="AK155">
        <f t="shared" si="162"/>
        <v>0.19064657939640023</v>
      </c>
      <c r="AL155" s="246">
        <f t="shared" si="163"/>
        <v>1.128462884818948E-5</v>
      </c>
      <c r="AM155">
        <f t="shared" si="164"/>
        <v>0.18728731923258593</v>
      </c>
      <c r="AN155">
        <f t="shared" si="165"/>
        <v>1.355859665295845</v>
      </c>
      <c r="AO155">
        <f t="shared" si="166"/>
        <v>0.46882984483230011</v>
      </c>
      <c r="AP155">
        <f t="shared" si="167"/>
        <v>-9.2679952537235558E-2</v>
      </c>
      <c r="AQ155">
        <f t="shared" si="168"/>
        <v>-0.25477978876671276</v>
      </c>
      <c r="AR155">
        <f t="shared" si="169"/>
        <v>-0.12808349937749444</v>
      </c>
      <c r="AS155" s="228">
        <f t="shared" si="171"/>
        <v>12.39263862916671</v>
      </c>
      <c r="AT155" s="228">
        <f t="shared" si="171"/>
        <v>12.392730912675122</v>
      </c>
      <c r="AU155" s="228">
        <f t="shared" si="171"/>
        <v>12.392985692560053</v>
      </c>
      <c r="AV155" s="228">
        <f t="shared" si="171"/>
        <v>12.393689039770923</v>
      </c>
      <c r="AW155" s="228">
        <f t="shared" si="171"/>
        <v>12.395630258544287</v>
      </c>
      <c r="AX155" s="228">
        <f t="shared" si="171"/>
        <v>12.400984622504604</v>
      </c>
      <c r="AY155" s="228">
        <f t="shared" si="171"/>
        <v>12.415729011085718</v>
      </c>
      <c r="AZ155" s="228">
        <f t="shared" si="170"/>
        <v>12.456170848811027</v>
      </c>
    </row>
    <row r="156" spans="1:52" x14ac:dyDescent="0.2">
      <c r="A156" s="47" t="s">
        <v>105</v>
      </c>
      <c r="B156" s="44" t="s">
        <v>71</v>
      </c>
      <c r="C156" s="47">
        <v>54964.4156</v>
      </c>
      <c r="D156" s="47">
        <v>2.0000000000000001E-4</v>
      </c>
      <c r="E156" s="248">
        <f t="shared" si="151"/>
        <v>39331.802728161259</v>
      </c>
      <c r="F156" s="115">
        <f t="shared" si="150"/>
        <v>39331</v>
      </c>
      <c r="G156" s="228">
        <f t="shared" si="121"/>
        <v>0.29745293500309344</v>
      </c>
      <c r="H156" s="249"/>
      <c r="I156" s="247"/>
      <c r="J156" s="228"/>
      <c r="K156" s="228">
        <f t="shared" si="148"/>
        <v>0.29745293500309344</v>
      </c>
      <c r="L156" s="228">
        <f t="shared" si="152"/>
        <v>0.11252756019437707</v>
      </c>
      <c r="M156" s="245">
        <f t="shared" si="153"/>
        <v>39945.9156</v>
      </c>
      <c r="N156" s="273">
        <f t="shared" si="154"/>
        <v>3.4197394248144233E-2</v>
      </c>
      <c r="O156" s="252">
        <v>1</v>
      </c>
      <c r="P156" s="228">
        <f t="shared" si="146"/>
        <v>0.18492537480871638</v>
      </c>
      <c r="Q156">
        <f t="shared" si="155"/>
        <v>3.4197394248144233E-2</v>
      </c>
      <c r="S156" s="285"/>
      <c r="T156" s="286"/>
      <c r="U156" s="286"/>
      <c r="V156" s="286"/>
      <c r="W156" s="286"/>
      <c r="X156" s="286"/>
      <c r="Y156" s="286"/>
      <c r="Z156" s="286"/>
      <c r="AA156" s="286"/>
      <c r="AB156" s="286"/>
      <c r="AC156" s="286"/>
      <c r="AD156" s="286"/>
      <c r="AE156">
        <f t="shared" si="156"/>
        <v>39331</v>
      </c>
      <c r="AF156" s="228">
        <f t="shared" si="157"/>
        <v>0.30062891134876346</v>
      </c>
      <c r="AG156" s="228">
        <f t="shared" si="158"/>
        <v>0.10935158384870705</v>
      </c>
      <c r="AH156" s="228">
        <f t="shared" si="159"/>
        <v>0.18492537480871638</v>
      </c>
      <c r="AI156" s="228">
        <f t="shared" si="160"/>
        <v>-3.1759763456700174E-3</v>
      </c>
      <c r="AJ156" s="228">
        <f t="shared" si="161"/>
        <v>1.0086825748255478E-5</v>
      </c>
      <c r="AK156">
        <f t="shared" si="162"/>
        <v>0.18492537480871638</v>
      </c>
      <c r="AL156" s="246">
        <f t="shared" si="163"/>
        <v>1.0086825748255478E-5</v>
      </c>
      <c r="AM156">
        <f t="shared" si="164"/>
        <v>0.18810135115438639</v>
      </c>
      <c r="AN156">
        <f t="shared" si="165"/>
        <v>1.3562631059414039</v>
      </c>
      <c r="AO156">
        <f t="shared" si="166"/>
        <v>0.47270300962149153</v>
      </c>
      <c r="AP156">
        <f t="shared" si="167"/>
        <v>-9.1116816953618535E-2</v>
      </c>
      <c r="AQ156">
        <f t="shared" si="168"/>
        <v>-0.25038972251334507</v>
      </c>
      <c r="AR156">
        <f t="shared" si="169"/>
        <v>-0.12585307938695633</v>
      </c>
      <c r="AS156" s="228">
        <f t="shared" si="171"/>
        <v>12.395649159023398</v>
      </c>
      <c r="AT156" s="228">
        <f t="shared" si="171"/>
        <v>12.395740092926497</v>
      </c>
      <c r="AU156" s="228">
        <f t="shared" si="171"/>
        <v>12.395991015643359</v>
      </c>
      <c r="AV156" s="228">
        <f t="shared" si="171"/>
        <v>12.396683354841649</v>
      </c>
      <c r="AW156" s="228">
        <f t="shared" si="171"/>
        <v>12.398593213730448</v>
      </c>
      <c r="AX156" s="228">
        <f t="shared" si="171"/>
        <v>12.403858494455822</v>
      </c>
      <c r="AY156" s="228">
        <f t="shared" si="171"/>
        <v>12.418351277399056</v>
      </c>
      <c r="AZ156" s="228">
        <f t="shared" si="170"/>
        <v>12.458091165534398</v>
      </c>
    </row>
    <row r="157" spans="1:52" x14ac:dyDescent="0.2">
      <c r="A157" s="31" t="s">
        <v>214</v>
      </c>
      <c r="B157" s="37"/>
      <c r="C157" s="40">
        <v>55274.032800000001</v>
      </c>
      <c r="D157" s="30">
        <v>2.0000000000000001E-4</v>
      </c>
      <c r="E157" s="248">
        <f t="shared" si="151"/>
        <v>40167.358261167908</v>
      </c>
      <c r="F157" s="115">
        <f t="shared" si="150"/>
        <v>40166.5</v>
      </c>
      <c r="G157" s="228">
        <f t="shared" si="121"/>
        <v>0.31803083000704646</v>
      </c>
      <c r="H157" s="249"/>
      <c r="I157" s="247"/>
      <c r="J157" s="228"/>
      <c r="K157" s="228">
        <f t="shared" si="148"/>
        <v>0.31803083000704646</v>
      </c>
      <c r="L157" s="228">
        <f t="shared" si="152"/>
        <v>0.11468920650855707</v>
      </c>
      <c r="M157" s="245">
        <f t="shared" si="153"/>
        <v>40255.532800000001</v>
      </c>
      <c r="N157" s="273">
        <f t="shared" si="154"/>
        <v>4.134781584700141E-2</v>
      </c>
      <c r="O157" s="252">
        <v>1</v>
      </c>
      <c r="P157" s="228">
        <f t="shared" si="146"/>
        <v>0.20334162349848939</v>
      </c>
      <c r="Q157">
        <f t="shared" si="155"/>
        <v>4.134781584700141E-2</v>
      </c>
      <c r="S157" s="285"/>
      <c r="T157" s="286">
        <v>7.4615453002320063E-10</v>
      </c>
      <c r="U157" s="286">
        <v>1.0954972133758933E-21</v>
      </c>
      <c r="V157" s="286">
        <v>6.1016191683992765E-28</v>
      </c>
      <c r="W157" s="286">
        <v>9.0670408763461546E-15</v>
      </c>
      <c r="X157" s="286">
        <v>1.6024978012961858E-7</v>
      </c>
      <c r="Y157" s="286">
        <v>1.0363695547038202E-5</v>
      </c>
      <c r="Z157" s="286">
        <v>1.0848069113451644E-7</v>
      </c>
      <c r="AA157" s="286">
        <v>0.6995336871983765</v>
      </c>
      <c r="AB157" s="286">
        <v>2.7219013447760856E-10</v>
      </c>
      <c r="AC157" s="286">
        <v>1.3586988753344353E-7</v>
      </c>
      <c r="AD157" s="286">
        <v>2.3711675259853965E-21</v>
      </c>
      <c r="AE157">
        <f t="shared" si="156"/>
        <v>40166.5</v>
      </c>
      <c r="AF157" s="228">
        <f t="shared" si="157"/>
        <v>0.31730777913377817</v>
      </c>
      <c r="AG157" s="228">
        <f t="shared" si="158"/>
        <v>0.11541225738182534</v>
      </c>
      <c r="AH157" s="228">
        <f t="shared" si="159"/>
        <v>0.20334162349848939</v>
      </c>
      <c r="AI157" s="228">
        <f t="shared" si="160"/>
        <v>7.2305087326829387E-4</v>
      </c>
      <c r="AJ157" s="228">
        <f t="shared" si="161"/>
        <v>5.2280256533404236E-7</v>
      </c>
      <c r="AK157">
        <f t="shared" si="162"/>
        <v>0.20334162349848939</v>
      </c>
      <c r="AL157" s="246">
        <f t="shared" si="163"/>
        <v>5.2280256533404236E-7</v>
      </c>
      <c r="AM157">
        <f t="shared" si="164"/>
        <v>0.20261857262522112</v>
      </c>
      <c r="AN157">
        <f t="shared" si="165"/>
        <v>1.3624141586385481</v>
      </c>
      <c r="AO157">
        <f t="shared" si="166"/>
        <v>0.54173395730018137</v>
      </c>
      <c r="AP157">
        <f t="shared" si="167"/>
        <v>-6.2302910085231075E-2</v>
      </c>
      <c r="AQ157">
        <f t="shared" si="168"/>
        <v>-0.17024670359614502</v>
      </c>
      <c r="AR157">
        <f t="shared" si="169"/>
        <v>-8.5329550307255933E-2</v>
      </c>
      <c r="AS157" s="228">
        <f t="shared" si="171"/>
        <v>12.450467853821641</v>
      </c>
      <c r="AT157" s="228">
        <f t="shared" si="171"/>
        <v>12.450532203502899</v>
      </c>
      <c r="AU157" s="228">
        <f t="shared" si="171"/>
        <v>12.450708373809569</v>
      </c>
      <c r="AV157" s="228">
        <f t="shared" si="171"/>
        <v>12.451190657331408</v>
      </c>
      <c r="AW157" s="228">
        <f t="shared" si="171"/>
        <v>12.452510818535831</v>
      </c>
      <c r="AX157" s="228">
        <f t="shared" si="171"/>
        <v>12.456123501438062</v>
      </c>
      <c r="AY157" s="228">
        <f t="shared" si="171"/>
        <v>12.466002537944643</v>
      </c>
      <c r="AZ157" s="228">
        <f t="shared" si="170"/>
        <v>12.492969961673028</v>
      </c>
    </row>
    <row r="158" spans="1:52" x14ac:dyDescent="0.2">
      <c r="A158" s="254" t="s">
        <v>215</v>
      </c>
      <c r="B158" s="65" t="s">
        <v>71</v>
      </c>
      <c r="C158" s="61">
        <v>55342.400520000003</v>
      </c>
      <c r="D158" s="61">
        <v>2.9999999999999997E-4</v>
      </c>
      <c r="E158" s="248">
        <f t="shared" si="151"/>
        <v>40351.860371273709</v>
      </c>
      <c r="F158" s="115">
        <f t="shared" si="150"/>
        <v>40351</v>
      </c>
      <c r="G158" s="228">
        <f t="shared" si="121"/>
        <v>0.31881273500766838</v>
      </c>
      <c r="H158" s="249"/>
      <c r="I158" s="247"/>
      <c r="J158" s="228"/>
      <c r="K158" s="228">
        <f t="shared" si="148"/>
        <v>0.31881273500766838</v>
      </c>
      <c r="L158" s="228">
        <f t="shared" si="152"/>
        <v>0.11518172481450478</v>
      </c>
      <c r="M158" s="245">
        <f t="shared" si="153"/>
        <v>40323.900520000003</v>
      </c>
      <c r="N158" s="273">
        <f t="shared" si="154"/>
        <v>4.1465588312288297E-2</v>
      </c>
      <c r="O158" s="252">
        <v>1</v>
      </c>
      <c r="P158" s="228">
        <f t="shared" si="146"/>
        <v>0.2036310101931636</v>
      </c>
      <c r="Q158">
        <f t="shared" si="155"/>
        <v>4.1465588312288297E-2</v>
      </c>
      <c r="S158" s="285"/>
      <c r="T158" s="286"/>
      <c r="U158" s="286"/>
      <c r="V158" s="286"/>
      <c r="W158" s="286"/>
      <c r="X158" s="286"/>
      <c r="Y158" s="286"/>
      <c r="Z158" s="286"/>
      <c r="AA158" s="286"/>
      <c r="AB158" s="286"/>
      <c r="AC158" s="286"/>
      <c r="AD158" s="286"/>
      <c r="AE158">
        <f t="shared" si="156"/>
        <v>40351</v>
      </c>
      <c r="AF158" s="228">
        <f t="shared" si="157"/>
        <v>0.32093326265266697</v>
      </c>
      <c r="AG158" s="228">
        <f t="shared" si="158"/>
        <v>0.11306119716950619</v>
      </c>
      <c r="AH158" s="228">
        <f t="shared" si="159"/>
        <v>0.2036310101931636</v>
      </c>
      <c r="AI158" s="228">
        <f t="shared" si="160"/>
        <v>-2.1205276449985933E-3</v>
      </c>
      <c r="AJ158" s="228">
        <f t="shared" si="161"/>
        <v>4.4966374932032801E-6</v>
      </c>
      <c r="AK158">
        <f t="shared" si="162"/>
        <v>0.2036310101931636</v>
      </c>
      <c r="AL158" s="246">
        <f t="shared" si="163"/>
        <v>4.4966374932032801E-6</v>
      </c>
      <c r="AM158">
        <f t="shared" si="164"/>
        <v>0.20575153783816219</v>
      </c>
      <c r="AN158">
        <f t="shared" si="165"/>
        <v>1.3634649191967407</v>
      </c>
      <c r="AO158">
        <f t="shared" si="166"/>
        <v>0.55659782391010693</v>
      </c>
      <c r="AP158">
        <f t="shared" si="167"/>
        <v>-5.5847358935601228E-2</v>
      </c>
      <c r="AQ158">
        <f t="shared" si="168"/>
        <v>-0.15246032247978417</v>
      </c>
      <c r="AR158">
        <f t="shared" si="169"/>
        <v>-7.637816404410934E-2</v>
      </c>
      <c r="AS158" s="228">
        <f t="shared" si="171"/>
        <v>12.462603401178864</v>
      </c>
      <c r="AT158" s="228">
        <f t="shared" si="171"/>
        <v>12.462661418369812</v>
      </c>
      <c r="AU158" s="228">
        <f t="shared" si="171"/>
        <v>12.462820040319016</v>
      </c>
      <c r="AV158" s="228">
        <f t="shared" si="171"/>
        <v>12.463253707456388</v>
      </c>
      <c r="AW158" s="228">
        <f t="shared" si="171"/>
        <v>12.464439239910901</v>
      </c>
      <c r="AX158" s="228">
        <f t="shared" si="171"/>
        <v>12.467679446826107</v>
      </c>
      <c r="AY158" s="228">
        <f t="shared" si="171"/>
        <v>12.47653013475245</v>
      </c>
      <c r="AZ158" s="228">
        <f t="shared" si="170"/>
        <v>12.500672101574377</v>
      </c>
    </row>
    <row r="159" spans="1:52" x14ac:dyDescent="0.2">
      <c r="A159" s="26" t="s">
        <v>190</v>
      </c>
      <c r="B159" s="25" t="s">
        <v>71</v>
      </c>
      <c r="C159" s="26">
        <v>55352.781000000003</v>
      </c>
      <c r="D159" s="26">
        <v>5.0000000000000001E-4</v>
      </c>
      <c r="E159" s="248">
        <f t="shared" si="151"/>
        <v>40379.873890869079</v>
      </c>
      <c r="F159" s="115">
        <f t="shared" si="150"/>
        <v>40379</v>
      </c>
      <c r="G159" s="228">
        <f t="shared" si="121"/>
        <v>0.32382245500048157</v>
      </c>
      <c r="H159" s="249"/>
      <c r="I159" s="247"/>
      <c r="J159" s="228"/>
      <c r="K159" s="228">
        <f t="shared" si="148"/>
        <v>0.32382245500048157</v>
      </c>
      <c r="L159" s="228">
        <f t="shared" si="152"/>
        <v>0.1152569497986343</v>
      </c>
      <c r="M159" s="245">
        <f t="shared" si="153"/>
        <v>40334.281000000003</v>
      </c>
      <c r="N159" s="273">
        <f t="shared" si="154"/>
        <v>4.3499569960101785E-2</v>
      </c>
      <c r="O159" s="252">
        <v>1</v>
      </c>
      <c r="P159" s="228">
        <f t="shared" si="146"/>
        <v>0.20856550520184727</v>
      </c>
      <c r="Q159">
        <f t="shared" si="155"/>
        <v>4.3499569960101785E-2</v>
      </c>
      <c r="S159" s="285"/>
      <c r="T159" s="286"/>
      <c r="U159" s="286"/>
      <c r="V159" s="286"/>
      <c r="W159" s="286"/>
      <c r="X159" s="286"/>
      <c r="Y159" s="286"/>
      <c r="Z159" s="286"/>
      <c r="AA159" s="286"/>
      <c r="AB159" s="286"/>
      <c r="AC159" s="286"/>
      <c r="AD159" s="286"/>
      <c r="AE159">
        <f t="shared" si="156"/>
        <v>40379</v>
      </c>
      <c r="AF159" s="228">
        <f t="shared" si="157"/>
        <v>0.32148151703401573</v>
      </c>
      <c r="AG159" s="228">
        <f t="shared" si="158"/>
        <v>0.11759788776510011</v>
      </c>
      <c r="AH159" s="228">
        <f t="shared" si="159"/>
        <v>0.20856550520184727</v>
      </c>
      <c r="AI159" s="228">
        <f t="shared" si="160"/>
        <v>2.3409379664658392E-3</v>
      </c>
      <c r="AJ159" s="228">
        <f t="shared" si="161"/>
        <v>5.4799905628412184E-6</v>
      </c>
      <c r="AK159">
        <f t="shared" si="162"/>
        <v>0.20856550520184727</v>
      </c>
      <c r="AL159" s="246">
        <f t="shared" si="163"/>
        <v>5.4799905628412184E-6</v>
      </c>
      <c r="AM159">
        <f t="shared" si="164"/>
        <v>0.20622456723538146</v>
      </c>
      <c r="AN159">
        <f t="shared" si="165"/>
        <v>1.3636144707679634</v>
      </c>
      <c r="AO159">
        <f t="shared" si="166"/>
        <v>0.55884024488721018</v>
      </c>
      <c r="AP159">
        <f t="shared" si="167"/>
        <v>-5.4865213340595215E-2</v>
      </c>
      <c r="AQ159">
        <f t="shared" si="168"/>
        <v>-0.14975870554167972</v>
      </c>
      <c r="AR159">
        <f t="shared" si="169"/>
        <v>-7.5019614804732487E-2</v>
      </c>
      <c r="AS159" s="228">
        <f t="shared" si="171"/>
        <v>12.46444590038111</v>
      </c>
      <c r="AT159" s="228">
        <f t="shared" si="171"/>
        <v>12.464502944186867</v>
      </c>
      <c r="AU159" s="228">
        <f t="shared" si="171"/>
        <v>12.464658875272903</v>
      </c>
      <c r="AV159" s="228">
        <f t="shared" si="171"/>
        <v>12.465085105282759</v>
      </c>
      <c r="AW159" s="228">
        <f t="shared" si="171"/>
        <v>12.466250090227973</v>
      </c>
      <c r="AX159" s="228">
        <f t="shared" si="171"/>
        <v>12.469433572131704</v>
      </c>
      <c r="AY159" s="228">
        <f t="shared" si="171"/>
        <v>12.478127948130263</v>
      </c>
      <c r="AZ159" s="228">
        <f t="shared" si="170"/>
        <v>12.50184099001469</v>
      </c>
    </row>
    <row r="160" spans="1:52" x14ac:dyDescent="0.2">
      <c r="A160" s="254" t="s">
        <v>215</v>
      </c>
      <c r="B160" s="65" t="s">
        <v>71</v>
      </c>
      <c r="C160" s="61">
        <v>55385.387580000002</v>
      </c>
      <c r="D160" s="61">
        <v>5.9999999999999995E-4</v>
      </c>
      <c r="E160" s="248">
        <f t="shared" si="151"/>
        <v>40467.868383201625</v>
      </c>
      <c r="F160" s="263">
        <f t="shared" si="150"/>
        <v>40467</v>
      </c>
      <c r="G160" s="228">
        <f t="shared" si="121"/>
        <v>0.32178157500311499</v>
      </c>
      <c r="H160" s="249"/>
      <c r="I160" s="247"/>
      <c r="J160" s="228"/>
      <c r="K160" s="228">
        <f t="shared" si="148"/>
        <v>0.32178157500311499</v>
      </c>
      <c r="L160" s="228">
        <f t="shared" si="152"/>
        <v>0.11549419409407288</v>
      </c>
      <c r="M160" s="245">
        <f t="shared" si="153"/>
        <v>40366.887580000002</v>
      </c>
      <c r="N160" s="273">
        <f t="shared" si="154"/>
        <v>4.2554483522312232E-2</v>
      </c>
      <c r="O160" s="252">
        <v>1</v>
      </c>
      <c r="P160" s="228">
        <f t="shared" si="146"/>
        <v>0.20628738090904211</v>
      </c>
      <c r="Q160">
        <f t="shared" si="155"/>
        <v>4.2554483522312232E-2</v>
      </c>
      <c r="S160" s="285"/>
      <c r="T160" s="286"/>
      <c r="U160" s="286"/>
      <c r="V160" s="286"/>
      <c r="W160" s="286"/>
      <c r="X160" s="286"/>
      <c r="Y160" s="286"/>
      <c r="Z160" s="286"/>
      <c r="AA160" s="286"/>
      <c r="AB160" s="286"/>
      <c r="AC160" s="286"/>
      <c r="AD160" s="286"/>
      <c r="AE160">
        <f t="shared" si="156"/>
        <v>40467</v>
      </c>
      <c r="AF160" s="228">
        <f t="shared" si="157"/>
        <v>0.32320118525109631</v>
      </c>
      <c r="AG160" s="228">
        <f t="shared" si="158"/>
        <v>0.11407458384609154</v>
      </c>
      <c r="AH160" s="228">
        <f t="shared" si="159"/>
        <v>0.20628738090904211</v>
      </c>
      <c r="AI160" s="228">
        <f t="shared" si="160"/>
        <v>-1.4196102479813177E-3</v>
      </c>
      <c r="AJ160" s="228">
        <f t="shared" si="161"/>
        <v>2.0152932561735783E-6</v>
      </c>
      <c r="AK160">
        <f t="shared" si="162"/>
        <v>0.20628738090904211</v>
      </c>
      <c r="AL160" s="246">
        <f t="shared" si="163"/>
        <v>2.0152932561735783E-6</v>
      </c>
      <c r="AM160">
        <f t="shared" si="164"/>
        <v>0.20770699115702346</v>
      </c>
      <c r="AN160">
        <f t="shared" si="165"/>
        <v>1.3640674019346748</v>
      </c>
      <c r="AO160">
        <f t="shared" si="166"/>
        <v>0.56586432090760064</v>
      </c>
      <c r="AP160">
        <f t="shared" si="167"/>
        <v>-5.1774528827512746E-2</v>
      </c>
      <c r="AQ160">
        <f t="shared" si="168"/>
        <v>-0.14126415306113194</v>
      </c>
      <c r="AR160">
        <f t="shared" si="169"/>
        <v>-7.0749769958945843E-2</v>
      </c>
      <c r="AS160" s="228">
        <f t="shared" si="171"/>
        <v>12.470237886105478</v>
      </c>
      <c r="AT160" s="228">
        <f t="shared" si="171"/>
        <v>12.470291850682006</v>
      </c>
      <c r="AU160" s="228">
        <f t="shared" si="171"/>
        <v>12.470439279952453</v>
      </c>
      <c r="AV160" s="228">
        <f t="shared" si="171"/>
        <v>12.470842040732478</v>
      </c>
      <c r="AW160" s="228">
        <f t="shared" si="171"/>
        <v>12.471942260475318</v>
      </c>
      <c r="AX160" s="228">
        <f t="shared" si="171"/>
        <v>12.474947145355721</v>
      </c>
      <c r="AY160" s="228">
        <f t="shared" si="171"/>
        <v>12.483149855517187</v>
      </c>
      <c r="AZ160" s="228">
        <f t="shared" si="170"/>
        <v>12.505514639398532</v>
      </c>
    </row>
    <row r="161" spans="1:53" x14ac:dyDescent="0.2">
      <c r="A161" s="254" t="s">
        <v>215</v>
      </c>
      <c r="B161" s="65" t="s">
        <v>71</v>
      </c>
      <c r="C161" s="61">
        <v>55385.388579999999</v>
      </c>
      <c r="D161" s="61">
        <v>8.9999999999999998E-4</v>
      </c>
      <c r="E161" s="248">
        <f t="shared" si="151"/>
        <v>40467.871081874473</v>
      </c>
      <c r="F161" s="263">
        <f t="shared" si="150"/>
        <v>40467</v>
      </c>
      <c r="G161" s="228">
        <f t="shared" si="121"/>
        <v>0.32278157499968074</v>
      </c>
      <c r="H161" s="249"/>
      <c r="I161" s="247"/>
      <c r="J161" s="228"/>
      <c r="K161" s="228">
        <f t="shared" si="148"/>
        <v>0.32278157499968074</v>
      </c>
      <c r="L161" s="228">
        <f t="shared" si="152"/>
        <v>0.11549419409407288</v>
      </c>
      <c r="M161" s="245">
        <f t="shared" si="153"/>
        <v>40366.888579999999</v>
      </c>
      <c r="N161" s="273">
        <f t="shared" si="154"/>
        <v>4.2968058282706563E-2</v>
      </c>
      <c r="O161" s="252">
        <v>1</v>
      </c>
      <c r="P161" s="228">
        <f t="shared" si="146"/>
        <v>0.20728738090560786</v>
      </c>
      <c r="Q161">
        <f t="shared" si="155"/>
        <v>4.2968058282706563E-2</v>
      </c>
      <c r="S161" s="285"/>
      <c r="T161" s="286"/>
      <c r="U161" s="286"/>
      <c r="V161" s="286"/>
      <c r="W161" s="286"/>
      <c r="X161" s="286"/>
      <c r="Y161" s="286"/>
      <c r="Z161" s="286"/>
      <c r="AA161" s="286"/>
      <c r="AB161" s="286"/>
      <c r="AC161" s="286"/>
      <c r="AD161" s="286"/>
      <c r="AE161">
        <f t="shared" si="156"/>
        <v>40467</v>
      </c>
      <c r="AF161" s="228">
        <f t="shared" si="157"/>
        <v>0.32320118525109631</v>
      </c>
      <c r="AG161" s="228">
        <f t="shared" si="158"/>
        <v>0.11507458384265729</v>
      </c>
      <c r="AH161" s="228">
        <f t="shared" si="159"/>
        <v>0.20728738090560786</v>
      </c>
      <c r="AI161" s="228">
        <f t="shared" si="160"/>
        <v>-4.1961025141556973E-4</v>
      </c>
      <c r="AJ161" s="228">
        <f t="shared" si="161"/>
        <v>1.7607276309303765E-7</v>
      </c>
      <c r="AK161">
        <f t="shared" si="162"/>
        <v>0.20728738090560786</v>
      </c>
      <c r="AL161" s="246">
        <f t="shared" si="163"/>
        <v>1.7607276309303765E-7</v>
      </c>
      <c r="AM161">
        <f t="shared" si="164"/>
        <v>0.20770699115702346</v>
      </c>
      <c r="AN161">
        <f t="shared" si="165"/>
        <v>1.3640674019346748</v>
      </c>
      <c r="AO161">
        <f t="shared" si="166"/>
        <v>0.56586432090760064</v>
      </c>
      <c r="AP161">
        <f t="shared" si="167"/>
        <v>-5.1774528827512746E-2</v>
      </c>
      <c r="AQ161">
        <f t="shared" si="168"/>
        <v>-0.14126415306113194</v>
      </c>
      <c r="AR161">
        <f t="shared" si="169"/>
        <v>-7.0749769958945843E-2</v>
      </c>
      <c r="AS161" s="228">
        <f t="shared" ref="AS161:AY170" si="172">$AZ161+$AG$7*SIN(AT161)</f>
        <v>12.470237886105478</v>
      </c>
      <c r="AT161" s="228">
        <f t="shared" si="172"/>
        <v>12.470291850682006</v>
      </c>
      <c r="AU161" s="228">
        <f t="shared" si="172"/>
        <v>12.470439279952453</v>
      </c>
      <c r="AV161" s="228">
        <f t="shared" si="172"/>
        <v>12.470842040732478</v>
      </c>
      <c r="AW161" s="228">
        <f t="shared" si="172"/>
        <v>12.471942260475318</v>
      </c>
      <c r="AX161" s="228">
        <f t="shared" si="172"/>
        <v>12.474947145355721</v>
      </c>
      <c r="AY161" s="228">
        <f t="shared" si="172"/>
        <v>12.483149855517187</v>
      </c>
      <c r="AZ161" s="228">
        <f t="shared" si="170"/>
        <v>12.505514639398532</v>
      </c>
    </row>
    <row r="162" spans="1:53" x14ac:dyDescent="0.2">
      <c r="A162" s="254" t="s">
        <v>215</v>
      </c>
      <c r="B162" s="65" t="s">
        <v>71</v>
      </c>
      <c r="C162" s="61">
        <v>55385.389179999998</v>
      </c>
      <c r="D162" s="61">
        <v>4.0000000000000002E-4</v>
      </c>
      <c r="E162" s="248">
        <f t="shared" si="151"/>
        <v>40467.87270107818</v>
      </c>
      <c r="F162" s="263">
        <f t="shared" si="150"/>
        <v>40467</v>
      </c>
      <c r="G162" s="228">
        <f t="shared" si="121"/>
        <v>0.32338157499907538</v>
      </c>
      <c r="H162" s="249"/>
      <c r="I162" s="247"/>
      <c r="J162" s="228"/>
      <c r="K162" s="228">
        <f t="shared" si="148"/>
        <v>0.32338157499907538</v>
      </c>
      <c r="L162" s="228">
        <f t="shared" si="152"/>
        <v>0.11549419409407288</v>
      </c>
      <c r="M162" s="245">
        <f t="shared" si="153"/>
        <v>40366.889179999998</v>
      </c>
      <c r="N162" s="273">
        <f t="shared" si="154"/>
        <v>4.3217163139541596E-2</v>
      </c>
      <c r="O162" s="252">
        <v>1</v>
      </c>
      <c r="P162" s="228">
        <f t="shared" si="146"/>
        <v>0.2078873809050025</v>
      </c>
      <c r="Q162">
        <f t="shared" si="155"/>
        <v>4.3217163139541596E-2</v>
      </c>
      <c r="S162" s="285"/>
      <c r="T162" s="286"/>
      <c r="U162" s="286"/>
      <c r="V162" s="286"/>
      <c r="W162" s="286"/>
      <c r="X162" s="286"/>
      <c r="Y162" s="286"/>
      <c r="Z162" s="286"/>
      <c r="AA162" s="286"/>
      <c r="AB162" s="286"/>
      <c r="AC162" s="286"/>
      <c r="AD162" s="286"/>
      <c r="AE162">
        <f t="shared" si="156"/>
        <v>40467</v>
      </c>
      <c r="AF162" s="228">
        <f t="shared" si="157"/>
        <v>0.32320118525109631</v>
      </c>
      <c r="AG162" s="228">
        <f t="shared" si="158"/>
        <v>0.11567458384205193</v>
      </c>
      <c r="AH162" s="228">
        <f t="shared" si="159"/>
        <v>0.2078873809050025</v>
      </c>
      <c r="AI162" s="228">
        <f t="shared" si="160"/>
        <v>1.8038974797907059E-4</v>
      </c>
      <c r="AJ162" s="228">
        <f t="shared" si="161"/>
        <v>3.2540461175952603E-8</v>
      </c>
      <c r="AK162">
        <f t="shared" si="162"/>
        <v>0.2078873809050025</v>
      </c>
      <c r="AL162" s="246">
        <f t="shared" si="163"/>
        <v>3.2540461175952603E-8</v>
      </c>
      <c r="AM162">
        <f t="shared" si="164"/>
        <v>0.20770699115702346</v>
      </c>
      <c r="AN162">
        <f t="shared" si="165"/>
        <v>1.3640674019346748</v>
      </c>
      <c r="AO162">
        <f t="shared" si="166"/>
        <v>0.56586432090760064</v>
      </c>
      <c r="AP162">
        <f t="shared" si="167"/>
        <v>-5.1774528827512746E-2</v>
      </c>
      <c r="AQ162">
        <f t="shared" si="168"/>
        <v>-0.14126415306113194</v>
      </c>
      <c r="AR162">
        <f t="shared" si="169"/>
        <v>-7.0749769958945843E-2</v>
      </c>
      <c r="AS162" s="228">
        <f t="shared" si="172"/>
        <v>12.470237886105478</v>
      </c>
      <c r="AT162" s="228">
        <f t="shared" si="172"/>
        <v>12.470291850682006</v>
      </c>
      <c r="AU162" s="228">
        <f t="shared" si="172"/>
        <v>12.470439279952453</v>
      </c>
      <c r="AV162" s="228">
        <f t="shared" si="172"/>
        <v>12.470842040732478</v>
      </c>
      <c r="AW162" s="228">
        <f t="shared" si="172"/>
        <v>12.471942260475318</v>
      </c>
      <c r="AX162" s="228">
        <f t="shared" si="172"/>
        <v>12.474947145355721</v>
      </c>
      <c r="AY162" s="228">
        <f t="shared" si="172"/>
        <v>12.483149855517187</v>
      </c>
      <c r="AZ162" s="228">
        <f t="shared" si="170"/>
        <v>12.505514639398532</v>
      </c>
    </row>
    <row r="163" spans="1:53" x14ac:dyDescent="0.2">
      <c r="A163" s="141" t="s">
        <v>242</v>
      </c>
      <c r="B163" s="142" t="s">
        <v>71</v>
      </c>
      <c r="C163" s="141">
        <v>55632.932999999997</v>
      </c>
      <c r="D163" s="141">
        <v>2.9999999999999997E-4</v>
      </c>
      <c r="E163" s="248">
        <f t="shared" si="151"/>
        <v>41135.912488475653</v>
      </c>
      <c r="F163" s="263">
        <f t="shared" si="150"/>
        <v>41135</v>
      </c>
      <c r="G163" s="228">
        <f t="shared" si="121"/>
        <v>0.33812489499541698</v>
      </c>
      <c r="H163" s="249"/>
      <c r="I163" s="247"/>
      <c r="J163" s="228"/>
      <c r="K163" s="228">
        <f t="shared" si="148"/>
        <v>0.33812489499541698</v>
      </c>
      <c r="L163" s="228">
        <f t="shared" si="152"/>
        <v>0.11733580513491751</v>
      </c>
      <c r="M163" s="245">
        <f t="shared" si="153"/>
        <v>40614.432999999997</v>
      </c>
      <c r="N163" s="273">
        <f t="shared" si="154"/>
        <v>4.8747822201427711E-2</v>
      </c>
      <c r="O163" s="252">
        <v>1</v>
      </c>
      <c r="P163" s="228">
        <f t="shared" si="146"/>
        <v>0.22078908986049947</v>
      </c>
      <c r="Q163">
        <f t="shared" si="155"/>
        <v>4.8747822201427711E-2</v>
      </c>
      <c r="S163" s="285"/>
      <c r="T163" s="286"/>
      <c r="U163" s="286"/>
      <c r="V163" s="286"/>
      <c r="W163" s="286"/>
      <c r="X163" s="286"/>
      <c r="Y163" s="286"/>
      <c r="Z163" s="286"/>
      <c r="AA163" s="286"/>
      <c r="AB163" s="286"/>
      <c r="AC163" s="286"/>
      <c r="AD163" s="286"/>
      <c r="AE163">
        <f t="shared" si="156"/>
        <v>41135</v>
      </c>
      <c r="AF163" s="228">
        <f t="shared" si="157"/>
        <v>0.336077905259202</v>
      </c>
      <c r="AG163" s="228">
        <f t="shared" si="158"/>
        <v>0.11938279487113251</v>
      </c>
      <c r="AH163" s="228">
        <f t="shared" si="159"/>
        <v>0.22078908986049947</v>
      </c>
      <c r="AI163" s="228">
        <f t="shared" si="160"/>
        <v>2.0469897362149769E-3</v>
      </c>
      <c r="AJ163" s="228">
        <f t="shared" si="161"/>
        <v>4.190166980169461E-6</v>
      </c>
      <c r="AK163">
        <f t="shared" si="162"/>
        <v>0.22078908986049947</v>
      </c>
      <c r="AL163" s="246">
        <f t="shared" si="163"/>
        <v>4.190166980169461E-6</v>
      </c>
      <c r="AM163">
        <f t="shared" si="164"/>
        <v>0.21874210012428447</v>
      </c>
      <c r="AN163">
        <f t="shared" si="165"/>
        <v>1.3666513323358231</v>
      </c>
      <c r="AO163">
        <f t="shared" si="166"/>
        <v>0.61793786034211162</v>
      </c>
      <c r="AP163">
        <f t="shared" si="167"/>
        <v>-2.8150941070253496E-2</v>
      </c>
      <c r="AQ163">
        <f t="shared" si="168"/>
        <v>-7.6628167957470683E-2</v>
      </c>
      <c r="AR163">
        <f t="shared" si="169"/>
        <v>-3.833284295676416E-2</v>
      </c>
      <c r="AS163" s="228">
        <f t="shared" si="172"/>
        <v>12.5142567112326</v>
      </c>
      <c r="AT163" s="228">
        <f t="shared" si="172"/>
        <v>12.51428647048108</v>
      </c>
      <c r="AU163" s="228">
        <f t="shared" si="172"/>
        <v>12.514367507004003</v>
      </c>
      <c r="AV163" s="228">
        <f t="shared" si="172"/>
        <v>12.514588173414179</v>
      </c>
      <c r="AW163" s="228">
        <f t="shared" si="172"/>
        <v>12.51518904606643</v>
      </c>
      <c r="AX163" s="228">
        <f t="shared" si="172"/>
        <v>12.516825123790126</v>
      </c>
      <c r="AY163" s="228">
        <f t="shared" si="172"/>
        <v>12.521279235378488</v>
      </c>
      <c r="AZ163" s="228">
        <f t="shared" si="170"/>
        <v>12.533400977903144</v>
      </c>
    </row>
    <row r="164" spans="1:53" x14ac:dyDescent="0.2">
      <c r="A164" s="141" t="s">
        <v>242</v>
      </c>
      <c r="B164" s="142" t="s">
        <v>71</v>
      </c>
      <c r="C164" s="141">
        <v>55687.775699999998</v>
      </c>
      <c r="D164" s="141">
        <v>2.0000000000000001E-4</v>
      </c>
      <c r="E164" s="228">
        <f t="shared" si="151"/>
        <v>41283.914994247374</v>
      </c>
      <c r="F164" s="263">
        <f t="shared" si="150"/>
        <v>41283</v>
      </c>
      <c r="G164" s="228">
        <f t="shared" si="121"/>
        <v>0.33905341500212671</v>
      </c>
      <c r="H164" s="249"/>
      <c r="I164" s="247"/>
      <c r="J164" s="228"/>
      <c r="K164" s="228">
        <f t="shared" si="148"/>
        <v>0.33905341500212671</v>
      </c>
      <c r="L164" s="228">
        <f t="shared" si="152"/>
        <v>0.11775356244119844</v>
      </c>
      <c r="M164" s="245">
        <f t="shared" si="153"/>
        <v>40669.275699999998</v>
      </c>
      <c r="N164" s="273">
        <f t="shared" si="154"/>
        <v>4.897362474348859E-2</v>
      </c>
      <c r="O164" s="252">
        <v>1</v>
      </c>
      <c r="P164" s="228">
        <f t="shared" si="146"/>
        <v>0.22129985256092827</v>
      </c>
      <c r="Q164">
        <f t="shared" si="155"/>
        <v>4.897362474348859E-2</v>
      </c>
      <c r="S164" s="285"/>
      <c r="T164" s="286">
        <v>2.8845868154261979E-10</v>
      </c>
      <c r="U164" s="286">
        <v>2.7437683975617161E-24</v>
      </c>
      <c r="V164" s="286">
        <v>9.3005120157164437E-29</v>
      </c>
      <c r="W164" s="286">
        <v>1.2299237770741068E-15</v>
      </c>
      <c r="X164" s="286">
        <v>1.1337533321432359E-7</v>
      </c>
      <c r="Y164" s="286">
        <v>5.3180948859585041E-6</v>
      </c>
      <c r="Z164" s="286">
        <v>1.4220606317707556E-7</v>
      </c>
      <c r="AA164" s="286">
        <v>0.28720568763422061</v>
      </c>
      <c r="AB164" s="286">
        <v>3.6921981884527506E-11</v>
      </c>
      <c r="AC164" s="286">
        <v>7.1096082559263638E-8</v>
      </c>
      <c r="AD164" s="286">
        <v>3.61429834574499E-22</v>
      </c>
      <c r="AE164">
        <f t="shared" si="156"/>
        <v>41283</v>
      </c>
      <c r="AF164" s="228">
        <f t="shared" si="157"/>
        <v>0.3388862889739197</v>
      </c>
      <c r="AG164" s="228">
        <f t="shared" si="158"/>
        <v>0.11792068846940545</v>
      </c>
      <c r="AH164" s="228">
        <f t="shared" si="159"/>
        <v>0.22129985256092827</v>
      </c>
      <c r="AI164" s="228">
        <f t="shared" si="160"/>
        <v>1.6712602820700972E-4</v>
      </c>
      <c r="AJ164" s="228">
        <f t="shared" si="161"/>
        <v>2.793110930425021E-8</v>
      </c>
      <c r="AK164">
        <f t="shared" si="162"/>
        <v>0.22129985256092827</v>
      </c>
      <c r="AL164" s="246">
        <f t="shared" si="163"/>
        <v>2.793110930425021E-8</v>
      </c>
      <c r="AM164">
        <f t="shared" si="164"/>
        <v>0.22113272653272126</v>
      </c>
      <c r="AN164">
        <f t="shared" si="165"/>
        <v>1.3670175072813342</v>
      </c>
      <c r="AO164">
        <f t="shared" si="166"/>
        <v>0.62915529144539439</v>
      </c>
      <c r="AP164">
        <f t="shared" si="167"/>
        <v>-2.2887208999151414E-2</v>
      </c>
      <c r="AQ164">
        <f t="shared" si="168"/>
        <v>-6.2279346051308165E-2</v>
      </c>
      <c r="AR164">
        <f t="shared" si="169"/>
        <v>-3.1149742095963915E-2</v>
      </c>
      <c r="AS164" s="228">
        <f t="shared" si="172"/>
        <v>12.524018956951791</v>
      </c>
      <c r="AT164" s="228">
        <f t="shared" si="172"/>
        <v>12.52404319999536</v>
      </c>
      <c r="AU164" s="228">
        <f t="shared" si="172"/>
        <v>12.524109185131323</v>
      </c>
      <c r="AV164" s="228">
        <f t="shared" si="172"/>
        <v>12.524288783685757</v>
      </c>
      <c r="AW164" s="228">
        <f t="shared" si="172"/>
        <v>12.524777608744323</v>
      </c>
      <c r="AX164" s="228">
        <f t="shared" si="172"/>
        <v>12.526108025652405</v>
      </c>
      <c r="AY164" s="228">
        <f t="shared" si="172"/>
        <v>12.529728617442949</v>
      </c>
      <c r="AZ164" s="228">
        <f t="shared" si="170"/>
        <v>12.539579388230514</v>
      </c>
    </row>
    <row r="165" spans="1:53" x14ac:dyDescent="0.2">
      <c r="A165" s="39" t="s">
        <v>251</v>
      </c>
      <c r="B165" s="43" t="s">
        <v>71</v>
      </c>
      <c r="C165" s="30">
        <v>55704.454250000003</v>
      </c>
      <c r="D165" s="30">
        <v>5.0000000000000001E-4</v>
      </c>
      <c r="E165" s="228">
        <f t="shared" si="151"/>
        <v>41328.924944389131</v>
      </c>
      <c r="F165" s="168">
        <f t="shared" si="150"/>
        <v>41328</v>
      </c>
      <c r="G165" s="228">
        <f t="shared" si="121"/>
        <v>0.34274046500650002</v>
      </c>
      <c r="H165" s="249"/>
      <c r="I165" s="247"/>
      <c r="J165" s="228"/>
      <c r="K165" s="228">
        <f t="shared" si="148"/>
        <v>0.34274046500650002</v>
      </c>
      <c r="L165" s="228">
        <f t="shared" si="152"/>
        <v>0.1178812833840599</v>
      </c>
      <c r="M165" s="245">
        <f t="shared" si="153"/>
        <v>40685.954250000003</v>
      </c>
      <c r="N165" s="273">
        <f t="shared" si="154"/>
        <v>5.0561651559913511E-2</v>
      </c>
      <c r="O165" s="252">
        <v>1</v>
      </c>
      <c r="P165">
        <f>O165*N165</f>
        <v>5.0561651559913511E-2</v>
      </c>
      <c r="Q165">
        <f t="shared" si="155"/>
        <v>5.0561651559913511E-2</v>
      </c>
      <c r="S165" s="285"/>
      <c r="T165" s="286"/>
      <c r="U165" s="286"/>
      <c r="V165" s="286"/>
      <c r="W165" s="286"/>
      <c r="X165" s="286"/>
      <c r="Y165" s="286"/>
      <c r="Z165" s="286"/>
      <c r="AA165" s="286"/>
      <c r="AB165" s="286"/>
      <c r="AC165" s="286"/>
      <c r="AD165" s="286"/>
      <c r="AE165">
        <f t="shared" si="156"/>
        <v>41328</v>
      </c>
      <c r="AF165" s="228">
        <f t="shared" si="157"/>
        <v>0.33973683983063552</v>
      </c>
      <c r="AG165" s="228">
        <f t="shared" si="158"/>
        <v>0.12088490855992443</v>
      </c>
      <c r="AH165" s="228">
        <f t="shared" si="159"/>
        <v>0.22485918162244012</v>
      </c>
      <c r="AI165" s="228">
        <f t="shared" si="160"/>
        <v>3.0036251758644994E-3</v>
      </c>
      <c r="AJ165" s="228">
        <f t="shared" si="161"/>
        <v>9.0217641970870456E-6</v>
      </c>
      <c r="AK165">
        <f t="shared" si="162"/>
        <v>0.22485918162244012</v>
      </c>
      <c r="AL165" s="246">
        <f t="shared" si="163"/>
        <v>9.0217641970870456E-6</v>
      </c>
      <c r="AM165">
        <f t="shared" si="164"/>
        <v>0.22185555644657559</v>
      </c>
      <c r="AN165">
        <f t="shared" si="165"/>
        <v>1.367113897234314</v>
      </c>
      <c r="AO165">
        <f t="shared" si="166"/>
        <v>0.63254153145180969</v>
      </c>
      <c r="AP165">
        <f t="shared" si="167"/>
        <v>-2.1285240055227025E-2</v>
      </c>
      <c r="AQ165">
        <f t="shared" si="168"/>
        <v>-5.7915096296052009E-2</v>
      </c>
      <c r="AR165">
        <f t="shared" si="169"/>
        <v>-2.8965644880705511E-2</v>
      </c>
      <c r="AS165" s="228">
        <f t="shared" si="172"/>
        <v>12.526987691846461</v>
      </c>
      <c r="AT165" s="228">
        <f t="shared" si="172"/>
        <v>12.52701024983898</v>
      </c>
      <c r="AU165" s="228">
        <f t="shared" si="172"/>
        <v>12.527071641141015</v>
      </c>
      <c r="AV165" s="228">
        <f t="shared" si="172"/>
        <v>12.527238716072414</v>
      </c>
      <c r="AW165" s="228">
        <f t="shared" si="172"/>
        <v>12.527693400903249</v>
      </c>
      <c r="AX165" s="228">
        <f t="shared" si="172"/>
        <v>12.528930759322229</v>
      </c>
      <c r="AY165" s="228">
        <f t="shared" si="172"/>
        <v>12.53229776484967</v>
      </c>
      <c r="AZ165" s="228">
        <f t="shared" si="170"/>
        <v>12.54145795893816</v>
      </c>
    </row>
    <row r="166" spans="1:53" x14ac:dyDescent="0.2">
      <c r="A166" s="39" t="s">
        <v>251</v>
      </c>
      <c r="B166" s="43" t="s">
        <v>71</v>
      </c>
      <c r="C166" s="30">
        <v>55704.45465</v>
      </c>
      <c r="D166" s="30">
        <v>5.9999999999999995E-4</v>
      </c>
      <c r="E166" s="228">
        <f t="shared" si="151"/>
        <v>41328.926023858272</v>
      </c>
      <c r="F166" s="168">
        <f t="shared" si="150"/>
        <v>41328</v>
      </c>
      <c r="G166" s="228">
        <f t="shared" si="121"/>
        <v>0.34314046500367112</v>
      </c>
      <c r="H166" s="249"/>
      <c r="I166" s="247"/>
      <c r="J166" s="228"/>
      <c r="K166" s="228">
        <f t="shared" si="148"/>
        <v>0.34314046500367112</v>
      </c>
      <c r="L166" s="228">
        <f t="shared" si="152"/>
        <v>0.1178812833840599</v>
      </c>
      <c r="M166" s="245">
        <f t="shared" si="153"/>
        <v>40685.95465</v>
      </c>
      <c r="N166" s="273">
        <f t="shared" si="154"/>
        <v>5.0741698903936996E-2</v>
      </c>
      <c r="O166" s="252">
        <v>1</v>
      </c>
      <c r="P166">
        <f>O166*N166</f>
        <v>5.0741698903936996E-2</v>
      </c>
      <c r="Q166">
        <f t="shared" si="155"/>
        <v>5.0741698903936996E-2</v>
      </c>
      <c r="S166" s="285"/>
      <c r="T166" s="286">
        <v>2.694148275784114E-10</v>
      </c>
      <c r="U166" s="286">
        <v>1.0583904874938288E-23</v>
      </c>
      <c r="V166" s="286">
        <v>7.6258907592149256E-29</v>
      </c>
      <c r="W166" s="286">
        <v>8.6995704530938679E-16</v>
      </c>
      <c r="X166" s="286">
        <v>1.1015119915542571E-7</v>
      </c>
      <c r="Y166" s="286">
        <v>5.0272311501208814E-6</v>
      </c>
      <c r="Z166" s="286">
        <v>1.3838855153266675E-7</v>
      </c>
      <c r="AA166" s="286">
        <v>0.27598008688313536</v>
      </c>
      <c r="AB166" s="286">
        <v>2.6115877152926406E-11</v>
      </c>
      <c r="AC166" s="286">
        <v>6.7394388301811675E-8</v>
      </c>
      <c r="AD166" s="286">
        <v>2.9635190309214104E-22</v>
      </c>
      <c r="AE166">
        <f t="shared" si="156"/>
        <v>41328</v>
      </c>
      <c r="AF166" s="228">
        <f t="shared" si="157"/>
        <v>0.33973683983063552</v>
      </c>
      <c r="AG166" s="228">
        <f t="shared" si="158"/>
        <v>0.12128490855709553</v>
      </c>
      <c r="AH166" s="228">
        <f t="shared" si="159"/>
        <v>0.22525918161961123</v>
      </c>
      <c r="AI166" s="228">
        <f t="shared" si="160"/>
        <v>3.4036251730356071E-3</v>
      </c>
      <c r="AJ166" s="228">
        <f t="shared" si="161"/>
        <v>1.1584664318521667E-5</v>
      </c>
      <c r="AK166">
        <f t="shared" si="162"/>
        <v>0.22525918161961123</v>
      </c>
      <c r="AL166" s="246">
        <f t="shared" si="163"/>
        <v>1.1584664318521667E-5</v>
      </c>
      <c r="AM166">
        <f t="shared" si="164"/>
        <v>0.22185555644657559</v>
      </c>
      <c r="AN166">
        <f t="shared" si="165"/>
        <v>1.367113897234314</v>
      </c>
      <c r="AO166">
        <f t="shared" si="166"/>
        <v>0.63254153145180969</v>
      </c>
      <c r="AP166">
        <f t="shared" si="167"/>
        <v>-2.1285240055227025E-2</v>
      </c>
      <c r="AQ166">
        <f t="shared" si="168"/>
        <v>-5.7915096296052009E-2</v>
      </c>
      <c r="AR166">
        <f t="shared" si="169"/>
        <v>-2.8965644880705511E-2</v>
      </c>
      <c r="AS166" s="228">
        <f t="shared" si="172"/>
        <v>12.526987691846461</v>
      </c>
      <c r="AT166" s="228">
        <f t="shared" si="172"/>
        <v>12.52701024983898</v>
      </c>
      <c r="AU166" s="228">
        <f t="shared" si="172"/>
        <v>12.527071641141015</v>
      </c>
      <c r="AV166" s="228">
        <f t="shared" si="172"/>
        <v>12.527238716072414</v>
      </c>
      <c r="AW166" s="228">
        <f t="shared" si="172"/>
        <v>12.527693400903249</v>
      </c>
      <c r="AX166" s="228">
        <f t="shared" si="172"/>
        <v>12.528930759322229</v>
      </c>
      <c r="AY166" s="228">
        <f t="shared" si="172"/>
        <v>12.53229776484967</v>
      </c>
      <c r="AZ166" s="228">
        <f t="shared" si="170"/>
        <v>12.54145795893816</v>
      </c>
    </row>
    <row r="167" spans="1:53" x14ac:dyDescent="0.2">
      <c r="A167" s="39" t="s">
        <v>248</v>
      </c>
      <c r="B167" s="43" t="s">
        <v>65</v>
      </c>
      <c r="C167" s="30">
        <v>55979.601000000002</v>
      </c>
      <c r="D167" s="30">
        <v>5.0000000000000001E-3</v>
      </c>
      <c r="E167" s="228">
        <f t="shared" si="151"/>
        <v>42071.456009689435</v>
      </c>
      <c r="F167" s="168">
        <f t="shared" si="150"/>
        <v>42070.5</v>
      </c>
      <c r="G167" s="228">
        <f t="shared" si="121"/>
        <v>0.35425179000594653</v>
      </c>
      <c r="H167" s="248"/>
      <c r="I167" s="228"/>
      <c r="J167" s="228"/>
      <c r="K167" s="228">
        <f t="shared" ref="K167:K191" si="173">G167</f>
        <v>0.35425179000594653</v>
      </c>
      <c r="L167" s="228">
        <f t="shared" si="152"/>
        <v>0.12003581597605029</v>
      </c>
      <c r="M167" s="245">
        <f t="shared" si="153"/>
        <v>40961.101000000002</v>
      </c>
      <c r="N167" s="273">
        <f t="shared" si="154"/>
        <v>5.4857122490773035E-2</v>
      </c>
      <c r="O167" s="252">
        <v>1</v>
      </c>
      <c r="P167" s="228">
        <f>+G167-L167</f>
        <v>0.23421597402989625</v>
      </c>
      <c r="Q167">
        <f t="shared" si="155"/>
        <v>5.4857122490773035E-2</v>
      </c>
      <c r="S167" s="285"/>
      <c r="T167" s="286"/>
      <c r="U167" s="286"/>
      <c r="V167" s="286"/>
      <c r="W167" s="286"/>
      <c r="X167" s="286"/>
      <c r="Y167" s="286"/>
      <c r="Z167" s="286"/>
      <c r="AA167" s="286"/>
      <c r="AB167" s="286"/>
      <c r="AC167" s="286"/>
      <c r="AD167" s="286"/>
      <c r="AE167">
        <f t="shared" si="156"/>
        <v>42070.5</v>
      </c>
      <c r="AF167" s="228">
        <f t="shared" si="157"/>
        <v>0.35353515973456784</v>
      </c>
      <c r="AG167" s="228">
        <f t="shared" si="158"/>
        <v>0.12075244624742898</v>
      </c>
      <c r="AH167" s="228">
        <f t="shared" si="159"/>
        <v>0.23421597402989625</v>
      </c>
      <c r="AI167" s="228">
        <f t="shared" si="160"/>
        <v>7.1663027137869317E-4</v>
      </c>
      <c r="AJ167" s="228">
        <f t="shared" si="161"/>
        <v>5.1355894585629947E-7</v>
      </c>
      <c r="AK167">
        <f t="shared" si="162"/>
        <v>0.23421597402989625</v>
      </c>
      <c r="AL167" s="246">
        <f t="shared" si="163"/>
        <v>5.1355894585629947E-7</v>
      </c>
      <c r="AM167">
        <f t="shared" si="164"/>
        <v>0.23349934375851755</v>
      </c>
      <c r="AN167">
        <f t="shared" si="165"/>
        <v>1.3676936399254849</v>
      </c>
      <c r="AO167">
        <f t="shared" si="166"/>
        <v>0.68666560968576984</v>
      </c>
      <c r="AP167">
        <f t="shared" si="167"/>
        <v>5.202128902961527E-3</v>
      </c>
      <c r="AQ167">
        <f t="shared" si="168"/>
        <v>1.4147054187592142E-2</v>
      </c>
      <c r="AR167">
        <f t="shared" si="169"/>
        <v>7.0736450702943085E-3</v>
      </c>
      <c r="AS167" s="228">
        <f t="shared" si="172"/>
        <v>12.575989412116288</v>
      </c>
      <c r="AT167" s="228">
        <f t="shared" si="172"/>
        <v>12.575983881541275</v>
      </c>
      <c r="AU167" s="228">
        <f t="shared" si="172"/>
        <v>12.575968841094234</v>
      </c>
      <c r="AV167" s="228">
        <f t="shared" si="172"/>
        <v>12.575927938478149</v>
      </c>
      <c r="AW167" s="228">
        <f t="shared" si="172"/>
        <v>12.575816703567057</v>
      </c>
      <c r="AX167" s="228">
        <f t="shared" si="172"/>
        <v>12.575514200142733</v>
      </c>
      <c r="AY167" s="228">
        <f t="shared" si="172"/>
        <v>12.574691546004518</v>
      </c>
      <c r="AZ167" s="228">
        <f t="shared" si="170"/>
        <v>12.572454375614321</v>
      </c>
      <c r="BA167" s="228"/>
    </row>
    <row r="168" spans="1:53" x14ac:dyDescent="0.2">
      <c r="A168" s="30" t="s">
        <v>247</v>
      </c>
      <c r="B168" s="43" t="s">
        <v>65</v>
      </c>
      <c r="C168" s="30">
        <v>55998.871599999999</v>
      </c>
      <c r="D168" s="30">
        <v>4.0000000000000002E-4</v>
      </c>
      <c r="E168" s="228">
        <f t="shared" si="151"/>
        <v>42123.461054804349</v>
      </c>
      <c r="F168" s="168">
        <f t="shared" si="150"/>
        <v>42122.5</v>
      </c>
      <c r="G168" s="228">
        <f t="shared" ref="G168:G209" si="174">+C168-(C$7+F168*C$8)+S168*K$9</f>
        <v>0.35612127000058535</v>
      </c>
      <c r="H168" s="248"/>
      <c r="I168" s="228"/>
      <c r="J168" s="228"/>
      <c r="K168" s="228">
        <f t="shared" si="173"/>
        <v>0.35612127000058535</v>
      </c>
      <c r="L168" s="228">
        <f t="shared" si="152"/>
        <v>0.12019003632403258</v>
      </c>
      <c r="M168" s="245">
        <f t="shared" si="153"/>
        <v>40980.371599999999</v>
      </c>
      <c r="N168" s="273">
        <f t="shared" si="154"/>
        <v>5.5663547024140149E-2</v>
      </c>
      <c r="O168" s="252">
        <v>1</v>
      </c>
      <c r="P168" s="228">
        <f>+G168-L168</f>
        <v>0.23593123367655278</v>
      </c>
      <c r="Q168">
        <f t="shared" si="155"/>
        <v>5.5663547024140149E-2</v>
      </c>
      <c r="S168" s="285"/>
      <c r="T168" s="286"/>
      <c r="U168" s="286"/>
      <c r="V168" s="286"/>
      <c r="W168" s="286"/>
      <c r="X168" s="286"/>
      <c r="Y168" s="286"/>
      <c r="Z168" s="286"/>
      <c r="AA168" s="286"/>
      <c r="AB168" s="286"/>
      <c r="AC168" s="286"/>
      <c r="AD168" s="286"/>
      <c r="AE168">
        <f t="shared" si="156"/>
        <v>42122.5</v>
      </c>
      <c r="AF168" s="228">
        <f t="shared" si="157"/>
        <v>0.35448421692509824</v>
      </c>
      <c r="AG168" s="228">
        <f t="shared" si="158"/>
        <v>0.12182708939951969</v>
      </c>
      <c r="AH168" s="228">
        <f t="shared" si="159"/>
        <v>0.23593123367655278</v>
      </c>
      <c r="AI168" s="228">
        <f t="shared" si="160"/>
        <v>1.637053075487116E-3</v>
      </c>
      <c r="AJ168" s="228">
        <f t="shared" si="161"/>
        <v>2.6799427719618252E-6</v>
      </c>
      <c r="AK168">
        <f t="shared" si="162"/>
        <v>0.23593123367655278</v>
      </c>
      <c r="AL168" s="246">
        <f t="shared" si="163"/>
        <v>2.6799427719618252E-6</v>
      </c>
      <c r="AM168">
        <f t="shared" si="164"/>
        <v>0.23429418060106566</v>
      </c>
      <c r="AN168">
        <f t="shared" si="165"/>
        <v>1.3676626974756128</v>
      </c>
      <c r="AO168">
        <f t="shared" si="166"/>
        <v>0.69032633884081795</v>
      </c>
      <c r="AP168">
        <f t="shared" si="167"/>
        <v>7.0580359683982867E-3</v>
      </c>
      <c r="AQ168">
        <f t="shared" si="168"/>
        <v>1.9194683562779823E-2</v>
      </c>
      <c r="AR168">
        <f t="shared" si="169"/>
        <v>9.5976364593333106E-3</v>
      </c>
      <c r="AS168" s="228">
        <f t="shared" si="172"/>
        <v>12.579421470681462</v>
      </c>
      <c r="AT168" s="228">
        <f t="shared" si="172"/>
        <v>12.579413968282811</v>
      </c>
      <c r="AU168" s="228">
        <f t="shared" si="172"/>
        <v>12.579393564652564</v>
      </c>
      <c r="AV168" s="228">
        <f t="shared" si="172"/>
        <v>12.579338074676485</v>
      </c>
      <c r="AW168" s="228">
        <f t="shared" si="172"/>
        <v>12.579187163623038</v>
      </c>
      <c r="AX168" s="228">
        <f t="shared" si="172"/>
        <v>12.578776745989293</v>
      </c>
      <c r="AY168" s="228">
        <f t="shared" si="172"/>
        <v>12.577660584744949</v>
      </c>
      <c r="AZ168" s="228">
        <f t="shared" si="170"/>
        <v>12.574625168432044</v>
      </c>
    </row>
    <row r="169" spans="1:53" x14ac:dyDescent="0.2">
      <c r="A169" s="30" t="s">
        <v>247</v>
      </c>
      <c r="B169" s="43" t="s">
        <v>71</v>
      </c>
      <c r="C169" s="30">
        <v>56051.679499999998</v>
      </c>
      <c r="D169" s="30">
        <v>6.9999999999999999E-4</v>
      </c>
      <c r="E169" s="228">
        <f t="shared" si="151"/>
        <v>42265.97230105121</v>
      </c>
      <c r="F169" s="168">
        <f t="shared" si="150"/>
        <v>42265</v>
      </c>
      <c r="G169" s="228">
        <f t="shared" si="174"/>
        <v>0.36028859500220278</v>
      </c>
      <c r="H169" s="248"/>
      <c r="I169" s="228"/>
      <c r="J169" s="228"/>
      <c r="K169" s="228">
        <f t="shared" si="173"/>
        <v>0.36028859500220278</v>
      </c>
      <c r="L169" s="228">
        <f t="shared" si="152"/>
        <v>0.12061489373532824</v>
      </c>
      <c r="M169" s="245">
        <f t="shared" si="153"/>
        <v>41033.179499999998</v>
      </c>
      <c r="N169" s="273">
        <f t="shared" si="154"/>
        <v>5.744348307896302E-2</v>
      </c>
      <c r="O169" s="252">
        <v>1</v>
      </c>
      <c r="P169" s="228">
        <f>+G169-L169</f>
        <v>0.23967370126687454</v>
      </c>
      <c r="Q169">
        <f t="shared" si="155"/>
        <v>5.744348307896302E-2</v>
      </c>
      <c r="S169" s="285"/>
      <c r="T169" s="286"/>
      <c r="U169" s="286"/>
      <c r="V169" s="286"/>
      <c r="W169" s="286"/>
      <c r="X169" s="286"/>
      <c r="Y169" s="286"/>
      <c r="Z169" s="286"/>
      <c r="AA169" s="286"/>
      <c r="AB169" s="286"/>
      <c r="AC169" s="286"/>
      <c r="AD169" s="286"/>
      <c r="AE169">
        <f t="shared" si="156"/>
        <v>42265</v>
      </c>
      <c r="AF169" s="228">
        <f t="shared" si="157"/>
        <v>0.357072941832702</v>
      </c>
      <c r="AG169" s="228">
        <f t="shared" si="158"/>
        <v>0.123830546904829</v>
      </c>
      <c r="AH169" s="228">
        <f t="shared" si="159"/>
        <v>0.23967370126687454</v>
      </c>
      <c r="AI169" s="228">
        <f t="shared" si="160"/>
        <v>3.2156531695007873E-3</v>
      </c>
      <c r="AJ169" s="228">
        <f t="shared" si="161"/>
        <v>1.034042530652046E-5</v>
      </c>
      <c r="AK169">
        <f t="shared" si="162"/>
        <v>0.23967370126687454</v>
      </c>
      <c r="AL169" s="246">
        <f t="shared" si="163"/>
        <v>1.034042530652046E-5</v>
      </c>
      <c r="AM169">
        <f t="shared" si="164"/>
        <v>0.23645804809737378</v>
      </c>
      <c r="AN169">
        <f t="shared" si="165"/>
        <v>1.3675299163459389</v>
      </c>
      <c r="AO169">
        <f t="shared" si="166"/>
        <v>0.70026662456652833</v>
      </c>
      <c r="AP169">
        <f t="shared" si="167"/>
        <v>1.2142305280395796E-2</v>
      </c>
      <c r="AQ169">
        <f t="shared" si="168"/>
        <v>3.3025584926703558E-2</v>
      </c>
      <c r="AR169">
        <f t="shared" si="169"/>
        <v>1.6514293487516107E-2</v>
      </c>
      <c r="AS169" s="228">
        <f t="shared" si="172"/>
        <v>12.588826108989593</v>
      </c>
      <c r="AT169" s="228">
        <f t="shared" si="172"/>
        <v>12.588813211521359</v>
      </c>
      <c r="AU169" s="228">
        <f t="shared" si="172"/>
        <v>12.588778129541343</v>
      </c>
      <c r="AV169" s="228">
        <f t="shared" si="172"/>
        <v>12.588682704338414</v>
      </c>
      <c r="AW169" s="228">
        <f t="shared" si="172"/>
        <v>12.58842314278087</v>
      </c>
      <c r="AX169" s="228">
        <f t="shared" si="172"/>
        <v>12.587717129196138</v>
      </c>
      <c r="AY169" s="228">
        <f t="shared" si="172"/>
        <v>12.585796808339801</v>
      </c>
      <c r="AZ169" s="228">
        <f t="shared" si="170"/>
        <v>12.580573975672925</v>
      </c>
    </row>
    <row r="170" spans="1:53" x14ac:dyDescent="0.2">
      <c r="A170" s="165" t="s">
        <v>760</v>
      </c>
      <c r="B170" s="166" t="s">
        <v>71</v>
      </c>
      <c r="C170" s="165">
        <v>56055.012499999997</v>
      </c>
      <c r="D170" s="165" t="s">
        <v>257</v>
      </c>
      <c r="E170" s="228">
        <f t="shared" si="151"/>
        <v>42274.966977676115</v>
      </c>
      <c r="F170" s="168">
        <f t="shared" si="150"/>
        <v>42274</v>
      </c>
      <c r="G170" s="228">
        <f t="shared" si="174"/>
        <v>0.35831600499659544</v>
      </c>
      <c r="H170" s="249"/>
      <c r="I170" s="228"/>
      <c r="J170" s="228"/>
      <c r="K170" s="228">
        <f t="shared" si="173"/>
        <v>0.35831600499659544</v>
      </c>
      <c r="L170" s="228">
        <f t="shared" si="152"/>
        <v>0.12064183675338469</v>
      </c>
      <c r="M170" s="245">
        <f t="shared" si="153"/>
        <v>41036.512499999997</v>
      </c>
      <c r="N170" s="273">
        <f t="shared" si="154"/>
        <v>5.6489010250102049E-2</v>
      </c>
      <c r="O170" s="252">
        <v>1</v>
      </c>
      <c r="P170">
        <f>O170*N170</f>
        <v>5.6489010250102049E-2</v>
      </c>
      <c r="Q170">
        <f t="shared" si="155"/>
        <v>5.6489010250102049E-2</v>
      </c>
      <c r="S170" s="285"/>
      <c r="T170" s="286"/>
      <c r="U170" s="286"/>
      <c r="V170" s="286"/>
      <c r="W170" s="286"/>
      <c r="X170" s="286"/>
      <c r="Y170" s="286"/>
      <c r="Z170" s="286"/>
      <c r="AA170" s="286"/>
      <c r="AB170" s="286"/>
      <c r="AC170" s="286"/>
      <c r="AD170" s="286"/>
      <c r="AE170">
        <f t="shared" si="156"/>
        <v>42274</v>
      </c>
      <c r="AF170" s="228">
        <f t="shared" si="157"/>
        <v>0.35723584238489303</v>
      </c>
      <c r="AG170" s="228">
        <f t="shared" si="158"/>
        <v>0.12172199936508707</v>
      </c>
      <c r="AH170" s="228">
        <f t="shared" si="159"/>
        <v>0.23767416824321075</v>
      </c>
      <c r="AI170" s="228">
        <f t="shared" si="160"/>
        <v>1.0801626117024066E-3</v>
      </c>
      <c r="AJ170" s="228">
        <f t="shared" si="161"/>
        <v>1.1667512677197641E-6</v>
      </c>
      <c r="AK170">
        <f t="shared" si="162"/>
        <v>0.23767416824321075</v>
      </c>
      <c r="AL170" s="246">
        <f t="shared" si="163"/>
        <v>1.1667512677197641E-6</v>
      </c>
      <c r="AM170">
        <f t="shared" si="164"/>
        <v>0.23659400563150837</v>
      </c>
      <c r="AN170">
        <f t="shared" si="165"/>
        <v>1.3675191706776373</v>
      </c>
      <c r="AO170">
        <f t="shared" si="166"/>
        <v>0.70088988426048182</v>
      </c>
      <c r="AP170">
        <f t="shared" si="167"/>
        <v>1.2463313010463259E-2</v>
      </c>
      <c r="AQ170">
        <f t="shared" si="168"/>
        <v>3.3899016960908759E-2</v>
      </c>
      <c r="AR170">
        <f t="shared" si="169"/>
        <v>1.6951131784909888E-2</v>
      </c>
      <c r="AS170" s="228">
        <f t="shared" si="172"/>
        <v>12.589420052816264</v>
      </c>
      <c r="AT170" s="228">
        <f t="shared" si="172"/>
        <v>12.589406815148134</v>
      </c>
      <c r="AU170" s="228">
        <f t="shared" si="172"/>
        <v>12.589370807316193</v>
      </c>
      <c r="AV170" s="228">
        <f t="shared" si="172"/>
        <v>12.589272862424941</v>
      </c>
      <c r="AW170" s="228">
        <f t="shared" si="172"/>
        <v>12.589006443669078</v>
      </c>
      <c r="AX170" s="228">
        <f t="shared" si="172"/>
        <v>12.588281769195163</v>
      </c>
      <c r="AY170" s="228">
        <f t="shared" si="172"/>
        <v>12.586310669699445</v>
      </c>
      <c r="AZ170" s="228">
        <f t="shared" si="170"/>
        <v>12.580949689814453</v>
      </c>
      <c r="BA170" s="228"/>
    </row>
    <row r="171" spans="1:53" x14ac:dyDescent="0.2">
      <c r="A171" s="165" t="s">
        <v>760</v>
      </c>
      <c r="B171" s="166" t="s">
        <v>65</v>
      </c>
      <c r="C171" s="165">
        <v>56055.199399999998</v>
      </c>
      <c r="D171" s="165" t="s">
        <v>257</v>
      </c>
      <c r="E171" s="228">
        <f t="shared" si="151"/>
        <v>42275.471359632669</v>
      </c>
      <c r="F171" s="168">
        <f t="shared" si="150"/>
        <v>42274.5</v>
      </c>
      <c r="G171" s="228">
        <f t="shared" si="174"/>
        <v>0.35993975000019418</v>
      </c>
      <c r="H171" s="249"/>
      <c r="I171" s="228"/>
      <c r="J171" s="228"/>
      <c r="K171" s="228">
        <f t="shared" si="173"/>
        <v>0.35993975000019418</v>
      </c>
      <c r="L171" s="228">
        <f t="shared" si="152"/>
        <v>0.12064333397064186</v>
      </c>
      <c r="M171" s="245">
        <f t="shared" si="153"/>
        <v>41036.699399999998</v>
      </c>
      <c r="N171" s="273">
        <f t="shared" si="154"/>
        <v>5.7262774724588586E-2</v>
      </c>
      <c r="O171" s="252">
        <v>1</v>
      </c>
      <c r="P171">
        <f>O171*N171</f>
        <v>5.7262774724588586E-2</v>
      </c>
      <c r="Q171">
        <f t="shared" si="155"/>
        <v>5.7262774724588586E-2</v>
      </c>
      <c r="S171" s="285"/>
      <c r="T171" s="286"/>
      <c r="U171" s="286"/>
      <c r="V171" s="286"/>
      <c r="W171" s="286"/>
      <c r="X171" s="286"/>
      <c r="Y171" s="286"/>
      <c r="Z171" s="286"/>
      <c r="AA171" s="286"/>
      <c r="AB171" s="286"/>
      <c r="AC171" s="286"/>
      <c r="AD171" s="286"/>
      <c r="AE171">
        <f t="shared" si="156"/>
        <v>42274.5</v>
      </c>
      <c r="AF171" s="228">
        <f t="shared" si="157"/>
        <v>0.35724489032059636</v>
      </c>
      <c r="AG171" s="228">
        <f t="shared" si="158"/>
        <v>0.12333819365023971</v>
      </c>
      <c r="AH171" s="228">
        <f t="shared" si="159"/>
        <v>0.23929641602955232</v>
      </c>
      <c r="AI171" s="228">
        <f t="shared" si="160"/>
        <v>2.6948596795978164E-3</v>
      </c>
      <c r="AJ171" s="228">
        <f t="shared" si="161"/>
        <v>7.262268692722045E-6</v>
      </c>
      <c r="AK171">
        <f t="shared" si="162"/>
        <v>0.23929641602955232</v>
      </c>
      <c r="AL171" s="246">
        <f t="shared" si="163"/>
        <v>7.262268692722045E-6</v>
      </c>
      <c r="AM171">
        <f t="shared" si="164"/>
        <v>0.23660155634995447</v>
      </c>
      <c r="AN171">
        <f t="shared" si="165"/>
        <v>1.3675185654801565</v>
      </c>
      <c r="AO171">
        <f t="shared" si="166"/>
        <v>0.70092449383871924</v>
      </c>
      <c r="AP171">
        <f t="shared" si="167"/>
        <v>1.2481146348910937E-2</v>
      </c>
      <c r="AQ171">
        <f t="shared" si="168"/>
        <v>3.3947540560628681E-2</v>
      </c>
      <c r="AR171">
        <f t="shared" si="169"/>
        <v>1.697540056616216E-2</v>
      </c>
      <c r="AS171" s="228">
        <f t="shared" ref="AS171:AY180" si="175">$AZ171+$AG$7*SIN(AT171)</f>
        <v>12.589453049559539</v>
      </c>
      <c r="AT171" s="228">
        <f t="shared" si="175"/>
        <v>12.589439792993625</v>
      </c>
      <c r="AU171" s="228">
        <f t="shared" si="175"/>
        <v>12.589403733730366</v>
      </c>
      <c r="AV171" s="228">
        <f t="shared" si="175"/>
        <v>12.589305648866777</v>
      </c>
      <c r="AW171" s="228">
        <f t="shared" si="175"/>
        <v>12.5890388491756</v>
      </c>
      <c r="AX171" s="228">
        <f t="shared" si="175"/>
        <v>12.588313138019599</v>
      </c>
      <c r="AY171" s="228">
        <f t="shared" si="175"/>
        <v>12.58633921753075</v>
      </c>
      <c r="AZ171" s="228">
        <f t="shared" si="170"/>
        <v>12.580970562822316</v>
      </c>
    </row>
    <row r="172" spans="1:53" x14ac:dyDescent="0.2">
      <c r="A172" s="149" t="s">
        <v>253</v>
      </c>
      <c r="B172" s="25"/>
      <c r="C172" s="26">
        <v>56397.789100000002</v>
      </c>
      <c r="D172" s="26">
        <v>1E-4</v>
      </c>
      <c r="E172" s="228">
        <f t="shared" si="151"/>
        <v>43200.008883342889</v>
      </c>
      <c r="F172" s="168">
        <f t="shared" si="150"/>
        <v>43199</v>
      </c>
      <c r="G172" s="228">
        <f t="shared" si="174"/>
        <v>0.37384425500204088</v>
      </c>
      <c r="H172" s="249"/>
      <c r="I172" s="247"/>
      <c r="J172" s="228"/>
      <c r="K172" s="228">
        <f t="shared" si="173"/>
        <v>0.37384425500204088</v>
      </c>
      <c r="L172" s="228">
        <f t="shared" si="152"/>
        <v>0.12348062750573044</v>
      </c>
      <c r="M172" s="245">
        <f t="shared" si="153"/>
        <v>41379.289100000002</v>
      </c>
      <c r="N172" s="273">
        <f t="shared" si="154"/>
        <v>6.2681945973111303E-2</v>
      </c>
      <c r="O172" s="252">
        <v>1</v>
      </c>
      <c r="P172" s="228">
        <f>+G172-L172</f>
        <v>0.25036362749631047</v>
      </c>
      <c r="Q172">
        <f t="shared" si="155"/>
        <v>6.2681945973111303E-2</v>
      </c>
      <c r="S172" s="285"/>
      <c r="T172" s="286">
        <v>6.9815091180866515E-12</v>
      </c>
      <c r="U172" s="286">
        <v>8.4895039010633508E-22</v>
      </c>
      <c r="V172" s="286">
        <v>2.4031582210873269E-28</v>
      </c>
      <c r="W172" s="286">
        <v>6.8168968826648311E-15</v>
      </c>
      <c r="X172" s="286">
        <v>4.6564076584530347E-8</v>
      </c>
      <c r="Y172" s="286">
        <v>2.3763826135097154E-7</v>
      </c>
      <c r="Z172" s="286">
        <v>4.2858772309264675E-9</v>
      </c>
      <c r="AA172" s="286">
        <v>5.3398956312475522E-2</v>
      </c>
      <c r="AB172" s="286">
        <v>2.046414161493229E-10</v>
      </c>
      <c r="AC172" s="286">
        <v>4.0200114225329964E-9</v>
      </c>
      <c r="AD172" s="286">
        <v>9.3389813037637782E-22</v>
      </c>
      <c r="AE172">
        <f t="shared" si="156"/>
        <v>43199</v>
      </c>
      <c r="AF172" s="228">
        <f t="shared" si="157"/>
        <v>0.37358441997324343</v>
      </c>
      <c r="AG172" s="228">
        <f t="shared" si="158"/>
        <v>0.12374046253452786</v>
      </c>
      <c r="AH172" s="228">
        <f t="shared" si="159"/>
        <v>0.25036362749631047</v>
      </c>
      <c r="AI172" s="228">
        <f t="shared" si="160"/>
        <v>2.5983502879745046E-4</v>
      </c>
      <c r="AJ172" s="228">
        <f t="shared" si="161"/>
        <v>6.7514242190171916E-8</v>
      </c>
      <c r="AK172">
        <f t="shared" si="162"/>
        <v>0.25036362749631047</v>
      </c>
      <c r="AL172" s="246">
        <f t="shared" si="163"/>
        <v>6.7514242190171916E-8</v>
      </c>
      <c r="AM172">
        <f t="shared" si="164"/>
        <v>0.25010379246751302</v>
      </c>
      <c r="AN172">
        <f t="shared" si="165"/>
        <v>1.3649282568206504</v>
      </c>
      <c r="AO172">
        <f t="shared" si="166"/>
        <v>0.76192224963347754</v>
      </c>
      <c r="AP172">
        <f t="shared" si="167"/>
        <v>4.5310510487263582E-2</v>
      </c>
      <c r="AQ172">
        <f t="shared" si="168"/>
        <v>0.12353057985925836</v>
      </c>
      <c r="AR172">
        <f t="shared" si="169"/>
        <v>6.1843953823724936E-2</v>
      </c>
      <c r="AS172" s="228">
        <f t="shared" si="175"/>
        <v>12.650417643706579</v>
      </c>
      <c r="AT172" s="228">
        <f t="shared" si="175"/>
        <v>12.650370193080292</v>
      </c>
      <c r="AU172" s="228">
        <f t="shared" si="175"/>
        <v>12.65024070076846</v>
      </c>
      <c r="AV172" s="228">
        <f t="shared" si="175"/>
        <v>12.649887324636211</v>
      </c>
      <c r="AW172" s="228">
        <f t="shared" si="175"/>
        <v>12.648923037111729</v>
      </c>
      <c r="AX172" s="228">
        <f t="shared" si="175"/>
        <v>12.646292092385593</v>
      </c>
      <c r="AY172" s="228">
        <f t="shared" si="175"/>
        <v>12.639116634993346</v>
      </c>
      <c r="AZ172" s="228">
        <f t="shared" si="170"/>
        <v>12.619564754360512</v>
      </c>
      <c r="BA172" s="228"/>
    </row>
    <row r="173" spans="1:53" x14ac:dyDescent="0.2">
      <c r="A173" s="39" t="s">
        <v>251</v>
      </c>
      <c r="B173" s="43" t="s">
        <v>65</v>
      </c>
      <c r="C173" s="30">
        <v>56398.33539</v>
      </c>
      <c r="D173" s="30">
        <v>2.9999999999999997E-4</v>
      </c>
      <c r="E173" s="228">
        <f t="shared" si="151"/>
        <v>43201.483141336706</v>
      </c>
      <c r="F173" s="168">
        <f t="shared" si="150"/>
        <v>43200.5</v>
      </c>
      <c r="G173" s="228">
        <f t="shared" si="174"/>
        <v>0.36430549000215251</v>
      </c>
      <c r="H173" s="249"/>
      <c r="I173" s="247"/>
      <c r="J173" s="228"/>
      <c r="K173" s="228">
        <f t="shared" si="173"/>
        <v>0.36430549000215251</v>
      </c>
      <c r="L173" s="228">
        <f t="shared" si="152"/>
        <v>0.12348534298473013</v>
      </c>
      <c r="M173" s="245">
        <f t="shared" si="153"/>
        <v>41379.83539</v>
      </c>
      <c r="N173" s="273">
        <f t="shared" si="154"/>
        <v>5.7994343209492927E-2</v>
      </c>
      <c r="O173" s="252">
        <v>1</v>
      </c>
      <c r="P173">
        <f t="shared" ref="P173:P209" si="176">O173*N173</f>
        <v>5.7994343209492927E-2</v>
      </c>
      <c r="Q173">
        <f t="shared" si="155"/>
        <v>5.7994343209492927E-2</v>
      </c>
      <c r="S173" s="285"/>
      <c r="T173" s="286"/>
      <c r="U173" s="286"/>
      <c r="V173" s="286"/>
      <c r="W173" s="286"/>
      <c r="X173" s="286"/>
      <c r="Y173" s="286"/>
      <c r="Z173" s="286"/>
      <c r="AA173" s="286"/>
      <c r="AB173" s="286"/>
      <c r="AC173" s="286"/>
      <c r="AD173" s="286"/>
      <c r="AE173">
        <f t="shared" si="156"/>
        <v>43200.5</v>
      </c>
      <c r="AF173" s="228">
        <f t="shared" si="157"/>
        <v>0.37361027719449524</v>
      </c>
      <c r="AG173" s="228">
        <f t="shared" si="158"/>
        <v>0.11418055579238739</v>
      </c>
      <c r="AH173" s="228">
        <f t="shared" si="159"/>
        <v>0.24082014701742238</v>
      </c>
      <c r="AI173" s="228">
        <f t="shared" si="160"/>
        <v>-9.3047871923427339E-3</v>
      </c>
      <c r="AJ173" s="228">
        <f t="shared" si="161"/>
        <v>8.6579064694785376E-5</v>
      </c>
      <c r="AK173">
        <f t="shared" si="162"/>
        <v>0.24082014701742238</v>
      </c>
      <c r="AL173" s="246">
        <f t="shared" si="163"/>
        <v>8.6579064694785376E-5</v>
      </c>
      <c r="AM173">
        <f t="shared" si="164"/>
        <v>0.25012493420976512</v>
      </c>
      <c r="AN173">
        <f t="shared" si="165"/>
        <v>1.3649216819584062</v>
      </c>
      <c r="AO173">
        <f t="shared" si="166"/>
        <v>0.76201616785846038</v>
      </c>
      <c r="AP173">
        <f t="shared" si="167"/>
        <v>4.5363432667986495E-2</v>
      </c>
      <c r="AQ173">
        <f t="shared" si="168"/>
        <v>0.12367560194617856</v>
      </c>
      <c r="AR173">
        <f t="shared" si="169"/>
        <v>6.1916742524871969E-2</v>
      </c>
      <c r="AS173" s="228">
        <f t="shared" si="175"/>
        <v>12.650516448215768</v>
      </c>
      <c r="AT173" s="228">
        <f t="shared" si="175"/>
        <v>12.650468943878144</v>
      </c>
      <c r="AU173" s="228">
        <f t="shared" si="175"/>
        <v>12.650339303911682</v>
      </c>
      <c r="AV173" s="228">
        <f t="shared" si="175"/>
        <v>12.649985521917419</v>
      </c>
      <c r="AW173" s="228">
        <f t="shared" si="175"/>
        <v>12.649020119033025</v>
      </c>
      <c r="AX173" s="228">
        <f t="shared" si="175"/>
        <v>12.646386110674394</v>
      </c>
      <c r="AY173" s="228">
        <f t="shared" si="175"/>
        <v>12.639202248328557</v>
      </c>
      <c r="AZ173" s="228">
        <f t="shared" si="170"/>
        <v>12.6196273733841</v>
      </c>
    </row>
    <row r="174" spans="1:53" x14ac:dyDescent="0.2">
      <c r="A174" s="255" t="s">
        <v>810</v>
      </c>
      <c r="B174" s="213" t="s">
        <v>71</v>
      </c>
      <c r="C174" s="255">
        <v>56401.4951</v>
      </c>
      <c r="D174" s="255">
        <v>6.9999999999999999E-4</v>
      </c>
      <c r="E174" s="228">
        <f t="shared" si="151"/>
        <v>43210.010164942621</v>
      </c>
      <c r="F174" s="168">
        <f t="shared" si="150"/>
        <v>43209</v>
      </c>
      <c r="G174" s="228">
        <f t="shared" si="174"/>
        <v>0.37431915500201285</v>
      </c>
      <c r="H174" s="247"/>
      <c r="I174" s="247"/>
      <c r="J174" s="228"/>
      <c r="K174" s="228">
        <f t="shared" si="173"/>
        <v>0.37431915500201285</v>
      </c>
      <c r="L174" s="228">
        <f t="shared" si="152"/>
        <v>0.12351207088466007</v>
      </c>
      <c r="M174" s="245">
        <f t="shared" si="153"/>
        <v>41382.9951</v>
      </c>
      <c r="N174" s="273">
        <f t="shared" si="154"/>
        <v>6.2904193443448858E-2</v>
      </c>
      <c r="O174" s="252">
        <v>1</v>
      </c>
      <c r="P174">
        <f t="shared" si="176"/>
        <v>6.2904193443448858E-2</v>
      </c>
      <c r="Q174">
        <f t="shared" si="155"/>
        <v>6.2904193443448858E-2</v>
      </c>
      <c r="S174" s="285"/>
      <c r="T174" s="286">
        <v>7.0418713309995177E-12</v>
      </c>
      <c r="U174" s="286">
        <v>8.5242094910269778E-22</v>
      </c>
      <c r="V174" s="286">
        <v>2.4128905634219916E-28</v>
      </c>
      <c r="W174" s="286">
        <v>6.8356815347753983E-15</v>
      </c>
      <c r="X174" s="286">
        <v>4.6618244041334267E-8</v>
      </c>
      <c r="Y174" s="286">
        <v>2.3711413967454347E-7</v>
      </c>
      <c r="Z174" s="286">
        <v>4.2731372555003957E-9</v>
      </c>
      <c r="AA174" s="286">
        <v>5.2988652586921814E-2</v>
      </c>
      <c r="AB174" s="286">
        <v>2.0520532622171574E-10</v>
      </c>
      <c r="AC174" s="286">
        <v>4.0131749309230227E-9</v>
      </c>
      <c r="AD174" s="286">
        <v>9.3768024352726271E-22</v>
      </c>
      <c r="AE174">
        <f t="shared" si="156"/>
        <v>43209</v>
      </c>
      <c r="AF174" s="228">
        <f t="shared" si="157"/>
        <v>0.37375676026535187</v>
      </c>
      <c r="AG174" s="228">
        <f t="shared" si="158"/>
        <v>0.12407446562132107</v>
      </c>
      <c r="AH174" s="228">
        <f t="shared" si="159"/>
        <v>0.25080708411735275</v>
      </c>
      <c r="AI174" s="228">
        <f t="shared" si="160"/>
        <v>5.6239473666097606E-4</v>
      </c>
      <c r="AJ174" s="228">
        <f t="shared" si="161"/>
        <v>3.1628783982396859E-7</v>
      </c>
      <c r="AK174">
        <f t="shared" si="162"/>
        <v>0.25080708411735275</v>
      </c>
      <c r="AL174" s="246">
        <f t="shared" si="163"/>
        <v>3.1628783982396859E-7</v>
      </c>
      <c r="AM174">
        <f t="shared" si="164"/>
        <v>0.25024468938069178</v>
      </c>
      <c r="AN174">
        <f t="shared" si="165"/>
        <v>1.3648842806424686</v>
      </c>
      <c r="AO174">
        <f t="shared" si="166"/>
        <v>0.76254805133538128</v>
      </c>
      <c r="AP174">
        <f t="shared" si="167"/>
        <v>4.5663297371119536E-2</v>
      </c>
      <c r="AQ174">
        <f t="shared" si="168"/>
        <v>0.12449736746091768</v>
      </c>
      <c r="AR174">
        <f t="shared" si="169"/>
        <v>6.2329210993110166E-2</v>
      </c>
      <c r="AS174" s="228">
        <f t="shared" si="175"/>
        <v>12.651076331519796</v>
      </c>
      <c r="AT174" s="228">
        <f t="shared" si="175"/>
        <v>12.651028522959461</v>
      </c>
      <c r="AU174" s="228">
        <f t="shared" si="175"/>
        <v>12.650898046599465</v>
      </c>
      <c r="AV174" s="228">
        <f t="shared" si="175"/>
        <v>12.650541965391414</v>
      </c>
      <c r="AW174" s="228">
        <f t="shared" si="175"/>
        <v>12.649570243448155</v>
      </c>
      <c r="AX174" s="228">
        <f t="shared" si="175"/>
        <v>12.646918876733443</v>
      </c>
      <c r="AY174" s="228">
        <f t="shared" si="175"/>
        <v>12.639687389108939</v>
      </c>
      <c r="AZ174" s="228">
        <f t="shared" si="170"/>
        <v>12.619982214517767</v>
      </c>
    </row>
    <row r="175" spans="1:53" x14ac:dyDescent="0.2">
      <c r="A175" s="39" t="s">
        <v>251</v>
      </c>
      <c r="B175" s="43" t="s">
        <v>71</v>
      </c>
      <c r="C175" s="30">
        <v>56427.43591</v>
      </c>
      <c r="D175" s="30">
        <v>1E-4</v>
      </c>
      <c r="E175" s="228">
        <f t="shared" si="151"/>
        <v>43280.015924720094</v>
      </c>
      <c r="F175" s="168">
        <f t="shared" si="150"/>
        <v>43279</v>
      </c>
      <c r="G175" s="228">
        <f t="shared" si="174"/>
        <v>0.37645345499913674</v>
      </c>
      <c r="H175" s="247"/>
      <c r="I175" s="247"/>
      <c r="J175" s="228"/>
      <c r="K175" s="228">
        <f t="shared" si="173"/>
        <v>0.37645345499913674</v>
      </c>
      <c r="L175" s="228">
        <f t="shared" si="152"/>
        <v>0.12373262598052345</v>
      </c>
      <c r="M175" s="245">
        <f t="shared" si="153"/>
        <v>41408.93591</v>
      </c>
      <c r="N175" s="273">
        <f t="shared" si="154"/>
        <v>6.3867817419855158E-2</v>
      </c>
      <c r="O175" s="252">
        <v>1</v>
      </c>
      <c r="P175">
        <f t="shared" si="176"/>
        <v>6.3867817419855158E-2</v>
      </c>
      <c r="Q175">
        <f t="shared" si="155"/>
        <v>6.3867817419855158E-2</v>
      </c>
      <c r="S175" s="285"/>
      <c r="T175" s="286"/>
      <c r="U175" s="286"/>
      <c r="V175" s="286"/>
      <c r="W175" s="286"/>
      <c r="X175" s="286"/>
      <c r="Y175" s="286"/>
      <c r="Z175" s="286"/>
      <c r="AA175" s="286"/>
      <c r="AB175" s="286"/>
      <c r="AC175" s="286"/>
      <c r="AD175" s="286"/>
      <c r="AE175">
        <f t="shared" si="156"/>
        <v>43279</v>
      </c>
      <c r="AF175" s="228">
        <f t="shared" si="157"/>
        <v>0.37496042285555009</v>
      </c>
      <c r="AG175" s="228">
        <f t="shared" si="158"/>
        <v>0.12522565812411007</v>
      </c>
      <c r="AH175" s="228">
        <f t="shared" si="159"/>
        <v>0.25272082901861326</v>
      </c>
      <c r="AI175" s="228">
        <f t="shared" si="160"/>
        <v>1.4930321435866478E-3</v>
      </c>
      <c r="AJ175" s="228">
        <f t="shared" si="161"/>
        <v>2.2291449817829405E-6</v>
      </c>
      <c r="AK175">
        <f t="shared" si="162"/>
        <v>0.25272082901861326</v>
      </c>
      <c r="AL175" s="246">
        <f t="shared" si="163"/>
        <v>2.2291449817829405E-6</v>
      </c>
      <c r="AM175">
        <f t="shared" si="164"/>
        <v>0.25122779687502667</v>
      </c>
      <c r="AN175">
        <f t="shared" si="165"/>
        <v>1.364566985460147</v>
      </c>
      <c r="AO175">
        <f t="shared" si="166"/>
        <v>0.76690753918633114</v>
      </c>
      <c r="AP175">
        <f t="shared" si="167"/>
        <v>4.8130947417187778E-2</v>
      </c>
      <c r="AQ175">
        <f t="shared" si="168"/>
        <v>0.13126311247394876</v>
      </c>
      <c r="AR175">
        <f t="shared" si="169"/>
        <v>6.572595489108593E-2</v>
      </c>
      <c r="AS175" s="228">
        <f t="shared" si="175"/>
        <v>12.655686547056822</v>
      </c>
      <c r="AT175" s="228">
        <f t="shared" si="175"/>
        <v>12.655636242461238</v>
      </c>
      <c r="AU175" s="228">
        <f t="shared" si="175"/>
        <v>12.655498898988752</v>
      </c>
      <c r="AV175" s="228">
        <f t="shared" si="175"/>
        <v>12.655123927322697</v>
      </c>
      <c r="AW175" s="228">
        <f t="shared" si="175"/>
        <v>12.654100252738226</v>
      </c>
      <c r="AX175" s="228">
        <f t="shared" si="175"/>
        <v>12.651306081851413</v>
      </c>
      <c r="AY175" s="228">
        <f t="shared" si="175"/>
        <v>12.643682570267885</v>
      </c>
      <c r="AZ175" s="228">
        <f t="shared" si="170"/>
        <v>12.622904435618549</v>
      </c>
    </row>
    <row r="176" spans="1:53" x14ac:dyDescent="0.2">
      <c r="A176" s="39" t="s">
        <v>251</v>
      </c>
      <c r="B176" s="43" t="s">
        <v>71</v>
      </c>
      <c r="C176" s="30">
        <v>56427.435920000004</v>
      </c>
      <c r="D176" s="30">
        <v>2.0000000000000001E-4</v>
      </c>
      <c r="E176" s="228">
        <f t="shared" si="151"/>
        <v>43280.015951706831</v>
      </c>
      <c r="F176" s="168">
        <f t="shared" si="150"/>
        <v>43279</v>
      </c>
      <c r="G176" s="228">
        <f t="shared" si="174"/>
        <v>0.3764634550025221</v>
      </c>
      <c r="H176" s="247"/>
      <c r="I176" s="247"/>
      <c r="J176" s="228"/>
      <c r="K176" s="228">
        <f t="shared" si="173"/>
        <v>0.3764634550025221</v>
      </c>
      <c r="L176" s="228">
        <f t="shared" si="152"/>
        <v>0.12373262598052345</v>
      </c>
      <c r="M176" s="245">
        <f t="shared" si="153"/>
        <v>41408.935920000004</v>
      </c>
      <c r="N176" s="273">
        <f t="shared" si="154"/>
        <v>6.3872871938146697E-2</v>
      </c>
      <c r="O176" s="252">
        <v>1</v>
      </c>
      <c r="P176">
        <f t="shared" si="176"/>
        <v>6.3872871938146697E-2</v>
      </c>
      <c r="Q176">
        <f t="shared" si="155"/>
        <v>6.3872871938146697E-2</v>
      </c>
      <c r="S176" s="285"/>
      <c r="T176" s="286"/>
      <c r="U176" s="286"/>
      <c r="V176" s="286"/>
      <c r="W176" s="286"/>
      <c r="X176" s="286"/>
      <c r="Y176" s="286"/>
      <c r="Z176" s="286"/>
      <c r="AA176" s="286"/>
      <c r="AB176" s="286"/>
      <c r="AC176" s="286"/>
      <c r="AD176" s="286"/>
      <c r="AE176">
        <f t="shared" si="156"/>
        <v>43279</v>
      </c>
      <c r="AF176" s="228">
        <f t="shared" si="157"/>
        <v>0.37496042285555009</v>
      </c>
      <c r="AG176" s="228">
        <f t="shared" si="158"/>
        <v>0.12523565812749543</v>
      </c>
      <c r="AH176" s="228">
        <f t="shared" si="159"/>
        <v>0.25273082902199862</v>
      </c>
      <c r="AI176" s="228">
        <f t="shared" si="160"/>
        <v>1.5030321469720054E-3</v>
      </c>
      <c r="AJ176" s="228">
        <f t="shared" si="161"/>
        <v>2.259105634831276E-6</v>
      </c>
      <c r="AK176">
        <f t="shared" si="162"/>
        <v>0.25273082902199862</v>
      </c>
      <c r="AL176" s="246">
        <f t="shared" si="163"/>
        <v>2.259105634831276E-6</v>
      </c>
      <c r="AM176">
        <f t="shared" si="164"/>
        <v>0.25122779687502667</v>
      </c>
      <c r="AN176">
        <f t="shared" si="165"/>
        <v>1.364566985460147</v>
      </c>
      <c r="AO176">
        <f t="shared" si="166"/>
        <v>0.76690753918633114</v>
      </c>
      <c r="AP176">
        <f t="shared" si="167"/>
        <v>4.8130947417187778E-2</v>
      </c>
      <c r="AQ176">
        <f t="shared" si="168"/>
        <v>0.13126311247394876</v>
      </c>
      <c r="AR176">
        <f t="shared" si="169"/>
        <v>6.572595489108593E-2</v>
      </c>
      <c r="AS176" s="228">
        <f t="shared" si="175"/>
        <v>12.655686547056822</v>
      </c>
      <c r="AT176" s="228">
        <f t="shared" si="175"/>
        <v>12.655636242461238</v>
      </c>
      <c r="AU176" s="228">
        <f t="shared" si="175"/>
        <v>12.655498898988752</v>
      </c>
      <c r="AV176" s="228">
        <f t="shared" si="175"/>
        <v>12.655123927322697</v>
      </c>
      <c r="AW176" s="228">
        <f t="shared" si="175"/>
        <v>12.654100252738226</v>
      </c>
      <c r="AX176" s="228">
        <f t="shared" si="175"/>
        <v>12.651306081851413</v>
      </c>
      <c r="AY176" s="228">
        <f t="shared" si="175"/>
        <v>12.643682570267885</v>
      </c>
      <c r="AZ176" s="228">
        <f t="shared" si="170"/>
        <v>12.622904435618549</v>
      </c>
    </row>
    <row r="177" spans="1:53" x14ac:dyDescent="0.2">
      <c r="A177" s="39" t="s">
        <v>251</v>
      </c>
      <c r="B177" s="43" t="s">
        <v>71</v>
      </c>
      <c r="C177" s="30">
        <v>56427.436719999998</v>
      </c>
      <c r="D177" s="30">
        <v>2.0000000000000001E-4</v>
      </c>
      <c r="E177" s="228">
        <f t="shared" si="151"/>
        <v>43280.018110645098</v>
      </c>
      <c r="F177" s="168">
        <f t="shared" si="150"/>
        <v>43279</v>
      </c>
      <c r="G177" s="228">
        <f t="shared" si="174"/>
        <v>0.37726345499686431</v>
      </c>
      <c r="H177" s="247"/>
      <c r="I177" s="247"/>
      <c r="J177" s="228"/>
      <c r="K177" s="228">
        <f t="shared" si="173"/>
        <v>0.37726345499686431</v>
      </c>
      <c r="L177" s="228">
        <f t="shared" si="152"/>
        <v>0.12373262598052345</v>
      </c>
      <c r="M177" s="245">
        <f t="shared" si="153"/>
        <v>41408.936719999998</v>
      </c>
      <c r="N177" s="273">
        <f t="shared" si="154"/>
        <v>6.4277881261713049E-2</v>
      </c>
      <c r="O177" s="252">
        <v>1</v>
      </c>
      <c r="P177">
        <f t="shared" si="176"/>
        <v>6.4277881261713049E-2</v>
      </c>
      <c r="Q177">
        <f t="shared" si="155"/>
        <v>6.4277881261713049E-2</v>
      </c>
      <c r="S177" s="285"/>
      <c r="T177" s="286">
        <v>7.4731790113956207E-12</v>
      </c>
      <c r="U177" s="286">
        <v>8.7702005216861821E-22</v>
      </c>
      <c r="V177" s="286">
        <v>2.481874941649901E-28</v>
      </c>
      <c r="W177" s="286">
        <v>6.9682603145930812E-15</v>
      </c>
      <c r="X177" s="286">
        <v>4.6992278506120024E-8</v>
      </c>
      <c r="Y177" s="286">
        <v>2.3342997049700647E-7</v>
      </c>
      <c r="Z177" s="286">
        <v>4.1833669394179691E-9</v>
      </c>
      <c r="AA177" s="286">
        <v>5.0137124573228165E-2</v>
      </c>
      <c r="AB177" s="286">
        <v>2.0918530552611262E-10</v>
      </c>
      <c r="AC177" s="286">
        <v>3.9650239534908143E-9</v>
      </c>
      <c r="AD177" s="286">
        <v>9.6448845835337522E-22</v>
      </c>
      <c r="AE177">
        <f t="shared" si="156"/>
        <v>43279</v>
      </c>
      <c r="AF177" s="228">
        <f t="shared" si="157"/>
        <v>0.37496042285555009</v>
      </c>
      <c r="AG177" s="228">
        <f t="shared" si="158"/>
        <v>0.12603565812183765</v>
      </c>
      <c r="AH177" s="228">
        <f t="shared" si="159"/>
        <v>0.25353082901634083</v>
      </c>
      <c r="AI177" s="228">
        <f t="shared" si="160"/>
        <v>2.3030321413142207E-3</v>
      </c>
      <c r="AJ177" s="228">
        <f t="shared" si="161"/>
        <v>5.3039570439263649E-6</v>
      </c>
      <c r="AK177">
        <f t="shared" si="162"/>
        <v>0.25353082901634083</v>
      </c>
      <c r="AL177" s="246">
        <f t="shared" si="163"/>
        <v>5.3039570439263649E-6</v>
      </c>
      <c r="AM177">
        <f t="shared" si="164"/>
        <v>0.25122779687502667</v>
      </c>
      <c r="AN177">
        <f t="shared" si="165"/>
        <v>1.364566985460147</v>
      </c>
      <c r="AO177">
        <f t="shared" si="166"/>
        <v>0.76690753918633114</v>
      </c>
      <c r="AP177">
        <f t="shared" si="167"/>
        <v>4.8130947417187778E-2</v>
      </c>
      <c r="AQ177">
        <f t="shared" si="168"/>
        <v>0.13126311247394876</v>
      </c>
      <c r="AR177">
        <f t="shared" si="169"/>
        <v>6.572595489108593E-2</v>
      </c>
      <c r="AS177" s="228">
        <f t="shared" si="175"/>
        <v>12.655686547056822</v>
      </c>
      <c r="AT177" s="228">
        <f t="shared" si="175"/>
        <v>12.655636242461238</v>
      </c>
      <c r="AU177" s="228">
        <f t="shared" si="175"/>
        <v>12.655498898988752</v>
      </c>
      <c r="AV177" s="228">
        <f t="shared" si="175"/>
        <v>12.655123927322697</v>
      </c>
      <c r="AW177" s="228">
        <f t="shared" si="175"/>
        <v>12.654100252738226</v>
      </c>
      <c r="AX177" s="228">
        <f t="shared" si="175"/>
        <v>12.651306081851413</v>
      </c>
      <c r="AY177" s="228">
        <f t="shared" si="175"/>
        <v>12.643682570267885</v>
      </c>
      <c r="AZ177" s="228">
        <f t="shared" si="170"/>
        <v>12.622904435618549</v>
      </c>
    </row>
    <row r="178" spans="1:53" x14ac:dyDescent="0.2">
      <c r="A178" s="39" t="s">
        <v>251</v>
      </c>
      <c r="B178" s="43" t="s">
        <v>65</v>
      </c>
      <c r="C178" s="30">
        <v>56455.390310000003</v>
      </c>
      <c r="D178" s="30">
        <v>1E-4</v>
      </c>
      <c r="E178" s="228">
        <f t="shared" si="151"/>
        <v>43355.455705171189</v>
      </c>
      <c r="F178" s="168">
        <f t="shared" si="150"/>
        <v>43354.5</v>
      </c>
      <c r="G178" s="228">
        <f t="shared" si="174"/>
        <v>0.35413895000237972</v>
      </c>
      <c r="H178" s="247"/>
      <c r="I178" s="247"/>
      <c r="J178" s="228"/>
      <c r="K178" s="228">
        <f t="shared" si="173"/>
        <v>0.35413895000237972</v>
      </c>
      <c r="L178" s="228">
        <f t="shared" si="152"/>
        <v>0.12397139598001275</v>
      </c>
      <c r="M178" s="245">
        <f t="shared" si="153"/>
        <v>41436.890310000003</v>
      </c>
      <c r="N178" s="273">
        <f t="shared" si="154"/>
        <v>5.2977102924639217E-2</v>
      </c>
      <c r="O178" s="252">
        <v>1</v>
      </c>
      <c r="P178">
        <f t="shared" si="176"/>
        <v>5.2977102924639217E-2</v>
      </c>
      <c r="Q178">
        <f t="shared" si="155"/>
        <v>5.2977102924639217E-2</v>
      </c>
      <c r="S178" s="285"/>
      <c r="T178" s="286"/>
      <c r="U178" s="286"/>
      <c r="V178" s="286"/>
      <c r="W178" s="286"/>
      <c r="X178" s="286"/>
      <c r="Y178" s="286"/>
      <c r="Z178" s="286"/>
      <c r="AA178" s="286"/>
      <c r="AB178" s="286"/>
      <c r="AC178" s="286"/>
      <c r="AD178" s="286"/>
      <c r="AE178">
        <f t="shared" si="156"/>
        <v>43354.5</v>
      </c>
      <c r="AF178" s="228">
        <f t="shared" si="157"/>
        <v>0.37625330030723048</v>
      </c>
      <c r="AG178" s="228">
        <f t="shared" si="158"/>
        <v>0.10185704567516202</v>
      </c>
      <c r="AH178" s="228">
        <f t="shared" si="159"/>
        <v>0.23016755402236697</v>
      </c>
      <c r="AI178" s="228">
        <f t="shared" si="160"/>
        <v>-2.2114350304850761E-2</v>
      </c>
      <c r="AJ178" s="228">
        <f t="shared" si="161"/>
        <v>4.8904448940565294E-4</v>
      </c>
      <c r="AK178">
        <f t="shared" si="162"/>
        <v>0.23016755402236697</v>
      </c>
      <c r="AL178" s="246">
        <f t="shared" si="163"/>
        <v>4.8904448940565294E-4</v>
      </c>
      <c r="AM178">
        <f t="shared" si="164"/>
        <v>0.2522819043272177</v>
      </c>
      <c r="AN178">
        <f t="shared" si="165"/>
        <v>1.364206236974882</v>
      </c>
      <c r="AO178">
        <f t="shared" si="166"/>
        <v>0.77156790905307893</v>
      </c>
      <c r="AP178">
        <f t="shared" si="167"/>
        <v>5.0788698894254192E-2</v>
      </c>
      <c r="AQ178">
        <f t="shared" si="168"/>
        <v>0.1385568483381491</v>
      </c>
      <c r="AR178">
        <f t="shared" si="169"/>
        <v>6.9389471295768931E-2</v>
      </c>
      <c r="AS178" s="228">
        <f t="shared" si="175"/>
        <v>12.660657772567014</v>
      </c>
      <c r="AT178" s="228">
        <f t="shared" si="175"/>
        <v>12.660604795149125</v>
      </c>
      <c r="AU178" s="228">
        <f t="shared" si="175"/>
        <v>12.660460088200637</v>
      </c>
      <c r="AV178" s="228">
        <f t="shared" si="175"/>
        <v>12.660064833604356</v>
      </c>
      <c r="AW178" s="228">
        <f t="shared" si="175"/>
        <v>12.658985304258515</v>
      </c>
      <c r="AX178" s="228">
        <f t="shared" si="175"/>
        <v>12.656037414103904</v>
      </c>
      <c r="AY178" s="228">
        <f t="shared" si="175"/>
        <v>12.647991459357419</v>
      </c>
      <c r="AZ178" s="228">
        <f t="shared" si="170"/>
        <v>12.626056259805823</v>
      </c>
    </row>
    <row r="179" spans="1:53" x14ac:dyDescent="0.2">
      <c r="A179" s="39" t="s">
        <v>251</v>
      </c>
      <c r="B179" s="43" t="s">
        <v>65</v>
      </c>
      <c r="C179" s="30">
        <v>56455.41246</v>
      </c>
      <c r="D179" s="30">
        <v>6.9999999999999999E-4</v>
      </c>
      <c r="E179" s="228">
        <f t="shared" si="151"/>
        <v>43355.515480774913</v>
      </c>
      <c r="F179" s="168">
        <f t="shared" si="150"/>
        <v>43354.5</v>
      </c>
      <c r="G179" s="228">
        <f t="shared" si="174"/>
        <v>0.37628894999943441</v>
      </c>
      <c r="H179" s="247"/>
      <c r="I179" s="247"/>
      <c r="J179" s="228"/>
      <c r="K179" s="228">
        <f t="shared" si="173"/>
        <v>0.37628894999943441</v>
      </c>
      <c r="L179" s="228">
        <f t="shared" si="152"/>
        <v>0.12397139598001275</v>
      </c>
      <c r="M179" s="245">
        <f t="shared" si="153"/>
        <v>41436.91246</v>
      </c>
      <c r="N179" s="273">
        <f t="shared" si="154"/>
        <v>6.3664148066343781E-2</v>
      </c>
      <c r="O179" s="252">
        <v>1</v>
      </c>
      <c r="P179">
        <f t="shared" si="176"/>
        <v>6.3664148066343781E-2</v>
      </c>
      <c r="Q179">
        <f t="shared" si="155"/>
        <v>6.3664148066343781E-2</v>
      </c>
      <c r="S179" s="285"/>
      <c r="T179" s="286"/>
      <c r="U179" s="286"/>
      <c r="V179" s="286"/>
      <c r="W179" s="286"/>
      <c r="X179" s="286"/>
      <c r="Y179" s="286"/>
      <c r="Z179" s="286"/>
      <c r="AA179" s="286"/>
      <c r="AB179" s="286"/>
      <c r="AC179" s="286"/>
      <c r="AD179" s="286"/>
      <c r="AE179">
        <f t="shared" si="156"/>
        <v>43354.5</v>
      </c>
      <c r="AF179" s="228">
        <f t="shared" si="157"/>
        <v>0.37625330030723048</v>
      </c>
      <c r="AG179" s="228">
        <f t="shared" si="158"/>
        <v>0.12400704567221671</v>
      </c>
      <c r="AH179" s="228">
        <f t="shared" si="159"/>
        <v>0.25231755401942169</v>
      </c>
      <c r="AI179" s="228">
        <f t="shared" si="160"/>
        <v>3.5649692203931771E-5</v>
      </c>
      <c r="AJ179" s="228">
        <f t="shared" si="161"/>
        <v>1.2709005542350737E-9</v>
      </c>
      <c r="AK179">
        <f t="shared" si="162"/>
        <v>0.25231755401942169</v>
      </c>
      <c r="AL179" s="246">
        <f t="shared" si="163"/>
        <v>1.2709005542350737E-9</v>
      </c>
      <c r="AM179">
        <f t="shared" si="164"/>
        <v>0.2522819043272177</v>
      </c>
      <c r="AN179">
        <f t="shared" si="165"/>
        <v>1.364206236974882</v>
      </c>
      <c r="AO179">
        <f t="shared" si="166"/>
        <v>0.77156790905307893</v>
      </c>
      <c r="AP179">
        <f t="shared" si="167"/>
        <v>5.0788698894254192E-2</v>
      </c>
      <c r="AQ179">
        <f t="shared" si="168"/>
        <v>0.1385568483381491</v>
      </c>
      <c r="AR179">
        <f t="shared" si="169"/>
        <v>6.9389471295768931E-2</v>
      </c>
      <c r="AS179" s="228">
        <f t="shared" si="175"/>
        <v>12.660657772567014</v>
      </c>
      <c r="AT179" s="228">
        <f t="shared" si="175"/>
        <v>12.660604795149125</v>
      </c>
      <c r="AU179" s="228">
        <f t="shared" si="175"/>
        <v>12.660460088200637</v>
      </c>
      <c r="AV179" s="228">
        <f t="shared" si="175"/>
        <v>12.660064833604356</v>
      </c>
      <c r="AW179" s="228">
        <f t="shared" si="175"/>
        <v>12.658985304258515</v>
      </c>
      <c r="AX179" s="228">
        <f t="shared" si="175"/>
        <v>12.656037414103904</v>
      </c>
      <c r="AY179" s="228">
        <f t="shared" si="175"/>
        <v>12.647991459357419</v>
      </c>
      <c r="AZ179" s="228">
        <f t="shared" si="170"/>
        <v>12.626056259805823</v>
      </c>
    </row>
    <row r="180" spans="1:53" x14ac:dyDescent="0.2">
      <c r="A180" s="39" t="s">
        <v>251</v>
      </c>
      <c r="B180" s="43" t="s">
        <v>65</v>
      </c>
      <c r="C180" s="30">
        <v>56459.491090000003</v>
      </c>
      <c r="D180" s="30">
        <v>8.0000000000000004E-4</v>
      </c>
      <c r="E180" s="228">
        <f t="shared" si="151"/>
        <v>43366.522368840531</v>
      </c>
      <c r="F180" s="168">
        <f t="shared" si="150"/>
        <v>43365.5</v>
      </c>
      <c r="G180" s="228">
        <f t="shared" si="174"/>
        <v>0.37884134000341874</v>
      </c>
      <c r="H180" s="247"/>
      <c r="I180" s="247"/>
      <c r="J180" s="228"/>
      <c r="K180" s="228">
        <f t="shared" si="173"/>
        <v>0.37884134000341874</v>
      </c>
      <c r="L180" s="228">
        <f t="shared" si="152"/>
        <v>0.12400626036712062</v>
      </c>
      <c r="M180" s="245">
        <f t="shared" si="153"/>
        <v>41440.991090000003</v>
      </c>
      <c r="N180" s="273">
        <f t="shared" si="154"/>
        <v>6.4940917813238422E-2</v>
      </c>
      <c r="O180" s="252">
        <v>1</v>
      </c>
      <c r="P180">
        <f t="shared" si="176"/>
        <v>6.4940917813238422E-2</v>
      </c>
      <c r="Q180">
        <f t="shared" si="155"/>
        <v>6.4940917813238422E-2</v>
      </c>
      <c r="S180" s="285"/>
      <c r="T180" s="286">
        <v>2.9679572198459757E-11</v>
      </c>
      <c r="U180" s="286">
        <v>1.6689286666658105E-20</v>
      </c>
      <c r="V180" s="286">
        <v>2.2965136359853909E-28</v>
      </c>
      <c r="W180" s="286">
        <v>7.6631812399903519E-14</v>
      </c>
      <c r="X180" s="286">
        <v>4.4268935064876881E-8</v>
      </c>
      <c r="Y180" s="286">
        <v>1.1778778641399292E-5</v>
      </c>
      <c r="Z180" s="286">
        <v>1.9734082632308512E-6</v>
      </c>
      <c r="AA180" s="286">
        <v>3.9117186820464207</v>
      </c>
      <c r="AB180" s="286">
        <v>2.3004664518619659E-9</v>
      </c>
      <c r="AC180" s="286">
        <v>1.4382938511678634E-7</v>
      </c>
      <c r="AD180" s="286">
        <v>8.924546757718268E-22</v>
      </c>
      <c r="AE180">
        <f t="shared" si="156"/>
        <v>43365.5</v>
      </c>
      <c r="AF180" s="228">
        <f t="shared" si="157"/>
        <v>0.37644120034070494</v>
      </c>
      <c r="AG180" s="228">
        <f t="shared" si="158"/>
        <v>0.12640640002983439</v>
      </c>
      <c r="AH180" s="228">
        <f t="shared" si="159"/>
        <v>0.25483507963629815</v>
      </c>
      <c r="AI180" s="228">
        <f t="shared" si="160"/>
        <v>2.4001396627137961E-3</v>
      </c>
      <c r="AJ180" s="228">
        <f t="shared" si="161"/>
        <v>5.7606704005318951E-6</v>
      </c>
      <c r="AK180">
        <f t="shared" si="162"/>
        <v>0.25483507963629815</v>
      </c>
      <c r="AL180" s="246">
        <f t="shared" si="163"/>
        <v>5.7606704005318951E-6</v>
      </c>
      <c r="AM180">
        <f t="shared" si="164"/>
        <v>0.25243493997358435</v>
      </c>
      <c r="AN180">
        <f t="shared" si="165"/>
        <v>1.36415207662046</v>
      </c>
      <c r="AO180">
        <f t="shared" si="166"/>
        <v>0.77224327769665302</v>
      </c>
      <c r="AP180">
        <f t="shared" si="167"/>
        <v>5.1175580893447072E-2</v>
      </c>
      <c r="AQ180">
        <f t="shared" si="168"/>
        <v>0.13961918800143377</v>
      </c>
      <c r="AR180">
        <f t="shared" si="169"/>
        <v>6.9923218379187871E-2</v>
      </c>
      <c r="AS180" s="228">
        <f t="shared" si="175"/>
        <v>12.661381947302669</v>
      </c>
      <c r="AT180" s="228">
        <f t="shared" si="175"/>
        <v>12.661328582200831</v>
      </c>
      <c r="AU180" s="228">
        <f t="shared" si="175"/>
        <v>12.661182806304669</v>
      </c>
      <c r="AV180" s="228">
        <f t="shared" si="175"/>
        <v>12.660784604820734</v>
      </c>
      <c r="AW180" s="228">
        <f t="shared" si="175"/>
        <v>12.659696953855535</v>
      </c>
      <c r="AX180" s="228">
        <f t="shared" si="175"/>
        <v>12.656726694953312</v>
      </c>
      <c r="AY180" s="228">
        <f t="shared" si="175"/>
        <v>12.6486192266094</v>
      </c>
      <c r="AZ180" s="228">
        <f t="shared" si="170"/>
        <v>12.626515465978803</v>
      </c>
    </row>
    <row r="181" spans="1:53" x14ac:dyDescent="0.2">
      <c r="A181" s="255" t="s">
        <v>811</v>
      </c>
      <c r="B181" s="213" t="s">
        <v>65</v>
      </c>
      <c r="C181" s="255">
        <v>56666.636899999809</v>
      </c>
      <c r="D181" s="255">
        <v>2.0000000000000001E-4</v>
      </c>
      <c r="E181" s="228">
        <f t="shared" ref="E181:E191" si="177">+(C181-C$7)/C$8</f>
        <v>43925.541143264178</v>
      </c>
      <c r="F181" s="168">
        <f t="shared" si="150"/>
        <v>43924.5</v>
      </c>
      <c r="G181" s="228">
        <f t="shared" si="174"/>
        <v>0.38579824980843114</v>
      </c>
      <c r="H181" s="247"/>
      <c r="I181" s="247"/>
      <c r="J181" s="228"/>
      <c r="K181" s="228">
        <f t="shared" si="173"/>
        <v>0.38579824980843114</v>
      </c>
      <c r="L181" s="228">
        <f t="shared" ref="L181:L209" si="178">+D$11+D$12*F181+D$13*F181^2</f>
        <v>0.12580369145094789</v>
      </c>
      <c r="M181" s="245">
        <f t="shared" ref="M181:M209" si="179">+C181-15018.5</f>
        <v>41648.136899999809</v>
      </c>
      <c r="N181" s="273">
        <f t="shared" ref="N181:N209" si="180">+(L181-G181)^2</f>
        <v>6.7597170375502766E-2</v>
      </c>
      <c r="O181" s="252">
        <v>1</v>
      </c>
      <c r="P181">
        <f t="shared" si="176"/>
        <v>6.7597170375502766E-2</v>
      </c>
      <c r="Q181">
        <f t="shared" ref="Q181:Q209" si="181">O181*N181</f>
        <v>6.7597170375502766E-2</v>
      </c>
      <c r="S181" s="285"/>
      <c r="T181" s="286">
        <v>7.7243918584062542E-7</v>
      </c>
      <c r="U181" s="286">
        <v>2.6766883079666475E-15</v>
      </c>
      <c r="V181" s="286">
        <v>2.0992049922356078E-24</v>
      </c>
      <c r="W181" s="286">
        <v>4.9498032123574743E-8</v>
      </c>
      <c r="X181" s="286">
        <v>1.1918675716794637E-5</v>
      </c>
      <c r="Y181" s="286">
        <v>1.6023938965347035</v>
      </c>
      <c r="Z181" s="286">
        <v>0.48439043907295204</v>
      </c>
      <c r="AA181" s="286">
        <v>1119643.763717622</v>
      </c>
      <c r="AB181" s="286">
        <v>1.4859176471172699E-3</v>
      </c>
      <c r="AC181" s="286">
        <v>1.7433415479110571E-2</v>
      </c>
      <c r="AD181" s="286">
        <v>8.1577800426316122E-18</v>
      </c>
      <c r="AE181">
        <f t="shared" ref="AE181:AE209" si="182">F181</f>
        <v>43924.5</v>
      </c>
      <c r="AF181" s="228">
        <f t="shared" ref="AF181:AF209" si="183">AG$3+AG$4*AE181+AG$5*AE181^2+AM181</f>
        <v>0.3858310620717425</v>
      </c>
      <c r="AG181" s="228">
        <f t="shared" ref="AG181:AG209" si="184">IF(O181&lt;&gt;0,G181-AM181, -9999)</f>
        <v>0.12577087918763652</v>
      </c>
      <c r="AH181" s="228">
        <f t="shared" ref="AH181:AH209" si="185">+G181-L181</f>
        <v>0.25999455835748325</v>
      </c>
      <c r="AI181" s="228">
        <f t="shared" ref="AI181:AI209" si="186">IF(O181&lt;&gt;0,G181-AF181, -9999)</f>
        <v>-3.2812263311365886E-5</v>
      </c>
      <c r="AJ181" s="228">
        <f t="shared" ref="AJ181:AJ209" si="187">+(G181-AF181)^2*O181</f>
        <v>1.0766446236144077E-9</v>
      </c>
      <c r="AK181">
        <f t="shared" ref="AK181:AK209" si="188">IF(O181&lt;&gt;0,G181-L181, -9999)</f>
        <v>0.25999455835748325</v>
      </c>
      <c r="AL181" s="246">
        <f t="shared" ref="AL181:AL209" si="189">+(G181-AF181)^2</f>
        <v>1.0766446236144077E-9</v>
      </c>
      <c r="AM181">
        <f t="shared" ref="AM181:AM209" si="190">$AG$6*($AG$11/AN181*AO181+$AG$12)</f>
        <v>0.26002737062079462</v>
      </c>
      <c r="AN181">
        <f t="shared" ref="AN181:AN209" si="191">1+$AG$7*COS(AQ181)</f>
        <v>1.3608689164378065</v>
      </c>
      <c r="AO181">
        <f t="shared" ref="AO181:AO209" si="192">SIN(AQ181+RADIANS($AG$9))</f>
        <v>0.80532661496668079</v>
      </c>
      <c r="AP181">
        <f t="shared" ref="AP181:AP209" si="193">$AG$7*SIN(AQ181)</f>
        <v>7.0705729158100111E-2</v>
      </c>
      <c r="AQ181">
        <f t="shared" ref="AQ181:AQ209" si="194">2*ATAN(AR181)</f>
        <v>0.19348087387752591</v>
      </c>
      <c r="AR181">
        <f t="shared" ref="AR181:AR209" si="195">SQRT((1+$AG$7)/(1-$AG$7))*TAN(AS181/2)</f>
        <v>9.7043359609591401E-2</v>
      </c>
      <c r="AS181" s="228">
        <f t="shared" ref="AS181:AY190" si="196">$AZ181+$AG$7*SIN(AT181)</f>
        <v>12.698140952377829</v>
      </c>
      <c r="AT181" s="228">
        <f t="shared" si="196"/>
        <v>12.698068546091653</v>
      </c>
      <c r="AU181" s="228">
        <f t="shared" si="196"/>
        <v>12.697869928277578</v>
      </c>
      <c r="AV181" s="228">
        <f t="shared" si="196"/>
        <v>12.697325126155164</v>
      </c>
      <c r="AW181" s="228">
        <f t="shared" si="196"/>
        <v>12.695830952032113</v>
      </c>
      <c r="AX181" s="228">
        <f t="shared" si="196"/>
        <v>12.691734511543846</v>
      </c>
      <c r="AY181" s="228">
        <f t="shared" si="196"/>
        <v>12.680514303150199</v>
      </c>
      <c r="AZ181" s="228">
        <f t="shared" ref="AZ181:AZ209" si="197">RADIANS($AG$9)+$AG$18*(F181-AG$15)</f>
        <v>12.64985148876934</v>
      </c>
      <c r="BA181" s="228"/>
    </row>
    <row r="182" spans="1:53" x14ac:dyDescent="0.2">
      <c r="A182" s="255" t="s">
        <v>811</v>
      </c>
      <c r="B182" s="213" t="s">
        <v>65</v>
      </c>
      <c r="C182" s="255">
        <v>56679.606699999887</v>
      </c>
      <c r="D182" s="255">
        <v>2.0000000000000001E-4</v>
      </c>
      <c r="E182" s="228">
        <f t="shared" si="177"/>
        <v>43960.542390456052</v>
      </c>
      <c r="F182" s="168">
        <f t="shared" si="150"/>
        <v>43959.5</v>
      </c>
      <c r="G182" s="228">
        <f t="shared" si="174"/>
        <v>0.3862603998859413</v>
      </c>
      <c r="H182" s="247"/>
      <c r="I182" s="247"/>
      <c r="J182" s="228"/>
      <c r="K182" s="228">
        <f t="shared" si="173"/>
        <v>0.3862603998859413</v>
      </c>
      <c r="L182" s="228">
        <f t="shared" si="178"/>
        <v>0.12591790784215964</v>
      </c>
      <c r="M182" s="245">
        <f t="shared" si="179"/>
        <v>41661.106699999887</v>
      </c>
      <c r="N182" s="273">
        <f t="shared" si="180"/>
        <v>6.7778213163566525E-2</v>
      </c>
      <c r="O182" s="252">
        <v>1</v>
      </c>
      <c r="P182">
        <f t="shared" si="176"/>
        <v>6.7778213163566525E-2</v>
      </c>
      <c r="Q182">
        <f t="shared" si="181"/>
        <v>6.7778213163566525E-2</v>
      </c>
      <c r="S182" s="285"/>
      <c r="T182" s="286"/>
      <c r="U182" s="286"/>
      <c r="V182" s="286"/>
      <c r="W182" s="286"/>
      <c r="X182" s="286"/>
      <c r="Y182" s="286"/>
      <c r="Z182" s="286"/>
      <c r="AA182" s="286"/>
      <c r="AB182" s="286"/>
      <c r="AC182" s="286"/>
      <c r="AD182" s="286"/>
      <c r="AE182">
        <f t="shared" si="182"/>
        <v>43959.5</v>
      </c>
      <c r="AF182" s="228">
        <f t="shared" si="183"/>
        <v>0.3864084500857764</v>
      </c>
      <c r="AG182" s="228">
        <f t="shared" si="184"/>
        <v>0.12576985764232457</v>
      </c>
      <c r="AH182" s="228">
        <f t="shared" si="185"/>
        <v>0.26034249204378168</v>
      </c>
      <c r="AI182" s="228">
        <f t="shared" si="186"/>
        <v>-1.4805019983510359E-4</v>
      </c>
      <c r="AJ182" s="228">
        <f t="shared" si="187"/>
        <v>2.1918861671214108E-8</v>
      </c>
      <c r="AK182">
        <f t="shared" si="188"/>
        <v>0.26034249204378168</v>
      </c>
      <c r="AL182" s="246">
        <f t="shared" si="189"/>
        <v>2.1918861671214108E-8</v>
      </c>
      <c r="AM182">
        <f t="shared" si="190"/>
        <v>0.26049054224361673</v>
      </c>
      <c r="AN182">
        <f t="shared" si="191"/>
        <v>1.3606290724026147</v>
      </c>
      <c r="AO182">
        <f t="shared" si="192"/>
        <v>0.80731591687693571</v>
      </c>
      <c r="AP182">
        <f t="shared" si="193"/>
        <v>7.1919031728777297E-2</v>
      </c>
      <c r="AQ182">
        <f t="shared" si="194"/>
        <v>0.19684415817141374</v>
      </c>
      <c r="AR182">
        <f t="shared" si="195"/>
        <v>9.8741117137401579E-2</v>
      </c>
      <c r="AS182" s="228">
        <f t="shared" si="196"/>
        <v>12.700439411812068</v>
      </c>
      <c r="AT182" s="228">
        <f t="shared" si="196"/>
        <v>12.700365861096651</v>
      </c>
      <c r="AU182" s="228">
        <f t="shared" si="196"/>
        <v>12.700164042138347</v>
      </c>
      <c r="AV182" s="228">
        <f t="shared" si="196"/>
        <v>12.699610290588023</v>
      </c>
      <c r="AW182" s="228">
        <f t="shared" si="196"/>
        <v>12.69809111573057</v>
      </c>
      <c r="AX182" s="228">
        <f t="shared" si="196"/>
        <v>12.693924934933463</v>
      </c>
      <c r="AY182" s="228">
        <f t="shared" si="196"/>
        <v>12.682510804470587</v>
      </c>
      <c r="AZ182" s="228">
        <f t="shared" si="197"/>
        <v>12.651312599319731</v>
      </c>
    </row>
    <row r="183" spans="1:53" x14ac:dyDescent="0.2">
      <c r="A183" s="255" t="s">
        <v>811</v>
      </c>
      <c r="B183" s="213" t="s">
        <v>71</v>
      </c>
      <c r="C183" s="255">
        <v>56680.532399999909</v>
      </c>
      <c r="D183" s="255">
        <v>2.9999999999999997E-4</v>
      </c>
      <c r="E183" s="228">
        <f t="shared" si="177"/>
        <v>43963.040551917758</v>
      </c>
      <c r="F183" s="168">
        <f t="shared" si="150"/>
        <v>43962</v>
      </c>
      <c r="G183" s="228">
        <f t="shared" si="174"/>
        <v>0.38557912490796298</v>
      </c>
      <c r="H183" s="247"/>
      <c r="I183" s="247"/>
      <c r="J183" s="228"/>
      <c r="K183" s="228">
        <f t="shared" si="173"/>
        <v>0.38557912490796298</v>
      </c>
      <c r="L183" s="228">
        <f t="shared" si="178"/>
        <v>0.12592607371346309</v>
      </c>
      <c r="M183" s="245">
        <f t="shared" si="179"/>
        <v>41662.032399999909</v>
      </c>
      <c r="N183" s="273">
        <f t="shared" si="180"/>
        <v>6.7419706994613582E-2</v>
      </c>
      <c r="O183" s="252">
        <v>1</v>
      </c>
      <c r="P183">
        <f t="shared" si="176"/>
        <v>6.7419706994613582E-2</v>
      </c>
      <c r="Q183">
        <f t="shared" si="181"/>
        <v>6.7419706994613582E-2</v>
      </c>
      <c r="S183" s="285"/>
      <c r="T183" s="286"/>
      <c r="U183" s="286"/>
      <c r="V183" s="286"/>
      <c r="W183" s="286"/>
      <c r="X183" s="286"/>
      <c r="Y183" s="286"/>
      <c r="Z183" s="286"/>
      <c r="AA183" s="286"/>
      <c r="AB183" s="286"/>
      <c r="AC183" s="286"/>
      <c r="AD183" s="286"/>
      <c r="AE183">
        <f t="shared" si="182"/>
        <v>43962</v>
      </c>
      <c r="AF183" s="228">
        <f t="shared" si="183"/>
        <v>0.38644964391807429</v>
      </c>
      <c r="AG183" s="228">
        <f t="shared" si="184"/>
        <v>0.12505555470335178</v>
      </c>
      <c r="AH183" s="228">
        <f t="shared" si="185"/>
        <v>0.25965305119449988</v>
      </c>
      <c r="AI183" s="228">
        <f t="shared" si="186"/>
        <v>-8.7051901011131472E-4</v>
      </c>
      <c r="AJ183" s="228">
        <f t="shared" si="187"/>
        <v>7.5780334696518328E-7</v>
      </c>
      <c r="AK183">
        <f t="shared" si="188"/>
        <v>0.25965305119449988</v>
      </c>
      <c r="AL183" s="246">
        <f t="shared" si="189"/>
        <v>7.5780334696518328E-7</v>
      </c>
      <c r="AM183">
        <f t="shared" si="190"/>
        <v>0.2605235702046112</v>
      </c>
      <c r="AN183">
        <f t="shared" si="191"/>
        <v>1.3606117878173365</v>
      </c>
      <c r="AO183">
        <f t="shared" si="192"/>
        <v>0.80745763398356274</v>
      </c>
      <c r="AP183">
        <f t="shared" si="193"/>
        <v>7.2005648903120237E-2</v>
      </c>
      <c r="AQ183">
        <f t="shared" si="194"/>
        <v>0.19708434748597944</v>
      </c>
      <c r="AR183">
        <f t="shared" si="195"/>
        <v>9.8862384133161479E-2</v>
      </c>
      <c r="AS183" s="228">
        <f t="shared" si="196"/>
        <v>12.70060357209352</v>
      </c>
      <c r="AT183" s="228">
        <f t="shared" si="196"/>
        <v>12.700529939868742</v>
      </c>
      <c r="AU183" s="228">
        <f t="shared" si="196"/>
        <v>12.700327892788266</v>
      </c>
      <c r="AV183" s="228">
        <f t="shared" si="196"/>
        <v>12.699773503131031</v>
      </c>
      <c r="AW183" s="228">
        <f t="shared" si="196"/>
        <v>12.698252544756082</v>
      </c>
      <c r="AX183" s="228">
        <f t="shared" si="196"/>
        <v>12.694081386356018</v>
      </c>
      <c r="AY183" s="228">
        <f t="shared" si="196"/>
        <v>12.682653409172699</v>
      </c>
      <c r="AZ183" s="228">
        <f t="shared" si="197"/>
        <v>12.651416964359045</v>
      </c>
    </row>
    <row r="184" spans="1:53" x14ac:dyDescent="0.2">
      <c r="A184" s="255" t="s">
        <v>811</v>
      </c>
      <c r="B184" s="213" t="s">
        <v>71</v>
      </c>
      <c r="C184" s="255">
        <v>56687.572600000072</v>
      </c>
      <c r="D184" s="255">
        <v>2.9999999999999997E-4</v>
      </c>
      <c r="E184" s="228">
        <f t="shared" si="177"/>
        <v>43982.039748550276</v>
      </c>
      <c r="F184" s="168">
        <f t="shared" si="150"/>
        <v>43981</v>
      </c>
      <c r="G184" s="228">
        <f t="shared" si="174"/>
        <v>0.38528143507573986</v>
      </c>
      <c r="H184" s="247"/>
      <c r="I184" s="247"/>
      <c r="J184" s="228"/>
      <c r="K184" s="228">
        <f t="shared" si="173"/>
        <v>0.38528143507573986</v>
      </c>
      <c r="L184" s="228">
        <f t="shared" si="178"/>
        <v>0.12598816726654982</v>
      </c>
      <c r="M184" s="245">
        <f t="shared" si="179"/>
        <v>41669.072600000072</v>
      </c>
      <c r="N184" s="273">
        <f t="shared" si="180"/>
        <v>6.723299873116835E-2</v>
      </c>
      <c r="O184" s="252">
        <v>1</v>
      </c>
      <c r="P184">
        <f t="shared" si="176"/>
        <v>6.723299873116835E-2</v>
      </c>
      <c r="Q184">
        <f t="shared" si="181"/>
        <v>6.723299873116835E-2</v>
      </c>
      <c r="S184" s="285"/>
      <c r="T184" s="286"/>
      <c r="U184" s="286"/>
      <c r="V184" s="286"/>
      <c r="W184" s="286"/>
      <c r="X184" s="286"/>
      <c r="Y184" s="286"/>
      <c r="Z184" s="286"/>
      <c r="AA184" s="286"/>
      <c r="AB184" s="286"/>
      <c r="AC184" s="286"/>
      <c r="AD184" s="286"/>
      <c r="AE184">
        <f t="shared" si="182"/>
        <v>43981</v>
      </c>
      <c r="AF184" s="228">
        <f t="shared" si="183"/>
        <v>0.38676250688150854</v>
      </c>
      <c r="AG184" s="228">
        <f t="shared" si="184"/>
        <v>0.12450709546078115</v>
      </c>
      <c r="AH184" s="228">
        <f t="shared" si="185"/>
        <v>0.25929326780919004</v>
      </c>
      <c r="AI184" s="228">
        <f t="shared" si="186"/>
        <v>-1.4810718057686745E-3</v>
      </c>
      <c r="AJ184" s="228">
        <f t="shared" si="187"/>
        <v>2.1935736938428823E-6</v>
      </c>
      <c r="AK184">
        <f t="shared" si="188"/>
        <v>0.25929326780919004</v>
      </c>
      <c r="AL184" s="246">
        <f t="shared" si="189"/>
        <v>2.1935736938428823E-6</v>
      </c>
      <c r="AM184">
        <f t="shared" si="190"/>
        <v>0.26077433961495872</v>
      </c>
      <c r="AN184">
        <f t="shared" si="191"/>
        <v>1.3604797596283742</v>
      </c>
      <c r="AO184">
        <f t="shared" si="192"/>
        <v>0.80853304395287662</v>
      </c>
      <c r="AP184">
        <f t="shared" si="193"/>
        <v>7.2663731565648662E-2</v>
      </c>
      <c r="AQ184">
        <f t="shared" si="194"/>
        <v>0.19890958724134561</v>
      </c>
      <c r="AR184">
        <f t="shared" si="195"/>
        <v>9.9784007156711582E-2</v>
      </c>
      <c r="AS184" s="228">
        <f t="shared" si="196"/>
        <v>12.701851122562541</v>
      </c>
      <c r="AT184" s="228">
        <f t="shared" si="196"/>
        <v>12.701776871901149</v>
      </c>
      <c r="AU184" s="228">
        <f t="shared" si="196"/>
        <v>12.701573093424576</v>
      </c>
      <c r="AV184" s="228">
        <f t="shared" si="196"/>
        <v>12.701013859154763</v>
      </c>
      <c r="AW184" s="228">
        <f t="shared" si="196"/>
        <v>12.699479355932585</v>
      </c>
      <c r="AX184" s="228">
        <f t="shared" si="196"/>
        <v>12.695270384665701</v>
      </c>
      <c r="AY184" s="228">
        <f t="shared" si="196"/>
        <v>12.683737193760111</v>
      </c>
      <c r="AZ184" s="228">
        <f t="shared" si="197"/>
        <v>12.652210138657829</v>
      </c>
    </row>
    <row r="185" spans="1:53" x14ac:dyDescent="0.2">
      <c r="A185" s="255" t="s">
        <v>811</v>
      </c>
      <c r="B185" s="213" t="s">
        <v>65</v>
      </c>
      <c r="C185" s="255">
        <v>56699.61810000008</v>
      </c>
      <c r="D185" s="255">
        <v>2.0000000000000001E-4</v>
      </c>
      <c r="E185" s="228">
        <f t="shared" si="177"/>
        <v>44014.546612422302</v>
      </c>
      <c r="F185" s="168">
        <f t="shared" si="150"/>
        <v>44013.5</v>
      </c>
      <c r="G185" s="228">
        <f t="shared" si="174"/>
        <v>0.38782486008130945</v>
      </c>
      <c r="H185" s="247"/>
      <c r="I185" s="247"/>
      <c r="J185" s="228"/>
      <c r="K185" s="228">
        <f t="shared" si="173"/>
        <v>0.38782486008130945</v>
      </c>
      <c r="L185" s="228">
        <f t="shared" si="178"/>
        <v>0.1260945148523093</v>
      </c>
      <c r="M185" s="245">
        <f t="shared" si="179"/>
        <v>41681.11810000008</v>
      </c>
      <c r="N185" s="273">
        <f t="shared" si="180"/>
        <v>6.8502773613691614E-2</v>
      </c>
      <c r="O185" s="252">
        <v>1</v>
      </c>
      <c r="P185">
        <f t="shared" si="176"/>
        <v>6.8502773613691614E-2</v>
      </c>
      <c r="Q185">
        <f t="shared" si="181"/>
        <v>6.8502773613691614E-2</v>
      </c>
      <c r="S185" s="285"/>
      <c r="T185" s="286"/>
      <c r="U185" s="286"/>
      <c r="V185" s="286"/>
      <c r="W185" s="286"/>
      <c r="X185" s="286"/>
      <c r="Y185" s="286"/>
      <c r="Z185" s="286"/>
      <c r="AA185" s="286"/>
      <c r="AB185" s="286"/>
      <c r="AC185" s="286"/>
      <c r="AD185" s="286"/>
      <c r="AE185">
        <f t="shared" si="182"/>
        <v>44013.5</v>
      </c>
      <c r="AF185" s="228">
        <f t="shared" si="183"/>
        <v>0.38729680504508079</v>
      </c>
      <c r="AG185" s="228">
        <f t="shared" si="184"/>
        <v>0.12662256988853793</v>
      </c>
      <c r="AH185" s="228">
        <f t="shared" si="185"/>
        <v>0.26173034522900018</v>
      </c>
      <c r="AI185" s="228">
        <f t="shared" si="186"/>
        <v>5.2805503622865846E-4</v>
      </c>
      <c r="AJ185" s="228">
        <f t="shared" si="187"/>
        <v>2.7884212128644981E-7</v>
      </c>
      <c r="AK185">
        <f t="shared" si="188"/>
        <v>0.26173034522900018</v>
      </c>
      <c r="AL185" s="246">
        <f t="shared" si="189"/>
        <v>2.7884212128644981E-7</v>
      </c>
      <c r="AM185">
        <f t="shared" si="190"/>
        <v>0.26120229019277152</v>
      </c>
      <c r="AN185">
        <f t="shared" si="191"/>
        <v>1.3602511988283077</v>
      </c>
      <c r="AO185">
        <f t="shared" si="192"/>
        <v>0.81036583281841013</v>
      </c>
      <c r="AP185">
        <f t="shared" si="193"/>
        <v>7.3788540638382666E-2</v>
      </c>
      <c r="AQ185">
        <f t="shared" si="194"/>
        <v>0.20203088554643792</v>
      </c>
      <c r="AR185">
        <f t="shared" si="195"/>
        <v>0.10136044223045848</v>
      </c>
      <c r="AS185" s="228">
        <f t="shared" si="196"/>
        <v>12.703984810858508</v>
      </c>
      <c r="AT185" s="228">
        <f t="shared" si="196"/>
        <v>12.703909506614908</v>
      </c>
      <c r="AU185" s="228">
        <f t="shared" si="196"/>
        <v>12.703702776169251</v>
      </c>
      <c r="AV185" s="228">
        <f t="shared" si="196"/>
        <v>12.70313527571065</v>
      </c>
      <c r="AW185" s="228">
        <f t="shared" si="196"/>
        <v>12.701577644507875</v>
      </c>
      <c r="AX185" s="228">
        <f t="shared" si="196"/>
        <v>12.697304063232741</v>
      </c>
      <c r="AY185" s="228">
        <f t="shared" si="196"/>
        <v>12.685590989736612</v>
      </c>
      <c r="AZ185" s="228">
        <f t="shared" si="197"/>
        <v>12.653566884168907</v>
      </c>
    </row>
    <row r="186" spans="1:53" x14ac:dyDescent="0.2">
      <c r="A186" s="255" t="s">
        <v>811</v>
      </c>
      <c r="B186" s="213" t="s">
        <v>71</v>
      </c>
      <c r="C186" s="255">
        <v>56701.655400000047</v>
      </c>
      <c r="D186" s="255">
        <v>4.0000000000000002E-4</v>
      </c>
      <c r="E186" s="228">
        <f t="shared" si="177"/>
        <v>44020.044618629217</v>
      </c>
      <c r="F186" s="168">
        <f t="shared" si="150"/>
        <v>44019</v>
      </c>
      <c r="G186" s="228">
        <f t="shared" si="174"/>
        <v>0.38708605505235028</v>
      </c>
      <c r="H186" s="247"/>
      <c r="I186" s="247"/>
      <c r="J186" s="228"/>
      <c r="K186" s="228">
        <f t="shared" si="173"/>
        <v>0.38708605505235028</v>
      </c>
      <c r="L186" s="228">
        <f t="shared" si="178"/>
        <v>0.12611252898456415</v>
      </c>
      <c r="M186" s="245">
        <f t="shared" si="179"/>
        <v>41683.155400000047</v>
      </c>
      <c r="N186" s="273">
        <f t="shared" si="180"/>
        <v>6.8107181308253439E-2</v>
      </c>
      <c r="O186" s="252">
        <v>1</v>
      </c>
      <c r="P186">
        <f t="shared" si="176"/>
        <v>6.8107181308253439E-2</v>
      </c>
      <c r="Q186">
        <f t="shared" si="181"/>
        <v>6.8107181308253439E-2</v>
      </c>
      <c r="S186" s="285"/>
      <c r="T186" s="286"/>
      <c r="U186" s="286"/>
      <c r="V186" s="286"/>
      <c r="W186" s="286"/>
      <c r="X186" s="286"/>
      <c r="Y186" s="286"/>
      <c r="Z186" s="286"/>
      <c r="AA186" s="286"/>
      <c r="AB186" s="286"/>
      <c r="AC186" s="286"/>
      <c r="AD186" s="286"/>
      <c r="AE186">
        <f t="shared" si="182"/>
        <v>44019</v>
      </c>
      <c r="AF186" s="228">
        <f t="shared" si="183"/>
        <v>0.3873871169354014</v>
      </c>
      <c r="AG186" s="228">
        <f t="shared" si="184"/>
        <v>0.12581146710151303</v>
      </c>
      <c r="AH186" s="228">
        <f t="shared" si="185"/>
        <v>0.26097352606778612</v>
      </c>
      <c r="AI186" s="228">
        <f t="shared" si="186"/>
        <v>-3.0106188305112358E-4</v>
      </c>
      <c r="AJ186" s="228">
        <f t="shared" si="187"/>
        <v>9.0638257426288415E-8</v>
      </c>
      <c r="AK186">
        <f t="shared" si="188"/>
        <v>0.26097352606778612</v>
      </c>
      <c r="AL186" s="246">
        <f t="shared" si="189"/>
        <v>9.0638257426288415E-8</v>
      </c>
      <c r="AM186">
        <f t="shared" si="190"/>
        <v>0.26127458795083724</v>
      </c>
      <c r="AN186">
        <f t="shared" si="191"/>
        <v>1.3602121796732574</v>
      </c>
      <c r="AO186">
        <f t="shared" si="192"/>
        <v>0.81067515583973071</v>
      </c>
      <c r="AP186">
        <f t="shared" si="193"/>
        <v>7.3978784808998194E-2</v>
      </c>
      <c r="AQ186">
        <f t="shared" si="194"/>
        <v>0.20255900167800178</v>
      </c>
      <c r="AR186">
        <f t="shared" si="195"/>
        <v>0.10162722035929493</v>
      </c>
      <c r="AS186" s="228">
        <f t="shared" si="196"/>
        <v>12.704345861346173</v>
      </c>
      <c r="AT186" s="228">
        <f t="shared" si="196"/>
        <v>12.70427037934131</v>
      </c>
      <c r="AU186" s="228">
        <f t="shared" si="196"/>
        <v>12.704063150543666</v>
      </c>
      <c r="AV186" s="228">
        <f t="shared" si="196"/>
        <v>12.703494253791272</v>
      </c>
      <c r="AW186" s="228">
        <f t="shared" si="196"/>
        <v>12.701932713765549</v>
      </c>
      <c r="AX186" s="228">
        <f t="shared" si="196"/>
        <v>12.69764820729411</v>
      </c>
      <c r="AY186" s="228">
        <f t="shared" si="196"/>
        <v>12.685904703248701</v>
      </c>
      <c r="AZ186" s="228">
        <f t="shared" si="197"/>
        <v>12.653796487255397</v>
      </c>
    </row>
    <row r="187" spans="1:53" x14ac:dyDescent="0.2">
      <c r="A187" s="169" t="s">
        <v>811</v>
      </c>
      <c r="B187" s="170" t="s">
        <v>71</v>
      </c>
      <c r="C187" s="169">
        <v>56707.583699999843</v>
      </c>
      <c r="D187" s="169">
        <v>4.0000000000000002E-4</v>
      </c>
      <c r="E187" s="228">
        <f t="shared" si="177"/>
        <v>44036.043160913534</v>
      </c>
      <c r="F187" s="168">
        <f t="shared" si="150"/>
        <v>44035</v>
      </c>
      <c r="G187" s="228">
        <f t="shared" si="174"/>
        <v>0.3865458948421292</v>
      </c>
      <c r="H187" s="247"/>
      <c r="I187" s="247"/>
      <c r="J187" s="228"/>
      <c r="K187" s="228">
        <f t="shared" si="173"/>
        <v>0.3865458948421292</v>
      </c>
      <c r="L187" s="228">
        <f t="shared" si="178"/>
        <v>0.12616496146446241</v>
      </c>
      <c r="M187" s="245">
        <f t="shared" si="179"/>
        <v>41689.083699999843</v>
      </c>
      <c r="N187" s="273">
        <f t="shared" si="180"/>
        <v>6.7798230466624934E-2</v>
      </c>
      <c r="O187" s="252">
        <v>1</v>
      </c>
      <c r="P187">
        <f t="shared" si="176"/>
        <v>6.7798230466624934E-2</v>
      </c>
      <c r="Q187">
        <f t="shared" si="181"/>
        <v>6.7798230466624934E-2</v>
      </c>
      <c r="S187" s="285"/>
      <c r="T187" s="286">
        <v>2.1379413437766316E-9</v>
      </c>
      <c r="U187" s="286">
        <v>4.3913256135519606E-17</v>
      </c>
      <c r="V187" s="286">
        <v>7.4618945292836374E-27</v>
      </c>
      <c r="W187" s="286">
        <v>1.3020698461233513E-10</v>
      </c>
      <c r="X187" s="286">
        <v>1.2997457814520445E-8</v>
      </c>
      <c r="Y187" s="286">
        <v>2.2521314990282242E-3</v>
      </c>
      <c r="Z187" s="286">
        <v>7.9299313445978462E-3</v>
      </c>
      <c r="AA187" s="286">
        <v>3406.4774642705001</v>
      </c>
      <c r="AB187" s="286">
        <v>3.9087787516586497E-6</v>
      </c>
      <c r="AC187" s="286">
        <v>2.1647107200318912E-5</v>
      </c>
      <c r="AD187" s="286">
        <v>2.8997879909949654E-20</v>
      </c>
      <c r="AE187">
        <f t="shared" si="182"/>
        <v>44035</v>
      </c>
      <c r="AF187" s="228">
        <f t="shared" si="183"/>
        <v>0.38764966478673613</v>
      </c>
      <c r="AG187" s="228">
        <f t="shared" si="184"/>
        <v>0.12506119151985545</v>
      </c>
      <c r="AH187" s="228">
        <f t="shared" si="185"/>
        <v>0.26038093337766677</v>
      </c>
      <c r="AI187" s="228">
        <f t="shared" si="186"/>
        <v>-1.1037699446069249E-3</v>
      </c>
      <c r="AJ187" s="228">
        <f t="shared" si="187"/>
        <v>1.218308090617574E-6</v>
      </c>
      <c r="AK187">
        <f t="shared" si="188"/>
        <v>0.26038093337766677</v>
      </c>
      <c r="AL187" s="246">
        <f t="shared" si="189"/>
        <v>1.218308090617574E-6</v>
      </c>
      <c r="AM187">
        <f t="shared" si="190"/>
        <v>0.26148470332227375</v>
      </c>
      <c r="AN187">
        <f t="shared" si="191"/>
        <v>1.36009811101234</v>
      </c>
      <c r="AO187">
        <f t="shared" si="192"/>
        <v>0.8115736182837292</v>
      </c>
      <c r="AP187">
        <f t="shared" si="193"/>
        <v>7.4532042989036443E-2</v>
      </c>
      <c r="AQ187">
        <f t="shared" si="194"/>
        <v>0.20409516762868715</v>
      </c>
      <c r="AR187">
        <f t="shared" si="195"/>
        <v>0.10240329689791279</v>
      </c>
      <c r="AS187" s="228">
        <f t="shared" si="196"/>
        <v>12.70539613157989</v>
      </c>
      <c r="AT187" s="228">
        <f t="shared" si="196"/>
        <v>12.705320133341996</v>
      </c>
      <c r="AU187" s="228">
        <f t="shared" si="196"/>
        <v>12.705111456802882</v>
      </c>
      <c r="AV187" s="228">
        <f t="shared" si="196"/>
        <v>12.704538502416986</v>
      </c>
      <c r="AW187" s="228">
        <f t="shared" si="196"/>
        <v>12.702965599803017</v>
      </c>
      <c r="AX187" s="228">
        <f t="shared" si="196"/>
        <v>12.698649325555301</v>
      </c>
      <c r="AY187" s="228">
        <f t="shared" si="196"/>
        <v>12.686817314734309</v>
      </c>
      <c r="AZ187" s="228">
        <f t="shared" si="197"/>
        <v>12.654464423507005</v>
      </c>
    </row>
    <row r="188" spans="1:53" x14ac:dyDescent="0.2">
      <c r="A188" s="255" t="s">
        <v>810</v>
      </c>
      <c r="B188" s="213" t="s">
        <v>71</v>
      </c>
      <c r="C188" s="255">
        <v>57029.607499999998</v>
      </c>
      <c r="D188" s="255">
        <v>1E-4</v>
      </c>
      <c r="E188" s="228">
        <f t="shared" si="177"/>
        <v>44905.080048560456</v>
      </c>
      <c r="F188" s="168">
        <f t="shared" si="150"/>
        <v>44904</v>
      </c>
      <c r="G188" s="228">
        <f t="shared" si="174"/>
        <v>0.40021470500505529</v>
      </c>
      <c r="H188" s="247"/>
      <c r="I188" s="247"/>
      <c r="J188" s="228"/>
      <c r="K188" s="228">
        <f t="shared" si="173"/>
        <v>0.40021470500505529</v>
      </c>
      <c r="L188" s="228">
        <f t="shared" si="178"/>
        <v>0.12907469861545154</v>
      </c>
      <c r="M188" s="245">
        <f t="shared" si="179"/>
        <v>42011.107499999998</v>
      </c>
      <c r="N188" s="273">
        <f t="shared" si="180"/>
        <v>7.3516903064954384E-2</v>
      </c>
      <c r="O188" s="252">
        <v>1</v>
      </c>
      <c r="P188">
        <f t="shared" si="176"/>
        <v>7.3516903064954384E-2</v>
      </c>
      <c r="Q188">
        <f t="shared" si="181"/>
        <v>7.3516903064954384E-2</v>
      </c>
      <c r="S188" s="285"/>
      <c r="T188" s="286"/>
      <c r="U188" s="286"/>
      <c r="V188" s="286"/>
      <c r="W188" s="286"/>
      <c r="X188" s="286"/>
      <c r="Y188" s="286"/>
      <c r="Z188" s="286"/>
      <c r="AA188" s="286"/>
      <c r="AB188" s="286"/>
      <c r="AC188" s="286"/>
      <c r="AD188" s="286"/>
      <c r="AE188">
        <f t="shared" si="182"/>
        <v>44904</v>
      </c>
      <c r="AF188" s="228">
        <f t="shared" si="183"/>
        <v>0.40150460434609259</v>
      </c>
      <c r="AG188" s="228">
        <f t="shared" si="184"/>
        <v>0.12778479927441427</v>
      </c>
      <c r="AH188" s="228">
        <f t="shared" si="185"/>
        <v>0.27114000638960378</v>
      </c>
      <c r="AI188" s="228">
        <f t="shared" si="186"/>
        <v>-1.2898993410372928E-3</v>
      </c>
      <c r="AJ188" s="228">
        <f t="shared" si="187"/>
        <v>1.6638403100084421E-6</v>
      </c>
      <c r="AK188">
        <f t="shared" si="188"/>
        <v>0.27114000638960378</v>
      </c>
      <c r="AL188" s="246">
        <f t="shared" si="189"/>
        <v>1.6638403100084421E-6</v>
      </c>
      <c r="AM188">
        <f t="shared" si="190"/>
        <v>0.27242990573064102</v>
      </c>
      <c r="AN188">
        <f t="shared" si="191"/>
        <v>1.3526795963030833</v>
      </c>
      <c r="AO188">
        <f t="shared" si="192"/>
        <v>0.8572159204034312</v>
      </c>
      <c r="AP188">
        <f t="shared" si="193"/>
        <v>0.10412865762252596</v>
      </c>
      <c r="AQ188">
        <f t="shared" si="194"/>
        <v>0.28709333719863583</v>
      </c>
      <c r="AR188">
        <f t="shared" si="195"/>
        <v>0.14454082074534466</v>
      </c>
      <c r="AS188" s="228">
        <f t="shared" si="196"/>
        <v>12.762290755959279</v>
      </c>
      <c r="AT188" s="228">
        <f t="shared" si="196"/>
        <v>12.762188928545926</v>
      </c>
      <c r="AU188" s="228">
        <f t="shared" si="196"/>
        <v>12.761906633528419</v>
      </c>
      <c r="AV188" s="228">
        <f t="shared" si="196"/>
        <v>12.761124112609307</v>
      </c>
      <c r="AW188" s="228">
        <f t="shared" si="196"/>
        <v>12.758955596751504</v>
      </c>
      <c r="AX188" s="228">
        <f t="shared" si="196"/>
        <v>12.752950977177084</v>
      </c>
      <c r="AY188" s="228">
        <f t="shared" si="196"/>
        <v>12.73635893400521</v>
      </c>
      <c r="AZ188" s="228">
        <f t="shared" si="197"/>
        <v>12.690741711172437</v>
      </c>
      <c r="BA188" s="228"/>
    </row>
    <row r="189" spans="1:53" x14ac:dyDescent="0.2">
      <c r="A189" s="29" t="s">
        <v>863</v>
      </c>
      <c r="B189" s="213" t="s">
        <v>71</v>
      </c>
      <c r="C189" s="214">
        <v>57153.745699999999</v>
      </c>
      <c r="D189" s="169">
        <v>-2.0000000000000001E-4</v>
      </c>
      <c r="E189" s="228">
        <f t="shared" si="177"/>
        <v>45240.088439139166</v>
      </c>
      <c r="F189" s="168">
        <f t="shared" si="150"/>
        <v>45239</v>
      </c>
      <c r="G189" s="228">
        <f t="shared" si="174"/>
        <v>0.40332385500369128</v>
      </c>
      <c r="H189" s="247"/>
      <c r="I189" s="247"/>
      <c r="J189" s="228"/>
      <c r="K189" s="228">
        <f t="shared" si="173"/>
        <v>0.40332385500369128</v>
      </c>
      <c r="L189" s="228">
        <f t="shared" si="178"/>
        <v>0.13022891916905238</v>
      </c>
      <c r="M189" s="245">
        <f t="shared" si="179"/>
        <v>42135.245699999999</v>
      </c>
      <c r="N189" s="273">
        <f t="shared" si="180"/>
        <v>7.4580843978525532E-2</v>
      </c>
      <c r="O189" s="252">
        <v>1</v>
      </c>
      <c r="P189">
        <f t="shared" si="176"/>
        <v>7.4580843978525532E-2</v>
      </c>
      <c r="Q189">
        <f t="shared" si="181"/>
        <v>7.4580843978525532E-2</v>
      </c>
      <c r="S189" s="285"/>
      <c r="T189" s="286"/>
      <c r="U189" s="286"/>
      <c r="V189" s="286"/>
      <c r="W189" s="286"/>
      <c r="X189" s="286"/>
      <c r="Y189" s="286"/>
      <c r="Z189" s="286"/>
      <c r="AA189" s="286"/>
      <c r="AB189" s="286"/>
      <c r="AC189" s="286"/>
      <c r="AD189" s="286"/>
      <c r="AE189">
        <f t="shared" si="182"/>
        <v>45239</v>
      </c>
      <c r="AF189" s="228">
        <f t="shared" si="183"/>
        <v>0.40662852578780306</v>
      </c>
      <c r="AG189" s="228">
        <f t="shared" si="184"/>
        <v>0.1269242483849406</v>
      </c>
      <c r="AH189" s="228">
        <f t="shared" si="185"/>
        <v>0.2730949358346389</v>
      </c>
      <c r="AI189" s="228">
        <f t="shared" si="186"/>
        <v>-3.3046707841117851E-3</v>
      </c>
      <c r="AJ189" s="228">
        <f t="shared" si="187"/>
        <v>1.0920848991362E-5</v>
      </c>
      <c r="AK189">
        <f t="shared" si="188"/>
        <v>0.2730949358346389</v>
      </c>
      <c r="AL189" s="246">
        <f t="shared" si="189"/>
        <v>1.0920848991362E-5</v>
      </c>
      <c r="AM189">
        <f t="shared" si="190"/>
        <v>0.27639960661875068</v>
      </c>
      <c r="AN189">
        <f t="shared" si="191"/>
        <v>1.3491983399912866</v>
      </c>
      <c r="AO189">
        <f t="shared" si="192"/>
        <v>0.87312249389449959</v>
      </c>
      <c r="AP189">
        <f t="shared" si="193"/>
        <v>0.11526575525326199</v>
      </c>
      <c r="AQ189">
        <f t="shared" si="194"/>
        <v>0.31882581516195474</v>
      </c>
      <c r="AR189">
        <f t="shared" si="195"/>
        <v>0.16077713547227376</v>
      </c>
      <c r="AS189" s="228">
        <f t="shared" si="196"/>
        <v>12.78413366232544</v>
      </c>
      <c r="AT189" s="228">
        <f t="shared" si="196"/>
        <v>12.784023175926828</v>
      </c>
      <c r="AU189" s="228">
        <f t="shared" si="196"/>
        <v>12.78371547162604</v>
      </c>
      <c r="AV189" s="228">
        <f t="shared" si="196"/>
        <v>12.782858626128125</v>
      </c>
      <c r="AW189" s="228">
        <f t="shared" si="196"/>
        <v>12.780473468908149</v>
      </c>
      <c r="AX189" s="228">
        <f t="shared" si="196"/>
        <v>12.773840490595569</v>
      </c>
      <c r="AY189" s="228">
        <f t="shared" si="196"/>
        <v>12.755442178493571</v>
      </c>
      <c r="AZ189" s="228">
        <f t="shared" si="197"/>
        <v>12.704726626440468</v>
      </c>
    </row>
    <row r="190" spans="1:53" x14ac:dyDescent="0.2">
      <c r="A190" s="29" t="s">
        <v>864</v>
      </c>
      <c r="B190" s="213" t="s">
        <v>71</v>
      </c>
      <c r="C190" s="214">
        <v>57531.725899999998</v>
      </c>
      <c r="D190" s="255">
        <v>-5.0000000000000001E-4</v>
      </c>
      <c r="E190" s="228">
        <f t="shared" si="177"/>
        <v>46260.133344515736</v>
      </c>
      <c r="F190" s="168">
        <f t="shared" si="150"/>
        <v>46259</v>
      </c>
      <c r="G190" s="228">
        <f t="shared" si="174"/>
        <v>0.41996365499653621</v>
      </c>
      <c r="H190" s="247"/>
      <c r="I190" s="247"/>
      <c r="J190" s="228"/>
      <c r="K190" s="228">
        <f t="shared" si="173"/>
        <v>0.41996365499653621</v>
      </c>
      <c r="L190" s="228">
        <f t="shared" si="178"/>
        <v>0.13385468017970967</v>
      </c>
      <c r="M190" s="245">
        <f t="shared" si="179"/>
        <v>42513.225899999998</v>
      </c>
      <c r="N190" s="273">
        <f t="shared" si="180"/>
        <v>8.1858345470735464E-2</v>
      </c>
      <c r="O190" s="252">
        <v>1</v>
      </c>
      <c r="P190">
        <f t="shared" si="176"/>
        <v>8.1858345470735464E-2</v>
      </c>
      <c r="Q190">
        <f t="shared" si="181"/>
        <v>8.1858345470735464E-2</v>
      </c>
      <c r="S190" s="285"/>
      <c r="T190" s="286"/>
      <c r="U190" s="286"/>
      <c r="V190" s="286"/>
      <c r="W190" s="286"/>
      <c r="X190" s="286"/>
      <c r="Y190" s="286"/>
      <c r="Z190" s="286"/>
      <c r="AA190" s="286"/>
      <c r="AB190" s="286"/>
      <c r="AC190" s="286"/>
      <c r="AD190" s="286"/>
      <c r="AE190">
        <f t="shared" si="182"/>
        <v>46259</v>
      </c>
      <c r="AF190" s="228">
        <f t="shared" si="183"/>
        <v>0.42146044187808351</v>
      </c>
      <c r="AG190" s="228">
        <f t="shared" si="184"/>
        <v>0.13235789329816233</v>
      </c>
      <c r="AH190" s="228">
        <f t="shared" si="185"/>
        <v>0.28610897481682651</v>
      </c>
      <c r="AI190" s="228">
        <f t="shared" si="186"/>
        <v>-1.4967868815473073E-3</v>
      </c>
      <c r="AJ190" s="228">
        <f t="shared" si="187"/>
        <v>2.2403709687721132E-6</v>
      </c>
      <c r="AK190">
        <f t="shared" si="188"/>
        <v>0.28610897481682651</v>
      </c>
      <c r="AL190" s="246">
        <f t="shared" si="189"/>
        <v>2.2403709687721132E-6</v>
      </c>
      <c r="AM190">
        <f t="shared" si="190"/>
        <v>0.28760576169837387</v>
      </c>
      <c r="AN190">
        <f t="shared" si="191"/>
        <v>1.3366147469825023</v>
      </c>
      <c r="AO190">
        <f t="shared" si="192"/>
        <v>0.91563299196484271</v>
      </c>
      <c r="AP190">
        <f t="shared" si="193"/>
        <v>0.14804116691204861</v>
      </c>
      <c r="AQ190">
        <f t="shared" si="194"/>
        <v>0.41433432631844297</v>
      </c>
      <c r="AR190">
        <f t="shared" si="195"/>
        <v>0.21018269178422375</v>
      </c>
      <c r="AS190" s="228">
        <f t="shared" si="196"/>
        <v>12.850258785401305</v>
      </c>
      <c r="AT190" s="228">
        <f t="shared" si="196"/>
        <v>12.850127049829453</v>
      </c>
      <c r="AU190" s="228">
        <f t="shared" si="196"/>
        <v>12.84975390806701</v>
      </c>
      <c r="AV190" s="228">
        <f t="shared" si="196"/>
        <v>12.848697201732822</v>
      </c>
      <c r="AW190" s="228">
        <f t="shared" si="196"/>
        <v>12.845706449608722</v>
      </c>
      <c r="AX190" s="228">
        <f t="shared" si="196"/>
        <v>12.837255632898733</v>
      </c>
      <c r="AY190" s="228">
        <f t="shared" si="196"/>
        <v>12.813481134752285</v>
      </c>
      <c r="AZ190" s="228">
        <f t="shared" si="197"/>
        <v>12.747307562480447</v>
      </c>
    </row>
    <row r="191" spans="1:53" x14ac:dyDescent="0.2">
      <c r="A191" s="4" t="s">
        <v>868</v>
      </c>
      <c r="B191" s="228"/>
      <c r="C191" s="256">
        <v>58606.749499999998</v>
      </c>
      <c r="D191" s="256">
        <v>2.0000000000000001E-4</v>
      </c>
      <c r="E191" s="228">
        <f t="shared" si="177"/>
        <v>49161.270352061576</v>
      </c>
      <c r="F191" s="224">
        <f>ROUND(2*E191,0)/2-1.5</f>
        <v>49160</v>
      </c>
      <c r="G191" s="228">
        <f t="shared" si="174"/>
        <v>0.47073214500414906</v>
      </c>
      <c r="H191" s="247"/>
      <c r="I191" s="247"/>
      <c r="J191" s="228"/>
      <c r="K191" s="228">
        <f t="shared" si="173"/>
        <v>0.47073214500414906</v>
      </c>
      <c r="L191" s="228">
        <f t="shared" si="178"/>
        <v>0.14508375094070908</v>
      </c>
      <c r="M191" s="245">
        <f t="shared" si="179"/>
        <v>43588.249499999998</v>
      </c>
      <c r="N191" s="273">
        <f t="shared" si="180"/>
        <v>0.1060468765560975</v>
      </c>
      <c r="O191" s="252">
        <v>1</v>
      </c>
      <c r="P191">
        <f t="shared" si="176"/>
        <v>0.1060468765560975</v>
      </c>
      <c r="Q191">
        <f t="shared" si="181"/>
        <v>0.1060468765560975</v>
      </c>
      <c r="S191" s="285"/>
      <c r="T191" s="286"/>
      <c r="U191" s="286"/>
      <c r="V191" s="286"/>
      <c r="W191" s="286"/>
      <c r="X191" s="286"/>
      <c r="Y191" s="286"/>
      <c r="Z191" s="286"/>
      <c r="AA191" s="286"/>
      <c r="AB191" s="286"/>
      <c r="AC191" s="286"/>
      <c r="AD191" s="286"/>
      <c r="AE191">
        <f t="shared" si="182"/>
        <v>49160</v>
      </c>
      <c r="AF191" s="228">
        <f t="shared" si="183"/>
        <v>0.45711610639455053</v>
      </c>
      <c r="AG191" s="228">
        <f t="shared" si="184"/>
        <v>0.15869978955030761</v>
      </c>
      <c r="AH191" s="228">
        <f t="shared" si="185"/>
        <v>0.32564839406343998</v>
      </c>
      <c r="AI191" s="228">
        <f t="shared" si="186"/>
        <v>1.3616038609598535E-2</v>
      </c>
      <c r="AJ191" s="228">
        <f t="shared" si="187"/>
        <v>1.8539650741807801E-4</v>
      </c>
      <c r="AK191">
        <f t="shared" si="188"/>
        <v>0.32564839406343998</v>
      </c>
      <c r="AL191" s="246">
        <f t="shared" si="189"/>
        <v>1.8539650741807801E-4</v>
      </c>
      <c r="AM191">
        <f t="shared" si="190"/>
        <v>0.31203235545384145</v>
      </c>
      <c r="AN191">
        <f t="shared" si="191"/>
        <v>1.2872868343698083</v>
      </c>
      <c r="AO191">
        <f t="shared" si="192"/>
        <v>0.98817932638039485</v>
      </c>
      <c r="AP191">
        <f t="shared" si="193"/>
        <v>0.22954727135069475</v>
      </c>
      <c r="AQ191">
        <f t="shared" si="194"/>
        <v>0.67414170387299044</v>
      </c>
      <c r="AR191">
        <f t="shared" si="195"/>
        <v>0.35044460818811907</v>
      </c>
      <c r="AS191" s="228">
        <f t="shared" ref="AS191:AY200" si="198">$AZ191+$AG$7*SIN(AT191)</f>
        <v>13.034188669261924</v>
      </c>
      <c r="AT191" s="228">
        <f t="shared" si="198"/>
        <v>13.034041226140165</v>
      </c>
      <c r="AU191" s="228">
        <f t="shared" si="198"/>
        <v>13.033592089289453</v>
      </c>
      <c r="AV191" s="228">
        <f t="shared" si="198"/>
        <v>13.032224568306891</v>
      </c>
      <c r="AW191" s="228">
        <f t="shared" si="198"/>
        <v>13.028066540464774</v>
      </c>
      <c r="AX191" s="228">
        <f t="shared" si="198"/>
        <v>13.015476031118293</v>
      </c>
      <c r="AY191" s="228">
        <f t="shared" si="198"/>
        <v>12.97780171858574</v>
      </c>
      <c r="AZ191" s="228">
        <f t="shared" si="197"/>
        <v>12.868412754100031</v>
      </c>
      <c r="BA191" s="228"/>
    </row>
    <row r="192" spans="1:53" x14ac:dyDescent="0.2">
      <c r="A192" s="228" t="s">
        <v>3</v>
      </c>
      <c r="B192" s="228" t="s">
        <v>71</v>
      </c>
      <c r="C192" s="256">
        <v>56384.447099999998</v>
      </c>
      <c r="D192" s="256">
        <v>2.0000000000000001E-4</v>
      </c>
      <c r="E192" s="228">
        <v>43164.003190114672</v>
      </c>
      <c r="F192" s="228">
        <v>43163</v>
      </c>
      <c r="G192" s="228">
        <f t="shared" si="174"/>
        <v>0.37173461500060512</v>
      </c>
      <c r="H192" s="228"/>
      <c r="I192" s="228"/>
      <c r="J192" s="228"/>
      <c r="K192" s="228">
        <v>0.37173461500060512</v>
      </c>
      <c r="L192" s="228">
        <f t="shared" si="178"/>
        <v>0.12336756483983327</v>
      </c>
      <c r="M192" s="245">
        <f t="shared" si="179"/>
        <v>41365.947099999998</v>
      </c>
      <c r="N192" s="273">
        <f t="shared" si="180"/>
        <v>6.1686191605563358E-2</v>
      </c>
      <c r="O192" s="252">
        <v>1</v>
      </c>
      <c r="P192">
        <f t="shared" si="176"/>
        <v>6.1686191605563358E-2</v>
      </c>
      <c r="Q192">
        <f t="shared" si="181"/>
        <v>6.1686191605563358E-2</v>
      </c>
      <c r="S192" s="285"/>
      <c r="T192" s="286"/>
      <c r="U192" s="286"/>
      <c r="V192" s="286"/>
      <c r="W192" s="286"/>
      <c r="X192" s="286"/>
      <c r="Y192" s="286"/>
      <c r="Z192" s="286"/>
      <c r="AA192" s="286"/>
      <c r="AB192" s="286"/>
      <c r="AC192" s="286"/>
      <c r="AD192" s="286"/>
      <c r="AE192">
        <f t="shared" si="182"/>
        <v>43163</v>
      </c>
      <c r="AF192" s="228">
        <f t="shared" si="183"/>
        <v>0.3729631934668638</v>
      </c>
      <c r="AG192" s="228">
        <f t="shared" si="184"/>
        <v>0.12213898637357462</v>
      </c>
      <c r="AH192" s="228">
        <f t="shared" si="185"/>
        <v>0.24836705016077185</v>
      </c>
      <c r="AI192" s="228">
        <f t="shared" si="186"/>
        <v>-1.2285784662586785E-3</v>
      </c>
      <c r="AJ192" s="228">
        <f t="shared" si="187"/>
        <v>1.5094050477545269E-6</v>
      </c>
      <c r="AK192">
        <f t="shared" si="188"/>
        <v>0.24836705016077185</v>
      </c>
      <c r="AL192" s="246">
        <f t="shared" si="189"/>
        <v>1.5094050477545269E-6</v>
      </c>
      <c r="AM192">
        <f t="shared" si="190"/>
        <v>0.2495956286270305</v>
      </c>
      <c r="AN192">
        <f t="shared" si="191"/>
        <v>1.3650837688996751</v>
      </c>
      <c r="AO192">
        <f t="shared" si="192"/>
        <v>0.75966314093425946</v>
      </c>
      <c r="AP192">
        <f t="shared" si="193"/>
        <v>4.4039944059725555E-2</v>
      </c>
      <c r="AQ192">
        <f t="shared" si="194"/>
        <v>0.12004963680675626</v>
      </c>
      <c r="AR192">
        <f t="shared" si="195"/>
        <v>6.0097011832937142E-2</v>
      </c>
      <c r="AS192" s="228">
        <f t="shared" si="198"/>
        <v>12.648046195572512</v>
      </c>
      <c r="AT192" s="228">
        <f t="shared" si="198"/>
        <v>12.648000036241008</v>
      </c>
      <c r="AU192" s="228">
        <f t="shared" si="198"/>
        <v>12.647874092602493</v>
      </c>
      <c r="AV192" s="228">
        <f t="shared" si="198"/>
        <v>12.647530467692011</v>
      </c>
      <c r="AW192" s="228">
        <f t="shared" si="198"/>
        <v>12.646592969430424</v>
      </c>
      <c r="AX192" s="228">
        <f t="shared" si="198"/>
        <v>12.644035586852651</v>
      </c>
      <c r="AY192" s="228">
        <f t="shared" si="198"/>
        <v>12.637061892155955</v>
      </c>
      <c r="AZ192" s="228">
        <f t="shared" si="197"/>
        <v>12.618061897794396</v>
      </c>
    </row>
    <row r="193" spans="1:53" x14ac:dyDescent="0.2">
      <c r="A193" s="228" t="s">
        <v>3</v>
      </c>
      <c r="B193" s="228" t="s">
        <v>71</v>
      </c>
      <c r="C193" s="256">
        <v>56387.412300000004</v>
      </c>
      <c r="D193" s="256">
        <v>2.0000000000000001E-4</v>
      </c>
      <c r="E193" s="228">
        <v>43172.005294863622</v>
      </c>
      <c r="F193" s="228">
        <v>43171</v>
      </c>
      <c r="G193" s="228">
        <f t="shared" si="174"/>
        <v>0.37251453500357457</v>
      </c>
      <c r="H193" s="228"/>
      <c r="I193" s="228"/>
      <c r="J193" s="228"/>
      <c r="K193" s="228">
        <v>0.37251453500357457</v>
      </c>
      <c r="L193" s="228">
        <f t="shared" si="178"/>
        <v>0.12339267181896504</v>
      </c>
      <c r="M193" s="245">
        <f t="shared" si="179"/>
        <v>41368.912300000004</v>
      </c>
      <c r="N193" s="273">
        <f t="shared" si="180"/>
        <v>6.2061702716571306E-2</v>
      </c>
      <c r="O193" s="252">
        <v>1</v>
      </c>
      <c r="P193">
        <f t="shared" si="176"/>
        <v>6.2061702716571306E-2</v>
      </c>
      <c r="Q193">
        <f t="shared" si="181"/>
        <v>6.2061702716571306E-2</v>
      </c>
      <c r="S193" s="285"/>
      <c r="T193" s="286"/>
      <c r="U193" s="286"/>
      <c r="V193" s="286"/>
      <c r="W193" s="286"/>
      <c r="X193" s="286"/>
      <c r="Y193" s="286"/>
      <c r="Z193" s="286"/>
      <c r="AA193" s="286"/>
      <c r="AB193" s="286"/>
      <c r="AC193" s="286"/>
      <c r="AD193" s="286"/>
      <c r="AE193">
        <f t="shared" si="182"/>
        <v>43171</v>
      </c>
      <c r="AF193" s="228">
        <f t="shared" si="183"/>
        <v>0.37310135208945167</v>
      </c>
      <c r="AG193" s="228">
        <f t="shared" si="184"/>
        <v>0.12280585473308794</v>
      </c>
      <c r="AH193" s="228">
        <f t="shared" si="185"/>
        <v>0.24912186318460952</v>
      </c>
      <c r="AI193" s="228">
        <f t="shared" si="186"/>
        <v>-5.8681708587710046E-4</v>
      </c>
      <c r="AJ193" s="228">
        <f t="shared" si="187"/>
        <v>3.4435429227729232E-7</v>
      </c>
      <c r="AK193">
        <f t="shared" si="188"/>
        <v>0.24912186318460952</v>
      </c>
      <c r="AL193" s="246">
        <f t="shared" si="189"/>
        <v>3.4435429227729232E-7</v>
      </c>
      <c r="AM193">
        <f t="shared" si="190"/>
        <v>0.24970868027048662</v>
      </c>
      <c r="AN193">
        <f t="shared" si="191"/>
        <v>1.365049589875825</v>
      </c>
      <c r="AO193">
        <f t="shared" si="192"/>
        <v>0.76016600571240989</v>
      </c>
      <c r="AP193">
        <f t="shared" si="193"/>
        <v>4.4322363635833965E-2</v>
      </c>
      <c r="AQ193">
        <f t="shared" si="194"/>
        <v>0.12082324770572134</v>
      </c>
      <c r="AR193">
        <f t="shared" si="195"/>
        <v>6.0485223332310968E-2</v>
      </c>
      <c r="AS193" s="228">
        <f t="shared" si="198"/>
        <v>12.648573207083908</v>
      </c>
      <c r="AT193" s="228">
        <f t="shared" si="198"/>
        <v>12.648526760431904</v>
      </c>
      <c r="AU193" s="228">
        <f t="shared" si="198"/>
        <v>12.648400027382056</v>
      </c>
      <c r="AV193" s="228">
        <f t="shared" si="198"/>
        <v>12.648054233798735</v>
      </c>
      <c r="AW193" s="228">
        <f t="shared" si="198"/>
        <v>12.647110778971355</v>
      </c>
      <c r="AX193" s="228">
        <f t="shared" si="198"/>
        <v>12.644537043491852</v>
      </c>
      <c r="AY193" s="228">
        <f t="shared" si="198"/>
        <v>12.637518505427789</v>
      </c>
      <c r="AZ193" s="228">
        <f t="shared" si="197"/>
        <v>12.618395865920199</v>
      </c>
    </row>
    <row r="194" spans="1:53" x14ac:dyDescent="0.2">
      <c r="A194" s="228" t="s">
        <v>3</v>
      </c>
      <c r="B194" s="228" t="s">
        <v>65</v>
      </c>
      <c r="C194" s="256">
        <v>56387.599800000004</v>
      </c>
      <c r="D194" s="256">
        <v>1E-4</v>
      </c>
      <c r="E194" s="228">
        <v>43172.511296023891</v>
      </c>
      <c r="F194" s="228">
        <v>43171.5</v>
      </c>
      <c r="G194" s="228">
        <f t="shared" si="174"/>
        <v>0.37473828000656795</v>
      </c>
      <c r="H194" s="228"/>
      <c r="I194" s="228"/>
      <c r="J194" s="228"/>
      <c r="K194" s="228">
        <v>0.37473828000656795</v>
      </c>
      <c r="L194" s="228">
        <f t="shared" si="178"/>
        <v>0.12339424134777405</v>
      </c>
      <c r="M194" s="245">
        <f t="shared" si="179"/>
        <v>41369.099800000004</v>
      </c>
      <c r="N194" s="273">
        <f t="shared" si="180"/>
        <v>6.3173825769313283E-2</v>
      </c>
      <c r="O194" s="252">
        <v>1</v>
      </c>
      <c r="P194">
        <f t="shared" si="176"/>
        <v>6.3173825769313283E-2</v>
      </c>
      <c r="Q194">
        <f t="shared" si="181"/>
        <v>6.3173825769313283E-2</v>
      </c>
      <c r="S194" s="285"/>
      <c r="T194" s="286">
        <v>6.8171208774688296E-12</v>
      </c>
      <c r="U194" s="286">
        <v>8.3946132084888416E-22</v>
      </c>
      <c r="V194" s="286">
        <v>2.3765517958047106E-28</v>
      </c>
      <c r="W194" s="286">
        <v>6.7654391337423055E-15</v>
      </c>
      <c r="X194" s="286">
        <v>4.6414158176903558E-8</v>
      </c>
      <c r="Y194" s="286">
        <v>2.3907629654788124E-7</v>
      </c>
      <c r="Z194" s="286">
        <v>4.3207648757996357E-9</v>
      </c>
      <c r="AA194" s="286">
        <v>5.4530833404738424E-2</v>
      </c>
      <c r="AB194" s="286">
        <v>2.0309666821642242E-10</v>
      </c>
      <c r="AC194" s="286">
        <v>4.0387504198647718E-9</v>
      </c>
      <c r="AD194" s="286">
        <v>9.2355853200525524E-22</v>
      </c>
      <c r="AE194">
        <f t="shared" si="182"/>
        <v>43171.5</v>
      </c>
      <c r="AF194" s="228">
        <f t="shared" si="183"/>
        <v>0.37310998495046638</v>
      </c>
      <c r="AG194" s="228">
        <f t="shared" si="184"/>
        <v>0.12502253640387562</v>
      </c>
      <c r="AH194" s="228">
        <f t="shared" si="185"/>
        <v>0.2513440386587939</v>
      </c>
      <c r="AI194" s="228">
        <f t="shared" si="186"/>
        <v>1.6282950561015697E-3</v>
      </c>
      <c r="AJ194" s="228">
        <f t="shared" si="187"/>
        <v>2.6513447897248138E-6</v>
      </c>
      <c r="AK194">
        <f t="shared" si="188"/>
        <v>0.2513440386587939</v>
      </c>
      <c r="AL194" s="246">
        <f t="shared" si="189"/>
        <v>2.6513447897248138E-6</v>
      </c>
      <c r="AM194">
        <f t="shared" si="190"/>
        <v>0.24971574360269233</v>
      </c>
      <c r="AN194">
        <f t="shared" si="191"/>
        <v>1.3650474464894427</v>
      </c>
      <c r="AO194">
        <f t="shared" si="192"/>
        <v>0.76019741882657055</v>
      </c>
      <c r="AP194">
        <f t="shared" si="193"/>
        <v>4.4340013512770338E-2</v>
      </c>
      <c r="AQ194">
        <f t="shared" si="194"/>
        <v>0.12087159710601696</v>
      </c>
      <c r="AR194">
        <f t="shared" si="195"/>
        <v>6.050948651016911E-2</v>
      </c>
      <c r="AS194" s="228">
        <f t="shared" si="198"/>
        <v>12.648606144869431</v>
      </c>
      <c r="AT194" s="228">
        <f t="shared" si="198"/>
        <v>12.648559680266796</v>
      </c>
      <c r="AU194" s="228">
        <f t="shared" si="198"/>
        <v>12.648432897894137</v>
      </c>
      <c r="AV194" s="228">
        <f t="shared" si="198"/>
        <v>12.648086968801444</v>
      </c>
      <c r="AW194" s="228">
        <f t="shared" si="198"/>
        <v>12.647143141752681</v>
      </c>
      <c r="AX194" s="228">
        <f t="shared" si="198"/>
        <v>12.644568384325273</v>
      </c>
      <c r="AY194" s="228">
        <f t="shared" si="198"/>
        <v>12.637547043686604</v>
      </c>
      <c r="AZ194" s="228">
        <f t="shared" si="197"/>
        <v>12.618416738928062</v>
      </c>
    </row>
    <row r="195" spans="1:53" x14ac:dyDescent="0.2">
      <c r="A195" s="228" t="s">
        <v>3</v>
      </c>
      <c r="B195" s="228" t="s">
        <v>65</v>
      </c>
      <c r="C195" s="256">
        <v>56448.371099999997</v>
      </c>
      <c r="D195" s="256">
        <v>2.0000000000000001E-4</v>
      </c>
      <c r="E195" s="228">
        <v>43336.513153682317</v>
      </c>
      <c r="F195" s="228">
        <v>43335.5</v>
      </c>
      <c r="G195" s="228">
        <f t="shared" si="174"/>
        <v>0.37542663999920478</v>
      </c>
      <c r="H195" s="228"/>
      <c r="I195" s="228"/>
      <c r="J195" s="228"/>
      <c r="K195" s="228">
        <v>0.37542663999920478</v>
      </c>
      <c r="L195" s="228">
        <f t="shared" si="178"/>
        <v>0.1239112216254927</v>
      </c>
      <c r="M195" s="245">
        <f t="shared" si="179"/>
        <v>41429.871099999997</v>
      </c>
      <c r="N195" s="273">
        <f t="shared" si="180"/>
        <v>6.3260005679703413E-2</v>
      </c>
      <c r="O195" s="252">
        <v>1</v>
      </c>
      <c r="P195">
        <f t="shared" si="176"/>
        <v>6.3260005679703413E-2</v>
      </c>
      <c r="Q195">
        <f t="shared" si="181"/>
        <v>6.3260005679703413E-2</v>
      </c>
      <c r="S195" s="285"/>
      <c r="T195" s="286">
        <v>7.8326634835977951E-12</v>
      </c>
      <c r="U195" s="286">
        <v>8.9726905662577625E-22</v>
      </c>
      <c r="V195" s="286">
        <v>2.5386698055797007E-28</v>
      </c>
      <c r="W195" s="286">
        <v>7.0766816897762823E-15</v>
      </c>
      <c r="X195" s="286">
        <v>4.7287574315520563E-8</v>
      </c>
      <c r="Y195" s="286">
        <v>2.3043652139820898E-7</v>
      </c>
      <c r="Z195" s="286">
        <v>4.1101183554002707E-9</v>
      </c>
      <c r="AA195" s="286">
        <v>4.7863335406038196E-2</v>
      </c>
      <c r="AB195" s="286">
        <v>2.1244008633213393E-10</v>
      </c>
      <c r="AC195" s="286">
        <v>3.9257767085553395E-9</v>
      </c>
      <c r="AD195" s="286">
        <v>9.8655967146463869E-22</v>
      </c>
      <c r="AE195">
        <f t="shared" si="182"/>
        <v>43335.5</v>
      </c>
      <c r="AF195" s="228">
        <f t="shared" si="183"/>
        <v>0.37592846596876084</v>
      </c>
      <c r="AG195" s="228">
        <f t="shared" si="184"/>
        <v>0.12340939565593662</v>
      </c>
      <c r="AH195" s="228">
        <f t="shared" si="185"/>
        <v>0.25151541837371205</v>
      </c>
      <c r="AI195" s="228">
        <f t="shared" si="186"/>
        <v>-5.0182596955605785E-4</v>
      </c>
      <c r="AJ195" s="228">
        <f t="shared" si="187"/>
        <v>2.5182930372087751E-7</v>
      </c>
      <c r="AK195">
        <f t="shared" si="188"/>
        <v>0.25151541837371205</v>
      </c>
      <c r="AL195" s="246">
        <f t="shared" si="189"/>
        <v>2.5182930372087751E-7</v>
      </c>
      <c r="AM195">
        <f t="shared" si="190"/>
        <v>0.25201724434326817</v>
      </c>
      <c r="AN195">
        <f t="shared" si="191"/>
        <v>1.3642988283635871</v>
      </c>
      <c r="AO195">
        <f t="shared" si="192"/>
        <v>0.77039918737474267</v>
      </c>
      <c r="AP195">
        <f t="shared" si="193"/>
        <v>5.0120241815985449E-2</v>
      </c>
      <c r="AQ195">
        <f t="shared" si="194"/>
        <v>0.13672170148063839</v>
      </c>
      <c r="AR195">
        <f t="shared" si="195"/>
        <v>6.8467538284557039E-2</v>
      </c>
      <c r="AS195" s="228">
        <f t="shared" si="198"/>
        <v>12.659406858671556</v>
      </c>
      <c r="AT195" s="228">
        <f t="shared" si="198"/>
        <v>12.659354551941078</v>
      </c>
      <c r="AU195" s="228">
        <f t="shared" si="198"/>
        <v>12.659211693708194</v>
      </c>
      <c r="AV195" s="228">
        <f t="shared" si="198"/>
        <v>12.658821534190448</v>
      </c>
      <c r="AW195" s="228">
        <f t="shared" si="198"/>
        <v>12.657756042902482</v>
      </c>
      <c r="AX195" s="228">
        <f t="shared" si="198"/>
        <v>12.654846806327683</v>
      </c>
      <c r="AY195" s="228">
        <f t="shared" si="198"/>
        <v>12.646907123229562</v>
      </c>
      <c r="AZ195" s="228">
        <f t="shared" si="197"/>
        <v>12.625263085507038</v>
      </c>
    </row>
    <row r="196" spans="1:53" x14ac:dyDescent="0.2">
      <c r="A196" s="228" t="s">
        <v>862</v>
      </c>
      <c r="B196" s="228" t="s">
        <v>65</v>
      </c>
      <c r="C196" s="256">
        <v>57067.591840000001</v>
      </c>
      <c r="D196" s="256">
        <v>1E-3</v>
      </c>
      <c r="E196" s="228">
        <v>45007.58735582442</v>
      </c>
      <c r="F196" s="228">
        <v>45006.5</v>
      </c>
      <c r="G196" s="228">
        <f t="shared" si="174"/>
        <v>0.40292243000294548</v>
      </c>
      <c r="H196" s="228"/>
      <c r="I196" s="228"/>
      <c r="J196" s="228"/>
      <c r="K196" s="228">
        <v>0.40292243000294548</v>
      </c>
      <c r="L196" s="228">
        <f t="shared" si="178"/>
        <v>0.12942593449703088</v>
      </c>
      <c r="M196" s="245">
        <f t="shared" si="179"/>
        <v>42049.091840000001</v>
      </c>
      <c r="N196" s="273">
        <f t="shared" si="180"/>
        <v>7.480033305401676E-2</v>
      </c>
      <c r="O196" s="252">
        <v>1</v>
      </c>
      <c r="P196">
        <f t="shared" si="176"/>
        <v>7.480033305401676E-2</v>
      </c>
      <c r="Q196">
        <f t="shared" si="181"/>
        <v>7.480033305401676E-2</v>
      </c>
      <c r="S196" s="285"/>
      <c r="T196" s="286"/>
      <c r="U196" s="286"/>
      <c r="V196" s="286"/>
      <c r="W196" s="286"/>
      <c r="X196" s="286"/>
      <c r="Y196" s="286"/>
      <c r="Z196" s="286"/>
      <c r="AA196" s="286"/>
      <c r="AB196" s="286"/>
      <c r="AC196" s="286"/>
      <c r="AD196" s="286"/>
      <c r="AE196">
        <f t="shared" si="182"/>
        <v>45006.5</v>
      </c>
      <c r="AF196" s="228">
        <f t="shared" si="183"/>
        <v>0.40308541558185412</v>
      </c>
      <c r="AG196" s="228">
        <f t="shared" si="184"/>
        <v>0.12926294891812223</v>
      </c>
      <c r="AH196" s="228">
        <f t="shared" si="185"/>
        <v>0.27349649550591459</v>
      </c>
      <c r="AI196" s="228">
        <f t="shared" si="186"/>
        <v>-1.6298557890864762E-4</v>
      </c>
      <c r="AJ196" s="228">
        <f t="shared" si="187"/>
        <v>2.6564298932187E-8</v>
      </c>
      <c r="AK196">
        <f t="shared" si="188"/>
        <v>0.27349649550591459</v>
      </c>
      <c r="AL196" s="246">
        <f t="shared" si="189"/>
        <v>2.6564298932187E-8</v>
      </c>
      <c r="AM196">
        <f t="shared" si="190"/>
        <v>0.27365948108482324</v>
      </c>
      <c r="AN196">
        <f t="shared" si="191"/>
        <v>1.3516501362046585</v>
      </c>
      <c r="AO196">
        <f t="shared" si="192"/>
        <v>0.86218395918192681</v>
      </c>
      <c r="AP196">
        <f t="shared" si="193"/>
        <v>0.10755397107508538</v>
      </c>
      <c r="AQ196">
        <f t="shared" si="194"/>
        <v>0.29681970906930555</v>
      </c>
      <c r="AR196">
        <f t="shared" si="195"/>
        <v>0.14950914014202166</v>
      </c>
      <c r="AS196" s="228">
        <f t="shared" si="198"/>
        <v>12.768979918444934</v>
      </c>
      <c r="AT196" s="228">
        <f t="shared" si="198"/>
        <v>12.768875359017052</v>
      </c>
      <c r="AU196" s="228">
        <f t="shared" si="198"/>
        <v>12.768585099123642</v>
      </c>
      <c r="AV196" s="228">
        <f t="shared" si="198"/>
        <v>12.767779419988182</v>
      </c>
      <c r="AW196" s="228">
        <f t="shared" si="198"/>
        <v>12.765543775798019</v>
      </c>
      <c r="AX196" s="228">
        <f t="shared" si="198"/>
        <v>12.759345426090512</v>
      </c>
      <c r="AY196" s="228">
        <f t="shared" si="198"/>
        <v>12.742198830551423</v>
      </c>
      <c r="AZ196" s="228">
        <f t="shared" si="197"/>
        <v>12.695020677784298</v>
      </c>
    </row>
    <row r="197" spans="1:53" x14ac:dyDescent="0.2">
      <c r="A197" s="228" t="s">
        <v>4</v>
      </c>
      <c r="B197" s="228" t="s">
        <v>71</v>
      </c>
      <c r="C197" s="256">
        <v>57119.469899999996</v>
      </c>
      <c r="D197" s="256" t="s">
        <v>7</v>
      </c>
      <c r="E197" s="228">
        <v>45147.589268103991</v>
      </c>
      <c r="F197" s="228">
        <v>45146.5</v>
      </c>
      <c r="G197" s="228">
        <f t="shared" si="174"/>
        <v>0.40363102999981493</v>
      </c>
      <c r="H197" s="228"/>
      <c r="I197" s="228"/>
      <c r="J197" s="228"/>
      <c r="K197" s="228">
        <v>0.40363102999981493</v>
      </c>
      <c r="L197" s="228">
        <f t="shared" si="178"/>
        <v>0.12990840818624033</v>
      </c>
      <c r="M197" s="245">
        <f t="shared" si="179"/>
        <v>42100.969899999996</v>
      </c>
      <c r="N197" s="273">
        <f t="shared" si="180"/>
        <v>7.4924073692497178E-2</v>
      </c>
      <c r="O197" s="252">
        <v>1</v>
      </c>
      <c r="P197">
        <f t="shared" si="176"/>
        <v>7.4924073692497178E-2</v>
      </c>
      <c r="Q197">
        <f t="shared" si="181"/>
        <v>7.4924073692497178E-2</v>
      </c>
      <c r="S197" s="285"/>
      <c r="T197" s="286"/>
      <c r="U197" s="286"/>
      <c r="V197" s="286"/>
      <c r="W197" s="286"/>
      <c r="X197" s="286"/>
      <c r="Y197" s="286"/>
      <c r="Z197" s="286"/>
      <c r="AA197" s="286"/>
      <c r="AB197" s="286"/>
      <c r="AC197" s="286"/>
      <c r="AD197" s="286"/>
      <c r="AE197">
        <f t="shared" si="182"/>
        <v>45146.5</v>
      </c>
      <c r="AF197" s="228">
        <f t="shared" si="183"/>
        <v>0.40522601562401506</v>
      </c>
      <c r="AG197" s="228">
        <f t="shared" si="184"/>
        <v>0.1283134225620402</v>
      </c>
      <c r="AH197" s="228">
        <f t="shared" si="185"/>
        <v>0.2737226218135746</v>
      </c>
      <c r="AI197" s="228">
        <f t="shared" si="186"/>
        <v>-1.5949856242001292E-3</v>
      </c>
      <c r="AJ197" s="228">
        <f t="shared" si="187"/>
        <v>2.5439791414050759E-6</v>
      </c>
      <c r="AK197">
        <f t="shared" si="188"/>
        <v>0.2737226218135746</v>
      </c>
      <c r="AL197" s="246">
        <f t="shared" si="189"/>
        <v>2.5439791414050759E-6</v>
      </c>
      <c r="AM197">
        <f t="shared" si="190"/>
        <v>0.27531760743777473</v>
      </c>
      <c r="AN197">
        <f t="shared" si="191"/>
        <v>1.3501930375472138</v>
      </c>
      <c r="AO197">
        <f t="shared" si="192"/>
        <v>0.86882568583012987</v>
      </c>
      <c r="AP197">
        <f t="shared" si="193"/>
        <v>0.11220744823865714</v>
      </c>
      <c r="AQ197">
        <f t="shared" si="194"/>
        <v>0.31008024688666846</v>
      </c>
      <c r="AR197">
        <f t="shared" si="195"/>
        <v>0.15629444093978373</v>
      </c>
      <c r="AS197" s="228">
        <f t="shared" si="198"/>
        <v>12.77810802664599</v>
      </c>
      <c r="AT197" s="228">
        <f t="shared" si="198"/>
        <v>12.777999852693132</v>
      </c>
      <c r="AU197" s="228">
        <f t="shared" si="198"/>
        <v>12.777698983359471</v>
      </c>
      <c r="AV197" s="228">
        <f t="shared" si="198"/>
        <v>12.776862263263778</v>
      </c>
      <c r="AW197" s="228">
        <f t="shared" si="198"/>
        <v>12.774536121991115</v>
      </c>
      <c r="AX197" s="228">
        <f t="shared" si="198"/>
        <v>12.768075242259773</v>
      </c>
      <c r="AY197" s="228">
        <f t="shared" si="198"/>
        <v>12.750173873324295</v>
      </c>
      <c r="AZ197" s="228">
        <f t="shared" si="197"/>
        <v>12.700865119985863</v>
      </c>
    </row>
    <row r="198" spans="1:53" x14ac:dyDescent="0.2">
      <c r="A198" s="228" t="s">
        <v>4</v>
      </c>
      <c r="B198" s="228" t="s">
        <v>71</v>
      </c>
      <c r="C198" s="256">
        <v>57128.362399999998</v>
      </c>
      <c r="D198" s="256" t="s">
        <v>9</v>
      </c>
      <c r="E198" s="228">
        <v>45171.587216464948</v>
      </c>
      <c r="F198" s="228">
        <v>45170.5</v>
      </c>
      <c r="G198" s="228">
        <f t="shared" si="174"/>
        <v>0.40287078999972437</v>
      </c>
      <c r="H198" s="228"/>
      <c r="I198" s="228"/>
      <c r="J198" s="228"/>
      <c r="K198" s="228">
        <v>0.40287078999972437</v>
      </c>
      <c r="L198" s="228">
        <f t="shared" si="178"/>
        <v>0.12999143526172066</v>
      </c>
      <c r="M198" s="245">
        <f t="shared" si="179"/>
        <v>42109.862399999998</v>
      </c>
      <c r="N198" s="273">
        <f t="shared" si="180"/>
        <v>7.4463142242229274E-2</v>
      </c>
      <c r="O198" s="252">
        <v>1</v>
      </c>
      <c r="P198">
        <f t="shared" si="176"/>
        <v>7.4463142242229274E-2</v>
      </c>
      <c r="Q198">
        <f t="shared" si="181"/>
        <v>7.4463142242229274E-2</v>
      </c>
      <c r="S198" s="285"/>
      <c r="T198" s="286"/>
      <c r="U198" s="286"/>
      <c r="V198" s="286"/>
      <c r="W198" s="286"/>
      <c r="X198" s="286"/>
      <c r="Y198" s="286"/>
      <c r="Z198" s="286"/>
      <c r="AA198" s="286"/>
      <c r="AB198" s="286"/>
      <c r="AC198" s="286"/>
      <c r="AD198" s="286"/>
      <c r="AE198">
        <f t="shared" si="182"/>
        <v>45170.5</v>
      </c>
      <c r="AF198" s="228">
        <f t="shared" si="183"/>
        <v>0.40559081549201137</v>
      </c>
      <c r="AG198" s="228">
        <f t="shared" si="184"/>
        <v>0.12727140976943363</v>
      </c>
      <c r="AH198" s="228">
        <f t="shared" si="185"/>
        <v>0.27287935473800373</v>
      </c>
      <c r="AI198" s="228">
        <f t="shared" si="186"/>
        <v>-2.7200254922870037E-3</v>
      </c>
      <c r="AJ198" s="228">
        <f t="shared" si="187"/>
        <v>7.3985386786911572E-6</v>
      </c>
      <c r="AK198">
        <f t="shared" si="188"/>
        <v>0.27287935473800373</v>
      </c>
      <c r="AL198" s="246">
        <f t="shared" si="189"/>
        <v>7.3985386786911572E-6</v>
      </c>
      <c r="AM198">
        <f t="shared" si="190"/>
        <v>0.27559938023029074</v>
      </c>
      <c r="AN198">
        <f t="shared" si="191"/>
        <v>1.3499373849590861</v>
      </c>
      <c r="AO198">
        <f t="shared" si="192"/>
        <v>0.86994753746620235</v>
      </c>
      <c r="AP198">
        <f t="shared" si="193"/>
        <v>0.11300221942409548</v>
      </c>
      <c r="AQ198">
        <f t="shared" si="194"/>
        <v>0.31235059771989276</v>
      </c>
      <c r="AR198">
        <f t="shared" si="195"/>
        <v>0.15745755322814545</v>
      </c>
      <c r="AS198" s="228">
        <f t="shared" si="198"/>
        <v>12.77967185676445</v>
      </c>
      <c r="AT198" s="228">
        <f t="shared" si="198"/>
        <v>12.779563076979493</v>
      </c>
      <c r="AU198" s="228">
        <f t="shared" si="198"/>
        <v>12.779260420731518</v>
      </c>
      <c r="AV198" s="228">
        <f t="shared" si="198"/>
        <v>12.778418449196248</v>
      </c>
      <c r="AW198" s="228">
        <f t="shared" si="198"/>
        <v>12.776076935460441</v>
      </c>
      <c r="AX198" s="228">
        <f t="shared" si="198"/>
        <v>12.769571297656098</v>
      </c>
      <c r="AY198" s="228">
        <f t="shared" si="198"/>
        <v>12.751540856417909</v>
      </c>
      <c r="AZ198" s="228">
        <f t="shared" si="197"/>
        <v>12.701867024363274</v>
      </c>
    </row>
    <row r="199" spans="1:53" x14ac:dyDescent="0.2">
      <c r="A199" s="228" t="s">
        <v>4</v>
      </c>
      <c r="B199" s="228" t="s">
        <v>71</v>
      </c>
      <c r="C199" s="256">
        <v>57128.548900000002</v>
      </c>
      <c r="D199" s="256" t="s">
        <v>5</v>
      </c>
      <c r="E199" s="228">
        <v>45172.090518952369</v>
      </c>
      <c r="F199" s="228">
        <v>45171</v>
      </c>
      <c r="G199" s="228">
        <f t="shared" si="174"/>
        <v>0.404094535006152</v>
      </c>
      <c r="H199" s="228"/>
      <c r="I199" s="228"/>
      <c r="J199" s="228"/>
      <c r="K199" s="228">
        <v>0.404094535006152</v>
      </c>
      <c r="L199" s="228">
        <f t="shared" si="178"/>
        <v>0.12999316597999216</v>
      </c>
      <c r="M199" s="245">
        <f t="shared" si="179"/>
        <v>42110.048900000002</v>
      </c>
      <c r="N199" s="273">
        <f t="shared" si="180"/>
        <v>7.5131560502015055E-2</v>
      </c>
      <c r="O199" s="252">
        <v>1</v>
      </c>
      <c r="P199">
        <f t="shared" si="176"/>
        <v>7.5131560502015055E-2</v>
      </c>
      <c r="Q199">
        <f t="shared" si="181"/>
        <v>7.5131560502015055E-2</v>
      </c>
      <c r="S199" s="285"/>
      <c r="T199" s="286"/>
      <c r="U199" s="286"/>
      <c r="V199" s="286"/>
      <c r="W199" s="286"/>
      <c r="X199" s="286"/>
      <c r="Y199" s="286"/>
      <c r="Z199" s="286"/>
      <c r="AA199" s="286"/>
      <c r="AB199" s="286"/>
      <c r="AC199" s="286"/>
      <c r="AD199" s="286"/>
      <c r="AE199">
        <f t="shared" si="182"/>
        <v>45171</v>
      </c>
      <c r="AF199" s="228">
        <f t="shared" si="183"/>
        <v>0.40559840874988617</v>
      </c>
      <c r="AG199" s="228">
        <f t="shared" si="184"/>
        <v>0.12848929223625799</v>
      </c>
      <c r="AH199" s="228">
        <f t="shared" si="185"/>
        <v>0.27410136902615984</v>
      </c>
      <c r="AI199" s="228">
        <f t="shared" si="186"/>
        <v>-1.5038737437341743E-3</v>
      </c>
      <c r="AJ199" s="228">
        <f t="shared" si="187"/>
        <v>2.2616362370930408E-6</v>
      </c>
      <c r="AK199">
        <f t="shared" si="188"/>
        <v>0.27410136902615984</v>
      </c>
      <c r="AL199" s="246">
        <f t="shared" si="189"/>
        <v>2.2616362370930408E-6</v>
      </c>
      <c r="AM199">
        <f t="shared" si="190"/>
        <v>0.27560524276989401</v>
      </c>
      <c r="AN199">
        <f t="shared" si="191"/>
        <v>1.3499320407082989</v>
      </c>
      <c r="AO199">
        <f t="shared" si="192"/>
        <v>0.86997085721905809</v>
      </c>
      <c r="AP199">
        <f t="shared" si="193"/>
        <v>0.11301876778880818</v>
      </c>
      <c r="AQ199">
        <f t="shared" si="194"/>
        <v>0.31239788758312359</v>
      </c>
      <c r="AR199">
        <f t="shared" si="195"/>
        <v>0.15748178447595751</v>
      </c>
      <c r="AS199" s="228">
        <f t="shared" si="198"/>
        <v>12.779704433434288</v>
      </c>
      <c r="AT199" s="228">
        <f t="shared" si="198"/>
        <v>12.779595641071216</v>
      </c>
      <c r="AU199" s="228">
        <f t="shared" si="198"/>
        <v>12.779292947696122</v>
      </c>
      <c r="AV199" s="228">
        <f t="shared" si="198"/>
        <v>12.778450866976124</v>
      </c>
      <c r="AW199" s="228">
        <f t="shared" si="198"/>
        <v>12.776109033426795</v>
      </c>
      <c r="AX199" s="228">
        <f t="shared" si="198"/>
        <v>12.769602463943551</v>
      </c>
      <c r="AY199" s="228">
        <f t="shared" si="198"/>
        <v>12.751569334703401</v>
      </c>
      <c r="AZ199" s="228">
        <f t="shared" si="197"/>
        <v>12.701887897371137</v>
      </c>
    </row>
    <row r="200" spans="1:53" x14ac:dyDescent="0.2">
      <c r="A200" s="228" t="s">
        <v>862</v>
      </c>
      <c r="B200" s="228" t="s">
        <v>65</v>
      </c>
      <c r="C200" s="256">
        <v>57409.624029999999</v>
      </c>
      <c r="D200" s="256">
        <v>1E-4</v>
      </c>
      <c r="E200" s="228">
        <v>45930.620342431364</v>
      </c>
      <c r="F200" s="228">
        <v>45929.5</v>
      </c>
      <c r="G200" s="228">
        <f t="shared" si="174"/>
        <v>0.41514570000435924</v>
      </c>
      <c r="H200" s="228"/>
      <c r="I200" s="228"/>
      <c r="J200" s="228"/>
      <c r="K200" s="228">
        <v>0.41514570000435924</v>
      </c>
      <c r="L200" s="228">
        <f t="shared" si="178"/>
        <v>0.13266507570808439</v>
      </c>
      <c r="M200" s="245">
        <f t="shared" si="179"/>
        <v>42391.124029999999</v>
      </c>
      <c r="N200" s="273">
        <f t="shared" si="180"/>
        <v>7.9795303102813187E-2</v>
      </c>
      <c r="O200" s="252">
        <v>1</v>
      </c>
      <c r="P200">
        <f t="shared" si="176"/>
        <v>7.9795303102813187E-2</v>
      </c>
      <c r="Q200">
        <f t="shared" si="181"/>
        <v>7.9795303102813187E-2</v>
      </c>
      <c r="S200" s="285"/>
      <c r="T200" s="286"/>
      <c r="U200" s="286"/>
      <c r="V200" s="286"/>
      <c r="W200" s="286"/>
      <c r="X200" s="286"/>
      <c r="Y200" s="286"/>
      <c r="Z200" s="286"/>
      <c r="AA200" s="286"/>
      <c r="AB200" s="286"/>
      <c r="AC200" s="286"/>
      <c r="AD200" s="286"/>
      <c r="AE200">
        <f t="shared" si="182"/>
        <v>45929.5</v>
      </c>
      <c r="AF200" s="228">
        <f t="shared" si="183"/>
        <v>0.41679733428867605</v>
      </c>
      <c r="AG200" s="228">
        <f t="shared" si="184"/>
        <v>0.13101344142376758</v>
      </c>
      <c r="AH200" s="228">
        <f t="shared" si="185"/>
        <v>0.28248062429627485</v>
      </c>
      <c r="AI200" s="228">
        <f t="shared" si="186"/>
        <v>-1.6516342843168053E-3</v>
      </c>
      <c r="AJ200" s="228">
        <f t="shared" si="187"/>
        <v>2.7278958091306854E-6</v>
      </c>
      <c r="AK200">
        <f t="shared" si="188"/>
        <v>0.28248062429627485</v>
      </c>
      <c r="AL200" s="246">
        <f t="shared" si="189"/>
        <v>2.7278958091306854E-6</v>
      </c>
      <c r="AM200">
        <f t="shared" si="190"/>
        <v>0.28413225858059166</v>
      </c>
      <c r="AN200">
        <f t="shared" si="191"/>
        <v>1.3409941549691289</v>
      </c>
      <c r="AO200">
        <f t="shared" si="192"/>
        <v>0.90288074478733604</v>
      </c>
      <c r="AP200">
        <f t="shared" si="193"/>
        <v>0.13765413638414503</v>
      </c>
      <c r="AQ200">
        <f t="shared" si="194"/>
        <v>0.38367883450605461</v>
      </c>
      <c r="AR200">
        <f t="shared" si="195"/>
        <v>0.19422796635194206</v>
      </c>
      <c r="AS200" s="228">
        <f t="shared" si="198"/>
        <v>12.828965909961573</v>
      </c>
      <c r="AT200" s="228">
        <f t="shared" si="198"/>
        <v>12.828840159903272</v>
      </c>
      <c r="AU200" s="228">
        <f t="shared" si="198"/>
        <v>12.828486087335236</v>
      </c>
      <c r="AV200" s="228">
        <f t="shared" si="198"/>
        <v>12.82748931096237</v>
      </c>
      <c r="AW200" s="228">
        <f t="shared" si="198"/>
        <v>12.824684632173872</v>
      </c>
      <c r="AX200" s="228">
        <f t="shared" si="198"/>
        <v>12.816804026516648</v>
      </c>
      <c r="AY200" s="228">
        <f t="shared" si="198"/>
        <v>12.794744045551095</v>
      </c>
      <c r="AZ200" s="228">
        <f t="shared" si="197"/>
        <v>12.733552250298905</v>
      </c>
    </row>
    <row r="201" spans="1:53" x14ac:dyDescent="0.2">
      <c r="A201" s="228" t="s">
        <v>862</v>
      </c>
      <c r="B201" s="228" t="s">
        <v>65</v>
      </c>
      <c r="C201" s="256">
        <v>57409.624190000002</v>
      </c>
      <c r="D201" s="256">
        <v>1E-4</v>
      </c>
      <c r="E201" s="228">
        <v>45930.620774219031</v>
      </c>
      <c r="F201" s="228">
        <v>45929.5</v>
      </c>
      <c r="G201" s="228">
        <f t="shared" si="174"/>
        <v>0.41530570000759326</v>
      </c>
      <c r="H201" s="228"/>
      <c r="I201" s="228"/>
      <c r="J201" s="228"/>
      <c r="K201" s="228">
        <v>0.41530570000759326</v>
      </c>
      <c r="L201" s="228">
        <f t="shared" si="178"/>
        <v>0.13266507570808439</v>
      </c>
      <c r="M201" s="245">
        <f t="shared" si="179"/>
        <v>42391.124190000002</v>
      </c>
      <c r="N201" s="273">
        <f t="shared" si="180"/>
        <v>7.9885722504416126E-2</v>
      </c>
      <c r="O201" s="252">
        <v>1</v>
      </c>
      <c r="P201">
        <f t="shared" si="176"/>
        <v>7.9885722504416126E-2</v>
      </c>
      <c r="Q201">
        <f t="shared" si="181"/>
        <v>7.9885722504416126E-2</v>
      </c>
      <c r="S201" s="285"/>
      <c r="T201" s="286">
        <v>2.6159605149727665E-8</v>
      </c>
      <c r="U201" s="286">
        <v>6.240089393997616E-16</v>
      </c>
      <c r="V201" s="286">
        <v>1.6082326632409653E-25</v>
      </c>
      <c r="W201" s="286">
        <v>3.5084108898696925E-9</v>
      </c>
      <c r="X201" s="286">
        <v>1.293352934793357E-6</v>
      </c>
      <c r="Y201" s="286">
        <v>9.0144178815744949E-2</v>
      </c>
      <c r="Z201" s="286">
        <v>5.6294653162284457E-2</v>
      </c>
      <c r="AA201" s="286">
        <v>77294.941168362362</v>
      </c>
      <c r="AB201" s="286">
        <v>1.0532155382603134E-4</v>
      </c>
      <c r="AC201" s="286">
        <v>9.3164197440937966E-4</v>
      </c>
      <c r="AD201" s="286">
        <v>6.2497985535578858E-19</v>
      </c>
      <c r="AE201">
        <f t="shared" si="182"/>
        <v>45929.5</v>
      </c>
      <c r="AF201" s="228">
        <f t="shared" si="183"/>
        <v>0.41679733428867605</v>
      </c>
      <c r="AG201" s="228">
        <f t="shared" si="184"/>
        <v>0.1311734414270016</v>
      </c>
      <c r="AH201" s="228">
        <f t="shared" si="185"/>
        <v>0.28264062429950887</v>
      </c>
      <c r="AI201" s="228">
        <f t="shared" si="186"/>
        <v>-1.4916342810827876E-3</v>
      </c>
      <c r="AJ201" s="228">
        <f t="shared" si="187"/>
        <v>2.2249728285013647E-6</v>
      </c>
      <c r="AK201">
        <f t="shared" si="188"/>
        <v>0.28264062429950887</v>
      </c>
      <c r="AL201" s="246">
        <f t="shared" si="189"/>
        <v>2.2249728285013647E-6</v>
      </c>
      <c r="AM201">
        <f t="shared" si="190"/>
        <v>0.28413225858059166</v>
      </c>
      <c r="AN201">
        <f t="shared" si="191"/>
        <v>1.3409941549691289</v>
      </c>
      <c r="AO201">
        <f t="shared" si="192"/>
        <v>0.90288074478733604</v>
      </c>
      <c r="AP201">
        <f t="shared" si="193"/>
        <v>0.13765413638414503</v>
      </c>
      <c r="AQ201">
        <f t="shared" si="194"/>
        <v>0.38367883450605461</v>
      </c>
      <c r="AR201">
        <f t="shared" si="195"/>
        <v>0.19422796635194206</v>
      </c>
      <c r="AS201" s="228">
        <f t="shared" ref="AS201:AY209" si="199">$AZ201+$AG$7*SIN(AT201)</f>
        <v>12.828965909961573</v>
      </c>
      <c r="AT201" s="228">
        <f t="shared" si="199"/>
        <v>12.828840159903272</v>
      </c>
      <c r="AU201" s="228">
        <f t="shared" si="199"/>
        <v>12.828486087335236</v>
      </c>
      <c r="AV201" s="228">
        <f t="shared" si="199"/>
        <v>12.82748931096237</v>
      </c>
      <c r="AW201" s="228">
        <f t="shared" si="199"/>
        <v>12.824684632173872</v>
      </c>
      <c r="AX201" s="228">
        <f t="shared" si="199"/>
        <v>12.816804026516648</v>
      </c>
      <c r="AY201" s="228">
        <f t="shared" si="199"/>
        <v>12.794744045551095</v>
      </c>
      <c r="AZ201" s="228">
        <f t="shared" si="197"/>
        <v>12.733552250298905</v>
      </c>
    </row>
    <row r="202" spans="1:53" x14ac:dyDescent="0.2">
      <c r="A202" s="228" t="s">
        <v>862</v>
      </c>
      <c r="B202" s="228" t="s">
        <v>65</v>
      </c>
      <c r="C202" s="256">
        <v>57409.624219999998</v>
      </c>
      <c r="D202" s="256">
        <v>1E-4</v>
      </c>
      <c r="E202" s="228">
        <v>45930.620855179201</v>
      </c>
      <c r="F202" s="228">
        <v>45929.5</v>
      </c>
      <c r="G202" s="228">
        <f t="shared" si="174"/>
        <v>0.41533570000319742</v>
      </c>
      <c r="H202" s="228"/>
      <c r="I202" s="228"/>
      <c r="J202" s="228"/>
      <c r="K202" s="228">
        <v>0.41533570000319742</v>
      </c>
      <c r="L202" s="228">
        <f t="shared" si="178"/>
        <v>0.13266507570808439</v>
      </c>
      <c r="M202" s="245">
        <f t="shared" si="179"/>
        <v>42391.124219999998</v>
      </c>
      <c r="N202" s="273">
        <f t="shared" si="180"/>
        <v>7.9902681839388937E-2</v>
      </c>
      <c r="O202" s="252">
        <v>1</v>
      </c>
      <c r="P202">
        <f t="shared" si="176"/>
        <v>7.9902681839388937E-2</v>
      </c>
      <c r="Q202">
        <f t="shared" si="181"/>
        <v>7.9902681839388937E-2</v>
      </c>
      <c r="S202" s="285"/>
      <c r="T202" s="286"/>
      <c r="U202" s="286"/>
      <c r="V202" s="286"/>
      <c r="W202" s="286"/>
      <c r="X202" s="286"/>
      <c r="Y202" s="286"/>
      <c r="Z202" s="286"/>
      <c r="AA202" s="286"/>
      <c r="AB202" s="286"/>
      <c r="AC202" s="286"/>
      <c r="AD202" s="286"/>
      <c r="AE202">
        <f t="shared" si="182"/>
        <v>45929.5</v>
      </c>
      <c r="AF202" s="228">
        <f t="shared" si="183"/>
        <v>0.41679733428867605</v>
      </c>
      <c r="AG202" s="228">
        <f t="shared" si="184"/>
        <v>0.13120344142260576</v>
      </c>
      <c r="AH202" s="228">
        <f t="shared" si="185"/>
        <v>0.28267062429511303</v>
      </c>
      <c r="AI202" s="228">
        <f t="shared" si="186"/>
        <v>-1.4616342854786302E-3</v>
      </c>
      <c r="AJ202" s="228">
        <f t="shared" si="187"/>
        <v>2.1363747844866259E-6</v>
      </c>
      <c r="AK202">
        <f t="shared" si="188"/>
        <v>0.28267062429511303</v>
      </c>
      <c r="AL202" s="246">
        <f t="shared" si="189"/>
        <v>2.1363747844866259E-6</v>
      </c>
      <c r="AM202">
        <f t="shared" si="190"/>
        <v>0.28413225858059166</v>
      </c>
      <c r="AN202">
        <f t="shared" si="191"/>
        <v>1.3409941549691289</v>
      </c>
      <c r="AO202">
        <f t="shared" si="192"/>
        <v>0.90288074478733604</v>
      </c>
      <c r="AP202">
        <f t="shared" si="193"/>
        <v>0.13765413638414503</v>
      </c>
      <c r="AQ202">
        <f t="shared" si="194"/>
        <v>0.38367883450605461</v>
      </c>
      <c r="AR202">
        <f t="shared" si="195"/>
        <v>0.19422796635194206</v>
      </c>
      <c r="AS202" s="228">
        <f t="shared" si="199"/>
        <v>12.828965909961573</v>
      </c>
      <c r="AT202" s="228">
        <f t="shared" si="199"/>
        <v>12.828840159903272</v>
      </c>
      <c r="AU202" s="228">
        <f t="shared" si="199"/>
        <v>12.828486087335236</v>
      </c>
      <c r="AV202" s="228">
        <f t="shared" si="199"/>
        <v>12.82748931096237</v>
      </c>
      <c r="AW202" s="228">
        <f t="shared" si="199"/>
        <v>12.824684632173872</v>
      </c>
      <c r="AX202" s="228">
        <f t="shared" si="199"/>
        <v>12.816804026516648</v>
      </c>
      <c r="AY202" s="228">
        <f t="shared" si="199"/>
        <v>12.794744045551095</v>
      </c>
      <c r="AZ202" s="228">
        <f t="shared" si="197"/>
        <v>12.733552250298905</v>
      </c>
      <c r="BA202" s="228"/>
    </row>
    <row r="203" spans="1:53" x14ac:dyDescent="0.2">
      <c r="A203" s="228" t="s">
        <v>862</v>
      </c>
      <c r="B203" s="228" t="s">
        <v>65</v>
      </c>
      <c r="C203" s="256">
        <v>57409.624450000003</v>
      </c>
      <c r="D203" s="256">
        <v>1E-4</v>
      </c>
      <c r="E203" s="228">
        <v>45930.621475873973</v>
      </c>
      <c r="F203" s="228">
        <v>45929.5</v>
      </c>
      <c r="G203" s="228">
        <f t="shared" si="174"/>
        <v>0.41556570000830106</v>
      </c>
      <c r="H203" s="228"/>
      <c r="I203" s="228"/>
      <c r="J203" s="228"/>
      <c r="K203" s="228">
        <v>0.41556570000830106</v>
      </c>
      <c r="L203" s="228">
        <f t="shared" si="178"/>
        <v>0.13266507570808439</v>
      </c>
      <c r="M203" s="245">
        <f t="shared" si="179"/>
        <v>42391.124450000003</v>
      </c>
      <c r="N203" s="273">
        <f t="shared" si="180"/>
        <v>8.0032763229452339E-2</v>
      </c>
      <c r="O203" s="252">
        <v>1</v>
      </c>
      <c r="P203">
        <f t="shared" si="176"/>
        <v>8.0032763229452339E-2</v>
      </c>
      <c r="Q203">
        <f t="shared" si="181"/>
        <v>8.0032763229452339E-2</v>
      </c>
      <c r="S203" s="285"/>
      <c r="T203" s="286"/>
      <c r="U203" s="286"/>
      <c r="V203" s="286"/>
      <c r="W203" s="286"/>
      <c r="X203" s="286"/>
      <c r="Y203" s="286"/>
      <c r="Z203" s="286"/>
      <c r="AA203" s="286"/>
      <c r="AB203" s="286"/>
      <c r="AC203" s="286"/>
      <c r="AD203" s="286"/>
      <c r="AE203">
        <f t="shared" si="182"/>
        <v>45929.5</v>
      </c>
      <c r="AF203" s="228">
        <f t="shared" si="183"/>
        <v>0.41679733428867605</v>
      </c>
      <c r="AG203" s="228">
        <f t="shared" si="184"/>
        <v>0.13143344142770941</v>
      </c>
      <c r="AH203" s="228">
        <f t="shared" si="185"/>
        <v>0.28290062430021667</v>
      </c>
      <c r="AI203" s="228">
        <f t="shared" si="186"/>
        <v>-1.2316342803749825E-3</v>
      </c>
      <c r="AJ203" s="228">
        <f t="shared" si="187"/>
        <v>1.516923000594801E-6</v>
      </c>
      <c r="AK203">
        <f t="shared" si="188"/>
        <v>0.28290062430021667</v>
      </c>
      <c r="AL203" s="246">
        <f t="shared" si="189"/>
        <v>1.516923000594801E-6</v>
      </c>
      <c r="AM203">
        <f t="shared" si="190"/>
        <v>0.28413225858059166</v>
      </c>
      <c r="AN203">
        <f t="shared" si="191"/>
        <v>1.3409941549691289</v>
      </c>
      <c r="AO203">
        <f t="shared" si="192"/>
        <v>0.90288074478733604</v>
      </c>
      <c r="AP203">
        <f t="shared" si="193"/>
        <v>0.13765413638414503</v>
      </c>
      <c r="AQ203">
        <f t="shared" si="194"/>
        <v>0.38367883450605461</v>
      </c>
      <c r="AR203">
        <f t="shared" si="195"/>
        <v>0.19422796635194206</v>
      </c>
      <c r="AS203" s="228">
        <f t="shared" si="199"/>
        <v>12.828965909961573</v>
      </c>
      <c r="AT203" s="228">
        <f t="shared" si="199"/>
        <v>12.828840159903272</v>
      </c>
      <c r="AU203" s="228">
        <f t="shared" si="199"/>
        <v>12.828486087335236</v>
      </c>
      <c r="AV203" s="228">
        <f t="shared" si="199"/>
        <v>12.82748931096237</v>
      </c>
      <c r="AW203" s="228">
        <f t="shared" si="199"/>
        <v>12.824684632173872</v>
      </c>
      <c r="AX203" s="228">
        <f t="shared" si="199"/>
        <v>12.816804026516648</v>
      </c>
      <c r="AY203" s="228">
        <f t="shared" si="199"/>
        <v>12.794744045551095</v>
      </c>
      <c r="AZ203" s="228">
        <f t="shared" si="197"/>
        <v>12.733552250298905</v>
      </c>
      <c r="BA203" s="228"/>
    </row>
    <row r="204" spans="1:53" x14ac:dyDescent="0.2">
      <c r="A204" s="228" t="s">
        <v>862</v>
      </c>
      <c r="B204" s="228" t="s">
        <v>71</v>
      </c>
      <c r="C204" s="256">
        <v>57410.548569999999</v>
      </c>
      <c r="D204" s="256">
        <v>1E-4</v>
      </c>
      <c r="E204" s="228">
        <v>45933.115373432505</v>
      </c>
      <c r="F204" s="228">
        <v>45932</v>
      </c>
      <c r="G204" s="228">
        <f t="shared" si="174"/>
        <v>0.41330442500475328</v>
      </c>
      <c r="H204" s="228"/>
      <c r="I204" s="228"/>
      <c r="J204" s="228"/>
      <c r="K204" s="228">
        <v>0.41330442500475328</v>
      </c>
      <c r="L204" s="228">
        <f t="shared" si="178"/>
        <v>0.13267403563600486</v>
      </c>
      <c r="M204" s="245">
        <f t="shared" si="179"/>
        <v>42392.048569999999</v>
      </c>
      <c r="N204" s="273">
        <f t="shared" si="180"/>
        <v>7.8753415437255336E-2</v>
      </c>
      <c r="O204" s="252">
        <v>1</v>
      </c>
      <c r="P204">
        <f t="shared" si="176"/>
        <v>7.8753415437255336E-2</v>
      </c>
      <c r="Q204">
        <f t="shared" si="181"/>
        <v>7.8753415437255336E-2</v>
      </c>
      <c r="S204" s="285"/>
      <c r="T204" s="286"/>
      <c r="U204" s="286"/>
      <c r="V204" s="286"/>
      <c r="W204" s="286"/>
      <c r="X204" s="286"/>
      <c r="Y204" s="286"/>
      <c r="Z204" s="286"/>
      <c r="AA204" s="286"/>
      <c r="AB204" s="286"/>
      <c r="AC204" s="286"/>
      <c r="AD204" s="286"/>
      <c r="AE204">
        <f t="shared" si="182"/>
        <v>45932</v>
      </c>
      <c r="AF204" s="228">
        <f t="shared" si="183"/>
        <v>0.41683317831791045</v>
      </c>
      <c r="AG204" s="228">
        <f t="shared" si="184"/>
        <v>0.12914528232284767</v>
      </c>
      <c r="AH204" s="228">
        <f t="shared" si="185"/>
        <v>0.2806303893687484</v>
      </c>
      <c r="AI204" s="228">
        <f t="shared" si="186"/>
        <v>-3.5287533131571625E-3</v>
      </c>
      <c r="AJ204" s="228">
        <f t="shared" si="187"/>
        <v>1.2452099945117651E-5</v>
      </c>
      <c r="AK204">
        <f t="shared" si="188"/>
        <v>0.2806303893687484</v>
      </c>
      <c r="AL204" s="246">
        <f t="shared" si="189"/>
        <v>1.2452099945117651E-5</v>
      </c>
      <c r="AM204">
        <f t="shared" si="190"/>
        <v>0.28415914268190562</v>
      </c>
      <c r="AN204">
        <f t="shared" si="191"/>
        <v>1.340962026119044</v>
      </c>
      <c r="AO204">
        <f t="shared" si="192"/>
        <v>0.90298102897212884</v>
      </c>
      <c r="AP204">
        <f t="shared" si="193"/>
        <v>0.13773369860557519</v>
      </c>
      <c r="AQ204">
        <f t="shared" si="194"/>
        <v>0.38391216979437842</v>
      </c>
      <c r="AR204">
        <f t="shared" si="195"/>
        <v>0.19434903796903263</v>
      </c>
      <c r="AS204" s="228">
        <f t="shared" si="199"/>
        <v>12.829127721741383</v>
      </c>
      <c r="AT204" s="228">
        <f t="shared" si="199"/>
        <v>12.829001923041728</v>
      </c>
      <c r="AU204" s="228">
        <f t="shared" si="199"/>
        <v>12.828647698133649</v>
      </c>
      <c r="AV204" s="228">
        <f t="shared" si="199"/>
        <v>12.827650449793996</v>
      </c>
      <c r="AW204" s="228">
        <f t="shared" si="199"/>
        <v>12.824844323360733</v>
      </c>
      <c r="AX204" s="228">
        <f t="shared" si="199"/>
        <v>12.816959327091153</v>
      </c>
      <c r="AY204" s="228">
        <f t="shared" si="199"/>
        <v>12.794886253377127</v>
      </c>
      <c r="AZ204" s="228">
        <f t="shared" si="197"/>
        <v>12.733656615338219</v>
      </c>
      <c r="BA204" s="228"/>
    </row>
    <row r="205" spans="1:53" x14ac:dyDescent="0.2">
      <c r="A205" s="228" t="s">
        <v>4</v>
      </c>
      <c r="B205" s="228" t="s">
        <v>71</v>
      </c>
      <c r="C205" s="256">
        <v>57489.482300000003</v>
      </c>
      <c r="D205" s="256" t="s">
        <v>6</v>
      </c>
      <c r="E205" s="228">
        <v>46146.131687908426</v>
      </c>
      <c r="F205" s="228">
        <v>46145</v>
      </c>
      <c r="G205" s="228">
        <f t="shared" si="174"/>
        <v>0.41934979500365444</v>
      </c>
      <c r="H205" s="228"/>
      <c r="I205" s="228"/>
      <c r="J205" s="228"/>
      <c r="K205" s="228">
        <v>0.41934979500365444</v>
      </c>
      <c r="L205" s="228">
        <f t="shared" si="178"/>
        <v>0.13344112183897369</v>
      </c>
      <c r="M205" s="245">
        <f t="shared" si="179"/>
        <v>42470.982300000003</v>
      </c>
      <c r="N205" s="273">
        <f t="shared" si="180"/>
        <v>8.1743769390788215E-2</v>
      </c>
      <c r="O205" s="252">
        <v>1</v>
      </c>
      <c r="P205">
        <f t="shared" si="176"/>
        <v>8.1743769390788215E-2</v>
      </c>
      <c r="Q205">
        <f t="shared" si="181"/>
        <v>8.1743769390788215E-2</v>
      </c>
      <c r="S205" s="285"/>
      <c r="T205" s="286"/>
      <c r="U205" s="286"/>
      <c r="V205" s="286"/>
      <c r="W205" s="286"/>
      <c r="X205" s="286"/>
      <c r="Y205" s="286"/>
      <c r="Z205" s="286"/>
      <c r="AA205" s="286"/>
      <c r="AB205" s="286"/>
      <c r="AC205" s="286"/>
      <c r="AD205" s="286"/>
      <c r="AE205">
        <f t="shared" si="182"/>
        <v>46145</v>
      </c>
      <c r="AF205" s="228">
        <f t="shared" si="183"/>
        <v>0.41986107147566742</v>
      </c>
      <c r="AG205" s="228">
        <f t="shared" si="184"/>
        <v>0.13292984536696067</v>
      </c>
      <c r="AH205" s="228">
        <f t="shared" si="185"/>
        <v>0.28590867316468072</v>
      </c>
      <c r="AI205" s="228">
        <f t="shared" si="186"/>
        <v>-5.112764720129892E-4</v>
      </c>
      <c r="AJ205" s="228">
        <f t="shared" si="187"/>
        <v>2.6140363083404892E-7</v>
      </c>
      <c r="AK205">
        <f t="shared" si="188"/>
        <v>0.28590867316468072</v>
      </c>
      <c r="AL205" s="246">
        <f t="shared" si="189"/>
        <v>2.6140363083404892E-7</v>
      </c>
      <c r="AM205">
        <f t="shared" si="190"/>
        <v>0.28641994963669376</v>
      </c>
      <c r="AN205">
        <f t="shared" si="191"/>
        <v>1.3381626554376831</v>
      </c>
      <c r="AO205">
        <f t="shared" si="192"/>
        <v>0.91132707504308386</v>
      </c>
      <c r="AP205">
        <f t="shared" si="193"/>
        <v>0.14447038954093644</v>
      </c>
      <c r="AQ205">
        <f t="shared" si="194"/>
        <v>0.40375085381908382</v>
      </c>
      <c r="AR205">
        <f t="shared" si="195"/>
        <v>0.20466327110506605</v>
      </c>
      <c r="AS205" s="228">
        <f t="shared" si="199"/>
        <v>12.842899748931938</v>
      </c>
      <c r="AT205" s="228">
        <f t="shared" si="199"/>
        <v>12.842769986730486</v>
      </c>
      <c r="AU205" s="228">
        <f t="shared" si="199"/>
        <v>12.842403210661542</v>
      </c>
      <c r="AV205" s="228">
        <f t="shared" si="199"/>
        <v>12.84136671488913</v>
      </c>
      <c r="AW205" s="228">
        <f t="shared" si="199"/>
        <v>12.838439249333408</v>
      </c>
      <c r="AX205" s="228">
        <f t="shared" si="199"/>
        <v>12.830183753976362</v>
      </c>
      <c r="AY205" s="228">
        <f t="shared" si="199"/>
        <v>12.8069998686906</v>
      </c>
      <c r="AZ205" s="228">
        <f t="shared" si="197"/>
        <v>12.742548516687744</v>
      </c>
    </row>
    <row r="206" spans="1:53" x14ac:dyDescent="0.2">
      <c r="A206" s="228" t="s">
        <v>862</v>
      </c>
      <c r="B206" s="228" t="s">
        <v>71</v>
      </c>
      <c r="C206" s="256">
        <v>57515.420080000004</v>
      </c>
      <c r="D206" s="256">
        <v>1E-4</v>
      </c>
      <c r="E206" s="228">
        <v>46216.129270707155</v>
      </c>
      <c r="F206" s="228">
        <v>46215</v>
      </c>
      <c r="G206" s="228">
        <f t="shared" si="174"/>
        <v>0.41845409500092501</v>
      </c>
      <c r="H206" s="228"/>
      <c r="I206" s="228"/>
      <c r="J206" s="228"/>
      <c r="K206" s="228">
        <v>0.41845409500092501</v>
      </c>
      <c r="L206" s="228">
        <f t="shared" si="178"/>
        <v>0.13369481287715881</v>
      </c>
      <c r="M206" s="245">
        <f t="shared" si="179"/>
        <v>42496.920080000004</v>
      </c>
      <c r="N206" s="273">
        <f t="shared" si="180"/>
        <v>8.1087848755642691E-2</v>
      </c>
      <c r="O206" s="252">
        <v>1</v>
      </c>
      <c r="P206">
        <f t="shared" si="176"/>
        <v>8.1087848755642691E-2</v>
      </c>
      <c r="Q206">
        <f t="shared" si="181"/>
        <v>8.1087848755642691E-2</v>
      </c>
      <c r="S206" s="285"/>
      <c r="T206" s="286"/>
      <c r="U206" s="286"/>
      <c r="V206" s="286"/>
      <c r="W206" s="286"/>
      <c r="X206" s="286"/>
      <c r="Y206" s="286"/>
      <c r="Z206" s="286"/>
      <c r="AA206" s="286"/>
      <c r="AB206" s="286"/>
      <c r="AC206" s="286"/>
      <c r="AD206" s="286"/>
      <c r="AE206">
        <f t="shared" si="182"/>
        <v>46215</v>
      </c>
      <c r="AF206" s="228">
        <f t="shared" si="183"/>
        <v>0.42084489616762455</v>
      </c>
      <c r="AG206" s="228">
        <f t="shared" si="184"/>
        <v>0.1313040117104593</v>
      </c>
      <c r="AH206" s="228">
        <f t="shared" si="185"/>
        <v>0.28475928212376622</v>
      </c>
      <c r="AI206" s="228">
        <f t="shared" si="186"/>
        <v>-2.390801166699541E-3</v>
      </c>
      <c r="AJ206" s="228">
        <f t="shared" si="187"/>
        <v>5.7159302186918869E-6</v>
      </c>
      <c r="AK206">
        <f t="shared" si="188"/>
        <v>0.28475928212376622</v>
      </c>
      <c r="AL206" s="246">
        <f t="shared" si="189"/>
        <v>5.7159302186918869E-6</v>
      </c>
      <c r="AM206">
        <f t="shared" si="190"/>
        <v>0.28715008329046571</v>
      </c>
      <c r="AN206">
        <f t="shared" si="191"/>
        <v>1.3372162382507269</v>
      </c>
      <c r="AO206">
        <f t="shared" si="192"/>
        <v>0.91398436037478703</v>
      </c>
      <c r="AP206">
        <f t="shared" si="193"/>
        <v>0.1466658912181156</v>
      </c>
      <c r="AQ206">
        <f t="shared" si="194"/>
        <v>0.41025237160142874</v>
      </c>
      <c r="AR206">
        <f t="shared" si="195"/>
        <v>0.20805246151504936</v>
      </c>
      <c r="AS206" s="228">
        <f t="shared" si="199"/>
        <v>12.847419457988861</v>
      </c>
      <c r="AT206" s="228">
        <f t="shared" si="199"/>
        <v>12.847288471771778</v>
      </c>
      <c r="AU206" s="228">
        <f t="shared" si="199"/>
        <v>12.84691775760238</v>
      </c>
      <c r="AV206" s="228">
        <f t="shared" si="199"/>
        <v>12.845868785312385</v>
      </c>
      <c r="AW206" s="228">
        <f t="shared" si="199"/>
        <v>12.842902320639993</v>
      </c>
      <c r="AX206" s="228">
        <f t="shared" si="199"/>
        <v>12.834526640792571</v>
      </c>
      <c r="AY206" s="228">
        <f t="shared" si="199"/>
        <v>12.810979768927265</v>
      </c>
      <c r="AZ206" s="228">
        <f t="shared" si="197"/>
        <v>12.745470737788526</v>
      </c>
    </row>
    <row r="207" spans="1:53" x14ac:dyDescent="0.2">
      <c r="A207" s="228" t="s">
        <v>862</v>
      </c>
      <c r="B207" s="228" t="s">
        <v>65</v>
      </c>
      <c r="C207" s="256">
        <v>57516.349300000002</v>
      </c>
      <c r="D207" s="256">
        <v>2.0000000000000001E-4</v>
      </c>
      <c r="E207" s="228">
        <v>46218.636931497247</v>
      </c>
      <c r="F207" s="228">
        <v>46217.5</v>
      </c>
      <c r="G207" s="228">
        <f t="shared" si="174"/>
        <v>0.42129281999950763</v>
      </c>
      <c r="H207" s="228"/>
      <c r="I207" s="228"/>
      <c r="J207" s="228"/>
      <c r="K207" s="228">
        <v>0.42129281999950763</v>
      </c>
      <c r="L207" s="228">
        <f t="shared" si="178"/>
        <v>0.13370388788282761</v>
      </c>
      <c r="M207" s="245">
        <f t="shared" si="179"/>
        <v>42497.849300000002</v>
      </c>
      <c r="N207" s="273">
        <f t="shared" si="180"/>
        <v>8.2707393876012392E-2</v>
      </c>
      <c r="O207" s="252">
        <v>1</v>
      </c>
      <c r="P207">
        <f t="shared" si="176"/>
        <v>8.2707393876012392E-2</v>
      </c>
      <c r="Q207">
        <f t="shared" si="181"/>
        <v>8.2707393876012392E-2</v>
      </c>
      <c r="S207" s="285"/>
      <c r="T207" s="286">
        <v>2.9449734422441993E-8</v>
      </c>
      <c r="U207" s="286">
        <v>5.2683203222978068E-16</v>
      </c>
      <c r="V207" s="286">
        <v>8.9265770136131511E-26</v>
      </c>
      <c r="W207" s="286">
        <v>2.5192380462810674E-9</v>
      </c>
      <c r="X207" s="286">
        <v>1.7767204498300661E-6</v>
      </c>
      <c r="Y207" s="286">
        <v>5.9054651696523554E-2</v>
      </c>
      <c r="Z207" s="286">
        <v>4.2961829765410228E-2</v>
      </c>
      <c r="AA207" s="286">
        <v>54647.997909387763</v>
      </c>
      <c r="AB207" s="286">
        <v>7.562685039491422E-5</v>
      </c>
      <c r="AC207" s="286">
        <v>6.0098325013659777E-4</v>
      </c>
      <c r="AD207" s="286">
        <v>3.4689824042917304E-19</v>
      </c>
      <c r="AE207">
        <f t="shared" si="182"/>
        <v>46217.5</v>
      </c>
      <c r="AF207" s="228">
        <f t="shared" si="183"/>
        <v>0.4208799295124695</v>
      </c>
      <c r="AG207" s="228">
        <f t="shared" si="184"/>
        <v>0.13411677836986574</v>
      </c>
      <c r="AH207" s="228">
        <f t="shared" si="185"/>
        <v>0.28758893211668002</v>
      </c>
      <c r="AI207" s="228">
        <f t="shared" si="186"/>
        <v>4.1289048703813114E-4</v>
      </c>
      <c r="AJ207" s="228">
        <f t="shared" si="187"/>
        <v>1.7047855428658512E-7</v>
      </c>
      <c r="AK207">
        <f t="shared" si="188"/>
        <v>0.28758893211668002</v>
      </c>
      <c r="AL207" s="246">
        <f t="shared" si="189"/>
        <v>1.7047855428658512E-7</v>
      </c>
      <c r="AM207">
        <f t="shared" si="190"/>
        <v>0.28717604162964189</v>
      </c>
      <c r="AN207">
        <f t="shared" si="191"/>
        <v>1.3371821987014005</v>
      </c>
      <c r="AO207">
        <f t="shared" si="192"/>
        <v>0.91407848066171882</v>
      </c>
      <c r="AP207">
        <f t="shared" si="193"/>
        <v>0.14674413060039029</v>
      </c>
      <c r="AQ207">
        <f t="shared" si="194"/>
        <v>0.41048439877597936</v>
      </c>
      <c r="AR207">
        <f t="shared" si="195"/>
        <v>0.208173499768396</v>
      </c>
      <c r="AS207" s="228">
        <f t="shared" si="199"/>
        <v>12.84758081733691</v>
      </c>
      <c r="AT207" s="228">
        <f t="shared" si="199"/>
        <v>12.847449788128062</v>
      </c>
      <c r="AU207" s="228">
        <f t="shared" si="199"/>
        <v>12.847078935036668</v>
      </c>
      <c r="AV207" s="228">
        <f t="shared" si="199"/>
        <v>12.846029521064585</v>
      </c>
      <c r="AW207" s="228">
        <f t="shared" si="199"/>
        <v>12.843061671724753</v>
      </c>
      <c r="AX207" s="228">
        <f t="shared" si="199"/>
        <v>12.834681714265736</v>
      </c>
      <c r="AY207" s="228">
        <f t="shared" si="199"/>
        <v>12.811121897928954</v>
      </c>
      <c r="AZ207" s="228">
        <f t="shared" si="197"/>
        <v>12.745575102827839</v>
      </c>
    </row>
    <row r="208" spans="1:53" x14ac:dyDescent="0.2">
      <c r="A208" s="228" t="s">
        <v>4</v>
      </c>
      <c r="B208" s="228" t="s">
        <v>71</v>
      </c>
      <c r="C208" s="256">
        <v>57516.532399999996</v>
      </c>
      <c r="D208" s="256" t="s">
        <v>8</v>
      </c>
      <c r="E208" s="228">
        <v>46219.13105849694</v>
      </c>
      <c r="F208" s="228">
        <v>46218</v>
      </c>
      <c r="G208" s="228">
        <f t="shared" si="174"/>
        <v>0.41911656499723904</v>
      </c>
      <c r="H208" s="228"/>
      <c r="I208" s="228"/>
      <c r="J208" s="228"/>
      <c r="K208" s="228">
        <v>0.41911656499723904</v>
      </c>
      <c r="L208" s="228">
        <f t="shared" si="178"/>
        <v>0.13370570300488371</v>
      </c>
      <c r="M208" s="245">
        <f t="shared" si="179"/>
        <v>42498.032399999996</v>
      </c>
      <c r="N208" s="273">
        <f t="shared" si="180"/>
        <v>8.1459360143219292E-2</v>
      </c>
      <c r="O208" s="252">
        <v>1</v>
      </c>
      <c r="P208">
        <f t="shared" si="176"/>
        <v>8.1459360143219292E-2</v>
      </c>
      <c r="Q208">
        <f t="shared" si="181"/>
        <v>8.1459360143219292E-2</v>
      </c>
      <c r="S208" s="285"/>
      <c r="T208" s="286"/>
      <c r="U208" s="286"/>
      <c r="V208" s="286"/>
      <c r="W208" s="286"/>
      <c r="X208" s="286"/>
      <c r="Y208" s="286"/>
      <c r="Z208" s="286"/>
      <c r="AA208" s="286"/>
      <c r="AB208" s="286"/>
      <c r="AC208" s="286"/>
      <c r="AD208" s="286"/>
      <c r="AE208">
        <f t="shared" si="182"/>
        <v>46218</v>
      </c>
      <c r="AF208" s="228">
        <f t="shared" si="183"/>
        <v>0.42088693532643934</v>
      </c>
      <c r="AG208" s="228">
        <f t="shared" si="184"/>
        <v>0.13193533267568341</v>
      </c>
      <c r="AH208" s="228">
        <f t="shared" si="185"/>
        <v>0.28541086199235532</v>
      </c>
      <c r="AI208" s="228">
        <f t="shared" si="186"/>
        <v>-1.7703703292002992E-3</v>
      </c>
      <c r="AJ208" s="228">
        <f t="shared" si="187"/>
        <v>3.1342111025127758E-6</v>
      </c>
      <c r="AK208">
        <f t="shared" si="188"/>
        <v>0.28541086199235532</v>
      </c>
      <c r="AL208" s="246">
        <f t="shared" si="189"/>
        <v>3.1342111025127758E-6</v>
      </c>
      <c r="AM208">
        <f t="shared" si="190"/>
        <v>0.28718123232155562</v>
      </c>
      <c r="AN208">
        <f t="shared" si="191"/>
        <v>1.3371753888204163</v>
      </c>
      <c r="AO208">
        <f t="shared" si="192"/>
        <v>0.91409729824127905</v>
      </c>
      <c r="AP208">
        <f t="shared" si="193"/>
        <v>0.14675977705276125</v>
      </c>
      <c r="AQ208">
        <f t="shared" si="194"/>
        <v>0.41053080279858595</v>
      </c>
      <c r="AR208">
        <f t="shared" si="195"/>
        <v>0.20819770738376905</v>
      </c>
      <c r="AS208" s="228">
        <f t="shared" si="199"/>
        <v>12.847613088717312</v>
      </c>
      <c r="AT208" s="228">
        <f t="shared" si="199"/>
        <v>12.847482050916103</v>
      </c>
      <c r="AU208" s="228">
        <f t="shared" si="199"/>
        <v>12.847111170054614</v>
      </c>
      <c r="AV208" s="228">
        <f t="shared" si="199"/>
        <v>12.846061667778555</v>
      </c>
      <c r="AW208" s="228">
        <f t="shared" si="199"/>
        <v>12.843093541573017</v>
      </c>
      <c r="AX208" s="228">
        <f t="shared" si="199"/>
        <v>12.834712728713843</v>
      </c>
      <c r="AY208" s="228">
        <f t="shared" si="199"/>
        <v>12.811150323643636</v>
      </c>
      <c r="AZ208" s="228">
        <f t="shared" si="197"/>
        <v>12.745595975835704</v>
      </c>
    </row>
    <row r="209" spans="1:52" x14ac:dyDescent="0.2">
      <c r="A209" s="228" t="s">
        <v>862</v>
      </c>
      <c r="B209" s="228" t="s">
        <v>71</v>
      </c>
      <c r="C209" s="256">
        <v>57568.412530000001</v>
      </c>
      <c r="D209" s="256">
        <v>1E-4</v>
      </c>
      <c r="E209" s="228">
        <v>46359.13855702935</v>
      </c>
      <c r="F209" s="228">
        <v>46358</v>
      </c>
      <c r="G209" s="228">
        <f t="shared" si="174"/>
        <v>0.42189516500366153</v>
      </c>
      <c r="H209" s="228"/>
      <c r="I209" s="228"/>
      <c r="J209" s="228"/>
      <c r="K209" s="228">
        <v>0.42189516500366153</v>
      </c>
      <c r="L209" s="228">
        <f t="shared" si="178"/>
        <v>0.13421552287537572</v>
      </c>
      <c r="M209" s="245">
        <f t="shared" si="179"/>
        <v>42549.912530000001</v>
      </c>
      <c r="N209" s="273">
        <f t="shared" si="180"/>
        <v>8.2759576495058579E-2</v>
      </c>
      <c r="O209" s="252">
        <v>1</v>
      </c>
      <c r="P209">
        <f t="shared" si="176"/>
        <v>8.2759576495058579E-2</v>
      </c>
      <c r="Q209">
        <f t="shared" si="181"/>
        <v>8.2759576495058579E-2</v>
      </c>
      <c r="S209" s="285"/>
      <c r="T209" s="286">
        <v>2.9810094422410021E-8</v>
      </c>
      <c r="U209" s="286">
        <v>4.5094257586257711E-16</v>
      </c>
      <c r="V209" s="286">
        <v>5.4900322017725874E-26</v>
      </c>
      <c r="W209" s="286">
        <v>1.9962977362686239E-9</v>
      </c>
      <c r="X209" s="286">
        <v>2.0665120569662869E-6</v>
      </c>
      <c r="Y209" s="286">
        <v>4.4526437721858256E-2</v>
      </c>
      <c r="Z209" s="286">
        <v>3.4935260977118035E-2</v>
      </c>
      <c r="AA209" s="286">
        <v>43147.041356885209</v>
      </c>
      <c r="AB209" s="286">
        <v>5.9928322560647158E-5</v>
      </c>
      <c r="AC209" s="286">
        <v>4.4920567668553301E-4</v>
      </c>
      <c r="AD209" s="286">
        <v>2.1334969807465693E-19</v>
      </c>
      <c r="AE209">
        <f t="shared" si="182"/>
        <v>46358</v>
      </c>
      <c r="AF209" s="228">
        <f t="shared" si="183"/>
        <v>0.42283733881961061</v>
      </c>
      <c r="AG209" s="228">
        <f t="shared" si="184"/>
        <v>0.13327334905942662</v>
      </c>
      <c r="AH209" s="228">
        <f t="shared" si="185"/>
        <v>0.28767964212828578</v>
      </c>
      <c r="AI209" s="228">
        <f t="shared" si="186"/>
        <v>-9.4217381594907668E-4</v>
      </c>
      <c r="AJ209" s="228">
        <f t="shared" si="187"/>
        <v>8.8769149946004463E-7</v>
      </c>
      <c r="AK209">
        <f t="shared" si="188"/>
        <v>0.28767964212828578</v>
      </c>
      <c r="AL209" s="246">
        <f t="shared" si="189"/>
        <v>8.8769149946004463E-7</v>
      </c>
      <c r="AM209">
        <f t="shared" si="190"/>
        <v>0.28862181594423492</v>
      </c>
      <c r="AN209">
        <f t="shared" si="191"/>
        <v>1.3352429365453067</v>
      </c>
      <c r="AO209">
        <f t="shared" si="192"/>
        <v>0.91928128545991517</v>
      </c>
      <c r="AP209">
        <f t="shared" si="193"/>
        <v>0.15112196558824464</v>
      </c>
      <c r="AQ209">
        <f t="shared" si="194"/>
        <v>0.42350524795540362</v>
      </c>
      <c r="AR209">
        <f t="shared" si="195"/>
        <v>0.21497537612874149</v>
      </c>
      <c r="AS209" s="228">
        <f t="shared" si="199"/>
        <v>12.856642600840107</v>
      </c>
      <c r="AT209" s="228">
        <f t="shared" si="199"/>
        <v>12.856509235955183</v>
      </c>
      <c r="AU209" s="228">
        <f t="shared" si="199"/>
        <v>12.856130767831356</v>
      </c>
      <c r="AV209" s="228">
        <f t="shared" si="199"/>
        <v>12.855056968389039</v>
      </c>
      <c r="AW209" s="228">
        <f t="shared" si="199"/>
        <v>12.852012215397178</v>
      </c>
      <c r="AX209" s="228">
        <f t="shared" si="199"/>
        <v>12.843393507078041</v>
      </c>
      <c r="AY209" s="228">
        <f t="shared" si="199"/>
        <v>12.819108388132875</v>
      </c>
      <c r="AZ209" s="228">
        <f t="shared" si="197"/>
        <v>12.751440418037268</v>
      </c>
    </row>
    <row r="210" spans="1:52" x14ac:dyDescent="0.2">
      <c r="A210" s="228"/>
      <c r="B210" s="228"/>
      <c r="C210" s="256"/>
      <c r="D210" s="256"/>
      <c r="E210" s="228"/>
      <c r="F210" s="228"/>
      <c r="G210" s="228"/>
      <c r="H210" s="228"/>
      <c r="I210" s="228"/>
      <c r="J210" s="228"/>
      <c r="K210" s="228"/>
      <c r="L210" s="228"/>
      <c r="M210" s="228"/>
      <c r="P210" s="228"/>
      <c r="S210" s="5"/>
      <c r="T210" s="286"/>
      <c r="U210" s="286"/>
      <c r="V210" s="286"/>
      <c r="W210" s="286"/>
      <c r="X210" s="286"/>
      <c r="Y210" s="286"/>
      <c r="Z210" s="286"/>
      <c r="AA210" s="286"/>
      <c r="AB210" s="286"/>
      <c r="AC210" s="286"/>
      <c r="AD210" s="286"/>
      <c r="AF210" s="228"/>
      <c r="AG210" s="228"/>
      <c r="AH210" s="228"/>
      <c r="AI210" s="228"/>
      <c r="AJ210" s="228"/>
      <c r="AL210" s="246"/>
      <c r="AS210" s="228"/>
      <c r="AT210" s="228"/>
      <c r="AU210" s="228"/>
      <c r="AV210" s="228"/>
      <c r="AW210" s="228"/>
      <c r="AX210" s="228"/>
      <c r="AY210" s="228"/>
      <c r="AZ210" s="228"/>
    </row>
    <row r="211" spans="1:52" x14ac:dyDescent="0.2">
      <c r="A211" s="228"/>
      <c r="B211" s="228"/>
      <c r="C211" s="256"/>
      <c r="D211" s="256"/>
      <c r="E211" s="228"/>
      <c r="F211" s="228"/>
      <c r="G211" s="228"/>
      <c r="H211" s="228"/>
      <c r="I211" s="228"/>
      <c r="J211" s="228"/>
      <c r="K211" s="228"/>
      <c r="L211" s="228"/>
      <c r="M211" s="228"/>
      <c r="P211" s="228"/>
      <c r="S211" s="5"/>
      <c r="T211" s="286"/>
      <c r="U211" s="286"/>
      <c r="V211" s="286"/>
      <c r="W211" s="286"/>
      <c r="X211" s="286"/>
      <c r="Y211" s="286"/>
      <c r="Z211" s="286"/>
      <c r="AA211" s="286"/>
      <c r="AB211" s="286"/>
      <c r="AC211" s="286"/>
      <c r="AD211" s="286"/>
      <c r="AF211" s="228"/>
      <c r="AG211" s="228"/>
      <c r="AH211" s="228"/>
      <c r="AI211" s="228"/>
      <c r="AJ211" s="228"/>
      <c r="AL211" s="246"/>
      <c r="AS211" s="228"/>
      <c r="AT211" s="228"/>
      <c r="AU211" s="228"/>
      <c r="AV211" s="228"/>
      <c r="AW211" s="228"/>
      <c r="AX211" s="228"/>
      <c r="AY211" s="228"/>
      <c r="AZ211" s="228"/>
    </row>
    <row r="212" spans="1:52" x14ac:dyDescent="0.2">
      <c r="A212" s="228"/>
      <c r="B212" s="228"/>
      <c r="C212" s="256"/>
      <c r="D212" s="256"/>
      <c r="E212" s="228"/>
      <c r="F212" s="228"/>
      <c r="G212" s="228"/>
      <c r="H212" s="228"/>
      <c r="I212" s="228"/>
      <c r="J212" s="228"/>
      <c r="K212" s="228"/>
      <c r="L212" s="228"/>
      <c r="M212" s="228"/>
      <c r="P212" s="228"/>
      <c r="S212" s="5"/>
      <c r="T212" s="286"/>
      <c r="U212" s="286"/>
      <c r="V212" s="286"/>
      <c r="W212" s="286"/>
      <c r="X212" s="286"/>
      <c r="Y212" s="286"/>
      <c r="Z212" s="286"/>
      <c r="AA212" s="286"/>
      <c r="AB212" s="286"/>
      <c r="AC212" s="286"/>
      <c r="AD212" s="286"/>
      <c r="AF212" s="228"/>
      <c r="AG212" s="228"/>
      <c r="AH212" s="228"/>
      <c r="AI212" s="228"/>
      <c r="AJ212" s="228"/>
      <c r="AL212" s="246"/>
      <c r="AS212" s="228"/>
      <c r="AT212" s="228"/>
      <c r="AU212" s="228"/>
      <c r="AV212" s="228"/>
      <c r="AW212" s="228"/>
      <c r="AX212" s="228"/>
      <c r="AY212" s="228"/>
      <c r="AZ212" s="228"/>
    </row>
    <row r="213" spans="1:52" x14ac:dyDescent="0.2">
      <c r="A213" s="228"/>
      <c r="B213" s="228"/>
      <c r="C213" s="256"/>
      <c r="D213" s="256"/>
      <c r="E213" s="228"/>
      <c r="F213" s="228"/>
      <c r="G213" s="228"/>
      <c r="H213" s="228"/>
      <c r="I213" s="228"/>
      <c r="J213" s="228"/>
      <c r="K213" s="228"/>
      <c r="L213" s="228"/>
      <c r="M213" s="228"/>
      <c r="P213" s="228"/>
      <c r="S213" s="5"/>
      <c r="T213" s="286"/>
      <c r="U213" s="286"/>
      <c r="V213" s="286"/>
      <c r="W213" s="286"/>
      <c r="X213" s="286"/>
      <c r="Y213" s="286"/>
      <c r="Z213" s="286"/>
      <c r="AA213" s="286"/>
      <c r="AB213" s="286"/>
      <c r="AC213" s="286"/>
      <c r="AD213" s="286"/>
      <c r="AF213" s="228"/>
      <c r="AG213" s="228"/>
      <c r="AH213" s="228"/>
      <c r="AI213" s="228"/>
      <c r="AJ213" s="228"/>
      <c r="AL213" s="246"/>
      <c r="AS213" s="228"/>
      <c r="AT213" s="228"/>
      <c r="AU213" s="228"/>
      <c r="AV213" s="228"/>
      <c r="AW213" s="228"/>
      <c r="AX213" s="228"/>
      <c r="AY213" s="228"/>
      <c r="AZ213" s="228"/>
    </row>
    <row r="214" spans="1:52" x14ac:dyDescent="0.2">
      <c r="A214" s="228"/>
      <c r="B214" s="228"/>
      <c r="C214" s="256"/>
      <c r="D214" s="256"/>
      <c r="E214" s="228"/>
      <c r="F214" s="228"/>
      <c r="G214" s="228"/>
      <c r="H214" s="228"/>
      <c r="I214" s="228"/>
      <c r="J214" s="228"/>
      <c r="K214" s="228"/>
      <c r="L214" s="228"/>
      <c r="M214" s="228"/>
      <c r="P214" s="228"/>
      <c r="S214" s="5"/>
      <c r="T214" s="286"/>
      <c r="U214" s="286"/>
      <c r="V214" s="286"/>
      <c r="W214" s="286"/>
      <c r="X214" s="286"/>
      <c r="Y214" s="286"/>
      <c r="Z214" s="286"/>
      <c r="AA214" s="286"/>
      <c r="AB214" s="286"/>
      <c r="AC214" s="286"/>
      <c r="AD214" s="286"/>
      <c r="AF214" s="228"/>
      <c r="AG214" s="228"/>
      <c r="AH214" s="228"/>
      <c r="AI214" s="228"/>
      <c r="AJ214" s="228"/>
      <c r="AL214" s="246"/>
      <c r="AS214" s="228"/>
      <c r="AT214" s="228"/>
      <c r="AU214" s="228"/>
      <c r="AV214" s="228"/>
      <c r="AW214" s="228"/>
      <c r="AX214" s="228"/>
      <c r="AY214" s="228"/>
      <c r="AZ214" s="228"/>
    </row>
    <row r="215" spans="1:52" x14ac:dyDescent="0.2">
      <c r="A215" s="228"/>
      <c r="B215" s="228"/>
      <c r="C215" s="256"/>
      <c r="D215" s="256"/>
      <c r="E215" s="228"/>
      <c r="F215" s="228"/>
      <c r="G215" s="228"/>
      <c r="H215" s="228"/>
      <c r="I215" s="228"/>
      <c r="J215" s="228"/>
      <c r="K215" s="228"/>
      <c r="L215" s="228"/>
      <c r="M215" s="228"/>
      <c r="P215" s="228"/>
      <c r="S215" s="5"/>
      <c r="T215" s="286"/>
      <c r="U215" s="286"/>
      <c r="V215" s="286"/>
      <c r="W215" s="286"/>
      <c r="X215" s="286"/>
      <c r="Y215" s="286"/>
      <c r="Z215" s="286"/>
      <c r="AA215" s="286"/>
      <c r="AB215" s="286"/>
      <c r="AC215" s="286"/>
      <c r="AD215" s="286"/>
      <c r="AF215" s="228"/>
      <c r="AG215" s="228"/>
      <c r="AH215" s="228"/>
      <c r="AI215" s="228"/>
      <c r="AJ215" s="228"/>
      <c r="AL215" s="246"/>
      <c r="AS215" s="228"/>
      <c r="AT215" s="228"/>
      <c r="AU215" s="228"/>
      <c r="AV215" s="228"/>
      <c r="AW215" s="228"/>
      <c r="AX215" s="228"/>
      <c r="AY215" s="228"/>
      <c r="AZ215" s="228"/>
    </row>
    <row r="216" spans="1:52" x14ac:dyDescent="0.2">
      <c r="A216" s="228"/>
      <c r="B216" s="228"/>
      <c r="C216" s="256"/>
      <c r="D216" s="256"/>
      <c r="E216" s="228"/>
      <c r="F216" s="228"/>
      <c r="G216" s="228"/>
      <c r="H216" s="228"/>
      <c r="I216" s="228"/>
      <c r="J216" s="228"/>
      <c r="K216" s="228"/>
      <c r="L216" s="228"/>
      <c r="M216" s="228"/>
      <c r="P216" s="228"/>
      <c r="S216" s="5"/>
      <c r="T216" s="286"/>
      <c r="U216" s="286"/>
      <c r="V216" s="286"/>
      <c r="W216" s="286"/>
      <c r="X216" s="286"/>
      <c r="Y216" s="286"/>
      <c r="Z216" s="286"/>
      <c r="AA216" s="286"/>
      <c r="AB216" s="286"/>
      <c r="AC216" s="286"/>
      <c r="AD216" s="286"/>
      <c r="AF216" s="228"/>
      <c r="AG216" s="228"/>
      <c r="AH216" s="228"/>
      <c r="AI216" s="228"/>
      <c r="AJ216" s="228"/>
      <c r="AL216" s="246"/>
      <c r="AS216" s="228"/>
      <c r="AT216" s="228"/>
      <c r="AU216" s="228"/>
      <c r="AV216" s="228"/>
      <c r="AW216" s="228"/>
      <c r="AX216" s="228"/>
      <c r="AY216" s="228"/>
      <c r="AZ216" s="228"/>
    </row>
    <row r="217" spans="1:52" x14ac:dyDescent="0.2">
      <c r="A217" s="228"/>
      <c r="B217" s="228"/>
      <c r="C217" s="256"/>
      <c r="D217" s="256"/>
      <c r="E217" s="228"/>
      <c r="F217" s="228"/>
      <c r="G217" s="228"/>
      <c r="H217" s="228"/>
      <c r="I217" s="228"/>
      <c r="J217" s="228"/>
      <c r="K217" s="228"/>
      <c r="L217" s="228"/>
      <c r="M217" s="228"/>
      <c r="P217" s="228"/>
      <c r="S217" s="5"/>
      <c r="T217" s="286"/>
      <c r="U217" s="286"/>
      <c r="V217" s="286"/>
      <c r="W217" s="286"/>
      <c r="X217" s="286"/>
      <c r="Y217" s="286"/>
      <c r="Z217" s="286"/>
      <c r="AA217" s="286"/>
      <c r="AB217" s="286"/>
      <c r="AC217" s="286"/>
      <c r="AD217" s="286"/>
      <c r="AF217" s="228"/>
      <c r="AG217" s="228"/>
      <c r="AH217" s="228"/>
      <c r="AI217" s="228"/>
      <c r="AJ217" s="228"/>
      <c r="AL217" s="246"/>
      <c r="AS217" s="228"/>
      <c r="AT217" s="228"/>
      <c r="AU217" s="228"/>
      <c r="AV217" s="228"/>
      <c r="AW217" s="228"/>
      <c r="AX217" s="228"/>
      <c r="AY217" s="228"/>
      <c r="AZ217" s="228"/>
    </row>
    <row r="218" spans="1:52" x14ac:dyDescent="0.2">
      <c r="A218" s="228"/>
      <c r="B218" s="228"/>
      <c r="C218" s="256"/>
      <c r="D218" s="256"/>
      <c r="E218" s="228"/>
      <c r="F218" s="228"/>
      <c r="G218" s="228"/>
      <c r="H218" s="228"/>
      <c r="I218" s="228"/>
      <c r="J218" s="228"/>
      <c r="K218" s="228"/>
      <c r="L218" s="228"/>
      <c r="M218" s="228"/>
      <c r="P218" s="228"/>
      <c r="S218" s="5"/>
      <c r="T218" s="286"/>
      <c r="U218" s="286"/>
      <c r="V218" s="286"/>
      <c r="W218" s="286"/>
      <c r="X218" s="286"/>
      <c r="Y218" s="286"/>
      <c r="Z218" s="286"/>
      <c r="AA218" s="286"/>
      <c r="AB218" s="286"/>
      <c r="AC218" s="286"/>
      <c r="AD218" s="286"/>
      <c r="AF218" s="228"/>
      <c r="AG218" s="228"/>
      <c r="AH218" s="228"/>
      <c r="AI218" s="228"/>
      <c r="AJ218" s="228"/>
      <c r="AL218" s="246"/>
      <c r="AS218" s="228"/>
      <c r="AT218" s="228"/>
      <c r="AU218" s="228"/>
      <c r="AV218" s="228"/>
      <c r="AW218" s="228"/>
      <c r="AX218" s="228"/>
      <c r="AY218" s="228"/>
      <c r="AZ218" s="228"/>
    </row>
    <row r="219" spans="1:52" x14ac:dyDescent="0.2">
      <c r="A219" s="228"/>
      <c r="B219" s="228"/>
      <c r="C219" s="256"/>
      <c r="D219" s="256"/>
      <c r="E219" s="228"/>
      <c r="F219" s="228"/>
      <c r="G219" s="228"/>
      <c r="H219" s="228"/>
      <c r="I219" s="228"/>
      <c r="J219" s="228"/>
      <c r="K219" s="228"/>
      <c r="L219" s="228"/>
      <c r="M219" s="228"/>
      <c r="P219" s="228"/>
      <c r="S219" s="5"/>
      <c r="T219" s="286"/>
      <c r="U219" s="286"/>
      <c r="V219" s="286"/>
      <c r="W219" s="286"/>
      <c r="X219" s="286"/>
      <c r="Y219" s="286"/>
      <c r="Z219" s="286"/>
      <c r="AA219" s="286"/>
      <c r="AB219" s="286"/>
      <c r="AC219" s="286"/>
      <c r="AD219" s="286"/>
      <c r="AF219" s="228"/>
      <c r="AG219" s="228"/>
      <c r="AH219" s="228"/>
      <c r="AI219" s="228"/>
      <c r="AJ219" s="228"/>
      <c r="AL219" s="246"/>
      <c r="AS219" s="228"/>
      <c r="AT219" s="228"/>
      <c r="AU219" s="228"/>
      <c r="AV219" s="228"/>
      <c r="AW219" s="228"/>
      <c r="AX219" s="228"/>
      <c r="AY219" s="228"/>
      <c r="AZ219" s="228"/>
    </row>
    <row r="220" spans="1:52" x14ac:dyDescent="0.2">
      <c r="A220" s="228"/>
      <c r="B220" s="228"/>
      <c r="C220" s="256"/>
      <c r="D220" s="256"/>
      <c r="E220" s="228"/>
      <c r="F220" s="228"/>
      <c r="G220" s="228"/>
      <c r="H220" s="228"/>
      <c r="I220" s="228"/>
      <c r="J220" s="228"/>
      <c r="K220" s="228"/>
      <c r="L220" s="228"/>
      <c r="M220" s="228"/>
      <c r="P220" s="228"/>
      <c r="S220" s="5"/>
      <c r="T220" s="286"/>
      <c r="U220" s="286"/>
      <c r="V220" s="286"/>
      <c r="W220" s="286"/>
      <c r="X220" s="286"/>
      <c r="Y220" s="286"/>
      <c r="Z220" s="286"/>
      <c r="AA220" s="286"/>
      <c r="AB220" s="286"/>
      <c r="AC220" s="286"/>
      <c r="AD220" s="286"/>
      <c r="AF220" s="228"/>
      <c r="AG220" s="228"/>
      <c r="AH220" s="228"/>
      <c r="AI220" s="228"/>
      <c r="AJ220" s="228"/>
      <c r="AL220" s="246"/>
      <c r="AS220" s="228"/>
      <c r="AT220" s="228"/>
      <c r="AU220" s="228"/>
      <c r="AV220" s="228"/>
      <c r="AW220" s="228"/>
      <c r="AX220" s="228"/>
      <c r="AY220" s="228"/>
      <c r="AZ220" s="228"/>
    </row>
    <row r="221" spans="1:52" x14ac:dyDescent="0.2">
      <c r="A221" s="228"/>
      <c r="B221" s="228"/>
      <c r="C221" s="256"/>
      <c r="D221" s="256"/>
      <c r="E221" s="228"/>
      <c r="F221" s="228"/>
      <c r="G221" s="228"/>
      <c r="H221" s="228"/>
      <c r="I221" s="228"/>
      <c r="J221" s="228"/>
      <c r="K221" s="228"/>
      <c r="L221" s="228"/>
      <c r="M221" s="228"/>
      <c r="P221" s="228"/>
      <c r="S221" s="5"/>
      <c r="T221" s="286"/>
      <c r="U221" s="286"/>
      <c r="V221" s="286"/>
      <c r="W221" s="286"/>
      <c r="X221" s="286"/>
      <c r="Y221" s="286"/>
      <c r="Z221" s="286"/>
      <c r="AA221" s="286"/>
      <c r="AB221" s="286"/>
      <c r="AC221" s="286"/>
      <c r="AD221" s="286"/>
      <c r="AF221" s="228"/>
      <c r="AG221" s="228"/>
      <c r="AH221" s="228"/>
      <c r="AI221" s="228"/>
      <c r="AJ221" s="228"/>
      <c r="AL221" s="246"/>
      <c r="AS221" s="228"/>
      <c r="AT221" s="228"/>
      <c r="AU221" s="228"/>
      <c r="AV221" s="228"/>
      <c r="AW221" s="228"/>
      <c r="AX221" s="228"/>
      <c r="AY221" s="228"/>
      <c r="AZ221" s="228"/>
    </row>
    <row r="222" spans="1:52" x14ac:dyDescent="0.2">
      <c r="A222" s="228"/>
      <c r="B222" s="228"/>
      <c r="C222" s="256"/>
      <c r="D222" s="256"/>
      <c r="E222" s="228"/>
      <c r="F222" s="228"/>
      <c r="G222" s="228"/>
      <c r="H222" s="228"/>
      <c r="I222" s="228"/>
      <c r="J222" s="228"/>
      <c r="K222" s="228"/>
      <c r="L222" s="228"/>
      <c r="M222" s="228"/>
      <c r="P222" s="228"/>
      <c r="S222" s="5"/>
      <c r="T222" s="286"/>
      <c r="U222" s="286"/>
      <c r="V222" s="286"/>
      <c r="W222" s="286"/>
      <c r="X222" s="286"/>
      <c r="Y222" s="286"/>
      <c r="Z222" s="286"/>
      <c r="AA222" s="286"/>
      <c r="AB222" s="286"/>
      <c r="AC222" s="286"/>
      <c r="AD222" s="286"/>
      <c r="AF222" s="228"/>
      <c r="AG222" s="228"/>
      <c r="AH222" s="228"/>
      <c r="AI222" s="228"/>
      <c r="AJ222" s="228"/>
      <c r="AL222" s="246"/>
      <c r="AS222" s="228"/>
      <c r="AT222" s="228"/>
      <c r="AU222" s="228"/>
      <c r="AV222" s="228"/>
      <c r="AW222" s="228"/>
      <c r="AX222" s="228"/>
      <c r="AY222" s="228"/>
      <c r="AZ222" s="228"/>
    </row>
    <row r="223" spans="1:52" x14ac:dyDescent="0.2">
      <c r="A223" s="228"/>
      <c r="B223" s="228"/>
      <c r="C223" s="256"/>
      <c r="D223" s="256"/>
      <c r="E223" s="228"/>
      <c r="F223" s="228"/>
      <c r="G223" s="228"/>
      <c r="H223" s="228"/>
      <c r="I223" s="228"/>
      <c r="J223" s="228"/>
      <c r="K223" s="228"/>
      <c r="L223" s="228"/>
      <c r="M223" s="228"/>
      <c r="P223" s="228"/>
      <c r="S223" s="5"/>
      <c r="T223" s="286"/>
      <c r="U223" s="286"/>
      <c r="V223" s="286"/>
      <c r="W223" s="286"/>
      <c r="X223" s="286"/>
      <c r="Y223" s="286"/>
      <c r="Z223" s="286"/>
      <c r="AA223" s="286"/>
      <c r="AB223" s="286"/>
      <c r="AC223" s="286"/>
      <c r="AD223" s="286"/>
      <c r="AF223" s="228"/>
      <c r="AG223" s="228"/>
      <c r="AH223" s="228"/>
      <c r="AI223" s="228"/>
      <c r="AJ223" s="228"/>
      <c r="AL223" s="246"/>
      <c r="AS223" s="228"/>
      <c r="AT223" s="228"/>
      <c r="AU223" s="228"/>
      <c r="AV223" s="228"/>
      <c r="AW223" s="228"/>
      <c r="AX223" s="228"/>
      <c r="AY223" s="228"/>
      <c r="AZ223" s="228"/>
    </row>
    <row r="224" spans="1:52" x14ac:dyDescent="0.2">
      <c r="A224" s="228"/>
      <c r="B224" s="228"/>
      <c r="C224" s="256"/>
      <c r="D224" s="256"/>
      <c r="E224" s="228"/>
      <c r="F224" s="228"/>
      <c r="G224" s="228"/>
      <c r="H224" s="228"/>
      <c r="I224" s="228"/>
      <c r="J224" s="228"/>
      <c r="K224" s="228"/>
      <c r="L224" s="228"/>
      <c r="M224" s="228"/>
      <c r="P224" s="228"/>
      <c r="S224" s="5"/>
      <c r="T224" s="286"/>
      <c r="U224" s="286"/>
      <c r="V224" s="286"/>
      <c r="W224" s="286"/>
      <c r="X224" s="286"/>
      <c r="Y224" s="286"/>
      <c r="Z224" s="286"/>
      <c r="AA224" s="286"/>
      <c r="AB224" s="286"/>
      <c r="AC224" s="286"/>
      <c r="AD224" s="286"/>
      <c r="AF224" s="228"/>
      <c r="AG224" s="228"/>
      <c r="AH224" s="228"/>
      <c r="AI224" s="228"/>
      <c r="AJ224" s="228"/>
      <c r="AL224" s="246"/>
      <c r="AS224" s="228"/>
      <c r="AT224" s="228"/>
      <c r="AU224" s="228"/>
      <c r="AV224" s="228"/>
      <c r="AW224" s="228"/>
      <c r="AX224" s="228"/>
      <c r="AY224" s="228"/>
      <c r="AZ224" s="228"/>
    </row>
    <row r="225" spans="1:53" x14ac:dyDescent="0.2">
      <c r="A225" s="228"/>
      <c r="B225" s="228"/>
      <c r="C225" s="256"/>
      <c r="D225" s="256"/>
      <c r="E225" s="228"/>
      <c r="F225" s="228"/>
      <c r="G225" s="228"/>
      <c r="H225" s="228"/>
      <c r="I225" s="228"/>
      <c r="J225" s="228"/>
      <c r="K225" s="228"/>
      <c r="L225" s="228"/>
      <c r="M225" s="228"/>
      <c r="P225" s="228"/>
      <c r="S225" s="5"/>
      <c r="T225" s="286"/>
      <c r="U225" s="286"/>
      <c r="V225" s="286"/>
      <c r="W225" s="286"/>
      <c r="X225" s="286"/>
      <c r="Y225" s="286"/>
      <c r="Z225" s="286"/>
      <c r="AA225" s="286"/>
      <c r="AB225" s="286"/>
      <c r="AC225" s="286"/>
      <c r="AD225" s="286"/>
      <c r="AF225" s="228"/>
      <c r="AG225" s="228"/>
      <c r="AH225" s="228"/>
      <c r="AI225" s="228"/>
      <c r="AJ225" s="228"/>
      <c r="AL225" s="246"/>
      <c r="AS225" s="228"/>
      <c r="AT225" s="228"/>
      <c r="AU225" s="228"/>
      <c r="AV225" s="228"/>
      <c r="AW225" s="228"/>
      <c r="AX225" s="228"/>
      <c r="AY225" s="228"/>
      <c r="AZ225" s="228"/>
    </row>
    <row r="226" spans="1:53" x14ac:dyDescent="0.2">
      <c r="A226" s="228"/>
      <c r="B226" s="228"/>
      <c r="C226" s="256"/>
      <c r="D226" s="256"/>
      <c r="E226" s="228"/>
      <c r="F226" s="228"/>
      <c r="G226" s="228"/>
      <c r="H226" s="228"/>
      <c r="I226" s="228"/>
      <c r="J226" s="228"/>
      <c r="K226" s="228"/>
      <c r="L226" s="228"/>
      <c r="M226" s="228"/>
      <c r="P226" s="228"/>
      <c r="S226" s="5"/>
      <c r="T226" s="286"/>
      <c r="U226" s="286"/>
      <c r="V226" s="286"/>
      <c r="W226" s="286"/>
      <c r="X226" s="286"/>
      <c r="Y226" s="286"/>
      <c r="Z226" s="286"/>
      <c r="AA226" s="286"/>
      <c r="AB226" s="286"/>
      <c r="AC226" s="286"/>
      <c r="AD226" s="286"/>
      <c r="AF226" s="228"/>
      <c r="AG226" s="228"/>
      <c r="AH226" s="228"/>
      <c r="AI226" s="228"/>
      <c r="AJ226" s="228"/>
      <c r="AL226" s="246"/>
      <c r="AS226" s="228"/>
      <c r="AT226" s="228"/>
      <c r="AU226" s="228"/>
      <c r="AV226" s="228"/>
      <c r="AW226" s="228"/>
      <c r="AX226" s="228"/>
      <c r="AY226" s="228"/>
      <c r="AZ226" s="228"/>
      <c r="BA226" s="228"/>
    </row>
    <row r="227" spans="1:53" x14ac:dyDescent="0.2">
      <c r="A227" s="228"/>
      <c r="B227" s="228"/>
      <c r="C227" s="256"/>
      <c r="D227" s="256"/>
      <c r="E227" s="228"/>
      <c r="F227" s="228"/>
      <c r="G227" s="228"/>
      <c r="H227" s="228"/>
      <c r="I227" s="228"/>
      <c r="J227" s="228"/>
      <c r="K227" s="228"/>
      <c r="L227" s="228"/>
      <c r="M227" s="228"/>
      <c r="P227" s="228"/>
      <c r="S227" s="5"/>
      <c r="T227" s="286"/>
      <c r="U227" s="286"/>
      <c r="V227" s="286"/>
      <c r="W227" s="286"/>
      <c r="X227" s="286"/>
      <c r="Y227" s="286"/>
      <c r="Z227" s="286"/>
      <c r="AA227" s="286"/>
      <c r="AB227" s="286"/>
      <c r="AC227" s="286"/>
      <c r="AD227" s="286"/>
      <c r="AF227" s="228"/>
      <c r="AG227" s="228"/>
      <c r="AH227" s="228"/>
      <c r="AI227" s="228"/>
      <c r="AJ227" s="228"/>
      <c r="AL227" s="246"/>
      <c r="AS227" s="228"/>
      <c r="AT227" s="228"/>
      <c r="AU227" s="228"/>
      <c r="AV227" s="228"/>
      <c r="AW227" s="228"/>
      <c r="AX227" s="228"/>
      <c r="AY227" s="228"/>
      <c r="AZ227" s="228"/>
    </row>
    <row r="228" spans="1:53" x14ac:dyDescent="0.2">
      <c r="A228" s="228"/>
      <c r="B228" s="228"/>
      <c r="C228" s="256"/>
      <c r="D228" s="256"/>
      <c r="E228" s="228"/>
      <c r="F228" s="228"/>
      <c r="G228" s="228"/>
      <c r="H228" s="228"/>
      <c r="I228" s="228"/>
      <c r="J228" s="228"/>
      <c r="K228" s="228"/>
      <c r="L228" s="228"/>
      <c r="M228" s="228"/>
      <c r="P228" s="228"/>
      <c r="S228" s="5"/>
      <c r="T228" s="286"/>
      <c r="U228" s="286"/>
      <c r="V228" s="286"/>
      <c r="W228" s="286"/>
      <c r="X228" s="286"/>
      <c r="Y228" s="286"/>
      <c r="Z228" s="286"/>
      <c r="AA228" s="286"/>
      <c r="AB228" s="286"/>
      <c r="AC228" s="286"/>
      <c r="AD228" s="286"/>
      <c r="AF228" s="228"/>
      <c r="AG228" s="228"/>
      <c r="AH228" s="228"/>
      <c r="AI228" s="228"/>
      <c r="AJ228" s="228"/>
      <c r="AL228" s="246"/>
      <c r="AS228" s="228"/>
      <c r="AT228" s="228"/>
      <c r="AU228" s="228"/>
      <c r="AV228" s="228"/>
      <c r="AW228" s="228"/>
      <c r="AX228" s="228"/>
      <c r="AY228" s="228"/>
      <c r="AZ228" s="228"/>
    </row>
    <row r="229" spans="1:53" x14ac:dyDescent="0.2">
      <c r="A229" s="228"/>
      <c r="B229" s="228"/>
      <c r="C229" s="256"/>
      <c r="D229" s="256"/>
      <c r="E229" s="228"/>
      <c r="F229" s="228"/>
      <c r="G229" s="228"/>
      <c r="H229" s="228"/>
      <c r="I229" s="228"/>
      <c r="J229" s="228"/>
      <c r="K229" s="228"/>
      <c r="L229" s="228"/>
      <c r="M229" s="228"/>
      <c r="P229" s="228"/>
      <c r="S229" s="5"/>
      <c r="T229" s="286"/>
      <c r="U229" s="286"/>
      <c r="V229" s="286"/>
      <c r="W229" s="286"/>
      <c r="X229" s="286"/>
      <c r="Y229" s="286"/>
      <c r="Z229" s="286"/>
      <c r="AA229" s="286"/>
      <c r="AB229" s="286"/>
      <c r="AC229" s="286"/>
      <c r="AD229" s="286"/>
      <c r="AF229" s="228"/>
      <c r="AG229" s="228"/>
      <c r="AH229" s="228"/>
      <c r="AI229" s="228"/>
      <c r="AJ229" s="228"/>
      <c r="AL229" s="246"/>
      <c r="AS229" s="228"/>
      <c r="AT229" s="228"/>
      <c r="AU229" s="228"/>
      <c r="AV229" s="228"/>
      <c r="AW229" s="228"/>
      <c r="AX229" s="228"/>
      <c r="AY229" s="228"/>
      <c r="AZ229" s="228"/>
    </row>
    <row r="230" spans="1:53" x14ac:dyDescent="0.2">
      <c r="A230" s="228"/>
      <c r="B230" s="228"/>
      <c r="C230" s="256"/>
      <c r="D230" s="256"/>
      <c r="E230" s="228"/>
      <c r="F230" s="228"/>
      <c r="G230" s="228"/>
      <c r="H230" s="228"/>
      <c r="I230" s="228"/>
      <c r="J230" s="228"/>
      <c r="K230" s="228"/>
      <c r="L230" s="228"/>
      <c r="M230" s="228"/>
      <c r="P230" s="228"/>
      <c r="S230" s="5"/>
      <c r="T230" s="286"/>
      <c r="U230" s="286"/>
      <c r="V230" s="286"/>
      <c r="W230" s="286"/>
      <c r="X230" s="286"/>
      <c r="Y230" s="286"/>
      <c r="Z230" s="286"/>
      <c r="AA230" s="286"/>
      <c r="AB230" s="286"/>
      <c r="AC230" s="286"/>
      <c r="AD230" s="286"/>
      <c r="AF230" s="228"/>
      <c r="AG230" s="228"/>
      <c r="AH230" s="228"/>
      <c r="AI230" s="228"/>
      <c r="AJ230" s="228"/>
      <c r="AL230" s="246"/>
      <c r="AS230" s="228"/>
      <c r="AT230" s="228"/>
      <c r="AU230" s="228"/>
      <c r="AV230" s="228"/>
      <c r="AW230" s="228"/>
      <c r="AX230" s="228"/>
      <c r="AY230" s="228"/>
      <c r="AZ230" s="228"/>
    </row>
    <row r="231" spans="1:53" x14ac:dyDescent="0.2">
      <c r="A231" s="228"/>
      <c r="B231" s="228"/>
      <c r="C231" s="256"/>
      <c r="D231" s="256"/>
      <c r="E231" s="228"/>
      <c r="F231" s="228"/>
      <c r="G231" s="228"/>
      <c r="H231" s="228"/>
      <c r="I231" s="228"/>
      <c r="J231" s="228"/>
      <c r="K231" s="228"/>
      <c r="L231" s="228"/>
      <c r="M231" s="228"/>
      <c r="P231" s="228"/>
      <c r="S231" s="5"/>
      <c r="T231" s="286"/>
      <c r="U231" s="286"/>
      <c r="V231" s="286"/>
      <c r="W231" s="286"/>
      <c r="X231" s="286"/>
      <c r="Y231" s="286"/>
      <c r="Z231" s="286"/>
      <c r="AA231" s="286"/>
      <c r="AB231" s="286"/>
      <c r="AC231" s="286"/>
      <c r="AD231" s="286"/>
      <c r="AF231" s="228"/>
      <c r="AG231" s="228"/>
      <c r="AH231" s="228"/>
      <c r="AI231" s="228"/>
      <c r="AJ231" s="228"/>
      <c r="AL231" s="246"/>
      <c r="AS231" s="228"/>
      <c r="AT231" s="228"/>
      <c r="AU231" s="228"/>
      <c r="AV231" s="228"/>
      <c r="AW231" s="228"/>
      <c r="AX231" s="228"/>
      <c r="AY231" s="228"/>
      <c r="AZ231" s="228"/>
    </row>
    <row r="232" spans="1:53" x14ac:dyDescent="0.2">
      <c r="A232" s="228"/>
      <c r="B232" s="228"/>
      <c r="C232" s="256"/>
      <c r="D232" s="256"/>
      <c r="E232" s="228"/>
      <c r="F232" s="228"/>
      <c r="G232" s="228"/>
      <c r="H232" s="228"/>
      <c r="I232" s="228"/>
      <c r="J232" s="228"/>
      <c r="K232" s="228"/>
      <c r="L232" s="228"/>
      <c r="M232" s="228"/>
      <c r="P232" s="228"/>
      <c r="S232" s="5"/>
      <c r="T232" s="286"/>
      <c r="U232" s="286"/>
      <c r="V232" s="286"/>
      <c r="W232" s="286"/>
      <c r="X232" s="286"/>
      <c r="Y232" s="286"/>
      <c r="Z232" s="286"/>
      <c r="AA232" s="286"/>
      <c r="AB232" s="286"/>
      <c r="AC232" s="286"/>
      <c r="AD232" s="286"/>
      <c r="AF232" s="228"/>
      <c r="AG232" s="228"/>
      <c r="AH232" s="228"/>
      <c r="AI232" s="228"/>
      <c r="AJ232" s="228"/>
      <c r="AL232" s="246"/>
      <c r="AS232" s="228"/>
      <c r="AT232" s="228"/>
      <c r="AU232" s="228"/>
      <c r="AV232" s="228"/>
      <c r="AW232" s="228"/>
      <c r="AX232" s="228"/>
      <c r="AY232" s="228"/>
      <c r="AZ232" s="228"/>
    </row>
    <row r="233" spans="1:53" x14ac:dyDescent="0.2">
      <c r="A233" s="228"/>
      <c r="B233" s="228"/>
      <c r="C233" s="256"/>
      <c r="D233" s="256"/>
      <c r="E233" s="228"/>
      <c r="F233" s="228"/>
      <c r="G233" s="228"/>
      <c r="H233" s="228"/>
      <c r="I233" s="228"/>
      <c r="J233" s="228"/>
      <c r="K233" s="228"/>
      <c r="L233" s="228"/>
      <c r="M233" s="228"/>
      <c r="P233" s="228"/>
      <c r="S233" s="5"/>
      <c r="T233" s="286"/>
      <c r="U233" s="286"/>
      <c r="V233" s="286"/>
      <c r="W233" s="286"/>
      <c r="X233" s="286"/>
      <c r="Y233" s="286"/>
      <c r="Z233" s="286"/>
      <c r="AA233" s="286"/>
      <c r="AB233" s="286"/>
      <c r="AC233" s="286"/>
      <c r="AD233" s="286"/>
      <c r="AF233" s="228"/>
      <c r="AG233" s="228"/>
      <c r="AH233" s="228"/>
      <c r="AI233" s="228"/>
      <c r="AJ233" s="228"/>
      <c r="AL233" s="246"/>
      <c r="AS233" s="228"/>
      <c r="AT233" s="228"/>
      <c r="AU233" s="228"/>
      <c r="AV233" s="228"/>
      <c r="AW233" s="228"/>
      <c r="AX233" s="228"/>
      <c r="AY233" s="228"/>
      <c r="AZ233" s="228"/>
    </row>
    <row r="234" spans="1:53" x14ac:dyDescent="0.2">
      <c r="A234" s="228"/>
      <c r="B234" s="228"/>
      <c r="C234" s="256"/>
      <c r="D234" s="256"/>
      <c r="E234" s="228"/>
      <c r="F234" s="228"/>
      <c r="G234" s="228"/>
      <c r="H234" s="228"/>
      <c r="I234" s="228"/>
      <c r="J234" s="228"/>
      <c r="K234" s="228"/>
      <c r="L234" s="228"/>
      <c r="M234" s="228"/>
      <c r="P234" s="228"/>
      <c r="S234" s="5"/>
      <c r="T234" s="286"/>
      <c r="U234" s="286"/>
      <c r="V234" s="286"/>
      <c r="W234" s="286"/>
      <c r="X234" s="286"/>
      <c r="Y234" s="286"/>
      <c r="Z234" s="286"/>
      <c r="AA234" s="286"/>
      <c r="AB234" s="286"/>
      <c r="AC234" s="286"/>
      <c r="AD234" s="286"/>
      <c r="AF234" s="228"/>
      <c r="AG234" s="228"/>
      <c r="AH234" s="228"/>
      <c r="AI234" s="228"/>
      <c r="AJ234" s="228"/>
      <c r="AL234" s="246"/>
      <c r="AS234" s="228"/>
      <c r="AT234" s="228"/>
      <c r="AU234" s="228"/>
      <c r="AV234" s="228"/>
      <c r="AW234" s="228"/>
      <c r="AX234" s="228"/>
      <c r="AY234" s="228"/>
      <c r="AZ234" s="228"/>
    </row>
    <row r="235" spans="1:53" x14ac:dyDescent="0.2">
      <c r="A235" s="228"/>
      <c r="B235" s="228"/>
      <c r="C235" s="256"/>
      <c r="D235" s="256"/>
      <c r="E235" s="228"/>
      <c r="F235" s="228"/>
      <c r="G235" s="228"/>
      <c r="H235" s="228"/>
      <c r="I235" s="228"/>
      <c r="J235" s="228"/>
      <c r="K235" s="228"/>
      <c r="L235" s="228"/>
      <c r="M235" s="228"/>
      <c r="P235" s="228"/>
      <c r="S235" s="5"/>
      <c r="T235" s="286"/>
      <c r="U235" s="286"/>
      <c r="V235" s="286"/>
      <c r="W235" s="286"/>
      <c r="X235" s="286"/>
      <c r="Y235" s="286"/>
      <c r="Z235" s="286"/>
      <c r="AA235" s="286"/>
      <c r="AB235" s="286"/>
      <c r="AC235" s="286"/>
      <c r="AD235" s="286"/>
      <c r="AF235" s="228"/>
      <c r="AG235" s="228"/>
      <c r="AH235" s="228"/>
      <c r="AI235" s="228"/>
      <c r="AJ235" s="228"/>
      <c r="AL235" s="246"/>
      <c r="AS235" s="228"/>
      <c r="AT235" s="228"/>
      <c r="AU235" s="228"/>
      <c r="AV235" s="228"/>
      <c r="AW235" s="228"/>
      <c r="AX235" s="228"/>
      <c r="AY235" s="228"/>
      <c r="AZ235" s="228"/>
    </row>
    <row r="236" spans="1:53" x14ac:dyDescent="0.2">
      <c r="A236" s="228"/>
      <c r="B236" s="228"/>
      <c r="C236" s="256"/>
      <c r="D236" s="256"/>
      <c r="E236" s="228"/>
      <c r="F236" s="228"/>
      <c r="G236" s="228"/>
      <c r="H236" s="228"/>
      <c r="I236" s="228"/>
      <c r="J236" s="228"/>
      <c r="K236" s="228"/>
      <c r="L236" s="228"/>
      <c r="M236" s="228"/>
      <c r="P236" s="228"/>
      <c r="S236" s="5"/>
      <c r="T236" s="286"/>
      <c r="U236" s="286"/>
      <c r="V236" s="286"/>
      <c r="W236" s="286"/>
      <c r="X236" s="286"/>
      <c r="Y236" s="286"/>
      <c r="Z236" s="286"/>
      <c r="AA236" s="286"/>
      <c r="AB236" s="286"/>
      <c r="AC236" s="286"/>
      <c r="AD236" s="286"/>
      <c r="AF236" s="228"/>
      <c r="AG236" s="228"/>
      <c r="AH236" s="228"/>
      <c r="AI236" s="228"/>
      <c r="AJ236" s="228"/>
      <c r="AL236" s="246"/>
      <c r="AS236" s="228"/>
      <c r="AT236" s="228"/>
      <c r="AU236" s="228"/>
      <c r="AV236" s="228"/>
      <c r="AW236" s="228"/>
      <c r="AX236" s="228"/>
      <c r="AY236" s="228"/>
      <c r="AZ236" s="228"/>
    </row>
    <row r="237" spans="1:53" x14ac:dyDescent="0.2">
      <c r="A237" s="228"/>
      <c r="B237" s="228"/>
      <c r="C237" s="256"/>
      <c r="D237" s="256"/>
      <c r="E237" s="228"/>
      <c r="F237" s="228"/>
      <c r="G237" s="228"/>
      <c r="H237" s="228"/>
      <c r="I237" s="228"/>
      <c r="J237" s="228"/>
      <c r="K237" s="228"/>
      <c r="L237" s="228"/>
      <c r="M237" s="228"/>
      <c r="P237" s="228"/>
      <c r="S237" s="5"/>
      <c r="T237" s="286"/>
      <c r="U237" s="286"/>
      <c r="V237" s="286"/>
      <c r="W237" s="286"/>
      <c r="X237" s="286"/>
      <c r="Y237" s="286"/>
      <c r="Z237" s="286"/>
      <c r="AA237" s="286"/>
      <c r="AB237" s="286"/>
      <c r="AC237" s="286"/>
      <c r="AD237" s="286"/>
      <c r="AF237" s="228"/>
      <c r="AG237" s="228"/>
      <c r="AH237" s="228"/>
      <c r="AI237" s="228"/>
      <c r="AJ237" s="228"/>
      <c r="AL237" s="246"/>
      <c r="AS237" s="228"/>
      <c r="AT237" s="228"/>
      <c r="AU237" s="228"/>
      <c r="AV237" s="228"/>
      <c r="AW237" s="228"/>
      <c r="AX237" s="228"/>
      <c r="AY237" s="228"/>
      <c r="AZ237" s="228"/>
    </row>
    <row r="238" spans="1:53" x14ac:dyDescent="0.2">
      <c r="A238" s="228"/>
      <c r="B238" s="228"/>
      <c r="C238" s="256"/>
      <c r="D238" s="256"/>
      <c r="E238" s="228"/>
      <c r="F238" s="228"/>
      <c r="G238" s="228"/>
      <c r="H238" s="228"/>
      <c r="I238" s="228"/>
      <c r="J238" s="228"/>
      <c r="K238" s="228"/>
      <c r="L238" s="228"/>
      <c r="M238" s="228"/>
      <c r="P238" s="228"/>
      <c r="S238" s="5"/>
      <c r="T238" s="286"/>
      <c r="U238" s="286"/>
      <c r="V238" s="286"/>
      <c r="W238" s="286"/>
      <c r="X238" s="286"/>
      <c r="Y238" s="286"/>
      <c r="Z238" s="286"/>
      <c r="AA238" s="286"/>
      <c r="AB238" s="286"/>
      <c r="AC238" s="286"/>
      <c r="AD238" s="286"/>
      <c r="AF238" s="228"/>
      <c r="AG238" s="228"/>
      <c r="AH238" s="228"/>
      <c r="AI238" s="228"/>
      <c r="AJ238" s="228"/>
      <c r="AL238" s="246"/>
      <c r="AS238" s="228"/>
      <c r="AT238" s="228"/>
      <c r="AU238" s="228"/>
      <c r="AV238" s="228"/>
      <c r="AW238" s="228"/>
      <c r="AX238" s="228"/>
      <c r="AY238" s="228"/>
      <c r="AZ238" s="228"/>
    </row>
    <row r="239" spans="1:53" x14ac:dyDescent="0.2">
      <c r="A239" s="228"/>
      <c r="B239" s="228"/>
      <c r="C239" s="256"/>
      <c r="D239" s="256"/>
      <c r="E239" s="228"/>
      <c r="F239" s="228"/>
      <c r="G239" s="228"/>
      <c r="H239" s="228"/>
      <c r="I239" s="228"/>
      <c r="J239" s="228"/>
      <c r="K239" s="228"/>
      <c r="L239" s="228"/>
      <c r="M239" s="228"/>
      <c r="P239" s="228"/>
      <c r="S239" s="5"/>
      <c r="T239" s="286"/>
      <c r="U239" s="286"/>
      <c r="V239" s="286"/>
      <c r="W239" s="286"/>
      <c r="X239" s="286"/>
      <c r="Y239" s="286"/>
      <c r="Z239" s="286"/>
      <c r="AA239" s="286"/>
      <c r="AB239" s="286"/>
      <c r="AC239" s="286"/>
      <c r="AD239" s="286"/>
      <c r="AF239" s="228"/>
      <c r="AG239" s="228"/>
      <c r="AH239" s="228"/>
      <c r="AI239" s="228"/>
      <c r="AJ239" s="228"/>
      <c r="AL239" s="246"/>
      <c r="AS239" s="228"/>
      <c r="AT239" s="228"/>
      <c r="AU239" s="228"/>
      <c r="AV239" s="228"/>
      <c r="AW239" s="228"/>
      <c r="AX239" s="228"/>
      <c r="AY239" s="228"/>
      <c r="AZ239" s="228"/>
    </row>
    <row r="240" spans="1:53" x14ac:dyDescent="0.2">
      <c r="A240" s="228"/>
      <c r="B240" s="228"/>
      <c r="C240" s="256"/>
      <c r="D240" s="256"/>
      <c r="E240" s="228"/>
      <c r="F240" s="228"/>
      <c r="G240" s="228"/>
      <c r="H240" s="228"/>
      <c r="I240" s="228"/>
      <c r="J240" s="228"/>
      <c r="K240" s="228"/>
      <c r="L240" s="228"/>
      <c r="M240" s="228"/>
      <c r="P240" s="228"/>
      <c r="S240" s="5"/>
      <c r="T240" s="286"/>
      <c r="U240" s="286"/>
      <c r="V240" s="286"/>
      <c r="W240" s="286"/>
      <c r="X240" s="286"/>
      <c r="Y240" s="286"/>
      <c r="Z240" s="286"/>
      <c r="AA240" s="286"/>
      <c r="AB240" s="286"/>
      <c r="AC240" s="286"/>
      <c r="AD240" s="286"/>
      <c r="AF240" s="228"/>
      <c r="AG240" s="228"/>
      <c r="AH240" s="228"/>
      <c r="AI240" s="228"/>
      <c r="AJ240" s="228"/>
      <c r="AL240" s="246"/>
      <c r="AS240" s="228"/>
      <c r="AT240" s="228"/>
      <c r="AU240" s="228"/>
      <c r="AV240" s="228"/>
      <c r="AW240" s="228"/>
      <c r="AX240" s="228"/>
      <c r="AY240" s="228"/>
      <c r="AZ240" s="228"/>
    </row>
    <row r="241" spans="1:53" x14ac:dyDescent="0.2">
      <c r="A241" s="228"/>
      <c r="B241" s="228"/>
      <c r="C241" s="256"/>
      <c r="D241" s="256"/>
      <c r="E241" s="228"/>
      <c r="F241" s="228"/>
      <c r="G241" s="228"/>
      <c r="H241" s="228"/>
      <c r="I241" s="228"/>
      <c r="J241" s="228"/>
      <c r="K241" s="228"/>
      <c r="L241" s="228"/>
      <c r="M241" s="228"/>
      <c r="P241" s="228"/>
      <c r="S241" s="5"/>
      <c r="T241" s="286"/>
      <c r="U241" s="286"/>
      <c r="V241" s="286"/>
      <c r="W241" s="286"/>
      <c r="X241" s="286"/>
      <c r="Y241" s="286"/>
      <c r="Z241" s="286"/>
      <c r="AA241" s="286"/>
      <c r="AB241" s="286"/>
      <c r="AC241" s="286"/>
      <c r="AD241" s="286"/>
      <c r="AF241" s="228"/>
      <c r="AG241" s="228"/>
      <c r="AH241" s="228"/>
      <c r="AI241" s="228"/>
      <c r="AJ241" s="228"/>
      <c r="AL241" s="246"/>
      <c r="AS241" s="228"/>
      <c r="AT241" s="228"/>
      <c r="AU241" s="228"/>
      <c r="AV241" s="228"/>
      <c r="AW241" s="228"/>
      <c r="AX241" s="228"/>
      <c r="AY241" s="228"/>
      <c r="AZ241" s="228"/>
    </row>
    <row r="242" spans="1:53" x14ac:dyDescent="0.2">
      <c r="A242" s="228"/>
      <c r="B242" s="228"/>
      <c r="C242" s="256"/>
      <c r="D242" s="256"/>
      <c r="E242" s="228"/>
      <c r="F242" s="228"/>
      <c r="G242" s="228"/>
      <c r="H242" s="228"/>
      <c r="I242" s="228"/>
      <c r="J242" s="228"/>
      <c r="K242" s="228"/>
      <c r="L242" s="228"/>
      <c r="M242" s="228"/>
      <c r="P242" s="228"/>
      <c r="S242" s="5"/>
      <c r="T242" s="286"/>
      <c r="U242" s="286"/>
      <c r="V242" s="286"/>
      <c r="W242" s="286"/>
      <c r="X242" s="286"/>
      <c r="Y242" s="286"/>
      <c r="Z242" s="286"/>
      <c r="AA242" s="286"/>
      <c r="AB242" s="286"/>
      <c r="AC242" s="286"/>
      <c r="AD242" s="286"/>
      <c r="AF242" s="228"/>
      <c r="AG242" s="228"/>
      <c r="AH242" s="228"/>
      <c r="AI242" s="228"/>
      <c r="AJ242" s="228"/>
      <c r="AL242" s="246"/>
      <c r="AS242" s="228"/>
      <c r="AT242" s="228"/>
      <c r="AU242" s="228"/>
      <c r="AV242" s="228"/>
      <c r="AW242" s="228"/>
      <c r="AX242" s="228"/>
      <c r="AY242" s="228"/>
      <c r="AZ242" s="228"/>
    </row>
    <row r="243" spans="1:53" x14ac:dyDescent="0.2">
      <c r="A243" s="228"/>
      <c r="B243" s="228"/>
      <c r="C243" s="256"/>
      <c r="D243" s="256"/>
      <c r="E243" s="228"/>
      <c r="F243" s="228"/>
      <c r="G243" s="228"/>
      <c r="H243" s="228"/>
      <c r="I243" s="228"/>
      <c r="J243" s="228"/>
      <c r="K243" s="228"/>
      <c r="L243" s="228"/>
      <c r="M243" s="228"/>
      <c r="P243" s="228"/>
      <c r="S243" s="5"/>
      <c r="T243" s="286"/>
      <c r="U243" s="286"/>
      <c r="V243" s="286"/>
      <c r="W243" s="286"/>
      <c r="X243" s="286"/>
      <c r="Y243" s="286"/>
      <c r="Z243" s="286"/>
      <c r="AA243" s="286"/>
      <c r="AB243" s="286"/>
      <c r="AC243" s="286"/>
      <c r="AD243" s="286"/>
      <c r="AF243" s="228"/>
      <c r="AG243" s="228"/>
      <c r="AH243" s="228"/>
      <c r="AI243" s="228"/>
      <c r="AJ243" s="228"/>
      <c r="AL243" s="246"/>
      <c r="AS243" s="228"/>
      <c r="AT243" s="228"/>
      <c r="AU243" s="228"/>
      <c r="AV243" s="228"/>
      <c r="AW243" s="228"/>
      <c r="AX243" s="228"/>
      <c r="AY243" s="228"/>
      <c r="AZ243" s="228"/>
    </row>
    <row r="244" spans="1:53" x14ac:dyDescent="0.2">
      <c r="A244" s="228"/>
      <c r="B244" s="228"/>
      <c r="C244" s="256"/>
      <c r="D244" s="256"/>
      <c r="E244" s="228"/>
      <c r="F244" s="228"/>
      <c r="G244" s="228"/>
      <c r="H244" s="228"/>
      <c r="I244" s="228"/>
      <c r="J244" s="228"/>
      <c r="K244" s="228"/>
      <c r="L244" s="228"/>
      <c r="M244" s="228"/>
      <c r="P244" s="228"/>
      <c r="S244" s="5"/>
      <c r="T244" s="286"/>
      <c r="U244" s="286"/>
      <c r="V244" s="286"/>
      <c r="W244" s="286"/>
      <c r="X244" s="286"/>
      <c r="Y244" s="286"/>
      <c r="Z244" s="286"/>
      <c r="AA244" s="286"/>
      <c r="AB244" s="286"/>
      <c r="AC244" s="286"/>
      <c r="AD244" s="286"/>
      <c r="AF244" s="228"/>
      <c r="AG244" s="228"/>
      <c r="AH244" s="228"/>
      <c r="AI244" s="228"/>
      <c r="AJ244" s="228"/>
      <c r="AL244" s="246"/>
      <c r="AS244" s="228"/>
      <c r="AT244" s="228"/>
      <c r="AU244" s="228"/>
      <c r="AV244" s="228"/>
      <c r="AW244" s="228"/>
      <c r="AX244" s="228"/>
      <c r="AY244" s="228"/>
      <c r="AZ244" s="228"/>
    </row>
    <row r="245" spans="1:53" x14ac:dyDescent="0.2">
      <c r="A245" s="228"/>
      <c r="B245" s="228"/>
      <c r="C245" s="256"/>
      <c r="D245" s="256"/>
      <c r="E245" s="228"/>
      <c r="F245" s="228"/>
      <c r="G245" s="228"/>
      <c r="H245" s="228"/>
      <c r="I245" s="228"/>
      <c r="J245" s="228"/>
      <c r="K245" s="228"/>
      <c r="L245" s="228"/>
      <c r="M245" s="228"/>
      <c r="P245" s="228"/>
      <c r="S245" s="5"/>
      <c r="T245" s="286"/>
      <c r="U245" s="286"/>
      <c r="V245" s="286"/>
      <c r="W245" s="286"/>
      <c r="X245" s="286"/>
      <c r="Y245" s="286"/>
      <c r="Z245" s="286"/>
      <c r="AA245" s="286"/>
      <c r="AB245" s="286"/>
      <c r="AC245" s="286"/>
      <c r="AD245" s="286"/>
      <c r="AF245" s="228"/>
      <c r="AG245" s="228"/>
      <c r="AH245" s="228"/>
      <c r="AI245" s="228"/>
      <c r="AJ245" s="228"/>
      <c r="AL245" s="246"/>
      <c r="AS245" s="228"/>
      <c r="AT245" s="228"/>
      <c r="AU245" s="228"/>
      <c r="AV245" s="228"/>
      <c r="AW245" s="228"/>
      <c r="AX245" s="228"/>
      <c r="AY245" s="228"/>
      <c r="AZ245" s="228"/>
    </row>
    <row r="246" spans="1:53" x14ac:dyDescent="0.2">
      <c r="A246" s="228"/>
      <c r="B246" s="228"/>
      <c r="C246" s="256"/>
      <c r="D246" s="256"/>
      <c r="E246" s="228"/>
      <c r="F246" s="228"/>
      <c r="G246" s="228"/>
      <c r="H246" s="228"/>
      <c r="I246" s="228"/>
      <c r="J246" s="228"/>
      <c r="K246" s="228"/>
      <c r="L246" s="228"/>
      <c r="M246" s="228"/>
      <c r="P246" s="228"/>
      <c r="S246" s="5"/>
      <c r="T246" s="286"/>
      <c r="U246" s="286"/>
      <c r="V246" s="286"/>
      <c r="W246" s="286"/>
      <c r="X246" s="286"/>
      <c r="Y246" s="286"/>
      <c r="Z246" s="286"/>
      <c r="AA246" s="286"/>
      <c r="AB246" s="286"/>
      <c r="AC246" s="286"/>
      <c r="AD246" s="286"/>
      <c r="AF246" s="228"/>
      <c r="AG246" s="228"/>
      <c r="AH246" s="228"/>
      <c r="AI246" s="228"/>
      <c r="AJ246" s="228"/>
      <c r="AL246" s="246"/>
      <c r="AS246" s="228"/>
      <c r="AT246" s="228"/>
      <c r="AU246" s="228"/>
      <c r="AV246" s="228"/>
      <c r="AW246" s="228"/>
      <c r="AX246" s="228"/>
      <c r="AY246" s="228"/>
      <c r="AZ246" s="228"/>
    </row>
    <row r="247" spans="1:53" x14ac:dyDescent="0.2">
      <c r="A247" s="228"/>
      <c r="B247" s="228"/>
      <c r="C247" s="256"/>
      <c r="D247" s="256"/>
      <c r="E247" s="228"/>
      <c r="F247" s="228"/>
      <c r="G247" s="228"/>
      <c r="H247" s="228"/>
      <c r="I247" s="228"/>
      <c r="J247" s="228"/>
      <c r="K247" s="228"/>
      <c r="L247" s="228"/>
      <c r="M247" s="228"/>
      <c r="P247" s="228"/>
      <c r="S247" s="5"/>
      <c r="T247" s="286"/>
      <c r="U247" s="286"/>
      <c r="V247" s="286"/>
      <c r="W247" s="286"/>
      <c r="X247" s="286"/>
      <c r="Y247" s="286"/>
      <c r="Z247" s="286"/>
      <c r="AA247" s="286"/>
      <c r="AB247" s="286"/>
      <c r="AC247" s="286"/>
      <c r="AD247" s="286"/>
      <c r="AF247" s="228"/>
      <c r="AG247" s="228"/>
      <c r="AH247" s="228"/>
      <c r="AI247" s="228"/>
      <c r="AJ247" s="228"/>
      <c r="AL247" s="246"/>
      <c r="AS247" s="228"/>
      <c r="AT247" s="228"/>
      <c r="AU247" s="228"/>
      <c r="AV247" s="228"/>
      <c r="AW247" s="228"/>
      <c r="AX247" s="228"/>
      <c r="AY247" s="228"/>
      <c r="AZ247" s="228"/>
      <c r="BA247" s="228"/>
    </row>
    <row r="248" spans="1:53" x14ac:dyDescent="0.2">
      <c r="A248" s="228"/>
      <c r="B248" s="228"/>
      <c r="C248" s="256"/>
      <c r="D248" s="256"/>
      <c r="E248" s="228"/>
      <c r="F248" s="228"/>
      <c r="G248" s="228"/>
      <c r="H248" s="228"/>
      <c r="I248" s="228"/>
      <c r="J248" s="228"/>
      <c r="K248" s="228"/>
      <c r="L248" s="228"/>
      <c r="M248" s="228"/>
      <c r="P248" s="228"/>
      <c r="S248" s="5"/>
      <c r="T248" s="286"/>
      <c r="U248" s="286"/>
      <c r="V248" s="286"/>
      <c r="W248" s="286"/>
      <c r="X248" s="286"/>
      <c r="Y248" s="286"/>
      <c r="Z248" s="286"/>
      <c r="AA248" s="286"/>
      <c r="AB248" s="286"/>
      <c r="AC248" s="286"/>
      <c r="AD248" s="286"/>
      <c r="AF248" s="228"/>
      <c r="AG248" s="228"/>
      <c r="AH248" s="228"/>
      <c r="AI248" s="228"/>
      <c r="AJ248" s="228"/>
      <c r="AL248" s="246"/>
      <c r="AS248" s="228"/>
      <c r="AT248" s="228"/>
      <c r="AU248" s="228"/>
      <c r="AV248" s="228"/>
      <c r="AW248" s="228"/>
      <c r="AX248" s="228"/>
      <c r="AY248" s="228"/>
      <c r="AZ248" s="228"/>
    </row>
    <row r="249" spans="1:53" x14ac:dyDescent="0.2">
      <c r="A249" s="228"/>
      <c r="B249" s="228"/>
      <c r="C249" s="256"/>
      <c r="D249" s="256"/>
      <c r="E249" s="228"/>
      <c r="F249" s="228"/>
      <c r="G249" s="228"/>
      <c r="H249" s="228"/>
      <c r="I249" s="228"/>
      <c r="J249" s="228"/>
      <c r="K249" s="228"/>
      <c r="L249" s="228"/>
      <c r="M249" s="228"/>
      <c r="P249" s="228"/>
      <c r="S249" s="5"/>
      <c r="T249" s="286"/>
      <c r="U249" s="286"/>
      <c r="V249" s="286"/>
      <c r="W249" s="286"/>
      <c r="X249" s="286"/>
      <c r="Y249" s="286"/>
      <c r="Z249" s="286"/>
      <c r="AA249" s="286"/>
      <c r="AB249" s="286"/>
      <c r="AC249" s="286"/>
      <c r="AD249" s="286"/>
      <c r="AF249" s="228"/>
      <c r="AG249" s="228"/>
      <c r="AH249" s="228"/>
      <c r="AI249" s="228"/>
      <c r="AJ249" s="228"/>
      <c r="AL249" s="246"/>
      <c r="AS249" s="228"/>
      <c r="AT249" s="228"/>
      <c r="AU249" s="228"/>
      <c r="AV249" s="228"/>
      <c r="AW249" s="228"/>
      <c r="AX249" s="228"/>
      <c r="AY249" s="228"/>
      <c r="AZ249" s="228"/>
      <c r="BA249" s="228"/>
    </row>
    <row r="250" spans="1:53" x14ac:dyDescent="0.2">
      <c r="A250" s="228"/>
      <c r="B250" s="228"/>
      <c r="C250" s="256"/>
      <c r="D250" s="256"/>
      <c r="E250" s="228"/>
      <c r="F250" s="228"/>
      <c r="G250" s="228"/>
      <c r="H250" s="228"/>
      <c r="I250" s="228"/>
      <c r="J250" s="228"/>
      <c r="K250" s="228"/>
      <c r="L250" s="228"/>
      <c r="M250" s="228"/>
      <c r="P250" s="228"/>
      <c r="S250" s="5"/>
      <c r="T250" s="286"/>
      <c r="U250" s="286"/>
      <c r="V250" s="286"/>
      <c r="W250" s="286"/>
      <c r="X250" s="286"/>
      <c r="Y250" s="286"/>
      <c r="Z250" s="286"/>
      <c r="AA250" s="286"/>
      <c r="AB250" s="286"/>
      <c r="AC250" s="286"/>
      <c r="AD250" s="286"/>
      <c r="AF250" s="228"/>
      <c r="AG250" s="228"/>
      <c r="AH250" s="228"/>
      <c r="AI250" s="228"/>
      <c r="AJ250" s="228"/>
      <c r="AL250" s="246"/>
      <c r="AS250" s="228"/>
      <c r="AT250" s="228"/>
      <c r="AU250" s="228"/>
      <c r="AV250" s="228"/>
      <c r="AW250" s="228"/>
      <c r="AX250" s="228"/>
      <c r="AY250" s="228"/>
      <c r="AZ250" s="228"/>
    </row>
    <row r="251" spans="1:53" x14ac:dyDescent="0.2">
      <c r="A251" s="228"/>
      <c r="B251" s="228"/>
      <c r="C251" s="256"/>
      <c r="D251" s="256"/>
      <c r="E251" s="228"/>
      <c r="F251" s="228"/>
      <c r="G251" s="228"/>
      <c r="H251" s="228"/>
      <c r="I251" s="228"/>
      <c r="J251" s="228"/>
      <c r="K251" s="228"/>
      <c r="L251" s="228"/>
      <c r="M251" s="228"/>
      <c r="P251" s="228"/>
      <c r="S251" s="5"/>
      <c r="T251" s="286"/>
      <c r="U251" s="286"/>
      <c r="V251" s="286"/>
      <c r="W251" s="286"/>
      <c r="X251" s="286"/>
      <c r="Y251" s="286"/>
      <c r="Z251" s="286"/>
      <c r="AA251" s="286"/>
      <c r="AB251" s="286"/>
      <c r="AC251" s="286"/>
      <c r="AD251" s="286"/>
      <c r="AF251" s="228"/>
      <c r="AG251" s="228"/>
      <c r="AH251" s="228"/>
      <c r="AI251" s="228"/>
      <c r="AJ251" s="228"/>
      <c r="AL251" s="246"/>
      <c r="AS251" s="228"/>
      <c r="AT251" s="228"/>
      <c r="AU251" s="228"/>
      <c r="AV251" s="228"/>
      <c r="AW251" s="228"/>
      <c r="AX251" s="228"/>
      <c r="AY251" s="228"/>
      <c r="AZ251" s="228"/>
      <c r="BA251" s="228"/>
    </row>
    <row r="252" spans="1:53" x14ac:dyDescent="0.2">
      <c r="A252" s="228"/>
      <c r="B252" s="228"/>
      <c r="C252" s="256"/>
      <c r="D252" s="256"/>
      <c r="E252" s="228"/>
      <c r="F252" s="228"/>
      <c r="G252" s="228"/>
      <c r="H252" s="228"/>
      <c r="I252" s="228"/>
      <c r="J252" s="228"/>
      <c r="K252" s="228"/>
      <c r="L252" s="228"/>
      <c r="M252" s="228"/>
      <c r="P252" s="228"/>
      <c r="S252" s="5"/>
      <c r="T252" s="286"/>
      <c r="U252" s="286"/>
      <c r="V252" s="286"/>
      <c r="W252" s="286"/>
      <c r="X252" s="286"/>
      <c r="Y252" s="286"/>
      <c r="Z252" s="286"/>
      <c r="AA252" s="286"/>
      <c r="AB252" s="286"/>
      <c r="AC252" s="286"/>
      <c r="AD252" s="286"/>
      <c r="AF252" s="228"/>
      <c r="AG252" s="228"/>
      <c r="AH252" s="228"/>
      <c r="AI252" s="228"/>
      <c r="AJ252" s="228"/>
      <c r="AL252" s="246"/>
      <c r="AS252" s="228"/>
      <c r="AT252" s="228"/>
      <c r="AU252" s="228"/>
      <c r="AV252" s="228"/>
      <c r="AW252" s="228"/>
      <c r="AX252" s="228"/>
      <c r="AY252" s="228"/>
      <c r="AZ252" s="228"/>
      <c r="BA252" s="228"/>
    </row>
    <row r="253" spans="1:53" x14ac:dyDescent="0.2">
      <c r="A253" s="228"/>
      <c r="B253" s="228"/>
      <c r="C253" s="256"/>
      <c r="D253" s="256"/>
      <c r="E253" s="228"/>
      <c r="F253" s="228"/>
      <c r="G253" s="228"/>
      <c r="H253" s="228"/>
      <c r="I253" s="228"/>
      <c r="J253" s="228"/>
      <c r="K253" s="228"/>
      <c r="L253" s="228"/>
      <c r="M253" s="228"/>
      <c r="P253" s="228"/>
      <c r="S253" s="5"/>
      <c r="T253" s="286"/>
      <c r="U253" s="286"/>
      <c r="V253" s="286"/>
      <c r="W253" s="286"/>
      <c r="X253" s="286"/>
      <c r="Y253" s="286"/>
      <c r="Z253" s="286"/>
      <c r="AA253" s="286"/>
      <c r="AB253" s="286"/>
      <c r="AC253" s="286"/>
      <c r="AD253" s="286"/>
      <c r="AF253" s="228"/>
      <c r="AG253" s="228"/>
      <c r="AH253" s="228"/>
      <c r="AI253" s="228"/>
      <c r="AJ253" s="228"/>
      <c r="AL253" s="246"/>
      <c r="AS253" s="228"/>
      <c r="AT253" s="228"/>
      <c r="AU253" s="228"/>
      <c r="AV253" s="228"/>
      <c r="AW253" s="228"/>
      <c r="AX253" s="228"/>
      <c r="AY253" s="228"/>
      <c r="AZ253" s="228"/>
    </row>
    <row r="254" spans="1:53" x14ac:dyDescent="0.2">
      <c r="A254" s="228"/>
      <c r="B254" s="228"/>
      <c r="C254" s="256"/>
      <c r="D254" s="256"/>
      <c r="E254" s="228"/>
      <c r="F254" s="228"/>
      <c r="G254" s="228"/>
      <c r="H254" s="228"/>
      <c r="I254" s="228"/>
      <c r="J254" s="228"/>
      <c r="K254" s="228"/>
      <c r="L254" s="228"/>
      <c r="M254" s="228"/>
      <c r="P254" s="228"/>
      <c r="S254" s="5"/>
      <c r="T254" s="286"/>
      <c r="U254" s="286"/>
      <c r="V254" s="286"/>
      <c r="W254" s="286"/>
      <c r="X254" s="286"/>
      <c r="Y254" s="286"/>
      <c r="Z254" s="286"/>
      <c r="AA254" s="286"/>
      <c r="AB254" s="286"/>
      <c r="AC254" s="286"/>
      <c r="AD254" s="286"/>
      <c r="AF254" s="228"/>
      <c r="AG254" s="228"/>
      <c r="AH254" s="228"/>
      <c r="AI254" s="228"/>
      <c r="AJ254" s="228"/>
      <c r="AL254" s="246"/>
      <c r="AS254" s="228"/>
      <c r="AT254" s="228"/>
      <c r="AU254" s="228"/>
      <c r="AV254" s="228"/>
      <c r="AW254" s="228"/>
      <c r="AX254" s="228"/>
      <c r="AY254" s="228"/>
      <c r="AZ254" s="228"/>
      <c r="BA254" s="228"/>
    </row>
    <row r="255" spans="1:53" x14ac:dyDescent="0.2">
      <c r="A255" s="228"/>
      <c r="B255" s="228"/>
      <c r="C255" s="256"/>
      <c r="D255" s="256"/>
      <c r="E255" s="228"/>
      <c r="F255" s="228"/>
      <c r="G255" s="228"/>
      <c r="H255" s="228"/>
      <c r="I255" s="228"/>
      <c r="J255" s="228"/>
      <c r="K255" s="228"/>
      <c r="L255" s="228"/>
      <c r="M255" s="228"/>
      <c r="P255" s="228"/>
      <c r="S255" s="5"/>
      <c r="T255" s="286"/>
      <c r="U255" s="286"/>
      <c r="V255" s="286"/>
      <c r="W255" s="286"/>
      <c r="X255" s="286"/>
      <c r="Y255" s="286"/>
      <c r="Z255" s="286"/>
      <c r="AA255" s="286"/>
      <c r="AB255" s="286"/>
      <c r="AC255" s="286"/>
      <c r="AD255" s="286"/>
      <c r="AF255" s="228"/>
      <c r="AG255" s="228"/>
      <c r="AH255" s="228"/>
      <c r="AI255" s="228"/>
      <c r="AJ255" s="228"/>
      <c r="AL255" s="246"/>
      <c r="AS255" s="228"/>
      <c r="AT255" s="228"/>
      <c r="AU255" s="228"/>
      <c r="AV255" s="228"/>
      <c r="AW255" s="228"/>
      <c r="AX255" s="228"/>
      <c r="AY255" s="228"/>
      <c r="AZ255" s="228"/>
      <c r="BA255" s="228"/>
    </row>
    <row r="256" spans="1:53" x14ac:dyDescent="0.2">
      <c r="A256" s="228"/>
      <c r="B256" s="228"/>
      <c r="C256" s="256"/>
      <c r="D256" s="256"/>
      <c r="E256" s="228"/>
      <c r="F256" s="228"/>
      <c r="G256" s="228"/>
      <c r="H256" s="228"/>
      <c r="I256" s="228"/>
      <c r="J256" s="228"/>
      <c r="K256" s="228"/>
      <c r="L256" s="228"/>
      <c r="M256" s="228"/>
      <c r="P256" s="228"/>
      <c r="S256" s="5"/>
      <c r="T256" s="286"/>
      <c r="U256" s="286"/>
      <c r="V256" s="286"/>
      <c r="W256" s="286"/>
      <c r="X256" s="286"/>
      <c r="Y256" s="286"/>
      <c r="Z256" s="286"/>
      <c r="AA256" s="286"/>
      <c r="AB256" s="286"/>
      <c r="AC256" s="286"/>
      <c r="AD256" s="286"/>
      <c r="AF256" s="228"/>
      <c r="AG256" s="228"/>
      <c r="AH256" s="228"/>
      <c r="AI256" s="228"/>
      <c r="AJ256" s="228"/>
      <c r="AL256" s="246"/>
      <c r="AS256" s="228"/>
      <c r="AT256" s="228"/>
      <c r="AU256" s="228"/>
      <c r="AV256" s="228"/>
      <c r="AW256" s="228"/>
      <c r="AX256" s="228"/>
      <c r="AY256" s="228"/>
      <c r="AZ256" s="228"/>
    </row>
    <row r="257" spans="1:53" x14ac:dyDescent="0.2">
      <c r="A257" s="228"/>
      <c r="B257" s="228"/>
      <c r="C257" s="256"/>
      <c r="D257" s="256"/>
      <c r="E257" s="228"/>
      <c r="F257" s="228"/>
      <c r="G257" s="228"/>
      <c r="H257" s="228"/>
      <c r="I257" s="228"/>
      <c r="J257" s="228"/>
      <c r="K257" s="228"/>
      <c r="L257" s="228"/>
      <c r="M257" s="228"/>
      <c r="P257" s="228"/>
      <c r="S257" s="5"/>
      <c r="T257" s="286"/>
      <c r="U257" s="286"/>
      <c r="V257" s="286"/>
      <c r="W257" s="286"/>
      <c r="X257" s="286"/>
      <c r="Y257" s="286"/>
      <c r="Z257" s="286"/>
      <c r="AA257" s="286"/>
      <c r="AB257" s="286"/>
      <c r="AC257" s="286"/>
      <c r="AD257" s="286"/>
      <c r="AF257" s="228"/>
      <c r="AG257" s="228"/>
      <c r="AH257" s="228"/>
      <c r="AI257" s="228"/>
      <c r="AJ257" s="228"/>
      <c r="AL257" s="246"/>
      <c r="AS257" s="228"/>
      <c r="AT257" s="228"/>
      <c r="AU257" s="228"/>
      <c r="AV257" s="228"/>
      <c r="AW257" s="228"/>
      <c r="AX257" s="228"/>
      <c r="AY257" s="228"/>
      <c r="AZ257" s="228"/>
      <c r="BA257" s="228"/>
    </row>
    <row r="258" spans="1:53" x14ac:dyDescent="0.2">
      <c r="A258" s="228"/>
      <c r="B258" s="228"/>
      <c r="C258" s="256"/>
      <c r="D258" s="256"/>
      <c r="E258" s="228"/>
      <c r="F258" s="228"/>
      <c r="G258" s="228"/>
      <c r="H258" s="228"/>
      <c r="I258" s="228"/>
      <c r="J258" s="228"/>
      <c r="K258" s="228"/>
      <c r="L258" s="228"/>
      <c r="M258" s="228"/>
      <c r="P258" s="228"/>
      <c r="S258" s="5"/>
      <c r="T258" s="286"/>
      <c r="U258" s="286"/>
      <c r="V258" s="286"/>
      <c r="W258" s="286"/>
      <c r="X258" s="286"/>
      <c r="Y258" s="286"/>
      <c r="Z258" s="286"/>
      <c r="AA258" s="286"/>
      <c r="AB258" s="286"/>
      <c r="AC258" s="286"/>
      <c r="AD258" s="286"/>
      <c r="AF258" s="228"/>
      <c r="AG258" s="228"/>
      <c r="AH258" s="228"/>
      <c r="AI258" s="228"/>
      <c r="AJ258" s="228"/>
      <c r="AL258" s="246"/>
      <c r="AS258" s="228"/>
      <c r="AT258" s="228"/>
      <c r="AU258" s="228"/>
      <c r="AV258" s="228"/>
      <c r="AW258" s="228"/>
      <c r="AX258" s="228"/>
      <c r="AY258" s="228"/>
      <c r="AZ258" s="228"/>
      <c r="BA258" s="228"/>
    </row>
    <row r="259" spans="1:53" x14ac:dyDescent="0.2">
      <c r="A259" s="228"/>
      <c r="B259" s="228"/>
      <c r="C259" s="256"/>
      <c r="D259" s="256"/>
      <c r="E259" s="228"/>
      <c r="F259" s="228"/>
      <c r="G259" s="228"/>
      <c r="H259" s="228"/>
      <c r="I259" s="228"/>
      <c r="J259" s="228"/>
      <c r="K259" s="228"/>
      <c r="L259" s="228"/>
      <c r="M259" s="228"/>
      <c r="P259" s="228"/>
      <c r="S259" s="5"/>
      <c r="T259" s="286"/>
      <c r="U259" s="286"/>
      <c r="V259" s="286"/>
      <c r="W259" s="286"/>
      <c r="X259" s="286"/>
      <c r="Y259" s="286"/>
      <c r="Z259" s="286"/>
      <c r="AA259" s="286"/>
      <c r="AB259" s="286"/>
      <c r="AC259" s="286"/>
      <c r="AD259" s="286"/>
      <c r="AF259" s="228"/>
      <c r="AG259" s="228"/>
      <c r="AH259" s="228"/>
      <c r="AI259" s="228"/>
      <c r="AJ259" s="228"/>
      <c r="AL259" s="246"/>
      <c r="AS259" s="228"/>
      <c r="AT259" s="228"/>
      <c r="AU259" s="228"/>
      <c r="AV259" s="228"/>
      <c r="AW259" s="228"/>
      <c r="AX259" s="228"/>
      <c r="AY259" s="228"/>
      <c r="AZ259" s="228"/>
      <c r="BA259" s="228"/>
    </row>
    <row r="260" spans="1:53" x14ac:dyDescent="0.2">
      <c r="A260" s="228"/>
      <c r="B260" s="228"/>
      <c r="C260" s="256"/>
      <c r="D260" s="256"/>
      <c r="E260" s="228"/>
      <c r="F260" s="228"/>
      <c r="G260" s="228"/>
      <c r="H260" s="228"/>
      <c r="I260" s="228"/>
      <c r="J260" s="228"/>
      <c r="K260" s="228"/>
      <c r="L260" s="228"/>
      <c r="M260" s="228"/>
      <c r="P260" s="228"/>
      <c r="S260" s="5"/>
      <c r="T260" s="286"/>
      <c r="U260" s="286"/>
      <c r="V260" s="286"/>
      <c r="W260" s="286"/>
      <c r="X260" s="286"/>
      <c r="Y260" s="286"/>
      <c r="Z260" s="286"/>
      <c r="AA260" s="286"/>
      <c r="AB260" s="286"/>
      <c r="AC260" s="286"/>
      <c r="AD260" s="286"/>
      <c r="AF260" s="228"/>
      <c r="AG260" s="228"/>
      <c r="AH260" s="228"/>
      <c r="AI260" s="228"/>
      <c r="AJ260" s="228"/>
      <c r="AL260" s="246"/>
      <c r="AS260" s="228"/>
      <c r="AT260" s="228"/>
      <c r="AU260" s="228"/>
      <c r="AV260" s="228"/>
      <c r="AW260" s="228"/>
      <c r="AX260" s="228"/>
      <c r="AY260" s="228"/>
      <c r="AZ260" s="228"/>
      <c r="BA260" s="228"/>
    </row>
    <row r="261" spans="1:53" x14ac:dyDescent="0.2">
      <c r="A261" s="228"/>
      <c r="B261" s="228"/>
      <c r="C261" s="256"/>
      <c r="D261" s="256"/>
      <c r="E261" s="228"/>
      <c r="F261" s="228"/>
      <c r="G261" s="228"/>
      <c r="H261" s="228"/>
      <c r="I261" s="228"/>
      <c r="J261" s="228"/>
      <c r="K261" s="228"/>
      <c r="L261" s="228"/>
      <c r="M261" s="228"/>
      <c r="P261" s="228"/>
      <c r="S261" s="5"/>
      <c r="T261" s="286"/>
      <c r="U261" s="286"/>
      <c r="V261" s="286"/>
      <c r="W261" s="286"/>
      <c r="X261" s="286"/>
      <c r="Y261" s="286"/>
      <c r="Z261" s="286"/>
      <c r="AA261" s="286"/>
      <c r="AB261" s="286"/>
      <c r="AC261" s="286"/>
      <c r="AD261" s="286"/>
      <c r="AF261" s="228"/>
      <c r="AG261" s="228"/>
      <c r="AH261" s="228"/>
      <c r="AI261" s="228"/>
      <c r="AJ261" s="228"/>
      <c r="AL261" s="246"/>
      <c r="AS261" s="228"/>
      <c r="AT261" s="228"/>
      <c r="AU261" s="228"/>
      <c r="AV261" s="228"/>
      <c r="AW261" s="228"/>
      <c r="AX261" s="228"/>
      <c r="AY261" s="228"/>
      <c r="AZ261" s="228"/>
    </row>
    <row r="262" spans="1:53" x14ac:dyDescent="0.2">
      <c r="A262" s="228"/>
      <c r="B262" s="228"/>
      <c r="C262" s="256"/>
      <c r="D262" s="256"/>
      <c r="E262" s="228"/>
      <c r="F262" s="228"/>
      <c r="G262" s="228"/>
      <c r="H262" s="228"/>
      <c r="I262" s="228"/>
      <c r="J262" s="228"/>
      <c r="K262" s="228"/>
      <c r="L262" s="228"/>
      <c r="M262" s="228"/>
      <c r="P262" s="228"/>
      <c r="S262" s="5"/>
      <c r="T262" s="286"/>
      <c r="U262" s="286"/>
      <c r="V262" s="286"/>
      <c r="W262" s="286"/>
      <c r="X262" s="286"/>
      <c r="Y262" s="286"/>
      <c r="Z262" s="286"/>
      <c r="AA262" s="286"/>
      <c r="AB262" s="286"/>
      <c r="AC262" s="286"/>
      <c r="AD262" s="286"/>
      <c r="AF262" s="228"/>
      <c r="AG262" s="228"/>
      <c r="AH262" s="228"/>
      <c r="AI262" s="228"/>
      <c r="AJ262" s="228"/>
      <c r="AL262" s="246"/>
      <c r="AS262" s="228"/>
      <c r="AT262" s="228"/>
      <c r="AU262" s="228"/>
      <c r="AV262" s="228"/>
      <c r="AW262" s="228"/>
      <c r="AX262" s="228"/>
      <c r="AY262" s="228"/>
      <c r="AZ262" s="228"/>
      <c r="BA262" s="228"/>
    </row>
    <row r="263" spans="1:53" x14ac:dyDescent="0.2">
      <c r="A263" s="228"/>
      <c r="B263" s="228"/>
      <c r="C263" s="256"/>
      <c r="D263" s="256"/>
      <c r="E263" s="228"/>
      <c r="F263" s="228"/>
      <c r="G263" s="228"/>
      <c r="H263" s="228"/>
      <c r="I263" s="228"/>
      <c r="J263" s="228"/>
      <c r="K263" s="228"/>
      <c r="L263" s="228"/>
      <c r="M263" s="228"/>
      <c r="P263" s="228"/>
      <c r="S263" s="5"/>
      <c r="T263" s="286"/>
      <c r="U263" s="286"/>
      <c r="V263" s="286"/>
      <c r="W263" s="286"/>
      <c r="X263" s="286"/>
      <c r="Y263" s="286"/>
      <c r="Z263" s="286"/>
      <c r="AA263" s="286"/>
      <c r="AB263" s="286"/>
      <c r="AC263" s="286"/>
      <c r="AD263" s="286"/>
      <c r="AF263" s="228"/>
      <c r="AG263" s="228"/>
      <c r="AH263" s="228"/>
      <c r="AI263" s="228"/>
      <c r="AJ263" s="228"/>
      <c r="AL263" s="246"/>
      <c r="AS263" s="228"/>
      <c r="AT263" s="228"/>
      <c r="AU263" s="228"/>
      <c r="AV263" s="228"/>
      <c r="AW263" s="228"/>
      <c r="AX263" s="228"/>
      <c r="AY263" s="228"/>
      <c r="AZ263" s="228"/>
    </row>
    <row r="264" spans="1:53" x14ac:dyDescent="0.2">
      <c r="A264" s="228"/>
      <c r="B264" s="228"/>
      <c r="C264" s="256"/>
      <c r="D264" s="256"/>
      <c r="E264" s="228"/>
      <c r="F264" s="228"/>
      <c r="G264" s="228"/>
      <c r="H264" s="228"/>
      <c r="I264" s="228"/>
      <c r="J264" s="228"/>
      <c r="K264" s="228"/>
      <c r="L264" s="228"/>
      <c r="M264" s="228"/>
      <c r="P264" s="228"/>
      <c r="S264" s="5"/>
      <c r="T264" s="286"/>
      <c r="U264" s="286"/>
      <c r="V264" s="286"/>
      <c r="W264" s="286"/>
      <c r="X264" s="286"/>
      <c r="Y264" s="286"/>
      <c r="Z264" s="286"/>
      <c r="AA264" s="286"/>
      <c r="AB264" s="286"/>
      <c r="AC264" s="286"/>
      <c r="AD264" s="286"/>
      <c r="AF264" s="228"/>
      <c r="AG264" s="228"/>
      <c r="AH264" s="228"/>
      <c r="AI264" s="228"/>
      <c r="AJ264" s="228"/>
      <c r="AL264" s="246"/>
      <c r="AS264" s="228"/>
      <c r="AT264" s="228"/>
      <c r="AU264" s="228"/>
      <c r="AV264" s="228"/>
      <c r="AW264" s="228"/>
      <c r="AX264" s="228"/>
      <c r="AY264" s="228"/>
      <c r="AZ264" s="228"/>
    </row>
    <row r="265" spans="1:53" x14ac:dyDescent="0.2">
      <c r="A265" s="228"/>
      <c r="B265" s="228"/>
      <c r="C265" s="256"/>
      <c r="D265" s="256"/>
      <c r="E265" s="228"/>
      <c r="F265" s="228"/>
      <c r="G265" s="228"/>
      <c r="H265" s="228"/>
      <c r="I265" s="228"/>
      <c r="J265" s="228"/>
      <c r="K265" s="228"/>
      <c r="L265" s="228"/>
      <c r="M265" s="228"/>
      <c r="P265" s="228"/>
      <c r="S265" s="5"/>
      <c r="T265" s="286"/>
      <c r="U265" s="286"/>
      <c r="V265" s="286"/>
      <c r="W265" s="286"/>
      <c r="X265" s="286"/>
      <c r="Y265" s="286"/>
      <c r="Z265" s="286"/>
      <c r="AA265" s="286"/>
      <c r="AB265" s="286"/>
      <c r="AC265" s="286"/>
      <c r="AD265" s="286"/>
      <c r="AF265" s="228"/>
      <c r="AG265" s="228"/>
      <c r="AH265" s="228"/>
      <c r="AI265" s="228"/>
      <c r="AJ265" s="228"/>
      <c r="AL265" s="246"/>
      <c r="AS265" s="228"/>
      <c r="AT265" s="228"/>
      <c r="AU265" s="228"/>
      <c r="AV265" s="228"/>
      <c r="AW265" s="228"/>
      <c r="AX265" s="228"/>
      <c r="AY265" s="228"/>
      <c r="AZ265" s="228"/>
    </row>
    <row r="266" spans="1:53" x14ac:dyDescent="0.2">
      <c r="A266" s="228"/>
      <c r="B266" s="228"/>
      <c r="C266" s="256"/>
      <c r="D266" s="256"/>
      <c r="E266" s="228"/>
      <c r="F266" s="228"/>
      <c r="G266" s="228"/>
      <c r="H266" s="228"/>
      <c r="I266" s="228"/>
      <c r="J266" s="228"/>
      <c r="K266" s="228"/>
      <c r="L266" s="228"/>
      <c r="M266" s="228"/>
      <c r="P266" s="228"/>
      <c r="S266" s="5"/>
      <c r="T266" s="286"/>
      <c r="U266" s="286"/>
      <c r="V266" s="286"/>
      <c r="W266" s="286"/>
      <c r="X266" s="286"/>
      <c r="Y266" s="286"/>
      <c r="Z266" s="286"/>
      <c r="AA266" s="286"/>
      <c r="AB266" s="286"/>
      <c r="AC266" s="286"/>
      <c r="AD266" s="286"/>
      <c r="AF266" s="228"/>
      <c r="AG266" s="228"/>
      <c r="AH266" s="228"/>
      <c r="AI266" s="228"/>
      <c r="AJ266" s="228"/>
      <c r="AL266" s="246"/>
      <c r="AS266" s="228"/>
      <c r="AT266" s="228"/>
      <c r="AU266" s="228"/>
      <c r="AV266" s="228"/>
      <c r="AW266" s="228"/>
      <c r="AX266" s="228"/>
      <c r="AY266" s="228"/>
      <c r="AZ266" s="228"/>
    </row>
    <row r="267" spans="1:53" x14ac:dyDescent="0.2">
      <c r="A267" s="228"/>
      <c r="B267" s="228"/>
      <c r="C267" s="256"/>
      <c r="D267" s="256"/>
      <c r="E267" s="228"/>
      <c r="F267" s="228"/>
      <c r="G267" s="228"/>
      <c r="H267" s="228"/>
      <c r="I267" s="228"/>
      <c r="J267" s="228"/>
      <c r="K267" s="228"/>
      <c r="L267" s="228"/>
      <c r="M267" s="228"/>
      <c r="P267" s="228"/>
      <c r="S267" s="5"/>
      <c r="T267" s="286"/>
      <c r="U267" s="286"/>
      <c r="V267" s="286"/>
      <c r="W267" s="286"/>
      <c r="X267" s="286"/>
      <c r="Y267" s="286"/>
      <c r="Z267" s="286"/>
      <c r="AA267" s="286"/>
      <c r="AB267" s="286"/>
      <c r="AC267" s="286"/>
      <c r="AD267" s="286"/>
      <c r="AF267" s="228"/>
      <c r="AG267" s="228"/>
      <c r="AH267" s="228"/>
      <c r="AI267" s="228"/>
      <c r="AJ267" s="228"/>
      <c r="AL267" s="246"/>
      <c r="AS267" s="228"/>
      <c r="AT267" s="228"/>
      <c r="AU267" s="228"/>
      <c r="AV267" s="228"/>
      <c r="AW267" s="228"/>
      <c r="AX267" s="228"/>
      <c r="AY267" s="228"/>
      <c r="AZ267" s="228"/>
    </row>
    <row r="268" spans="1:53" x14ac:dyDescent="0.2">
      <c r="A268" s="228"/>
      <c r="B268" s="228"/>
      <c r="C268" s="256"/>
      <c r="D268" s="256"/>
      <c r="E268" s="228"/>
      <c r="F268" s="228"/>
      <c r="G268" s="228"/>
      <c r="H268" s="228"/>
      <c r="I268" s="228"/>
      <c r="J268" s="228"/>
      <c r="K268" s="228"/>
      <c r="L268" s="228"/>
      <c r="M268" s="228"/>
      <c r="P268" s="228"/>
      <c r="S268" s="5"/>
      <c r="T268" s="286"/>
      <c r="U268" s="286"/>
      <c r="V268" s="286"/>
      <c r="W268" s="286"/>
      <c r="X268" s="286"/>
      <c r="Y268" s="286"/>
      <c r="Z268" s="286"/>
      <c r="AA268" s="286"/>
      <c r="AB268" s="286"/>
      <c r="AC268" s="286"/>
      <c r="AD268" s="286"/>
      <c r="AF268" s="228"/>
      <c r="AG268" s="228"/>
      <c r="AH268" s="228"/>
      <c r="AI268" s="228"/>
      <c r="AJ268" s="228"/>
      <c r="AL268" s="246"/>
      <c r="AS268" s="228"/>
      <c r="AT268" s="228"/>
      <c r="AU268" s="228"/>
      <c r="AV268" s="228"/>
      <c r="AW268" s="228"/>
      <c r="AX268" s="228"/>
      <c r="AY268" s="228"/>
      <c r="AZ268" s="228"/>
    </row>
    <row r="269" spans="1:53" x14ac:dyDescent="0.2">
      <c r="C269" s="14"/>
      <c r="D269" s="14"/>
      <c r="S269" s="5"/>
      <c r="T269" s="286"/>
      <c r="U269" s="286"/>
      <c r="V269" s="286"/>
      <c r="W269" s="286"/>
      <c r="X269" s="286"/>
      <c r="Y269" s="286"/>
      <c r="Z269" s="286"/>
      <c r="AA269" s="286"/>
      <c r="AB269" s="286"/>
      <c r="AC269" s="286"/>
      <c r="AD269" s="286"/>
      <c r="AF269" s="228"/>
      <c r="AG269" s="228"/>
      <c r="AH269" s="228"/>
      <c r="AI269" s="228"/>
      <c r="AJ269" s="228"/>
      <c r="AL269" s="246"/>
      <c r="AS269" s="228"/>
      <c r="AT269" s="228"/>
      <c r="AU269" s="228"/>
      <c r="AV269" s="228"/>
      <c r="AW269" s="228"/>
      <c r="AX269" s="228"/>
      <c r="AY269" s="228"/>
      <c r="AZ269" s="228"/>
    </row>
    <row r="270" spans="1:53" x14ac:dyDescent="0.2">
      <c r="C270" s="14"/>
      <c r="D270" s="14"/>
      <c r="S270" s="5"/>
      <c r="T270" s="286"/>
      <c r="U270" s="286"/>
      <c r="V270" s="286"/>
      <c r="W270" s="286"/>
      <c r="X270" s="286"/>
      <c r="Y270" s="286"/>
      <c r="Z270" s="286"/>
      <c r="AA270" s="286"/>
      <c r="AB270" s="286"/>
      <c r="AC270" s="286"/>
      <c r="AD270" s="286"/>
      <c r="AF270" s="228"/>
      <c r="AG270" s="228"/>
      <c r="AH270" s="228"/>
      <c r="AI270" s="228"/>
      <c r="AJ270" s="228"/>
      <c r="AL270" s="246"/>
      <c r="AS270" s="228"/>
      <c r="AT270" s="228"/>
      <c r="AU270" s="228"/>
      <c r="AV270" s="228"/>
      <c r="AW270" s="228"/>
      <c r="AX270" s="228"/>
      <c r="AY270" s="228"/>
      <c r="AZ270" s="228"/>
      <c r="BA270" s="228"/>
    </row>
    <row r="271" spans="1:53" x14ac:dyDescent="0.2">
      <c r="C271" s="14"/>
      <c r="D271" s="14"/>
      <c r="S271" s="5"/>
      <c r="T271" s="286"/>
      <c r="U271" s="286"/>
      <c r="V271" s="286"/>
      <c r="W271" s="286"/>
      <c r="X271" s="286"/>
      <c r="Y271" s="286"/>
      <c r="Z271" s="286"/>
      <c r="AA271" s="286"/>
      <c r="AB271" s="286"/>
      <c r="AC271" s="286"/>
      <c r="AD271" s="286"/>
      <c r="AF271" s="228"/>
      <c r="AG271" s="228"/>
      <c r="AH271" s="228"/>
      <c r="AI271" s="228"/>
      <c r="AJ271" s="228"/>
      <c r="AL271" s="246"/>
      <c r="AS271" s="228"/>
      <c r="AT271" s="228"/>
      <c r="AU271" s="228"/>
      <c r="AV271" s="228"/>
      <c r="AW271" s="228"/>
      <c r="AX271" s="228"/>
      <c r="AY271" s="228"/>
      <c r="AZ271" s="228"/>
    </row>
    <row r="272" spans="1:53" x14ac:dyDescent="0.2">
      <c r="C272" s="14"/>
      <c r="D272" s="14"/>
      <c r="S272" s="5"/>
      <c r="T272" s="286"/>
      <c r="U272" s="286"/>
      <c r="V272" s="286"/>
      <c r="W272" s="286"/>
      <c r="X272" s="286"/>
      <c r="Y272" s="286"/>
      <c r="Z272" s="286"/>
      <c r="AA272" s="286"/>
      <c r="AB272" s="286"/>
      <c r="AC272" s="286"/>
      <c r="AD272" s="286"/>
      <c r="AF272" s="228"/>
      <c r="AG272" s="228"/>
      <c r="AH272" s="228"/>
      <c r="AI272" s="228"/>
      <c r="AJ272" s="228"/>
      <c r="AL272" s="246"/>
      <c r="AS272" s="228"/>
      <c r="AT272" s="228"/>
      <c r="AU272" s="228"/>
      <c r="AV272" s="228"/>
      <c r="AW272" s="228"/>
      <c r="AX272" s="228"/>
      <c r="AY272" s="228"/>
      <c r="AZ272" s="228"/>
    </row>
    <row r="273" spans="3:53" x14ac:dyDescent="0.2">
      <c r="C273" s="14"/>
      <c r="D273" s="14"/>
      <c r="S273" s="5"/>
      <c r="T273" s="286"/>
      <c r="U273" s="286"/>
      <c r="V273" s="286"/>
      <c r="W273" s="286"/>
      <c r="X273" s="286"/>
      <c r="Y273" s="286"/>
      <c r="Z273" s="286"/>
      <c r="AA273" s="286"/>
      <c r="AB273" s="286"/>
      <c r="AC273" s="286"/>
      <c r="AD273" s="286"/>
      <c r="AF273" s="228"/>
      <c r="AG273" s="228"/>
      <c r="AH273" s="228"/>
      <c r="AI273" s="228"/>
      <c r="AJ273" s="228"/>
      <c r="AL273" s="246"/>
      <c r="AS273" s="228"/>
      <c r="AT273" s="228"/>
      <c r="AU273" s="228"/>
      <c r="AV273" s="228"/>
      <c r="AW273" s="228"/>
      <c r="AX273" s="228"/>
      <c r="AY273" s="228"/>
      <c r="AZ273" s="228"/>
    </row>
    <row r="274" spans="3:53" x14ac:dyDescent="0.2">
      <c r="C274" s="14"/>
      <c r="D274" s="14"/>
      <c r="S274" s="5"/>
      <c r="T274" s="286"/>
      <c r="U274" s="286"/>
      <c r="V274" s="286"/>
      <c r="W274" s="286"/>
      <c r="X274" s="286"/>
      <c r="Y274" s="286"/>
      <c r="Z274" s="286"/>
      <c r="AA274" s="286"/>
      <c r="AB274" s="286"/>
      <c r="AC274" s="286"/>
      <c r="AD274" s="286"/>
      <c r="AF274" s="228"/>
      <c r="AG274" s="228"/>
      <c r="AH274" s="228"/>
      <c r="AI274" s="228"/>
      <c r="AJ274" s="228"/>
      <c r="AL274" s="246"/>
      <c r="AS274" s="228"/>
      <c r="AT274" s="228"/>
      <c r="AU274" s="228"/>
      <c r="AV274" s="228"/>
      <c r="AW274" s="228"/>
      <c r="AX274" s="228"/>
      <c r="AY274" s="228"/>
      <c r="AZ274" s="228"/>
    </row>
    <row r="275" spans="3:53" x14ac:dyDescent="0.2">
      <c r="C275" s="14"/>
      <c r="D275" s="14"/>
      <c r="S275" s="5"/>
      <c r="T275" s="286"/>
      <c r="U275" s="286"/>
      <c r="V275" s="286"/>
      <c r="W275" s="286"/>
      <c r="X275" s="286"/>
      <c r="Y275" s="286"/>
      <c r="Z275" s="286"/>
      <c r="AA275" s="286"/>
      <c r="AB275" s="286"/>
      <c r="AC275" s="286"/>
      <c r="AD275" s="286"/>
      <c r="AF275" s="228"/>
      <c r="AG275" s="228"/>
      <c r="AH275" s="228"/>
      <c r="AI275" s="228"/>
      <c r="AJ275" s="228"/>
      <c r="AL275" s="246"/>
      <c r="AS275" s="228"/>
      <c r="AT275" s="228"/>
      <c r="AU275" s="228"/>
      <c r="AV275" s="228"/>
      <c r="AW275" s="228"/>
      <c r="AX275" s="228"/>
      <c r="AY275" s="228"/>
      <c r="AZ275" s="228"/>
      <c r="BA275" s="228"/>
    </row>
    <row r="276" spans="3:53" x14ac:dyDescent="0.2">
      <c r="C276" s="14"/>
      <c r="D276" s="14"/>
      <c r="S276" s="5"/>
      <c r="T276" s="286"/>
      <c r="U276" s="286"/>
      <c r="V276" s="286"/>
      <c r="W276" s="286"/>
      <c r="X276" s="286"/>
      <c r="Y276" s="286"/>
      <c r="Z276" s="286"/>
      <c r="AA276" s="286"/>
      <c r="AB276" s="286"/>
      <c r="AC276" s="286"/>
      <c r="AD276" s="286"/>
      <c r="AF276" s="228"/>
      <c r="AG276" s="228"/>
      <c r="AH276" s="228"/>
      <c r="AI276" s="228"/>
      <c r="AJ276" s="228"/>
      <c r="AL276" s="246"/>
      <c r="AS276" s="228"/>
      <c r="AT276" s="228"/>
      <c r="AU276" s="228"/>
      <c r="AV276" s="228"/>
      <c r="AW276" s="228"/>
      <c r="AX276" s="228"/>
      <c r="AY276" s="228"/>
      <c r="AZ276" s="228"/>
      <c r="BA276" s="228"/>
    </row>
    <row r="277" spans="3:53" x14ac:dyDescent="0.2">
      <c r="C277" s="14"/>
      <c r="D277" s="14"/>
      <c r="S277" s="5"/>
      <c r="T277" s="286"/>
      <c r="U277" s="286"/>
      <c r="V277" s="286"/>
      <c r="W277" s="286"/>
      <c r="X277" s="286"/>
      <c r="Y277" s="286"/>
      <c r="Z277" s="286"/>
      <c r="AA277" s="286"/>
      <c r="AB277" s="286"/>
      <c r="AC277" s="286"/>
      <c r="AD277" s="286"/>
      <c r="AF277" s="228"/>
      <c r="AG277" s="228"/>
      <c r="AH277" s="228"/>
      <c r="AI277" s="228"/>
      <c r="AJ277" s="228"/>
      <c r="AL277" s="246"/>
      <c r="AS277" s="228"/>
      <c r="AT277" s="228"/>
      <c r="AU277" s="228"/>
      <c r="AV277" s="228"/>
      <c r="AW277" s="228"/>
      <c r="AX277" s="228"/>
      <c r="AY277" s="228"/>
      <c r="AZ277" s="228"/>
    </row>
    <row r="278" spans="3:53" x14ac:dyDescent="0.2">
      <c r="C278" s="14"/>
      <c r="D278" s="14"/>
      <c r="S278" s="5"/>
      <c r="T278" s="286"/>
      <c r="U278" s="286"/>
      <c r="V278" s="286"/>
      <c r="W278" s="286"/>
      <c r="X278" s="286"/>
      <c r="Y278" s="286"/>
      <c r="Z278" s="286"/>
      <c r="AA278" s="286"/>
      <c r="AB278" s="286"/>
      <c r="AC278" s="286"/>
      <c r="AD278" s="286"/>
      <c r="AF278" s="228"/>
      <c r="AG278" s="228"/>
      <c r="AH278" s="228"/>
      <c r="AI278" s="228"/>
      <c r="AJ278" s="228"/>
      <c r="AL278" s="246"/>
      <c r="AS278" s="228"/>
      <c r="AT278" s="228"/>
      <c r="AU278" s="228"/>
      <c r="AV278" s="228"/>
      <c r="AW278" s="228"/>
      <c r="AX278" s="228"/>
      <c r="AY278" s="228"/>
      <c r="AZ278" s="228"/>
    </row>
    <row r="279" spans="3:53" x14ac:dyDescent="0.2">
      <c r="C279" s="14"/>
      <c r="D279" s="14"/>
      <c r="S279" s="5"/>
      <c r="T279" s="286"/>
      <c r="U279" s="286"/>
      <c r="V279" s="286"/>
      <c r="W279" s="286"/>
      <c r="X279" s="286"/>
      <c r="Y279" s="286"/>
      <c r="Z279" s="286"/>
      <c r="AA279" s="286"/>
      <c r="AB279" s="286"/>
      <c r="AC279" s="286"/>
      <c r="AD279" s="286"/>
      <c r="AF279" s="228"/>
      <c r="AG279" s="228"/>
      <c r="AH279" s="228"/>
      <c r="AI279" s="228"/>
      <c r="AJ279" s="228"/>
      <c r="AL279" s="246"/>
      <c r="AS279" s="228"/>
      <c r="AT279" s="228"/>
      <c r="AU279" s="228"/>
      <c r="AV279" s="228"/>
      <c r="AW279" s="228"/>
      <c r="AX279" s="228"/>
      <c r="AY279" s="228"/>
      <c r="AZ279" s="228"/>
    </row>
    <row r="280" spans="3:53" x14ac:dyDescent="0.2">
      <c r="C280" s="14"/>
      <c r="D280" s="14"/>
      <c r="S280" s="5"/>
      <c r="T280" s="286"/>
      <c r="U280" s="286"/>
      <c r="V280" s="286"/>
      <c r="W280" s="286"/>
      <c r="X280" s="286"/>
      <c r="Y280" s="286"/>
      <c r="Z280" s="286"/>
      <c r="AA280" s="286"/>
      <c r="AB280" s="286"/>
      <c r="AC280" s="286"/>
      <c r="AD280" s="286"/>
      <c r="AF280" s="228"/>
      <c r="AG280" s="228"/>
      <c r="AH280" s="228"/>
      <c r="AI280" s="228"/>
      <c r="AJ280" s="228"/>
      <c r="AL280" s="246"/>
      <c r="AS280" s="228"/>
      <c r="AT280" s="228"/>
      <c r="AU280" s="228"/>
      <c r="AV280" s="228"/>
      <c r="AW280" s="228"/>
      <c r="AX280" s="228"/>
      <c r="AY280" s="228"/>
      <c r="AZ280" s="228"/>
    </row>
    <row r="281" spans="3:53" x14ac:dyDescent="0.2">
      <c r="C281" s="14"/>
      <c r="D281" s="14"/>
      <c r="S281" s="5"/>
      <c r="T281" s="286"/>
      <c r="U281" s="286"/>
      <c r="V281" s="286"/>
      <c r="W281" s="286"/>
      <c r="X281" s="286"/>
      <c r="Y281" s="286"/>
      <c r="Z281" s="286"/>
      <c r="AA281" s="286"/>
      <c r="AB281" s="286"/>
      <c r="AC281" s="286"/>
      <c r="AD281" s="286"/>
      <c r="AF281" s="228"/>
      <c r="AG281" s="228"/>
      <c r="AH281" s="228"/>
      <c r="AI281" s="228"/>
      <c r="AJ281" s="228"/>
      <c r="AL281" s="246"/>
      <c r="AS281" s="228"/>
      <c r="AT281" s="228"/>
      <c r="AU281" s="228"/>
      <c r="AV281" s="228"/>
      <c r="AW281" s="228"/>
      <c r="AX281" s="228"/>
      <c r="AY281" s="228"/>
      <c r="AZ281" s="228"/>
      <c r="BA281" s="228"/>
    </row>
    <row r="282" spans="3:53" x14ac:dyDescent="0.2">
      <c r="C282" s="14"/>
      <c r="D282" s="14"/>
      <c r="S282" s="5"/>
      <c r="T282" s="286"/>
      <c r="U282" s="286"/>
      <c r="V282" s="286"/>
      <c r="W282" s="286"/>
      <c r="X282" s="286"/>
      <c r="Y282" s="286"/>
      <c r="Z282" s="286"/>
      <c r="AA282" s="286"/>
      <c r="AB282" s="286"/>
      <c r="AC282" s="286"/>
      <c r="AD282" s="286"/>
      <c r="AF282" s="228"/>
      <c r="AG282" s="228"/>
      <c r="AH282" s="228"/>
      <c r="AI282" s="228"/>
      <c r="AJ282" s="228"/>
      <c r="AL282" s="246"/>
      <c r="AS282" s="228"/>
      <c r="AT282" s="228"/>
      <c r="AU282" s="228"/>
      <c r="AV282" s="228"/>
      <c r="AW282" s="228"/>
      <c r="AX282" s="228"/>
      <c r="AY282" s="228"/>
      <c r="AZ282" s="228"/>
      <c r="BA282" s="228"/>
    </row>
    <row r="283" spans="3:53" x14ac:dyDescent="0.2">
      <c r="C283" s="14"/>
      <c r="D283" s="14"/>
      <c r="S283" s="5"/>
      <c r="T283" s="286"/>
      <c r="U283" s="286"/>
      <c r="V283" s="286"/>
      <c r="W283" s="286"/>
      <c r="X283" s="286"/>
      <c r="Y283" s="286"/>
      <c r="Z283" s="286"/>
      <c r="AA283" s="286"/>
      <c r="AB283" s="286"/>
      <c r="AC283" s="286"/>
      <c r="AD283" s="286"/>
      <c r="AF283" s="228"/>
      <c r="AG283" s="228"/>
      <c r="AH283" s="228"/>
      <c r="AI283" s="228"/>
      <c r="AJ283" s="228"/>
      <c r="AL283" s="246"/>
      <c r="AS283" s="228"/>
      <c r="AT283" s="228"/>
      <c r="AU283" s="228"/>
      <c r="AV283" s="228"/>
      <c r="AW283" s="228"/>
      <c r="AX283" s="228"/>
      <c r="AY283" s="228"/>
      <c r="AZ283" s="228"/>
    </row>
    <row r="284" spans="3:53" x14ac:dyDescent="0.2">
      <c r="C284" s="14"/>
      <c r="D284" s="14"/>
      <c r="S284" s="5"/>
      <c r="T284" s="286"/>
      <c r="U284" s="286"/>
      <c r="V284" s="286"/>
      <c r="W284" s="286"/>
      <c r="X284" s="286"/>
      <c r="Y284" s="286"/>
      <c r="Z284" s="286"/>
      <c r="AA284" s="286"/>
      <c r="AB284" s="286"/>
      <c r="AC284" s="286"/>
      <c r="AD284" s="286"/>
      <c r="AF284" s="228"/>
      <c r="AG284" s="228"/>
      <c r="AH284" s="228"/>
      <c r="AI284" s="228"/>
      <c r="AJ284" s="228"/>
      <c r="AL284" s="246"/>
      <c r="AS284" s="228"/>
      <c r="AT284" s="228"/>
      <c r="AU284" s="228"/>
      <c r="AV284" s="228"/>
      <c r="AW284" s="228"/>
      <c r="AX284" s="228"/>
      <c r="AY284" s="228"/>
      <c r="AZ284" s="228"/>
    </row>
    <row r="285" spans="3:53" x14ac:dyDescent="0.2">
      <c r="C285" s="14"/>
      <c r="D285" s="14"/>
      <c r="S285" s="5"/>
      <c r="T285" s="286"/>
      <c r="U285" s="286"/>
      <c r="V285" s="286"/>
      <c r="W285" s="286"/>
      <c r="X285" s="286"/>
      <c r="Y285" s="286"/>
      <c r="Z285" s="286"/>
      <c r="AA285" s="286"/>
      <c r="AB285" s="286"/>
      <c r="AC285" s="286"/>
      <c r="AD285" s="286"/>
      <c r="AF285" s="228"/>
      <c r="AG285" s="228"/>
      <c r="AH285" s="228"/>
      <c r="AI285" s="228"/>
      <c r="AJ285" s="228"/>
      <c r="AL285" s="246"/>
      <c r="AS285" s="228"/>
      <c r="AT285" s="228"/>
      <c r="AU285" s="228"/>
      <c r="AV285" s="228"/>
      <c r="AW285" s="228"/>
      <c r="AX285" s="228"/>
      <c r="AY285" s="228"/>
      <c r="AZ285" s="228"/>
    </row>
    <row r="286" spans="3:53" x14ac:dyDescent="0.2">
      <c r="C286" s="14"/>
      <c r="D286" s="14"/>
      <c r="S286" s="5"/>
      <c r="T286" s="286"/>
      <c r="U286" s="286"/>
      <c r="V286" s="286"/>
      <c r="W286" s="286"/>
      <c r="X286" s="286"/>
      <c r="Y286" s="286"/>
      <c r="Z286" s="286"/>
      <c r="AA286" s="286"/>
      <c r="AB286" s="286"/>
      <c r="AC286" s="286"/>
      <c r="AD286" s="286"/>
      <c r="AF286" s="228"/>
      <c r="AG286" s="228"/>
      <c r="AH286" s="228"/>
      <c r="AI286" s="228"/>
      <c r="AJ286" s="228"/>
      <c r="AL286" s="246"/>
      <c r="AS286" s="228"/>
      <c r="AT286" s="228"/>
      <c r="AU286" s="228"/>
      <c r="AV286" s="228"/>
      <c r="AW286" s="228"/>
      <c r="AX286" s="228"/>
      <c r="AY286" s="228"/>
      <c r="AZ286" s="228"/>
    </row>
    <row r="287" spans="3:53" x14ac:dyDescent="0.2">
      <c r="C287" s="14"/>
      <c r="D287" s="14"/>
      <c r="S287" s="5"/>
      <c r="T287" s="286"/>
      <c r="U287" s="286"/>
      <c r="V287" s="286"/>
      <c r="W287" s="286"/>
      <c r="X287" s="286"/>
      <c r="Y287" s="286"/>
      <c r="Z287" s="286"/>
      <c r="AA287" s="286"/>
      <c r="AB287" s="286"/>
      <c r="AC287" s="286"/>
      <c r="AD287" s="286"/>
      <c r="AF287" s="228"/>
      <c r="AG287" s="228"/>
      <c r="AH287" s="228"/>
      <c r="AI287" s="228"/>
      <c r="AJ287" s="228"/>
      <c r="AL287" s="246"/>
      <c r="AS287" s="228"/>
      <c r="AT287" s="228"/>
      <c r="AU287" s="228"/>
      <c r="AV287" s="228"/>
      <c r="AW287" s="228"/>
      <c r="AX287" s="228"/>
      <c r="AY287" s="228"/>
      <c r="AZ287" s="228"/>
    </row>
    <row r="288" spans="3:53" x14ac:dyDescent="0.2">
      <c r="C288" s="14"/>
      <c r="D288" s="14"/>
      <c r="S288" s="5"/>
      <c r="T288" s="286"/>
      <c r="U288" s="286"/>
      <c r="V288" s="286"/>
      <c r="W288" s="286"/>
      <c r="X288" s="286"/>
      <c r="Y288" s="286"/>
      <c r="Z288" s="286"/>
      <c r="AA288" s="286"/>
      <c r="AB288" s="286"/>
      <c r="AC288" s="286"/>
      <c r="AD288" s="286"/>
      <c r="AF288" s="228"/>
      <c r="AG288" s="228"/>
      <c r="AH288" s="228"/>
      <c r="AI288" s="228"/>
      <c r="AJ288" s="228"/>
      <c r="AL288" s="246"/>
      <c r="AS288" s="228"/>
      <c r="AT288" s="228"/>
      <c r="AU288" s="228"/>
      <c r="AV288" s="228"/>
      <c r="AW288" s="228"/>
      <c r="AX288" s="228"/>
      <c r="AY288" s="228"/>
      <c r="AZ288" s="228"/>
    </row>
    <row r="289" spans="3:53" x14ac:dyDescent="0.2">
      <c r="C289" s="14"/>
      <c r="D289" s="14"/>
      <c r="S289" s="5"/>
      <c r="T289" s="286"/>
      <c r="U289" s="286"/>
      <c r="V289" s="286"/>
      <c r="W289" s="286"/>
      <c r="X289" s="286"/>
      <c r="Y289" s="286"/>
      <c r="Z289" s="286"/>
      <c r="AA289" s="286"/>
      <c r="AB289" s="286"/>
      <c r="AC289" s="286"/>
      <c r="AD289" s="286"/>
      <c r="AF289" s="228"/>
      <c r="AG289" s="228"/>
      <c r="AH289" s="228"/>
      <c r="AI289" s="228"/>
      <c r="AJ289" s="228"/>
      <c r="AL289" s="246"/>
      <c r="AS289" s="228"/>
      <c r="AT289" s="228"/>
      <c r="AU289" s="228"/>
      <c r="AV289" s="228"/>
      <c r="AW289" s="228"/>
      <c r="AX289" s="228"/>
      <c r="AY289" s="228"/>
      <c r="AZ289" s="228"/>
      <c r="BA289" s="228"/>
    </row>
    <row r="290" spans="3:53" x14ac:dyDescent="0.2">
      <c r="C290" s="14"/>
      <c r="D290" s="14"/>
      <c r="S290" s="5"/>
      <c r="T290" s="286"/>
      <c r="U290" s="286"/>
      <c r="V290" s="286"/>
      <c r="W290" s="286"/>
      <c r="X290" s="286"/>
      <c r="Y290" s="286"/>
      <c r="Z290" s="286"/>
      <c r="AA290" s="286"/>
      <c r="AB290" s="286"/>
      <c r="AC290" s="286"/>
      <c r="AD290" s="286"/>
      <c r="AF290" s="228"/>
      <c r="AG290" s="228"/>
      <c r="AH290" s="228"/>
      <c r="AI290" s="228"/>
      <c r="AJ290" s="228"/>
      <c r="AL290" s="246"/>
      <c r="AS290" s="228"/>
      <c r="AT290" s="228"/>
      <c r="AU290" s="228"/>
      <c r="AV290" s="228"/>
      <c r="AW290" s="228"/>
      <c r="AX290" s="228"/>
      <c r="AY290" s="228"/>
      <c r="AZ290" s="228"/>
      <c r="BA290" s="228"/>
    </row>
    <row r="291" spans="3:53" x14ac:dyDescent="0.2">
      <c r="C291" s="14"/>
      <c r="D291" s="14"/>
      <c r="S291" s="5"/>
      <c r="T291" s="286"/>
      <c r="U291" s="286"/>
      <c r="V291" s="286"/>
      <c r="W291" s="286"/>
      <c r="X291" s="286"/>
      <c r="Y291" s="286"/>
      <c r="Z291" s="286"/>
      <c r="AA291" s="286"/>
      <c r="AB291" s="286"/>
      <c r="AC291" s="286"/>
      <c r="AD291" s="286"/>
      <c r="AF291" s="228"/>
      <c r="AG291" s="228"/>
      <c r="AH291" s="228"/>
      <c r="AI291" s="228"/>
      <c r="AJ291" s="228"/>
      <c r="AL291" s="246"/>
      <c r="AS291" s="228"/>
      <c r="AT291" s="228"/>
      <c r="AU291" s="228"/>
      <c r="AV291" s="228"/>
      <c r="AW291" s="228"/>
      <c r="AX291" s="228"/>
      <c r="AY291" s="228"/>
      <c r="AZ291" s="228"/>
      <c r="BA291" s="228"/>
    </row>
    <row r="292" spans="3:53" x14ac:dyDescent="0.2">
      <c r="C292" s="14"/>
      <c r="D292" s="14"/>
      <c r="S292" s="5"/>
      <c r="T292" s="286"/>
      <c r="U292" s="286"/>
      <c r="V292" s="286"/>
      <c r="W292" s="286"/>
      <c r="X292" s="286"/>
      <c r="Y292" s="286"/>
      <c r="Z292" s="286"/>
      <c r="AA292" s="286"/>
      <c r="AB292" s="286"/>
      <c r="AC292" s="286"/>
      <c r="AD292" s="286"/>
      <c r="AF292" s="228"/>
      <c r="AG292" s="228"/>
      <c r="AH292" s="228"/>
      <c r="AI292" s="228"/>
      <c r="AJ292" s="228"/>
      <c r="AL292" s="246"/>
      <c r="AS292" s="228"/>
      <c r="AT292" s="228"/>
      <c r="AU292" s="228"/>
      <c r="AV292" s="228"/>
      <c r="AW292" s="228"/>
      <c r="AX292" s="228"/>
      <c r="AY292" s="228"/>
      <c r="AZ292" s="228"/>
    </row>
    <row r="293" spans="3:53" x14ac:dyDescent="0.2">
      <c r="C293" s="14"/>
      <c r="D293" s="14"/>
      <c r="S293" s="5"/>
      <c r="T293" s="286"/>
      <c r="U293" s="286"/>
      <c r="V293" s="286"/>
      <c r="W293" s="286"/>
      <c r="X293" s="286"/>
      <c r="Y293" s="286"/>
      <c r="Z293" s="286"/>
      <c r="AA293" s="286"/>
      <c r="AB293" s="286"/>
      <c r="AC293" s="286"/>
      <c r="AD293" s="286"/>
      <c r="AF293" s="228"/>
      <c r="AG293" s="228"/>
      <c r="AH293" s="228"/>
      <c r="AI293" s="228"/>
      <c r="AJ293" s="228"/>
      <c r="AL293" s="246"/>
      <c r="AS293" s="228"/>
      <c r="AT293" s="228"/>
      <c r="AU293" s="228"/>
      <c r="AV293" s="228"/>
      <c r="AW293" s="228"/>
      <c r="AX293" s="228"/>
      <c r="AY293" s="228"/>
      <c r="AZ293" s="228"/>
    </row>
    <row r="294" spans="3:53" x14ac:dyDescent="0.2">
      <c r="C294" s="14"/>
      <c r="D294" s="14"/>
      <c r="S294" s="5"/>
      <c r="T294" s="286"/>
      <c r="U294" s="286"/>
      <c r="V294" s="286"/>
      <c r="W294" s="286"/>
      <c r="X294" s="286"/>
      <c r="Y294" s="286"/>
      <c r="Z294" s="286"/>
      <c r="AA294" s="286"/>
      <c r="AB294" s="286"/>
      <c r="AC294" s="286"/>
      <c r="AD294" s="286"/>
      <c r="AF294" s="228"/>
      <c r="AG294" s="228"/>
      <c r="AH294" s="228"/>
      <c r="AI294" s="228"/>
      <c r="AJ294" s="228"/>
      <c r="AL294" s="246"/>
      <c r="AS294" s="228"/>
      <c r="AT294" s="228"/>
      <c r="AU294" s="228"/>
      <c r="AV294" s="228"/>
      <c r="AW294" s="228"/>
      <c r="AX294" s="228"/>
      <c r="AY294" s="228"/>
      <c r="AZ294" s="228"/>
    </row>
    <row r="295" spans="3:53" x14ac:dyDescent="0.2">
      <c r="C295" s="14"/>
      <c r="D295" s="14"/>
      <c r="S295" s="5"/>
      <c r="T295" s="286"/>
      <c r="U295" s="286"/>
      <c r="V295" s="286"/>
      <c r="W295" s="286"/>
      <c r="X295" s="286"/>
      <c r="Y295" s="286"/>
      <c r="Z295" s="286"/>
      <c r="AA295" s="286"/>
      <c r="AB295" s="286"/>
      <c r="AC295" s="286"/>
      <c r="AD295" s="286"/>
      <c r="AF295" s="228"/>
      <c r="AG295" s="228"/>
      <c r="AH295" s="228"/>
      <c r="AI295" s="228"/>
      <c r="AJ295" s="228"/>
      <c r="AL295" s="246"/>
      <c r="AS295" s="228"/>
      <c r="AT295" s="228"/>
      <c r="AU295" s="228"/>
      <c r="AV295" s="228"/>
      <c r="AW295" s="228"/>
      <c r="AX295" s="228"/>
      <c r="AY295" s="228"/>
      <c r="AZ295" s="228"/>
    </row>
    <row r="296" spans="3:53" x14ac:dyDescent="0.2">
      <c r="C296" s="14"/>
      <c r="D296" s="14"/>
      <c r="S296" s="5"/>
      <c r="T296" s="286"/>
      <c r="U296" s="286"/>
      <c r="V296" s="286"/>
      <c r="W296" s="286"/>
      <c r="X296" s="286"/>
      <c r="Y296" s="286"/>
      <c r="Z296" s="286"/>
      <c r="AA296" s="286"/>
      <c r="AB296" s="286"/>
      <c r="AC296" s="286"/>
      <c r="AD296" s="286"/>
      <c r="AF296" s="228"/>
      <c r="AG296" s="228"/>
      <c r="AH296" s="228"/>
      <c r="AI296" s="228"/>
      <c r="AJ296" s="228"/>
      <c r="AL296" s="246"/>
      <c r="AS296" s="228"/>
      <c r="AT296" s="228"/>
      <c r="AU296" s="228"/>
      <c r="AV296" s="228"/>
      <c r="AW296" s="228"/>
      <c r="AX296" s="228"/>
      <c r="AY296" s="228"/>
      <c r="AZ296" s="228"/>
    </row>
    <row r="297" spans="3:53" x14ac:dyDescent="0.2">
      <c r="C297" s="14"/>
      <c r="D297" s="14"/>
      <c r="S297" s="5"/>
      <c r="T297" s="286"/>
      <c r="U297" s="286"/>
      <c r="V297" s="286"/>
      <c r="W297" s="286"/>
      <c r="X297" s="286"/>
      <c r="Y297" s="286"/>
      <c r="Z297" s="286"/>
      <c r="AA297" s="286"/>
      <c r="AB297" s="286"/>
      <c r="AC297" s="286"/>
      <c r="AD297" s="286"/>
      <c r="AF297" s="228"/>
      <c r="AG297" s="228"/>
      <c r="AH297" s="228"/>
      <c r="AI297" s="228"/>
      <c r="AJ297" s="228"/>
      <c r="AL297" s="246"/>
      <c r="AS297" s="228"/>
      <c r="AT297" s="228"/>
      <c r="AU297" s="228"/>
      <c r="AV297" s="228"/>
      <c r="AW297" s="228"/>
      <c r="AX297" s="228"/>
      <c r="AY297" s="228"/>
      <c r="AZ297" s="228"/>
    </row>
    <row r="298" spans="3:53" x14ac:dyDescent="0.2">
      <c r="C298" s="14"/>
      <c r="D298" s="14"/>
      <c r="S298" s="5"/>
      <c r="T298" s="286"/>
      <c r="U298" s="286"/>
      <c r="V298" s="286"/>
      <c r="W298" s="286"/>
      <c r="X298" s="286"/>
      <c r="Y298" s="286"/>
      <c r="Z298" s="286"/>
      <c r="AA298" s="286"/>
      <c r="AB298" s="286"/>
      <c r="AC298" s="286"/>
      <c r="AD298" s="286"/>
      <c r="AF298" s="228"/>
      <c r="AG298" s="228"/>
      <c r="AH298" s="228"/>
      <c r="AI298" s="228"/>
      <c r="AJ298" s="228"/>
      <c r="AL298" s="246"/>
      <c r="AS298" s="228"/>
      <c r="AT298" s="228"/>
      <c r="AU298" s="228"/>
      <c r="AV298" s="228"/>
      <c r="AW298" s="228"/>
      <c r="AX298" s="228"/>
      <c r="AY298" s="228"/>
      <c r="AZ298" s="228"/>
    </row>
    <row r="299" spans="3:53" x14ac:dyDescent="0.2">
      <c r="C299" s="14"/>
      <c r="D299" s="14"/>
      <c r="S299" s="5"/>
      <c r="T299" s="286"/>
      <c r="U299" s="286"/>
      <c r="V299" s="286"/>
      <c r="W299" s="286"/>
      <c r="X299" s="286"/>
      <c r="Y299" s="286"/>
      <c r="Z299" s="286"/>
      <c r="AA299" s="286"/>
      <c r="AB299" s="286"/>
      <c r="AC299" s="286"/>
      <c r="AD299" s="286"/>
      <c r="AF299" s="228"/>
      <c r="AG299" s="228"/>
      <c r="AH299" s="228"/>
      <c r="AI299" s="228"/>
      <c r="AJ299" s="228"/>
      <c r="AL299" s="246"/>
      <c r="AS299" s="228"/>
      <c r="AT299" s="228"/>
      <c r="AU299" s="228"/>
      <c r="AV299" s="228"/>
      <c r="AW299" s="228"/>
      <c r="AX299" s="228"/>
      <c r="AY299" s="228"/>
      <c r="AZ299" s="228"/>
      <c r="BA299" s="228"/>
    </row>
    <row r="300" spans="3:53" x14ac:dyDescent="0.2">
      <c r="C300" s="14"/>
      <c r="D300" s="14"/>
      <c r="S300" s="5"/>
      <c r="T300" s="286"/>
      <c r="U300" s="286"/>
      <c r="V300" s="286"/>
      <c r="W300" s="286"/>
      <c r="X300" s="286"/>
      <c r="Y300" s="286"/>
      <c r="Z300" s="286"/>
      <c r="AA300" s="286"/>
      <c r="AB300" s="286"/>
      <c r="AC300" s="286"/>
      <c r="AD300" s="286"/>
      <c r="AF300" s="228"/>
      <c r="AG300" s="228"/>
      <c r="AH300" s="228"/>
      <c r="AI300" s="228"/>
      <c r="AJ300" s="228"/>
      <c r="AL300" s="246"/>
      <c r="AS300" s="228"/>
      <c r="AT300" s="228"/>
      <c r="AU300" s="228"/>
      <c r="AV300" s="228"/>
      <c r="AW300" s="228"/>
      <c r="AX300" s="228"/>
      <c r="AY300" s="228"/>
      <c r="AZ300" s="228"/>
      <c r="BA300" s="228"/>
    </row>
    <row r="301" spans="3:53" x14ac:dyDescent="0.2">
      <c r="C301" s="14"/>
      <c r="D301" s="14"/>
      <c r="S301" s="5"/>
      <c r="T301" s="286"/>
      <c r="U301" s="286"/>
      <c r="V301" s="286"/>
      <c r="W301" s="286"/>
      <c r="X301" s="286"/>
      <c r="Y301" s="286"/>
      <c r="Z301" s="286"/>
      <c r="AA301" s="286"/>
      <c r="AB301" s="286"/>
      <c r="AC301" s="286"/>
      <c r="AD301" s="286"/>
      <c r="AF301" s="228"/>
      <c r="AG301" s="228"/>
      <c r="AH301" s="228"/>
      <c r="AI301" s="228"/>
      <c r="AJ301" s="228"/>
      <c r="AL301" s="246"/>
      <c r="AS301" s="228"/>
      <c r="AT301" s="228"/>
      <c r="AU301" s="228"/>
      <c r="AV301" s="228"/>
      <c r="AW301" s="228"/>
      <c r="AX301" s="228"/>
      <c r="AY301" s="228"/>
      <c r="AZ301" s="228"/>
      <c r="BA301" s="228"/>
    </row>
    <row r="302" spans="3:53" x14ac:dyDescent="0.2">
      <c r="C302" s="14"/>
      <c r="D302" s="14"/>
      <c r="S302" s="5"/>
      <c r="T302" s="286"/>
      <c r="U302" s="286"/>
      <c r="V302" s="286"/>
      <c r="W302" s="286"/>
      <c r="X302" s="286"/>
      <c r="Y302" s="286"/>
      <c r="Z302" s="286"/>
      <c r="AA302" s="286"/>
      <c r="AB302" s="286"/>
      <c r="AC302" s="286"/>
      <c r="AD302" s="286"/>
      <c r="AF302" s="228"/>
      <c r="AG302" s="228"/>
      <c r="AH302" s="228"/>
      <c r="AI302" s="228"/>
      <c r="AJ302" s="228"/>
      <c r="AL302" s="246"/>
      <c r="AS302" s="228"/>
      <c r="AT302" s="228"/>
      <c r="AU302" s="228"/>
      <c r="AV302" s="228"/>
      <c r="AW302" s="228"/>
      <c r="AX302" s="228"/>
      <c r="AY302" s="228"/>
      <c r="AZ302" s="228"/>
    </row>
    <row r="303" spans="3:53" x14ac:dyDescent="0.2">
      <c r="C303" s="14"/>
      <c r="D303" s="14"/>
      <c r="S303" s="5"/>
      <c r="T303" s="286"/>
      <c r="U303" s="286"/>
      <c r="V303" s="286"/>
      <c r="W303" s="286"/>
      <c r="X303" s="286"/>
      <c r="Y303" s="286"/>
      <c r="Z303" s="286"/>
      <c r="AA303" s="286"/>
      <c r="AB303" s="286"/>
      <c r="AC303" s="286"/>
      <c r="AD303" s="286"/>
      <c r="AF303" s="228"/>
      <c r="AG303" s="228"/>
      <c r="AH303" s="228"/>
      <c r="AI303" s="228"/>
      <c r="AJ303" s="228"/>
      <c r="AL303" s="246"/>
      <c r="AS303" s="228"/>
      <c r="AT303" s="228"/>
      <c r="AU303" s="228"/>
      <c r="AV303" s="228"/>
      <c r="AW303" s="228"/>
      <c r="AX303" s="228"/>
      <c r="AY303" s="228"/>
      <c r="AZ303" s="228"/>
    </row>
    <row r="304" spans="3:53" x14ac:dyDescent="0.2">
      <c r="C304" s="14"/>
      <c r="D304" s="14"/>
      <c r="S304" s="5"/>
      <c r="T304" s="286"/>
      <c r="U304" s="286"/>
      <c r="V304" s="286"/>
      <c r="W304" s="286"/>
      <c r="X304" s="286"/>
      <c r="Y304" s="286"/>
      <c r="Z304" s="286"/>
      <c r="AA304" s="286"/>
      <c r="AB304" s="286"/>
      <c r="AC304" s="286"/>
      <c r="AD304" s="286"/>
      <c r="AF304" s="228"/>
      <c r="AG304" s="228"/>
      <c r="AH304" s="228"/>
      <c r="AI304" s="228"/>
      <c r="AJ304" s="228"/>
      <c r="AL304" s="246"/>
      <c r="AS304" s="228"/>
      <c r="AT304" s="228"/>
      <c r="AU304" s="228"/>
      <c r="AV304" s="228"/>
      <c r="AW304" s="228"/>
      <c r="AX304" s="228"/>
      <c r="AY304" s="228"/>
      <c r="AZ304" s="228"/>
    </row>
    <row r="305" spans="3:53" x14ac:dyDescent="0.2">
      <c r="C305" s="14"/>
      <c r="D305" s="14"/>
      <c r="S305" s="5"/>
      <c r="T305" s="286"/>
      <c r="U305" s="286"/>
      <c r="V305" s="286"/>
      <c r="W305" s="286"/>
      <c r="X305" s="286"/>
      <c r="Y305" s="286"/>
      <c r="Z305" s="286"/>
      <c r="AA305" s="286"/>
      <c r="AB305" s="286"/>
      <c r="AC305" s="286"/>
      <c r="AD305" s="286"/>
      <c r="AF305" s="228"/>
      <c r="AG305" s="228"/>
      <c r="AH305" s="228"/>
      <c r="AI305" s="228"/>
      <c r="AJ305" s="228"/>
      <c r="AL305" s="246"/>
      <c r="AS305" s="228"/>
      <c r="AT305" s="228"/>
      <c r="AU305" s="228"/>
      <c r="AV305" s="228"/>
      <c r="AW305" s="228"/>
      <c r="AX305" s="228"/>
      <c r="AY305" s="228"/>
      <c r="AZ305" s="228"/>
    </row>
    <row r="306" spans="3:53" x14ac:dyDescent="0.2">
      <c r="C306" s="14"/>
      <c r="D306" s="14"/>
      <c r="S306" s="5"/>
      <c r="T306" s="286"/>
      <c r="U306" s="286"/>
      <c r="V306" s="286"/>
      <c r="W306" s="286"/>
      <c r="X306" s="286"/>
      <c r="Y306" s="286"/>
      <c r="Z306" s="286"/>
      <c r="AA306" s="286"/>
      <c r="AB306" s="286"/>
      <c r="AC306" s="286"/>
      <c r="AD306" s="286"/>
      <c r="AF306" s="228"/>
      <c r="AG306" s="228"/>
      <c r="AH306" s="228"/>
      <c r="AI306" s="228"/>
      <c r="AJ306" s="228"/>
      <c r="AL306" s="246"/>
      <c r="AS306" s="228"/>
      <c r="AT306" s="228"/>
      <c r="AU306" s="228"/>
      <c r="AV306" s="228"/>
      <c r="AW306" s="228"/>
      <c r="AX306" s="228"/>
      <c r="AY306" s="228"/>
      <c r="AZ306" s="228"/>
    </row>
    <row r="307" spans="3:53" x14ac:dyDescent="0.2">
      <c r="C307" s="14"/>
      <c r="D307" s="14"/>
      <c r="S307" s="5"/>
      <c r="T307" s="286"/>
      <c r="U307" s="286"/>
      <c r="V307" s="286"/>
      <c r="W307" s="286"/>
      <c r="X307" s="286"/>
      <c r="Y307" s="286"/>
      <c r="Z307" s="286"/>
      <c r="AA307" s="286"/>
      <c r="AB307" s="286"/>
      <c r="AC307" s="286"/>
      <c r="AD307" s="286"/>
      <c r="AF307" s="228"/>
      <c r="AG307" s="228"/>
      <c r="AH307" s="228"/>
      <c r="AI307" s="228"/>
      <c r="AJ307" s="228"/>
      <c r="AL307" s="246"/>
      <c r="AS307" s="228"/>
      <c r="AT307" s="228"/>
      <c r="AU307" s="228"/>
      <c r="AV307" s="228"/>
      <c r="AW307" s="228"/>
      <c r="AX307" s="228"/>
      <c r="AY307" s="228"/>
      <c r="AZ307" s="228"/>
    </row>
    <row r="308" spans="3:53" x14ac:dyDescent="0.2">
      <c r="C308" s="14"/>
      <c r="D308" s="14"/>
      <c r="S308" s="5"/>
      <c r="T308" s="286"/>
      <c r="U308" s="286"/>
      <c r="V308" s="286"/>
      <c r="W308" s="286"/>
      <c r="X308" s="286"/>
      <c r="Y308" s="286"/>
      <c r="Z308" s="286"/>
      <c r="AA308" s="286"/>
      <c r="AB308" s="286"/>
      <c r="AC308" s="286"/>
      <c r="AD308" s="286"/>
      <c r="AF308" s="228"/>
      <c r="AG308" s="228"/>
      <c r="AH308" s="228"/>
      <c r="AI308" s="228"/>
      <c r="AJ308" s="228"/>
      <c r="AL308" s="246"/>
      <c r="AS308" s="228"/>
      <c r="AT308" s="228"/>
      <c r="AU308" s="228"/>
      <c r="AV308" s="228"/>
      <c r="AW308" s="228"/>
      <c r="AX308" s="228"/>
      <c r="AY308" s="228"/>
      <c r="AZ308" s="228"/>
    </row>
    <row r="309" spans="3:53" x14ac:dyDescent="0.2">
      <c r="C309" s="14"/>
      <c r="D309" s="14"/>
      <c r="S309" s="5"/>
      <c r="T309" s="286"/>
      <c r="U309" s="286"/>
      <c r="V309" s="286"/>
      <c r="W309" s="286"/>
      <c r="X309" s="286"/>
      <c r="Y309" s="286"/>
      <c r="Z309" s="286"/>
      <c r="AA309" s="286"/>
      <c r="AB309" s="286"/>
      <c r="AC309" s="286"/>
      <c r="AD309" s="286"/>
      <c r="AF309" s="228"/>
      <c r="AG309" s="228"/>
      <c r="AH309" s="228"/>
      <c r="AI309" s="228"/>
      <c r="AJ309" s="228"/>
      <c r="AL309" s="246"/>
      <c r="AS309" s="228"/>
      <c r="AT309" s="228"/>
      <c r="AU309" s="228"/>
      <c r="AV309" s="228"/>
      <c r="AW309" s="228"/>
      <c r="AX309" s="228"/>
      <c r="AY309" s="228"/>
      <c r="AZ309" s="228"/>
    </row>
    <row r="310" spans="3:53" x14ac:dyDescent="0.2">
      <c r="C310" s="14"/>
      <c r="D310" s="14"/>
      <c r="S310" s="5"/>
      <c r="T310" s="286"/>
      <c r="U310" s="286"/>
      <c r="V310" s="286"/>
      <c r="W310" s="286"/>
      <c r="X310" s="286"/>
      <c r="Y310" s="286"/>
      <c r="Z310" s="286"/>
      <c r="AA310" s="286"/>
      <c r="AB310" s="286"/>
      <c r="AC310" s="286"/>
      <c r="AD310" s="286"/>
      <c r="AF310" s="228"/>
      <c r="AG310" s="228"/>
      <c r="AH310" s="228"/>
      <c r="AI310" s="228"/>
      <c r="AJ310" s="228"/>
      <c r="AL310" s="246"/>
      <c r="AS310" s="228"/>
      <c r="AT310" s="228"/>
      <c r="AU310" s="228"/>
      <c r="AV310" s="228"/>
      <c r="AW310" s="228"/>
      <c r="AX310" s="228"/>
      <c r="AY310" s="228"/>
      <c r="AZ310" s="228"/>
    </row>
    <row r="311" spans="3:53" x14ac:dyDescent="0.2">
      <c r="C311" s="14"/>
      <c r="D311" s="14"/>
      <c r="S311" s="5"/>
      <c r="T311" s="286"/>
      <c r="U311" s="286"/>
      <c r="V311" s="286"/>
      <c r="W311" s="286"/>
      <c r="X311" s="286"/>
      <c r="Y311" s="286"/>
      <c r="Z311" s="286"/>
      <c r="AA311" s="286"/>
      <c r="AB311" s="286"/>
      <c r="AC311" s="286"/>
      <c r="AD311" s="286"/>
      <c r="AF311" s="228"/>
      <c r="AG311" s="228"/>
      <c r="AH311" s="228"/>
      <c r="AI311" s="228"/>
      <c r="AJ311" s="228"/>
      <c r="AL311" s="246"/>
      <c r="AS311" s="228"/>
      <c r="AT311" s="228"/>
      <c r="AU311" s="228"/>
      <c r="AV311" s="228"/>
      <c r="AW311" s="228"/>
      <c r="AX311" s="228"/>
      <c r="AY311" s="228"/>
      <c r="AZ311" s="228"/>
    </row>
    <row r="312" spans="3:53" x14ac:dyDescent="0.2">
      <c r="C312" s="14"/>
      <c r="D312" s="14"/>
      <c r="S312" s="5"/>
      <c r="T312" s="286"/>
      <c r="U312" s="286"/>
      <c r="V312" s="286"/>
      <c r="W312" s="286"/>
      <c r="X312" s="286"/>
      <c r="Y312" s="286"/>
      <c r="Z312" s="286"/>
      <c r="AA312" s="286"/>
      <c r="AB312" s="286"/>
      <c r="AC312" s="286"/>
      <c r="AD312" s="286"/>
      <c r="AF312" s="228"/>
      <c r="AG312" s="228"/>
      <c r="AH312" s="228"/>
      <c r="AI312" s="228"/>
      <c r="AJ312" s="228"/>
      <c r="AL312" s="246"/>
      <c r="AS312" s="228"/>
      <c r="AT312" s="228"/>
      <c r="AU312" s="228"/>
      <c r="AV312" s="228"/>
      <c r="AW312" s="228"/>
      <c r="AX312" s="228"/>
      <c r="AY312" s="228"/>
      <c r="AZ312" s="228"/>
    </row>
    <row r="313" spans="3:53" x14ac:dyDescent="0.2">
      <c r="C313" s="14"/>
      <c r="D313" s="14"/>
      <c r="S313" s="5"/>
      <c r="T313" s="286"/>
      <c r="U313" s="286"/>
      <c r="V313" s="286"/>
      <c r="W313" s="286"/>
      <c r="X313" s="286"/>
      <c r="Y313" s="286"/>
      <c r="Z313" s="286"/>
      <c r="AA313" s="286"/>
      <c r="AB313" s="286"/>
      <c r="AC313" s="286"/>
      <c r="AD313" s="286"/>
      <c r="AF313" s="228"/>
      <c r="AG313" s="228"/>
      <c r="AH313" s="228"/>
      <c r="AI313" s="228"/>
      <c r="AJ313" s="228"/>
      <c r="AL313" s="246"/>
      <c r="AS313" s="228"/>
      <c r="AT313" s="228"/>
      <c r="AU313" s="228"/>
      <c r="AV313" s="228"/>
      <c r="AW313" s="228"/>
      <c r="AX313" s="228"/>
      <c r="AY313" s="228"/>
      <c r="AZ313" s="228"/>
    </row>
    <row r="314" spans="3:53" x14ac:dyDescent="0.2">
      <c r="C314" s="14"/>
      <c r="D314" s="14"/>
      <c r="S314" s="5"/>
      <c r="T314" s="286"/>
      <c r="U314" s="286"/>
      <c r="V314" s="286"/>
      <c r="W314" s="286"/>
      <c r="X314" s="286"/>
      <c r="Y314" s="286"/>
      <c r="Z314" s="286"/>
      <c r="AA314" s="286"/>
      <c r="AB314" s="286"/>
      <c r="AC314" s="286"/>
      <c r="AD314" s="286"/>
      <c r="AF314" s="228"/>
      <c r="AG314" s="228"/>
      <c r="AH314" s="228"/>
      <c r="AI314" s="228"/>
      <c r="AJ314" s="228"/>
      <c r="AL314" s="246"/>
      <c r="AS314" s="228"/>
      <c r="AT314" s="228"/>
      <c r="AU314" s="228"/>
      <c r="AV314" s="228"/>
      <c r="AW314" s="228"/>
      <c r="AX314" s="228"/>
      <c r="AY314" s="228"/>
      <c r="AZ314" s="228"/>
    </row>
    <row r="315" spans="3:53" x14ac:dyDescent="0.2">
      <c r="C315" s="14"/>
      <c r="D315" s="14"/>
      <c r="S315" s="5"/>
      <c r="T315" s="286"/>
      <c r="U315" s="286"/>
      <c r="V315" s="286"/>
      <c r="W315" s="286"/>
      <c r="X315" s="286"/>
      <c r="Y315" s="286"/>
      <c r="Z315" s="286"/>
      <c r="AA315" s="286"/>
      <c r="AB315" s="286"/>
      <c r="AC315" s="286"/>
      <c r="AD315" s="286"/>
      <c r="AF315" s="228"/>
      <c r="AG315" s="228"/>
      <c r="AH315" s="228"/>
      <c r="AI315" s="228"/>
      <c r="AJ315" s="228"/>
      <c r="AL315" s="246"/>
      <c r="AS315" s="228"/>
      <c r="AT315" s="228"/>
      <c r="AU315" s="228"/>
      <c r="AV315" s="228"/>
      <c r="AW315" s="228"/>
      <c r="AX315" s="228"/>
      <c r="AY315" s="228"/>
      <c r="AZ315" s="228"/>
    </row>
    <row r="316" spans="3:53" x14ac:dyDescent="0.2">
      <c r="C316" s="14"/>
      <c r="D316" s="14"/>
      <c r="S316" s="5"/>
      <c r="T316" s="286"/>
      <c r="U316" s="286"/>
      <c r="V316" s="286"/>
      <c r="W316" s="286"/>
      <c r="X316" s="286"/>
      <c r="Y316" s="286"/>
      <c r="Z316" s="286"/>
      <c r="AA316" s="286"/>
      <c r="AB316" s="286"/>
      <c r="AC316" s="286"/>
      <c r="AD316" s="286"/>
      <c r="AF316" s="228"/>
      <c r="AG316" s="228"/>
      <c r="AH316" s="228"/>
      <c r="AI316" s="228"/>
      <c r="AJ316" s="228"/>
      <c r="AL316" s="246"/>
      <c r="AS316" s="228"/>
      <c r="AT316" s="228"/>
      <c r="AU316" s="228"/>
      <c r="AV316" s="228"/>
      <c r="AW316" s="228"/>
      <c r="AX316" s="228"/>
      <c r="AY316" s="228"/>
      <c r="AZ316" s="228"/>
    </row>
    <row r="317" spans="3:53" x14ac:dyDescent="0.2">
      <c r="C317" s="14"/>
      <c r="D317" s="14"/>
      <c r="S317" s="5"/>
      <c r="T317" s="286"/>
      <c r="U317" s="286"/>
      <c r="V317" s="286"/>
      <c r="W317" s="286"/>
      <c r="X317" s="286"/>
      <c r="Y317" s="286"/>
      <c r="Z317" s="286"/>
      <c r="AA317" s="286"/>
      <c r="AB317" s="286"/>
      <c r="AC317" s="286"/>
      <c r="AD317" s="286"/>
      <c r="AF317" s="228"/>
      <c r="AG317" s="228"/>
      <c r="AH317" s="228"/>
      <c r="AI317" s="228"/>
      <c r="AJ317" s="228"/>
      <c r="AL317" s="246"/>
      <c r="AS317" s="228"/>
      <c r="AT317" s="228"/>
      <c r="AU317" s="228"/>
      <c r="AV317" s="228"/>
      <c r="AW317" s="228"/>
      <c r="AX317" s="228"/>
      <c r="AY317" s="228"/>
      <c r="AZ317" s="228"/>
      <c r="BA317" s="228"/>
    </row>
    <row r="318" spans="3:53" x14ac:dyDescent="0.2">
      <c r="C318" s="14"/>
      <c r="D318" s="14"/>
      <c r="S318" s="5"/>
      <c r="T318" s="286"/>
      <c r="U318" s="286"/>
      <c r="V318" s="286"/>
      <c r="W318" s="286"/>
      <c r="X318" s="286"/>
      <c r="Y318" s="286"/>
      <c r="Z318" s="286"/>
      <c r="AA318" s="286"/>
      <c r="AB318" s="286"/>
      <c r="AC318" s="286"/>
      <c r="AD318" s="286"/>
      <c r="AF318" s="228"/>
      <c r="AG318" s="228"/>
      <c r="AH318" s="228"/>
      <c r="AI318" s="228"/>
      <c r="AJ318" s="228"/>
      <c r="AL318" s="246"/>
      <c r="AS318" s="228"/>
      <c r="AT318" s="228"/>
      <c r="AU318" s="228"/>
      <c r="AV318" s="228"/>
      <c r="AW318" s="228"/>
      <c r="AX318" s="228"/>
      <c r="AY318" s="228"/>
      <c r="AZ318" s="228"/>
    </row>
    <row r="319" spans="3:53" x14ac:dyDescent="0.2">
      <c r="C319" s="14"/>
      <c r="D319" s="14"/>
      <c r="S319" s="5"/>
      <c r="T319" s="286"/>
      <c r="U319" s="286"/>
      <c r="V319" s="286"/>
      <c r="W319" s="286"/>
      <c r="X319" s="286"/>
      <c r="Y319" s="286"/>
      <c r="Z319" s="286"/>
      <c r="AA319" s="286"/>
      <c r="AB319" s="286"/>
      <c r="AC319" s="286"/>
      <c r="AD319" s="286"/>
      <c r="AF319" s="228"/>
      <c r="AG319" s="228"/>
      <c r="AH319" s="228"/>
      <c r="AI319" s="228"/>
      <c r="AJ319" s="228"/>
      <c r="AL319" s="246"/>
      <c r="AS319" s="228"/>
      <c r="AT319" s="228"/>
      <c r="AU319" s="228"/>
      <c r="AV319" s="228"/>
      <c r="AW319" s="228"/>
      <c r="AX319" s="228"/>
      <c r="AY319" s="228"/>
      <c r="AZ319" s="228"/>
    </row>
    <row r="320" spans="3:53" x14ac:dyDescent="0.2">
      <c r="C320" s="14"/>
      <c r="D320" s="14"/>
      <c r="S320" s="5"/>
      <c r="T320" s="286"/>
      <c r="U320" s="286"/>
      <c r="V320" s="286"/>
      <c r="W320" s="286"/>
      <c r="X320" s="286"/>
      <c r="Y320" s="286"/>
      <c r="Z320" s="286"/>
      <c r="AA320" s="286"/>
      <c r="AB320" s="286"/>
      <c r="AC320" s="286"/>
      <c r="AD320" s="286"/>
      <c r="AF320" s="228"/>
      <c r="AG320" s="228"/>
      <c r="AH320" s="228"/>
      <c r="AI320" s="228"/>
      <c r="AJ320" s="228"/>
      <c r="AL320" s="246"/>
      <c r="AS320" s="228"/>
      <c r="AT320" s="228"/>
      <c r="AU320" s="228"/>
      <c r="AV320" s="228"/>
      <c r="AW320" s="228"/>
      <c r="AX320" s="228"/>
      <c r="AY320" s="228"/>
      <c r="AZ320" s="228"/>
    </row>
    <row r="321" spans="3:53" x14ac:dyDescent="0.2">
      <c r="C321" s="14"/>
      <c r="D321" s="14"/>
      <c r="S321" s="5"/>
      <c r="T321" s="286"/>
      <c r="U321" s="286"/>
      <c r="V321" s="286"/>
      <c r="W321" s="286"/>
      <c r="X321" s="286"/>
      <c r="Y321" s="286"/>
      <c r="Z321" s="286"/>
      <c r="AA321" s="286"/>
      <c r="AB321" s="286"/>
      <c r="AC321" s="286"/>
      <c r="AD321" s="286"/>
      <c r="AF321" s="228"/>
      <c r="AG321" s="228"/>
      <c r="AH321" s="228"/>
      <c r="AI321" s="228"/>
      <c r="AJ321" s="228"/>
      <c r="AL321" s="246"/>
      <c r="AS321" s="228"/>
      <c r="AT321" s="228"/>
      <c r="AU321" s="228"/>
      <c r="AV321" s="228"/>
      <c r="AW321" s="228"/>
      <c r="AX321" s="228"/>
      <c r="AY321" s="228"/>
      <c r="AZ321" s="228"/>
    </row>
    <row r="322" spans="3:53" x14ac:dyDescent="0.2">
      <c r="C322" s="14"/>
      <c r="D322" s="14"/>
      <c r="S322" s="5"/>
      <c r="T322" s="286"/>
      <c r="U322" s="286"/>
      <c r="V322" s="286"/>
      <c r="W322" s="286"/>
      <c r="X322" s="286"/>
      <c r="Y322" s="286"/>
      <c r="Z322" s="286"/>
      <c r="AA322" s="286"/>
      <c r="AB322" s="286"/>
      <c r="AC322" s="286"/>
      <c r="AD322" s="286"/>
      <c r="AF322" s="228"/>
      <c r="AG322" s="228"/>
      <c r="AH322" s="228"/>
      <c r="AI322" s="228"/>
      <c r="AJ322" s="228"/>
      <c r="AL322" s="246"/>
      <c r="AS322" s="228"/>
      <c r="AT322" s="228"/>
      <c r="AU322" s="228"/>
      <c r="AV322" s="228"/>
      <c r="AW322" s="228"/>
      <c r="AX322" s="228"/>
      <c r="AY322" s="228"/>
      <c r="AZ322" s="228"/>
    </row>
    <row r="323" spans="3:53" x14ac:dyDescent="0.2">
      <c r="C323" s="14"/>
      <c r="D323" s="14"/>
      <c r="S323" s="5"/>
      <c r="T323" s="286"/>
      <c r="U323" s="286"/>
      <c r="V323" s="286"/>
      <c r="W323" s="286"/>
      <c r="X323" s="286"/>
      <c r="Y323" s="286"/>
      <c r="Z323" s="286"/>
      <c r="AA323" s="286"/>
      <c r="AB323" s="286"/>
      <c r="AC323" s="286"/>
      <c r="AD323" s="286"/>
      <c r="AF323" s="228"/>
      <c r="AG323" s="228"/>
      <c r="AH323" s="228"/>
      <c r="AI323" s="228"/>
      <c r="AJ323" s="228"/>
      <c r="AL323" s="246"/>
      <c r="AS323" s="228"/>
      <c r="AT323" s="228"/>
      <c r="AU323" s="228"/>
      <c r="AV323" s="228"/>
      <c r="AW323" s="228"/>
      <c r="AX323" s="228"/>
      <c r="AY323" s="228"/>
      <c r="AZ323" s="228"/>
    </row>
    <row r="324" spans="3:53" x14ac:dyDescent="0.2">
      <c r="C324" s="14"/>
      <c r="D324" s="14"/>
      <c r="S324" s="5"/>
      <c r="T324" s="286"/>
      <c r="U324" s="286"/>
      <c r="V324" s="286"/>
      <c r="W324" s="286"/>
      <c r="X324" s="286"/>
      <c r="Y324" s="286"/>
      <c r="Z324" s="286"/>
      <c r="AA324" s="286"/>
      <c r="AB324" s="286"/>
      <c r="AC324" s="286"/>
      <c r="AD324" s="286"/>
      <c r="AF324" s="228"/>
      <c r="AG324" s="228"/>
      <c r="AH324" s="228"/>
      <c r="AI324" s="228"/>
      <c r="AJ324" s="228"/>
      <c r="AL324" s="246"/>
      <c r="AS324" s="228"/>
      <c r="AT324" s="228"/>
      <c r="AU324" s="228"/>
      <c r="AV324" s="228"/>
      <c r="AW324" s="228"/>
      <c r="AX324" s="228"/>
      <c r="AY324" s="228"/>
      <c r="AZ324" s="228"/>
    </row>
    <row r="325" spans="3:53" x14ac:dyDescent="0.2">
      <c r="C325" s="14"/>
      <c r="D325" s="14"/>
      <c r="S325" s="5"/>
      <c r="T325" s="286"/>
      <c r="U325" s="286"/>
      <c r="V325" s="286"/>
      <c r="W325" s="286"/>
      <c r="X325" s="286"/>
      <c r="Y325" s="286"/>
      <c r="Z325" s="286"/>
      <c r="AA325" s="286"/>
      <c r="AB325" s="286"/>
      <c r="AC325" s="286"/>
      <c r="AD325" s="286"/>
      <c r="AF325" s="228"/>
      <c r="AG325" s="228"/>
      <c r="AH325" s="228"/>
      <c r="AI325" s="228"/>
      <c r="AJ325" s="228"/>
      <c r="AL325" s="246"/>
      <c r="AS325" s="228"/>
      <c r="AT325" s="228"/>
      <c r="AU325" s="228"/>
      <c r="AV325" s="228"/>
      <c r="AW325" s="228"/>
      <c r="AX325" s="228"/>
      <c r="AY325" s="228"/>
      <c r="AZ325" s="228"/>
    </row>
    <row r="326" spans="3:53" x14ac:dyDescent="0.2">
      <c r="C326" s="14"/>
      <c r="D326" s="14"/>
      <c r="S326" s="5"/>
      <c r="T326" s="286"/>
      <c r="U326" s="286"/>
      <c r="V326" s="286"/>
      <c r="W326" s="286"/>
      <c r="X326" s="286"/>
      <c r="Y326" s="286"/>
      <c r="Z326" s="286"/>
      <c r="AA326" s="286"/>
      <c r="AB326" s="286"/>
      <c r="AC326" s="286"/>
      <c r="AD326" s="286"/>
      <c r="AF326" s="228"/>
      <c r="AG326" s="228"/>
      <c r="AH326" s="228"/>
      <c r="AI326" s="228"/>
      <c r="AJ326" s="228"/>
      <c r="AL326" s="246"/>
      <c r="AS326" s="228"/>
      <c r="AT326" s="228"/>
      <c r="AU326" s="228"/>
      <c r="AV326" s="228"/>
      <c r="AW326" s="228"/>
      <c r="AX326" s="228"/>
      <c r="AY326" s="228"/>
      <c r="AZ326" s="228"/>
    </row>
    <row r="327" spans="3:53" x14ac:dyDescent="0.2">
      <c r="C327" s="14"/>
      <c r="D327" s="14"/>
      <c r="S327" s="5"/>
      <c r="T327" s="286"/>
      <c r="U327" s="286"/>
      <c r="V327" s="286"/>
      <c r="W327" s="286"/>
      <c r="X327" s="286"/>
      <c r="Y327" s="286"/>
      <c r="Z327" s="286"/>
      <c r="AA327" s="286"/>
      <c r="AB327" s="286"/>
      <c r="AC327" s="286"/>
      <c r="AD327" s="286"/>
      <c r="AF327" s="228"/>
      <c r="AG327" s="228"/>
      <c r="AH327" s="228"/>
      <c r="AI327" s="228"/>
      <c r="AJ327" s="228"/>
      <c r="AL327" s="246"/>
      <c r="AS327" s="228"/>
      <c r="AT327" s="228"/>
      <c r="AU327" s="228"/>
      <c r="AV327" s="228"/>
      <c r="AW327" s="228"/>
      <c r="AX327" s="228"/>
      <c r="AY327" s="228"/>
      <c r="AZ327" s="228"/>
    </row>
    <row r="328" spans="3:53" x14ac:dyDescent="0.2">
      <c r="C328" s="14"/>
      <c r="D328" s="14"/>
      <c r="S328" s="5"/>
      <c r="T328" s="286"/>
      <c r="U328" s="286"/>
      <c r="V328" s="286"/>
      <c r="W328" s="286"/>
      <c r="X328" s="286"/>
      <c r="Y328" s="286"/>
      <c r="Z328" s="286"/>
      <c r="AA328" s="286"/>
      <c r="AB328" s="286"/>
      <c r="AC328" s="286"/>
      <c r="AD328" s="286"/>
      <c r="AF328" s="228"/>
      <c r="AG328" s="228"/>
      <c r="AH328" s="228"/>
      <c r="AI328" s="228"/>
      <c r="AJ328" s="228"/>
      <c r="AL328" s="246"/>
      <c r="AS328" s="228"/>
      <c r="AT328" s="228"/>
      <c r="AU328" s="228"/>
      <c r="AV328" s="228"/>
      <c r="AW328" s="228"/>
      <c r="AX328" s="228"/>
      <c r="AY328" s="228"/>
      <c r="AZ328" s="228"/>
    </row>
    <row r="329" spans="3:53" x14ac:dyDescent="0.2">
      <c r="C329" s="14"/>
      <c r="D329" s="14"/>
      <c r="S329" s="5"/>
      <c r="T329" s="286"/>
      <c r="U329" s="286"/>
      <c r="V329" s="286"/>
      <c r="W329" s="286"/>
      <c r="X329" s="286"/>
      <c r="Y329" s="286"/>
      <c r="Z329" s="286"/>
      <c r="AA329" s="286"/>
      <c r="AB329" s="286"/>
      <c r="AC329" s="286"/>
      <c r="AD329" s="286"/>
      <c r="AF329" s="228"/>
      <c r="AG329" s="228"/>
      <c r="AH329" s="228"/>
      <c r="AI329" s="228"/>
      <c r="AJ329" s="228"/>
      <c r="AL329" s="246"/>
      <c r="AS329" s="228"/>
      <c r="AT329" s="228"/>
      <c r="AU329" s="228"/>
      <c r="AV329" s="228"/>
      <c r="AW329" s="228"/>
      <c r="AX329" s="228"/>
      <c r="AY329" s="228"/>
      <c r="AZ329" s="228"/>
    </row>
    <row r="330" spans="3:53" x14ac:dyDescent="0.2">
      <c r="C330" s="14"/>
      <c r="D330" s="14"/>
      <c r="S330" s="5"/>
      <c r="T330" s="286"/>
      <c r="U330" s="286"/>
      <c r="V330" s="286"/>
      <c r="W330" s="286"/>
      <c r="X330" s="286"/>
      <c r="Y330" s="286"/>
      <c r="Z330" s="286"/>
      <c r="AA330" s="286"/>
      <c r="AB330" s="286"/>
      <c r="AC330" s="286"/>
      <c r="AD330" s="286"/>
      <c r="AF330" s="228"/>
      <c r="AG330" s="228"/>
      <c r="AH330" s="228"/>
      <c r="AI330" s="228"/>
      <c r="AJ330" s="228"/>
      <c r="AL330" s="246"/>
      <c r="AS330" s="228"/>
      <c r="AT330" s="228"/>
      <c r="AU330" s="228"/>
      <c r="AV330" s="228"/>
      <c r="AW330" s="228"/>
      <c r="AX330" s="228"/>
      <c r="AY330" s="228"/>
      <c r="AZ330" s="228"/>
    </row>
    <row r="331" spans="3:53" x14ac:dyDescent="0.2">
      <c r="C331" s="14"/>
      <c r="D331" s="14"/>
      <c r="S331" s="5"/>
      <c r="T331" s="286"/>
      <c r="U331" s="286"/>
      <c r="V331" s="286"/>
      <c r="W331" s="286"/>
      <c r="X331" s="286"/>
      <c r="Y331" s="286"/>
      <c r="Z331" s="286"/>
      <c r="AA331" s="286"/>
      <c r="AB331" s="286"/>
      <c r="AC331" s="286"/>
      <c r="AD331" s="286"/>
      <c r="AF331" s="228"/>
      <c r="AG331" s="228"/>
      <c r="AH331" s="228"/>
      <c r="AI331" s="228"/>
      <c r="AJ331" s="228"/>
      <c r="AL331" s="246"/>
      <c r="AS331" s="228"/>
      <c r="AT331" s="228"/>
      <c r="AU331" s="228"/>
      <c r="AV331" s="228"/>
      <c r="AW331" s="228"/>
      <c r="AX331" s="228"/>
      <c r="AY331" s="228"/>
      <c r="AZ331" s="228"/>
      <c r="BA331" s="228"/>
    </row>
    <row r="332" spans="3:53" x14ac:dyDescent="0.2">
      <c r="C332" s="14"/>
      <c r="D332" s="14"/>
      <c r="S332" s="5"/>
      <c r="T332" s="286"/>
      <c r="U332" s="286"/>
      <c r="V332" s="286"/>
      <c r="W332" s="286"/>
      <c r="X332" s="286"/>
      <c r="Y332" s="286"/>
      <c r="Z332" s="286"/>
      <c r="AA332" s="286"/>
      <c r="AB332" s="286"/>
      <c r="AC332" s="286"/>
      <c r="AD332" s="286"/>
      <c r="AF332" s="228"/>
      <c r="AG332" s="228"/>
      <c r="AH332" s="228"/>
      <c r="AI332" s="228"/>
      <c r="AJ332" s="228"/>
      <c r="AL332" s="246"/>
      <c r="AS332" s="228"/>
      <c r="AT332" s="228"/>
      <c r="AU332" s="228"/>
      <c r="AV332" s="228"/>
      <c r="AW332" s="228"/>
      <c r="AX332" s="228"/>
      <c r="AY332" s="228"/>
      <c r="AZ332" s="228"/>
    </row>
    <row r="333" spans="3:53" x14ac:dyDescent="0.2">
      <c r="C333" s="14"/>
      <c r="D333" s="14"/>
      <c r="S333" s="5"/>
      <c r="T333" s="286"/>
      <c r="U333" s="286"/>
      <c r="V333" s="286"/>
      <c r="W333" s="286"/>
      <c r="X333" s="286"/>
      <c r="Y333" s="286"/>
      <c r="Z333" s="286"/>
      <c r="AA333" s="286"/>
      <c r="AB333" s="286"/>
      <c r="AC333" s="286"/>
      <c r="AD333" s="286"/>
      <c r="AF333" s="228"/>
      <c r="AG333" s="228"/>
      <c r="AH333" s="228"/>
      <c r="AI333" s="228"/>
      <c r="AJ333" s="228"/>
      <c r="AL333" s="246"/>
      <c r="AS333" s="228"/>
      <c r="AT333" s="228"/>
      <c r="AU333" s="228"/>
      <c r="AV333" s="228"/>
      <c r="AW333" s="228"/>
      <c r="AX333" s="228"/>
      <c r="AY333" s="228"/>
      <c r="AZ333" s="228"/>
    </row>
    <row r="334" spans="3:53" x14ac:dyDescent="0.2">
      <c r="C334" s="14"/>
      <c r="D334" s="14"/>
      <c r="S334" s="5"/>
      <c r="T334" s="286"/>
      <c r="U334" s="286"/>
      <c r="V334" s="286"/>
      <c r="W334" s="286"/>
      <c r="X334" s="286"/>
      <c r="Y334" s="286"/>
      <c r="Z334" s="286"/>
      <c r="AA334" s="286"/>
      <c r="AB334" s="286"/>
      <c r="AC334" s="286"/>
      <c r="AD334" s="286"/>
      <c r="AF334" s="228"/>
      <c r="AG334" s="228"/>
      <c r="AH334" s="228"/>
      <c r="AI334" s="228"/>
      <c r="AJ334" s="228"/>
      <c r="AL334" s="246"/>
      <c r="AS334" s="228"/>
      <c r="AT334" s="228"/>
      <c r="AU334" s="228"/>
      <c r="AV334" s="228"/>
      <c r="AW334" s="228"/>
      <c r="AX334" s="228"/>
      <c r="AY334" s="228"/>
      <c r="AZ334" s="228"/>
    </row>
    <row r="335" spans="3:53" x14ac:dyDescent="0.2">
      <c r="C335" s="14"/>
      <c r="D335" s="14"/>
      <c r="S335" s="5"/>
      <c r="T335" s="286"/>
      <c r="U335" s="286"/>
      <c r="V335" s="286"/>
      <c r="W335" s="286"/>
      <c r="X335" s="286"/>
      <c r="Y335" s="286"/>
      <c r="Z335" s="286"/>
      <c r="AA335" s="286"/>
      <c r="AB335" s="286"/>
      <c r="AC335" s="286"/>
      <c r="AD335" s="286"/>
      <c r="AF335" s="228"/>
      <c r="AG335" s="228"/>
      <c r="AH335" s="228"/>
      <c r="AI335" s="228"/>
      <c r="AJ335" s="228"/>
      <c r="AL335" s="246"/>
      <c r="AS335" s="228"/>
      <c r="AT335" s="228"/>
      <c r="AU335" s="228"/>
      <c r="AV335" s="228"/>
      <c r="AW335" s="228"/>
      <c r="AX335" s="228"/>
      <c r="AY335" s="228"/>
      <c r="AZ335" s="228"/>
    </row>
    <row r="336" spans="3:53" x14ac:dyDescent="0.2">
      <c r="C336" s="14"/>
      <c r="D336" s="14"/>
      <c r="S336" s="5"/>
      <c r="T336" s="286"/>
      <c r="U336" s="286"/>
      <c r="V336" s="286"/>
      <c r="W336" s="286"/>
      <c r="X336" s="286"/>
      <c r="Y336" s="286"/>
      <c r="Z336" s="286"/>
      <c r="AA336" s="286"/>
      <c r="AB336" s="286"/>
      <c r="AC336" s="286"/>
      <c r="AD336" s="286"/>
      <c r="AF336" s="228"/>
      <c r="AG336" s="228"/>
      <c r="AH336" s="228"/>
      <c r="AI336" s="228"/>
      <c r="AJ336" s="228"/>
      <c r="AL336" s="246"/>
      <c r="AS336" s="228"/>
      <c r="AT336" s="228"/>
      <c r="AU336" s="228"/>
      <c r="AV336" s="228"/>
      <c r="AW336" s="228"/>
      <c r="AX336" s="228"/>
      <c r="AY336" s="228"/>
      <c r="AZ336" s="228"/>
    </row>
    <row r="337" spans="3:53" x14ac:dyDescent="0.2">
      <c r="C337" s="14"/>
      <c r="D337" s="14"/>
      <c r="S337" s="5"/>
      <c r="T337" s="286"/>
      <c r="U337" s="286"/>
      <c r="V337" s="286"/>
      <c r="W337" s="286"/>
      <c r="X337" s="286"/>
      <c r="Y337" s="286"/>
      <c r="Z337" s="286"/>
      <c r="AA337" s="286"/>
      <c r="AB337" s="286"/>
      <c r="AC337" s="286"/>
      <c r="AD337" s="286"/>
      <c r="AF337" s="228"/>
      <c r="AG337" s="228"/>
      <c r="AH337" s="228"/>
      <c r="AI337" s="228"/>
      <c r="AJ337" s="228"/>
      <c r="AL337" s="246"/>
      <c r="AS337" s="228"/>
      <c r="AT337" s="228"/>
      <c r="AU337" s="228"/>
      <c r="AV337" s="228"/>
      <c r="AW337" s="228"/>
      <c r="AX337" s="228"/>
      <c r="AY337" s="228"/>
      <c r="AZ337" s="228"/>
    </row>
    <row r="338" spans="3:53" x14ac:dyDescent="0.2">
      <c r="C338" s="14"/>
      <c r="D338" s="14"/>
      <c r="S338" s="5"/>
      <c r="T338" s="286"/>
      <c r="U338" s="286"/>
      <c r="V338" s="286"/>
      <c r="W338" s="286"/>
      <c r="X338" s="286"/>
      <c r="Y338" s="286"/>
      <c r="Z338" s="286"/>
      <c r="AA338" s="286"/>
      <c r="AB338" s="286"/>
      <c r="AC338" s="286"/>
      <c r="AD338" s="286"/>
      <c r="AF338" s="228"/>
      <c r="AG338" s="228"/>
      <c r="AH338" s="228"/>
      <c r="AI338" s="228"/>
      <c r="AJ338" s="228"/>
      <c r="AL338" s="246"/>
      <c r="AS338" s="228"/>
      <c r="AT338" s="228"/>
      <c r="AU338" s="228"/>
      <c r="AV338" s="228"/>
      <c r="AW338" s="228"/>
      <c r="AX338" s="228"/>
      <c r="AY338" s="228"/>
      <c r="AZ338" s="228"/>
    </row>
    <row r="339" spans="3:53" x14ac:dyDescent="0.2">
      <c r="C339" s="14"/>
      <c r="D339" s="14"/>
      <c r="S339" s="5"/>
      <c r="T339" s="286"/>
      <c r="U339" s="286"/>
      <c r="V339" s="286"/>
      <c r="W339" s="286"/>
      <c r="X339" s="286"/>
      <c r="Y339" s="286"/>
      <c r="Z339" s="286"/>
      <c r="AA339" s="286"/>
      <c r="AB339" s="286"/>
      <c r="AC339" s="286"/>
      <c r="AD339" s="286"/>
      <c r="AF339" s="228"/>
      <c r="AG339" s="228"/>
      <c r="AH339" s="228"/>
      <c r="AI339" s="228"/>
      <c r="AJ339" s="228"/>
      <c r="AL339" s="246"/>
      <c r="AS339" s="228"/>
      <c r="AT339" s="228"/>
      <c r="AU339" s="228"/>
      <c r="AV339" s="228"/>
      <c r="AW339" s="228"/>
      <c r="AX339" s="228"/>
      <c r="AY339" s="228"/>
      <c r="AZ339" s="228"/>
    </row>
    <row r="340" spans="3:53" x14ac:dyDescent="0.2">
      <c r="C340" s="14"/>
      <c r="D340" s="14"/>
      <c r="S340" s="5"/>
      <c r="T340" s="286"/>
      <c r="U340" s="286"/>
      <c r="V340" s="286"/>
      <c r="W340" s="286"/>
      <c r="X340" s="286"/>
      <c r="Y340" s="286"/>
      <c r="Z340" s="286"/>
      <c r="AA340" s="286"/>
      <c r="AB340" s="286"/>
      <c r="AC340" s="286"/>
      <c r="AD340" s="286"/>
      <c r="AF340" s="228"/>
      <c r="AG340" s="228"/>
      <c r="AH340" s="228"/>
      <c r="AI340" s="228"/>
      <c r="AJ340" s="228"/>
      <c r="AL340" s="246"/>
      <c r="AS340" s="228"/>
      <c r="AT340" s="228"/>
      <c r="AU340" s="228"/>
      <c r="AV340" s="228"/>
      <c r="AW340" s="228"/>
      <c r="AX340" s="228"/>
      <c r="AY340" s="228"/>
      <c r="AZ340" s="228"/>
    </row>
    <row r="341" spans="3:53" x14ac:dyDescent="0.2">
      <c r="C341" s="14"/>
      <c r="D341" s="14"/>
      <c r="S341" s="5"/>
      <c r="T341" s="286"/>
      <c r="U341" s="286"/>
      <c r="V341" s="286"/>
      <c r="W341" s="286"/>
      <c r="X341" s="286"/>
      <c r="Y341" s="286"/>
      <c r="Z341" s="286"/>
      <c r="AA341" s="286"/>
      <c r="AB341" s="286"/>
      <c r="AC341" s="286"/>
      <c r="AD341" s="286"/>
      <c r="AF341" s="228"/>
      <c r="AG341" s="228"/>
      <c r="AH341" s="228"/>
      <c r="AI341" s="228"/>
      <c r="AJ341" s="228"/>
      <c r="AL341" s="246"/>
      <c r="AS341" s="228"/>
      <c r="AT341" s="228"/>
      <c r="AU341" s="228"/>
      <c r="AV341" s="228"/>
      <c r="AW341" s="228"/>
      <c r="AX341" s="228"/>
      <c r="AY341" s="228"/>
      <c r="AZ341" s="228"/>
    </row>
    <row r="342" spans="3:53" x14ac:dyDescent="0.2">
      <c r="C342" s="14"/>
      <c r="D342" s="14"/>
      <c r="S342" s="5"/>
      <c r="T342" s="286"/>
      <c r="U342" s="286"/>
      <c r="V342" s="286"/>
      <c r="W342" s="286"/>
      <c r="X342" s="286"/>
      <c r="Y342" s="286"/>
      <c r="Z342" s="286"/>
      <c r="AA342" s="286"/>
      <c r="AB342" s="286"/>
      <c r="AC342" s="286"/>
      <c r="AD342" s="286"/>
      <c r="AF342" s="228"/>
      <c r="AG342" s="228"/>
      <c r="AH342" s="228"/>
      <c r="AI342" s="228"/>
      <c r="AJ342" s="228"/>
      <c r="AL342" s="246"/>
      <c r="AS342" s="228"/>
      <c r="AT342" s="228"/>
      <c r="AU342" s="228"/>
      <c r="AV342" s="228"/>
      <c r="AW342" s="228"/>
      <c r="AX342" s="228"/>
      <c r="AY342" s="228"/>
      <c r="AZ342" s="228"/>
    </row>
    <row r="343" spans="3:53" x14ac:dyDescent="0.2">
      <c r="C343" s="14"/>
      <c r="D343" s="14"/>
      <c r="S343" s="5"/>
      <c r="T343" s="286"/>
      <c r="U343" s="286"/>
      <c r="V343" s="286"/>
      <c r="W343" s="286"/>
      <c r="X343" s="286"/>
      <c r="Y343" s="286"/>
      <c r="Z343" s="286"/>
      <c r="AA343" s="286"/>
      <c r="AB343" s="286"/>
      <c r="AC343" s="286"/>
      <c r="AD343" s="286"/>
      <c r="AF343" s="228"/>
      <c r="AG343" s="228"/>
      <c r="AH343" s="228"/>
      <c r="AI343" s="228"/>
      <c r="AJ343" s="228"/>
      <c r="AL343" s="246"/>
      <c r="AS343" s="228"/>
      <c r="AT343" s="228"/>
      <c r="AU343" s="228"/>
      <c r="AV343" s="228"/>
      <c r="AW343" s="228"/>
      <c r="AX343" s="228"/>
      <c r="AY343" s="228"/>
      <c r="AZ343" s="228"/>
    </row>
    <row r="344" spans="3:53" x14ac:dyDescent="0.2">
      <c r="C344" s="14"/>
      <c r="D344" s="14"/>
      <c r="S344" s="5"/>
      <c r="T344" s="286"/>
      <c r="U344" s="286"/>
      <c r="V344" s="286"/>
      <c r="W344" s="286"/>
      <c r="X344" s="286"/>
      <c r="Y344" s="286"/>
      <c r="Z344" s="286"/>
      <c r="AA344" s="286"/>
      <c r="AB344" s="286"/>
      <c r="AC344" s="286"/>
      <c r="AD344" s="286"/>
      <c r="AF344" s="228"/>
      <c r="AG344" s="228"/>
      <c r="AH344" s="228"/>
      <c r="AI344" s="228"/>
      <c r="AJ344" s="228"/>
      <c r="AL344" s="246"/>
      <c r="AS344" s="228"/>
      <c r="AT344" s="228"/>
      <c r="AU344" s="228"/>
      <c r="AV344" s="228"/>
      <c r="AW344" s="228"/>
      <c r="AX344" s="228"/>
      <c r="AY344" s="228"/>
      <c r="AZ344" s="228"/>
    </row>
    <row r="345" spans="3:53" x14ac:dyDescent="0.2">
      <c r="C345" s="14"/>
      <c r="D345" s="14"/>
      <c r="S345" s="5"/>
      <c r="T345" s="286"/>
      <c r="U345" s="286"/>
      <c r="V345" s="286"/>
      <c r="W345" s="286"/>
      <c r="X345" s="286"/>
      <c r="Y345" s="286"/>
      <c r="Z345" s="286"/>
      <c r="AA345" s="286"/>
      <c r="AB345" s="286"/>
      <c r="AC345" s="286"/>
      <c r="AD345" s="286"/>
      <c r="AF345" s="228"/>
      <c r="AG345" s="228"/>
      <c r="AH345" s="228"/>
      <c r="AI345" s="228"/>
      <c r="AJ345" s="228"/>
      <c r="AL345" s="246"/>
      <c r="AS345" s="228"/>
      <c r="AT345" s="228"/>
      <c r="AU345" s="228"/>
      <c r="AV345" s="228"/>
      <c r="AW345" s="228"/>
      <c r="AX345" s="228"/>
      <c r="AY345" s="228"/>
      <c r="AZ345" s="228"/>
    </row>
    <row r="346" spans="3:53" x14ac:dyDescent="0.2">
      <c r="C346" s="14"/>
      <c r="D346" s="14"/>
      <c r="S346" s="5"/>
      <c r="T346" s="286"/>
      <c r="U346" s="286"/>
      <c r="V346" s="286"/>
      <c r="W346" s="286"/>
      <c r="X346" s="286"/>
      <c r="Y346" s="286"/>
      <c r="Z346" s="286"/>
      <c r="AA346" s="286"/>
      <c r="AB346" s="286"/>
      <c r="AC346" s="286"/>
      <c r="AD346" s="286"/>
      <c r="AF346" s="228"/>
      <c r="AG346" s="228"/>
      <c r="AH346" s="228"/>
      <c r="AI346" s="228"/>
      <c r="AJ346" s="228"/>
      <c r="AL346" s="246"/>
      <c r="AS346" s="228"/>
      <c r="AT346" s="228"/>
      <c r="AU346" s="228"/>
      <c r="AV346" s="228"/>
      <c r="AW346" s="228"/>
      <c r="AX346" s="228"/>
      <c r="AY346" s="228"/>
      <c r="AZ346" s="228"/>
    </row>
    <row r="347" spans="3:53" x14ac:dyDescent="0.2">
      <c r="C347" s="14"/>
      <c r="D347" s="14"/>
      <c r="S347" s="5"/>
      <c r="T347" s="286"/>
      <c r="U347" s="286"/>
      <c r="V347" s="286"/>
      <c r="W347" s="286"/>
      <c r="X347" s="286"/>
      <c r="Y347" s="286"/>
      <c r="Z347" s="286"/>
      <c r="AA347" s="286"/>
      <c r="AB347" s="286"/>
      <c r="AC347" s="286"/>
      <c r="AD347" s="286"/>
      <c r="AF347" s="228"/>
      <c r="AG347" s="228"/>
      <c r="AH347" s="228"/>
      <c r="AI347" s="228"/>
      <c r="AJ347" s="228"/>
      <c r="AL347" s="246"/>
      <c r="AS347" s="228"/>
      <c r="AT347" s="228"/>
      <c r="AU347" s="228"/>
      <c r="AV347" s="228"/>
      <c r="AW347" s="228"/>
      <c r="AX347" s="228"/>
      <c r="AY347" s="228"/>
      <c r="AZ347" s="228"/>
    </row>
    <row r="348" spans="3:53" x14ac:dyDescent="0.2">
      <c r="C348" s="14"/>
      <c r="D348" s="14"/>
      <c r="S348" s="5"/>
      <c r="T348" s="286"/>
      <c r="U348" s="286"/>
      <c r="V348" s="286"/>
      <c r="W348" s="286"/>
      <c r="X348" s="286"/>
      <c r="Y348" s="286"/>
      <c r="Z348" s="286"/>
      <c r="AA348" s="286"/>
      <c r="AB348" s="286"/>
      <c r="AC348" s="286"/>
      <c r="AD348" s="286"/>
      <c r="AF348" s="228"/>
      <c r="AG348" s="228"/>
      <c r="AH348" s="228"/>
      <c r="AI348" s="228"/>
      <c r="AJ348" s="228"/>
      <c r="AL348" s="246"/>
      <c r="AS348" s="228"/>
      <c r="AT348" s="228"/>
      <c r="AU348" s="228"/>
      <c r="AV348" s="228"/>
      <c r="AW348" s="228"/>
      <c r="AX348" s="228"/>
      <c r="AY348" s="228"/>
      <c r="AZ348" s="228"/>
    </row>
    <row r="349" spans="3:53" x14ac:dyDescent="0.2">
      <c r="C349" s="14"/>
      <c r="D349" s="14"/>
      <c r="S349" s="5"/>
      <c r="T349" s="286"/>
      <c r="U349" s="286"/>
      <c r="V349" s="286"/>
      <c r="W349" s="286"/>
      <c r="X349" s="286"/>
      <c r="Y349" s="286"/>
      <c r="Z349" s="286"/>
      <c r="AA349" s="286"/>
      <c r="AB349" s="286"/>
      <c r="AC349" s="286"/>
      <c r="AD349" s="286"/>
      <c r="AF349" s="228"/>
      <c r="AG349" s="228"/>
      <c r="AH349" s="228"/>
      <c r="AI349" s="228"/>
      <c r="AJ349" s="228"/>
      <c r="AL349" s="246"/>
      <c r="AS349" s="228"/>
      <c r="AT349" s="228"/>
      <c r="AU349" s="228"/>
      <c r="AV349" s="228"/>
      <c r="AW349" s="228"/>
      <c r="AX349" s="228"/>
      <c r="AY349" s="228"/>
      <c r="AZ349" s="228"/>
      <c r="BA349" s="228"/>
    </row>
    <row r="350" spans="3:53" x14ac:dyDescent="0.2">
      <c r="C350" s="14"/>
      <c r="D350" s="14"/>
      <c r="S350" s="5"/>
      <c r="T350" s="286"/>
      <c r="U350" s="286"/>
      <c r="V350" s="286"/>
      <c r="W350" s="286"/>
      <c r="X350" s="286"/>
      <c r="Y350" s="286"/>
      <c r="Z350" s="286"/>
      <c r="AA350" s="286"/>
      <c r="AB350" s="286"/>
      <c r="AC350" s="286"/>
      <c r="AD350" s="286"/>
      <c r="AF350" s="228"/>
      <c r="AG350" s="228"/>
      <c r="AH350" s="228"/>
      <c r="AI350" s="228"/>
      <c r="AJ350" s="228"/>
      <c r="AL350" s="246"/>
      <c r="AS350" s="228"/>
      <c r="AT350" s="228"/>
      <c r="AU350" s="228"/>
      <c r="AV350" s="228"/>
      <c r="AW350" s="228"/>
      <c r="AX350" s="228"/>
      <c r="AY350" s="228"/>
      <c r="AZ350" s="228"/>
    </row>
    <row r="351" spans="3:53" x14ac:dyDescent="0.2">
      <c r="C351" s="14"/>
      <c r="D351" s="14"/>
      <c r="S351" s="5"/>
      <c r="T351" s="286"/>
      <c r="U351" s="286"/>
      <c r="V351" s="286"/>
      <c r="W351" s="286"/>
      <c r="X351" s="286"/>
      <c r="Y351" s="286"/>
      <c r="Z351" s="286"/>
      <c r="AA351" s="286"/>
      <c r="AB351" s="286"/>
      <c r="AC351" s="286"/>
      <c r="AD351" s="286"/>
      <c r="AF351" s="228"/>
      <c r="AG351" s="228"/>
      <c r="AH351" s="228"/>
      <c r="AI351" s="228"/>
      <c r="AJ351" s="228"/>
      <c r="AL351" s="246"/>
      <c r="AS351" s="228"/>
      <c r="AT351" s="228"/>
      <c r="AU351" s="228"/>
      <c r="AV351" s="228"/>
      <c r="AW351" s="228"/>
      <c r="AX351" s="228"/>
      <c r="AY351" s="228"/>
      <c r="AZ351" s="228"/>
    </row>
    <row r="352" spans="3:53" x14ac:dyDescent="0.2">
      <c r="C352" s="14"/>
      <c r="D352" s="14"/>
      <c r="S352" s="5"/>
      <c r="T352" s="286"/>
      <c r="U352" s="286"/>
      <c r="V352" s="286"/>
      <c r="W352" s="286"/>
      <c r="X352" s="286"/>
      <c r="Y352" s="286"/>
      <c r="Z352" s="286"/>
      <c r="AA352" s="286"/>
      <c r="AB352" s="286"/>
      <c r="AC352" s="286"/>
      <c r="AD352" s="286"/>
      <c r="AF352" s="228"/>
      <c r="AG352" s="228"/>
      <c r="AH352" s="228"/>
      <c r="AI352" s="228"/>
      <c r="AJ352" s="228"/>
      <c r="AL352" s="246"/>
      <c r="AS352" s="228"/>
      <c r="AT352" s="228"/>
      <c r="AU352" s="228"/>
      <c r="AV352" s="228"/>
      <c r="AW352" s="228"/>
      <c r="AX352" s="228"/>
      <c r="AY352" s="228"/>
      <c r="AZ352" s="228"/>
    </row>
    <row r="353" spans="3:69" x14ac:dyDescent="0.2">
      <c r="C353" s="14"/>
      <c r="D353" s="14"/>
      <c r="S353" s="5"/>
      <c r="T353" s="286"/>
      <c r="U353" s="286"/>
      <c r="V353" s="286"/>
      <c r="W353" s="286"/>
      <c r="X353" s="286"/>
      <c r="Y353" s="286"/>
      <c r="Z353" s="286"/>
      <c r="AA353" s="286"/>
      <c r="AB353" s="286"/>
      <c r="AC353" s="286"/>
      <c r="AD353" s="286"/>
      <c r="AF353" s="228"/>
      <c r="AG353" s="228"/>
      <c r="AH353" s="228"/>
      <c r="AI353" s="228"/>
      <c r="AJ353" s="228"/>
      <c r="AL353" s="246"/>
      <c r="AS353" s="228"/>
      <c r="AT353" s="228"/>
      <c r="AU353" s="228"/>
      <c r="AV353" s="228"/>
      <c r="AW353" s="228"/>
      <c r="AX353" s="228"/>
      <c r="AY353" s="228"/>
      <c r="AZ353" s="228"/>
    </row>
    <row r="354" spans="3:69" x14ac:dyDescent="0.2">
      <c r="C354" s="14"/>
      <c r="D354" s="14"/>
      <c r="S354" s="5"/>
      <c r="T354" s="286"/>
      <c r="U354" s="286"/>
      <c r="V354" s="286"/>
      <c r="W354" s="286"/>
      <c r="X354" s="286"/>
      <c r="Y354" s="286"/>
      <c r="Z354" s="286"/>
      <c r="AA354" s="286"/>
      <c r="AB354" s="286"/>
      <c r="AC354" s="286"/>
      <c r="AD354" s="286"/>
      <c r="AF354" s="228"/>
      <c r="AG354" s="228"/>
      <c r="AH354" s="228"/>
      <c r="AI354" s="228"/>
      <c r="AJ354" s="228"/>
      <c r="AL354" s="246"/>
      <c r="AS354" s="228"/>
      <c r="AT354" s="228"/>
      <c r="AU354" s="228"/>
      <c r="AV354" s="228"/>
      <c r="AW354" s="228"/>
      <c r="AX354" s="228"/>
      <c r="AY354" s="228"/>
      <c r="AZ354" s="228"/>
    </row>
    <row r="355" spans="3:69" x14ac:dyDescent="0.2">
      <c r="C355" s="14"/>
      <c r="D355" s="14"/>
      <c r="S355" s="5"/>
      <c r="T355" s="286"/>
      <c r="U355" s="286"/>
      <c r="V355" s="286"/>
      <c r="W355" s="286"/>
      <c r="X355" s="286"/>
      <c r="Y355" s="286"/>
      <c r="Z355" s="286"/>
      <c r="AA355" s="286"/>
      <c r="AB355" s="286"/>
      <c r="AC355" s="286"/>
      <c r="AD355" s="286"/>
      <c r="AF355" s="228"/>
      <c r="AG355" s="228"/>
      <c r="AH355" s="228"/>
      <c r="AI355" s="228"/>
      <c r="AJ355" s="228"/>
      <c r="AL355" s="246"/>
      <c r="AS355" s="228"/>
      <c r="AT355" s="228"/>
      <c r="AU355" s="228"/>
      <c r="AV355" s="228"/>
      <c r="AW355" s="228"/>
      <c r="AX355" s="228"/>
      <c r="AY355" s="228"/>
      <c r="AZ355" s="228"/>
    </row>
    <row r="356" spans="3:69" x14ac:dyDescent="0.2">
      <c r="C356" s="14"/>
      <c r="D356" s="14"/>
      <c r="S356" s="5"/>
      <c r="T356" s="286"/>
      <c r="U356" s="286"/>
      <c r="V356" s="286"/>
      <c r="W356" s="286"/>
      <c r="X356" s="286"/>
      <c r="Y356" s="286"/>
      <c r="Z356" s="286"/>
      <c r="AA356" s="286"/>
      <c r="AB356" s="286"/>
      <c r="AC356" s="286"/>
      <c r="AD356" s="286"/>
      <c r="AF356" s="228"/>
      <c r="AG356" s="228"/>
      <c r="AH356" s="228"/>
      <c r="AI356" s="228"/>
      <c r="AJ356" s="228"/>
      <c r="AL356" s="246"/>
      <c r="AS356" s="228"/>
      <c r="AT356" s="228"/>
      <c r="AU356" s="228"/>
      <c r="AV356" s="228"/>
      <c r="AW356" s="228"/>
      <c r="AX356" s="228"/>
      <c r="AY356" s="228"/>
      <c r="AZ356" s="228"/>
    </row>
    <row r="357" spans="3:69" x14ac:dyDescent="0.2">
      <c r="C357" s="14"/>
      <c r="D357" s="14"/>
      <c r="S357" s="5"/>
      <c r="T357" s="286"/>
      <c r="U357" s="286"/>
      <c r="V357" s="286"/>
      <c r="W357" s="286"/>
      <c r="X357" s="286"/>
      <c r="Y357" s="286"/>
      <c r="Z357" s="286"/>
      <c r="AA357" s="286"/>
      <c r="AB357" s="286"/>
      <c r="AC357" s="286"/>
      <c r="AD357" s="286"/>
      <c r="AF357" s="228"/>
      <c r="AG357" s="228"/>
      <c r="AH357" s="228"/>
      <c r="AI357" s="228"/>
      <c r="AJ357" s="228"/>
      <c r="AL357" s="246"/>
      <c r="AS357" s="228"/>
      <c r="AT357" s="228"/>
      <c r="AU357" s="228"/>
      <c r="AV357" s="228"/>
      <c r="AW357" s="228"/>
      <c r="AX357" s="228"/>
      <c r="AY357" s="228"/>
      <c r="AZ357" s="228"/>
    </row>
    <row r="358" spans="3:69" x14ac:dyDescent="0.2">
      <c r="C358" s="14"/>
      <c r="D358" s="14"/>
      <c r="S358" s="5"/>
      <c r="T358" s="286"/>
      <c r="U358" s="286"/>
      <c r="V358" s="286"/>
      <c r="W358" s="286"/>
      <c r="X358" s="286"/>
      <c r="Y358" s="286"/>
      <c r="Z358" s="286"/>
      <c r="AA358" s="286"/>
      <c r="AB358" s="286"/>
      <c r="AC358" s="286"/>
      <c r="AD358" s="286"/>
      <c r="AF358" s="228"/>
      <c r="AG358" s="228"/>
      <c r="AH358" s="228"/>
      <c r="AI358" s="228"/>
      <c r="AJ358" s="228"/>
      <c r="AL358" s="246"/>
      <c r="AS358" s="228"/>
      <c r="AT358" s="228"/>
      <c r="AU358" s="228"/>
      <c r="AV358" s="228"/>
      <c r="AW358" s="228"/>
      <c r="AX358" s="228"/>
      <c r="AY358" s="228"/>
      <c r="AZ358" s="228"/>
    </row>
    <row r="359" spans="3:69" x14ac:dyDescent="0.2">
      <c r="C359" s="14"/>
      <c r="D359" s="14"/>
      <c r="S359" s="5"/>
      <c r="T359" s="286"/>
      <c r="U359" s="286"/>
      <c r="V359" s="286"/>
      <c r="W359" s="286"/>
      <c r="X359" s="286"/>
      <c r="Y359" s="286"/>
      <c r="Z359" s="286"/>
      <c r="AA359" s="286"/>
      <c r="AB359" s="286"/>
      <c r="AC359" s="286"/>
      <c r="AD359" s="286"/>
      <c r="AF359" s="228"/>
      <c r="AG359" s="228"/>
      <c r="AH359" s="228"/>
      <c r="AI359" s="228"/>
      <c r="AJ359" s="228"/>
      <c r="AL359" s="246"/>
      <c r="AS359" s="228"/>
      <c r="AT359" s="228"/>
      <c r="AU359" s="228"/>
      <c r="AV359" s="228"/>
      <c r="AW359" s="228"/>
      <c r="AX359" s="228"/>
      <c r="AY359" s="228"/>
      <c r="AZ359" s="228"/>
    </row>
    <row r="360" spans="3:69" x14ac:dyDescent="0.2">
      <c r="C360" s="14"/>
      <c r="D360" s="14"/>
      <c r="S360" s="5"/>
      <c r="T360" s="286"/>
      <c r="U360" s="286"/>
      <c r="V360" s="286"/>
      <c r="W360" s="286"/>
      <c r="X360" s="286"/>
      <c r="Y360" s="286"/>
      <c r="Z360" s="286"/>
      <c r="AA360" s="286"/>
      <c r="AB360" s="286"/>
      <c r="AC360" s="286"/>
      <c r="AD360" s="286"/>
      <c r="AF360" s="228"/>
      <c r="AG360" s="228"/>
      <c r="AH360" s="228"/>
      <c r="AI360" s="228"/>
      <c r="AJ360" s="228"/>
      <c r="AL360" s="246"/>
      <c r="AS360" s="228"/>
      <c r="AT360" s="228"/>
      <c r="AU360" s="228"/>
      <c r="AV360" s="228"/>
      <c r="AW360" s="228"/>
      <c r="AX360" s="228"/>
      <c r="AY360" s="228"/>
      <c r="AZ360" s="228"/>
    </row>
    <row r="361" spans="3:69" x14ac:dyDescent="0.2">
      <c r="C361" s="14"/>
      <c r="D361" s="14"/>
      <c r="S361" s="5"/>
      <c r="T361" s="286"/>
      <c r="U361" s="286"/>
      <c r="V361" s="286"/>
      <c r="W361" s="286"/>
      <c r="X361" s="286"/>
      <c r="Y361" s="286"/>
      <c r="Z361" s="286"/>
      <c r="AA361" s="286"/>
      <c r="AB361" s="286"/>
      <c r="AC361" s="286"/>
      <c r="AD361" s="286"/>
      <c r="AF361" s="228"/>
      <c r="AG361" s="228"/>
      <c r="AH361" s="228"/>
      <c r="AI361" s="228"/>
      <c r="AJ361" s="228"/>
      <c r="AL361" s="246"/>
      <c r="AS361" s="228"/>
      <c r="AT361" s="228"/>
      <c r="AU361" s="228"/>
      <c r="AV361" s="228"/>
      <c r="AW361" s="228"/>
      <c r="AX361" s="228"/>
      <c r="AY361" s="228"/>
      <c r="AZ361" s="228"/>
    </row>
    <row r="362" spans="3:69" x14ac:dyDescent="0.2">
      <c r="C362" s="14"/>
      <c r="D362" s="14"/>
      <c r="S362" s="5"/>
      <c r="T362" s="286"/>
      <c r="U362" s="286"/>
      <c r="V362" s="286"/>
      <c r="W362" s="286"/>
      <c r="X362" s="286"/>
      <c r="Y362" s="286"/>
      <c r="Z362" s="286"/>
      <c r="AA362" s="286"/>
      <c r="AB362" s="286"/>
      <c r="AC362" s="286"/>
      <c r="AD362" s="286"/>
      <c r="AF362" s="228"/>
      <c r="AG362" s="228"/>
      <c r="AH362" s="228"/>
      <c r="AI362" s="228"/>
      <c r="AJ362" s="228"/>
      <c r="AL362" s="246"/>
      <c r="AS362" s="228"/>
      <c r="AT362" s="228"/>
      <c r="AU362" s="228"/>
      <c r="AV362" s="228"/>
      <c r="AW362" s="228"/>
      <c r="AX362" s="228"/>
      <c r="AY362" s="228"/>
      <c r="AZ362" s="228"/>
    </row>
    <row r="363" spans="3:69" x14ac:dyDescent="0.2">
      <c r="C363" s="14"/>
      <c r="D363" s="14"/>
      <c r="S363" s="5"/>
      <c r="T363" s="286"/>
      <c r="U363" s="286"/>
      <c r="V363" s="286"/>
      <c r="W363" s="286"/>
      <c r="X363" s="286"/>
      <c r="Y363" s="286"/>
      <c r="Z363" s="286"/>
      <c r="AA363" s="286"/>
      <c r="AB363" s="286"/>
      <c r="AC363" s="286"/>
      <c r="AD363" s="286"/>
      <c r="AF363" s="228"/>
      <c r="AG363" s="228"/>
      <c r="AH363" s="228"/>
      <c r="AI363" s="228"/>
      <c r="AJ363" s="228"/>
      <c r="AL363" s="246"/>
      <c r="AS363" s="228"/>
      <c r="AT363" s="228"/>
      <c r="AU363" s="228"/>
      <c r="AV363" s="228"/>
      <c r="AW363" s="228"/>
      <c r="AX363" s="228"/>
      <c r="AY363" s="228"/>
      <c r="AZ363" s="228"/>
      <c r="BA363" s="228"/>
      <c r="BB363" s="228"/>
      <c r="BC363" s="228"/>
      <c r="BD363" s="228"/>
      <c r="BE363" s="228"/>
      <c r="BF363" s="228"/>
      <c r="BG363" s="228"/>
      <c r="BH363" s="228"/>
      <c r="BI363" s="228"/>
      <c r="BJ363" s="228"/>
      <c r="BK363" s="228"/>
      <c r="BL363" s="228"/>
      <c r="BM363" s="228"/>
      <c r="BN363" s="228"/>
      <c r="BO363" s="228"/>
      <c r="BP363" s="228"/>
      <c r="BQ363" s="228"/>
    </row>
    <row r="364" spans="3:69" x14ac:dyDescent="0.2">
      <c r="C364" s="14"/>
      <c r="D364" s="14"/>
      <c r="S364" s="5"/>
      <c r="T364" s="286"/>
      <c r="U364" s="286"/>
      <c r="V364" s="286"/>
      <c r="W364" s="286"/>
      <c r="X364" s="286"/>
      <c r="Y364" s="286"/>
      <c r="Z364" s="286"/>
      <c r="AA364" s="286"/>
      <c r="AB364" s="286"/>
      <c r="AC364" s="286"/>
      <c r="AD364" s="286"/>
      <c r="AF364" s="228"/>
      <c r="AG364" s="228"/>
      <c r="AH364" s="228"/>
      <c r="AI364" s="228"/>
      <c r="AJ364" s="228"/>
      <c r="AL364" s="246"/>
      <c r="AS364" s="228"/>
      <c r="AT364" s="228"/>
      <c r="AU364" s="228"/>
      <c r="AV364" s="228"/>
      <c r="AW364" s="228"/>
      <c r="AX364" s="228"/>
      <c r="AY364" s="228"/>
      <c r="AZ364" s="228"/>
    </row>
    <row r="365" spans="3:69" x14ac:dyDescent="0.2">
      <c r="C365" s="14"/>
      <c r="D365" s="14"/>
      <c r="S365" s="5"/>
      <c r="T365" s="286"/>
      <c r="U365" s="286"/>
      <c r="V365" s="286"/>
      <c r="W365" s="286"/>
      <c r="X365" s="286"/>
      <c r="Y365" s="286"/>
      <c r="Z365" s="286"/>
      <c r="AA365" s="286"/>
      <c r="AB365" s="286"/>
      <c r="AC365" s="286"/>
      <c r="AD365" s="286"/>
      <c r="AF365" s="228"/>
      <c r="AG365" s="228"/>
      <c r="AH365" s="228"/>
      <c r="AI365" s="228"/>
      <c r="AJ365" s="228"/>
      <c r="AL365" s="246"/>
      <c r="AS365" s="228"/>
      <c r="AT365" s="228"/>
      <c r="AU365" s="228"/>
      <c r="AV365" s="228"/>
      <c r="AW365" s="228"/>
      <c r="AX365" s="228"/>
      <c r="AY365" s="228"/>
      <c r="AZ365" s="228"/>
    </row>
    <row r="366" spans="3:69" x14ac:dyDescent="0.2">
      <c r="C366" s="14"/>
      <c r="D366" s="14"/>
      <c r="S366" s="5"/>
      <c r="T366" s="286"/>
      <c r="U366" s="286"/>
      <c r="V366" s="286"/>
      <c r="W366" s="286"/>
      <c r="X366" s="286"/>
      <c r="Y366" s="286"/>
      <c r="Z366" s="286"/>
      <c r="AA366" s="286"/>
      <c r="AB366" s="286"/>
      <c r="AC366" s="286"/>
      <c r="AD366" s="286"/>
      <c r="AF366" s="228"/>
      <c r="AG366" s="228"/>
      <c r="AH366" s="228"/>
      <c r="AI366" s="228"/>
      <c r="AJ366" s="228"/>
      <c r="AL366" s="246"/>
      <c r="AS366" s="228"/>
      <c r="AT366" s="228"/>
      <c r="AU366" s="228"/>
      <c r="AV366" s="228"/>
      <c r="AW366" s="228"/>
      <c r="AX366" s="228"/>
      <c r="AY366" s="228"/>
      <c r="AZ366" s="228"/>
    </row>
    <row r="367" spans="3:69" x14ac:dyDescent="0.2">
      <c r="C367" s="14"/>
      <c r="D367" s="14"/>
      <c r="S367" s="5"/>
      <c r="T367" s="286"/>
      <c r="U367" s="286"/>
      <c r="V367" s="286"/>
      <c r="W367" s="286"/>
      <c r="X367" s="286"/>
      <c r="Y367" s="286"/>
      <c r="Z367" s="286"/>
      <c r="AA367" s="286"/>
      <c r="AB367" s="286"/>
      <c r="AC367" s="286"/>
      <c r="AD367" s="286"/>
      <c r="AF367" s="228"/>
      <c r="AG367" s="228"/>
      <c r="AH367" s="228"/>
      <c r="AI367" s="228"/>
      <c r="AJ367" s="228"/>
      <c r="AL367" s="246"/>
      <c r="AS367" s="228"/>
      <c r="AT367" s="228"/>
      <c r="AU367" s="228"/>
      <c r="AV367" s="228"/>
      <c r="AW367" s="228"/>
      <c r="AX367" s="228"/>
      <c r="AY367" s="228"/>
      <c r="AZ367" s="228"/>
    </row>
    <row r="368" spans="3:69" x14ac:dyDescent="0.2">
      <c r="C368" s="14"/>
      <c r="D368" s="14"/>
      <c r="S368" s="5"/>
      <c r="T368" s="286"/>
      <c r="U368" s="286"/>
      <c r="V368" s="286"/>
      <c r="W368" s="286"/>
      <c r="X368" s="286"/>
      <c r="Y368" s="286"/>
      <c r="Z368" s="286"/>
      <c r="AA368" s="286"/>
      <c r="AB368" s="286"/>
      <c r="AC368" s="286"/>
      <c r="AD368" s="286"/>
      <c r="AF368" s="228"/>
      <c r="AG368" s="228"/>
      <c r="AH368" s="228"/>
      <c r="AI368" s="228"/>
      <c r="AJ368" s="228"/>
      <c r="AL368" s="246"/>
      <c r="AS368" s="228"/>
      <c r="AT368" s="228"/>
      <c r="AU368" s="228"/>
      <c r="AV368" s="228"/>
      <c r="AW368" s="228"/>
      <c r="AX368" s="228"/>
      <c r="AY368" s="228"/>
      <c r="AZ368" s="228"/>
    </row>
    <row r="369" spans="3:69" x14ac:dyDescent="0.2">
      <c r="C369" s="14"/>
      <c r="D369" s="14"/>
      <c r="S369" s="5"/>
      <c r="T369" s="286"/>
      <c r="U369" s="286"/>
      <c r="V369" s="286"/>
      <c r="W369" s="286"/>
      <c r="X369" s="286"/>
      <c r="Y369" s="286"/>
      <c r="Z369" s="286"/>
      <c r="AA369" s="286"/>
      <c r="AB369" s="286"/>
      <c r="AC369" s="286"/>
      <c r="AD369" s="286"/>
      <c r="AF369" s="228"/>
      <c r="AG369" s="228"/>
      <c r="AH369" s="228"/>
      <c r="AI369" s="228"/>
      <c r="AJ369" s="228"/>
      <c r="AL369" s="246"/>
      <c r="AS369" s="228"/>
      <c r="AT369" s="228"/>
      <c r="AU369" s="228"/>
      <c r="AV369" s="228"/>
      <c r="AW369" s="228"/>
      <c r="AX369" s="228"/>
      <c r="AY369" s="228"/>
      <c r="AZ369" s="228"/>
    </row>
    <row r="370" spans="3:69" x14ac:dyDescent="0.2">
      <c r="C370" s="14"/>
      <c r="D370" s="14"/>
      <c r="S370" s="5"/>
      <c r="T370" s="286"/>
      <c r="U370" s="286"/>
      <c r="V370" s="286"/>
      <c r="W370" s="286"/>
      <c r="X370" s="286"/>
      <c r="Y370" s="286"/>
      <c r="Z370" s="286"/>
      <c r="AA370" s="286"/>
      <c r="AB370" s="286"/>
      <c r="AC370" s="286"/>
      <c r="AD370" s="286"/>
      <c r="AF370" s="228"/>
      <c r="AG370" s="228"/>
      <c r="AH370" s="228"/>
      <c r="AI370" s="228"/>
      <c r="AJ370" s="228"/>
      <c r="AL370" s="246"/>
      <c r="AS370" s="228"/>
      <c r="AT370" s="228"/>
      <c r="AU370" s="228"/>
      <c r="AV370" s="228"/>
      <c r="AW370" s="228"/>
      <c r="AX370" s="228"/>
      <c r="AY370" s="228"/>
      <c r="AZ370" s="228"/>
    </row>
    <row r="371" spans="3:69" x14ac:dyDescent="0.2">
      <c r="C371" s="14"/>
      <c r="D371" s="14"/>
      <c r="S371" s="5"/>
      <c r="T371" s="286"/>
      <c r="U371" s="286"/>
      <c r="V371" s="286"/>
      <c r="W371" s="286"/>
      <c r="X371" s="286"/>
      <c r="Y371" s="286"/>
      <c r="Z371" s="286"/>
      <c r="AA371" s="286"/>
      <c r="AB371" s="286"/>
      <c r="AC371" s="286"/>
      <c r="AD371" s="286"/>
      <c r="AF371" s="228"/>
      <c r="AG371" s="228"/>
      <c r="AH371" s="228"/>
      <c r="AI371" s="228"/>
      <c r="AJ371" s="228"/>
      <c r="AL371" s="246"/>
      <c r="AS371" s="228"/>
      <c r="AT371" s="228"/>
      <c r="AU371" s="228"/>
      <c r="AV371" s="228"/>
      <c r="AW371" s="228"/>
      <c r="AX371" s="228"/>
      <c r="AY371" s="228"/>
      <c r="AZ371" s="228"/>
    </row>
    <row r="372" spans="3:69" x14ac:dyDescent="0.2">
      <c r="C372" s="14"/>
      <c r="D372" s="14"/>
      <c r="S372" s="5"/>
      <c r="T372" s="286"/>
      <c r="U372" s="286"/>
      <c r="V372" s="286"/>
      <c r="W372" s="286"/>
      <c r="X372" s="286"/>
      <c r="Y372" s="286"/>
      <c r="Z372" s="286"/>
      <c r="AA372" s="286"/>
      <c r="AB372" s="286"/>
      <c r="AC372" s="286"/>
      <c r="AD372" s="286"/>
      <c r="AF372" s="228"/>
      <c r="AG372" s="228"/>
      <c r="AH372" s="228"/>
      <c r="AI372" s="228"/>
      <c r="AJ372" s="228"/>
      <c r="AL372" s="246"/>
      <c r="AS372" s="228"/>
      <c r="AT372" s="228"/>
      <c r="AU372" s="228"/>
      <c r="AV372" s="228"/>
      <c r="AW372" s="228"/>
      <c r="AX372" s="228"/>
      <c r="AY372" s="228"/>
      <c r="AZ372" s="228"/>
    </row>
    <row r="373" spans="3:69" x14ac:dyDescent="0.2">
      <c r="C373" s="14"/>
      <c r="D373" s="14"/>
      <c r="S373" s="5"/>
      <c r="T373" s="286"/>
      <c r="U373" s="286"/>
      <c r="V373" s="286"/>
      <c r="W373" s="286"/>
      <c r="X373" s="286"/>
      <c r="Y373" s="286"/>
      <c r="Z373" s="286"/>
      <c r="AA373" s="286"/>
      <c r="AB373" s="286"/>
      <c r="AC373" s="286"/>
      <c r="AD373" s="286"/>
      <c r="AF373" s="228"/>
      <c r="AG373" s="228"/>
      <c r="AH373" s="228"/>
      <c r="AI373" s="228"/>
      <c r="AJ373" s="228"/>
      <c r="AL373" s="246"/>
      <c r="AS373" s="228"/>
      <c r="AT373" s="228"/>
      <c r="AU373" s="228"/>
      <c r="AV373" s="228"/>
      <c r="AW373" s="228"/>
      <c r="AX373" s="228"/>
      <c r="AY373" s="228"/>
      <c r="AZ373" s="228"/>
    </row>
    <row r="374" spans="3:69" x14ac:dyDescent="0.2">
      <c r="C374" s="14"/>
      <c r="D374" s="14"/>
      <c r="S374" s="5"/>
      <c r="T374" s="286"/>
      <c r="U374" s="286"/>
      <c r="V374" s="286"/>
      <c r="W374" s="286"/>
      <c r="X374" s="286"/>
      <c r="Y374" s="286"/>
      <c r="Z374" s="286"/>
      <c r="AA374" s="286"/>
      <c r="AB374" s="286"/>
      <c r="AC374" s="286"/>
      <c r="AD374" s="286"/>
      <c r="AF374" s="228"/>
      <c r="AG374" s="228"/>
      <c r="AH374" s="228"/>
      <c r="AI374" s="228"/>
      <c r="AJ374" s="228"/>
      <c r="AL374" s="246"/>
      <c r="AS374" s="228"/>
      <c r="AT374" s="228"/>
      <c r="AU374" s="228"/>
      <c r="AV374" s="228"/>
      <c r="AW374" s="228"/>
      <c r="AX374" s="228"/>
      <c r="AY374" s="228"/>
      <c r="AZ374" s="228"/>
    </row>
    <row r="375" spans="3:69" x14ac:dyDescent="0.2">
      <c r="C375" s="14"/>
      <c r="D375" s="14"/>
      <c r="S375" s="5"/>
      <c r="T375" s="286"/>
      <c r="U375" s="286"/>
      <c r="V375" s="286"/>
      <c r="W375" s="286"/>
      <c r="X375" s="286"/>
      <c r="Y375" s="286"/>
      <c r="Z375" s="286"/>
      <c r="AA375" s="286"/>
      <c r="AB375" s="286"/>
      <c r="AC375" s="286"/>
      <c r="AD375" s="286"/>
      <c r="AF375" s="228"/>
      <c r="AG375" s="228"/>
      <c r="AH375" s="228"/>
      <c r="AI375" s="228"/>
      <c r="AJ375" s="228"/>
      <c r="AL375" s="246"/>
      <c r="AS375" s="228"/>
      <c r="AT375" s="228"/>
      <c r="AU375" s="228"/>
      <c r="AV375" s="228"/>
      <c r="AW375" s="228"/>
      <c r="AX375" s="228"/>
      <c r="AY375" s="228"/>
      <c r="AZ375" s="228"/>
    </row>
    <row r="376" spans="3:69" x14ac:dyDescent="0.2">
      <c r="C376" s="14"/>
      <c r="D376" s="14"/>
      <c r="S376" s="5"/>
      <c r="T376" s="286"/>
      <c r="U376" s="286"/>
      <c r="V376" s="286"/>
      <c r="W376" s="286"/>
      <c r="X376" s="286"/>
      <c r="Y376" s="286"/>
      <c r="Z376" s="286"/>
      <c r="AA376" s="286"/>
      <c r="AB376" s="286"/>
      <c r="AC376" s="286"/>
      <c r="AD376" s="286"/>
      <c r="AF376" s="228"/>
      <c r="AG376" s="228"/>
      <c r="AH376" s="228"/>
      <c r="AI376" s="228"/>
      <c r="AJ376" s="228"/>
      <c r="AL376" s="246"/>
      <c r="AS376" s="228"/>
      <c r="AT376" s="228"/>
      <c r="AU376" s="228"/>
      <c r="AV376" s="228"/>
      <c r="AW376" s="228"/>
      <c r="AX376" s="228"/>
      <c r="AY376" s="228"/>
      <c r="AZ376" s="228"/>
    </row>
    <row r="377" spans="3:69" x14ac:dyDescent="0.2">
      <c r="C377" s="14"/>
      <c r="D377" s="14"/>
      <c r="S377" s="5"/>
      <c r="T377" s="286"/>
      <c r="U377" s="286"/>
      <c r="V377" s="286"/>
      <c r="W377" s="286"/>
      <c r="X377" s="286"/>
      <c r="Y377" s="286"/>
      <c r="Z377" s="286"/>
      <c r="AA377" s="286"/>
      <c r="AB377" s="286"/>
      <c r="AC377" s="286"/>
      <c r="AD377" s="286"/>
      <c r="AF377" s="228"/>
      <c r="AG377" s="228"/>
      <c r="AH377" s="228"/>
      <c r="AI377" s="228"/>
      <c r="AJ377" s="228"/>
      <c r="AL377" s="246"/>
      <c r="AS377" s="228"/>
      <c r="AT377" s="228"/>
      <c r="AU377" s="228"/>
      <c r="AV377" s="228"/>
      <c r="AW377" s="228"/>
      <c r="AX377" s="228"/>
      <c r="AY377" s="228"/>
      <c r="AZ377" s="228"/>
    </row>
    <row r="378" spans="3:69" x14ac:dyDescent="0.2">
      <c r="C378" s="14"/>
      <c r="D378" s="14"/>
      <c r="S378" s="5"/>
      <c r="T378" s="286"/>
      <c r="U378" s="286"/>
      <c r="V378" s="286"/>
      <c r="W378" s="286"/>
      <c r="X378" s="286"/>
      <c r="Y378" s="286"/>
      <c r="Z378" s="286"/>
      <c r="AA378" s="286"/>
      <c r="AB378" s="286"/>
      <c r="AC378" s="286"/>
      <c r="AD378" s="286"/>
      <c r="AF378" s="228"/>
      <c r="AG378" s="228"/>
      <c r="AH378" s="228"/>
      <c r="AI378" s="228"/>
      <c r="AJ378" s="228"/>
      <c r="AL378" s="246"/>
      <c r="AS378" s="228"/>
      <c r="AT378" s="228"/>
      <c r="AU378" s="228"/>
      <c r="AV378" s="228"/>
      <c r="AW378" s="228"/>
      <c r="AX378" s="228"/>
      <c r="AY378" s="228"/>
      <c r="AZ378" s="228"/>
    </row>
    <row r="379" spans="3:69" x14ac:dyDescent="0.2">
      <c r="C379" s="14"/>
      <c r="D379" s="14"/>
      <c r="S379" s="5"/>
      <c r="T379" s="286"/>
      <c r="U379" s="286"/>
      <c r="V379" s="286"/>
      <c r="W379" s="286"/>
      <c r="X379" s="286"/>
      <c r="Y379" s="286"/>
      <c r="Z379" s="286"/>
      <c r="AA379" s="286"/>
      <c r="AB379" s="286"/>
      <c r="AC379" s="286"/>
      <c r="AD379" s="286"/>
      <c r="AF379" s="228"/>
      <c r="AG379" s="228"/>
      <c r="AH379" s="228"/>
      <c r="AI379" s="228"/>
      <c r="AJ379" s="228"/>
      <c r="AL379" s="246"/>
      <c r="AS379" s="228"/>
      <c r="AT379" s="228"/>
      <c r="AU379" s="228"/>
      <c r="AV379" s="228"/>
      <c r="AW379" s="228"/>
      <c r="AX379" s="228"/>
      <c r="AY379" s="228"/>
      <c r="AZ379" s="228"/>
    </row>
    <row r="380" spans="3:69" x14ac:dyDescent="0.2">
      <c r="C380" s="14"/>
      <c r="D380" s="14"/>
      <c r="S380" s="5"/>
      <c r="T380" s="286"/>
      <c r="U380" s="286"/>
      <c r="V380" s="286"/>
      <c r="W380" s="286"/>
      <c r="X380" s="286"/>
      <c r="Y380" s="286"/>
      <c r="Z380" s="286"/>
      <c r="AA380" s="286"/>
      <c r="AB380" s="286"/>
      <c r="AC380" s="286"/>
      <c r="AD380" s="286"/>
      <c r="AF380" s="228"/>
      <c r="AG380" s="228"/>
      <c r="AH380" s="228"/>
      <c r="AI380" s="228"/>
      <c r="AJ380" s="228"/>
      <c r="AL380" s="246"/>
      <c r="AS380" s="228"/>
      <c r="AT380" s="228"/>
      <c r="AU380" s="228"/>
      <c r="AV380" s="228"/>
      <c r="AW380" s="228"/>
      <c r="AX380" s="228"/>
      <c r="AY380" s="228"/>
      <c r="AZ380" s="228"/>
    </row>
    <row r="381" spans="3:69" x14ac:dyDescent="0.2">
      <c r="C381" s="14"/>
      <c r="D381" s="14"/>
      <c r="S381" s="5"/>
      <c r="T381" s="286"/>
      <c r="U381" s="286"/>
      <c r="V381" s="286"/>
      <c r="W381" s="286"/>
      <c r="X381" s="286"/>
      <c r="Y381" s="286"/>
      <c r="Z381" s="286"/>
      <c r="AA381" s="286"/>
      <c r="AB381" s="286"/>
      <c r="AC381" s="286"/>
      <c r="AD381" s="286"/>
      <c r="AF381" s="228"/>
      <c r="AG381" s="228"/>
      <c r="AH381" s="228"/>
      <c r="AI381" s="228"/>
      <c r="AJ381" s="228"/>
      <c r="AL381" s="246"/>
      <c r="AS381" s="228"/>
      <c r="AT381" s="228"/>
      <c r="AU381" s="228"/>
      <c r="AV381" s="228"/>
      <c r="AW381" s="228"/>
      <c r="AX381" s="228"/>
      <c r="AY381" s="228"/>
      <c r="AZ381" s="228"/>
    </row>
    <row r="382" spans="3:69" x14ac:dyDescent="0.2">
      <c r="C382" s="14"/>
      <c r="D382" s="14"/>
      <c r="S382" s="5"/>
      <c r="T382" s="286"/>
      <c r="U382" s="286"/>
      <c r="V382" s="286"/>
      <c r="W382" s="286"/>
      <c r="X382" s="286"/>
      <c r="Y382" s="286"/>
      <c r="Z382" s="286"/>
      <c r="AA382" s="286"/>
      <c r="AB382" s="286"/>
      <c r="AC382" s="286"/>
      <c r="AD382" s="286"/>
      <c r="AF382" s="228"/>
      <c r="AG382" s="228"/>
      <c r="AH382" s="228"/>
      <c r="AI382" s="228"/>
      <c r="AJ382" s="228"/>
      <c r="AL382" s="246"/>
      <c r="AS382" s="228"/>
      <c r="AT382" s="228"/>
      <c r="AU382" s="228"/>
      <c r="AV382" s="228"/>
      <c r="AW382" s="228"/>
      <c r="AX382" s="228"/>
      <c r="AY382" s="228"/>
      <c r="AZ382" s="228"/>
    </row>
    <row r="383" spans="3:69" x14ac:dyDescent="0.2">
      <c r="C383" s="14"/>
      <c r="D383" s="14"/>
      <c r="S383" s="5"/>
      <c r="T383" s="286"/>
      <c r="U383" s="286"/>
      <c r="V383" s="286"/>
      <c r="W383" s="286"/>
      <c r="X383" s="286"/>
      <c r="Y383" s="286"/>
      <c r="Z383" s="286"/>
      <c r="AA383" s="286"/>
      <c r="AB383" s="286"/>
      <c r="AC383" s="286"/>
      <c r="AD383" s="286"/>
      <c r="AF383" s="228"/>
      <c r="AG383" s="228"/>
      <c r="AH383" s="228"/>
      <c r="AI383" s="228"/>
      <c r="AJ383" s="228"/>
      <c r="AL383" s="246"/>
      <c r="AS383" s="228"/>
      <c r="AT383" s="228"/>
      <c r="AU383" s="228"/>
      <c r="AV383" s="228"/>
      <c r="AW383" s="228"/>
      <c r="AX383" s="228"/>
      <c r="AY383" s="228"/>
      <c r="AZ383" s="228"/>
    </row>
    <row r="384" spans="3:69" x14ac:dyDescent="0.2">
      <c r="C384" s="14"/>
      <c r="D384" s="14"/>
      <c r="S384" s="5"/>
      <c r="T384" s="286"/>
      <c r="U384" s="286"/>
      <c r="V384" s="286"/>
      <c r="W384" s="286"/>
      <c r="X384" s="286"/>
      <c r="Y384" s="286"/>
      <c r="Z384" s="286"/>
      <c r="AA384" s="286"/>
      <c r="AB384" s="286"/>
      <c r="AC384" s="286"/>
      <c r="AD384" s="286"/>
      <c r="AF384" s="228"/>
      <c r="AG384" s="228"/>
      <c r="AH384" s="228"/>
      <c r="AI384" s="228"/>
      <c r="AJ384" s="228"/>
      <c r="AL384" s="246"/>
      <c r="AS384" s="228"/>
      <c r="AT384" s="228"/>
      <c r="AU384" s="228"/>
      <c r="AV384" s="228"/>
      <c r="AW384" s="228"/>
      <c r="AX384" s="228"/>
      <c r="AY384" s="228"/>
      <c r="AZ384" s="228"/>
      <c r="BA384" s="228"/>
      <c r="BB384" s="228"/>
      <c r="BC384" s="228"/>
      <c r="BD384" s="228"/>
      <c r="BE384" s="228"/>
      <c r="BF384" s="228"/>
      <c r="BG384" s="228"/>
      <c r="BH384" s="228"/>
      <c r="BI384" s="228"/>
      <c r="BJ384" s="228"/>
      <c r="BK384" s="228"/>
      <c r="BL384" s="228"/>
      <c r="BM384" s="228"/>
      <c r="BN384" s="228"/>
      <c r="BO384" s="228"/>
      <c r="BP384" s="228"/>
      <c r="BQ384" s="228"/>
    </row>
    <row r="385" spans="3:53" x14ac:dyDescent="0.2">
      <c r="C385" s="14"/>
      <c r="D385" s="14"/>
      <c r="S385" s="5"/>
      <c r="T385" s="286"/>
      <c r="U385" s="286"/>
      <c r="V385" s="286"/>
      <c r="W385" s="286"/>
      <c r="X385" s="286"/>
      <c r="Y385" s="286"/>
      <c r="Z385" s="286"/>
      <c r="AA385" s="286"/>
      <c r="AB385" s="286"/>
      <c r="AC385" s="286"/>
      <c r="AD385" s="286"/>
      <c r="AF385" s="228"/>
      <c r="AG385" s="228"/>
      <c r="AH385" s="228"/>
      <c r="AI385" s="228"/>
      <c r="AJ385" s="228"/>
      <c r="AL385" s="246"/>
      <c r="AS385" s="228"/>
      <c r="AT385" s="228"/>
      <c r="AU385" s="228"/>
      <c r="AV385" s="228"/>
      <c r="AW385" s="228"/>
      <c r="AX385" s="228"/>
      <c r="AY385" s="228"/>
      <c r="AZ385" s="228"/>
    </row>
    <row r="386" spans="3:53" x14ac:dyDescent="0.2">
      <c r="C386" s="14"/>
      <c r="D386" s="14"/>
      <c r="S386" s="5"/>
      <c r="T386" s="286"/>
      <c r="U386" s="286"/>
      <c r="V386" s="286"/>
      <c r="W386" s="286"/>
      <c r="X386" s="286"/>
      <c r="Y386" s="286"/>
      <c r="Z386" s="286"/>
      <c r="AA386" s="286"/>
      <c r="AB386" s="286"/>
      <c r="AC386" s="286"/>
      <c r="AD386" s="286"/>
      <c r="AF386" s="228"/>
      <c r="AG386" s="228"/>
      <c r="AH386" s="228"/>
      <c r="AI386" s="228"/>
      <c r="AJ386" s="228"/>
      <c r="AL386" s="246"/>
      <c r="AS386" s="228"/>
      <c r="AT386" s="228"/>
      <c r="AU386" s="228"/>
      <c r="AV386" s="228"/>
      <c r="AW386" s="228"/>
      <c r="AX386" s="228"/>
      <c r="AY386" s="228"/>
      <c r="AZ386" s="228"/>
      <c r="BA386" s="228"/>
    </row>
    <row r="387" spans="3:53" x14ac:dyDescent="0.2">
      <c r="C387" s="14"/>
      <c r="D387" s="14"/>
      <c r="S387" s="5"/>
      <c r="T387" s="286"/>
      <c r="U387" s="286"/>
      <c r="V387" s="286"/>
      <c r="W387" s="286"/>
      <c r="X387" s="286"/>
      <c r="Y387" s="286"/>
      <c r="Z387" s="286"/>
      <c r="AA387" s="286"/>
      <c r="AB387" s="286"/>
      <c r="AC387" s="286"/>
      <c r="AD387" s="286"/>
      <c r="AF387" s="228"/>
      <c r="AG387" s="228"/>
      <c r="AH387" s="228"/>
      <c r="AI387" s="228"/>
      <c r="AJ387" s="228"/>
      <c r="AL387" s="246"/>
      <c r="AS387" s="228"/>
      <c r="AT387" s="228"/>
      <c r="AU387" s="228"/>
      <c r="AV387" s="228"/>
      <c r="AW387" s="228"/>
      <c r="AX387" s="228"/>
      <c r="AY387" s="228"/>
      <c r="AZ387" s="228"/>
    </row>
    <row r="388" spans="3:53" x14ac:dyDescent="0.2">
      <c r="C388" s="14"/>
      <c r="D388" s="14"/>
      <c r="S388" s="5"/>
      <c r="T388" s="286"/>
      <c r="U388" s="286"/>
      <c r="V388" s="286"/>
      <c r="W388" s="286"/>
      <c r="X388" s="286"/>
      <c r="Y388" s="286"/>
      <c r="Z388" s="286"/>
      <c r="AA388" s="286"/>
      <c r="AB388" s="286"/>
      <c r="AC388" s="286"/>
      <c r="AD388" s="286"/>
      <c r="AF388" s="228"/>
      <c r="AG388" s="228"/>
      <c r="AH388" s="228"/>
      <c r="AI388" s="228"/>
      <c r="AJ388" s="228"/>
      <c r="AL388" s="246"/>
      <c r="AS388" s="228"/>
      <c r="AT388" s="228"/>
      <c r="AU388" s="228"/>
      <c r="AV388" s="228"/>
      <c r="AW388" s="228"/>
      <c r="AX388" s="228"/>
      <c r="AY388" s="228"/>
      <c r="AZ388" s="228"/>
    </row>
    <row r="389" spans="3:53" x14ac:dyDescent="0.2">
      <c r="C389" s="14"/>
      <c r="D389" s="14"/>
      <c r="S389" s="5"/>
      <c r="T389" s="286"/>
      <c r="U389" s="286"/>
      <c r="V389" s="286"/>
      <c r="W389" s="286"/>
      <c r="X389" s="286"/>
      <c r="Y389" s="286"/>
      <c r="Z389" s="286"/>
      <c r="AA389" s="286"/>
      <c r="AB389" s="286"/>
      <c r="AC389" s="286"/>
      <c r="AD389" s="286"/>
      <c r="AF389" s="228"/>
      <c r="AG389" s="228"/>
      <c r="AH389" s="228"/>
      <c r="AI389" s="228"/>
      <c r="AJ389" s="228"/>
      <c r="AL389" s="246"/>
      <c r="AS389" s="228"/>
      <c r="AT389" s="228"/>
      <c r="AU389" s="228"/>
      <c r="AV389" s="228"/>
      <c r="AW389" s="228"/>
      <c r="AX389" s="228"/>
      <c r="AY389" s="228"/>
      <c r="AZ389" s="228"/>
    </row>
    <row r="390" spans="3:53" x14ac:dyDescent="0.2">
      <c r="C390" s="14"/>
      <c r="D390" s="14"/>
      <c r="S390" s="5"/>
      <c r="T390" s="286"/>
      <c r="U390" s="286"/>
      <c r="V390" s="286"/>
      <c r="W390" s="286"/>
      <c r="X390" s="286"/>
      <c r="Y390" s="286"/>
      <c r="Z390" s="286"/>
      <c r="AA390" s="286"/>
      <c r="AB390" s="286"/>
      <c r="AC390" s="286"/>
      <c r="AD390" s="286"/>
      <c r="AF390" s="228"/>
      <c r="AG390" s="228"/>
      <c r="AH390" s="228"/>
      <c r="AI390" s="228"/>
      <c r="AJ390" s="228"/>
      <c r="AL390" s="246"/>
      <c r="AS390" s="228"/>
      <c r="AT390" s="228"/>
      <c r="AU390" s="228"/>
      <c r="AV390" s="228"/>
      <c r="AW390" s="228"/>
      <c r="AX390" s="228"/>
      <c r="AY390" s="228"/>
      <c r="AZ390" s="228"/>
    </row>
    <row r="391" spans="3:53" x14ac:dyDescent="0.2">
      <c r="C391" s="14"/>
      <c r="D391" s="14"/>
      <c r="S391" s="5"/>
      <c r="T391" s="286"/>
      <c r="U391" s="286"/>
      <c r="V391" s="286"/>
      <c r="W391" s="286"/>
      <c r="X391" s="286"/>
      <c r="Y391" s="286"/>
      <c r="Z391" s="286"/>
      <c r="AA391" s="286"/>
      <c r="AB391" s="286"/>
      <c r="AC391" s="286"/>
      <c r="AD391" s="286"/>
      <c r="AF391" s="228"/>
      <c r="AG391" s="228"/>
      <c r="AH391" s="228"/>
      <c r="AI391" s="228"/>
      <c r="AJ391" s="228"/>
      <c r="AL391" s="246"/>
      <c r="AS391" s="228"/>
      <c r="AT391" s="228"/>
      <c r="AU391" s="228"/>
      <c r="AV391" s="228"/>
      <c r="AW391" s="228"/>
      <c r="AX391" s="228"/>
      <c r="AY391" s="228"/>
      <c r="AZ391" s="228"/>
    </row>
    <row r="392" spans="3:53" x14ac:dyDescent="0.2">
      <c r="C392" s="14"/>
      <c r="D392" s="14"/>
      <c r="S392" s="5"/>
      <c r="T392" s="286"/>
      <c r="U392" s="286"/>
      <c r="V392" s="286"/>
      <c r="W392" s="286"/>
      <c r="X392" s="286"/>
      <c r="Y392" s="286"/>
      <c r="Z392" s="286"/>
      <c r="AA392" s="286"/>
      <c r="AB392" s="286"/>
      <c r="AC392" s="286"/>
      <c r="AD392" s="286"/>
      <c r="AF392" s="228"/>
      <c r="AG392" s="228"/>
      <c r="AH392" s="228"/>
      <c r="AI392" s="228"/>
      <c r="AJ392" s="228"/>
      <c r="AL392" s="246"/>
      <c r="AS392" s="228"/>
      <c r="AT392" s="228"/>
      <c r="AU392" s="228"/>
      <c r="AV392" s="228"/>
      <c r="AW392" s="228"/>
      <c r="AX392" s="228"/>
      <c r="AY392" s="228"/>
      <c r="AZ392" s="228"/>
    </row>
    <row r="393" spans="3:53" x14ac:dyDescent="0.2">
      <c r="C393" s="14"/>
      <c r="D393" s="14"/>
      <c r="S393" s="5"/>
      <c r="T393" s="286"/>
      <c r="U393" s="286"/>
      <c r="V393" s="286"/>
      <c r="W393" s="286"/>
      <c r="X393" s="286"/>
      <c r="Y393" s="286"/>
      <c r="Z393" s="286"/>
      <c r="AA393" s="286"/>
      <c r="AB393" s="286"/>
      <c r="AC393" s="286"/>
      <c r="AD393" s="286"/>
      <c r="AF393" s="228"/>
      <c r="AG393" s="228"/>
      <c r="AH393" s="228"/>
      <c r="AI393" s="228"/>
      <c r="AJ393" s="228"/>
      <c r="AL393" s="246"/>
      <c r="AS393" s="228"/>
      <c r="AT393" s="228"/>
      <c r="AU393" s="228"/>
      <c r="AV393" s="228"/>
      <c r="AW393" s="228"/>
      <c r="AX393" s="228"/>
      <c r="AY393" s="228"/>
      <c r="AZ393" s="228"/>
    </row>
    <row r="394" spans="3:53" x14ac:dyDescent="0.2">
      <c r="C394" s="14"/>
      <c r="D394" s="14"/>
      <c r="S394" s="5"/>
      <c r="T394" s="286"/>
      <c r="U394" s="286"/>
      <c r="V394" s="286"/>
      <c r="W394" s="286"/>
      <c r="X394" s="286"/>
      <c r="Y394" s="286"/>
      <c r="Z394" s="286"/>
      <c r="AA394" s="286"/>
      <c r="AB394" s="286"/>
      <c r="AC394" s="286"/>
      <c r="AD394" s="286"/>
      <c r="AF394" s="228"/>
      <c r="AG394" s="228"/>
      <c r="AH394" s="228"/>
      <c r="AI394" s="228"/>
      <c r="AJ394" s="228"/>
      <c r="AL394" s="246"/>
      <c r="AS394" s="228"/>
      <c r="AT394" s="228"/>
      <c r="AU394" s="228"/>
      <c r="AV394" s="228"/>
      <c r="AW394" s="228"/>
      <c r="AX394" s="228"/>
      <c r="AY394" s="228"/>
      <c r="AZ394" s="228"/>
    </row>
    <row r="395" spans="3:53" x14ac:dyDescent="0.2">
      <c r="C395" s="14"/>
      <c r="D395" s="14"/>
      <c r="S395" s="5"/>
      <c r="T395" s="286"/>
      <c r="U395" s="286"/>
      <c r="V395" s="286"/>
      <c r="W395" s="286"/>
      <c r="X395" s="286"/>
      <c r="Y395" s="286"/>
      <c r="Z395" s="286"/>
      <c r="AA395" s="286"/>
      <c r="AB395" s="286"/>
      <c r="AC395" s="286"/>
      <c r="AD395" s="286"/>
      <c r="AF395" s="228"/>
      <c r="AG395" s="228"/>
      <c r="AH395" s="228"/>
      <c r="AI395" s="228"/>
      <c r="AJ395" s="228"/>
      <c r="AL395" s="246"/>
      <c r="AS395" s="228"/>
      <c r="AT395" s="228"/>
      <c r="AU395" s="228"/>
      <c r="AV395" s="228"/>
      <c r="AW395" s="228"/>
      <c r="AX395" s="228"/>
      <c r="AY395" s="228"/>
      <c r="AZ395" s="228"/>
    </row>
    <row r="396" spans="3:53" x14ac:dyDescent="0.2">
      <c r="C396" s="14"/>
      <c r="D396" s="14"/>
      <c r="S396" s="5"/>
      <c r="T396" s="286"/>
      <c r="U396" s="286"/>
      <c r="V396" s="286"/>
      <c r="W396" s="286"/>
      <c r="X396" s="286"/>
      <c r="Y396" s="286"/>
      <c r="Z396" s="286"/>
      <c r="AA396" s="286"/>
      <c r="AB396" s="286"/>
      <c r="AC396" s="286"/>
      <c r="AD396" s="286"/>
      <c r="AF396" s="228"/>
      <c r="AG396" s="228"/>
      <c r="AH396" s="228"/>
      <c r="AI396" s="228"/>
      <c r="AJ396" s="228"/>
      <c r="AL396" s="246"/>
      <c r="AS396" s="228"/>
      <c r="AT396" s="228"/>
      <c r="AU396" s="228"/>
      <c r="AV396" s="228"/>
      <c r="AW396" s="228"/>
      <c r="AX396" s="228"/>
      <c r="AY396" s="228"/>
      <c r="AZ396" s="228"/>
    </row>
    <row r="397" spans="3:53" x14ac:dyDescent="0.2">
      <c r="C397" s="14"/>
      <c r="D397" s="14"/>
      <c r="S397" s="5"/>
      <c r="T397" s="286"/>
      <c r="U397" s="286"/>
      <c r="V397" s="286"/>
      <c r="W397" s="286"/>
      <c r="X397" s="286"/>
      <c r="Y397" s="286"/>
      <c r="Z397" s="286"/>
      <c r="AA397" s="286"/>
      <c r="AB397" s="286"/>
      <c r="AC397" s="286"/>
      <c r="AD397" s="286"/>
      <c r="AF397" s="228"/>
      <c r="AG397" s="228"/>
      <c r="AH397" s="228"/>
      <c r="AI397" s="228"/>
      <c r="AJ397" s="228"/>
      <c r="AL397" s="246"/>
      <c r="AS397" s="228"/>
      <c r="AT397" s="228"/>
      <c r="AU397" s="228"/>
      <c r="AV397" s="228"/>
      <c r="AW397" s="228"/>
      <c r="AX397" s="228"/>
      <c r="AY397" s="228"/>
      <c r="AZ397" s="228"/>
    </row>
    <row r="398" spans="3:53" x14ac:dyDescent="0.2">
      <c r="C398" s="14"/>
      <c r="D398" s="14"/>
      <c r="S398" s="5"/>
      <c r="T398" s="286"/>
      <c r="U398" s="286"/>
      <c r="V398" s="286"/>
      <c r="W398" s="286"/>
      <c r="X398" s="286"/>
      <c r="Y398" s="286"/>
      <c r="Z398" s="286"/>
      <c r="AA398" s="286"/>
      <c r="AB398" s="286"/>
      <c r="AC398" s="286"/>
      <c r="AD398" s="286"/>
      <c r="AF398" s="228"/>
      <c r="AG398" s="228"/>
      <c r="AH398" s="228"/>
      <c r="AI398" s="228"/>
      <c r="AJ398" s="228"/>
      <c r="AL398" s="246"/>
      <c r="AS398" s="228"/>
      <c r="AT398" s="228"/>
      <c r="AU398" s="228"/>
      <c r="AV398" s="228"/>
      <c r="AW398" s="228"/>
      <c r="AX398" s="228"/>
      <c r="AY398" s="228"/>
      <c r="AZ398" s="228"/>
    </row>
    <row r="399" spans="3:53" x14ac:dyDescent="0.2">
      <c r="C399" s="14"/>
      <c r="D399" s="14"/>
      <c r="S399" s="5"/>
      <c r="T399" s="286"/>
      <c r="U399" s="286"/>
      <c r="V399" s="286"/>
      <c r="W399" s="286"/>
      <c r="X399" s="286"/>
      <c r="Y399" s="286"/>
      <c r="Z399" s="286"/>
      <c r="AA399" s="286"/>
      <c r="AB399" s="286"/>
      <c r="AC399" s="286"/>
      <c r="AD399" s="286"/>
      <c r="AF399" s="228"/>
      <c r="AG399" s="228"/>
      <c r="AH399" s="228"/>
      <c r="AI399" s="228"/>
      <c r="AJ399" s="228"/>
      <c r="AL399" s="246"/>
      <c r="AS399" s="228"/>
      <c r="AT399" s="228"/>
      <c r="AU399" s="228"/>
      <c r="AV399" s="228"/>
      <c r="AW399" s="228"/>
      <c r="AX399" s="228"/>
      <c r="AY399" s="228"/>
      <c r="AZ399" s="228"/>
    </row>
    <row r="400" spans="3:53" x14ac:dyDescent="0.2">
      <c r="C400" s="14"/>
      <c r="D400" s="14"/>
      <c r="S400" s="5"/>
      <c r="T400" s="286"/>
      <c r="U400" s="286"/>
      <c r="V400" s="286"/>
      <c r="W400" s="286"/>
      <c r="X400" s="286"/>
      <c r="Y400" s="286"/>
      <c r="Z400" s="286"/>
      <c r="AA400" s="286"/>
      <c r="AB400" s="286"/>
      <c r="AC400" s="286"/>
      <c r="AD400" s="286"/>
      <c r="AF400" s="228"/>
      <c r="AG400" s="228"/>
      <c r="AH400" s="228"/>
      <c r="AI400" s="228"/>
      <c r="AJ400" s="228"/>
      <c r="AL400" s="246"/>
      <c r="AS400" s="228"/>
      <c r="AT400" s="228"/>
      <c r="AU400" s="228"/>
      <c r="AV400" s="228"/>
      <c r="AW400" s="228"/>
      <c r="AX400" s="228"/>
      <c r="AY400" s="228"/>
      <c r="AZ400" s="228"/>
    </row>
    <row r="401" spans="3:69" x14ac:dyDescent="0.2">
      <c r="C401" s="14"/>
      <c r="D401" s="14"/>
      <c r="S401" s="5"/>
      <c r="T401" s="286"/>
      <c r="U401" s="286"/>
      <c r="V401" s="286"/>
      <c r="W401" s="286"/>
      <c r="X401" s="286"/>
      <c r="Y401" s="286"/>
      <c r="Z401" s="286"/>
      <c r="AA401" s="286"/>
      <c r="AB401" s="286"/>
      <c r="AC401" s="286"/>
      <c r="AD401" s="286"/>
      <c r="AF401" s="228"/>
      <c r="AG401" s="228"/>
      <c r="AH401" s="228"/>
      <c r="AI401" s="228"/>
      <c r="AJ401" s="228"/>
      <c r="AL401" s="246"/>
      <c r="AS401" s="228"/>
      <c r="AT401" s="228"/>
      <c r="AU401" s="228"/>
      <c r="AV401" s="228"/>
      <c r="AW401" s="228"/>
      <c r="AX401" s="228"/>
      <c r="AY401" s="228"/>
      <c r="AZ401" s="228"/>
    </row>
    <row r="402" spans="3:69" x14ac:dyDescent="0.2">
      <c r="C402" s="14"/>
      <c r="D402" s="14"/>
      <c r="S402" s="5"/>
      <c r="T402" s="286"/>
      <c r="U402" s="286"/>
      <c r="V402" s="286"/>
      <c r="W402" s="286"/>
      <c r="X402" s="286"/>
      <c r="Y402" s="286"/>
      <c r="Z402" s="286"/>
      <c r="AA402" s="286"/>
      <c r="AB402" s="286"/>
      <c r="AC402" s="286"/>
      <c r="AD402" s="286"/>
      <c r="AF402" s="228"/>
      <c r="AG402" s="228"/>
      <c r="AH402" s="228"/>
      <c r="AI402" s="228"/>
      <c r="AJ402" s="228"/>
      <c r="AL402" s="246"/>
      <c r="AS402" s="228"/>
      <c r="AT402" s="228"/>
      <c r="AU402" s="228"/>
      <c r="AV402" s="228"/>
      <c r="AW402" s="228"/>
      <c r="AX402" s="228"/>
      <c r="AY402" s="228"/>
      <c r="AZ402" s="228"/>
    </row>
    <row r="403" spans="3:69" x14ac:dyDescent="0.2">
      <c r="C403" s="14"/>
      <c r="D403" s="14"/>
      <c r="S403" s="5"/>
      <c r="T403" s="286"/>
      <c r="U403" s="286"/>
      <c r="V403" s="286"/>
      <c r="W403" s="286"/>
      <c r="X403" s="286"/>
      <c r="Y403" s="286"/>
      <c r="Z403" s="286"/>
      <c r="AA403" s="286"/>
      <c r="AB403" s="286"/>
      <c r="AC403" s="286"/>
      <c r="AD403" s="286"/>
      <c r="AF403" s="228"/>
      <c r="AG403" s="228"/>
      <c r="AH403" s="228"/>
      <c r="AI403" s="228"/>
      <c r="AJ403" s="228"/>
      <c r="AL403" s="246"/>
      <c r="AS403" s="228"/>
      <c r="AT403" s="228"/>
      <c r="AU403" s="228"/>
      <c r="AV403" s="228"/>
      <c r="AW403" s="228"/>
      <c r="AX403" s="228"/>
      <c r="AY403" s="228"/>
      <c r="AZ403" s="228"/>
      <c r="BA403" s="228"/>
      <c r="BB403" s="228"/>
      <c r="BC403" s="228"/>
      <c r="BD403" s="228"/>
      <c r="BE403" s="228"/>
      <c r="BF403" s="228"/>
      <c r="BG403" s="228"/>
      <c r="BH403" s="228"/>
      <c r="BI403" s="228"/>
      <c r="BJ403" s="228"/>
      <c r="BK403" s="228"/>
      <c r="BL403" s="228"/>
      <c r="BM403" s="228"/>
      <c r="BN403" s="228"/>
      <c r="BO403" s="228"/>
      <c r="BP403" s="228"/>
      <c r="BQ403" s="228"/>
    </row>
    <row r="404" spans="3:69" x14ac:dyDescent="0.2">
      <c r="C404" s="14"/>
      <c r="D404" s="14"/>
      <c r="S404" s="5"/>
      <c r="T404" s="286"/>
      <c r="U404" s="286"/>
      <c r="V404" s="286"/>
      <c r="W404" s="286"/>
      <c r="X404" s="286"/>
      <c r="Y404" s="286"/>
      <c r="Z404" s="286"/>
      <c r="AA404" s="286"/>
      <c r="AB404" s="286"/>
      <c r="AC404" s="286"/>
      <c r="AD404" s="286"/>
      <c r="AF404" s="228"/>
      <c r="AG404" s="228"/>
      <c r="AH404" s="228"/>
      <c r="AI404" s="228"/>
      <c r="AJ404" s="228"/>
      <c r="AL404" s="246"/>
      <c r="AS404" s="228"/>
      <c r="AT404" s="228"/>
      <c r="AU404" s="228"/>
      <c r="AV404" s="228"/>
      <c r="AW404" s="228"/>
      <c r="AX404" s="228"/>
      <c r="AY404" s="228"/>
      <c r="AZ404" s="228"/>
      <c r="BA404" s="228"/>
    </row>
    <row r="405" spans="3:69" x14ac:dyDescent="0.2">
      <c r="C405" s="14"/>
      <c r="D405" s="14"/>
      <c r="S405" s="5"/>
      <c r="T405" s="286"/>
      <c r="U405" s="286"/>
      <c r="V405" s="286"/>
      <c r="W405" s="286"/>
      <c r="X405" s="286"/>
      <c r="Y405" s="286"/>
      <c r="Z405" s="286"/>
      <c r="AA405" s="286"/>
      <c r="AB405" s="286"/>
      <c r="AC405" s="286"/>
      <c r="AD405" s="286"/>
      <c r="AF405" s="228"/>
      <c r="AG405" s="228"/>
      <c r="AH405" s="228"/>
      <c r="AI405" s="228"/>
      <c r="AJ405" s="228"/>
      <c r="AL405" s="246"/>
      <c r="AS405" s="228"/>
      <c r="AT405" s="228"/>
      <c r="AU405" s="228"/>
      <c r="AV405" s="228"/>
      <c r="AW405" s="228"/>
      <c r="AX405" s="228"/>
      <c r="AY405" s="228"/>
      <c r="AZ405" s="228"/>
      <c r="BA405" s="228"/>
      <c r="BC405" s="228"/>
    </row>
    <row r="406" spans="3:69" x14ac:dyDescent="0.2">
      <c r="C406" s="14"/>
      <c r="D406" s="14"/>
      <c r="S406" s="5"/>
      <c r="T406" s="286"/>
      <c r="U406" s="286"/>
      <c r="V406" s="286"/>
      <c r="W406" s="286"/>
      <c r="X406" s="286"/>
      <c r="Y406" s="286"/>
      <c r="Z406" s="286"/>
      <c r="AA406" s="286"/>
      <c r="AB406" s="286"/>
      <c r="AC406" s="286"/>
      <c r="AD406" s="286"/>
      <c r="AF406" s="228"/>
      <c r="AG406" s="228"/>
      <c r="AH406" s="228"/>
      <c r="AI406" s="228"/>
      <c r="AJ406" s="228"/>
      <c r="AL406" s="246"/>
      <c r="AS406" s="228"/>
      <c r="AT406" s="228"/>
      <c r="AU406" s="228"/>
      <c r="AV406" s="228"/>
      <c r="AW406" s="228"/>
      <c r="AX406" s="228"/>
      <c r="AY406" s="228"/>
      <c r="AZ406" s="228"/>
    </row>
    <row r="407" spans="3:69" x14ac:dyDescent="0.2">
      <c r="C407" s="14"/>
      <c r="D407" s="14"/>
      <c r="S407" s="5"/>
      <c r="T407" s="286"/>
      <c r="U407" s="286"/>
      <c r="V407" s="286"/>
      <c r="W407" s="286"/>
      <c r="X407" s="286"/>
      <c r="Y407" s="286"/>
      <c r="Z407" s="286"/>
      <c r="AA407" s="286"/>
      <c r="AB407" s="286"/>
      <c r="AC407" s="286"/>
      <c r="AD407" s="286"/>
      <c r="AF407" s="228"/>
      <c r="AG407" s="228"/>
      <c r="AH407" s="228"/>
      <c r="AI407" s="228"/>
      <c r="AJ407" s="228"/>
      <c r="AL407" s="246"/>
      <c r="AS407" s="228"/>
      <c r="AT407" s="228"/>
      <c r="AU407" s="228"/>
      <c r="AV407" s="228"/>
      <c r="AW407" s="228"/>
      <c r="AX407" s="228"/>
      <c r="AY407" s="228"/>
      <c r="AZ407" s="228"/>
    </row>
    <row r="408" spans="3:69" x14ac:dyDescent="0.2">
      <c r="C408" s="14"/>
      <c r="D408" s="14"/>
      <c r="S408" s="5"/>
      <c r="T408" s="286"/>
      <c r="U408" s="286"/>
      <c r="V408" s="286"/>
      <c r="W408" s="286"/>
      <c r="X408" s="286"/>
      <c r="Y408" s="286"/>
      <c r="Z408" s="286"/>
      <c r="AA408" s="286"/>
      <c r="AB408" s="286"/>
      <c r="AC408" s="286"/>
      <c r="AD408" s="286"/>
      <c r="AF408" s="228"/>
      <c r="AG408" s="228"/>
      <c r="AH408" s="228"/>
      <c r="AI408" s="228"/>
      <c r="AJ408" s="228"/>
      <c r="AL408" s="246"/>
      <c r="AS408" s="228"/>
      <c r="AT408" s="228"/>
      <c r="AU408" s="228"/>
      <c r="AV408" s="228"/>
      <c r="AW408" s="228"/>
      <c r="AX408" s="228"/>
      <c r="AY408" s="228"/>
      <c r="AZ408" s="228"/>
    </row>
    <row r="409" spans="3:69" x14ac:dyDescent="0.2">
      <c r="C409" s="14"/>
      <c r="D409" s="14"/>
      <c r="S409" s="5"/>
      <c r="T409" s="286"/>
      <c r="U409" s="286"/>
      <c r="V409" s="286"/>
      <c r="W409" s="286"/>
      <c r="X409" s="286"/>
      <c r="Y409" s="286"/>
      <c r="Z409" s="286"/>
      <c r="AA409" s="286"/>
      <c r="AB409" s="286"/>
      <c r="AC409" s="286"/>
      <c r="AD409" s="286"/>
      <c r="AF409" s="228"/>
      <c r="AG409" s="228"/>
      <c r="AH409" s="228"/>
      <c r="AI409" s="228"/>
      <c r="AJ409" s="228"/>
      <c r="AL409" s="246"/>
      <c r="AS409" s="228"/>
      <c r="AT409" s="228"/>
      <c r="AU409" s="228"/>
      <c r="AV409" s="228"/>
      <c r="AW409" s="228"/>
      <c r="AX409" s="228"/>
      <c r="AY409" s="228"/>
      <c r="AZ409" s="228"/>
      <c r="BA409" s="228"/>
    </row>
    <row r="410" spans="3:69" x14ac:dyDescent="0.2">
      <c r="C410" s="14"/>
      <c r="D410" s="14"/>
      <c r="S410" s="5"/>
      <c r="T410" s="286"/>
      <c r="U410" s="286"/>
      <c r="V410" s="286"/>
      <c r="W410" s="286"/>
      <c r="X410" s="286"/>
      <c r="Y410" s="286"/>
      <c r="Z410" s="286"/>
      <c r="AA410" s="286"/>
      <c r="AB410" s="286"/>
      <c r="AC410" s="286"/>
      <c r="AD410" s="286"/>
      <c r="AF410" s="228"/>
      <c r="AG410" s="228"/>
      <c r="AH410" s="228"/>
      <c r="AI410" s="228"/>
      <c r="AJ410" s="228"/>
      <c r="AL410" s="246"/>
      <c r="AS410" s="228"/>
      <c r="AT410" s="228"/>
      <c r="AU410" s="228"/>
      <c r="AV410" s="228"/>
      <c r="AW410" s="228"/>
      <c r="AX410" s="228"/>
      <c r="AY410" s="228"/>
      <c r="AZ410" s="228"/>
    </row>
    <row r="411" spans="3:69" x14ac:dyDescent="0.2">
      <c r="C411" s="14"/>
      <c r="D411" s="14"/>
      <c r="S411" s="5"/>
      <c r="T411" s="286"/>
      <c r="U411" s="286"/>
      <c r="V411" s="286"/>
      <c r="W411" s="286"/>
      <c r="X411" s="286"/>
      <c r="Y411" s="286"/>
      <c r="Z411" s="286"/>
      <c r="AA411" s="286"/>
      <c r="AB411" s="286"/>
      <c r="AC411" s="286"/>
      <c r="AD411" s="286"/>
      <c r="AF411" s="228"/>
      <c r="AG411" s="228"/>
      <c r="AH411" s="228"/>
      <c r="AI411" s="228"/>
      <c r="AJ411" s="228"/>
      <c r="AL411" s="246"/>
      <c r="AS411" s="228"/>
      <c r="AT411" s="228"/>
      <c r="AU411" s="228"/>
      <c r="AV411" s="228"/>
      <c r="AW411" s="228"/>
      <c r="AX411" s="228"/>
      <c r="AY411" s="228"/>
      <c r="AZ411" s="228"/>
    </row>
    <row r="412" spans="3:69" x14ac:dyDescent="0.2">
      <c r="C412" s="14"/>
      <c r="D412" s="14"/>
      <c r="S412" s="5"/>
      <c r="T412" s="286"/>
      <c r="U412" s="286"/>
      <c r="V412" s="286"/>
      <c r="W412" s="286"/>
      <c r="X412" s="286"/>
      <c r="Y412" s="286"/>
      <c r="Z412" s="286"/>
      <c r="AA412" s="286"/>
      <c r="AB412" s="286"/>
      <c r="AC412" s="286"/>
      <c r="AD412" s="286"/>
      <c r="AF412" s="228"/>
      <c r="AG412" s="228"/>
      <c r="AH412" s="228"/>
      <c r="AI412" s="228"/>
      <c r="AJ412" s="228"/>
      <c r="AL412" s="246"/>
      <c r="AS412" s="228"/>
      <c r="AT412" s="228"/>
      <c r="AU412" s="228"/>
      <c r="AV412" s="228"/>
      <c r="AW412" s="228"/>
      <c r="AX412" s="228"/>
      <c r="AY412" s="228"/>
      <c r="AZ412" s="228"/>
    </row>
    <row r="413" spans="3:69" x14ac:dyDescent="0.2">
      <c r="C413" s="14"/>
      <c r="D413" s="14"/>
      <c r="S413" s="5"/>
      <c r="T413" s="286"/>
      <c r="U413" s="286"/>
      <c r="V413" s="286"/>
      <c r="W413" s="286"/>
      <c r="X413" s="286"/>
      <c r="Y413" s="286"/>
      <c r="Z413" s="286"/>
      <c r="AA413" s="286"/>
      <c r="AB413" s="286"/>
      <c r="AC413" s="286"/>
      <c r="AD413" s="286"/>
      <c r="AF413" s="228"/>
      <c r="AG413" s="228"/>
      <c r="AH413" s="228"/>
      <c r="AI413" s="228"/>
      <c r="AJ413" s="228"/>
      <c r="AL413" s="246"/>
      <c r="AS413" s="228"/>
      <c r="AT413" s="228"/>
      <c r="AU413" s="228"/>
      <c r="AV413" s="228"/>
      <c r="AW413" s="228"/>
      <c r="AX413" s="228"/>
      <c r="AY413" s="228"/>
      <c r="AZ413" s="228"/>
    </row>
    <row r="414" spans="3:69" x14ac:dyDescent="0.2">
      <c r="C414" s="14"/>
      <c r="D414" s="14"/>
      <c r="S414" s="5"/>
      <c r="T414" s="286"/>
      <c r="U414" s="286"/>
      <c r="V414" s="286"/>
      <c r="W414" s="286"/>
      <c r="X414" s="286"/>
      <c r="Y414" s="286"/>
      <c r="Z414" s="286"/>
      <c r="AA414" s="286"/>
      <c r="AB414" s="286"/>
      <c r="AC414" s="286"/>
      <c r="AD414" s="286"/>
      <c r="AF414" s="228"/>
      <c r="AG414" s="228"/>
      <c r="AH414" s="228"/>
      <c r="AI414" s="228"/>
      <c r="AJ414" s="228"/>
      <c r="AL414" s="246"/>
      <c r="AS414" s="228"/>
      <c r="AT414" s="228"/>
      <c r="AU414" s="228"/>
      <c r="AV414" s="228"/>
      <c r="AW414" s="228"/>
      <c r="AX414" s="228"/>
      <c r="AY414" s="228"/>
      <c r="AZ414" s="228"/>
    </row>
    <row r="415" spans="3:69" x14ac:dyDescent="0.2">
      <c r="C415" s="14"/>
      <c r="D415" s="14"/>
      <c r="S415" s="5"/>
      <c r="T415" s="286"/>
      <c r="U415" s="286"/>
      <c r="V415" s="286"/>
      <c r="W415" s="286"/>
      <c r="X415" s="286"/>
      <c r="Y415" s="286"/>
      <c r="Z415" s="286"/>
      <c r="AA415" s="286"/>
      <c r="AB415" s="286"/>
      <c r="AC415" s="286"/>
      <c r="AD415" s="286"/>
      <c r="AF415" s="228"/>
      <c r="AG415" s="228"/>
      <c r="AH415" s="228"/>
      <c r="AI415" s="228"/>
      <c r="AJ415" s="228"/>
      <c r="AL415" s="246"/>
      <c r="AS415" s="228"/>
      <c r="AT415" s="228"/>
      <c r="AU415" s="228"/>
      <c r="AV415" s="228"/>
      <c r="AW415" s="228"/>
      <c r="AX415" s="228"/>
      <c r="AY415" s="228"/>
      <c r="AZ415" s="228"/>
    </row>
    <row r="416" spans="3:69" x14ac:dyDescent="0.2">
      <c r="C416" s="14"/>
      <c r="D416" s="14"/>
      <c r="S416" s="5"/>
      <c r="T416" s="286"/>
      <c r="U416" s="286"/>
      <c r="V416" s="286"/>
      <c r="W416" s="286"/>
      <c r="X416" s="286"/>
      <c r="Y416" s="286"/>
      <c r="Z416" s="286"/>
      <c r="AA416" s="286"/>
      <c r="AB416" s="286"/>
      <c r="AC416" s="286"/>
      <c r="AD416" s="286"/>
      <c r="AF416" s="228"/>
      <c r="AG416" s="228"/>
      <c r="AH416" s="228"/>
      <c r="AI416" s="228"/>
      <c r="AJ416" s="228"/>
      <c r="AL416" s="246"/>
      <c r="AS416" s="228"/>
      <c r="AT416" s="228"/>
      <c r="AU416" s="228"/>
      <c r="AV416" s="228"/>
      <c r="AW416" s="228"/>
      <c r="AX416" s="228"/>
      <c r="AY416" s="228"/>
      <c r="AZ416" s="228"/>
    </row>
    <row r="417" spans="3:52" x14ac:dyDescent="0.2">
      <c r="C417" s="14"/>
      <c r="D417" s="14"/>
      <c r="S417" s="5"/>
      <c r="T417" s="286"/>
      <c r="U417" s="286"/>
      <c r="V417" s="286"/>
      <c r="W417" s="286"/>
      <c r="X417" s="286"/>
      <c r="Y417" s="286"/>
      <c r="Z417" s="286"/>
      <c r="AA417" s="286"/>
      <c r="AB417" s="286"/>
      <c r="AC417" s="286"/>
      <c r="AD417" s="286"/>
      <c r="AF417" s="228"/>
      <c r="AG417" s="228"/>
      <c r="AH417" s="228"/>
      <c r="AI417" s="228"/>
      <c r="AJ417" s="228"/>
      <c r="AL417" s="246"/>
      <c r="AS417" s="228"/>
      <c r="AT417" s="228"/>
      <c r="AU417" s="228"/>
      <c r="AV417" s="228"/>
      <c r="AW417" s="228"/>
      <c r="AX417" s="228"/>
      <c r="AY417" s="228"/>
      <c r="AZ417" s="228"/>
    </row>
    <row r="418" spans="3:52" x14ac:dyDescent="0.2">
      <c r="C418" s="14"/>
      <c r="D418" s="14"/>
      <c r="S418" s="5"/>
      <c r="T418" s="286"/>
      <c r="U418" s="286"/>
      <c r="V418" s="286"/>
      <c r="W418" s="286"/>
      <c r="X418" s="286"/>
      <c r="Y418" s="286"/>
      <c r="Z418" s="286"/>
      <c r="AA418" s="286"/>
      <c r="AB418" s="286"/>
      <c r="AC418" s="286"/>
      <c r="AD418" s="286"/>
      <c r="AF418" s="228"/>
      <c r="AG418" s="228"/>
      <c r="AH418" s="228"/>
      <c r="AI418" s="228"/>
      <c r="AJ418" s="228"/>
      <c r="AL418" s="246"/>
      <c r="AS418" s="228"/>
      <c r="AT418" s="228"/>
      <c r="AU418" s="228"/>
      <c r="AV418" s="228"/>
      <c r="AW418" s="228"/>
      <c r="AX418" s="228"/>
      <c r="AY418" s="228"/>
      <c r="AZ418" s="228"/>
    </row>
    <row r="419" spans="3:52" x14ac:dyDescent="0.2">
      <c r="C419" s="14"/>
      <c r="D419" s="14"/>
      <c r="S419" s="5"/>
      <c r="T419" s="286"/>
      <c r="U419" s="286"/>
      <c r="V419" s="286"/>
      <c r="W419" s="286"/>
      <c r="X419" s="286"/>
      <c r="Y419" s="286"/>
      <c r="Z419" s="286"/>
      <c r="AA419" s="286"/>
      <c r="AB419" s="286"/>
      <c r="AC419" s="286"/>
      <c r="AD419" s="286"/>
      <c r="AF419" s="228"/>
      <c r="AG419" s="228"/>
      <c r="AH419" s="228"/>
      <c r="AI419" s="228"/>
      <c r="AJ419" s="228"/>
      <c r="AL419" s="246"/>
      <c r="AS419" s="228"/>
      <c r="AT419" s="228"/>
      <c r="AU419" s="228"/>
      <c r="AV419" s="228"/>
      <c r="AW419" s="228"/>
      <c r="AX419" s="228"/>
      <c r="AY419" s="228"/>
      <c r="AZ419" s="228"/>
    </row>
    <row r="420" spans="3:52" x14ac:dyDescent="0.2">
      <c r="C420" s="14"/>
      <c r="D420" s="14"/>
      <c r="S420" s="5"/>
      <c r="T420" s="286"/>
      <c r="U420" s="286"/>
      <c r="V420" s="286"/>
      <c r="W420" s="286"/>
      <c r="X420" s="286"/>
      <c r="Y420" s="286"/>
      <c r="Z420" s="286"/>
      <c r="AA420" s="286"/>
      <c r="AB420" s="286"/>
      <c r="AC420" s="286"/>
      <c r="AD420" s="286"/>
      <c r="AF420" s="228"/>
      <c r="AG420" s="228"/>
      <c r="AH420" s="228"/>
      <c r="AI420" s="228"/>
      <c r="AJ420" s="228"/>
      <c r="AL420" s="246"/>
      <c r="AS420" s="228"/>
      <c r="AT420" s="228"/>
      <c r="AU420" s="228"/>
      <c r="AV420" s="228"/>
      <c r="AW420" s="228"/>
      <c r="AX420" s="228"/>
      <c r="AY420" s="228"/>
      <c r="AZ420" s="228"/>
    </row>
    <row r="421" spans="3:52" x14ac:dyDescent="0.2">
      <c r="C421" s="14"/>
      <c r="D421" s="14"/>
      <c r="S421" s="5"/>
      <c r="T421" s="286"/>
      <c r="U421" s="286"/>
      <c r="V421" s="286"/>
      <c r="W421" s="286"/>
      <c r="X421" s="286"/>
      <c r="Y421" s="286"/>
      <c r="Z421" s="286"/>
      <c r="AA421" s="286"/>
      <c r="AB421" s="286"/>
      <c r="AC421" s="286"/>
      <c r="AD421" s="286"/>
      <c r="AF421" s="228"/>
      <c r="AG421" s="228"/>
      <c r="AH421" s="228"/>
      <c r="AI421" s="228"/>
      <c r="AJ421" s="228"/>
      <c r="AL421" s="246"/>
      <c r="AS421" s="228"/>
      <c r="AT421" s="228"/>
      <c r="AU421" s="228"/>
      <c r="AV421" s="228"/>
      <c r="AW421" s="228"/>
      <c r="AX421" s="228"/>
      <c r="AY421" s="228"/>
      <c r="AZ421" s="228"/>
    </row>
    <row r="422" spans="3:52" x14ac:dyDescent="0.2">
      <c r="C422" s="14"/>
      <c r="D422" s="14"/>
      <c r="S422" s="5"/>
      <c r="T422" s="286"/>
      <c r="U422" s="286"/>
      <c r="V422" s="286"/>
      <c r="W422" s="286"/>
      <c r="X422" s="286"/>
      <c r="Y422" s="286"/>
      <c r="Z422" s="286"/>
      <c r="AA422" s="286"/>
      <c r="AB422" s="286"/>
      <c r="AC422" s="286"/>
      <c r="AD422" s="286"/>
      <c r="AF422" s="228"/>
      <c r="AG422" s="228"/>
      <c r="AH422" s="228"/>
      <c r="AI422" s="228"/>
      <c r="AJ422" s="228"/>
      <c r="AL422" s="246"/>
      <c r="AS422" s="228"/>
      <c r="AT422" s="228"/>
      <c r="AU422" s="228"/>
      <c r="AV422" s="228"/>
      <c r="AW422" s="228"/>
      <c r="AX422" s="228"/>
      <c r="AY422" s="228"/>
      <c r="AZ422" s="228"/>
    </row>
    <row r="423" spans="3:52" x14ac:dyDescent="0.2">
      <c r="C423" s="14"/>
      <c r="D423" s="14"/>
      <c r="S423" s="5"/>
      <c r="T423" s="286"/>
      <c r="U423" s="286"/>
      <c r="V423" s="286"/>
      <c r="W423" s="286"/>
      <c r="X423" s="286"/>
      <c r="Y423" s="286"/>
      <c r="Z423" s="286"/>
      <c r="AA423" s="286"/>
      <c r="AB423" s="286"/>
      <c r="AC423" s="286"/>
      <c r="AD423" s="286"/>
      <c r="AF423" s="228"/>
      <c r="AG423" s="228"/>
      <c r="AH423" s="228"/>
      <c r="AI423" s="228"/>
      <c r="AJ423" s="228"/>
      <c r="AL423" s="246"/>
      <c r="AS423" s="228"/>
      <c r="AT423" s="228"/>
      <c r="AU423" s="228"/>
      <c r="AV423" s="228"/>
      <c r="AW423" s="228"/>
      <c r="AX423" s="228"/>
      <c r="AY423" s="228"/>
      <c r="AZ423" s="228"/>
    </row>
    <row r="424" spans="3:52" x14ac:dyDescent="0.2">
      <c r="C424" s="14"/>
      <c r="D424" s="14"/>
      <c r="S424" s="5"/>
      <c r="T424" s="286"/>
      <c r="U424" s="286"/>
      <c r="V424" s="286"/>
      <c r="W424" s="286"/>
      <c r="X424" s="286"/>
      <c r="Y424" s="286"/>
      <c r="Z424" s="286"/>
      <c r="AA424" s="286"/>
      <c r="AB424" s="286"/>
      <c r="AC424" s="286"/>
      <c r="AD424" s="286"/>
      <c r="AF424" s="228"/>
      <c r="AG424" s="228"/>
      <c r="AH424" s="228"/>
      <c r="AI424" s="228"/>
      <c r="AJ424" s="228"/>
      <c r="AL424" s="246"/>
      <c r="AS424" s="228"/>
      <c r="AT424" s="228"/>
      <c r="AU424" s="228"/>
      <c r="AV424" s="228"/>
      <c r="AW424" s="228"/>
      <c r="AX424" s="228"/>
      <c r="AY424" s="228"/>
      <c r="AZ424" s="228"/>
    </row>
    <row r="425" spans="3:52" x14ac:dyDescent="0.2">
      <c r="C425" s="14"/>
      <c r="D425" s="14"/>
      <c r="S425" s="5"/>
      <c r="T425" s="286"/>
      <c r="U425" s="286"/>
      <c r="V425" s="286"/>
      <c r="W425" s="286"/>
      <c r="X425" s="286"/>
      <c r="Y425" s="286"/>
      <c r="Z425" s="286"/>
      <c r="AA425" s="286"/>
      <c r="AB425" s="286"/>
      <c r="AC425" s="286"/>
      <c r="AD425" s="286"/>
      <c r="AF425" s="228"/>
      <c r="AG425" s="228"/>
      <c r="AH425" s="228"/>
      <c r="AI425" s="228"/>
      <c r="AJ425" s="228"/>
      <c r="AL425" s="246"/>
      <c r="AS425" s="228"/>
      <c r="AT425" s="228"/>
      <c r="AU425" s="228"/>
      <c r="AV425" s="228"/>
      <c r="AW425" s="228"/>
      <c r="AX425" s="228"/>
      <c r="AY425" s="228"/>
      <c r="AZ425" s="228"/>
    </row>
    <row r="426" spans="3:52" x14ac:dyDescent="0.2">
      <c r="C426" s="14"/>
      <c r="D426" s="14"/>
      <c r="S426" s="5"/>
      <c r="T426" s="286"/>
      <c r="U426" s="286"/>
      <c r="V426" s="286"/>
      <c r="W426" s="286"/>
      <c r="X426" s="286"/>
      <c r="Y426" s="286"/>
      <c r="Z426" s="286"/>
      <c r="AA426" s="286"/>
      <c r="AB426" s="286"/>
      <c r="AC426" s="286"/>
      <c r="AD426" s="286"/>
      <c r="AF426" s="228"/>
      <c r="AG426" s="228"/>
      <c r="AH426" s="228"/>
      <c r="AI426" s="228"/>
      <c r="AJ426" s="228"/>
      <c r="AL426" s="246"/>
      <c r="AS426" s="228"/>
      <c r="AT426" s="228"/>
      <c r="AU426" s="228"/>
      <c r="AV426" s="228"/>
      <c r="AW426" s="228"/>
      <c r="AX426" s="228"/>
      <c r="AY426" s="228"/>
      <c r="AZ426" s="228"/>
    </row>
    <row r="427" spans="3:52" x14ac:dyDescent="0.2">
      <c r="C427" s="14"/>
      <c r="D427" s="14"/>
      <c r="S427" s="5"/>
      <c r="T427" s="286"/>
      <c r="U427" s="286"/>
      <c r="V427" s="286"/>
      <c r="W427" s="286"/>
      <c r="X427" s="286"/>
      <c r="Y427" s="286"/>
      <c r="Z427" s="286"/>
      <c r="AA427" s="286"/>
      <c r="AB427" s="286"/>
      <c r="AC427" s="286"/>
      <c r="AD427" s="286"/>
      <c r="AF427" s="228"/>
      <c r="AG427" s="228"/>
      <c r="AH427" s="228"/>
      <c r="AI427" s="228"/>
      <c r="AJ427" s="228"/>
      <c r="AL427" s="246"/>
      <c r="AS427" s="228"/>
      <c r="AT427" s="228"/>
      <c r="AU427" s="228"/>
      <c r="AV427" s="228"/>
      <c r="AW427" s="228"/>
      <c r="AX427" s="228"/>
      <c r="AY427" s="228"/>
      <c r="AZ427" s="228"/>
    </row>
    <row r="428" spans="3:52" x14ac:dyDescent="0.2">
      <c r="C428" s="14"/>
      <c r="D428" s="14"/>
      <c r="S428" s="5"/>
      <c r="T428" s="286"/>
      <c r="U428" s="286"/>
      <c r="V428" s="286"/>
      <c r="W428" s="286"/>
      <c r="X428" s="286"/>
      <c r="Y428" s="286"/>
      <c r="Z428" s="286"/>
      <c r="AA428" s="286"/>
      <c r="AB428" s="286"/>
      <c r="AC428" s="286"/>
      <c r="AD428" s="286"/>
      <c r="AF428" s="228"/>
      <c r="AG428" s="228"/>
      <c r="AH428" s="228"/>
      <c r="AI428" s="228"/>
      <c r="AJ428" s="228"/>
      <c r="AL428" s="246"/>
      <c r="AS428" s="228"/>
      <c r="AT428" s="228"/>
      <c r="AU428" s="228"/>
      <c r="AV428" s="228"/>
      <c r="AW428" s="228"/>
      <c r="AX428" s="228"/>
      <c r="AY428" s="228"/>
      <c r="AZ428" s="228"/>
    </row>
    <row r="429" spans="3:52" x14ac:dyDescent="0.2">
      <c r="C429" s="14"/>
      <c r="D429" s="14"/>
      <c r="S429" s="5"/>
      <c r="T429" s="286"/>
      <c r="U429" s="286"/>
      <c r="V429" s="286"/>
      <c r="W429" s="286"/>
      <c r="X429" s="286"/>
      <c r="Y429" s="286"/>
      <c r="Z429" s="286"/>
      <c r="AA429" s="286"/>
      <c r="AB429" s="286"/>
      <c r="AC429" s="286"/>
      <c r="AD429" s="286"/>
      <c r="AF429" s="228"/>
      <c r="AG429" s="228"/>
      <c r="AH429" s="228"/>
      <c r="AI429" s="228"/>
      <c r="AJ429" s="228"/>
      <c r="AL429" s="246"/>
      <c r="AS429" s="228"/>
      <c r="AT429" s="228"/>
      <c r="AU429" s="228"/>
      <c r="AV429" s="228"/>
      <c r="AW429" s="228"/>
      <c r="AX429" s="228"/>
      <c r="AY429" s="228"/>
      <c r="AZ429" s="228"/>
    </row>
    <row r="430" spans="3:52" x14ac:dyDescent="0.2">
      <c r="C430" s="14"/>
      <c r="D430" s="14"/>
      <c r="S430" s="5"/>
      <c r="T430" s="286"/>
      <c r="U430" s="286"/>
      <c r="V430" s="286"/>
      <c r="W430" s="286"/>
      <c r="X430" s="286"/>
      <c r="Y430" s="286"/>
      <c r="Z430" s="286"/>
      <c r="AA430" s="286"/>
      <c r="AB430" s="286"/>
      <c r="AC430" s="286"/>
      <c r="AD430" s="286"/>
      <c r="AF430" s="228"/>
      <c r="AG430" s="228"/>
      <c r="AH430" s="228"/>
      <c r="AI430" s="228"/>
      <c r="AJ430" s="228"/>
      <c r="AL430" s="246"/>
      <c r="AS430" s="228"/>
      <c r="AT430" s="228"/>
      <c r="AU430" s="228"/>
      <c r="AV430" s="228"/>
      <c r="AW430" s="228"/>
      <c r="AX430" s="228"/>
      <c r="AY430" s="228"/>
      <c r="AZ430" s="228"/>
    </row>
    <row r="431" spans="3:52" x14ac:dyDescent="0.2">
      <c r="C431" s="14"/>
      <c r="D431" s="14"/>
      <c r="S431" s="5"/>
      <c r="T431" s="286"/>
      <c r="U431" s="286"/>
      <c r="V431" s="286"/>
      <c r="W431" s="286"/>
      <c r="X431" s="286"/>
      <c r="Y431" s="286"/>
      <c r="Z431" s="286"/>
      <c r="AA431" s="286"/>
      <c r="AB431" s="286"/>
      <c r="AC431" s="286"/>
      <c r="AD431" s="286"/>
      <c r="AF431" s="228"/>
      <c r="AG431" s="228"/>
      <c r="AH431" s="228"/>
      <c r="AI431" s="228"/>
      <c r="AJ431" s="228"/>
      <c r="AL431" s="246"/>
      <c r="AS431" s="228"/>
      <c r="AT431" s="228"/>
      <c r="AU431" s="228"/>
      <c r="AV431" s="228"/>
      <c r="AW431" s="228"/>
      <c r="AX431" s="228"/>
      <c r="AY431" s="228"/>
      <c r="AZ431" s="228"/>
    </row>
    <row r="432" spans="3:52" x14ac:dyDescent="0.2">
      <c r="C432" s="14"/>
      <c r="D432" s="14"/>
      <c r="S432" s="5"/>
      <c r="T432" s="286"/>
      <c r="U432" s="286"/>
      <c r="V432" s="286"/>
      <c r="W432" s="286"/>
      <c r="X432" s="286"/>
      <c r="Y432" s="286"/>
      <c r="Z432" s="286"/>
      <c r="AA432" s="286"/>
      <c r="AB432" s="286"/>
      <c r="AC432" s="286"/>
      <c r="AD432" s="286"/>
      <c r="AF432" s="228"/>
      <c r="AG432" s="228"/>
      <c r="AH432" s="228"/>
      <c r="AI432" s="228"/>
      <c r="AJ432" s="228"/>
      <c r="AL432" s="246"/>
      <c r="AS432" s="228"/>
      <c r="AT432" s="228"/>
      <c r="AU432" s="228"/>
      <c r="AV432" s="228"/>
      <c r="AW432" s="228"/>
      <c r="AX432" s="228"/>
      <c r="AY432" s="228"/>
      <c r="AZ432" s="228"/>
    </row>
    <row r="433" spans="3:52" x14ac:dyDescent="0.2">
      <c r="C433" s="14"/>
      <c r="D433" s="14"/>
      <c r="S433" s="5"/>
      <c r="T433" s="286"/>
      <c r="U433" s="286"/>
      <c r="V433" s="286"/>
      <c r="W433" s="286"/>
      <c r="X433" s="286"/>
      <c r="Y433" s="286"/>
      <c r="Z433" s="286"/>
      <c r="AA433" s="286"/>
      <c r="AB433" s="286"/>
      <c r="AC433" s="286"/>
      <c r="AD433" s="286"/>
      <c r="AF433" s="228"/>
      <c r="AG433" s="228"/>
      <c r="AH433" s="228"/>
      <c r="AI433" s="228"/>
      <c r="AJ433" s="228"/>
      <c r="AL433" s="246"/>
      <c r="AS433" s="228"/>
      <c r="AT433" s="228"/>
      <c r="AU433" s="228"/>
      <c r="AV433" s="228"/>
      <c r="AW433" s="228"/>
      <c r="AX433" s="228"/>
      <c r="AY433" s="228"/>
      <c r="AZ433" s="228"/>
    </row>
    <row r="434" spans="3:52" x14ac:dyDescent="0.2">
      <c r="C434" s="14"/>
      <c r="D434" s="14"/>
      <c r="S434" s="5"/>
      <c r="T434" s="286"/>
      <c r="U434" s="286"/>
      <c r="V434" s="286"/>
      <c r="W434" s="286"/>
      <c r="X434" s="286"/>
      <c r="Y434" s="286"/>
      <c r="Z434" s="286"/>
      <c r="AA434" s="286"/>
      <c r="AB434" s="286"/>
      <c r="AC434" s="286"/>
      <c r="AD434" s="286"/>
      <c r="AF434" s="228"/>
      <c r="AG434" s="228"/>
      <c r="AH434" s="228"/>
      <c r="AI434" s="228"/>
      <c r="AJ434" s="228"/>
      <c r="AL434" s="246"/>
      <c r="AS434" s="228"/>
      <c r="AT434" s="228"/>
      <c r="AU434" s="228"/>
      <c r="AV434" s="228"/>
      <c r="AW434" s="228"/>
      <c r="AX434" s="228"/>
      <c r="AY434" s="228"/>
      <c r="AZ434" s="228"/>
    </row>
    <row r="435" spans="3:52" x14ac:dyDescent="0.2">
      <c r="C435" s="14"/>
      <c r="D435" s="14"/>
      <c r="S435" s="5"/>
      <c r="T435" s="286"/>
      <c r="U435" s="286"/>
      <c r="V435" s="286"/>
      <c r="W435" s="286"/>
      <c r="X435" s="286"/>
      <c r="Y435" s="286"/>
      <c r="Z435" s="286"/>
      <c r="AA435" s="286"/>
      <c r="AB435" s="286"/>
      <c r="AC435" s="286"/>
      <c r="AD435" s="286"/>
      <c r="AF435" s="228"/>
      <c r="AG435" s="228"/>
      <c r="AH435" s="228"/>
      <c r="AI435" s="228"/>
      <c r="AJ435" s="228"/>
      <c r="AL435" s="246"/>
      <c r="AS435" s="228"/>
      <c r="AT435" s="228"/>
      <c r="AU435" s="228"/>
      <c r="AV435" s="228"/>
      <c r="AW435" s="228"/>
      <c r="AX435" s="228"/>
      <c r="AY435" s="228"/>
      <c r="AZ435" s="228"/>
    </row>
    <row r="436" spans="3:52" x14ac:dyDescent="0.2">
      <c r="C436" s="14"/>
      <c r="D436" s="14"/>
      <c r="S436" s="5"/>
      <c r="T436" s="286"/>
      <c r="U436" s="286"/>
      <c r="V436" s="286"/>
      <c r="W436" s="286"/>
      <c r="X436" s="286"/>
      <c r="Y436" s="286"/>
      <c r="Z436" s="286"/>
      <c r="AA436" s="286"/>
      <c r="AB436" s="286"/>
      <c r="AC436" s="286"/>
      <c r="AD436" s="286"/>
      <c r="AF436" s="228"/>
      <c r="AG436" s="228"/>
      <c r="AH436" s="228"/>
      <c r="AI436" s="228"/>
      <c r="AJ436" s="228"/>
      <c r="AL436" s="246"/>
      <c r="AS436" s="228"/>
      <c r="AT436" s="228"/>
      <c r="AU436" s="228"/>
      <c r="AV436" s="228"/>
      <c r="AW436" s="228"/>
      <c r="AX436" s="228"/>
      <c r="AY436" s="228"/>
      <c r="AZ436" s="228"/>
    </row>
    <row r="437" spans="3:52" x14ac:dyDescent="0.2">
      <c r="C437" s="14"/>
      <c r="D437" s="14"/>
      <c r="S437" s="5"/>
      <c r="T437" s="286"/>
      <c r="U437" s="286"/>
      <c r="V437" s="286"/>
      <c r="W437" s="286"/>
      <c r="X437" s="286"/>
      <c r="Y437" s="286"/>
      <c r="Z437" s="286"/>
      <c r="AA437" s="286"/>
      <c r="AB437" s="286"/>
      <c r="AC437" s="286"/>
      <c r="AD437" s="286"/>
      <c r="AF437" s="228"/>
      <c r="AG437" s="228"/>
      <c r="AH437" s="228"/>
      <c r="AI437" s="228"/>
      <c r="AJ437" s="228"/>
      <c r="AL437" s="246"/>
      <c r="AS437" s="228"/>
      <c r="AT437" s="228"/>
      <c r="AU437" s="228"/>
      <c r="AV437" s="228"/>
      <c r="AW437" s="228"/>
      <c r="AX437" s="228"/>
      <c r="AY437" s="228"/>
      <c r="AZ437" s="228"/>
    </row>
    <row r="438" spans="3:52" x14ac:dyDescent="0.2">
      <c r="C438" s="14"/>
      <c r="D438" s="14"/>
      <c r="S438" s="5"/>
      <c r="T438" s="286"/>
      <c r="U438" s="286"/>
      <c r="V438" s="286"/>
      <c r="W438" s="286"/>
      <c r="X438" s="286"/>
      <c r="Y438" s="286"/>
      <c r="Z438" s="286"/>
      <c r="AA438" s="286"/>
      <c r="AB438" s="286"/>
      <c r="AC438" s="286"/>
      <c r="AD438" s="286"/>
      <c r="AF438" s="228"/>
      <c r="AG438" s="228"/>
      <c r="AH438" s="228"/>
      <c r="AI438" s="228"/>
      <c r="AJ438" s="228"/>
      <c r="AL438" s="246"/>
      <c r="AS438" s="228"/>
      <c r="AT438" s="228"/>
      <c r="AU438" s="228"/>
      <c r="AV438" s="228"/>
      <c r="AW438" s="228"/>
      <c r="AX438" s="228"/>
      <c r="AY438" s="228"/>
      <c r="AZ438" s="228"/>
    </row>
    <row r="439" spans="3:52" x14ac:dyDescent="0.2">
      <c r="C439" s="14"/>
      <c r="D439" s="14"/>
      <c r="S439" s="5"/>
      <c r="T439" s="286"/>
      <c r="U439" s="286"/>
      <c r="V439" s="286"/>
      <c r="W439" s="286"/>
      <c r="X439" s="286"/>
      <c r="Y439" s="286"/>
      <c r="Z439" s="286"/>
      <c r="AA439" s="286"/>
      <c r="AB439" s="286"/>
      <c r="AC439" s="286"/>
      <c r="AD439" s="286"/>
      <c r="AF439" s="228"/>
      <c r="AG439" s="228"/>
      <c r="AH439" s="228"/>
      <c r="AI439" s="228"/>
      <c r="AJ439" s="228"/>
      <c r="AL439" s="246"/>
      <c r="AS439" s="228"/>
      <c r="AT439" s="228"/>
      <c r="AU439" s="228"/>
      <c r="AV439" s="228"/>
      <c r="AW439" s="228"/>
      <c r="AX439" s="228"/>
      <c r="AY439" s="228"/>
      <c r="AZ439" s="228"/>
    </row>
    <row r="440" spans="3:52" x14ac:dyDescent="0.2">
      <c r="C440" s="14"/>
      <c r="D440" s="14"/>
      <c r="S440" s="5"/>
      <c r="T440" s="286"/>
      <c r="U440" s="286"/>
      <c r="V440" s="286"/>
      <c r="W440" s="286"/>
      <c r="X440" s="286"/>
      <c r="Y440" s="286"/>
      <c r="Z440" s="286"/>
      <c r="AA440" s="286"/>
      <c r="AB440" s="286"/>
      <c r="AC440" s="286"/>
      <c r="AD440" s="286"/>
      <c r="AF440" s="228"/>
      <c r="AG440" s="228"/>
      <c r="AH440" s="228"/>
      <c r="AI440" s="228"/>
      <c r="AJ440" s="228"/>
      <c r="AL440" s="246"/>
      <c r="AS440" s="228"/>
      <c r="AT440" s="228"/>
      <c r="AU440" s="228"/>
      <c r="AV440" s="228"/>
      <c r="AW440" s="228"/>
      <c r="AX440" s="228"/>
      <c r="AY440" s="228"/>
      <c r="AZ440" s="228"/>
    </row>
    <row r="441" spans="3:52" x14ac:dyDescent="0.2">
      <c r="C441" s="14"/>
      <c r="D441" s="14"/>
      <c r="S441" s="5"/>
      <c r="T441" s="286"/>
      <c r="U441" s="286"/>
      <c r="V441" s="286"/>
      <c r="W441" s="286"/>
      <c r="X441" s="286"/>
      <c r="Y441" s="286"/>
      <c r="Z441" s="286"/>
      <c r="AA441" s="286"/>
      <c r="AB441" s="286"/>
      <c r="AC441" s="286"/>
      <c r="AD441" s="286"/>
      <c r="AF441" s="228"/>
      <c r="AG441" s="228"/>
      <c r="AH441" s="228"/>
      <c r="AI441" s="228"/>
      <c r="AJ441" s="228"/>
      <c r="AL441" s="246"/>
      <c r="AS441" s="228"/>
      <c r="AT441" s="228"/>
      <c r="AU441" s="228"/>
      <c r="AV441" s="228"/>
      <c r="AW441" s="228"/>
      <c r="AX441" s="228"/>
      <c r="AY441" s="228"/>
      <c r="AZ441" s="228"/>
    </row>
    <row r="442" spans="3:52" x14ac:dyDescent="0.2">
      <c r="C442" s="14"/>
      <c r="D442" s="14"/>
      <c r="S442" s="5"/>
      <c r="T442" s="286"/>
      <c r="U442" s="286"/>
      <c r="V442" s="286"/>
      <c r="W442" s="286"/>
      <c r="X442" s="286"/>
      <c r="Y442" s="286"/>
      <c r="Z442" s="286"/>
      <c r="AA442" s="286"/>
      <c r="AB442" s="286"/>
      <c r="AC442" s="286"/>
      <c r="AD442" s="286"/>
      <c r="AF442" s="228"/>
      <c r="AG442" s="228"/>
      <c r="AH442" s="228"/>
      <c r="AI442" s="228"/>
      <c r="AJ442" s="228"/>
      <c r="AL442" s="246"/>
      <c r="AS442" s="228"/>
      <c r="AT442" s="228"/>
      <c r="AU442" s="228"/>
      <c r="AV442" s="228"/>
      <c r="AW442" s="228"/>
      <c r="AX442" s="228"/>
      <c r="AY442" s="228"/>
      <c r="AZ442" s="228"/>
    </row>
    <row r="443" spans="3:52" x14ac:dyDescent="0.2">
      <c r="C443" s="14"/>
      <c r="D443" s="14"/>
      <c r="S443" s="5"/>
      <c r="T443" s="286"/>
      <c r="U443" s="286"/>
      <c r="V443" s="286"/>
      <c r="W443" s="286"/>
      <c r="X443" s="286"/>
      <c r="Y443" s="286"/>
      <c r="Z443" s="286"/>
      <c r="AA443" s="286"/>
      <c r="AB443" s="286"/>
      <c r="AC443" s="286"/>
      <c r="AD443" s="286"/>
      <c r="AF443" s="228"/>
      <c r="AG443" s="228"/>
      <c r="AH443" s="228"/>
      <c r="AI443" s="228"/>
      <c r="AJ443" s="228"/>
      <c r="AL443" s="246"/>
      <c r="AS443" s="228"/>
      <c r="AT443" s="228"/>
      <c r="AU443" s="228"/>
      <c r="AV443" s="228"/>
      <c r="AW443" s="228"/>
      <c r="AX443" s="228"/>
      <c r="AY443" s="228"/>
      <c r="AZ443" s="228"/>
    </row>
    <row r="444" spans="3:52" x14ac:dyDescent="0.2">
      <c r="C444" s="14"/>
      <c r="D444" s="14"/>
      <c r="S444" s="5"/>
      <c r="T444" s="286"/>
      <c r="U444" s="286"/>
      <c r="V444" s="286"/>
      <c r="W444" s="286"/>
      <c r="X444" s="286"/>
      <c r="Y444" s="286"/>
      <c r="Z444" s="286"/>
      <c r="AA444" s="286"/>
      <c r="AB444" s="286"/>
      <c r="AC444" s="286"/>
      <c r="AD444" s="286"/>
      <c r="AF444" s="228"/>
      <c r="AG444" s="228"/>
      <c r="AH444" s="228"/>
      <c r="AI444" s="228"/>
      <c r="AJ444" s="228"/>
      <c r="AL444" s="246"/>
      <c r="AS444" s="228"/>
      <c r="AT444" s="228"/>
      <c r="AU444" s="228"/>
      <c r="AV444" s="228"/>
      <c r="AW444" s="228"/>
      <c r="AX444" s="228"/>
      <c r="AY444" s="228"/>
      <c r="AZ444" s="228"/>
    </row>
    <row r="445" spans="3:52" x14ac:dyDescent="0.2">
      <c r="C445" s="14"/>
      <c r="D445" s="14"/>
      <c r="S445" s="5"/>
      <c r="T445" s="286"/>
      <c r="U445" s="286"/>
      <c r="V445" s="286"/>
      <c r="W445" s="286"/>
      <c r="X445" s="286"/>
      <c r="Y445" s="286"/>
      <c r="Z445" s="286"/>
      <c r="AA445" s="286"/>
      <c r="AB445" s="286"/>
      <c r="AC445" s="286"/>
      <c r="AD445" s="286"/>
      <c r="AF445" s="228"/>
      <c r="AG445" s="228"/>
      <c r="AH445" s="228"/>
      <c r="AI445" s="228"/>
      <c r="AJ445" s="228"/>
      <c r="AL445" s="246"/>
      <c r="AS445" s="228"/>
      <c r="AT445" s="228"/>
      <c r="AU445" s="228"/>
      <c r="AV445" s="228"/>
      <c r="AW445" s="228"/>
      <c r="AX445" s="228"/>
      <c r="AY445" s="228"/>
      <c r="AZ445" s="228"/>
    </row>
    <row r="446" spans="3:52" x14ac:dyDescent="0.2">
      <c r="C446" s="14"/>
      <c r="D446" s="14"/>
      <c r="S446" s="5"/>
      <c r="T446" s="286"/>
      <c r="U446" s="286"/>
      <c r="V446" s="286"/>
      <c r="W446" s="286"/>
      <c r="X446" s="286"/>
      <c r="Y446" s="286"/>
      <c r="Z446" s="286"/>
      <c r="AA446" s="286"/>
      <c r="AB446" s="286"/>
      <c r="AC446" s="286"/>
      <c r="AD446" s="286"/>
      <c r="AF446" s="228"/>
      <c r="AG446" s="228"/>
      <c r="AH446" s="228"/>
      <c r="AI446" s="228"/>
      <c r="AJ446" s="228"/>
      <c r="AL446" s="246"/>
      <c r="AS446" s="228"/>
      <c r="AT446" s="228"/>
      <c r="AU446" s="228"/>
      <c r="AV446" s="228"/>
      <c r="AW446" s="228"/>
      <c r="AX446" s="228"/>
      <c r="AY446" s="228"/>
      <c r="AZ446" s="228"/>
    </row>
    <row r="447" spans="3:52" x14ac:dyDescent="0.2">
      <c r="C447" s="14"/>
      <c r="D447" s="14"/>
      <c r="S447" s="5"/>
      <c r="T447" s="286"/>
      <c r="U447" s="286"/>
      <c r="V447" s="286"/>
      <c r="W447" s="286"/>
      <c r="X447" s="286"/>
      <c r="Y447" s="286"/>
      <c r="Z447" s="286"/>
      <c r="AA447" s="286"/>
      <c r="AB447" s="286"/>
      <c r="AC447" s="286"/>
      <c r="AD447" s="286"/>
      <c r="AF447" s="228"/>
      <c r="AG447" s="228"/>
      <c r="AH447" s="228"/>
      <c r="AI447" s="228"/>
      <c r="AJ447" s="228"/>
      <c r="AL447" s="246"/>
      <c r="AS447" s="228"/>
      <c r="AT447" s="228"/>
      <c r="AU447" s="228"/>
      <c r="AV447" s="228"/>
      <c r="AW447" s="228"/>
      <c r="AX447" s="228"/>
      <c r="AY447" s="228"/>
      <c r="AZ447" s="228"/>
    </row>
    <row r="448" spans="3:52" x14ac:dyDescent="0.2">
      <c r="C448" s="14"/>
      <c r="D448" s="14"/>
      <c r="S448" s="5"/>
      <c r="T448" s="286"/>
      <c r="U448" s="286"/>
      <c r="V448" s="286"/>
      <c r="W448" s="286"/>
      <c r="X448" s="286"/>
      <c r="Y448" s="286"/>
      <c r="Z448" s="286"/>
      <c r="AA448" s="286"/>
      <c r="AB448" s="286"/>
      <c r="AC448" s="286"/>
      <c r="AD448" s="286"/>
      <c r="AF448" s="228"/>
      <c r="AG448" s="228"/>
      <c r="AH448" s="228"/>
      <c r="AI448" s="228"/>
      <c r="AJ448" s="228"/>
      <c r="AL448" s="246"/>
      <c r="AS448" s="228"/>
      <c r="AT448" s="228"/>
      <c r="AU448" s="228"/>
      <c r="AV448" s="228"/>
      <c r="AW448" s="228"/>
      <c r="AX448" s="228"/>
      <c r="AY448" s="228"/>
      <c r="AZ448" s="228"/>
    </row>
    <row r="449" spans="3:52" x14ac:dyDescent="0.2">
      <c r="C449" s="14"/>
      <c r="D449" s="14"/>
      <c r="S449" s="5"/>
      <c r="T449" s="286"/>
      <c r="U449" s="286"/>
      <c r="V449" s="286"/>
      <c r="W449" s="286"/>
      <c r="X449" s="286"/>
      <c r="Y449" s="286"/>
      <c r="Z449" s="286"/>
      <c r="AA449" s="286"/>
      <c r="AB449" s="286"/>
      <c r="AC449" s="286"/>
      <c r="AD449" s="286"/>
      <c r="AF449" s="228"/>
      <c r="AG449" s="228"/>
      <c r="AH449" s="228"/>
      <c r="AI449" s="228"/>
      <c r="AJ449" s="228"/>
      <c r="AL449" s="246"/>
      <c r="AS449" s="228"/>
      <c r="AT449" s="228"/>
      <c r="AU449" s="228"/>
      <c r="AV449" s="228"/>
      <c r="AW449" s="228"/>
      <c r="AX449" s="228"/>
      <c r="AY449" s="228"/>
      <c r="AZ449" s="228"/>
    </row>
    <row r="450" spans="3:52" x14ac:dyDescent="0.2">
      <c r="C450" s="14"/>
      <c r="D450" s="14"/>
      <c r="S450" s="5"/>
      <c r="T450" s="286"/>
      <c r="U450" s="286"/>
      <c r="V450" s="286"/>
      <c r="W450" s="286"/>
      <c r="X450" s="286"/>
      <c r="Y450" s="286"/>
      <c r="Z450" s="286"/>
      <c r="AA450" s="286"/>
      <c r="AB450" s="286"/>
      <c r="AC450" s="286"/>
      <c r="AD450" s="286"/>
      <c r="AF450" s="228"/>
      <c r="AG450" s="228"/>
      <c r="AH450" s="228"/>
      <c r="AI450" s="228"/>
      <c r="AJ450" s="228"/>
      <c r="AL450" s="246"/>
      <c r="AS450" s="228"/>
      <c r="AT450" s="228"/>
      <c r="AU450" s="228"/>
      <c r="AV450" s="228"/>
      <c r="AW450" s="228"/>
      <c r="AX450" s="228"/>
      <c r="AY450" s="228"/>
      <c r="AZ450" s="228"/>
    </row>
    <row r="451" spans="3:52" x14ac:dyDescent="0.2">
      <c r="C451" s="14"/>
      <c r="D451" s="14"/>
      <c r="S451" s="5"/>
      <c r="T451" s="286"/>
      <c r="U451" s="286"/>
      <c r="V451" s="286"/>
      <c r="W451" s="286"/>
      <c r="X451" s="286"/>
      <c r="Y451" s="286"/>
      <c r="Z451" s="286"/>
      <c r="AA451" s="286"/>
      <c r="AB451" s="286"/>
      <c r="AC451" s="286"/>
      <c r="AD451" s="286"/>
      <c r="AF451" s="228"/>
      <c r="AG451" s="228"/>
      <c r="AH451" s="228"/>
      <c r="AI451" s="228"/>
      <c r="AJ451" s="228"/>
      <c r="AL451" s="246"/>
      <c r="AS451" s="228"/>
      <c r="AT451" s="228"/>
      <c r="AU451" s="228"/>
      <c r="AV451" s="228"/>
      <c r="AW451" s="228"/>
      <c r="AX451" s="228"/>
      <c r="AY451" s="228"/>
      <c r="AZ451" s="228"/>
    </row>
    <row r="452" spans="3:52" x14ac:dyDescent="0.2">
      <c r="C452" s="14"/>
      <c r="D452" s="14"/>
      <c r="S452" s="5"/>
      <c r="T452" s="286"/>
      <c r="U452" s="286"/>
      <c r="V452" s="286"/>
      <c r="W452" s="286"/>
      <c r="X452" s="286"/>
      <c r="Y452" s="286"/>
      <c r="Z452" s="286"/>
      <c r="AA452" s="286"/>
      <c r="AB452" s="286"/>
      <c r="AC452" s="286"/>
      <c r="AD452" s="286"/>
      <c r="AF452" s="228"/>
      <c r="AG452" s="228"/>
      <c r="AH452" s="228"/>
      <c r="AI452" s="228"/>
      <c r="AJ452" s="228"/>
      <c r="AL452" s="246"/>
      <c r="AS452" s="228"/>
      <c r="AT452" s="228"/>
      <c r="AU452" s="228"/>
      <c r="AV452" s="228"/>
      <c r="AW452" s="228"/>
      <c r="AX452" s="228"/>
      <c r="AY452" s="228"/>
      <c r="AZ452" s="228"/>
    </row>
    <row r="453" spans="3:52" x14ac:dyDescent="0.2">
      <c r="C453" s="14"/>
      <c r="D453" s="14"/>
      <c r="S453" s="5"/>
      <c r="T453" s="286"/>
      <c r="U453" s="286"/>
      <c r="V453" s="286"/>
      <c r="W453" s="286"/>
      <c r="X453" s="286"/>
      <c r="Y453" s="286"/>
      <c r="Z453" s="286"/>
      <c r="AA453" s="286"/>
      <c r="AB453" s="286"/>
      <c r="AC453" s="286"/>
      <c r="AD453" s="286"/>
      <c r="AF453" s="228"/>
      <c r="AG453" s="228"/>
      <c r="AH453" s="228"/>
      <c r="AI453" s="228"/>
      <c r="AJ453" s="228"/>
      <c r="AL453" s="246"/>
      <c r="AS453" s="228"/>
      <c r="AT453" s="228"/>
      <c r="AU453" s="228"/>
      <c r="AV453" s="228"/>
      <c r="AW453" s="228"/>
      <c r="AX453" s="228"/>
      <c r="AY453" s="228"/>
      <c r="AZ453" s="228"/>
    </row>
    <row r="454" spans="3:52" x14ac:dyDescent="0.2">
      <c r="C454" s="14"/>
      <c r="D454" s="14"/>
      <c r="S454" s="5"/>
      <c r="T454" s="286"/>
      <c r="U454" s="286"/>
      <c r="V454" s="286"/>
      <c r="W454" s="286"/>
      <c r="X454" s="286"/>
      <c r="Y454" s="286"/>
      <c r="Z454" s="286"/>
      <c r="AA454" s="286"/>
      <c r="AB454" s="286"/>
      <c r="AC454" s="286"/>
      <c r="AD454" s="286"/>
      <c r="AF454" s="228"/>
      <c r="AG454" s="228"/>
      <c r="AH454" s="228"/>
      <c r="AI454" s="228"/>
      <c r="AJ454" s="228"/>
      <c r="AL454" s="246"/>
      <c r="AS454" s="228"/>
      <c r="AT454" s="228"/>
      <c r="AU454" s="228"/>
      <c r="AV454" s="228"/>
      <c r="AW454" s="228"/>
      <c r="AX454" s="228"/>
      <c r="AY454" s="228"/>
      <c r="AZ454" s="228"/>
    </row>
    <row r="455" spans="3:52" x14ac:dyDescent="0.2">
      <c r="C455" s="14"/>
      <c r="D455" s="14"/>
      <c r="S455" s="5"/>
      <c r="T455" s="286"/>
      <c r="U455" s="286"/>
      <c r="V455" s="286"/>
      <c r="W455" s="286"/>
      <c r="X455" s="286"/>
      <c r="Y455" s="286"/>
      <c r="Z455" s="286"/>
      <c r="AA455" s="286"/>
      <c r="AB455" s="286"/>
      <c r="AC455" s="286"/>
      <c r="AD455" s="286"/>
      <c r="AF455" s="228"/>
      <c r="AG455" s="228"/>
      <c r="AH455" s="228"/>
      <c r="AI455" s="228"/>
      <c r="AJ455" s="228"/>
      <c r="AL455" s="246"/>
      <c r="AS455" s="228"/>
      <c r="AT455" s="228"/>
      <c r="AU455" s="228"/>
      <c r="AV455" s="228"/>
      <c r="AW455" s="228"/>
      <c r="AX455" s="228"/>
      <c r="AY455" s="228"/>
      <c r="AZ455" s="228"/>
    </row>
    <row r="456" spans="3:52" x14ac:dyDescent="0.2">
      <c r="C456" s="14"/>
      <c r="D456" s="14"/>
      <c r="T456" s="286"/>
      <c r="U456" s="286"/>
      <c r="V456" s="286"/>
      <c r="W456" s="286"/>
      <c r="X456" s="286"/>
      <c r="Y456" s="286"/>
      <c r="Z456" s="286"/>
      <c r="AA456" s="286"/>
      <c r="AB456" s="286"/>
      <c r="AC456" s="286"/>
      <c r="AD456" s="286"/>
      <c r="AF456" s="228"/>
      <c r="AG456" s="228"/>
      <c r="AH456" s="228"/>
      <c r="AI456" s="228"/>
      <c r="AJ456" s="228"/>
      <c r="AL456" s="246"/>
      <c r="AS456" s="228"/>
      <c r="AT456" s="228"/>
      <c r="AU456" s="228"/>
      <c r="AV456" s="228"/>
      <c r="AW456" s="228"/>
      <c r="AX456" s="228"/>
      <c r="AY456" s="228"/>
      <c r="AZ456" s="228"/>
    </row>
    <row r="457" spans="3:52" x14ac:dyDescent="0.2">
      <c r="C457" s="14"/>
      <c r="D457" s="14"/>
      <c r="T457" s="286"/>
      <c r="U457" s="286"/>
      <c r="V457" s="286"/>
      <c r="W457" s="286"/>
      <c r="X457" s="286"/>
      <c r="Y457" s="286"/>
      <c r="Z457" s="286"/>
      <c r="AA457" s="286"/>
      <c r="AB457" s="286"/>
      <c r="AC457" s="286"/>
      <c r="AD457" s="286"/>
      <c r="AF457" s="228"/>
      <c r="AG457" s="228"/>
      <c r="AH457" s="228"/>
      <c r="AI457" s="228"/>
      <c r="AJ457" s="228"/>
      <c r="AL457" s="246"/>
      <c r="AS457" s="228"/>
      <c r="AT457" s="228"/>
      <c r="AU457" s="228"/>
      <c r="AV457" s="228"/>
      <c r="AW457" s="228"/>
      <c r="AX457" s="228"/>
      <c r="AY457" s="228"/>
      <c r="AZ457" s="228"/>
    </row>
    <row r="458" spans="3:52" x14ac:dyDescent="0.2">
      <c r="C458" s="14"/>
      <c r="D458" s="14"/>
      <c r="T458" s="286"/>
      <c r="U458" s="286"/>
      <c r="V458" s="286"/>
      <c r="W458" s="286"/>
      <c r="X458" s="286"/>
      <c r="Y458" s="286"/>
      <c r="Z458" s="286"/>
      <c r="AA458" s="286"/>
      <c r="AB458" s="286"/>
      <c r="AC458" s="286"/>
      <c r="AD458" s="286"/>
      <c r="AF458" s="228"/>
      <c r="AG458" s="228"/>
      <c r="AH458" s="228"/>
      <c r="AI458" s="228"/>
      <c r="AJ458" s="228"/>
      <c r="AL458" s="246"/>
      <c r="AS458" s="228"/>
      <c r="AT458" s="228"/>
      <c r="AU458" s="228"/>
      <c r="AV458" s="228"/>
      <c r="AW458" s="228"/>
      <c r="AX458" s="228"/>
      <c r="AY458" s="228"/>
      <c r="AZ458" s="228"/>
    </row>
    <row r="459" spans="3:52" x14ac:dyDescent="0.2">
      <c r="C459" s="14"/>
      <c r="D459" s="14"/>
      <c r="T459" s="286"/>
      <c r="U459" s="286"/>
      <c r="V459" s="286"/>
      <c r="W459" s="286"/>
      <c r="X459" s="286"/>
      <c r="Y459" s="286"/>
      <c r="Z459" s="286"/>
      <c r="AA459" s="286"/>
      <c r="AB459" s="286"/>
      <c r="AC459" s="286"/>
      <c r="AD459" s="286"/>
      <c r="AF459" s="228"/>
      <c r="AG459" s="228"/>
      <c r="AH459" s="228"/>
      <c r="AI459" s="228"/>
      <c r="AJ459" s="228"/>
      <c r="AL459" s="246"/>
      <c r="AS459" s="228"/>
      <c r="AT459" s="228"/>
      <c r="AU459" s="228"/>
      <c r="AV459" s="228"/>
      <c r="AW459" s="228"/>
      <c r="AX459" s="228"/>
      <c r="AY459" s="228"/>
      <c r="AZ459" s="228"/>
    </row>
    <row r="460" spans="3:52" x14ac:dyDescent="0.2">
      <c r="C460" s="14"/>
      <c r="D460" s="14"/>
      <c r="T460" s="286"/>
      <c r="U460" s="286"/>
      <c r="V460" s="286"/>
      <c r="W460" s="286"/>
      <c r="X460" s="286"/>
      <c r="Y460" s="286"/>
      <c r="Z460" s="286"/>
      <c r="AA460" s="286"/>
      <c r="AB460" s="286"/>
      <c r="AC460" s="286"/>
      <c r="AD460" s="286"/>
      <c r="AF460" s="228"/>
      <c r="AG460" s="228"/>
      <c r="AH460" s="228"/>
      <c r="AI460" s="228"/>
      <c r="AJ460" s="228"/>
      <c r="AL460" s="246"/>
      <c r="AS460" s="228"/>
      <c r="AT460" s="228"/>
      <c r="AU460" s="228"/>
      <c r="AV460" s="228"/>
      <c r="AW460" s="228"/>
      <c r="AX460" s="228"/>
      <c r="AY460" s="228"/>
      <c r="AZ460" s="228"/>
    </row>
    <row r="461" spans="3:52" x14ac:dyDescent="0.2">
      <c r="C461" s="14"/>
      <c r="D461" s="14"/>
      <c r="T461" s="286"/>
      <c r="U461" s="286"/>
      <c r="V461" s="286"/>
      <c r="W461" s="286"/>
      <c r="X461" s="286"/>
      <c r="Y461" s="286"/>
      <c r="Z461" s="286"/>
      <c r="AA461" s="286"/>
      <c r="AB461" s="286"/>
      <c r="AC461" s="286"/>
      <c r="AD461" s="286"/>
      <c r="AF461" s="228"/>
      <c r="AG461" s="228"/>
      <c r="AH461" s="228"/>
      <c r="AI461" s="228"/>
      <c r="AJ461" s="228"/>
      <c r="AL461" s="246"/>
      <c r="AS461" s="228"/>
      <c r="AT461" s="228"/>
      <c r="AU461" s="228"/>
      <c r="AV461" s="228"/>
      <c r="AW461" s="228"/>
      <c r="AX461" s="228"/>
      <c r="AY461" s="228"/>
      <c r="AZ461" s="228"/>
    </row>
    <row r="462" spans="3:52" x14ac:dyDescent="0.2">
      <c r="C462" s="14"/>
      <c r="D462" s="14"/>
      <c r="T462" s="286"/>
      <c r="U462" s="286"/>
      <c r="V462" s="286"/>
      <c r="W462" s="286"/>
      <c r="X462" s="286"/>
      <c r="Y462" s="286"/>
      <c r="Z462" s="286"/>
      <c r="AA462" s="286"/>
      <c r="AB462" s="286"/>
      <c r="AC462" s="286"/>
      <c r="AD462" s="286"/>
      <c r="AF462" s="228"/>
      <c r="AG462" s="228"/>
      <c r="AH462" s="228"/>
      <c r="AI462" s="228"/>
      <c r="AJ462" s="228"/>
      <c r="AL462" s="246"/>
      <c r="AS462" s="228"/>
      <c r="AT462" s="228"/>
      <c r="AU462" s="228"/>
      <c r="AV462" s="228"/>
      <c r="AW462" s="228"/>
      <c r="AX462" s="228"/>
      <c r="AY462" s="228"/>
      <c r="AZ462" s="228"/>
    </row>
    <row r="463" spans="3:52" x14ac:dyDescent="0.2">
      <c r="C463" s="14"/>
      <c r="D463" s="14"/>
      <c r="T463" s="286"/>
      <c r="U463" s="286"/>
      <c r="V463" s="286"/>
      <c r="W463" s="286"/>
      <c r="X463" s="286"/>
      <c r="Y463" s="286"/>
      <c r="Z463" s="286"/>
      <c r="AA463" s="286"/>
      <c r="AB463" s="286"/>
      <c r="AC463" s="286"/>
      <c r="AD463" s="286"/>
      <c r="AF463" s="228"/>
      <c r="AG463" s="228"/>
      <c r="AH463" s="228"/>
      <c r="AI463" s="228"/>
      <c r="AJ463" s="228"/>
      <c r="AL463" s="246"/>
      <c r="AS463" s="228"/>
      <c r="AT463" s="228"/>
      <c r="AU463" s="228"/>
      <c r="AV463" s="228"/>
      <c r="AW463" s="228"/>
      <c r="AX463" s="228"/>
      <c r="AY463" s="228"/>
      <c r="AZ463" s="228"/>
    </row>
    <row r="464" spans="3:52" x14ac:dyDescent="0.2">
      <c r="C464" s="14"/>
      <c r="D464" s="14"/>
      <c r="T464" s="286"/>
      <c r="U464" s="286"/>
      <c r="V464" s="286"/>
      <c r="W464" s="286"/>
      <c r="X464" s="286"/>
      <c r="Y464" s="286"/>
      <c r="Z464" s="286"/>
      <c r="AA464" s="286"/>
      <c r="AB464" s="286"/>
      <c r="AC464" s="286"/>
      <c r="AD464" s="286"/>
      <c r="AF464" s="228"/>
      <c r="AG464" s="228"/>
      <c r="AH464" s="228"/>
      <c r="AI464" s="228"/>
      <c r="AJ464" s="228"/>
      <c r="AL464" s="246"/>
      <c r="AS464" s="228"/>
      <c r="AT464" s="228"/>
      <c r="AU464" s="228"/>
      <c r="AV464" s="228"/>
      <c r="AW464" s="228"/>
      <c r="AX464" s="228"/>
      <c r="AY464" s="228"/>
      <c r="AZ464" s="228"/>
    </row>
    <row r="465" spans="3:69" x14ac:dyDescent="0.2">
      <c r="C465" s="14"/>
      <c r="D465" s="14"/>
      <c r="T465" s="286"/>
      <c r="U465" s="286"/>
      <c r="V465" s="286"/>
      <c r="W465" s="286"/>
      <c r="X465" s="286"/>
      <c r="Y465" s="286"/>
      <c r="Z465" s="286"/>
      <c r="AA465" s="286"/>
      <c r="AB465" s="286"/>
      <c r="AC465" s="286"/>
      <c r="AD465" s="286"/>
      <c r="AF465" s="228"/>
      <c r="AG465" s="228"/>
      <c r="AH465" s="228"/>
      <c r="AI465" s="228"/>
      <c r="AJ465" s="228"/>
      <c r="AL465" s="246"/>
      <c r="AS465" s="228"/>
      <c r="AT465" s="228"/>
      <c r="AU465" s="228"/>
      <c r="AV465" s="228"/>
      <c r="AW465" s="228"/>
      <c r="AX465" s="228"/>
      <c r="AY465" s="228"/>
      <c r="AZ465" s="228"/>
    </row>
    <row r="466" spans="3:69" x14ac:dyDescent="0.2">
      <c r="C466" s="14"/>
      <c r="D466" s="14"/>
      <c r="T466" s="286"/>
      <c r="U466" s="286"/>
      <c r="V466" s="286"/>
      <c r="W466" s="286"/>
      <c r="X466" s="286"/>
      <c r="Y466" s="286"/>
      <c r="Z466" s="286"/>
      <c r="AA466" s="286"/>
      <c r="AB466" s="286"/>
      <c r="AC466" s="286"/>
      <c r="AD466" s="286"/>
      <c r="AF466" s="228"/>
      <c r="AG466" s="228"/>
      <c r="AH466" s="228"/>
      <c r="AI466" s="228"/>
      <c r="AJ466" s="228"/>
      <c r="AL466" s="246"/>
      <c r="AS466" s="228"/>
      <c r="AT466" s="228"/>
      <c r="AU466" s="228"/>
      <c r="AV466" s="228"/>
      <c r="AW466" s="228"/>
      <c r="AX466" s="228"/>
      <c r="AY466" s="228"/>
      <c r="AZ466" s="228"/>
    </row>
    <row r="467" spans="3:69" x14ac:dyDescent="0.2">
      <c r="C467" s="14"/>
      <c r="D467" s="14"/>
      <c r="T467" s="286"/>
      <c r="U467" s="286"/>
      <c r="V467" s="286"/>
      <c r="W467" s="286"/>
      <c r="X467" s="286"/>
      <c r="Y467" s="286"/>
      <c r="Z467" s="286"/>
      <c r="AA467" s="286"/>
      <c r="AB467" s="286"/>
      <c r="AC467" s="286"/>
      <c r="AD467" s="286"/>
      <c r="AF467" s="228"/>
      <c r="AG467" s="228"/>
      <c r="AH467" s="228"/>
      <c r="AI467" s="228"/>
      <c r="AJ467" s="228"/>
      <c r="AL467" s="246"/>
      <c r="AS467" s="228"/>
      <c r="AT467" s="228"/>
      <c r="AU467" s="228"/>
      <c r="AV467" s="228"/>
      <c r="AW467" s="228"/>
      <c r="AX467" s="228"/>
      <c r="AY467" s="228"/>
      <c r="AZ467" s="228"/>
      <c r="BA467" s="228"/>
      <c r="BC467" s="228"/>
    </row>
    <row r="468" spans="3:69" x14ac:dyDescent="0.2">
      <c r="C468" s="14"/>
      <c r="D468" s="14"/>
      <c r="T468" s="286"/>
      <c r="U468" s="286"/>
      <c r="V468" s="286"/>
      <c r="W468" s="286"/>
      <c r="X468" s="286"/>
      <c r="Y468" s="286"/>
      <c r="Z468" s="286"/>
      <c r="AA468" s="286"/>
      <c r="AB468" s="286"/>
      <c r="AC468" s="286"/>
      <c r="AD468" s="286"/>
      <c r="AF468" s="228"/>
      <c r="AG468" s="228"/>
      <c r="AH468" s="228"/>
      <c r="AI468" s="228"/>
      <c r="AJ468" s="228"/>
      <c r="AL468" s="246"/>
      <c r="AS468" s="228"/>
      <c r="AT468" s="228"/>
      <c r="AU468" s="228"/>
      <c r="AV468" s="228"/>
      <c r="AW468" s="228"/>
      <c r="AX468" s="228"/>
      <c r="AY468" s="228"/>
      <c r="AZ468" s="228"/>
    </row>
    <row r="469" spans="3:69" x14ac:dyDescent="0.2">
      <c r="C469" s="14"/>
      <c r="D469" s="14"/>
      <c r="T469" s="286"/>
      <c r="U469" s="286"/>
      <c r="V469" s="286"/>
      <c r="W469" s="286"/>
      <c r="X469" s="286"/>
      <c r="Y469" s="286"/>
      <c r="Z469" s="286"/>
      <c r="AA469" s="286"/>
      <c r="AB469" s="286"/>
      <c r="AC469" s="286"/>
      <c r="AD469" s="286"/>
      <c r="AF469" s="228"/>
      <c r="AG469" s="228"/>
      <c r="AH469" s="228"/>
      <c r="AI469" s="228"/>
      <c r="AJ469" s="228"/>
      <c r="AL469" s="246"/>
      <c r="AS469" s="228"/>
      <c r="AT469" s="228"/>
      <c r="AU469" s="228"/>
      <c r="AV469" s="228"/>
      <c r="AW469" s="228"/>
      <c r="AX469" s="228"/>
      <c r="AY469" s="228"/>
      <c r="AZ469" s="228"/>
    </row>
    <row r="470" spans="3:69" x14ac:dyDescent="0.2">
      <c r="C470" s="14"/>
      <c r="D470" s="14"/>
      <c r="T470" s="286"/>
      <c r="U470" s="286"/>
      <c r="V470" s="286"/>
      <c r="W470" s="286"/>
      <c r="X470" s="286"/>
      <c r="Y470" s="286"/>
      <c r="Z470" s="286"/>
      <c r="AA470" s="286"/>
      <c r="AB470" s="286"/>
      <c r="AC470" s="286"/>
      <c r="AD470" s="286"/>
      <c r="AF470" s="228"/>
      <c r="AG470" s="228"/>
      <c r="AH470" s="228"/>
      <c r="AI470" s="228"/>
      <c r="AJ470" s="228"/>
      <c r="AL470" s="246"/>
      <c r="AS470" s="228"/>
      <c r="AT470" s="228"/>
      <c r="AU470" s="228"/>
      <c r="AV470" s="228"/>
      <c r="AW470" s="228"/>
      <c r="AX470" s="228"/>
      <c r="AY470" s="228"/>
      <c r="AZ470" s="228"/>
    </row>
    <row r="471" spans="3:69" x14ac:dyDescent="0.2">
      <c r="C471" s="14"/>
      <c r="D471" s="14"/>
      <c r="T471" s="286"/>
      <c r="U471" s="286"/>
      <c r="V471" s="286"/>
      <c r="W471" s="286"/>
      <c r="X471" s="286"/>
      <c r="Y471" s="286"/>
      <c r="Z471" s="286"/>
      <c r="AA471" s="286"/>
      <c r="AB471" s="286"/>
      <c r="AC471" s="286"/>
      <c r="AD471" s="286"/>
      <c r="AF471" s="228"/>
      <c r="AG471" s="228"/>
      <c r="AH471" s="228"/>
      <c r="AI471" s="228"/>
      <c r="AJ471" s="228"/>
      <c r="AL471" s="246"/>
      <c r="AS471" s="228"/>
      <c r="AT471" s="228"/>
      <c r="AU471" s="228"/>
      <c r="AV471" s="228"/>
      <c r="AW471" s="228"/>
      <c r="AX471" s="228"/>
      <c r="AY471" s="228"/>
      <c r="AZ471" s="228"/>
    </row>
    <row r="472" spans="3:69" x14ac:dyDescent="0.2">
      <c r="C472" s="14"/>
      <c r="D472" s="14"/>
      <c r="T472" s="286"/>
      <c r="U472" s="286"/>
      <c r="V472" s="286"/>
      <c r="W472" s="286"/>
      <c r="X472" s="286"/>
      <c r="Y472" s="286"/>
      <c r="Z472" s="286"/>
      <c r="AA472" s="286"/>
      <c r="AB472" s="286"/>
      <c r="AC472" s="286"/>
      <c r="AD472" s="286"/>
      <c r="AF472" s="228"/>
      <c r="AG472" s="228"/>
      <c r="AH472" s="228"/>
      <c r="AI472" s="228"/>
      <c r="AJ472" s="228"/>
      <c r="AL472" s="246"/>
      <c r="AS472" s="228"/>
      <c r="AT472" s="228"/>
      <c r="AU472" s="228"/>
      <c r="AV472" s="228"/>
      <c r="AW472" s="228"/>
      <c r="AX472" s="228"/>
      <c r="AY472" s="228"/>
      <c r="AZ472" s="228"/>
    </row>
    <row r="473" spans="3:69" x14ac:dyDescent="0.2">
      <c r="C473" s="14"/>
      <c r="D473" s="14"/>
      <c r="T473" s="286"/>
      <c r="U473" s="286"/>
      <c r="V473" s="286"/>
      <c r="W473" s="286"/>
      <c r="X473" s="286"/>
      <c r="Y473" s="286"/>
      <c r="Z473" s="286"/>
      <c r="AA473" s="286"/>
      <c r="AB473" s="286"/>
      <c r="AC473" s="286"/>
      <c r="AD473" s="286"/>
      <c r="AF473" s="228"/>
      <c r="AG473" s="228"/>
      <c r="AH473" s="228"/>
      <c r="AI473" s="228"/>
      <c r="AJ473" s="228"/>
      <c r="AL473" s="246"/>
      <c r="AS473" s="228"/>
      <c r="AT473" s="228"/>
      <c r="AU473" s="228"/>
      <c r="AV473" s="228"/>
      <c r="AW473" s="228"/>
      <c r="AX473" s="228"/>
      <c r="AY473" s="228"/>
      <c r="AZ473" s="228"/>
    </row>
    <row r="474" spans="3:69" x14ac:dyDescent="0.2">
      <c r="C474" s="14"/>
      <c r="D474" s="14"/>
      <c r="T474" s="286"/>
      <c r="U474" s="286"/>
      <c r="V474" s="286"/>
      <c r="W474" s="286"/>
      <c r="X474" s="286"/>
      <c r="Y474" s="286"/>
      <c r="Z474" s="286"/>
      <c r="AA474" s="286"/>
      <c r="AB474" s="286"/>
      <c r="AC474" s="286"/>
      <c r="AD474" s="286"/>
      <c r="AF474" s="228"/>
      <c r="AG474" s="228"/>
      <c r="AH474" s="228"/>
      <c r="AI474" s="228"/>
      <c r="AJ474" s="228"/>
      <c r="AL474" s="246"/>
      <c r="AS474" s="228"/>
      <c r="AT474" s="228"/>
      <c r="AU474" s="228"/>
      <c r="AV474" s="228"/>
      <c r="AW474" s="228"/>
      <c r="AX474" s="228"/>
      <c r="AY474" s="228"/>
      <c r="AZ474" s="228"/>
    </row>
    <row r="475" spans="3:69" x14ac:dyDescent="0.2">
      <c r="C475" s="14"/>
      <c r="D475" s="14"/>
      <c r="T475" s="286"/>
      <c r="U475" s="286"/>
      <c r="V475" s="286"/>
      <c r="W475" s="286"/>
      <c r="X475" s="286"/>
      <c r="Y475" s="286"/>
      <c r="Z475" s="286"/>
      <c r="AA475" s="286"/>
      <c r="AB475" s="286"/>
      <c r="AC475" s="286"/>
      <c r="AD475" s="286"/>
      <c r="AF475" s="228"/>
      <c r="AG475" s="228"/>
      <c r="AH475" s="228"/>
      <c r="AI475" s="228"/>
      <c r="AJ475" s="228"/>
      <c r="AL475" s="246"/>
      <c r="AS475" s="228"/>
      <c r="AT475" s="228"/>
      <c r="AU475" s="228"/>
      <c r="AV475" s="228"/>
      <c r="AW475" s="228"/>
      <c r="AX475" s="228"/>
      <c r="AY475" s="228"/>
      <c r="AZ475" s="228"/>
    </row>
    <row r="476" spans="3:69" x14ac:dyDescent="0.2">
      <c r="C476" s="14"/>
      <c r="D476" s="14"/>
      <c r="T476" s="286"/>
      <c r="U476" s="286"/>
      <c r="V476" s="286"/>
      <c r="W476" s="286"/>
      <c r="X476" s="286"/>
      <c r="Y476" s="286"/>
      <c r="Z476" s="286"/>
      <c r="AA476" s="286"/>
      <c r="AB476" s="286"/>
      <c r="AC476" s="286"/>
      <c r="AD476" s="286"/>
      <c r="AF476" s="228"/>
      <c r="AG476" s="228"/>
      <c r="AH476" s="228"/>
      <c r="AI476" s="228"/>
      <c r="AJ476" s="228"/>
      <c r="AL476" s="246"/>
      <c r="AS476" s="228"/>
      <c r="AT476" s="228"/>
      <c r="AU476" s="228"/>
      <c r="AV476" s="228"/>
      <c r="AW476" s="228"/>
      <c r="AX476" s="228"/>
      <c r="AY476" s="228"/>
      <c r="AZ476" s="228"/>
    </row>
    <row r="477" spans="3:69" x14ac:dyDescent="0.2">
      <c r="C477" s="14"/>
      <c r="D477" s="14"/>
      <c r="T477" s="286"/>
      <c r="U477" s="286"/>
      <c r="V477" s="286"/>
      <c r="W477" s="286"/>
      <c r="X477" s="286"/>
      <c r="Y477" s="286"/>
      <c r="Z477" s="286"/>
      <c r="AA477" s="286"/>
      <c r="AB477" s="286"/>
      <c r="AC477" s="286"/>
      <c r="AD477" s="286"/>
      <c r="AF477" s="228"/>
      <c r="AG477" s="228"/>
      <c r="AH477" s="228"/>
      <c r="AI477" s="228"/>
      <c r="AJ477" s="228"/>
      <c r="AL477" s="246"/>
      <c r="AS477" s="228"/>
      <c r="AT477" s="228"/>
      <c r="AU477" s="228"/>
      <c r="AV477" s="228"/>
      <c r="AW477" s="228"/>
      <c r="AX477" s="228"/>
      <c r="AY477" s="228"/>
      <c r="AZ477" s="228"/>
    </row>
    <row r="478" spans="3:69" x14ac:dyDescent="0.2">
      <c r="C478" s="14"/>
      <c r="D478" s="14"/>
      <c r="T478" s="286"/>
      <c r="U478" s="286"/>
      <c r="V478" s="286"/>
      <c r="W478" s="286"/>
      <c r="X478" s="286"/>
      <c r="Y478" s="286"/>
      <c r="Z478" s="286"/>
      <c r="AA478" s="286"/>
      <c r="AB478" s="286"/>
      <c r="AC478" s="286"/>
      <c r="AD478" s="286"/>
      <c r="AF478" s="228"/>
      <c r="AG478" s="228"/>
      <c r="AH478" s="228"/>
      <c r="AI478" s="228"/>
      <c r="AJ478" s="228"/>
      <c r="AL478" s="246"/>
      <c r="AS478" s="228"/>
      <c r="AT478" s="228"/>
      <c r="AU478" s="228"/>
      <c r="AV478" s="228"/>
      <c r="AW478" s="228"/>
      <c r="AX478" s="228"/>
      <c r="AY478" s="228"/>
      <c r="AZ478" s="228"/>
    </row>
    <row r="479" spans="3:69" x14ac:dyDescent="0.2">
      <c r="C479" s="14"/>
      <c r="D479" s="14"/>
      <c r="T479" s="286"/>
      <c r="U479" s="286"/>
      <c r="V479" s="286"/>
      <c r="W479" s="286"/>
      <c r="X479" s="286"/>
      <c r="Y479" s="286"/>
      <c r="Z479" s="286"/>
      <c r="AA479" s="286"/>
      <c r="AB479" s="286"/>
      <c r="AC479" s="286"/>
      <c r="AD479" s="286"/>
      <c r="AF479" s="228"/>
      <c r="AG479" s="228"/>
      <c r="AH479" s="228"/>
      <c r="AI479" s="228"/>
      <c r="AJ479" s="228"/>
      <c r="AL479" s="246"/>
      <c r="AS479" s="228"/>
      <c r="AT479" s="228"/>
      <c r="AU479" s="228"/>
      <c r="AV479" s="228"/>
      <c r="AW479" s="228"/>
      <c r="AX479" s="228"/>
      <c r="AY479" s="228"/>
      <c r="AZ479" s="228"/>
    </row>
    <row r="480" spans="3:69" x14ac:dyDescent="0.2">
      <c r="C480" s="14"/>
      <c r="D480" s="14"/>
      <c r="T480" s="286"/>
      <c r="U480" s="286"/>
      <c r="V480" s="286"/>
      <c r="W480" s="286"/>
      <c r="X480" s="286"/>
      <c r="Y480" s="286"/>
      <c r="Z480" s="286"/>
      <c r="AA480" s="286"/>
      <c r="AB480" s="286"/>
      <c r="AC480" s="286"/>
      <c r="AD480" s="286"/>
      <c r="AF480" s="228"/>
      <c r="AG480" s="228"/>
      <c r="AH480" s="228"/>
      <c r="AI480" s="228"/>
      <c r="AJ480" s="228"/>
      <c r="AL480" s="246"/>
      <c r="AS480" s="228"/>
      <c r="AT480" s="228"/>
      <c r="AU480" s="228"/>
      <c r="AV480" s="228"/>
      <c r="AW480" s="228"/>
      <c r="AX480" s="228"/>
      <c r="AY480" s="228"/>
      <c r="AZ480" s="228"/>
      <c r="BA480" s="228"/>
      <c r="BB480" s="228"/>
      <c r="BC480" s="228"/>
      <c r="BD480" s="228"/>
      <c r="BE480" s="228"/>
      <c r="BF480" s="228"/>
      <c r="BG480" s="228"/>
      <c r="BH480" s="228"/>
      <c r="BI480" s="228"/>
      <c r="BJ480" s="228"/>
      <c r="BK480" s="228"/>
      <c r="BL480" s="228"/>
      <c r="BM480" s="228"/>
      <c r="BN480" s="228"/>
      <c r="BO480" s="228"/>
      <c r="BP480" s="228"/>
      <c r="BQ480" s="228"/>
    </row>
    <row r="481" spans="3:52" x14ac:dyDescent="0.2">
      <c r="C481" s="14"/>
      <c r="D481" s="14"/>
      <c r="T481" s="286"/>
      <c r="U481" s="286"/>
      <c r="V481" s="286"/>
      <c r="W481" s="286"/>
      <c r="X481" s="286"/>
      <c r="Y481" s="286"/>
      <c r="Z481" s="286"/>
      <c r="AA481" s="286"/>
      <c r="AB481" s="286"/>
      <c r="AC481" s="286"/>
      <c r="AD481" s="286"/>
      <c r="AF481" s="228"/>
      <c r="AG481" s="228"/>
      <c r="AH481" s="228"/>
      <c r="AI481" s="228"/>
      <c r="AJ481" s="228"/>
      <c r="AL481" s="246"/>
      <c r="AS481" s="228"/>
      <c r="AT481" s="228"/>
      <c r="AU481" s="228"/>
      <c r="AV481" s="228"/>
      <c r="AW481" s="228"/>
      <c r="AX481" s="228"/>
      <c r="AY481" s="228"/>
      <c r="AZ481" s="228"/>
    </row>
    <row r="482" spans="3:52" x14ac:dyDescent="0.2">
      <c r="C482" s="14"/>
      <c r="D482" s="14"/>
      <c r="T482" s="286"/>
      <c r="U482" s="286"/>
      <c r="V482" s="286"/>
      <c r="W482" s="286"/>
      <c r="X482" s="286"/>
      <c r="Y482" s="286"/>
      <c r="Z482" s="286"/>
      <c r="AA482" s="286"/>
      <c r="AB482" s="286"/>
      <c r="AC482" s="286"/>
      <c r="AD482" s="286"/>
      <c r="AF482" s="228"/>
      <c r="AG482" s="228"/>
      <c r="AH482" s="228"/>
      <c r="AI482" s="228"/>
      <c r="AJ482" s="228"/>
      <c r="AL482" s="246"/>
      <c r="AS482" s="228"/>
      <c r="AT482" s="228"/>
      <c r="AU482" s="228"/>
      <c r="AV482" s="228"/>
      <c r="AW482" s="228"/>
      <c r="AX482" s="228"/>
      <c r="AY482" s="228"/>
      <c r="AZ482" s="228"/>
    </row>
    <row r="483" spans="3:52" x14ac:dyDescent="0.2">
      <c r="C483" s="14"/>
      <c r="D483" s="14"/>
      <c r="T483" s="286"/>
      <c r="U483" s="286"/>
      <c r="V483" s="286"/>
      <c r="W483" s="286"/>
      <c r="X483" s="286"/>
      <c r="Y483" s="286"/>
      <c r="Z483" s="286"/>
      <c r="AA483" s="286"/>
      <c r="AB483" s="286"/>
      <c r="AC483" s="286"/>
      <c r="AD483" s="286"/>
      <c r="AF483" s="228"/>
      <c r="AG483" s="228"/>
      <c r="AH483" s="228"/>
      <c r="AI483" s="228"/>
      <c r="AJ483" s="228"/>
      <c r="AL483" s="246"/>
      <c r="AS483" s="228"/>
      <c r="AT483" s="228"/>
      <c r="AU483" s="228"/>
      <c r="AV483" s="228"/>
      <c r="AW483" s="228"/>
      <c r="AX483" s="228"/>
      <c r="AY483" s="228"/>
      <c r="AZ483" s="228"/>
    </row>
    <row r="484" spans="3:52" x14ac:dyDescent="0.2">
      <c r="C484" s="14"/>
      <c r="D484" s="14"/>
      <c r="T484" s="286"/>
      <c r="U484" s="286"/>
      <c r="V484" s="286"/>
      <c r="W484" s="286"/>
      <c r="X484" s="286"/>
      <c r="Y484" s="286"/>
      <c r="Z484" s="286"/>
      <c r="AA484" s="286"/>
      <c r="AB484" s="286"/>
      <c r="AC484" s="286"/>
      <c r="AD484" s="286"/>
      <c r="AF484" s="228"/>
      <c r="AG484" s="228"/>
      <c r="AH484" s="228"/>
      <c r="AI484" s="228"/>
      <c r="AJ484" s="228"/>
      <c r="AL484" s="246"/>
      <c r="AS484" s="228"/>
      <c r="AT484" s="228"/>
      <c r="AU484" s="228"/>
      <c r="AV484" s="228"/>
      <c r="AW484" s="228"/>
      <c r="AX484" s="228"/>
      <c r="AY484" s="228"/>
      <c r="AZ484" s="228"/>
    </row>
    <row r="485" spans="3:52" x14ac:dyDescent="0.2">
      <c r="C485" s="14"/>
      <c r="D485" s="14"/>
      <c r="T485" s="286"/>
      <c r="U485" s="286"/>
      <c r="V485" s="286"/>
      <c r="W485" s="286"/>
      <c r="X485" s="286"/>
      <c r="Y485" s="286"/>
      <c r="Z485" s="286"/>
      <c r="AA485" s="286"/>
      <c r="AB485" s="286"/>
      <c r="AC485" s="286"/>
      <c r="AD485" s="286"/>
      <c r="AF485" s="228"/>
      <c r="AG485" s="228"/>
      <c r="AH485" s="228"/>
      <c r="AI485" s="228"/>
      <c r="AJ485" s="228"/>
      <c r="AL485" s="246"/>
      <c r="AS485" s="228"/>
      <c r="AT485" s="228"/>
      <c r="AU485" s="228"/>
      <c r="AV485" s="228"/>
      <c r="AW485" s="228"/>
      <c r="AX485" s="228"/>
      <c r="AY485" s="228"/>
      <c r="AZ485" s="228"/>
    </row>
    <row r="486" spans="3:52" x14ac:dyDescent="0.2">
      <c r="C486" s="14"/>
      <c r="D486" s="14"/>
      <c r="T486" s="286"/>
      <c r="U486" s="286"/>
      <c r="V486" s="286"/>
      <c r="W486" s="286"/>
      <c r="X486" s="286"/>
      <c r="Y486" s="286"/>
      <c r="Z486" s="286"/>
      <c r="AA486" s="286"/>
      <c r="AB486" s="286"/>
      <c r="AC486" s="286"/>
      <c r="AD486" s="286"/>
      <c r="AF486" s="228"/>
      <c r="AG486" s="228"/>
      <c r="AH486" s="228"/>
      <c r="AI486" s="228"/>
      <c r="AJ486" s="228"/>
      <c r="AL486" s="246"/>
      <c r="AS486" s="228"/>
      <c r="AT486" s="228"/>
      <c r="AU486" s="228"/>
      <c r="AV486" s="228"/>
      <c r="AW486" s="228"/>
      <c r="AX486" s="228"/>
      <c r="AY486" s="228"/>
      <c r="AZ486" s="228"/>
    </row>
    <row r="487" spans="3:52" x14ac:dyDescent="0.2">
      <c r="C487" s="14"/>
      <c r="D487" s="14"/>
      <c r="T487" s="286"/>
      <c r="U487" s="286"/>
      <c r="V487" s="286"/>
      <c r="W487" s="286"/>
      <c r="X487" s="286"/>
      <c r="Y487" s="286"/>
      <c r="Z487" s="286"/>
      <c r="AA487" s="286"/>
      <c r="AB487" s="286"/>
      <c r="AC487" s="286"/>
      <c r="AD487" s="286"/>
      <c r="AF487" s="228"/>
      <c r="AG487" s="228"/>
      <c r="AH487" s="228"/>
      <c r="AI487" s="228"/>
      <c r="AJ487" s="228"/>
      <c r="AL487" s="246"/>
      <c r="AS487" s="228"/>
      <c r="AT487" s="228"/>
      <c r="AU487" s="228"/>
      <c r="AV487" s="228"/>
      <c r="AW487" s="228"/>
      <c r="AX487" s="228"/>
      <c r="AY487" s="228"/>
      <c r="AZ487" s="228"/>
    </row>
    <row r="488" spans="3:52" x14ac:dyDescent="0.2">
      <c r="C488" s="14"/>
      <c r="D488" s="14"/>
      <c r="T488" s="286"/>
      <c r="U488" s="286"/>
      <c r="V488" s="286"/>
      <c r="W488" s="286"/>
      <c r="X488" s="286"/>
      <c r="Y488" s="286"/>
      <c r="Z488" s="286"/>
      <c r="AA488" s="286"/>
      <c r="AB488" s="286"/>
      <c r="AC488" s="286"/>
      <c r="AD488" s="286"/>
      <c r="AF488" s="228"/>
      <c r="AG488" s="228"/>
      <c r="AH488" s="228"/>
      <c r="AI488" s="228"/>
      <c r="AJ488" s="228"/>
      <c r="AL488" s="246"/>
      <c r="AS488" s="228"/>
      <c r="AT488" s="228"/>
      <c r="AU488" s="228"/>
      <c r="AV488" s="228"/>
      <c r="AW488" s="228"/>
      <c r="AX488" s="228"/>
      <c r="AY488" s="228"/>
      <c r="AZ488" s="228"/>
    </row>
    <row r="489" spans="3:52" x14ac:dyDescent="0.2">
      <c r="C489" s="14"/>
      <c r="D489" s="14"/>
      <c r="T489" s="286"/>
      <c r="U489" s="286"/>
      <c r="V489" s="286"/>
      <c r="W489" s="286"/>
      <c r="X489" s="286"/>
      <c r="Y489" s="286"/>
      <c r="Z489" s="286"/>
      <c r="AA489" s="286"/>
      <c r="AB489" s="286"/>
      <c r="AC489" s="286"/>
      <c r="AD489" s="286"/>
      <c r="AF489" s="228"/>
      <c r="AG489" s="228"/>
      <c r="AH489" s="228"/>
      <c r="AI489" s="228"/>
      <c r="AJ489" s="228"/>
      <c r="AL489" s="246"/>
      <c r="AS489" s="228"/>
      <c r="AT489" s="228"/>
      <c r="AU489" s="228"/>
      <c r="AV489" s="228"/>
      <c r="AW489" s="228"/>
      <c r="AX489" s="228"/>
      <c r="AY489" s="228"/>
      <c r="AZ489" s="228"/>
    </row>
    <row r="490" spans="3:52" x14ac:dyDescent="0.2">
      <c r="C490" s="14"/>
      <c r="D490" s="14"/>
      <c r="T490" s="286"/>
      <c r="U490" s="286"/>
      <c r="V490" s="286"/>
      <c r="W490" s="286"/>
      <c r="X490" s="286"/>
      <c r="Y490" s="286"/>
      <c r="Z490" s="286"/>
      <c r="AA490" s="286"/>
      <c r="AB490" s="286"/>
      <c r="AC490" s="286"/>
      <c r="AD490" s="286"/>
      <c r="AF490" s="228"/>
      <c r="AG490" s="228"/>
      <c r="AH490" s="228"/>
      <c r="AI490" s="228"/>
      <c r="AJ490" s="228"/>
      <c r="AL490" s="246"/>
      <c r="AS490" s="228"/>
      <c r="AT490" s="228"/>
      <c r="AU490" s="228"/>
      <c r="AV490" s="228"/>
      <c r="AW490" s="228"/>
      <c r="AX490" s="228"/>
      <c r="AY490" s="228"/>
      <c r="AZ490" s="228"/>
    </row>
    <row r="491" spans="3:52" x14ac:dyDescent="0.2">
      <c r="C491" s="14"/>
      <c r="D491" s="14"/>
      <c r="T491" s="286"/>
      <c r="U491" s="286"/>
      <c r="V491" s="286"/>
      <c r="W491" s="286"/>
      <c r="X491" s="286"/>
      <c r="Y491" s="286"/>
      <c r="Z491" s="286"/>
      <c r="AA491" s="286"/>
      <c r="AB491" s="286"/>
      <c r="AC491" s="286"/>
      <c r="AD491" s="286"/>
      <c r="AF491" s="228"/>
      <c r="AG491" s="228"/>
      <c r="AH491" s="228"/>
      <c r="AI491" s="228"/>
      <c r="AJ491" s="228"/>
      <c r="AL491" s="246"/>
      <c r="AS491" s="228"/>
      <c r="AT491" s="228"/>
      <c r="AU491" s="228"/>
      <c r="AV491" s="228"/>
      <c r="AW491" s="228"/>
      <c r="AX491" s="228"/>
      <c r="AY491" s="228"/>
      <c r="AZ491" s="228"/>
    </row>
    <row r="492" spans="3:52" x14ac:dyDescent="0.2">
      <c r="C492" s="14"/>
      <c r="D492" s="14"/>
      <c r="T492" s="286"/>
      <c r="U492" s="286"/>
      <c r="V492" s="286"/>
      <c r="W492" s="286"/>
      <c r="X492" s="286"/>
      <c r="Y492" s="286"/>
      <c r="Z492" s="286"/>
      <c r="AA492" s="286"/>
      <c r="AB492" s="286"/>
      <c r="AC492" s="286"/>
      <c r="AD492" s="286"/>
      <c r="AF492" s="228"/>
      <c r="AG492" s="228"/>
      <c r="AH492" s="228"/>
      <c r="AI492" s="228"/>
      <c r="AJ492" s="228"/>
      <c r="AL492" s="246"/>
      <c r="AS492" s="228"/>
      <c r="AT492" s="228"/>
      <c r="AU492" s="228"/>
      <c r="AV492" s="228"/>
      <c r="AW492" s="228"/>
      <c r="AX492" s="228"/>
      <c r="AY492" s="228"/>
      <c r="AZ492" s="228"/>
    </row>
    <row r="493" spans="3:52" x14ac:dyDescent="0.2">
      <c r="C493" s="14"/>
      <c r="D493" s="14"/>
      <c r="T493" s="286"/>
      <c r="U493" s="286"/>
      <c r="V493" s="286"/>
      <c r="W493" s="286"/>
      <c r="X493" s="286"/>
      <c r="Y493" s="286"/>
      <c r="Z493" s="286"/>
      <c r="AA493" s="286"/>
      <c r="AB493" s="286"/>
      <c r="AC493" s="286"/>
      <c r="AD493" s="286"/>
      <c r="AF493" s="228"/>
      <c r="AG493" s="228"/>
      <c r="AH493" s="228"/>
      <c r="AI493" s="228"/>
      <c r="AJ493" s="228"/>
      <c r="AL493" s="246"/>
      <c r="AS493" s="228"/>
      <c r="AT493" s="228"/>
      <c r="AU493" s="228"/>
      <c r="AV493" s="228"/>
      <c r="AW493" s="228"/>
      <c r="AX493" s="228"/>
      <c r="AY493" s="228"/>
      <c r="AZ493" s="228"/>
    </row>
    <row r="494" spans="3:52" x14ac:dyDescent="0.2">
      <c r="C494" s="14"/>
      <c r="D494" s="14"/>
      <c r="T494" s="286"/>
      <c r="U494" s="286"/>
      <c r="V494" s="286"/>
      <c r="W494" s="286"/>
      <c r="X494" s="286"/>
      <c r="Y494" s="286"/>
      <c r="Z494" s="286"/>
      <c r="AA494" s="286"/>
      <c r="AB494" s="286"/>
      <c r="AC494" s="286"/>
      <c r="AD494" s="286"/>
      <c r="AF494" s="228"/>
      <c r="AG494" s="228"/>
      <c r="AH494" s="228"/>
      <c r="AI494" s="228"/>
      <c r="AJ494" s="228"/>
      <c r="AL494" s="246"/>
      <c r="AS494" s="228"/>
      <c r="AT494" s="228"/>
      <c r="AU494" s="228"/>
      <c r="AV494" s="228"/>
      <c r="AW494" s="228"/>
      <c r="AX494" s="228"/>
      <c r="AY494" s="228"/>
      <c r="AZ494" s="228"/>
    </row>
    <row r="495" spans="3:52" x14ac:dyDescent="0.2">
      <c r="C495" s="14"/>
      <c r="D495" s="14"/>
      <c r="T495" s="286"/>
      <c r="U495" s="286"/>
      <c r="V495" s="286"/>
      <c r="W495" s="286"/>
      <c r="X495" s="286"/>
      <c r="Y495" s="286"/>
      <c r="Z495" s="286"/>
      <c r="AA495" s="286"/>
      <c r="AB495" s="286"/>
      <c r="AC495" s="286"/>
      <c r="AD495" s="286"/>
      <c r="AF495" s="228"/>
      <c r="AG495" s="228"/>
      <c r="AH495" s="228"/>
      <c r="AI495" s="228"/>
      <c r="AJ495" s="228"/>
      <c r="AL495" s="246"/>
      <c r="AS495" s="228"/>
      <c r="AT495" s="228"/>
      <c r="AU495" s="228"/>
      <c r="AV495" s="228"/>
      <c r="AW495" s="228"/>
      <c r="AX495" s="228"/>
      <c r="AY495" s="228"/>
      <c r="AZ495" s="228"/>
    </row>
    <row r="496" spans="3:52" x14ac:dyDescent="0.2">
      <c r="C496" s="14"/>
      <c r="D496" s="14"/>
      <c r="T496" s="286"/>
      <c r="U496" s="286"/>
      <c r="V496" s="286"/>
      <c r="W496" s="286"/>
      <c r="X496" s="286"/>
      <c r="Y496" s="286"/>
      <c r="Z496" s="286"/>
      <c r="AA496" s="286"/>
      <c r="AB496" s="286"/>
      <c r="AC496" s="286"/>
      <c r="AD496" s="286"/>
      <c r="AF496" s="228"/>
      <c r="AG496" s="228"/>
      <c r="AH496" s="228"/>
      <c r="AI496" s="228"/>
      <c r="AJ496" s="228"/>
      <c r="AL496" s="246"/>
      <c r="AS496" s="228"/>
      <c r="AT496" s="228"/>
      <c r="AU496" s="228"/>
      <c r="AV496" s="228"/>
      <c r="AW496" s="228"/>
      <c r="AX496" s="228"/>
      <c r="AY496" s="228"/>
      <c r="AZ496" s="228"/>
    </row>
    <row r="497" spans="3:53" x14ac:dyDescent="0.2">
      <c r="C497" s="14"/>
      <c r="D497" s="14"/>
      <c r="T497" s="286"/>
      <c r="U497" s="286"/>
      <c r="V497" s="286"/>
      <c r="W497" s="286"/>
      <c r="X497" s="286"/>
      <c r="Y497" s="286"/>
      <c r="Z497" s="286"/>
      <c r="AA497" s="286"/>
      <c r="AB497" s="286"/>
      <c r="AC497" s="286"/>
      <c r="AD497" s="286"/>
      <c r="AF497" s="228"/>
      <c r="AG497" s="228"/>
      <c r="AH497" s="228"/>
      <c r="AI497" s="228"/>
      <c r="AJ497" s="228"/>
      <c r="AL497" s="246"/>
      <c r="AS497" s="228"/>
      <c r="AT497" s="228"/>
      <c r="AU497" s="228"/>
      <c r="AV497" s="228"/>
      <c r="AW497" s="228"/>
      <c r="AX497" s="228"/>
      <c r="AY497" s="228"/>
      <c r="AZ497" s="228"/>
    </row>
    <row r="498" spans="3:53" x14ac:dyDescent="0.2">
      <c r="C498" s="14"/>
      <c r="D498" s="14"/>
      <c r="T498" s="286"/>
      <c r="U498" s="286"/>
      <c r="V498" s="286"/>
      <c r="W498" s="286"/>
      <c r="X498" s="286"/>
      <c r="Y498" s="286"/>
      <c r="Z498" s="286"/>
      <c r="AA498" s="286"/>
      <c r="AB498" s="286"/>
      <c r="AC498" s="286"/>
      <c r="AD498" s="286"/>
      <c r="AF498" s="228"/>
      <c r="AG498" s="228"/>
      <c r="AH498" s="228"/>
      <c r="AI498" s="228"/>
      <c r="AJ498" s="228"/>
      <c r="AL498" s="246"/>
      <c r="AS498" s="228"/>
      <c r="AT498" s="228"/>
      <c r="AU498" s="228"/>
      <c r="AV498" s="228"/>
      <c r="AW498" s="228"/>
      <c r="AX498" s="228"/>
      <c r="AY498" s="228"/>
      <c r="AZ498" s="228"/>
    </row>
    <row r="499" spans="3:53" x14ac:dyDescent="0.2">
      <c r="C499" s="14"/>
      <c r="D499" s="14"/>
      <c r="T499" s="286"/>
      <c r="U499" s="286"/>
      <c r="V499" s="286"/>
      <c r="W499" s="286"/>
      <c r="X499" s="286"/>
      <c r="Y499" s="286"/>
      <c r="Z499" s="286"/>
      <c r="AA499" s="286"/>
      <c r="AB499" s="286"/>
      <c r="AC499" s="286"/>
      <c r="AD499" s="286"/>
      <c r="AF499" s="228"/>
      <c r="AG499" s="228"/>
      <c r="AH499" s="228"/>
      <c r="AI499" s="228"/>
      <c r="AJ499" s="228"/>
      <c r="AL499" s="246"/>
      <c r="AS499" s="228"/>
      <c r="AT499" s="228"/>
      <c r="AU499" s="228"/>
      <c r="AV499" s="228"/>
      <c r="AW499" s="228"/>
      <c r="AX499" s="228"/>
      <c r="AY499" s="228"/>
      <c r="AZ499" s="228"/>
    </row>
    <row r="500" spans="3:53" x14ac:dyDescent="0.2">
      <c r="C500" s="14"/>
      <c r="D500" s="14"/>
      <c r="T500" s="286"/>
      <c r="U500" s="286"/>
      <c r="V500" s="286"/>
      <c r="W500" s="286"/>
      <c r="X500" s="286"/>
      <c r="Y500" s="286"/>
      <c r="Z500" s="286"/>
      <c r="AA500" s="286"/>
      <c r="AB500" s="286"/>
      <c r="AC500" s="286"/>
      <c r="AD500" s="286"/>
      <c r="AF500" s="228"/>
      <c r="AG500" s="228"/>
      <c r="AH500" s="228"/>
      <c r="AI500" s="228"/>
      <c r="AJ500" s="228"/>
      <c r="AL500" s="246"/>
      <c r="AS500" s="228"/>
      <c r="AT500" s="228"/>
      <c r="AU500" s="228"/>
      <c r="AV500" s="228"/>
      <c r="AW500" s="228"/>
      <c r="AX500" s="228"/>
      <c r="AY500" s="228"/>
      <c r="AZ500" s="228"/>
    </row>
    <row r="501" spans="3:53" x14ac:dyDescent="0.2">
      <c r="C501" s="14"/>
      <c r="D501" s="14"/>
      <c r="T501" s="286"/>
      <c r="U501" s="286"/>
      <c r="V501" s="286"/>
      <c r="W501" s="286"/>
      <c r="X501" s="286"/>
      <c r="Y501" s="286"/>
      <c r="Z501" s="286"/>
      <c r="AA501" s="286"/>
      <c r="AB501" s="286"/>
      <c r="AC501" s="286"/>
      <c r="AD501" s="286"/>
      <c r="AF501" s="228"/>
      <c r="AG501" s="228"/>
      <c r="AH501" s="228"/>
      <c r="AI501" s="228"/>
      <c r="AJ501" s="228"/>
      <c r="AL501" s="246"/>
      <c r="AS501" s="228"/>
      <c r="AT501" s="228"/>
      <c r="AU501" s="228"/>
      <c r="AV501" s="228"/>
      <c r="AW501" s="228"/>
      <c r="AX501" s="228"/>
      <c r="AY501" s="228"/>
      <c r="AZ501" s="228"/>
    </row>
    <row r="502" spans="3:53" x14ac:dyDescent="0.2">
      <c r="C502" s="14"/>
      <c r="D502" s="14"/>
      <c r="T502" s="286"/>
      <c r="U502" s="286"/>
      <c r="V502" s="286"/>
      <c r="W502" s="286"/>
      <c r="X502" s="286"/>
      <c r="Y502" s="286"/>
      <c r="Z502" s="286"/>
      <c r="AA502" s="286"/>
      <c r="AB502" s="286"/>
      <c r="AC502" s="286"/>
      <c r="AD502" s="286"/>
      <c r="AF502" s="228"/>
      <c r="AG502" s="228"/>
      <c r="AH502" s="228"/>
      <c r="AI502" s="228"/>
      <c r="AJ502" s="228"/>
      <c r="AL502" s="246"/>
      <c r="AS502" s="228"/>
      <c r="AT502" s="228"/>
      <c r="AU502" s="228"/>
      <c r="AV502" s="228"/>
      <c r="AW502" s="228"/>
      <c r="AX502" s="228"/>
      <c r="AY502" s="228"/>
      <c r="AZ502" s="228"/>
    </row>
    <row r="503" spans="3:53" x14ac:dyDescent="0.2">
      <c r="C503" s="14"/>
      <c r="D503" s="14"/>
      <c r="T503" s="286"/>
      <c r="U503" s="286"/>
      <c r="V503" s="286"/>
      <c r="W503" s="286"/>
      <c r="X503" s="286"/>
      <c r="Y503" s="286"/>
      <c r="Z503" s="286"/>
      <c r="AA503" s="286"/>
      <c r="AB503" s="286"/>
      <c r="AC503" s="286"/>
      <c r="AD503" s="286"/>
      <c r="AF503" s="228"/>
      <c r="AG503" s="228"/>
      <c r="AH503" s="228"/>
      <c r="AI503" s="228"/>
      <c r="AJ503" s="228"/>
      <c r="AL503" s="246"/>
      <c r="AS503" s="228"/>
      <c r="AT503" s="228"/>
      <c r="AU503" s="228"/>
      <c r="AV503" s="228"/>
      <c r="AW503" s="228"/>
      <c r="AX503" s="228"/>
      <c r="AY503" s="228"/>
      <c r="AZ503" s="228"/>
    </row>
    <row r="504" spans="3:53" x14ac:dyDescent="0.2">
      <c r="C504" s="14"/>
      <c r="D504" s="14"/>
      <c r="T504" s="286"/>
      <c r="U504" s="286"/>
      <c r="V504" s="286"/>
      <c r="W504" s="286"/>
      <c r="X504" s="286"/>
      <c r="Y504" s="286"/>
      <c r="Z504" s="286"/>
      <c r="AA504" s="286"/>
      <c r="AB504" s="286"/>
      <c r="AC504" s="286"/>
      <c r="AD504" s="286"/>
      <c r="AF504" s="228"/>
      <c r="AG504" s="228"/>
      <c r="AH504" s="228"/>
      <c r="AI504" s="228"/>
      <c r="AJ504" s="228"/>
      <c r="AL504" s="246"/>
      <c r="AS504" s="228"/>
      <c r="AT504" s="228"/>
      <c r="AU504" s="228"/>
      <c r="AV504" s="228"/>
      <c r="AW504" s="228"/>
      <c r="AX504" s="228"/>
      <c r="AY504" s="228"/>
      <c r="AZ504" s="228"/>
    </row>
    <row r="505" spans="3:53" x14ac:dyDescent="0.2">
      <c r="C505" s="14"/>
      <c r="D505" s="14"/>
      <c r="T505" s="286"/>
      <c r="U505" s="286"/>
      <c r="V505" s="286"/>
      <c r="W505" s="286"/>
      <c r="X505" s="286"/>
      <c r="Y505" s="286"/>
      <c r="Z505" s="286"/>
      <c r="AA505" s="286"/>
      <c r="AB505" s="286"/>
      <c r="AC505" s="286"/>
      <c r="AD505" s="286"/>
      <c r="AF505" s="228"/>
      <c r="AG505" s="228"/>
      <c r="AH505" s="228"/>
      <c r="AI505" s="228"/>
      <c r="AJ505" s="228"/>
      <c r="AL505" s="246"/>
      <c r="AS505" s="228"/>
      <c r="AT505" s="228"/>
      <c r="AU505" s="228"/>
      <c r="AV505" s="228"/>
      <c r="AW505" s="228"/>
      <c r="AX505" s="228"/>
      <c r="AY505" s="228"/>
      <c r="AZ505" s="228"/>
    </row>
    <row r="506" spans="3:53" x14ac:dyDescent="0.2">
      <c r="C506" s="14"/>
      <c r="D506" s="14"/>
      <c r="T506" s="286"/>
      <c r="U506" s="286"/>
      <c r="V506" s="286"/>
      <c r="W506" s="286"/>
      <c r="X506" s="286"/>
      <c r="Y506" s="286"/>
      <c r="Z506" s="286"/>
      <c r="AA506" s="286"/>
      <c r="AB506" s="286"/>
      <c r="AC506" s="286"/>
      <c r="AD506" s="286"/>
      <c r="AF506" s="228"/>
      <c r="AG506" s="228"/>
      <c r="AH506" s="228"/>
      <c r="AI506" s="228"/>
      <c r="AJ506" s="228"/>
      <c r="AL506" s="246"/>
      <c r="AS506" s="228"/>
      <c r="AT506" s="228"/>
      <c r="AU506" s="228"/>
      <c r="AV506" s="228"/>
      <c r="AW506" s="228"/>
      <c r="AX506" s="228"/>
      <c r="AY506" s="228"/>
      <c r="AZ506" s="228"/>
    </row>
    <row r="507" spans="3:53" x14ac:dyDescent="0.2">
      <c r="C507" s="14"/>
      <c r="D507" s="14"/>
      <c r="T507" s="286"/>
      <c r="U507" s="286"/>
      <c r="V507" s="286"/>
      <c r="W507" s="286"/>
      <c r="X507" s="286"/>
      <c r="Y507" s="286"/>
      <c r="Z507" s="286"/>
      <c r="AA507" s="286"/>
      <c r="AB507" s="286"/>
      <c r="AC507" s="286"/>
      <c r="AD507" s="286"/>
      <c r="AF507" s="228"/>
      <c r="AG507" s="228"/>
      <c r="AH507" s="228"/>
      <c r="AI507" s="228"/>
      <c r="AJ507" s="228"/>
      <c r="AL507" s="246"/>
      <c r="AS507" s="228"/>
      <c r="AT507" s="228"/>
      <c r="AU507" s="228"/>
      <c r="AV507" s="228"/>
      <c r="AW507" s="228"/>
      <c r="AX507" s="228"/>
      <c r="AY507" s="228"/>
      <c r="AZ507" s="228"/>
    </row>
    <row r="508" spans="3:53" x14ac:dyDescent="0.2">
      <c r="C508" s="14"/>
      <c r="D508" s="14"/>
      <c r="T508" s="286"/>
      <c r="U508" s="286"/>
      <c r="V508" s="286"/>
      <c r="W508" s="286"/>
      <c r="X508" s="286"/>
      <c r="Y508" s="286"/>
      <c r="Z508" s="286"/>
      <c r="AA508" s="286"/>
      <c r="AB508" s="286"/>
      <c r="AC508" s="286"/>
      <c r="AD508" s="286"/>
      <c r="AF508" s="228"/>
      <c r="AG508" s="228"/>
      <c r="AH508" s="228"/>
      <c r="AI508" s="228"/>
      <c r="AJ508" s="228"/>
      <c r="AL508" s="246"/>
      <c r="AS508" s="228"/>
      <c r="AT508" s="228"/>
      <c r="AU508" s="228"/>
      <c r="AV508" s="228"/>
      <c r="AW508" s="228"/>
      <c r="AX508" s="228"/>
      <c r="AY508" s="228"/>
      <c r="AZ508" s="228"/>
    </row>
    <row r="509" spans="3:53" x14ac:dyDescent="0.2">
      <c r="C509" s="14"/>
      <c r="D509" s="14"/>
      <c r="T509" s="286"/>
      <c r="U509" s="286"/>
      <c r="V509" s="286"/>
      <c r="W509" s="286"/>
      <c r="X509" s="286"/>
      <c r="Y509" s="286"/>
      <c r="Z509" s="286"/>
      <c r="AA509" s="286"/>
      <c r="AB509" s="286"/>
      <c r="AC509" s="286"/>
      <c r="AD509" s="286"/>
      <c r="AF509" s="228"/>
      <c r="AG509" s="228"/>
      <c r="AH509" s="228"/>
      <c r="AI509" s="228"/>
      <c r="AJ509" s="228"/>
      <c r="AL509" s="246"/>
      <c r="AS509" s="228"/>
      <c r="AT509" s="228"/>
      <c r="AU509" s="228"/>
      <c r="AV509" s="228"/>
      <c r="AW509" s="228"/>
      <c r="AX509" s="228"/>
      <c r="AY509" s="228"/>
      <c r="AZ509" s="228"/>
    </row>
    <row r="510" spans="3:53" x14ac:dyDescent="0.2">
      <c r="C510" s="14"/>
      <c r="D510" s="14"/>
      <c r="T510" s="286"/>
      <c r="U510" s="286"/>
      <c r="V510" s="286"/>
      <c r="W510" s="286"/>
      <c r="X510" s="286"/>
      <c r="Y510" s="286"/>
      <c r="Z510" s="286"/>
      <c r="AA510" s="286"/>
      <c r="AB510" s="286"/>
      <c r="AC510" s="286"/>
      <c r="AD510" s="286"/>
      <c r="AF510" s="228"/>
      <c r="AG510" s="228"/>
      <c r="AH510" s="228"/>
      <c r="AI510" s="228"/>
      <c r="AJ510" s="228"/>
      <c r="AL510" s="246"/>
      <c r="AS510" s="228"/>
      <c r="AT510" s="228"/>
      <c r="AU510" s="228"/>
      <c r="AV510" s="228"/>
      <c r="AW510" s="228"/>
      <c r="AX510" s="228"/>
      <c r="AY510" s="228"/>
      <c r="AZ510" s="228"/>
      <c r="BA510" s="228"/>
    </row>
    <row r="511" spans="3:53" x14ac:dyDescent="0.2">
      <c r="C511" s="14"/>
      <c r="D511" s="14"/>
      <c r="T511" s="286"/>
      <c r="U511" s="286"/>
      <c r="V511" s="286"/>
      <c r="W511" s="286"/>
      <c r="X511" s="286"/>
      <c r="Y511" s="286"/>
      <c r="Z511" s="286"/>
      <c r="AA511" s="286"/>
      <c r="AB511" s="286"/>
      <c r="AC511" s="286"/>
      <c r="AD511" s="286"/>
      <c r="AF511" s="228"/>
      <c r="AG511" s="228"/>
      <c r="AH511" s="228"/>
      <c r="AI511" s="228"/>
      <c r="AJ511" s="228"/>
      <c r="AL511" s="246"/>
      <c r="AS511" s="228"/>
      <c r="AT511" s="228"/>
      <c r="AU511" s="228"/>
      <c r="AV511" s="228"/>
      <c r="AW511" s="228"/>
      <c r="AX511" s="228"/>
      <c r="AY511" s="228"/>
      <c r="AZ511" s="228"/>
    </row>
    <row r="512" spans="3:53" x14ac:dyDescent="0.2">
      <c r="C512" s="14"/>
      <c r="D512" s="14"/>
      <c r="T512" s="286"/>
      <c r="U512" s="286"/>
      <c r="V512" s="286"/>
      <c r="W512" s="286"/>
      <c r="X512" s="286"/>
      <c r="Y512" s="286"/>
      <c r="Z512" s="286"/>
      <c r="AA512" s="286"/>
      <c r="AB512" s="286"/>
      <c r="AC512" s="286"/>
      <c r="AD512" s="286"/>
      <c r="AF512" s="228"/>
      <c r="AG512" s="228"/>
      <c r="AH512" s="228"/>
      <c r="AI512" s="228"/>
      <c r="AJ512" s="228"/>
      <c r="AL512" s="246"/>
      <c r="AS512" s="228"/>
      <c r="AT512" s="228"/>
      <c r="AU512" s="228"/>
      <c r="AV512" s="228"/>
      <c r="AW512" s="228"/>
      <c r="AX512" s="228"/>
      <c r="AY512" s="228"/>
      <c r="AZ512" s="228"/>
    </row>
    <row r="513" spans="3:69" x14ac:dyDescent="0.2">
      <c r="C513" s="14"/>
      <c r="D513" s="14"/>
      <c r="T513" s="286"/>
      <c r="U513" s="286"/>
      <c r="V513" s="286"/>
      <c r="W513" s="286"/>
      <c r="X513" s="286"/>
      <c r="Y513" s="286"/>
      <c r="Z513" s="286"/>
      <c r="AA513" s="286"/>
      <c r="AB513" s="286"/>
      <c r="AC513" s="286"/>
      <c r="AD513" s="286"/>
      <c r="AF513" s="228"/>
      <c r="AG513" s="228"/>
      <c r="AH513" s="228"/>
      <c r="AI513" s="228"/>
      <c r="AJ513" s="228"/>
      <c r="AL513" s="246"/>
      <c r="AS513" s="228"/>
      <c r="AT513" s="228"/>
      <c r="AU513" s="228"/>
      <c r="AV513" s="228"/>
      <c r="AW513" s="228"/>
      <c r="AX513" s="228"/>
      <c r="AY513" s="228"/>
      <c r="AZ513" s="228"/>
      <c r="BA513" s="228"/>
    </row>
    <row r="514" spans="3:69" x14ac:dyDescent="0.2">
      <c r="C514" s="14"/>
      <c r="D514" s="14"/>
      <c r="T514" s="286"/>
      <c r="U514" s="286"/>
      <c r="V514" s="286"/>
      <c r="W514" s="286"/>
      <c r="X514" s="286"/>
      <c r="Y514" s="286"/>
      <c r="Z514" s="286"/>
      <c r="AA514" s="286"/>
      <c r="AB514" s="286"/>
      <c r="AC514" s="286"/>
      <c r="AD514" s="286"/>
      <c r="AF514" s="228"/>
      <c r="AG514" s="228"/>
      <c r="AH514" s="228"/>
      <c r="AI514" s="228"/>
      <c r="AJ514" s="228"/>
      <c r="AL514" s="246"/>
      <c r="AS514" s="228"/>
      <c r="AT514" s="228"/>
      <c r="AU514" s="228"/>
      <c r="AV514" s="228"/>
      <c r="AW514" s="228"/>
      <c r="AX514" s="228"/>
      <c r="AY514" s="228"/>
      <c r="AZ514" s="228"/>
      <c r="BA514" s="228"/>
      <c r="BB514" s="228"/>
      <c r="BC514" s="228"/>
      <c r="BD514" s="228"/>
      <c r="BE514" s="228"/>
      <c r="BF514" s="228"/>
      <c r="BG514" s="228"/>
      <c r="BH514" s="228"/>
      <c r="BI514" s="228"/>
      <c r="BJ514" s="228"/>
      <c r="BK514" s="228"/>
      <c r="BL514" s="228"/>
      <c r="BM514" s="228"/>
      <c r="BN514" s="228"/>
      <c r="BO514" s="228"/>
      <c r="BP514" s="228"/>
      <c r="BQ514" s="228"/>
    </row>
    <row r="515" spans="3:69" x14ac:dyDescent="0.2">
      <c r="C515" s="14"/>
      <c r="D515" s="14"/>
      <c r="T515" s="286"/>
      <c r="U515" s="286"/>
      <c r="V515" s="286"/>
      <c r="W515" s="286"/>
      <c r="X515" s="286"/>
      <c r="Y515" s="286"/>
      <c r="Z515" s="286"/>
      <c r="AA515" s="286"/>
      <c r="AB515" s="286"/>
      <c r="AC515" s="286"/>
      <c r="AD515" s="286"/>
      <c r="AF515" s="228"/>
      <c r="AG515" s="228"/>
      <c r="AH515" s="228"/>
      <c r="AI515" s="228"/>
      <c r="AJ515" s="228"/>
      <c r="AL515" s="246"/>
      <c r="AS515" s="228"/>
      <c r="AT515" s="228"/>
      <c r="AU515" s="228"/>
      <c r="AV515" s="228"/>
      <c r="AW515" s="228"/>
      <c r="AX515" s="228"/>
      <c r="AY515" s="228"/>
      <c r="AZ515" s="228"/>
    </row>
    <row r="516" spans="3:69" x14ac:dyDescent="0.2">
      <c r="C516" s="14"/>
      <c r="D516" s="14"/>
      <c r="T516" s="286"/>
      <c r="U516" s="286"/>
      <c r="V516" s="286"/>
      <c r="W516" s="286"/>
      <c r="X516" s="286"/>
      <c r="Y516" s="286"/>
      <c r="Z516" s="286"/>
      <c r="AA516" s="286"/>
      <c r="AB516" s="286"/>
      <c r="AC516" s="286"/>
      <c r="AD516" s="286"/>
      <c r="AF516" s="228"/>
      <c r="AG516" s="228"/>
      <c r="AH516" s="228"/>
      <c r="AI516" s="228"/>
      <c r="AJ516" s="228"/>
      <c r="AL516" s="246"/>
      <c r="AS516" s="228"/>
      <c r="AT516" s="228"/>
      <c r="AU516" s="228"/>
      <c r="AV516" s="228"/>
      <c r="AW516" s="228"/>
      <c r="AX516" s="228"/>
      <c r="AY516" s="228"/>
      <c r="AZ516" s="228"/>
    </row>
    <row r="517" spans="3:69" x14ac:dyDescent="0.2">
      <c r="C517" s="14"/>
      <c r="D517" s="14"/>
      <c r="T517" s="286"/>
      <c r="U517" s="286"/>
      <c r="V517" s="286"/>
      <c r="W517" s="286"/>
      <c r="X517" s="286"/>
      <c r="Y517" s="286"/>
      <c r="Z517" s="286"/>
      <c r="AA517" s="286"/>
      <c r="AB517" s="286"/>
      <c r="AC517" s="286"/>
      <c r="AD517" s="286"/>
      <c r="AF517" s="228"/>
      <c r="AG517" s="228"/>
      <c r="AH517" s="228"/>
      <c r="AI517" s="228"/>
      <c r="AJ517" s="228"/>
      <c r="AL517" s="246"/>
      <c r="AS517" s="228"/>
      <c r="AT517" s="228"/>
      <c r="AU517" s="228"/>
      <c r="AV517" s="228"/>
      <c r="AW517" s="228"/>
      <c r="AX517" s="228"/>
      <c r="AY517" s="228"/>
      <c r="AZ517" s="228"/>
    </row>
    <row r="518" spans="3:69" x14ac:dyDescent="0.2">
      <c r="C518" s="14"/>
      <c r="D518" s="14"/>
      <c r="T518" s="286"/>
      <c r="U518" s="286"/>
      <c r="V518" s="286"/>
      <c r="W518" s="286"/>
      <c r="X518" s="286"/>
      <c r="Y518" s="286"/>
      <c r="Z518" s="286"/>
      <c r="AA518" s="286"/>
      <c r="AB518" s="286"/>
      <c r="AC518" s="286"/>
      <c r="AD518" s="286"/>
      <c r="AF518" s="228"/>
      <c r="AG518" s="228"/>
      <c r="AH518" s="228"/>
      <c r="AI518" s="228"/>
      <c r="AJ518" s="228"/>
      <c r="AL518" s="246"/>
      <c r="AS518" s="228"/>
      <c r="AT518" s="228"/>
      <c r="AU518" s="228"/>
      <c r="AV518" s="228"/>
      <c r="AW518" s="228"/>
      <c r="AX518" s="228"/>
      <c r="AY518" s="228"/>
      <c r="AZ518" s="228"/>
    </row>
    <row r="519" spans="3:69" x14ac:dyDescent="0.2">
      <c r="C519" s="14"/>
      <c r="D519" s="14"/>
      <c r="T519" s="286"/>
      <c r="U519" s="286"/>
      <c r="V519" s="286"/>
      <c r="W519" s="286"/>
      <c r="X519" s="286"/>
      <c r="Y519" s="286"/>
      <c r="Z519" s="286"/>
      <c r="AA519" s="286"/>
      <c r="AB519" s="286"/>
      <c r="AC519" s="286"/>
      <c r="AD519" s="286"/>
      <c r="AF519" s="228"/>
      <c r="AG519" s="228"/>
      <c r="AH519" s="228"/>
      <c r="AI519" s="228"/>
      <c r="AJ519" s="228"/>
      <c r="AL519" s="246"/>
      <c r="AS519" s="228"/>
      <c r="AT519" s="228"/>
      <c r="AU519" s="228"/>
      <c r="AV519" s="228"/>
      <c r="AW519" s="228"/>
      <c r="AX519" s="228"/>
      <c r="AY519" s="228"/>
      <c r="AZ519" s="228"/>
    </row>
    <row r="520" spans="3:69" x14ac:dyDescent="0.2">
      <c r="C520" s="14"/>
      <c r="D520" s="14"/>
      <c r="T520" s="286"/>
      <c r="U520" s="286"/>
      <c r="V520" s="286"/>
      <c r="W520" s="286"/>
      <c r="X520" s="286"/>
      <c r="Y520" s="286"/>
      <c r="Z520" s="286"/>
      <c r="AA520" s="286"/>
      <c r="AB520" s="286"/>
      <c r="AC520" s="286"/>
      <c r="AD520" s="286"/>
      <c r="AF520" s="228"/>
      <c r="AG520" s="228"/>
      <c r="AH520" s="228"/>
      <c r="AI520" s="228"/>
      <c r="AJ520" s="228"/>
      <c r="AL520" s="246"/>
      <c r="AS520" s="228"/>
      <c r="AT520" s="228"/>
      <c r="AU520" s="228"/>
      <c r="AV520" s="228"/>
      <c r="AW520" s="228"/>
      <c r="AX520" s="228"/>
      <c r="AY520" s="228"/>
      <c r="AZ520" s="228"/>
    </row>
    <row r="521" spans="3:69" x14ac:dyDescent="0.2">
      <c r="C521" s="14"/>
      <c r="D521" s="14"/>
      <c r="T521" s="286"/>
      <c r="U521" s="286"/>
      <c r="V521" s="286"/>
      <c r="W521" s="286"/>
      <c r="X521" s="286"/>
      <c r="Y521" s="286"/>
      <c r="Z521" s="286"/>
      <c r="AA521" s="286"/>
      <c r="AB521" s="286"/>
      <c r="AC521" s="286"/>
      <c r="AD521" s="286"/>
      <c r="AF521" s="228"/>
      <c r="AG521" s="228"/>
      <c r="AH521" s="228"/>
      <c r="AI521" s="228"/>
      <c r="AJ521" s="228"/>
      <c r="AL521" s="246"/>
      <c r="AS521" s="228"/>
      <c r="AT521" s="228"/>
      <c r="AU521" s="228"/>
      <c r="AV521" s="228"/>
      <c r="AW521" s="228"/>
      <c r="AX521" s="228"/>
      <c r="AY521" s="228"/>
      <c r="AZ521" s="228"/>
    </row>
    <row r="522" spans="3:69" x14ac:dyDescent="0.2">
      <c r="C522" s="14"/>
      <c r="D522" s="14"/>
      <c r="T522" s="286"/>
      <c r="U522" s="286"/>
      <c r="V522" s="286"/>
      <c r="W522" s="286"/>
      <c r="X522" s="286"/>
      <c r="Y522" s="286"/>
      <c r="Z522" s="286"/>
      <c r="AA522" s="286"/>
      <c r="AB522" s="286"/>
      <c r="AC522" s="286"/>
      <c r="AD522" s="286"/>
      <c r="AF522" s="228"/>
      <c r="AG522" s="228"/>
      <c r="AH522" s="228"/>
      <c r="AI522" s="228"/>
      <c r="AJ522" s="228"/>
      <c r="AL522" s="246"/>
      <c r="AS522" s="228"/>
      <c r="AT522" s="228"/>
      <c r="AU522" s="228"/>
      <c r="AV522" s="228"/>
      <c r="AW522" s="228"/>
      <c r="AX522" s="228"/>
      <c r="AY522" s="228"/>
      <c r="AZ522" s="228"/>
    </row>
    <row r="523" spans="3:69" x14ac:dyDescent="0.2">
      <c r="C523" s="14"/>
      <c r="D523" s="14"/>
      <c r="T523" s="286"/>
      <c r="U523" s="286"/>
      <c r="V523" s="286"/>
      <c r="W523" s="286"/>
      <c r="X523" s="286"/>
      <c r="Y523" s="286"/>
      <c r="Z523" s="286"/>
      <c r="AA523" s="286"/>
      <c r="AB523" s="286"/>
      <c r="AC523" s="286"/>
      <c r="AD523" s="286"/>
      <c r="AF523" s="228"/>
      <c r="AG523" s="228"/>
      <c r="AH523" s="228"/>
      <c r="AI523" s="228"/>
      <c r="AJ523" s="228"/>
      <c r="AL523" s="246"/>
      <c r="AS523" s="228"/>
      <c r="AT523" s="228"/>
      <c r="AU523" s="228"/>
      <c r="AV523" s="228"/>
      <c r="AW523" s="228"/>
      <c r="AX523" s="228"/>
      <c r="AY523" s="228"/>
      <c r="AZ523" s="228"/>
      <c r="BA523" s="228"/>
      <c r="BC523" s="228"/>
    </row>
    <row r="524" spans="3:69" x14ac:dyDescent="0.2">
      <c r="C524" s="14"/>
      <c r="D524" s="14"/>
      <c r="T524" s="286"/>
      <c r="U524" s="286"/>
      <c r="V524" s="286"/>
      <c r="W524" s="286"/>
      <c r="X524" s="286"/>
      <c r="Y524" s="286"/>
      <c r="Z524" s="286"/>
      <c r="AA524" s="286"/>
      <c r="AB524" s="286"/>
      <c r="AC524" s="286"/>
      <c r="AD524" s="286"/>
      <c r="AF524" s="228"/>
      <c r="AG524" s="228"/>
      <c r="AH524" s="228"/>
      <c r="AI524" s="228"/>
      <c r="AJ524" s="228"/>
      <c r="AL524" s="246"/>
      <c r="AS524" s="228"/>
      <c r="AT524" s="228"/>
      <c r="AU524" s="228"/>
      <c r="AV524" s="228"/>
      <c r="AW524" s="228"/>
      <c r="AX524" s="228"/>
      <c r="AY524" s="228"/>
      <c r="AZ524" s="228"/>
    </row>
    <row r="525" spans="3:69" x14ac:dyDescent="0.2">
      <c r="C525" s="14"/>
      <c r="D525" s="14"/>
      <c r="T525" s="286"/>
      <c r="U525" s="286"/>
      <c r="V525" s="286"/>
      <c r="W525" s="286"/>
      <c r="X525" s="286"/>
      <c r="Y525" s="286"/>
      <c r="Z525" s="286"/>
      <c r="AA525" s="286"/>
      <c r="AB525" s="286"/>
      <c r="AC525" s="286"/>
      <c r="AD525" s="286"/>
      <c r="AF525" s="228"/>
      <c r="AG525" s="228"/>
      <c r="AH525" s="228"/>
      <c r="AI525" s="228"/>
      <c r="AJ525" s="228"/>
      <c r="AL525" s="246"/>
      <c r="AS525" s="228"/>
      <c r="AT525" s="228"/>
      <c r="AU525" s="228"/>
      <c r="AV525" s="228"/>
      <c r="AW525" s="228"/>
      <c r="AX525" s="228"/>
      <c r="AY525" s="228"/>
      <c r="AZ525" s="228"/>
    </row>
    <row r="526" spans="3:69" x14ac:dyDescent="0.2">
      <c r="C526" s="14"/>
      <c r="D526" s="14"/>
      <c r="T526" s="286"/>
      <c r="U526" s="286"/>
      <c r="V526" s="286"/>
      <c r="W526" s="286"/>
      <c r="X526" s="286"/>
      <c r="Y526" s="286"/>
      <c r="Z526" s="286"/>
      <c r="AA526" s="286"/>
      <c r="AB526" s="286"/>
      <c r="AC526" s="286"/>
      <c r="AD526" s="286"/>
      <c r="AF526" s="228"/>
      <c r="AG526" s="228"/>
      <c r="AH526" s="228"/>
      <c r="AI526" s="228"/>
      <c r="AJ526" s="228"/>
      <c r="AL526" s="246"/>
      <c r="AS526" s="228"/>
      <c r="AT526" s="228"/>
      <c r="AU526" s="228"/>
      <c r="AV526" s="228"/>
      <c r="AW526" s="228"/>
      <c r="AX526" s="228"/>
      <c r="AY526" s="228"/>
      <c r="AZ526" s="228"/>
    </row>
    <row r="527" spans="3:69" x14ac:dyDescent="0.2">
      <c r="C527" s="14"/>
      <c r="D527" s="14"/>
      <c r="T527" s="286"/>
      <c r="U527" s="286"/>
      <c r="V527" s="286"/>
      <c r="W527" s="286"/>
      <c r="X527" s="286"/>
      <c r="Y527" s="286"/>
      <c r="Z527" s="286"/>
      <c r="AA527" s="286"/>
      <c r="AB527" s="286"/>
      <c r="AC527" s="286"/>
      <c r="AD527" s="286"/>
      <c r="AF527" s="228"/>
      <c r="AG527" s="228"/>
      <c r="AH527" s="228"/>
      <c r="AI527" s="228"/>
      <c r="AJ527" s="228"/>
      <c r="AL527" s="246"/>
      <c r="AS527" s="228"/>
      <c r="AT527" s="228"/>
      <c r="AU527" s="228"/>
      <c r="AV527" s="228"/>
      <c r="AW527" s="228"/>
      <c r="AX527" s="228"/>
      <c r="AY527" s="228"/>
      <c r="AZ527" s="228"/>
    </row>
    <row r="528" spans="3:69" x14ac:dyDescent="0.2">
      <c r="C528" s="14"/>
      <c r="D528" s="14"/>
      <c r="T528" s="286"/>
      <c r="U528" s="286"/>
      <c r="V528" s="286"/>
      <c r="W528" s="286"/>
      <c r="X528" s="286"/>
      <c r="Y528" s="286"/>
      <c r="Z528" s="286"/>
      <c r="AA528" s="286"/>
      <c r="AB528" s="286"/>
      <c r="AC528" s="286"/>
      <c r="AD528" s="286"/>
      <c r="AF528" s="228"/>
      <c r="AG528" s="228"/>
      <c r="AH528" s="228"/>
      <c r="AI528" s="228"/>
      <c r="AJ528" s="228"/>
      <c r="AL528" s="246"/>
      <c r="AS528" s="228"/>
      <c r="AT528" s="228"/>
      <c r="AU528" s="228"/>
      <c r="AV528" s="228"/>
      <c r="AW528" s="228"/>
      <c r="AX528" s="228"/>
      <c r="AY528" s="228"/>
      <c r="AZ528" s="228"/>
    </row>
    <row r="529" spans="3:69" x14ac:dyDescent="0.2">
      <c r="C529" s="14"/>
      <c r="D529" s="14"/>
      <c r="T529" s="286"/>
      <c r="U529" s="286"/>
      <c r="V529" s="286"/>
      <c r="W529" s="286"/>
      <c r="X529" s="286"/>
      <c r="Y529" s="286"/>
      <c r="Z529" s="286"/>
      <c r="AA529" s="286"/>
      <c r="AB529" s="286"/>
      <c r="AC529" s="286"/>
      <c r="AD529" s="286"/>
      <c r="AF529" s="228"/>
      <c r="AG529" s="228"/>
      <c r="AH529" s="228"/>
      <c r="AI529" s="228"/>
      <c r="AJ529" s="228"/>
      <c r="AL529" s="246"/>
      <c r="AS529" s="228"/>
      <c r="AT529" s="228"/>
      <c r="AU529" s="228"/>
      <c r="AV529" s="228"/>
      <c r="AW529" s="228"/>
      <c r="AX529" s="228"/>
      <c r="AY529" s="228"/>
      <c r="AZ529" s="228"/>
      <c r="BA529" s="228"/>
      <c r="BB529" s="228"/>
      <c r="BC529" s="228"/>
      <c r="BD529" s="228"/>
      <c r="BE529" s="228"/>
      <c r="BF529" s="228"/>
      <c r="BG529" s="228"/>
      <c r="BH529" s="228"/>
      <c r="BI529" s="228"/>
      <c r="BJ529" s="228"/>
      <c r="BK529" s="228"/>
      <c r="BL529" s="228"/>
      <c r="BM529" s="228"/>
      <c r="BN529" s="228"/>
      <c r="BO529" s="228"/>
      <c r="BP529" s="228"/>
      <c r="BQ529" s="228"/>
    </row>
    <row r="530" spans="3:69" x14ac:dyDescent="0.2">
      <c r="C530" s="14"/>
      <c r="D530" s="14"/>
      <c r="T530" s="286"/>
      <c r="U530" s="286"/>
      <c r="V530" s="286"/>
      <c r="W530" s="286"/>
      <c r="X530" s="286"/>
      <c r="Y530" s="286"/>
      <c r="Z530" s="286"/>
      <c r="AA530" s="286"/>
      <c r="AB530" s="286"/>
      <c r="AC530" s="286"/>
      <c r="AD530" s="286"/>
      <c r="AF530" s="228"/>
      <c r="AG530" s="228"/>
      <c r="AH530" s="228"/>
      <c r="AI530" s="228"/>
      <c r="AJ530" s="228"/>
      <c r="AL530" s="246"/>
      <c r="AS530" s="228"/>
      <c r="AT530" s="228"/>
      <c r="AU530" s="228"/>
      <c r="AV530" s="228"/>
      <c r="AW530" s="228"/>
      <c r="AX530" s="228"/>
      <c r="AY530" s="228"/>
      <c r="AZ530" s="228"/>
    </row>
    <row r="531" spans="3:69" x14ac:dyDescent="0.2">
      <c r="C531" s="14"/>
      <c r="D531" s="14"/>
      <c r="T531" s="286"/>
      <c r="U531" s="286"/>
      <c r="V531" s="286"/>
      <c r="W531" s="286"/>
      <c r="X531" s="286"/>
      <c r="Y531" s="286"/>
      <c r="Z531" s="286"/>
      <c r="AA531" s="286"/>
      <c r="AB531" s="286"/>
      <c r="AC531" s="286"/>
      <c r="AD531" s="286"/>
      <c r="AF531" s="228"/>
      <c r="AG531" s="228"/>
      <c r="AH531" s="228"/>
      <c r="AI531" s="228"/>
      <c r="AJ531" s="228"/>
      <c r="AL531" s="246"/>
      <c r="AS531" s="228"/>
      <c r="AT531" s="228"/>
      <c r="AU531" s="228"/>
      <c r="AV531" s="228"/>
      <c r="AW531" s="228"/>
      <c r="AX531" s="228"/>
      <c r="AY531" s="228"/>
      <c r="AZ531" s="228"/>
    </row>
    <row r="532" spans="3:69" x14ac:dyDescent="0.2">
      <c r="C532" s="14"/>
      <c r="D532" s="14"/>
      <c r="T532" s="286"/>
      <c r="U532" s="286"/>
      <c r="V532" s="286"/>
      <c r="W532" s="286"/>
      <c r="X532" s="286"/>
      <c r="Y532" s="286"/>
      <c r="Z532" s="286"/>
      <c r="AA532" s="286"/>
      <c r="AB532" s="286"/>
      <c r="AC532" s="286"/>
      <c r="AD532" s="286"/>
      <c r="AF532" s="228"/>
      <c r="AG532" s="228"/>
      <c r="AH532" s="228"/>
      <c r="AI532" s="228"/>
      <c r="AJ532" s="228"/>
      <c r="AL532" s="246"/>
      <c r="AS532" s="228"/>
      <c r="AT532" s="228"/>
      <c r="AU532" s="228"/>
      <c r="AV532" s="228"/>
      <c r="AW532" s="228"/>
      <c r="AX532" s="228"/>
      <c r="AY532" s="228"/>
      <c r="AZ532" s="228"/>
    </row>
    <row r="533" spans="3:69" x14ac:dyDescent="0.2">
      <c r="C533" s="14"/>
      <c r="D533" s="14"/>
      <c r="T533" s="286"/>
      <c r="U533" s="286"/>
      <c r="V533" s="286"/>
      <c r="W533" s="286"/>
      <c r="X533" s="286"/>
      <c r="Y533" s="286"/>
      <c r="Z533" s="286"/>
      <c r="AA533" s="286"/>
      <c r="AB533" s="286"/>
      <c r="AC533" s="286"/>
      <c r="AD533" s="286"/>
      <c r="AF533" s="228"/>
      <c r="AG533" s="228"/>
      <c r="AH533" s="228"/>
      <c r="AI533" s="228"/>
      <c r="AJ533" s="228"/>
      <c r="AL533" s="246"/>
      <c r="AS533" s="228"/>
      <c r="AT533" s="228"/>
      <c r="AU533" s="228"/>
      <c r="AV533" s="228"/>
      <c r="AW533" s="228"/>
      <c r="AX533" s="228"/>
      <c r="AY533" s="228"/>
      <c r="AZ533" s="228"/>
    </row>
    <row r="534" spans="3:69" x14ac:dyDescent="0.2">
      <c r="C534" s="14"/>
      <c r="D534" s="14"/>
      <c r="T534" s="286"/>
      <c r="U534" s="286"/>
      <c r="V534" s="286"/>
      <c r="W534" s="286"/>
      <c r="X534" s="286"/>
      <c r="Y534" s="286"/>
      <c r="Z534" s="286"/>
      <c r="AA534" s="286"/>
      <c r="AB534" s="286"/>
      <c r="AC534" s="286"/>
      <c r="AD534" s="286"/>
      <c r="AF534" s="228"/>
      <c r="AG534" s="228"/>
      <c r="AH534" s="228"/>
      <c r="AI534" s="228"/>
      <c r="AJ534" s="228"/>
      <c r="AL534" s="246"/>
      <c r="AS534" s="228"/>
      <c r="AT534" s="228"/>
      <c r="AU534" s="228"/>
      <c r="AV534" s="228"/>
      <c r="AW534" s="228"/>
      <c r="AX534" s="228"/>
      <c r="AY534" s="228"/>
      <c r="AZ534" s="228"/>
    </row>
    <row r="535" spans="3:69" x14ac:dyDescent="0.2">
      <c r="C535" s="14"/>
      <c r="D535" s="14"/>
      <c r="T535" s="286"/>
      <c r="U535" s="286"/>
      <c r="V535" s="286"/>
      <c r="W535" s="286"/>
      <c r="X535" s="286"/>
      <c r="Y535" s="286"/>
      <c r="Z535" s="286"/>
      <c r="AA535" s="286"/>
      <c r="AB535" s="286"/>
      <c r="AC535" s="286"/>
      <c r="AD535" s="286"/>
      <c r="AF535" s="228"/>
      <c r="AG535" s="228"/>
      <c r="AH535" s="228"/>
      <c r="AI535" s="228"/>
      <c r="AJ535" s="228"/>
      <c r="AL535" s="246"/>
      <c r="AS535" s="228"/>
      <c r="AT535" s="228"/>
      <c r="AU535" s="228"/>
      <c r="AV535" s="228"/>
      <c r="AW535" s="228"/>
      <c r="AX535" s="228"/>
      <c r="AY535" s="228"/>
      <c r="AZ535" s="228"/>
    </row>
    <row r="536" spans="3:69" x14ac:dyDescent="0.2">
      <c r="C536" s="14"/>
      <c r="D536" s="14"/>
      <c r="T536" s="286"/>
      <c r="U536" s="286"/>
      <c r="V536" s="286"/>
      <c r="W536" s="286"/>
      <c r="X536" s="286"/>
      <c r="Y536" s="286"/>
      <c r="Z536" s="286"/>
      <c r="AA536" s="286"/>
      <c r="AB536" s="286"/>
      <c r="AC536" s="286"/>
      <c r="AD536" s="286"/>
      <c r="AF536" s="228"/>
      <c r="AG536" s="228"/>
      <c r="AH536" s="228"/>
      <c r="AI536" s="228"/>
      <c r="AJ536" s="228"/>
      <c r="AL536" s="246"/>
      <c r="AS536" s="228"/>
      <c r="AT536" s="228"/>
      <c r="AU536" s="228"/>
      <c r="AV536" s="228"/>
      <c r="AW536" s="228"/>
      <c r="AX536" s="228"/>
      <c r="AY536" s="228"/>
      <c r="AZ536" s="228"/>
    </row>
    <row r="537" spans="3:69" x14ac:dyDescent="0.2">
      <c r="C537" s="14"/>
      <c r="D537" s="14"/>
      <c r="T537" s="286"/>
      <c r="U537" s="286"/>
      <c r="V537" s="286"/>
      <c r="W537" s="286"/>
      <c r="X537" s="286"/>
      <c r="Y537" s="286"/>
      <c r="Z537" s="286"/>
      <c r="AA537" s="286"/>
      <c r="AB537" s="286"/>
      <c r="AC537" s="286"/>
      <c r="AD537" s="286"/>
      <c r="AF537" s="228"/>
      <c r="AG537" s="228"/>
      <c r="AH537" s="228"/>
      <c r="AI537" s="228"/>
      <c r="AJ537" s="228"/>
      <c r="AL537" s="246"/>
      <c r="AS537" s="228"/>
      <c r="AT537" s="228"/>
      <c r="AU537" s="228"/>
      <c r="AV537" s="228"/>
      <c r="AW537" s="228"/>
      <c r="AX537" s="228"/>
      <c r="AY537" s="228"/>
      <c r="AZ537" s="228"/>
    </row>
    <row r="538" spans="3:69" x14ac:dyDescent="0.2">
      <c r="C538" s="14"/>
      <c r="D538" s="14"/>
      <c r="T538" s="286"/>
      <c r="U538" s="286"/>
      <c r="V538" s="286"/>
      <c r="W538" s="286"/>
      <c r="X538" s="286"/>
      <c r="Y538" s="286"/>
      <c r="Z538" s="286"/>
      <c r="AA538" s="286"/>
      <c r="AB538" s="286"/>
      <c r="AC538" s="286"/>
      <c r="AD538" s="286"/>
      <c r="AF538" s="228"/>
      <c r="AG538" s="228"/>
      <c r="AH538" s="228"/>
      <c r="AI538" s="228"/>
      <c r="AJ538" s="228"/>
      <c r="AL538" s="246"/>
      <c r="AS538" s="228"/>
      <c r="AT538" s="228"/>
      <c r="AU538" s="228"/>
      <c r="AV538" s="228"/>
      <c r="AW538" s="228"/>
      <c r="AX538" s="228"/>
      <c r="AY538" s="228"/>
      <c r="AZ538" s="228"/>
    </row>
    <row r="539" spans="3:69" x14ac:dyDescent="0.2">
      <c r="C539" s="14"/>
      <c r="D539" s="14"/>
      <c r="T539" s="286"/>
      <c r="U539" s="286"/>
      <c r="V539" s="286"/>
      <c r="W539" s="286"/>
      <c r="X539" s="286"/>
      <c r="Y539" s="286"/>
      <c r="Z539" s="286"/>
      <c r="AA539" s="286"/>
      <c r="AB539" s="286"/>
      <c r="AC539" s="286"/>
      <c r="AD539" s="286"/>
      <c r="AF539" s="228"/>
      <c r="AG539" s="228"/>
      <c r="AH539" s="228"/>
      <c r="AI539" s="228"/>
      <c r="AJ539" s="228"/>
      <c r="AL539" s="246"/>
      <c r="AS539" s="228"/>
      <c r="AT539" s="228"/>
      <c r="AU539" s="228"/>
      <c r="AV539" s="228"/>
      <c r="AW539" s="228"/>
      <c r="AX539" s="228"/>
      <c r="AY539" s="228"/>
      <c r="AZ539" s="228"/>
    </row>
    <row r="540" spans="3:69" x14ac:dyDescent="0.2">
      <c r="C540" s="14"/>
      <c r="D540" s="14"/>
      <c r="T540" s="286"/>
      <c r="U540" s="286"/>
      <c r="V540" s="286"/>
      <c r="W540" s="286"/>
      <c r="X540" s="286"/>
      <c r="Y540" s="286"/>
      <c r="Z540" s="286"/>
      <c r="AA540" s="286"/>
      <c r="AB540" s="286"/>
      <c r="AC540" s="286"/>
      <c r="AD540" s="286"/>
      <c r="AF540" s="228"/>
      <c r="AG540" s="228"/>
      <c r="AH540" s="228"/>
      <c r="AI540" s="228"/>
      <c r="AJ540" s="228"/>
      <c r="AL540" s="246"/>
      <c r="AS540" s="228"/>
      <c r="AT540" s="228"/>
      <c r="AU540" s="228"/>
      <c r="AV540" s="228"/>
      <c r="AW540" s="228"/>
      <c r="AX540" s="228"/>
      <c r="AY540" s="228"/>
      <c r="AZ540" s="228"/>
    </row>
    <row r="541" spans="3:69" x14ac:dyDescent="0.2">
      <c r="C541" s="14"/>
      <c r="D541" s="14"/>
      <c r="T541" s="286"/>
      <c r="U541" s="286"/>
      <c r="V541" s="286"/>
      <c r="W541" s="286"/>
      <c r="X541" s="286"/>
      <c r="Y541" s="286"/>
      <c r="Z541" s="286"/>
      <c r="AA541" s="286"/>
      <c r="AB541" s="286"/>
      <c r="AC541" s="286"/>
      <c r="AD541" s="286"/>
      <c r="AF541" s="228"/>
      <c r="AG541" s="228"/>
      <c r="AH541" s="228"/>
      <c r="AI541" s="228"/>
      <c r="AJ541" s="228"/>
      <c r="AL541" s="246"/>
      <c r="AS541" s="228"/>
      <c r="AT541" s="228"/>
      <c r="AU541" s="228"/>
      <c r="AV541" s="228"/>
      <c r="AW541" s="228"/>
      <c r="AX541" s="228"/>
      <c r="AY541" s="228"/>
      <c r="AZ541" s="228"/>
    </row>
    <row r="542" spans="3:69" x14ac:dyDescent="0.2">
      <c r="C542" s="14"/>
      <c r="D542" s="14"/>
      <c r="T542" s="286"/>
      <c r="U542" s="286"/>
      <c r="V542" s="286"/>
      <c r="W542" s="286"/>
      <c r="X542" s="286"/>
      <c r="Y542" s="286"/>
      <c r="Z542" s="286"/>
      <c r="AA542" s="286"/>
      <c r="AB542" s="286"/>
      <c r="AC542" s="286"/>
      <c r="AD542" s="286"/>
      <c r="AF542" s="228"/>
      <c r="AG542" s="228"/>
      <c r="AH542" s="228"/>
      <c r="AI542" s="228"/>
      <c r="AJ542" s="228"/>
      <c r="AL542" s="246"/>
      <c r="AS542" s="228"/>
      <c r="AT542" s="228"/>
      <c r="AU542" s="228"/>
      <c r="AV542" s="228"/>
      <c r="AW542" s="228"/>
      <c r="AX542" s="228"/>
      <c r="AY542" s="228"/>
      <c r="AZ542" s="228"/>
    </row>
    <row r="543" spans="3:69" x14ac:dyDescent="0.2">
      <c r="C543" s="14"/>
      <c r="D543" s="14"/>
      <c r="T543" s="286"/>
      <c r="U543" s="286"/>
      <c r="V543" s="286"/>
      <c r="W543" s="286"/>
      <c r="X543" s="286"/>
      <c r="Y543" s="286"/>
      <c r="Z543" s="286"/>
      <c r="AA543" s="286"/>
      <c r="AB543" s="286"/>
      <c r="AC543" s="286"/>
      <c r="AD543" s="286"/>
      <c r="AF543" s="228"/>
      <c r="AG543" s="228"/>
      <c r="AH543" s="228"/>
      <c r="AI543" s="228"/>
      <c r="AJ543" s="228"/>
      <c r="AL543" s="246"/>
      <c r="AS543" s="228"/>
      <c r="AT543" s="228"/>
      <c r="AU543" s="228"/>
      <c r="AV543" s="228"/>
      <c r="AW543" s="228"/>
      <c r="AX543" s="228"/>
      <c r="AY543" s="228"/>
      <c r="AZ543" s="228"/>
    </row>
    <row r="544" spans="3:69" x14ac:dyDescent="0.2">
      <c r="C544" s="14"/>
      <c r="D544" s="14"/>
      <c r="T544" s="286"/>
      <c r="U544" s="286"/>
      <c r="V544" s="286"/>
      <c r="W544" s="286"/>
      <c r="X544" s="286"/>
      <c r="Y544" s="286"/>
      <c r="Z544" s="286"/>
      <c r="AA544" s="286"/>
      <c r="AB544" s="286"/>
      <c r="AC544" s="286"/>
      <c r="AD544" s="286"/>
      <c r="AF544" s="228"/>
      <c r="AG544" s="228"/>
      <c r="AH544" s="228"/>
      <c r="AI544" s="228"/>
      <c r="AJ544" s="228"/>
      <c r="AL544" s="246"/>
      <c r="AS544" s="228"/>
      <c r="AT544" s="228"/>
      <c r="AU544" s="228"/>
      <c r="AV544" s="228"/>
      <c r="AW544" s="228"/>
      <c r="AX544" s="228"/>
      <c r="AY544" s="228"/>
      <c r="AZ544" s="228"/>
    </row>
    <row r="545" spans="3:53" x14ac:dyDescent="0.2">
      <c r="C545" s="14"/>
      <c r="D545" s="14"/>
      <c r="T545" s="286"/>
      <c r="U545" s="286"/>
      <c r="V545" s="286"/>
      <c r="W545" s="286"/>
      <c r="X545" s="286"/>
      <c r="Y545" s="286"/>
      <c r="Z545" s="286"/>
      <c r="AA545" s="286"/>
      <c r="AB545" s="286"/>
      <c r="AC545" s="286"/>
      <c r="AD545" s="286"/>
      <c r="AF545" s="228"/>
      <c r="AG545" s="228"/>
      <c r="AH545" s="228"/>
      <c r="AI545" s="228"/>
      <c r="AJ545" s="228"/>
      <c r="AL545" s="246"/>
      <c r="AS545" s="228"/>
      <c r="AT545" s="228"/>
      <c r="AU545" s="228"/>
      <c r="AV545" s="228"/>
      <c r="AW545" s="228"/>
      <c r="AX545" s="228"/>
      <c r="AY545" s="228"/>
      <c r="AZ545" s="228"/>
    </row>
    <row r="546" spans="3:53" x14ac:dyDescent="0.2">
      <c r="C546" s="14"/>
      <c r="D546" s="14"/>
      <c r="T546" s="286"/>
      <c r="U546" s="286"/>
      <c r="V546" s="286"/>
      <c r="W546" s="286"/>
      <c r="X546" s="286"/>
      <c r="Y546" s="286"/>
      <c r="Z546" s="286"/>
      <c r="AA546" s="286"/>
      <c r="AB546" s="286"/>
      <c r="AC546" s="286"/>
      <c r="AD546" s="286"/>
      <c r="AF546" s="228"/>
      <c r="AG546" s="228"/>
      <c r="AH546" s="228"/>
      <c r="AI546" s="228"/>
      <c r="AJ546" s="228"/>
      <c r="AL546" s="246"/>
      <c r="AS546" s="228"/>
      <c r="AT546" s="228"/>
      <c r="AU546" s="228"/>
      <c r="AV546" s="228"/>
      <c r="AW546" s="228"/>
      <c r="AX546" s="228"/>
      <c r="AY546" s="228"/>
      <c r="AZ546" s="228"/>
    </row>
    <row r="547" spans="3:53" x14ac:dyDescent="0.2">
      <c r="C547" s="14"/>
      <c r="D547" s="14"/>
      <c r="T547" s="286"/>
      <c r="U547" s="286"/>
      <c r="V547" s="286"/>
      <c r="W547" s="286"/>
      <c r="X547" s="286"/>
      <c r="Y547" s="286"/>
      <c r="Z547" s="286"/>
      <c r="AA547" s="286"/>
      <c r="AB547" s="286"/>
      <c r="AC547" s="286"/>
      <c r="AD547" s="286"/>
      <c r="AF547" s="228"/>
      <c r="AG547" s="228"/>
      <c r="AH547" s="228"/>
      <c r="AI547" s="228"/>
      <c r="AJ547" s="228"/>
      <c r="AL547" s="246"/>
      <c r="AS547" s="228"/>
      <c r="AT547" s="228"/>
      <c r="AU547" s="228"/>
      <c r="AV547" s="228"/>
      <c r="AW547" s="228"/>
      <c r="AX547" s="228"/>
      <c r="AY547" s="228"/>
      <c r="AZ547" s="228"/>
    </row>
    <row r="548" spans="3:53" x14ac:dyDescent="0.2">
      <c r="C548" s="14"/>
      <c r="D548" s="14"/>
      <c r="T548" s="286"/>
      <c r="U548" s="286"/>
      <c r="V548" s="286"/>
      <c r="W548" s="286"/>
      <c r="X548" s="286"/>
      <c r="Y548" s="286"/>
      <c r="Z548" s="286"/>
      <c r="AA548" s="286"/>
      <c r="AB548" s="286"/>
      <c r="AC548" s="286"/>
      <c r="AD548" s="286"/>
      <c r="AF548" s="228"/>
      <c r="AG548" s="228"/>
      <c r="AH548" s="228"/>
      <c r="AI548" s="228"/>
      <c r="AJ548" s="228"/>
      <c r="AL548" s="246"/>
      <c r="AS548" s="228"/>
      <c r="AT548" s="228"/>
      <c r="AU548" s="228"/>
      <c r="AV548" s="228"/>
      <c r="AW548" s="228"/>
      <c r="AX548" s="228"/>
      <c r="AY548" s="228"/>
      <c r="AZ548" s="228"/>
    </row>
    <row r="549" spans="3:53" x14ac:dyDescent="0.2">
      <c r="C549" s="14"/>
      <c r="D549" s="14"/>
      <c r="T549" s="286"/>
      <c r="U549" s="286"/>
      <c r="V549" s="286"/>
      <c r="W549" s="286"/>
      <c r="X549" s="286"/>
      <c r="Y549" s="286"/>
      <c r="Z549" s="286"/>
      <c r="AA549" s="286"/>
      <c r="AB549" s="286"/>
      <c r="AC549" s="286"/>
      <c r="AD549" s="286"/>
      <c r="AF549" s="228"/>
      <c r="AG549" s="228"/>
      <c r="AH549" s="228"/>
      <c r="AI549" s="228"/>
      <c r="AJ549" s="228"/>
      <c r="AL549" s="246"/>
      <c r="AS549" s="228"/>
      <c r="AT549" s="228"/>
      <c r="AU549" s="228"/>
      <c r="AV549" s="228"/>
      <c r="AW549" s="228"/>
      <c r="AX549" s="228"/>
      <c r="AY549" s="228"/>
      <c r="AZ549" s="228"/>
    </row>
    <row r="550" spans="3:53" x14ac:dyDescent="0.2">
      <c r="C550" s="14"/>
      <c r="D550" s="14"/>
      <c r="T550" s="286"/>
      <c r="U550" s="286"/>
      <c r="V550" s="286"/>
      <c r="W550" s="286"/>
      <c r="X550" s="286"/>
      <c r="Y550" s="286"/>
      <c r="Z550" s="286"/>
      <c r="AA550" s="286"/>
      <c r="AB550" s="286"/>
      <c r="AC550" s="286"/>
      <c r="AD550" s="286"/>
      <c r="AF550" s="228"/>
      <c r="AG550" s="228"/>
      <c r="AH550" s="228"/>
      <c r="AI550" s="228"/>
      <c r="AJ550" s="228"/>
      <c r="AL550" s="246"/>
      <c r="AS550" s="228"/>
      <c r="AT550" s="228"/>
      <c r="AU550" s="228"/>
      <c r="AV550" s="228"/>
      <c r="AW550" s="228"/>
      <c r="AX550" s="228"/>
      <c r="AY550" s="228"/>
      <c r="AZ550" s="228"/>
    </row>
    <row r="551" spans="3:53" x14ac:dyDescent="0.2">
      <c r="C551" s="14"/>
      <c r="D551" s="14"/>
      <c r="T551" s="286"/>
      <c r="U551" s="286"/>
      <c r="V551" s="286"/>
      <c r="W551" s="286"/>
      <c r="X551" s="286"/>
      <c r="Y551" s="286"/>
      <c r="Z551" s="286"/>
      <c r="AA551" s="286"/>
      <c r="AB551" s="286"/>
      <c r="AC551" s="286"/>
      <c r="AD551" s="286"/>
      <c r="AF551" s="228"/>
      <c r="AG551" s="228"/>
      <c r="AH551" s="228"/>
      <c r="AI551" s="228"/>
      <c r="AJ551" s="228"/>
      <c r="AL551" s="246"/>
      <c r="AS551" s="228"/>
      <c r="AT551" s="228"/>
      <c r="AU551" s="228"/>
      <c r="AV551" s="228"/>
      <c r="AW551" s="228"/>
      <c r="AX551" s="228"/>
      <c r="AY551" s="228"/>
      <c r="AZ551" s="228"/>
    </row>
    <row r="552" spans="3:53" x14ac:dyDescent="0.2">
      <c r="C552" s="14"/>
      <c r="D552" s="14"/>
      <c r="T552" s="286"/>
      <c r="U552" s="286"/>
      <c r="V552" s="286"/>
      <c r="W552" s="286"/>
      <c r="X552" s="286"/>
      <c r="Y552" s="286"/>
      <c r="Z552" s="286"/>
      <c r="AA552" s="286"/>
      <c r="AB552" s="286"/>
      <c r="AC552" s="286"/>
      <c r="AD552" s="286"/>
      <c r="AF552" s="228"/>
      <c r="AG552" s="228"/>
      <c r="AH552" s="228"/>
      <c r="AI552" s="228"/>
      <c r="AJ552" s="228"/>
      <c r="AL552" s="246"/>
      <c r="AS552" s="228"/>
      <c r="AT552" s="228"/>
      <c r="AU552" s="228"/>
      <c r="AV552" s="228"/>
      <c r="AW552" s="228"/>
      <c r="AX552" s="228"/>
      <c r="AY552" s="228"/>
      <c r="AZ552" s="228"/>
    </row>
    <row r="553" spans="3:53" x14ac:dyDescent="0.2">
      <c r="C553" s="14"/>
      <c r="D553" s="14"/>
      <c r="T553" s="286"/>
      <c r="U553" s="286"/>
      <c r="V553" s="286"/>
      <c r="W553" s="286"/>
      <c r="X553" s="286"/>
      <c r="Y553" s="286"/>
      <c r="Z553" s="286"/>
      <c r="AA553" s="286"/>
      <c r="AB553" s="286"/>
      <c r="AC553" s="286"/>
      <c r="AD553" s="286"/>
      <c r="AF553" s="228"/>
      <c r="AG553" s="228"/>
      <c r="AH553" s="228"/>
      <c r="AI553" s="228"/>
      <c r="AJ553" s="228"/>
      <c r="AL553" s="246"/>
      <c r="AS553" s="228"/>
      <c r="AT553" s="228"/>
      <c r="AU553" s="228"/>
      <c r="AV553" s="228"/>
      <c r="AW553" s="228"/>
      <c r="AX553" s="228"/>
      <c r="AY553" s="228"/>
      <c r="AZ553" s="228"/>
    </row>
    <row r="554" spans="3:53" x14ac:dyDescent="0.2">
      <c r="C554" s="14"/>
      <c r="D554" s="14"/>
      <c r="T554" s="286"/>
      <c r="U554" s="286"/>
      <c r="V554" s="286"/>
      <c r="W554" s="286"/>
      <c r="X554" s="286"/>
      <c r="Y554" s="286"/>
      <c r="Z554" s="286"/>
      <c r="AA554" s="286"/>
      <c r="AB554" s="286"/>
      <c r="AC554" s="286"/>
      <c r="AD554" s="286"/>
      <c r="AF554" s="228"/>
      <c r="AG554" s="228"/>
      <c r="AH554" s="228"/>
      <c r="AI554" s="228"/>
      <c r="AJ554" s="228"/>
      <c r="AL554" s="246"/>
      <c r="AS554" s="228"/>
      <c r="AT554" s="228"/>
      <c r="AU554" s="228"/>
      <c r="AV554" s="228"/>
      <c r="AW554" s="228"/>
      <c r="AX554" s="228"/>
      <c r="AY554" s="228"/>
      <c r="AZ554" s="228"/>
      <c r="BA554" s="228"/>
    </row>
    <row r="555" spans="3:53" x14ac:dyDescent="0.2">
      <c r="C555" s="14"/>
      <c r="D555" s="14"/>
      <c r="T555" s="286"/>
      <c r="U555" s="286"/>
      <c r="V555" s="286"/>
      <c r="W555" s="286"/>
      <c r="X555" s="286"/>
      <c r="Y555" s="286"/>
      <c r="Z555" s="286"/>
      <c r="AA555" s="286"/>
      <c r="AB555" s="286"/>
      <c r="AC555" s="286"/>
      <c r="AD555" s="286"/>
      <c r="AF555" s="228"/>
      <c r="AG555" s="228"/>
      <c r="AH555" s="228"/>
      <c r="AI555" s="228"/>
      <c r="AJ555" s="228"/>
      <c r="AL555" s="246"/>
      <c r="AS555" s="228"/>
      <c r="AT555" s="228"/>
      <c r="AU555" s="228"/>
      <c r="AV555" s="228"/>
      <c r="AW555" s="228"/>
      <c r="AX555" s="228"/>
      <c r="AY555" s="228"/>
      <c r="AZ555" s="228"/>
    </row>
    <row r="556" spans="3:53" x14ac:dyDescent="0.2">
      <c r="C556" s="14"/>
      <c r="D556" s="14"/>
      <c r="T556" s="286"/>
      <c r="U556" s="286"/>
      <c r="V556" s="286"/>
      <c r="W556" s="286"/>
      <c r="X556" s="286"/>
      <c r="Y556" s="286"/>
      <c r="Z556" s="286"/>
      <c r="AA556" s="286"/>
      <c r="AB556" s="286"/>
      <c r="AC556" s="286"/>
      <c r="AD556" s="286"/>
      <c r="AF556" s="228"/>
      <c r="AG556" s="228"/>
      <c r="AH556" s="228"/>
      <c r="AI556" s="228"/>
      <c r="AJ556" s="228"/>
      <c r="AL556" s="246"/>
      <c r="AS556" s="228"/>
      <c r="AT556" s="228"/>
      <c r="AU556" s="228"/>
      <c r="AV556" s="228"/>
      <c r="AW556" s="228"/>
      <c r="AX556" s="228"/>
      <c r="AY556" s="228"/>
      <c r="AZ556" s="228"/>
    </row>
    <row r="557" spans="3:53" x14ac:dyDescent="0.2">
      <c r="C557" s="14"/>
      <c r="D557" s="14"/>
      <c r="T557" s="286"/>
      <c r="U557" s="286"/>
      <c r="V557" s="286"/>
      <c r="W557" s="286"/>
      <c r="X557" s="286"/>
      <c r="Y557" s="286"/>
      <c r="Z557" s="286"/>
      <c r="AA557" s="286"/>
      <c r="AB557" s="286"/>
      <c r="AC557" s="286"/>
      <c r="AD557" s="286"/>
      <c r="AF557" s="228"/>
      <c r="AG557" s="228"/>
      <c r="AH557" s="228"/>
      <c r="AI557" s="228"/>
      <c r="AJ557" s="228"/>
      <c r="AL557" s="246"/>
      <c r="AS557" s="228"/>
      <c r="AT557" s="228"/>
      <c r="AU557" s="228"/>
      <c r="AV557" s="228"/>
      <c r="AW557" s="228"/>
      <c r="AX557" s="228"/>
      <c r="AY557" s="228"/>
      <c r="AZ557" s="228"/>
    </row>
    <row r="558" spans="3:53" x14ac:dyDescent="0.2">
      <c r="C558" s="14"/>
      <c r="D558" s="14"/>
      <c r="T558" s="286"/>
      <c r="U558" s="286"/>
      <c r="V558" s="286"/>
      <c r="W558" s="286"/>
      <c r="X558" s="286"/>
      <c r="Y558" s="286"/>
      <c r="Z558" s="286"/>
      <c r="AA558" s="286"/>
      <c r="AB558" s="286"/>
      <c r="AC558" s="286"/>
      <c r="AD558" s="286"/>
      <c r="AF558" s="228"/>
      <c r="AG558" s="228"/>
      <c r="AH558" s="228"/>
      <c r="AI558" s="228"/>
      <c r="AJ558" s="228"/>
      <c r="AL558" s="246"/>
      <c r="AS558" s="228"/>
      <c r="AT558" s="228"/>
      <c r="AU558" s="228"/>
      <c r="AV558" s="228"/>
      <c r="AW558" s="228"/>
      <c r="AX558" s="228"/>
      <c r="AY558" s="228"/>
      <c r="AZ558" s="228"/>
    </row>
    <row r="559" spans="3:53" x14ac:dyDescent="0.2">
      <c r="C559" s="14"/>
      <c r="D559" s="14"/>
      <c r="T559" s="286"/>
      <c r="U559" s="286"/>
      <c r="V559" s="286"/>
      <c r="W559" s="286"/>
      <c r="X559" s="286"/>
      <c r="Y559" s="286"/>
      <c r="Z559" s="286"/>
      <c r="AA559" s="286"/>
      <c r="AB559" s="286"/>
      <c r="AC559" s="286"/>
      <c r="AD559" s="286"/>
      <c r="AF559" s="228"/>
      <c r="AG559" s="228"/>
      <c r="AH559" s="228"/>
      <c r="AI559" s="228"/>
      <c r="AJ559" s="228"/>
      <c r="AL559" s="246"/>
      <c r="AS559" s="228"/>
      <c r="AT559" s="228"/>
      <c r="AU559" s="228"/>
      <c r="AV559" s="228"/>
      <c r="AW559" s="228"/>
      <c r="AX559" s="228"/>
      <c r="AY559" s="228"/>
      <c r="AZ559" s="228"/>
    </row>
    <row r="560" spans="3:53" x14ac:dyDescent="0.2">
      <c r="C560" s="14"/>
      <c r="D560" s="14"/>
      <c r="T560" s="286"/>
      <c r="U560" s="286"/>
      <c r="V560" s="286"/>
      <c r="W560" s="286"/>
      <c r="X560" s="286"/>
      <c r="Y560" s="286"/>
      <c r="Z560" s="286"/>
      <c r="AA560" s="286"/>
      <c r="AB560" s="286"/>
      <c r="AC560" s="286"/>
      <c r="AD560" s="286"/>
      <c r="AF560" s="228"/>
      <c r="AG560" s="228"/>
      <c r="AH560" s="228"/>
      <c r="AI560" s="228"/>
      <c r="AJ560" s="228"/>
      <c r="AL560" s="246"/>
      <c r="AS560" s="228"/>
      <c r="AT560" s="228"/>
      <c r="AU560" s="228"/>
      <c r="AV560" s="228"/>
      <c r="AW560" s="228"/>
      <c r="AX560" s="228"/>
      <c r="AY560" s="228"/>
      <c r="AZ560" s="228"/>
    </row>
    <row r="561" spans="3:53" x14ac:dyDescent="0.2">
      <c r="C561" s="14"/>
      <c r="D561" s="14"/>
      <c r="T561" s="286"/>
      <c r="U561" s="286"/>
      <c r="V561" s="286"/>
      <c r="W561" s="286"/>
      <c r="X561" s="286"/>
      <c r="Y561" s="286"/>
      <c r="Z561" s="286"/>
      <c r="AA561" s="286"/>
      <c r="AB561" s="286"/>
      <c r="AC561" s="286"/>
      <c r="AD561" s="286"/>
      <c r="AF561" s="228"/>
      <c r="AG561" s="228"/>
      <c r="AH561" s="228"/>
      <c r="AI561" s="228"/>
      <c r="AJ561" s="228"/>
      <c r="AL561" s="246"/>
      <c r="AS561" s="228"/>
      <c r="AT561" s="228"/>
      <c r="AU561" s="228"/>
      <c r="AV561" s="228"/>
      <c r="AW561" s="228"/>
      <c r="AX561" s="228"/>
      <c r="AY561" s="228"/>
      <c r="AZ561" s="228"/>
    </row>
    <row r="562" spans="3:53" x14ac:dyDescent="0.2">
      <c r="C562" s="14"/>
      <c r="D562" s="14"/>
      <c r="T562" s="286"/>
      <c r="U562" s="286"/>
      <c r="V562" s="286"/>
      <c r="W562" s="286"/>
      <c r="X562" s="286"/>
      <c r="Y562" s="286"/>
      <c r="Z562" s="286"/>
      <c r="AA562" s="286"/>
      <c r="AB562" s="286"/>
      <c r="AC562" s="286"/>
      <c r="AD562" s="286"/>
      <c r="AF562" s="228"/>
      <c r="AG562" s="228"/>
      <c r="AH562" s="228"/>
      <c r="AI562" s="228"/>
      <c r="AJ562" s="228"/>
      <c r="AL562" s="246"/>
      <c r="AS562" s="228"/>
      <c r="AT562" s="228"/>
      <c r="AU562" s="228"/>
      <c r="AV562" s="228"/>
      <c r="AW562" s="228"/>
      <c r="AX562" s="228"/>
      <c r="AY562" s="228"/>
      <c r="AZ562" s="228"/>
    </row>
    <row r="563" spans="3:53" x14ac:dyDescent="0.2">
      <c r="C563" s="14"/>
      <c r="D563" s="14"/>
      <c r="T563" s="286"/>
      <c r="U563" s="286"/>
      <c r="V563" s="286"/>
      <c r="W563" s="286"/>
      <c r="X563" s="286"/>
      <c r="Y563" s="286"/>
      <c r="Z563" s="286"/>
      <c r="AA563" s="286"/>
      <c r="AB563" s="286"/>
      <c r="AC563" s="286"/>
      <c r="AD563" s="286"/>
      <c r="AF563" s="228"/>
      <c r="AG563" s="228"/>
      <c r="AH563" s="228"/>
      <c r="AI563" s="228"/>
      <c r="AJ563" s="228"/>
      <c r="AL563" s="246"/>
      <c r="AS563" s="228"/>
      <c r="AT563" s="228"/>
      <c r="AU563" s="228"/>
      <c r="AV563" s="228"/>
      <c r="AW563" s="228"/>
      <c r="AX563" s="228"/>
      <c r="AY563" s="228"/>
      <c r="AZ563" s="228"/>
    </row>
    <row r="564" spans="3:53" x14ac:dyDescent="0.2">
      <c r="C564" s="14"/>
      <c r="D564" s="14"/>
      <c r="T564" s="286"/>
      <c r="U564" s="286"/>
      <c r="V564" s="286"/>
      <c r="W564" s="286"/>
      <c r="X564" s="286"/>
      <c r="Y564" s="286"/>
      <c r="Z564" s="286"/>
      <c r="AA564" s="286"/>
      <c r="AB564" s="286"/>
      <c r="AC564" s="286"/>
      <c r="AD564" s="286"/>
      <c r="AF564" s="228"/>
      <c r="AG564" s="228"/>
      <c r="AH564" s="228"/>
      <c r="AI564" s="228"/>
      <c r="AJ564" s="228"/>
      <c r="AL564" s="246"/>
      <c r="AS564" s="228"/>
      <c r="AT564" s="228"/>
      <c r="AU564" s="228"/>
      <c r="AV564" s="228"/>
      <c r="AW564" s="228"/>
      <c r="AX564" s="228"/>
      <c r="AY564" s="228"/>
      <c r="AZ564" s="228"/>
    </row>
    <row r="565" spans="3:53" x14ac:dyDescent="0.2">
      <c r="C565" s="14"/>
      <c r="D565" s="14"/>
      <c r="T565" s="286"/>
      <c r="U565" s="286"/>
      <c r="V565" s="286"/>
      <c r="W565" s="286"/>
      <c r="X565" s="286"/>
      <c r="Y565" s="286"/>
      <c r="Z565" s="286"/>
      <c r="AA565" s="286"/>
      <c r="AB565" s="286"/>
      <c r="AC565" s="286"/>
      <c r="AD565" s="286"/>
      <c r="AF565" s="228"/>
      <c r="AG565" s="228"/>
      <c r="AH565" s="228"/>
      <c r="AI565" s="228"/>
      <c r="AJ565" s="228"/>
      <c r="AL565" s="246"/>
      <c r="AS565" s="228"/>
      <c r="AT565" s="228"/>
      <c r="AU565" s="228"/>
      <c r="AV565" s="228"/>
      <c r="AW565" s="228"/>
      <c r="AX565" s="228"/>
      <c r="AY565" s="228"/>
      <c r="AZ565" s="228"/>
    </row>
    <row r="566" spans="3:53" x14ac:dyDescent="0.2">
      <c r="C566" s="14"/>
      <c r="D566" s="14"/>
      <c r="T566" s="286"/>
      <c r="U566" s="286"/>
      <c r="V566" s="286"/>
      <c r="W566" s="286"/>
      <c r="X566" s="286"/>
      <c r="Y566" s="286"/>
      <c r="Z566" s="286"/>
      <c r="AA566" s="286"/>
      <c r="AB566" s="286"/>
      <c r="AC566" s="286"/>
      <c r="AD566" s="286"/>
      <c r="AF566" s="228"/>
      <c r="AG566" s="228"/>
      <c r="AH566" s="228"/>
      <c r="AI566" s="228"/>
      <c r="AJ566" s="228"/>
      <c r="AL566" s="246"/>
      <c r="AS566" s="228"/>
      <c r="AT566" s="228"/>
      <c r="AU566" s="228"/>
      <c r="AV566" s="228"/>
      <c r="AW566" s="228"/>
      <c r="AX566" s="228"/>
      <c r="AY566" s="228"/>
      <c r="AZ566" s="228"/>
    </row>
    <row r="567" spans="3:53" x14ac:dyDescent="0.2">
      <c r="C567" s="14"/>
      <c r="D567" s="14"/>
      <c r="T567" s="286"/>
      <c r="U567" s="286"/>
      <c r="V567" s="286"/>
      <c r="W567" s="286"/>
      <c r="X567" s="286"/>
      <c r="Y567" s="286"/>
      <c r="Z567" s="286"/>
      <c r="AA567" s="286"/>
      <c r="AB567" s="286"/>
      <c r="AC567" s="286"/>
      <c r="AD567" s="286"/>
      <c r="AF567" s="228"/>
      <c r="AG567" s="228"/>
      <c r="AH567" s="228"/>
      <c r="AI567" s="228"/>
      <c r="AJ567" s="228"/>
      <c r="AL567" s="246"/>
      <c r="AS567" s="228"/>
      <c r="AT567" s="228"/>
      <c r="AU567" s="228"/>
      <c r="AV567" s="228"/>
      <c r="AW567" s="228"/>
      <c r="AX567" s="228"/>
      <c r="AY567" s="228"/>
      <c r="AZ567" s="228"/>
    </row>
    <row r="568" spans="3:53" x14ac:dyDescent="0.2">
      <c r="C568" s="14"/>
      <c r="D568" s="14"/>
      <c r="T568" s="286"/>
      <c r="U568" s="286"/>
      <c r="V568" s="286"/>
      <c r="W568" s="286"/>
      <c r="X568" s="286"/>
      <c r="Y568" s="286"/>
      <c r="Z568" s="286"/>
      <c r="AA568" s="286"/>
      <c r="AB568" s="286"/>
      <c r="AC568" s="286"/>
      <c r="AD568" s="286"/>
      <c r="AF568" s="228"/>
      <c r="AG568" s="228"/>
      <c r="AH568" s="228"/>
      <c r="AI568" s="228"/>
      <c r="AJ568" s="228"/>
      <c r="AL568" s="246"/>
      <c r="AS568" s="228"/>
      <c r="AT568" s="228"/>
      <c r="AU568" s="228"/>
      <c r="AV568" s="228"/>
      <c r="AW568" s="228"/>
      <c r="AX568" s="228"/>
      <c r="AY568" s="228"/>
      <c r="AZ568" s="228"/>
    </row>
    <row r="569" spans="3:53" x14ac:dyDescent="0.2">
      <c r="C569" s="14"/>
      <c r="D569" s="14"/>
      <c r="T569" s="286"/>
      <c r="U569" s="286"/>
      <c r="V569" s="286"/>
      <c r="W569" s="286"/>
      <c r="X569" s="286"/>
      <c r="Y569" s="286"/>
      <c r="Z569" s="286"/>
      <c r="AA569" s="286"/>
      <c r="AB569" s="286"/>
      <c r="AC569" s="286"/>
      <c r="AD569" s="286"/>
      <c r="AF569" s="228"/>
      <c r="AG569" s="228"/>
      <c r="AH569" s="228"/>
      <c r="AI569" s="228"/>
      <c r="AJ569" s="228"/>
      <c r="AL569" s="246"/>
      <c r="AS569" s="228"/>
      <c r="AT569" s="228"/>
      <c r="AU569" s="228"/>
      <c r="AV569" s="228"/>
      <c r="AW569" s="228"/>
      <c r="AX569" s="228"/>
      <c r="AY569" s="228"/>
      <c r="AZ569" s="228"/>
    </row>
    <row r="570" spans="3:53" x14ac:dyDescent="0.2">
      <c r="C570" s="14"/>
      <c r="D570" s="14"/>
      <c r="T570" s="286"/>
      <c r="U570" s="286"/>
      <c r="V570" s="286"/>
      <c r="W570" s="286"/>
      <c r="X570" s="286"/>
      <c r="Y570" s="286"/>
      <c r="Z570" s="286"/>
      <c r="AA570" s="286"/>
      <c r="AB570" s="286"/>
      <c r="AC570" s="286"/>
      <c r="AD570" s="286"/>
      <c r="AF570" s="228"/>
      <c r="AG570" s="228"/>
      <c r="AH570" s="228"/>
      <c r="AI570" s="228"/>
      <c r="AJ570" s="228"/>
      <c r="AL570" s="246"/>
      <c r="AS570" s="228"/>
      <c r="AT570" s="228"/>
      <c r="AU570" s="228"/>
      <c r="AV570" s="228"/>
      <c r="AW570" s="228"/>
      <c r="AX570" s="228"/>
      <c r="AY570" s="228"/>
      <c r="AZ570" s="228"/>
    </row>
    <row r="571" spans="3:53" x14ac:dyDescent="0.2">
      <c r="C571" s="14"/>
      <c r="D571" s="14"/>
      <c r="T571" s="286"/>
      <c r="U571" s="286"/>
      <c r="V571" s="286"/>
      <c r="W571" s="286"/>
      <c r="X571" s="286"/>
      <c r="Y571" s="286"/>
      <c r="Z571" s="286"/>
      <c r="AA571" s="286"/>
      <c r="AB571" s="286"/>
      <c r="AC571" s="286"/>
      <c r="AD571" s="286"/>
      <c r="AF571" s="228"/>
      <c r="AG571" s="228"/>
      <c r="AH571" s="228"/>
      <c r="AI571" s="228"/>
      <c r="AJ571" s="228"/>
      <c r="AL571" s="246"/>
      <c r="AS571" s="228"/>
      <c r="AT571" s="228"/>
      <c r="AU571" s="228"/>
      <c r="AV571" s="228"/>
      <c r="AW571" s="228"/>
      <c r="AX571" s="228"/>
      <c r="AY571" s="228"/>
      <c r="AZ571" s="228"/>
    </row>
    <row r="572" spans="3:53" x14ac:dyDescent="0.2">
      <c r="C572" s="14"/>
      <c r="D572" s="14"/>
      <c r="T572" s="286"/>
      <c r="U572" s="286"/>
      <c r="V572" s="286"/>
      <c r="W572" s="286"/>
      <c r="X572" s="286"/>
      <c r="Y572" s="286"/>
      <c r="Z572" s="286"/>
      <c r="AA572" s="286"/>
      <c r="AB572" s="286"/>
      <c r="AC572" s="286"/>
      <c r="AD572" s="286"/>
      <c r="AF572" s="228"/>
      <c r="AG572" s="228"/>
      <c r="AH572" s="228"/>
      <c r="AI572" s="228"/>
      <c r="AJ572" s="228"/>
      <c r="AL572" s="246"/>
      <c r="AS572" s="228"/>
      <c r="AT572" s="228"/>
      <c r="AU572" s="228"/>
      <c r="AV572" s="228"/>
      <c r="AW572" s="228"/>
      <c r="AX572" s="228"/>
      <c r="AY572" s="228"/>
      <c r="AZ572" s="228"/>
    </row>
    <row r="573" spans="3:53" x14ac:dyDescent="0.2">
      <c r="C573" s="14"/>
      <c r="D573" s="14"/>
      <c r="T573" s="286"/>
      <c r="U573" s="286"/>
      <c r="V573" s="286"/>
      <c r="W573" s="286"/>
      <c r="X573" s="286"/>
      <c r="Y573" s="286"/>
      <c r="Z573" s="286"/>
      <c r="AA573" s="286"/>
      <c r="AB573" s="286"/>
      <c r="AC573" s="286"/>
      <c r="AD573" s="286"/>
      <c r="AF573" s="228"/>
      <c r="AG573" s="228"/>
      <c r="AH573" s="228"/>
      <c r="AI573" s="228"/>
      <c r="AJ573" s="228"/>
      <c r="AL573" s="246"/>
      <c r="AS573" s="228"/>
      <c r="AT573" s="228"/>
      <c r="AU573" s="228"/>
      <c r="AV573" s="228"/>
      <c r="AW573" s="228"/>
      <c r="AX573" s="228"/>
      <c r="AY573" s="228"/>
      <c r="AZ573" s="228"/>
    </row>
    <row r="574" spans="3:53" x14ac:dyDescent="0.2">
      <c r="C574" s="14"/>
      <c r="D574" s="14"/>
      <c r="T574" s="286"/>
      <c r="U574" s="286"/>
      <c r="V574" s="286"/>
      <c r="W574" s="286"/>
      <c r="X574" s="286"/>
      <c r="Y574" s="286"/>
      <c r="Z574" s="286"/>
      <c r="AA574" s="286"/>
      <c r="AB574" s="286"/>
      <c r="AC574" s="286"/>
      <c r="AD574" s="286"/>
      <c r="AF574" s="228"/>
      <c r="AG574" s="228"/>
      <c r="AH574" s="228"/>
      <c r="AI574" s="228"/>
      <c r="AJ574" s="228"/>
      <c r="AL574" s="246"/>
      <c r="AS574" s="228"/>
      <c r="AT574" s="228"/>
      <c r="AU574" s="228"/>
      <c r="AV574" s="228"/>
      <c r="AW574" s="228"/>
      <c r="AX574" s="228"/>
      <c r="AY574" s="228"/>
      <c r="AZ574" s="228"/>
      <c r="BA574" s="228"/>
    </row>
    <row r="575" spans="3:53" x14ac:dyDescent="0.2">
      <c r="C575" s="14"/>
      <c r="D575" s="14"/>
      <c r="T575" s="286"/>
      <c r="U575" s="286"/>
      <c r="V575" s="286"/>
      <c r="W575" s="286"/>
      <c r="X575" s="286"/>
      <c r="Y575" s="286"/>
      <c r="Z575" s="286"/>
      <c r="AA575" s="286"/>
      <c r="AB575" s="286"/>
      <c r="AC575" s="286"/>
      <c r="AD575" s="286"/>
      <c r="AF575" s="228"/>
      <c r="AG575" s="228"/>
      <c r="AH575" s="228"/>
      <c r="AI575" s="228"/>
      <c r="AJ575" s="228"/>
      <c r="AL575" s="246"/>
      <c r="AS575" s="228"/>
      <c r="AT575" s="228"/>
      <c r="AU575" s="228"/>
      <c r="AV575" s="228"/>
      <c r="AW575" s="228"/>
      <c r="AX575" s="228"/>
      <c r="AY575" s="228"/>
      <c r="AZ575" s="228"/>
    </row>
    <row r="576" spans="3:53" x14ac:dyDescent="0.2">
      <c r="C576" s="14"/>
      <c r="D576" s="14"/>
      <c r="T576" s="286"/>
      <c r="U576" s="286"/>
      <c r="V576" s="286"/>
      <c r="W576" s="286"/>
      <c r="X576" s="286"/>
      <c r="Y576" s="286"/>
      <c r="Z576" s="286"/>
      <c r="AA576" s="286"/>
      <c r="AB576" s="286"/>
      <c r="AC576" s="286"/>
      <c r="AD576" s="286"/>
      <c r="AF576" s="228"/>
      <c r="AG576" s="228"/>
      <c r="AH576" s="228"/>
      <c r="AI576" s="228"/>
      <c r="AJ576" s="228"/>
      <c r="AL576" s="246"/>
      <c r="AS576" s="228"/>
      <c r="AT576" s="228"/>
      <c r="AU576" s="228"/>
      <c r="AV576" s="228"/>
      <c r="AW576" s="228"/>
      <c r="AX576" s="228"/>
      <c r="AY576" s="228"/>
      <c r="AZ576" s="228"/>
    </row>
    <row r="577" spans="3:55" x14ac:dyDescent="0.2">
      <c r="C577" s="14"/>
      <c r="D577" s="14"/>
      <c r="T577" s="286"/>
      <c r="U577" s="286"/>
      <c r="V577" s="286"/>
      <c r="W577" s="286"/>
      <c r="X577" s="286"/>
      <c r="Y577" s="286"/>
      <c r="Z577" s="286"/>
      <c r="AA577" s="286"/>
      <c r="AB577" s="286"/>
      <c r="AC577" s="286"/>
      <c r="AD577" s="286"/>
      <c r="AF577" s="228"/>
      <c r="AG577" s="228"/>
      <c r="AH577" s="228"/>
      <c r="AI577" s="228"/>
      <c r="AJ577" s="228"/>
      <c r="AL577" s="246"/>
      <c r="AS577" s="228"/>
      <c r="AT577" s="228"/>
      <c r="AU577" s="228"/>
      <c r="AV577" s="228"/>
      <c r="AW577" s="228"/>
      <c r="AX577" s="228"/>
      <c r="AY577" s="228"/>
      <c r="AZ577" s="228"/>
    </row>
    <row r="578" spans="3:55" x14ac:dyDescent="0.2">
      <c r="C578" s="14"/>
      <c r="D578" s="14"/>
      <c r="T578" s="286"/>
      <c r="U578" s="286"/>
      <c r="V578" s="286"/>
      <c r="W578" s="286"/>
      <c r="X578" s="286"/>
      <c r="Y578" s="286"/>
      <c r="Z578" s="286"/>
      <c r="AA578" s="286"/>
      <c r="AB578" s="286"/>
      <c r="AC578" s="286"/>
      <c r="AD578" s="286"/>
      <c r="AF578" s="228"/>
      <c r="AG578" s="228"/>
      <c r="AH578" s="228"/>
      <c r="AI578" s="228"/>
      <c r="AJ578" s="228"/>
      <c r="AL578" s="246"/>
      <c r="AS578" s="228"/>
      <c r="AT578" s="228"/>
      <c r="AU578" s="228"/>
      <c r="AV578" s="228"/>
      <c r="AW578" s="228"/>
      <c r="AX578" s="228"/>
      <c r="AY578" s="228"/>
      <c r="AZ578" s="228"/>
    </row>
    <row r="579" spans="3:55" x14ac:dyDescent="0.2">
      <c r="C579" s="14"/>
      <c r="D579" s="14"/>
      <c r="T579" s="286"/>
      <c r="U579" s="286"/>
      <c r="V579" s="286"/>
      <c r="W579" s="286"/>
      <c r="X579" s="286"/>
      <c r="Y579" s="286"/>
      <c r="Z579" s="286"/>
      <c r="AA579" s="286"/>
      <c r="AB579" s="286"/>
      <c r="AC579" s="286"/>
      <c r="AD579" s="286"/>
      <c r="AF579" s="228"/>
      <c r="AG579" s="228"/>
      <c r="AH579" s="228"/>
      <c r="AI579" s="228"/>
      <c r="AJ579" s="228"/>
      <c r="AL579" s="246"/>
      <c r="AS579" s="228"/>
      <c r="AT579" s="228"/>
      <c r="AU579" s="228"/>
      <c r="AV579" s="228"/>
      <c r="AW579" s="228"/>
      <c r="AX579" s="228"/>
      <c r="AY579" s="228"/>
      <c r="AZ579" s="228"/>
    </row>
    <row r="580" spans="3:55" x14ac:dyDescent="0.2">
      <c r="C580" s="14"/>
      <c r="D580" s="14"/>
      <c r="T580" s="286"/>
      <c r="U580" s="286"/>
      <c r="V580" s="286"/>
      <c r="W580" s="286"/>
      <c r="X580" s="286"/>
      <c r="Y580" s="286"/>
      <c r="Z580" s="286"/>
      <c r="AA580" s="286"/>
      <c r="AB580" s="286"/>
      <c r="AC580" s="286"/>
      <c r="AD580" s="286"/>
      <c r="AF580" s="228"/>
      <c r="AG580" s="228"/>
      <c r="AH580" s="228"/>
      <c r="AI580" s="228"/>
      <c r="AJ580" s="228"/>
      <c r="AL580" s="246"/>
      <c r="AS580" s="228"/>
      <c r="AT580" s="228"/>
      <c r="AU580" s="228"/>
      <c r="AV580" s="228"/>
      <c r="AW580" s="228"/>
      <c r="AX580" s="228"/>
      <c r="AY580" s="228"/>
      <c r="AZ580" s="228"/>
    </row>
    <row r="581" spans="3:55" x14ac:dyDescent="0.2">
      <c r="C581" s="14"/>
      <c r="D581" s="14"/>
      <c r="T581" s="286"/>
      <c r="U581" s="286"/>
      <c r="V581" s="286"/>
      <c r="W581" s="286"/>
      <c r="X581" s="286"/>
      <c r="Y581" s="286"/>
      <c r="Z581" s="286"/>
      <c r="AA581" s="286"/>
      <c r="AB581" s="286"/>
      <c r="AC581" s="286"/>
      <c r="AD581" s="286"/>
      <c r="AF581" s="228"/>
      <c r="AG581" s="228"/>
      <c r="AH581" s="228"/>
      <c r="AI581" s="228"/>
      <c r="AJ581" s="228"/>
      <c r="AL581" s="246"/>
      <c r="AS581" s="228"/>
      <c r="AT581" s="228"/>
      <c r="AU581" s="228"/>
      <c r="AV581" s="228"/>
      <c r="AW581" s="228"/>
      <c r="AX581" s="228"/>
      <c r="AY581" s="228"/>
      <c r="AZ581" s="228"/>
    </row>
    <row r="582" spans="3:55" x14ac:dyDescent="0.2">
      <c r="C582" s="14"/>
      <c r="D582" s="14"/>
      <c r="T582" s="286"/>
      <c r="U582" s="286"/>
      <c r="V582" s="286"/>
      <c r="W582" s="286"/>
      <c r="X582" s="286"/>
      <c r="Y582" s="286"/>
      <c r="Z582" s="286"/>
      <c r="AA582" s="286"/>
      <c r="AB582" s="286"/>
      <c r="AC582" s="286"/>
      <c r="AD582" s="286"/>
      <c r="AF582" s="228"/>
      <c r="AG582" s="228"/>
      <c r="AH582" s="228"/>
      <c r="AI582" s="228"/>
      <c r="AJ582" s="228"/>
      <c r="AL582" s="246"/>
      <c r="AS582" s="228"/>
      <c r="AT582" s="228"/>
      <c r="AU582" s="228"/>
      <c r="AV582" s="228"/>
      <c r="AW582" s="228"/>
      <c r="AX582" s="228"/>
      <c r="AY582" s="228"/>
      <c r="AZ582" s="228"/>
    </row>
    <row r="583" spans="3:55" x14ac:dyDescent="0.2">
      <c r="C583" s="14"/>
      <c r="D583" s="14"/>
      <c r="T583" s="286"/>
      <c r="U583" s="286"/>
      <c r="V583" s="286"/>
      <c r="W583" s="286"/>
      <c r="X583" s="286"/>
      <c r="Y583" s="286"/>
      <c r="Z583" s="286"/>
      <c r="AA583" s="286"/>
      <c r="AB583" s="286"/>
      <c r="AC583" s="286"/>
      <c r="AD583" s="286"/>
      <c r="AF583" s="228"/>
      <c r="AG583" s="228"/>
      <c r="AH583" s="228"/>
      <c r="AI583" s="228"/>
      <c r="AJ583" s="228"/>
      <c r="AL583" s="246"/>
      <c r="AS583" s="228"/>
      <c r="AT583" s="228"/>
      <c r="AU583" s="228"/>
      <c r="AV583" s="228"/>
      <c r="AW583" s="228"/>
      <c r="AX583" s="228"/>
      <c r="AY583" s="228"/>
      <c r="AZ583" s="228"/>
    </row>
    <row r="584" spans="3:55" x14ac:dyDescent="0.2">
      <c r="C584" s="14"/>
      <c r="D584" s="14"/>
      <c r="T584" s="286"/>
      <c r="U584" s="286"/>
      <c r="V584" s="286"/>
      <c r="W584" s="286"/>
      <c r="X584" s="286"/>
      <c r="Y584" s="286"/>
      <c r="Z584" s="286"/>
      <c r="AA584" s="286"/>
      <c r="AB584" s="286"/>
      <c r="AC584" s="286"/>
      <c r="AD584" s="286"/>
      <c r="AF584" s="228"/>
      <c r="AG584" s="228"/>
      <c r="AH584" s="228"/>
      <c r="AI584" s="228"/>
      <c r="AJ584" s="228"/>
      <c r="AL584" s="246"/>
      <c r="AS584" s="228"/>
      <c r="AT584" s="228"/>
      <c r="AU584" s="228"/>
      <c r="AV584" s="228"/>
      <c r="AW584" s="228"/>
      <c r="AX584" s="228"/>
      <c r="AY584" s="228"/>
      <c r="AZ584" s="228"/>
    </row>
    <row r="585" spans="3:55" x14ac:dyDescent="0.2">
      <c r="C585" s="14"/>
      <c r="D585" s="14"/>
      <c r="T585" s="286"/>
      <c r="U585" s="286"/>
      <c r="V585" s="286"/>
      <c r="W585" s="286"/>
      <c r="X585" s="286"/>
      <c r="Y585" s="286"/>
      <c r="Z585" s="286"/>
      <c r="AA585" s="286"/>
      <c r="AB585" s="286"/>
      <c r="AC585" s="286"/>
      <c r="AD585" s="286"/>
      <c r="AF585" s="228"/>
      <c r="AG585" s="228"/>
      <c r="AH585" s="228"/>
      <c r="AI585" s="228"/>
      <c r="AJ585" s="228"/>
      <c r="AL585" s="246"/>
      <c r="AS585" s="228"/>
      <c r="AT585" s="228"/>
      <c r="AU585" s="228"/>
      <c r="AV585" s="228"/>
      <c r="AW585" s="228"/>
      <c r="AX585" s="228"/>
      <c r="AY585" s="228"/>
      <c r="AZ585" s="228"/>
    </row>
    <row r="586" spans="3:55" x14ac:dyDescent="0.2">
      <c r="C586" s="14"/>
      <c r="D586" s="14"/>
      <c r="T586" s="286"/>
      <c r="U586" s="286"/>
      <c r="V586" s="286"/>
      <c r="W586" s="286"/>
      <c r="X586" s="286"/>
      <c r="Y586" s="286"/>
      <c r="Z586" s="286"/>
      <c r="AA586" s="286"/>
      <c r="AB586" s="286"/>
      <c r="AC586" s="286"/>
      <c r="AD586" s="286"/>
      <c r="AF586" s="228"/>
      <c r="AG586" s="228"/>
      <c r="AH586" s="228"/>
      <c r="AI586" s="228"/>
      <c r="AJ586" s="228"/>
      <c r="AL586" s="246"/>
      <c r="AS586" s="228"/>
      <c r="AT586" s="228"/>
      <c r="AU586" s="228"/>
      <c r="AV586" s="228"/>
      <c r="AW586" s="228"/>
      <c r="AX586" s="228"/>
      <c r="AY586" s="228"/>
      <c r="AZ586" s="228"/>
      <c r="BA586" s="228"/>
    </row>
    <row r="587" spans="3:55" x14ac:dyDescent="0.2">
      <c r="C587" s="14"/>
      <c r="D587" s="14"/>
      <c r="T587" s="286"/>
      <c r="U587" s="286"/>
      <c r="V587" s="286"/>
      <c r="W587" s="286"/>
      <c r="X587" s="286"/>
      <c r="Y587" s="286"/>
      <c r="Z587" s="286"/>
      <c r="AA587" s="286"/>
      <c r="AB587" s="286"/>
      <c r="AC587" s="286"/>
      <c r="AD587" s="286"/>
      <c r="AF587" s="228"/>
      <c r="AG587" s="228"/>
      <c r="AH587" s="228"/>
      <c r="AI587" s="228"/>
      <c r="AJ587" s="228"/>
      <c r="AL587" s="246"/>
      <c r="AS587" s="228"/>
      <c r="AT587" s="228"/>
      <c r="AU587" s="228"/>
      <c r="AV587" s="228"/>
      <c r="AW587" s="228"/>
      <c r="AX587" s="228"/>
      <c r="AY587" s="228"/>
      <c r="AZ587" s="228"/>
      <c r="BA587" s="228"/>
    </row>
    <row r="588" spans="3:55" x14ac:dyDescent="0.2">
      <c r="C588" s="14"/>
      <c r="D588" s="14"/>
      <c r="T588" s="286"/>
      <c r="U588" s="286"/>
      <c r="V588" s="286"/>
      <c r="W588" s="286"/>
      <c r="X588" s="286"/>
      <c r="Y588" s="286"/>
      <c r="Z588" s="286"/>
      <c r="AA588" s="286"/>
      <c r="AB588" s="286"/>
      <c r="AC588" s="286"/>
      <c r="AD588" s="286"/>
      <c r="AF588" s="228"/>
      <c r="AG588" s="228"/>
      <c r="AH588" s="228"/>
      <c r="AI588" s="228"/>
      <c r="AJ588" s="228"/>
      <c r="AL588" s="246"/>
      <c r="AS588" s="228"/>
      <c r="AT588" s="228"/>
      <c r="AU588" s="228"/>
      <c r="AV588" s="228"/>
      <c r="AW588" s="228"/>
      <c r="AX588" s="228"/>
      <c r="AY588" s="228"/>
      <c r="AZ588" s="228"/>
      <c r="BA588" s="228"/>
      <c r="BC588" s="228"/>
    </row>
    <row r="589" spans="3:55" x14ac:dyDescent="0.2">
      <c r="C589" s="14"/>
      <c r="D589" s="14"/>
      <c r="T589" s="286"/>
      <c r="U589" s="286"/>
      <c r="V589" s="286"/>
      <c r="W589" s="286"/>
      <c r="X589" s="286"/>
      <c r="Y589" s="286"/>
      <c r="Z589" s="286"/>
      <c r="AA589" s="286"/>
      <c r="AB589" s="286"/>
      <c r="AC589" s="286"/>
      <c r="AD589" s="286"/>
      <c r="AF589" s="228"/>
      <c r="AG589" s="228"/>
      <c r="AH589" s="228"/>
      <c r="AI589" s="228"/>
      <c r="AJ589" s="228"/>
      <c r="AL589" s="246"/>
      <c r="AS589" s="228"/>
      <c r="AT589" s="228"/>
      <c r="AU589" s="228"/>
      <c r="AV589" s="228"/>
      <c r="AW589" s="228"/>
      <c r="AX589" s="228"/>
      <c r="AY589" s="228"/>
      <c r="AZ589" s="228"/>
      <c r="BA589" s="228"/>
    </row>
    <row r="590" spans="3:55" x14ac:dyDescent="0.2">
      <c r="C590" s="14"/>
      <c r="D590" s="14"/>
      <c r="T590" s="286"/>
      <c r="U590" s="286"/>
      <c r="V590" s="286"/>
      <c r="W590" s="286"/>
      <c r="X590" s="286"/>
      <c r="Y590" s="286"/>
      <c r="Z590" s="286"/>
      <c r="AA590" s="286"/>
      <c r="AB590" s="286"/>
      <c r="AC590" s="286"/>
      <c r="AD590" s="286"/>
      <c r="AF590" s="228"/>
      <c r="AG590" s="228"/>
      <c r="AH590" s="228"/>
      <c r="AI590" s="228"/>
      <c r="AJ590" s="228"/>
      <c r="AL590" s="246"/>
      <c r="AS590" s="228"/>
      <c r="AT590" s="228"/>
      <c r="AU590" s="228"/>
      <c r="AV590" s="228"/>
      <c r="AW590" s="228"/>
      <c r="AX590" s="228"/>
      <c r="AY590" s="228"/>
      <c r="AZ590" s="228"/>
    </row>
    <row r="591" spans="3:55" x14ac:dyDescent="0.2">
      <c r="C591" s="14"/>
      <c r="D591" s="14"/>
      <c r="T591" s="286"/>
      <c r="U591" s="286"/>
      <c r="V591" s="286"/>
      <c r="W591" s="286"/>
      <c r="X591" s="286"/>
      <c r="Y591" s="286"/>
      <c r="Z591" s="286"/>
      <c r="AA591" s="286"/>
      <c r="AB591" s="286"/>
      <c r="AC591" s="286"/>
      <c r="AD591" s="286"/>
      <c r="AF591" s="228"/>
      <c r="AG591" s="228"/>
      <c r="AH591" s="228"/>
      <c r="AI591" s="228"/>
      <c r="AJ591" s="228"/>
      <c r="AL591" s="246"/>
      <c r="AS591" s="228"/>
      <c r="AT591" s="228"/>
      <c r="AU591" s="228"/>
      <c r="AV591" s="228"/>
      <c r="AW591" s="228"/>
      <c r="AX591" s="228"/>
      <c r="AY591" s="228"/>
      <c r="AZ591" s="228"/>
    </row>
    <row r="592" spans="3:55" x14ac:dyDescent="0.2">
      <c r="C592" s="14"/>
      <c r="D592" s="14"/>
      <c r="T592" s="286"/>
      <c r="U592" s="286"/>
      <c r="V592" s="286"/>
      <c r="W592" s="286"/>
      <c r="X592" s="286"/>
      <c r="Y592" s="286"/>
      <c r="Z592" s="286"/>
      <c r="AA592" s="286"/>
      <c r="AB592" s="286"/>
      <c r="AC592" s="286"/>
      <c r="AD592" s="286"/>
      <c r="AF592" s="228"/>
      <c r="AG592" s="228"/>
      <c r="AH592" s="228"/>
      <c r="AI592" s="228"/>
      <c r="AJ592" s="228"/>
      <c r="AL592" s="246"/>
      <c r="AS592" s="228"/>
      <c r="AT592" s="228"/>
      <c r="AU592" s="228"/>
      <c r="AV592" s="228"/>
      <c r="AW592" s="228"/>
      <c r="AX592" s="228"/>
      <c r="AY592" s="228"/>
      <c r="AZ592" s="228"/>
    </row>
    <row r="593" spans="3:69" x14ac:dyDescent="0.2">
      <c r="C593" s="14"/>
      <c r="D593" s="14"/>
      <c r="T593" s="286"/>
      <c r="U593" s="286"/>
      <c r="V593" s="286"/>
      <c r="W593" s="286"/>
      <c r="X593" s="286"/>
      <c r="Y593" s="286"/>
      <c r="Z593" s="286"/>
      <c r="AA593" s="286"/>
      <c r="AB593" s="286"/>
      <c r="AC593" s="286"/>
      <c r="AD593" s="286"/>
      <c r="AF593" s="228"/>
      <c r="AG593" s="228"/>
      <c r="AH593" s="228"/>
      <c r="AI593" s="228"/>
      <c r="AJ593" s="228"/>
      <c r="AL593" s="246"/>
      <c r="AS593" s="228"/>
      <c r="AT593" s="228"/>
      <c r="AU593" s="228"/>
      <c r="AV593" s="228"/>
      <c r="AW593" s="228"/>
      <c r="AX593" s="228"/>
      <c r="AY593" s="228"/>
      <c r="AZ593" s="228"/>
    </row>
    <row r="594" spans="3:69" x14ac:dyDescent="0.2">
      <c r="C594" s="14"/>
      <c r="D594" s="14"/>
      <c r="T594" s="286"/>
      <c r="U594" s="286"/>
      <c r="V594" s="286"/>
      <c r="W594" s="286"/>
      <c r="X594" s="286"/>
      <c r="Y594" s="286"/>
      <c r="Z594" s="286"/>
      <c r="AA594" s="286"/>
      <c r="AB594" s="286"/>
      <c r="AC594" s="286"/>
      <c r="AD594" s="286"/>
      <c r="AF594" s="228"/>
      <c r="AG594" s="228"/>
      <c r="AH594" s="228"/>
      <c r="AI594" s="228"/>
      <c r="AJ594" s="228"/>
      <c r="AL594" s="246"/>
      <c r="AS594" s="228"/>
      <c r="AT594" s="228"/>
      <c r="AU594" s="228"/>
      <c r="AV594" s="228"/>
      <c r="AW594" s="228"/>
      <c r="AX594" s="228"/>
      <c r="AY594" s="228"/>
      <c r="AZ594" s="228"/>
    </row>
    <row r="595" spans="3:69" x14ac:dyDescent="0.2">
      <c r="C595" s="14"/>
      <c r="D595" s="14"/>
      <c r="T595" s="286"/>
      <c r="U595" s="286"/>
      <c r="V595" s="286"/>
      <c r="W595" s="286"/>
      <c r="X595" s="286"/>
      <c r="Y595" s="286"/>
      <c r="Z595" s="286"/>
      <c r="AA595" s="286"/>
      <c r="AB595" s="286"/>
      <c r="AC595" s="286"/>
      <c r="AD595" s="286"/>
      <c r="AF595" s="228"/>
      <c r="AG595" s="228"/>
      <c r="AH595" s="228"/>
      <c r="AI595" s="228"/>
      <c r="AJ595" s="228"/>
      <c r="AL595" s="246"/>
      <c r="AS595" s="228"/>
      <c r="AT595" s="228"/>
      <c r="AU595" s="228"/>
      <c r="AV595" s="228"/>
      <c r="AW595" s="228"/>
      <c r="AX595" s="228"/>
      <c r="AY595" s="228"/>
      <c r="AZ595" s="228"/>
    </row>
    <row r="596" spans="3:69" x14ac:dyDescent="0.2">
      <c r="C596" s="14"/>
      <c r="D596" s="14"/>
      <c r="T596" s="286"/>
      <c r="U596" s="286"/>
      <c r="V596" s="286"/>
      <c r="W596" s="286"/>
      <c r="X596" s="286"/>
      <c r="Y596" s="286"/>
      <c r="Z596" s="286"/>
      <c r="AA596" s="286"/>
      <c r="AB596" s="286"/>
      <c r="AC596" s="286"/>
      <c r="AD596" s="286"/>
      <c r="AF596" s="228"/>
      <c r="AG596" s="228"/>
      <c r="AH596" s="228"/>
      <c r="AI596" s="228"/>
      <c r="AJ596" s="228"/>
      <c r="AL596" s="246"/>
      <c r="AS596" s="228"/>
      <c r="AT596" s="228"/>
      <c r="AU596" s="228"/>
      <c r="AV596" s="228"/>
      <c r="AW596" s="228"/>
      <c r="AX596" s="228"/>
      <c r="AY596" s="228"/>
      <c r="AZ596" s="228"/>
    </row>
    <row r="597" spans="3:69" x14ac:dyDescent="0.2">
      <c r="C597" s="14"/>
      <c r="D597" s="14"/>
      <c r="T597" s="286"/>
      <c r="U597" s="286"/>
      <c r="V597" s="286"/>
      <c r="W597" s="286"/>
      <c r="X597" s="286"/>
      <c r="Y597" s="286"/>
      <c r="Z597" s="286"/>
      <c r="AA597" s="286"/>
      <c r="AB597" s="286"/>
      <c r="AC597" s="286"/>
      <c r="AD597" s="286"/>
      <c r="AF597" s="228"/>
      <c r="AG597" s="228"/>
      <c r="AH597" s="228"/>
      <c r="AI597" s="228"/>
      <c r="AJ597" s="228"/>
      <c r="AL597" s="246"/>
      <c r="AS597" s="228"/>
      <c r="AT597" s="228"/>
      <c r="AU597" s="228"/>
      <c r="AV597" s="228"/>
      <c r="AW597" s="228"/>
      <c r="AX597" s="228"/>
      <c r="AY597" s="228"/>
      <c r="AZ597" s="228"/>
    </row>
    <row r="598" spans="3:69" x14ac:dyDescent="0.2">
      <c r="C598" s="14"/>
      <c r="D598" s="14"/>
      <c r="T598" s="286"/>
      <c r="U598" s="286"/>
      <c r="V598" s="286"/>
      <c r="W598" s="286"/>
      <c r="X598" s="286"/>
      <c r="Y598" s="286"/>
      <c r="Z598" s="286"/>
      <c r="AA598" s="286"/>
      <c r="AB598" s="286"/>
      <c r="AC598" s="286"/>
      <c r="AD598" s="286"/>
      <c r="AF598" s="228"/>
      <c r="AG598" s="228"/>
      <c r="AH598" s="228"/>
      <c r="AI598" s="228"/>
      <c r="AJ598" s="228"/>
      <c r="AL598" s="246"/>
      <c r="AS598" s="228"/>
      <c r="AT598" s="228"/>
      <c r="AU598" s="228"/>
      <c r="AV598" s="228"/>
      <c r="AW598" s="228"/>
      <c r="AX598" s="228"/>
      <c r="AY598" s="228"/>
      <c r="AZ598" s="228"/>
    </row>
    <row r="599" spans="3:69" x14ac:dyDescent="0.2">
      <c r="C599" s="14"/>
      <c r="D599" s="14"/>
      <c r="T599" s="286"/>
      <c r="U599" s="286"/>
      <c r="V599" s="286"/>
      <c r="W599" s="286"/>
      <c r="X599" s="286"/>
      <c r="Y599" s="286"/>
      <c r="Z599" s="286"/>
      <c r="AA599" s="286"/>
      <c r="AB599" s="286"/>
      <c r="AC599" s="286"/>
      <c r="AD599" s="286"/>
      <c r="AF599" s="228"/>
      <c r="AG599" s="228"/>
      <c r="AH599" s="228"/>
      <c r="AI599" s="228"/>
      <c r="AJ599" s="228"/>
      <c r="AL599" s="246"/>
      <c r="AS599" s="228"/>
      <c r="AT599" s="228"/>
      <c r="AU599" s="228"/>
      <c r="AV599" s="228"/>
      <c r="AW599" s="228"/>
      <c r="AX599" s="228"/>
      <c r="AY599" s="228"/>
      <c r="AZ599" s="228"/>
    </row>
    <row r="600" spans="3:69" x14ac:dyDescent="0.2">
      <c r="C600" s="14"/>
      <c r="D600" s="14"/>
      <c r="T600" s="286"/>
      <c r="U600" s="286"/>
      <c r="V600" s="286"/>
      <c r="W600" s="286"/>
      <c r="X600" s="286"/>
      <c r="Y600" s="286"/>
      <c r="Z600" s="286"/>
      <c r="AA600" s="286"/>
      <c r="AB600" s="286"/>
      <c r="AC600" s="286"/>
      <c r="AD600" s="286"/>
      <c r="AF600" s="228"/>
      <c r="AG600" s="228"/>
      <c r="AH600" s="228"/>
      <c r="AI600" s="228"/>
      <c r="AJ600" s="228"/>
      <c r="AL600" s="246"/>
      <c r="AS600" s="228"/>
      <c r="AT600" s="228"/>
      <c r="AU600" s="228"/>
      <c r="AV600" s="228"/>
      <c r="AW600" s="228"/>
      <c r="AX600" s="228"/>
      <c r="AY600" s="228"/>
      <c r="AZ600" s="228"/>
      <c r="BA600" s="228"/>
      <c r="BB600" s="228"/>
      <c r="BC600" s="228"/>
      <c r="BD600" s="228"/>
      <c r="BE600" s="228"/>
      <c r="BF600" s="228"/>
      <c r="BG600" s="228"/>
      <c r="BH600" s="228"/>
      <c r="BI600" s="228"/>
      <c r="BJ600" s="228"/>
      <c r="BK600" s="228"/>
      <c r="BL600" s="228"/>
      <c r="BM600" s="228"/>
      <c r="BN600" s="228"/>
      <c r="BO600" s="228"/>
      <c r="BP600" s="228"/>
      <c r="BQ600" s="228"/>
    </row>
    <row r="601" spans="3:69" x14ac:dyDescent="0.2">
      <c r="C601" s="14"/>
      <c r="D601" s="14"/>
      <c r="T601" s="286"/>
      <c r="U601" s="286"/>
      <c r="V601" s="286"/>
      <c r="W601" s="286"/>
      <c r="X601" s="286"/>
      <c r="Y601" s="286"/>
      <c r="Z601" s="286"/>
      <c r="AA601" s="286"/>
      <c r="AB601" s="286"/>
      <c r="AC601" s="286"/>
      <c r="AD601" s="286"/>
      <c r="AF601" s="228"/>
      <c r="AG601" s="228"/>
      <c r="AH601" s="228"/>
      <c r="AI601" s="228"/>
      <c r="AJ601" s="228"/>
      <c r="AL601" s="246"/>
      <c r="AS601" s="228"/>
      <c r="AT601" s="228"/>
      <c r="AU601" s="228"/>
      <c r="AV601" s="228"/>
      <c r="AW601" s="228"/>
      <c r="AX601" s="228"/>
      <c r="AY601" s="228"/>
      <c r="AZ601" s="228"/>
    </row>
    <row r="602" spans="3:69" x14ac:dyDescent="0.2">
      <c r="C602" s="14"/>
      <c r="D602" s="14"/>
      <c r="T602" s="286"/>
      <c r="U602" s="286"/>
      <c r="V602" s="286"/>
      <c r="W602" s="286"/>
      <c r="X602" s="286"/>
      <c r="Y602" s="286"/>
      <c r="Z602" s="286"/>
      <c r="AA602" s="286"/>
      <c r="AB602" s="286"/>
      <c r="AC602" s="286"/>
      <c r="AD602" s="286"/>
      <c r="AF602" s="228"/>
      <c r="AG602" s="228"/>
      <c r="AH602" s="228"/>
      <c r="AI602" s="228"/>
      <c r="AJ602" s="228"/>
      <c r="AL602" s="246"/>
      <c r="AS602" s="228"/>
      <c r="AT602" s="228"/>
      <c r="AU602" s="228"/>
      <c r="AV602" s="228"/>
      <c r="AW602" s="228"/>
      <c r="AX602" s="228"/>
      <c r="AY602" s="228"/>
      <c r="AZ602" s="228"/>
    </row>
    <row r="603" spans="3:69" x14ac:dyDescent="0.2">
      <c r="C603" s="14"/>
      <c r="D603" s="14"/>
      <c r="T603" s="286"/>
      <c r="U603" s="286"/>
      <c r="V603" s="286"/>
      <c r="W603" s="286"/>
      <c r="X603" s="286"/>
      <c r="Y603" s="286"/>
      <c r="Z603" s="286"/>
      <c r="AA603" s="286"/>
      <c r="AB603" s="286"/>
      <c r="AC603" s="286"/>
      <c r="AD603" s="286"/>
      <c r="AF603" s="228"/>
      <c r="AG603" s="228"/>
      <c r="AH603" s="228"/>
      <c r="AI603" s="228"/>
      <c r="AJ603" s="228"/>
      <c r="AL603" s="246"/>
      <c r="AS603" s="228"/>
      <c r="AT603" s="228"/>
      <c r="AU603" s="228"/>
      <c r="AV603" s="228"/>
      <c r="AW603" s="228"/>
      <c r="AX603" s="228"/>
      <c r="AY603" s="228"/>
      <c r="AZ603" s="228"/>
    </row>
    <row r="604" spans="3:69" x14ac:dyDescent="0.2">
      <c r="C604" s="14"/>
      <c r="D604" s="14"/>
      <c r="T604" s="286"/>
      <c r="U604" s="286"/>
      <c r="V604" s="286"/>
      <c r="W604" s="286"/>
      <c r="X604" s="286"/>
      <c r="Y604" s="286"/>
      <c r="Z604" s="286"/>
      <c r="AA604" s="286"/>
      <c r="AB604" s="286"/>
      <c r="AC604" s="286"/>
      <c r="AD604" s="286"/>
      <c r="AF604" s="228"/>
      <c r="AG604" s="228"/>
      <c r="AH604" s="228"/>
      <c r="AI604" s="228"/>
      <c r="AJ604" s="228"/>
      <c r="AL604" s="246"/>
      <c r="AS604" s="228"/>
      <c r="AT604" s="228"/>
      <c r="AU604" s="228"/>
      <c r="AV604" s="228"/>
      <c r="AW604" s="228"/>
      <c r="AX604" s="228"/>
      <c r="AY604" s="228"/>
      <c r="AZ604" s="228"/>
    </row>
    <row r="605" spans="3:69" x14ac:dyDescent="0.2">
      <c r="C605" s="14"/>
      <c r="D605" s="14"/>
      <c r="T605" s="286"/>
      <c r="U605" s="286"/>
      <c r="V605" s="286"/>
      <c r="W605" s="286"/>
      <c r="X605" s="286"/>
      <c r="Y605" s="286"/>
      <c r="Z605" s="286"/>
      <c r="AA605" s="286"/>
      <c r="AB605" s="286"/>
      <c r="AC605" s="286"/>
      <c r="AD605" s="286"/>
      <c r="AF605" s="228"/>
      <c r="AG605" s="228"/>
      <c r="AH605" s="228"/>
      <c r="AI605" s="228"/>
      <c r="AJ605" s="228"/>
      <c r="AL605" s="246"/>
      <c r="AS605" s="228"/>
      <c r="AT605" s="228"/>
      <c r="AU605" s="228"/>
      <c r="AV605" s="228"/>
      <c r="AW605" s="228"/>
      <c r="AX605" s="228"/>
      <c r="AY605" s="228"/>
      <c r="AZ605" s="228"/>
    </row>
    <row r="606" spans="3:69" x14ac:dyDescent="0.2">
      <c r="C606" s="14"/>
      <c r="D606" s="14"/>
      <c r="T606" s="286"/>
      <c r="U606" s="286"/>
      <c r="V606" s="286"/>
      <c r="W606" s="286"/>
      <c r="X606" s="286"/>
      <c r="Y606" s="286"/>
      <c r="Z606" s="286"/>
      <c r="AA606" s="286"/>
      <c r="AB606" s="286"/>
      <c r="AC606" s="286"/>
      <c r="AD606" s="286"/>
      <c r="AF606" s="228"/>
      <c r="AG606" s="228"/>
      <c r="AH606" s="228"/>
      <c r="AI606" s="228"/>
      <c r="AJ606" s="228"/>
      <c r="AL606" s="246"/>
      <c r="AS606" s="228"/>
      <c r="AT606" s="228"/>
      <c r="AU606" s="228"/>
      <c r="AV606" s="228"/>
      <c r="AW606" s="228"/>
      <c r="AX606" s="228"/>
      <c r="AY606" s="228"/>
      <c r="AZ606" s="228"/>
    </row>
    <row r="607" spans="3:69" x14ac:dyDescent="0.2">
      <c r="C607" s="14"/>
      <c r="D607" s="14"/>
      <c r="T607" s="286"/>
      <c r="U607" s="286"/>
      <c r="V607" s="286"/>
      <c r="W607" s="286"/>
      <c r="X607" s="286"/>
      <c r="Y607" s="286"/>
      <c r="Z607" s="286"/>
      <c r="AA607" s="286"/>
      <c r="AB607" s="286"/>
      <c r="AC607" s="286"/>
      <c r="AD607" s="286"/>
      <c r="AF607" s="228"/>
      <c r="AG607" s="228"/>
      <c r="AH607" s="228"/>
      <c r="AI607" s="228"/>
      <c r="AJ607" s="228"/>
      <c r="AL607" s="246"/>
      <c r="AS607" s="228"/>
      <c r="AT607" s="228"/>
      <c r="AU607" s="228"/>
      <c r="AV607" s="228"/>
      <c r="AW607" s="228"/>
      <c r="AX607" s="228"/>
      <c r="AY607" s="228"/>
      <c r="AZ607" s="228"/>
    </row>
    <row r="608" spans="3:69" x14ac:dyDescent="0.2">
      <c r="C608" s="14"/>
      <c r="D608" s="14"/>
      <c r="T608" s="286"/>
      <c r="U608" s="286"/>
      <c r="V608" s="286"/>
      <c r="W608" s="286"/>
      <c r="X608" s="286"/>
      <c r="Y608" s="286"/>
      <c r="Z608" s="286"/>
      <c r="AA608" s="286"/>
      <c r="AB608" s="286"/>
      <c r="AC608" s="286"/>
      <c r="AD608" s="286"/>
      <c r="AF608" s="228"/>
      <c r="AG608" s="228"/>
      <c r="AH608" s="228"/>
      <c r="AI608" s="228"/>
      <c r="AJ608" s="228"/>
      <c r="AL608" s="246"/>
      <c r="AS608" s="228"/>
      <c r="AT608" s="228"/>
      <c r="AU608" s="228"/>
      <c r="AV608" s="228"/>
      <c r="AW608" s="228"/>
      <c r="AX608" s="228"/>
      <c r="AY608" s="228"/>
      <c r="AZ608" s="228"/>
    </row>
    <row r="609" spans="3:69" x14ac:dyDescent="0.2">
      <c r="C609" s="14"/>
      <c r="D609" s="14"/>
      <c r="T609" s="286"/>
      <c r="U609" s="286"/>
      <c r="V609" s="286"/>
      <c r="W609" s="286"/>
      <c r="X609" s="286"/>
      <c r="Y609" s="286"/>
      <c r="Z609" s="286"/>
      <c r="AA609" s="286"/>
      <c r="AB609" s="286"/>
      <c r="AC609" s="286"/>
      <c r="AD609" s="286"/>
      <c r="AF609" s="228"/>
      <c r="AG609" s="228"/>
      <c r="AH609" s="228"/>
      <c r="AI609" s="228"/>
      <c r="AJ609" s="228"/>
      <c r="AL609" s="246"/>
      <c r="AS609" s="228"/>
      <c r="AT609" s="228"/>
      <c r="AU609" s="228"/>
      <c r="AV609" s="228"/>
      <c r="AW609" s="228"/>
      <c r="AX609" s="228"/>
      <c r="AY609" s="228"/>
      <c r="AZ609" s="228"/>
      <c r="BA609" s="228"/>
    </row>
    <row r="610" spans="3:69" x14ac:dyDescent="0.2">
      <c r="C610" s="14"/>
      <c r="D610" s="14"/>
      <c r="T610" s="286"/>
      <c r="U610" s="286"/>
      <c r="V610" s="286"/>
      <c r="W610" s="286"/>
      <c r="X610" s="286"/>
      <c r="Y610" s="286"/>
      <c r="Z610" s="286"/>
      <c r="AA610" s="286"/>
      <c r="AB610" s="286"/>
      <c r="AC610" s="286"/>
      <c r="AD610" s="286"/>
      <c r="AF610" s="228"/>
      <c r="AG610" s="228"/>
      <c r="AH610" s="228"/>
      <c r="AI610" s="228"/>
      <c r="AJ610" s="228"/>
      <c r="AL610" s="246"/>
      <c r="AS610" s="228"/>
      <c r="AT610" s="228"/>
      <c r="AU610" s="228"/>
      <c r="AV610" s="228"/>
      <c r="AW610" s="228"/>
      <c r="AX610" s="228"/>
      <c r="AY610" s="228"/>
      <c r="AZ610" s="228"/>
    </row>
    <row r="611" spans="3:69" x14ac:dyDescent="0.2">
      <c r="C611" s="14"/>
      <c r="D611" s="14"/>
      <c r="T611" s="286"/>
      <c r="U611" s="286"/>
      <c r="V611" s="286"/>
      <c r="W611" s="286"/>
      <c r="X611" s="286"/>
      <c r="Y611" s="286"/>
      <c r="Z611" s="286"/>
      <c r="AA611" s="286"/>
      <c r="AB611" s="286"/>
      <c r="AC611" s="286"/>
      <c r="AD611" s="286"/>
      <c r="AF611" s="228"/>
      <c r="AG611" s="228"/>
      <c r="AH611" s="228"/>
      <c r="AI611" s="228"/>
      <c r="AJ611" s="228"/>
      <c r="AL611" s="246"/>
      <c r="AS611" s="228"/>
      <c r="AT611" s="228"/>
      <c r="AU611" s="228"/>
      <c r="AV611" s="228"/>
      <c r="AW611" s="228"/>
      <c r="AX611" s="228"/>
      <c r="AY611" s="228"/>
      <c r="AZ611" s="228"/>
    </row>
    <row r="612" spans="3:69" x14ac:dyDescent="0.2">
      <c r="C612" s="14"/>
      <c r="D612" s="14"/>
      <c r="T612" s="286"/>
      <c r="U612" s="286"/>
      <c r="V612" s="286"/>
      <c r="W612" s="286"/>
      <c r="X612" s="286"/>
      <c r="Y612" s="286"/>
      <c r="Z612" s="286"/>
      <c r="AA612" s="286"/>
      <c r="AB612" s="286"/>
      <c r="AC612" s="286"/>
      <c r="AD612" s="286"/>
      <c r="AF612" s="228"/>
      <c r="AG612" s="228"/>
      <c r="AH612" s="228"/>
      <c r="AI612" s="228"/>
      <c r="AJ612" s="228"/>
      <c r="AL612" s="246"/>
      <c r="AS612" s="228"/>
      <c r="AT612" s="228"/>
      <c r="AU612" s="228"/>
      <c r="AV612" s="228"/>
      <c r="AW612" s="228"/>
      <c r="AX612" s="228"/>
      <c r="AY612" s="228"/>
      <c r="AZ612" s="228"/>
    </row>
    <row r="613" spans="3:69" x14ac:dyDescent="0.2">
      <c r="C613" s="14"/>
      <c r="D613" s="14"/>
      <c r="T613" s="286"/>
      <c r="U613" s="286"/>
      <c r="V613" s="286"/>
      <c r="W613" s="286"/>
      <c r="X613" s="286"/>
      <c r="Y613" s="286"/>
      <c r="Z613" s="286"/>
      <c r="AA613" s="286"/>
      <c r="AB613" s="286"/>
      <c r="AC613" s="286"/>
      <c r="AD613" s="286"/>
      <c r="AF613" s="228"/>
      <c r="AG613" s="228"/>
      <c r="AH613" s="228"/>
      <c r="AI613" s="228"/>
      <c r="AJ613" s="228"/>
      <c r="AL613" s="246"/>
      <c r="AS613" s="228"/>
      <c r="AT613" s="228"/>
      <c r="AU613" s="228"/>
      <c r="AV613" s="228"/>
      <c r="AW613" s="228"/>
      <c r="AX613" s="228"/>
      <c r="AY613" s="228"/>
      <c r="AZ613" s="228"/>
      <c r="BA613" s="228"/>
      <c r="BB613" s="228"/>
      <c r="BC613" s="228"/>
      <c r="BD613" s="228"/>
      <c r="BE613" s="228"/>
      <c r="BF613" s="228"/>
      <c r="BG613" s="228"/>
      <c r="BH613" s="228"/>
      <c r="BI613" s="228"/>
      <c r="BJ613" s="228"/>
      <c r="BK613" s="228"/>
      <c r="BL613" s="228"/>
      <c r="BM613" s="228"/>
      <c r="BN613" s="228"/>
      <c r="BO613" s="228"/>
      <c r="BP613" s="228"/>
      <c r="BQ613" s="228"/>
    </row>
    <row r="614" spans="3:69" x14ac:dyDescent="0.2">
      <c r="C614" s="14"/>
      <c r="D614" s="14"/>
      <c r="T614" s="286"/>
      <c r="U614" s="286"/>
      <c r="V614" s="286"/>
      <c r="W614" s="286"/>
      <c r="X614" s="286"/>
      <c r="Y614" s="286"/>
      <c r="Z614" s="286"/>
      <c r="AA614" s="286"/>
      <c r="AB614" s="286"/>
      <c r="AC614" s="286"/>
      <c r="AD614" s="286"/>
      <c r="AF614" s="228"/>
      <c r="AG614" s="228"/>
      <c r="AH614" s="228"/>
      <c r="AI614" s="228"/>
      <c r="AJ614" s="228"/>
      <c r="AL614" s="246"/>
      <c r="AS614" s="228"/>
      <c r="AT614" s="228"/>
      <c r="AU614" s="228"/>
      <c r="AV614" s="228"/>
      <c r="AW614" s="228"/>
      <c r="AX614" s="228"/>
      <c r="AY614" s="228"/>
      <c r="AZ614" s="228"/>
    </row>
    <row r="615" spans="3:69" x14ac:dyDescent="0.2">
      <c r="C615" s="14"/>
      <c r="D615" s="14"/>
      <c r="T615" s="286"/>
      <c r="U615" s="286"/>
      <c r="V615" s="286"/>
      <c r="W615" s="286"/>
      <c r="X615" s="286"/>
      <c r="Y615" s="286"/>
      <c r="Z615" s="286"/>
      <c r="AA615" s="286"/>
      <c r="AB615" s="286"/>
      <c r="AC615" s="286"/>
      <c r="AD615" s="286"/>
      <c r="AF615" s="228"/>
      <c r="AG615" s="228"/>
      <c r="AH615" s="228"/>
      <c r="AI615" s="228"/>
      <c r="AJ615" s="228"/>
      <c r="AL615" s="246"/>
      <c r="AS615" s="228"/>
      <c r="AT615" s="228"/>
      <c r="AU615" s="228"/>
      <c r="AV615" s="228"/>
      <c r="AW615" s="228"/>
      <c r="AX615" s="228"/>
      <c r="AY615" s="228"/>
      <c r="AZ615" s="228"/>
    </row>
    <row r="616" spans="3:69" x14ac:dyDescent="0.2">
      <c r="C616" s="14"/>
      <c r="D616" s="14"/>
      <c r="T616" s="286"/>
      <c r="U616" s="286"/>
      <c r="V616" s="286"/>
      <c r="W616" s="286"/>
      <c r="X616" s="286"/>
      <c r="Y616" s="286"/>
      <c r="Z616" s="286"/>
      <c r="AA616" s="286"/>
      <c r="AB616" s="286"/>
      <c r="AC616" s="286"/>
      <c r="AD616" s="286"/>
      <c r="AF616" s="228"/>
      <c r="AG616" s="228"/>
      <c r="AH616" s="228"/>
      <c r="AI616" s="228"/>
      <c r="AJ616" s="228"/>
      <c r="AL616" s="246"/>
      <c r="AS616" s="228"/>
      <c r="AT616" s="228"/>
      <c r="AU616" s="228"/>
      <c r="AV616" s="228"/>
      <c r="AW616" s="228"/>
      <c r="AX616" s="228"/>
      <c r="AY616" s="228"/>
      <c r="AZ616" s="228"/>
    </row>
    <row r="617" spans="3:69" x14ac:dyDescent="0.2">
      <c r="C617" s="14"/>
      <c r="D617" s="14"/>
      <c r="T617" s="286"/>
      <c r="U617" s="286"/>
      <c r="V617" s="286"/>
      <c r="W617" s="286"/>
      <c r="X617" s="286"/>
      <c r="Y617" s="286"/>
      <c r="Z617" s="286"/>
      <c r="AA617" s="286"/>
      <c r="AB617" s="286"/>
      <c r="AC617" s="286"/>
      <c r="AD617" s="286"/>
      <c r="AF617" s="228"/>
      <c r="AG617" s="228"/>
      <c r="AH617" s="228"/>
      <c r="AI617" s="228"/>
      <c r="AJ617" s="228"/>
      <c r="AL617" s="246"/>
      <c r="AS617" s="228"/>
      <c r="AT617" s="228"/>
      <c r="AU617" s="228"/>
      <c r="AV617" s="228"/>
      <c r="AW617" s="228"/>
      <c r="AX617" s="228"/>
      <c r="AY617" s="228"/>
      <c r="AZ617" s="228"/>
    </row>
    <row r="618" spans="3:69" x14ac:dyDescent="0.2">
      <c r="C618" s="14"/>
      <c r="D618" s="14"/>
      <c r="T618" s="286"/>
      <c r="U618" s="286"/>
      <c r="V618" s="286"/>
      <c r="W618" s="286"/>
      <c r="X618" s="286"/>
      <c r="Y618" s="286"/>
      <c r="Z618" s="286"/>
      <c r="AA618" s="286"/>
      <c r="AB618" s="286"/>
      <c r="AC618" s="286"/>
      <c r="AD618" s="286"/>
      <c r="AF618" s="228"/>
      <c r="AG618" s="228"/>
      <c r="AH618" s="228"/>
      <c r="AI618" s="228"/>
      <c r="AJ618" s="228"/>
      <c r="AL618" s="246"/>
      <c r="AS618" s="228"/>
      <c r="AT618" s="228"/>
      <c r="AU618" s="228"/>
      <c r="AV618" s="228"/>
      <c r="AW618" s="228"/>
      <c r="AX618" s="228"/>
      <c r="AY618" s="228"/>
      <c r="AZ618" s="228"/>
    </row>
    <row r="619" spans="3:69" x14ac:dyDescent="0.2">
      <c r="C619" s="14"/>
      <c r="D619" s="14"/>
      <c r="T619" s="286"/>
      <c r="U619" s="286"/>
      <c r="V619" s="286"/>
      <c r="W619" s="286"/>
      <c r="X619" s="286"/>
      <c r="Y619" s="286"/>
      <c r="Z619" s="286"/>
      <c r="AA619" s="286"/>
      <c r="AB619" s="286"/>
      <c r="AC619" s="286"/>
      <c r="AD619" s="286"/>
      <c r="AF619" s="228"/>
      <c r="AG619" s="228"/>
      <c r="AH619" s="228"/>
      <c r="AI619" s="228"/>
      <c r="AJ619" s="228"/>
      <c r="AL619" s="246"/>
      <c r="AS619" s="228"/>
      <c r="AT619" s="228"/>
      <c r="AU619" s="228"/>
      <c r="AV619" s="228"/>
      <c r="AW619" s="228"/>
      <c r="AX619" s="228"/>
      <c r="AY619" s="228"/>
      <c r="AZ619" s="228"/>
    </row>
    <row r="620" spans="3:69" x14ac:dyDescent="0.2">
      <c r="C620" s="14"/>
      <c r="D620" s="14"/>
      <c r="T620" s="286"/>
      <c r="U620" s="286"/>
      <c r="V620" s="286"/>
      <c r="W620" s="286"/>
      <c r="X620" s="286"/>
      <c r="Y620" s="286"/>
      <c r="Z620" s="286"/>
      <c r="AA620" s="286"/>
      <c r="AB620" s="286"/>
      <c r="AC620" s="286"/>
      <c r="AD620" s="286"/>
      <c r="AF620" s="228"/>
      <c r="AG620" s="228"/>
      <c r="AH620" s="228"/>
      <c r="AI620" s="228"/>
      <c r="AJ620" s="228"/>
      <c r="AL620" s="246"/>
      <c r="AS620" s="228"/>
      <c r="AT620" s="228"/>
      <c r="AU620" s="228"/>
      <c r="AV620" s="228"/>
      <c r="AW620" s="228"/>
      <c r="AX620" s="228"/>
      <c r="AY620" s="228"/>
      <c r="AZ620" s="228"/>
    </row>
    <row r="621" spans="3:69" x14ac:dyDescent="0.2">
      <c r="C621" s="14"/>
      <c r="D621" s="14"/>
      <c r="T621" s="286"/>
      <c r="U621" s="286"/>
      <c r="V621" s="286"/>
      <c r="W621" s="286"/>
      <c r="X621" s="286"/>
      <c r="Y621" s="286"/>
      <c r="Z621" s="286"/>
      <c r="AA621" s="286"/>
      <c r="AB621" s="286"/>
      <c r="AC621" s="286"/>
      <c r="AD621" s="286"/>
      <c r="AF621" s="228"/>
      <c r="AG621" s="228"/>
      <c r="AH621" s="228"/>
      <c r="AI621" s="228"/>
      <c r="AJ621" s="228"/>
      <c r="AL621" s="246"/>
      <c r="AS621" s="228"/>
      <c r="AT621" s="228"/>
      <c r="AU621" s="228"/>
      <c r="AV621" s="228"/>
      <c r="AW621" s="228"/>
      <c r="AX621" s="228"/>
      <c r="AY621" s="228"/>
      <c r="AZ621" s="228"/>
      <c r="BA621" s="228"/>
      <c r="BB621" s="228"/>
      <c r="BC621" s="228"/>
      <c r="BD621" s="228"/>
      <c r="BE621" s="228"/>
      <c r="BF621" s="228"/>
      <c r="BG621" s="228"/>
      <c r="BH621" s="228"/>
      <c r="BI621" s="228"/>
      <c r="BJ621" s="228"/>
      <c r="BK621" s="228"/>
      <c r="BL621" s="228"/>
      <c r="BM621" s="228"/>
      <c r="BN621" s="228"/>
      <c r="BO621" s="228"/>
      <c r="BP621" s="228"/>
      <c r="BQ621" s="228"/>
    </row>
    <row r="622" spans="3:69" x14ac:dyDescent="0.2">
      <c r="C622" s="14"/>
      <c r="D622" s="14"/>
      <c r="T622" s="286"/>
      <c r="U622" s="286"/>
      <c r="V622" s="286"/>
      <c r="W622" s="286"/>
      <c r="X622" s="286"/>
      <c r="Y622" s="286"/>
      <c r="Z622" s="286"/>
      <c r="AA622" s="286"/>
      <c r="AB622" s="286"/>
      <c r="AC622" s="286"/>
      <c r="AD622" s="286"/>
      <c r="AF622" s="228"/>
      <c r="AG622" s="228"/>
      <c r="AH622" s="228"/>
      <c r="AI622" s="228"/>
      <c r="AJ622" s="228"/>
      <c r="AL622" s="246"/>
      <c r="AS622" s="228"/>
      <c r="AT622" s="228"/>
      <c r="AU622" s="228"/>
      <c r="AV622" s="228"/>
      <c r="AW622" s="228"/>
      <c r="AX622" s="228"/>
      <c r="AY622" s="228"/>
      <c r="AZ622" s="228"/>
    </row>
    <row r="623" spans="3:69" x14ac:dyDescent="0.2">
      <c r="C623" s="14"/>
      <c r="D623" s="14"/>
      <c r="T623" s="286"/>
      <c r="U623" s="286"/>
      <c r="V623" s="286"/>
      <c r="W623" s="286"/>
      <c r="X623" s="286"/>
      <c r="Y623" s="286"/>
      <c r="Z623" s="286"/>
      <c r="AA623" s="286"/>
      <c r="AB623" s="286"/>
      <c r="AC623" s="286"/>
      <c r="AD623" s="286"/>
      <c r="AF623" s="228"/>
      <c r="AG623" s="228"/>
      <c r="AH623" s="228"/>
      <c r="AI623" s="228"/>
      <c r="AJ623" s="228"/>
      <c r="AL623" s="246"/>
      <c r="AS623" s="228"/>
      <c r="AT623" s="228"/>
      <c r="AU623" s="228"/>
      <c r="AV623" s="228"/>
      <c r="AW623" s="228"/>
      <c r="AX623" s="228"/>
      <c r="AY623" s="228"/>
      <c r="AZ623" s="228"/>
    </row>
    <row r="624" spans="3:69" x14ac:dyDescent="0.2">
      <c r="C624" s="14"/>
      <c r="D624" s="14"/>
      <c r="T624" s="286"/>
      <c r="U624" s="286"/>
      <c r="V624" s="286"/>
      <c r="W624" s="286"/>
      <c r="X624" s="286"/>
      <c r="Y624" s="286"/>
      <c r="Z624" s="286"/>
      <c r="AA624" s="286"/>
      <c r="AB624" s="286"/>
      <c r="AC624" s="286"/>
      <c r="AD624" s="286"/>
      <c r="AF624" s="228"/>
      <c r="AG624" s="228"/>
      <c r="AH624" s="228"/>
      <c r="AI624" s="228"/>
      <c r="AJ624" s="228"/>
      <c r="AL624" s="246"/>
      <c r="AS624" s="228"/>
      <c r="AT624" s="228"/>
      <c r="AU624" s="228"/>
      <c r="AV624" s="228"/>
      <c r="AW624" s="228"/>
      <c r="AX624" s="228"/>
      <c r="AY624" s="228"/>
      <c r="AZ624" s="228"/>
    </row>
    <row r="625" spans="3:53" x14ac:dyDescent="0.2">
      <c r="C625" s="14"/>
      <c r="D625" s="14"/>
      <c r="T625" s="286"/>
      <c r="U625" s="286"/>
      <c r="V625" s="286"/>
      <c r="W625" s="286"/>
      <c r="X625" s="286"/>
      <c r="Y625" s="286"/>
      <c r="Z625" s="286"/>
      <c r="AA625" s="286"/>
      <c r="AB625" s="286"/>
      <c r="AC625" s="286"/>
      <c r="AD625" s="286"/>
      <c r="AF625" s="228"/>
      <c r="AG625" s="228"/>
      <c r="AH625" s="228"/>
      <c r="AI625" s="228"/>
      <c r="AJ625" s="228"/>
      <c r="AL625" s="246"/>
      <c r="AS625" s="228"/>
      <c r="AT625" s="228"/>
      <c r="AU625" s="228"/>
      <c r="AV625" s="228"/>
      <c r="AW625" s="228"/>
      <c r="AX625" s="228"/>
      <c r="AY625" s="228"/>
      <c r="AZ625" s="228"/>
    </row>
    <row r="626" spans="3:53" x14ac:dyDescent="0.2">
      <c r="C626" s="14"/>
      <c r="D626" s="14"/>
      <c r="T626" s="286"/>
      <c r="U626" s="286"/>
      <c r="V626" s="286"/>
      <c r="W626" s="286"/>
      <c r="X626" s="286"/>
      <c r="Y626" s="286"/>
      <c r="Z626" s="286"/>
      <c r="AA626" s="286"/>
      <c r="AB626" s="286"/>
      <c r="AC626" s="286"/>
      <c r="AD626" s="286"/>
      <c r="AF626" s="228"/>
      <c r="AG626" s="228"/>
      <c r="AH626" s="228"/>
      <c r="AI626" s="228"/>
      <c r="AJ626" s="228"/>
      <c r="AL626" s="246"/>
      <c r="AS626" s="228"/>
      <c r="AT626" s="228"/>
      <c r="AU626" s="228"/>
      <c r="AV626" s="228"/>
      <c r="AW626" s="228"/>
      <c r="AX626" s="228"/>
      <c r="AY626" s="228"/>
      <c r="AZ626" s="228"/>
    </row>
    <row r="627" spans="3:53" x14ac:dyDescent="0.2">
      <c r="C627" s="14"/>
      <c r="D627" s="14"/>
      <c r="T627" s="286"/>
      <c r="U627" s="286"/>
      <c r="V627" s="286"/>
      <c r="W627" s="286"/>
      <c r="X627" s="286"/>
      <c r="Y627" s="286"/>
      <c r="Z627" s="286"/>
      <c r="AA627" s="286"/>
      <c r="AB627" s="286"/>
      <c r="AC627" s="286"/>
      <c r="AD627" s="286"/>
      <c r="AF627" s="228"/>
      <c r="AG627" s="228"/>
      <c r="AH627" s="228"/>
      <c r="AI627" s="228"/>
      <c r="AJ627" s="228"/>
      <c r="AL627" s="246"/>
      <c r="AS627" s="228"/>
      <c r="AT627" s="228"/>
      <c r="AU627" s="228"/>
      <c r="AV627" s="228"/>
      <c r="AW627" s="228"/>
      <c r="AX627" s="228"/>
      <c r="AY627" s="228"/>
      <c r="AZ627" s="228"/>
    </row>
    <row r="628" spans="3:53" x14ac:dyDescent="0.2">
      <c r="C628" s="14"/>
      <c r="D628" s="14"/>
      <c r="T628" s="286"/>
      <c r="U628" s="286"/>
      <c r="V628" s="286"/>
      <c r="W628" s="286"/>
      <c r="X628" s="286"/>
      <c r="Y628" s="286"/>
      <c r="Z628" s="286"/>
      <c r="AA628" s="286"/>
      <c r="AB628" s="286"/>
      <c r="AC628" s="286"/>
      <c r="AD628" s="286"/>
      <c r="AF628" s="228"/>
      <c r="AG628" s="228"/>
      <c r="AH628" s="228"/>
      <c r="AI628" s="228"/>
      <c r="AJ628" s="228"/>
      <c r="AL628" s="246"/>
      <c r="AS628" s="228"/>
      <c r="AT628" s="228"/>
      <c r="AU628" s="228"/>
      <c r="AV628" s="228"/>
      <c r="AW628" s="228"/>
      <c r="AX628" s="228"/>
      <c r="AY628" s="228"/>
      <c r="AZ628" s="228"/>
    </row>
    <row r="629" spans="3:53" x14ac:dyDescent="0.2">
      <c r="C629" s="14"/>
      <c r="D629" s="14"/>
      <c r="T629" s="286"/>
      <c r="U629" s="286"/>
      <c r="V629" s="286"/>
      <c r="W629" s="286"/>
      <c r="X629" s="286"/>
      <c r="Y629" s="286"/>
      <c r="Z629" s="286"/>
      <c r="AA629" s="286"/>
      <c r="AB629" s="286"/>
      <c r="AC629" s="286"/>
      <c r="AD629" s="286"/>
      <c r="AF629" s="228"/>
      <c r="AG629" s="228"/>
      <c r="AH629" s="228"/>
      <c r="AI629" s="228"/>
      <c r="AJ629" s="228"/>
      <c r="AL629" s="246"/>
      <c r="AS629" s="228"/>
      <c r="AT629" s="228"/>
      <c r="AU629" s="228"/>
      <c r="AV629" s="228"/>
      <c r="AW629" s="228"/>
      <c r="AX629" s="228"/>
      <c r="AY629" s="228"/>
      <c r="AZ629" s="228"/>
    </row>
    <row r="630" spans="3:53" x14ac:dyDescent="0.2">
      <c r="C630" s="14"/>
      <c r="D630" s="14"/>
      <c r="T630" s="286"/>
      <c r="U630" s="286"/>
      <c r="V630" s="286"/>
      <c r="W630" s="286"/>
      <c r="X630" s="286"/>
      <c r="Y630" s="286"/>
      <c r="Z630" s="286"/>
      <c r="AA630" s="286"/>
      <c r="AB630" s="286"/>
      <c r="AC630" s="286"/>
      <c r="AD630" s="286"/>
      <c r="AF630" s="228"/>
      <c r="AG630" s="228"/>
      <c r="AH630" s="228"/>
      <c r="AI630" s="228"/>
      <c r="AJ630" s="228"/>
      <c r="AL630" s="246"/>
      <c r="AS630" s="228"/>
      <c r="AT630" s="228"/>
      <c r="AU630" s="228"/>
      <c r="AV630" s="228"/>
      <c r="AW630" s="228"/>
      <c r="AX630" s="228"/>
      <c r="AY630" s="228"/>
      <c r="AZ630" s="228"/>
    </row>
    <row r="631" spans="3:53" x14ac:dyDescent="0.2">
      <c r="C631" s="14"/>
      <c r="D631" s="14"/>
      <c r="T631" s="286"/>
      <c r="U631" s="286"/>
      <c r="V631" s="286"/>
      <c r="W631" s="286"/>
      <c r="X631" s="286"/>
      <c r="Y631" s="286"/>
      <c r="Z631" s="286"/>
      <c r="AA631" s="286"/>
      <c r="AB631" s="286"/>
      <c r="AC631" s="286"/>
      <c r="AD631" s="286"/>
      <c r="AF631" s="228"/>
      <c r="AG631" s="228"/>
      <c r="AH631" s="228"/>
      <c r="AI631" s="228"/>
      <c r="AJ631" s="228"/>
      <c r="AL631" s="246"/>
      <c r="AS631" s="228"/>
      <c r="AT631" s="228"/>
      <c r="AU631" s="228"/>
      <c r="AV631" s="228"/>
      <c r="AW631" s="228"/>
      <c r="AX631" s="228"/>
      <c r="AY631" s="228"/>
      <c r="AZ631" s="228"/>
    </row>
    <row r="632" spans="3:53" x14ac:dyDescent="0.2">
      <c r="C632" s="14"/>
      <c r="D632" s="14"/>
      <c r="T632" s="286"/>
      <c r="U632" s="286"/>
      <c r="V632" s="286"/>
      <c r="W632" s="286"/>
      <c r="X632" s="286"/>
      <c r="Y632" s="286"/>
      <c r="Z632" s="286"/>
      <c r="AA632" s="286"/>
      <c r="AB632" s="286"/>
      <c r="AC632" s="286"/>
      <c r="AD632" s="286"/>
      <c r="AF632" s="228"/>
      <c r="AG632" s="228"/>
      <c r="AH632" s="228"/>
      <c r="AI632" s="228"/>
      <c r="AJ632" s="228"/>
      <c r="AL632" s="246"/>
      <c r="AS632" s="228"/>
      <c r="AT632" s="228"/>
      <c r="AU632" s="228"/>
      <c r="AV632" s="228"/>
      <c r="AW632" s="228"/>
      <c r="AX632" s="228"/>
      <c r="AY632" s="228"/>
      <c r="AZ632" s="228"/>
    </row>
    <row r="633" spans="3:53" x14ac:dyDescent="0.2">
      <c r="C633" s="14"/>
      <c r="D633" s="14"/>
      <c r="T633" s="286"/>
      <c r="U633" s="286"/>
      <c r="V633" s="286"/>
      <c r="W633" s="286"/>
      <c r="X633" s="286"/>
      <c r="Y633" s="286"/>
      <c r="Z633" s="286"/>
      <c r="AA633" s="286"/>
      <c r="AB633" s="286"/>
      <c r="AC633" s="286"/>
      <c r="AD633" s="286"/>
      <c r="AF633" s="228"/>
      <c r="AG633" s="228"/>
      <c r="AH633" s="228"/>
      <c r="AI633" s="228"/>
      <c r="AJ633" s="228"/>
      <c r="AL633" s="246"/>
      <c r="AS633" s="228"/>
      <c r="AT633" s="228"/>
      <c r="AU633" s="228"/>
      <c r="AV633" s="228"/>
      <c r="AW633" s="228"/>
      <c r="AX633" s="228"/>
      <c r="AY633" s="228"/>
      <c r="AZ633" s="228"/>
    </row>
    <row r="634" spans="3:53" x14ac:dyDescent="0.2">
      <c r="C634" s="14"/>
      <c r="D634" s="14"/>
      <c r="T634" s="286"/>
      <c r="U634" s="286"/>
      <c r="V634" s="286"/>
      <c r="W634" s="286"/>
      <c r="X634" s="286"/>
      <c r="Y634" s="286"/>
      <c r="Z634" s="286"/>
      <c r="AA634" s="286"/>
      <c r="AB634" s="286"/>
      <c r="AC634" s="286"/>
      <c r="AD634" s="286"/>
      <c r="AF634" s="228"/>
      <c r="AG634" s="228"/>
      <c r="AH634" s="228"/>
      <c r="AI634" s="228"/>
      <c r="AJ634" s="228"/>
      <c r="AL634" s="246"/>
      <c r="AS634" s="228"/>
      <c r="AT634" s="228"/>
      <c r="AU634" s="228"/>
      <c r="AV634" s="228"/>
      <c r="AW634" s="228"/>
      <c r="AX634" s="228"/>
      <c r="AY634" s="228"/>
      <c r="AZ634" s="228"/>
    </row>
    <row r="635" spans="3:53" x14ac:dyDescent="0.2">
      <c r="C635" s="14"/>
      <c r="D635" s="14"/>
      <c r="T635" s="286"/>
      <c r="U635" s="286"/>
      <c r="V635" s="286"/>
      <c r="W635" s="286"/>
      <c r="X635" s="286"/>
      <c r="Y635" s="286"/>
      <c r="Z635" s="286"/>
      <c r="AA635" s="286"/>
      <c r="AB635" s="286"/>
      <c r="AC635" s="286"/>
      <c r="AD635" s="286"/>
      <c r="AF635" s="228"/>
      <c r="AG635" s="228"/>
      <c r="AH635" s="228"/>
      <c r="AI635" s="228"/>
      <c r="AJ635" s="228"/>
      <c r="AL635" s="246"/>
      <c r="AS635" s="228"/>
      <c r="AT635" s="228"/>
      <c r="AU635" s="228"/>
      <c r="AV635" s="228"/>
      <c r="AW635" s="228"/>
      <c r="AX635" s="228"/>
      <c r="AY635" s="228"/>
      <c r="AZ635" s="228"/>
      <c r="BA635" s="228"/>
    </row>
    <row r="636" spans="3:53" x14ac:dyDescent="0.2">
      <c r="C636" s="14"/>
      <c r="D636" s="14"/>
      <c r="T636" s="286"/>
      <c r="U636" s="286"/>
      <c r="V636" s="286"/>
      <c r="W636" s="286"/>
      <c r="X636" s="286"/>
      <c r="Y636" s="286"/>
      <c r="Z636" s="286"/>
      <c r="AA636" s="286"/>
      <c r="AB636" s="286"/>
      <c r="AC636" s="286"/>
      <c r="AD636" s="286"/>
      <c r="AF636" s="228"/>
      <c r="AG636" s="228"/>
      <c r="AH636" s="228"/>
      <c r="AI636" s="228"/>
      <c r="AJ636" s="228"/>
      <c r="AL636" s="246"/>
      <c r="AS636" s="228"/>
      <c r="AT636" s="228"/>
      <c r="AU636" s="228"/>
      <c r="AV636" s="228"/>
      <c r="AW636" s="228"/>
      <c r="AX636" s="228"/>
      <c r="AY636" s="228"/>
      <c r="AZ636" s="228"/>
    </row>
    <row r="637" spans="3:53" x14ac:dyDescent="0.2">
      <c r="C637" s="14"/>
      <c r="D637" s="14"/>
      <c r="T637" s="286"/>
      <c r="U637" s="286"/>
      <c r="V637" s="286"/>
      <c r="W637" s="286"/>
      <c r="X637" s="286"/>
      <c r="Y637" s="286"/>
      <c r="Z637" s="286"/>
      <c r="AA637" s="286"/>
      <c r="AB637" s="286"/>
      <c r="AC637" s="286"/>
      <c r="AD637" s="286"/>
      <c r="AF637" s="228"/>
      <c r="AG637" s="228"/>
      <c r="AH637" s="228"/>
      <c r="AI637" s="228"/>
      <c r="AJ637" s="228"/>
      <c r="AL637" s="246"/>
      <c r="AS637" s="228"/>
      <c r="AT637" s="228"/>
      <c r="AU637" s="228"/>
      <c r="AV637" s="228"/>
      <c r="AW637" s="228"/>
      <c r="AX637" s="228"/>
      <c r="AY637" s="228"/>
      <c r="AZ637" s="228"/>
    </row>
    <row r="638" spans="3:53" x14ac:dyDescent="0.2">
      <c r="C638" s="14"/>
      <c r="D638" s="14"/>
      <c r="T638" s="286"/>
      <c r="U638" s="286"/>
      <c r="V638" s="286"/>
      <c r="W638" s="286"/>
      <c r="X638" s="286"/>
      <c r="Y638" s="286"/>
      <c r="Z638" s="286"/>
      <c r="AA638" s="286"/>
      <c r="AB638" s="286"/>
      <c r="AC638" s="286"/>
      <c r="AD638" s="286"/>
      <c r="AF638" s="228"/>
      <c r="AG638" s="228"/>
      <c r="AH638" s="228"/>
      <c r="AI638" s="228"/>
      <c r="AJ638" s="228"/>
      <c r="AL638" s="246"/>
      <c r="AS638" s="228"/>
      <c r="AT638" s="228"/>
      <c r="AU638" s="228"/>
      <c r="AV638" s="228"/>
      <c r="AW638" s="228"/>
      <c r="AX638" s="228"/>
      <c r="AY638" s="228"/>
      <c r="AZ638" s="228"/>
    </row>
    <row r="639" spans="3:53" x14ac:dyDescent="0.2">
      <c r="C639" s="14"/>
      <c r="D639" s="14"/>
      <c r="T639" s="286"/>
      <c r="U639" s="286"/>
      <c r="V639" s="286"/>
      <c r="W639" s="286"/>
      <c r="X639" s="286"/>
      <c r="Y639" s="286"/>
      <c r="Z639" s="286"/>
      <c r="AA639" s="286"/>
      <c r="AB639" s="286"/>
      <c r="AC639" s="286"/>
      <c r="AD639" s="286"/>
      <c r="AF639" s="228"/>
      <c r="AG639" s="228"/>
      <c r="AH639" s="228"/>
      <c r="AI639" s="228"/>
      <c r="AJ639" s="228"/>
      <c r="AL639" s="246"/>
      <c r="AS639" s="228"/>
      <c r="AT639" s="228"/>
      <c r="AU639" s="228"/>
      <c r="AV639" s="228"/>
      <c r="AW639" s="228"/>
      <c r="AX639" s="228"/>
      <c r="AY639" s="228"/>
      <c r="AZ639" s="228"/>
    </row>
    <row r="640" spans="3:53" x14ac:dyDescent="0.2">
      <c r="C640" s="14"/>
      <c r="D640" s="14"/>
      <c r="T640" s="286"/>
      <c r="U640" s="286"/>
      <c r="V640" s="286"/>
      <c r="W640" s="286"/>
      <c r="X640" s="286"/>
      <c r="Y640" s="286"/>
      <c r="Z640" s="286"/>
      <c r="AA640" s="286"/>
      <c r="AB640" s="286"/>
      <c r="AC640" s="286"/>
      <c r="AD640" s="286"/>
      <c r="AF640" s="228"/>
      <c r="AG640" s="228"/>
      <c r="AH640" s="228"/>
      <c r="AI640" s="228"/>
      <c r="AJ640" s="228"/>
      <c r="AL640" s="246"/>
      <c r="AS640" s="228"/>
      <c r="AT640" s="228"/>
      <c r="AU640" s="228"/>
      <c r="AV640" s="228"/>
      <c r="AW640" s="228"/>
      <c r="AX640" s="228"/>
      <c r="AY640" s="228"/>
      <c r="AZ640" s="228"/>
    </row>
    <row r="641" spans="3:69" x14ac:dyDescent="0.2">
      <c r="C641" s="14"/>
      <c r="D641" s="14"/>
      <c r="T641" s="286"/>
      <c r="U641" s="286"/>
      <c r="V641" s="286"/>
      <c r="W641" s="286"/>
      <c r="X641" s="286"/>
      <c r="Y641" s="286"/>
      <c r="Z641" s="286"/>
      <c r="AA641" s="286"/>
      <c r="AB641" s="286"/>
      <c r="AC641" s="286"/>
      <c r="AD641" s="286"/>
      <c r="AF641" s="228"/>
      <c r="AG641" s="228"/>
      <c r="AH641" s="228"/>
      <c r="AI641" s="228"/>
      <c r="AJ641" s="228"/>
      <c r="AL641" s="246"/>
      <c r="AS641" s="228"/>
      <c r="AT641" s="228"/>
      <c r="AU641" s="228"/>
      <c r="AV641" s="228"/>
      <c r="AW641" s="228"/>
      <c r="AX641" s="228"/>
      <c r="AY641" s="228"/>
      <c r="AZ641" s="228"/>
    </row>
    <row r="642" spans="3:69" x14ac:dyDescent="0.2">
      <c r="C642" s="14"/>
      <c r="D642" s="14"/>
      <c r="AF642" s="228"/>
      <c r="AG642" s="228"/>
      <c r="AH642" s="228"/>
      <c r="AI642" s="228"/>
      <c r="AJ642" s="228"/>
      <c r="AL642" s="246"/>
      <c r="AS642" s="228"/>
      <c r="AT642" s="228"/>
      <c r="AU642" s="228"/>
      <c r="AV642" s="228"/>
      <c r="AW642" s="228"/>
      <c r="AX642" s="228"/>
      <c r="AY642" s="228"/>
      <c r="AZ642" s="228"/>
    </row>
    <row r="643" spans="3:69" x14ac:dyDescent="0.2">
      <c r="C643" s="14"/>
      <c r="D643" s="14"/>
      <c r="AF643" s="228"/>
      <c r="AG643" s="228"/>
      <c r="AH643" s="228"/>
      <c r="AI643" s="228"/>
      <c r="AJ643" s="228"/>
      <c r="AL643" s="246"/>
      <c r="AS643" s="228"/>
      <c r="AT643" s="228"/>
      <c r="AU643" s="228"/>
      <c r="AV643" s="228"/>
      <c r="AW643" s="228"/>
      <c r="AX643" s="228"/>
      <c r="AY643" s="228"/>
      <c r="AZ643" s="228"/>
    </row>
    <row r="644" spans="3:69" x14ac:dyDescent="0.2">
      <c r="C644" s="14"/>
      <c r="D644" s="14"/>
      <c r="AF644" s="228"/>
      <c r="AG644" s="228"/>
      <c r="AH644" s="228"/>
      <c r="AI644" s="228"/>
      <c r="AJ644" s="228"/>
      <c r="AL644" s="246"/>
      <c r="AS644" s="228"/>
      <c r="AT644" s="228"/>
      <c r="AU644" s="228"/>
      <c r="AV644" s="228"/>
      <c r="AW644" s="228"/>
      <c r="AX644" s="228"/>
      <c r="AY644" s="228"/>
      <c r="AZ644" s="228"/>
    </row>
    <row r="645" spans="3:69" x14ac:dyDescent="0.2">
      <c r="C645" s="14"/>
      <c r="D645" s="14"/>
      <c r="AF645" s="228"/>
      <c r="AG645" s="228"/>
      <c r="AH645" s="228"/>
      <c r="AI645" s="228"/>
      <c r="AJ645" s="228"/>
      <c r="AL645" s="246"/>
      <c r="AS645" s="228"/>
      <c r="AT645" s="228"/>
      <c r="AU645" s="228"/>
      <c r="AV645" s="228"/>
      <c r="AW645" s="228"/>
      <c r="AX645" s="228"/>
      <c r="AY645" s="228"/>
      <c r="AZ645" s="228"/>
    </row>
    <row r="646" spans="3:69" x14ac:dyDescent="0.2">
      <c r="C646" s="14"/>
      <c r="D646" s="14"/>
      <c r="AF646" s="228"/>
      <c r="AG646" s="228"/>
      <c r="AH646" s="228"/>
      <c r="AI646" s="228"/>
      <c r="AJ646" s="228"/>
      <c r="AL646" s="246"/>
      <c r="AS646" s="228"/>
      <c r="AT646" s="228"/>
      <c r="AU646" s="228"/>
      <c r="AV646" s="228"/>
      <c r="AW646" s="228"/>
      <c r="AX646" s="228"/>
      <c r="AY646" s="228"/>
      <c r="AZ646" s="228"/>
    </row>
    <row r="647" spans="3:69" x14ac:dyDescent="0.2">
      <c r="C647" s="14"/>
      <c r="D647" s="14"/>
      <c r="AF647" s="228"/>
      <c r="AG647" s="228"/>
      <c r="AH647" s="228"/>
      <c r="AI647" s="228"/>
      <c r="AJ647" s="228"/>
      <c r="AL647" s="246"/>
      <c r="AS647" s="228"/>
      <c r="AT647" s="228"/>
      <c r="AU647" s="228"/>
      <c r="AV647" s="228"/>
      <c r="AW647" s="228"/>
      <c r="AX647" s="228"/>
      <c r="AY647" s="228"/>
      <c r="AZ647" s="228"/>
    </row>
    <row r="648" spans="3:69" x14ac:dyDescent="0.2">
      <c r="C648" s="14"/>
      <c r="D648" s="14"/>
      <c r="AF648" s="228"/>
      <c r="AG648" s="228"/>
      <c r="AH648" s="228"/>
      <c r="AI648" s="228"/>
      <c r="AJ648" s="228"/>
      <c r="AL648" s="246"/>
      <c r="AS648" s="228"/>
      <c r="AT648" s="228"/>
      <c r="AU648" s="228"/>
      <c r="AV648" s="228"/>
      <c r="AW648" s="228"/>
      <c r="AX648" s="228"/>
      <c r="AY648" s="228"/>
      <c r="AZ648" s="228"/>
    </row>
    <row r="649" spans="3:69" x14ac:dyDescent="0.2">
      <c r="C649" s="14"/>
      <c r="D649" s="14"/>
      <c r="AF649" s="228"/>
      <c r="AG649" s="228"/>
      <c r="AH649" s="228"/>
      <c r="AI649" s="228"/>
      <c r="AJ649" s="228"/>
      <c r="AL649" s="246"/>
      <c r="AS649" s="228"/>
      <c r="AT649" s="228"/>
      <c r="AU649" s="228"/>
      <c r="AV649" s="228"/>
      <c r="AW649" s="228"/>
      <c r="AX649" s="228"/>
      <c r="AY649" s="228"/>
      <c r="AZ649" s="228"/>
    </row>
    <row r="650" spans="3:69" x14ac:dyDescent="0.2">
      <c r="C650" s="14"/>
      <c r="D650" s="14"/>
      <c r="AF650" s="228"/>
      <c r="AG650" s="228"/>
      <c r="AH650" s="228"/>
      <c r="AI650" s="228"/>
      <c r="AJ650" s="228"/>
      <c r="AL650" s="246"/>
      <c r="AS650" s="228"/>
      <c r="AT650" s="228"/>
      <c r="AU650" s="228"/>
      <c r="AV650" s="228"/>
      <c r="AW650" s="228"/>
      <c r="AX650" s="228"/>
      <c r="AY650" s="228"/>
      <c r="AZ650" s="228"/>
    </row>
    <row r="651" spans="3:69" x14ac:dyDescent="0.2">
      <c r="C651" s="14"/>
      <c r="D651" s="14"/>
      <c r="AF651" s="228"/>
      <c r="AG651" s="228"/>
      <c r="AH651" s="228"/>
      <c r="AI651" s="228"/>
      <c r="AJ651" s="228"/>
      <c r="AL651" s="246"/>
      <c r="AS651" s="228"/>
      <c r="AT651" s="228"/>
      <c r="AU651" s="228"/>
      <c r="AV651" s="228"/>
      <c r="AW651" s="228"/>
      <c r="AX651" s="228"/>
      <c r="AY651" s="228"/>
      <c r="AZ651" s="228"/>
    </row>
    <row r="652" spans="3:69" x14ac:dyDescent="0.2">
      <c r="C652" s="14"/>
      <c r="D652" s="14"/>
      <c r="AF652" s="228"/>
      <c r="AG652" s="228"/>
      <c r="AH652" s="228"/>
      <c r="AI652" s="228"/>
      <c r="AJ652" s="228"/>
      <c r="AL652" s="246"/>
      <c r="AS652" s="228"/>
      <c r="AT652" s="228"/>
      <c r="AU652" s="228"/>
      <c r="AV652" s="228"/>
      <c r="AW652" s="228"/>
      <c r="AX652" s="228"/>
      <c r="AY652" s="228"/>
      <c r="AZ652" s="228"/>
    </row>
    <row r="653" spans="3:69" x14ac:dyDescent="0.2">
      <c r="C653" s="14"/>
      <c r="D653" s="14"/>
      <c r="AF653" s="228"/>
      <c r="AG653" s="228"/>
      <c r="AH653" s="228"/>
      <c r="AI653" s="228"/>
      <c r="AJ653" s="228"/>
      <c r="AL653" s="246"/>
      <c r="AS653" s="228"/>
      <c r="AT653" s="228"/>
      <c r="AU653" s="228"/>
      <c r="AV653" s="228"/>
      <c r="AW653" s="228"/>
      <c r="AX653" s="228"/>
      <c r="AY653" s="228"/>
      <c r="AZ653" s="228"/>
    </row>
    <row r="654" spans="3:69" x14ac:dyDescent="0.2">
      <c r="C654" s="14"/>
      <c r="D654" s="14"/>
      <c r="AF654" s="228"/>
      <c r="AG654" s="228"/>
      <c r="AH654" s="228"/>
      <c r="AI654" s="228"/>
      <c r="AJ654" s="228"/>
      <c r="AL654" s="246"/>
      <c r="AS654" s="228"/>
      <c r="AT654" s="228"/>
      <c r="AU654" s="228"/>
      <c r="AV654" s="228"/>
      <c r="AW654" s="228"/>
      <c r="AX654" s="228"/>
      <c r="AY654" s="228"/>
      <c r="AZ654" s="228"/>
      <c r="BA654" s="228"/>
      <c r="BB654" s="228"/>
      <c r="BC654" s="228"/>
      <c r="BD654" s="228"/>
      <c r="BE654" s="228"/>
      <c r="BF654" s="228"/>
      <c r="BG654" s="228"/>
      <c r="BH654" s="228"/>
      <c r="BI654" s="228"/>
      <c r="BJ654" s="228"/>
      <c r="BK654" s="228"/>
      <c r="BL654" s="228"/>
      <c r="BM654" s="228"/>
      <c r="BN654" s="228"/>
      <c r="BO654" s="228"/>
      <c r="BP654" s="228"/>
      <c r="BQ654" s="228"/>
    </row>
    <row r="655" spans="3:69" x14ac:dyDescent="0.2">
      <c r="C655" s="14"/>
      <c r="D655" s="14"/>
      <c r="AF655" s="228"/>
      <c r="AG655" s="228"/>
      <c r="AH655" s="228"/>
      <c r="AI655" s="228"/>
      <c r="AJ655" s="228"/>
      <c r="AL655" s="246"/>
      <c r="AS655" s="228"/>
      <c r="AT655" s="228"/>
      <c r="AU655" s="228"/>
      <c r="AV655" s="228"/>
      <c r="AW655" s="228"/>
      <c r="AX655" s="228"/>
      <c r="AY655" s="228"/>
      <c r="AZ655" s="228"/>
    </row>
    <row r="656" spans="3:69" x14ac:dyDescent="0.2">
      <c r="C656" s="14"/>
      <c r="D656" s="14"/>
      <c r="AF656" s="228"/>
      <c r="AG656" s="228"/>
      <c r="AH656" s="228"/>
      <c r="AI656" s="228"/>
      <c r="AJ656" s="228"/>
      <c r="AL656" s="246"/>
      <c r="AS656" s="228"/>
      <c r="AT656" s="228"/>
      <c r="AU656" s="228"/>
      <c r="AV656" s="228"/>
      <c r="AW656" s="228"/>
      <c r="AX656" s="228"/>
      <c r="AY656" s="228"/>
      <c r="AZ656" s="228"/>
    </row>
    <row r="657" spans="3:69" x14ac:dyDescent="0.2">
      <c r="C657" s="14"/>
      <c r="D657" s="14"/>
      <c r="AF657" s="228"/>
      <c r="AG657" s="228"/>
      <c r="AH657" s="228"/>
      <c r="AI657" s="228"/>
      <c r="AJ657" s="228"/>
      <c r="AL657" s="246"/>
      <c r="AS657" s="228"/>
      <c r="AT657" s="228"/>
      <c r="AU657" s="228"/>
      <c r="AV657" s="228"/>
      <c r="AW657" s="228"/>
      <c r="AX657" s="228"/>
      <c r="AY657" s="228"/>
      <c r="AZ657" s="228"/>
    </row>
    <row r="658" spans="3:69" x14ac:dyDescent="0.2">
      <c r="C658" s="14"/>
      <c r="D658" s="14"/>
      <c r="AF658" s="228"/>
      <c r="AG658" s="228"/>
      <c r="AH658" s="228"/>
      <c r="AI658" s="228"/>
      <c r="AJ658" s="228"/>
      <c r="AL658" s="246"/>
      <c r="AS658" s="228"/>
      <c r="AT658" s="228"/>
      <c r="AU658" s="228"/>
      <c r="AV658" s="228"/>
      <c r="AW658" s="228"/>
      <c r="AX658" s="228"/>
      <c r="AY658" s="228"/>
      <c r="AZ658" s="228"/>
    </row>
    <row r="659" spans="3:69" x14ac:dyDescent="0.2">
      <c r="C659" s="14"/>
      <c r="D659" s="14"/>
      <c r="AF659" s="228"/>
      <c r="AG659" s="228"/>
      <c r="AH659" s="228"/>
      <c r="AI659" s="228"/>
      <c r="AJ659" s="228"/>
      <c r="AL659" s="246"/>
      <c r="AS659" s="228"/>
      <c r="AT659" s="228"/>
      <c r="AU659" s="228"/>
      <c r="AV659" s="228"/>
      <c r="AW659" s="228"/>
      <c r="AX659" s="228"/>
      <c r="AY659" s="228"/>
      <c r="AZ659" s="228"/>
      <c r="BA659" s="228"/>
      <c r="BB659" s="228"/>
      <c r="BC659" s="228"/>
      <c r="BD659" s="228"/>
      <c r="BE659" s="228"/>
      <c r="BF659" s="228"/>
      <c r="BG659" s="228"/>
      <c r="BH659" s="228"/>
      <c r="BI659" s="228"/>
      <c r="BJ659" s="228"/>
      <c r="BK659" s="228"/>
      <c r="BL659" s="228"/>
      <c r="BM659" s="228"/>
      <c r="BN659" s="228"/>
      <c r="BO659" s="228"/>
      <c r="BP659" s="228"/>
      <c r="BQ659" s="228"/>
    </row>
    <row r="660" spans="3:69" x14ac:dyDescent="0.2">
      <c r="C660" s="14"/>
      <c r="D660" s="14"/>
      <c r="AF660" s="228"/>
      <c r="AG660" s="228"/>
      <c r="AH660" s="228"/>
      <c r="AI660" s="228"/>
      <c r="AJ660" s="228"/>
      <c r="AL660" s="246"/>
      <c r="AS660" s="228"/>
      <c r="AT660" s="228"/>
      <c r="AU660" s="228"/>
      <c r="AV660" s="228"/>
      <c r="AW660" s="228"/>
      <c r="AX660" s="228"/>
      <c r="AY660" s="228"/>
      <c r="AZ660" s="228"/>
    </row>
    <row r="661" spans="3:69" x14ac:dyDescent="0.2">
      <c r="C661" s="14"/>
      <c r="D661" s="14"/>
      <c r="AF661" s="228"/>
      <c r="AG661" s="228"/>
      <c r="AH661" s="228"/>
      <c r="AI661" s="228"/>
      <c r="AJ661" s="228"/>
      <c r="AL661" s="246"/>
      <c r="AS661" s="228"/>
      <c r="AT661" s="228"/>
      <c r="AU661" s="228"/>
      <c r="AV661" s="228"/>
      <c r="AW661" s="228"/>
      <c r="AX661" s="228"/>
      <c r="AY661" s="228"/>
      <c r="AZ661" s="228"/>
    </row>
    <row r="662" spans="3:69" x14ac:dyDescent="0.2">
      <c r="C662" s="14"/>
      <c r="D662" s="14"/>
      <c r="AF662" s="228"/>
      <c r="AG662" s="228"/>
      <c r="AH662" s="228"/>
      <c r="AI662" s="228"/>
      <c r="AJ662" s="228"/>
      <c r="AL662" s="246"/>
      <c r="AS662" s="228"/>
      <c r="AT662" s="228"/>
      <c r="AU662" s="228"/>
      <c r="AV662" s="228"/>
      <c r="AW662" s="228"/>
      <c r="AX662" s="228"/>
      <c r="AY662" s="228"/>
      <c r="AZ662" s="228"/>
    </row>
    <row r="663" spans="3:69" x14ac:dyDescent="0.2">
      <c r="C663" s="14"/>
      <c r="D663" s="14"/>
      <c r="AF663" s="228"/>
      <c r="AG663" s="228"/>
      <c r="AH663" s="228"/>
      <c r="AI663" s="228"/>
      <c r="AJ663" s="228"/>
      <c r="AL663" s="246"/>
      <c r="AS663" s="228"/>
      <c r="AT663" s="228"/>
      <c r="AU663" s="228"/>
      <c r="AV663" s="228"/>
      <c r="AW663" s="228"/>
      <c r="AX663" s="228"/>
      <c r="AY663" s="228"/>
      <c r="AZ663" s="228"/>
    </row>
    <row r="664" spans="3:69" x14ac:dyDescent="0.2">
      <c r="C664" s="14"/>
      <c r="D664" s="14"/>
      <c r="AF664" s="228"/>
      <c r="AG664" s="228"/>
      <c r="AH664" s="228"/>
      <c r="AI664" s="228"/>
      <c r="AJ664" s="228"/>
      <c r="AL664" s="246"/>
      <c r="AS664" s="228"/>
      <c r="AT664" s="228"/>
      <c r="AU664" s="228"/>
      <c r="AV664" s="228"/>
      <c r="AW664" s="228"/>
      <c r="AX664" s="228"/>
      <c r="AY664" s="228"/>
      <c r="AZ664" s="228"/>
      <c r="BA664" s="228"/>
      <c r="BC664" s="228"/>
    </row>
    <row r="665" spans="3:69" x14ac:dyDescent="0.2">
      <c r="C665" s="14"/>
      <c r="D665" s="14"/>
      <c r="AF665" s="228"/>
      <c r="AG665" s="228"/>
      <c r="AH665" s="228"/>
      <c r="AI665" s="228"/>
      <c r="AJ665" s="228"/>
      <c r="AL665" s="246"/>
      <c r="AS665" s="228"/>
      <c r="AT665" s="228"/>
      <c r="AU665" s="228"/>
      <c r="AV665" s="228"/>
      <c r="AW665" s="228"/>
      <c r="AX665" s="228"/>
      <c r="AY665" s="228"/>
      <c r="AZ665" s="228"/>
    </row>
    <row r="666" spans="3:69" x14ac:dyDescent="0.2">
      <c r="C666" s="14"/>
      <c r="D666" s="14"/>
      <c r="AF666" s="228"/>
      <c r="AG666" s="228"/>
      <c r="AH666" s="228"/>
      <c r="AI666" s="228"/>
      <c r="AJ666" s="228"/>
      <c r="AL666" s="246"/>
      <c r="AS666" s="228"/>
      <c r="AT666" s="228"/>
      <c r="AU666" s="228"/>
      <c r="AV666" s="228"/>
      <c r="AW666" s="228"/>
      <c r="AX666" s="228"/>
      <c r="AY666" s="228"/>
      <c r="AZ666" s="228"/>
    </row>
    <row r="667" spans="3:69" x14ac:dyDescent="0.2">
      <c r="C667" s="14"/>
      <c r="D667" s="14"/>
      <c r="AF667" s="228"/>
      <c r="AG667" s="228"/>
      <c r="AH667" s="228"/>
      <c r="AI667" s="228"/>
      <c r="AJ667" s="228"/>
      <c r="AL667" s="246"/>
      <c r="AS667" s="228"/>
      <c r="AT667" s="228"/>
      <c r="AU667" s="228"/>
      <c r="AV667" s="228"/>
      <c r="AW667" s="228"/>
      <c r="AX667" s="228"/>
      <c r="AY667" s="228"/>
      <c r="AZ667" s="228"/>
    </row>
    <row r="668" spans="3:69" x14ac:dyDescent="0.2">
      <c r="C668" s="14"/>
      <c r="D668" s="14"/>
      <c r="AF668" s="228"/>
      <c r="AG668" s="228"/>
      <c r="AH668" s="228"/>
      <c r="AI668" s="228"/>
      <c r="AJ668" s="228"/>
      <c r="AL668" s="246"/>
      <c r="AS668" s="228"/>
      <c r="AT668" s="228"/>
      <c r="AU668" s="228"/>
      <c r="AV668" s="228"/>
      <c r="AW668" s="228"/>
      <c r="AX668" s="228"/>
      <c r="AY668" s="228"/>
      <c r="AZ668" s="228"/>
    </row>
    <row r="669" spans="3:69" x14ac:dyDescent="0.2">
      <c r="C669" s="14"/>
      <c r="D669" s="14"/>
      <c r="AF669" s="228"/>
      <c r="AG669" s="228"/>
      <c r="AH669" s="228"/>
      <c r="AI669" s="228"/>
      <c r="AJ669" s="228"/>
      <c r="AL669" s="246"/>
      <c r="AS669" s="228"/>
      <c r="AT669" s="228"/>
      <c r="AU669" s="228"/>
      <c r="AV669" s="228"/>
      <c r="AW669" s="228"/>
      <c r="AX669" s="228"/>
      <c r="AY669" s="228"/>
      <c r="AZ669" s="228"/>
    </row>
    <row r="670" spans="3:69" x14ac:dyDescent="0.2">
      <c r="C670" s="14"/>
      <c r="D670" s="14"/>
      <c r="AF670" s="228"/>
      <c r="AG670" s="228"/>
      <c r="AH670" s="228"/>
      <c r="AI670" s="228"/>
      <c r="AJ670" s="228"/>
      <c r="AL670" s="246"/>
      <c r="AS670" s="228"/>
      <c r="AT670" s="228"/>
      <c r="AU670" s="228"/>
      <c r="AV670" s="228"/>
      <c r="AW670" s="228"/>
      <c r="AX670" s="228"/>
      <c r="AY670" s="228"/>
      <c r="AZ670" s="228"/>
    </row>
    <row r="671" spans="3:69" x14ac:dyDescent="0.2">
      <c r="C671" s="14"/>
      <c r="D671" s="14"/>
      <c r="AF671" s="228"/>
      <c r="AG671" s="228"/>
      <c r="AH671" s="228"/>
      <c r="AI671" s="228"/>
      <c r="AJ671" s="228"/>
      <c r="AL671" s="246"/>
      <c r="AS671" s="228"/>
      <c r="AT671" s="228"/>
      <c r="AU671" s="228"/>
      <c r="AV671" s="228"/>
      <c r="AW671" s="228"/>
      <c r="AX671" s="228"/>
      <c r="AY671" s="228"/>
      <c r="AZ671" s="228"/>
    </row>
    <row r="672" spans="3:69" x14ac:dyDescent="0.2">
      <c r="C672" s="14"/>
      <c r="D672" s="14"/>
      <c r="AF672" s="228"/>
      <c r="AG672" s="228"/>
      <c r="AH672" s="228"/>
      <c r="AI672" s="228"/>
      <c r="AJ672" s="228"/>
      <c r="AL672" s="246"/>
      <c r="AS672" s="228"/>
      <c r="AT672" s="228"/>
      <c r="AU672" s="228"/>
      <c r="AV672" s="228"/>
      <c r="AW672" s="228"/>
      <c r="AX672" s="228"/>
      <c r="AY672" s="228"/>
      <c r="AZ672" s="228"/>
    </row>
    <row r="673" spans="3:69" x14ac:dyDescent="0.2">
      <c r="C673" s="14"/>
      <c r="D673" s="14"/>
      <c r="AF673" s="228"/>
      <c r="AG673" s="228"/>
      <c r="AH673" s="228"/>
      <c r="AI673" s="228"/>
      <c r="AJ673" s="228"/>
      <c r="AL673" s="246"/>
      <c r="AS673" s="228"/>
      <c r="AT673" s="228"/>
      <c r="AU673" s="228"/>
      <c r="AV673" s="228"/>
      <c r="AW673" s="228"/>
      <c r="AX673" s="228"/>
      <c r="AY673" s="228"/>
      <c r="AZ673" s="228"/>
    </row>
    <row r="674" spans="3:69" x14ac:dyDescent="0.2">
      <c r="C674" s="14"/>
      <c r="D674" s="14"/>
      <c r="AF674" s="228"/>
      <c r="AG674" s="228"/>
      <c r="AH674" s="228"/>
      <c r="AI674" s="228"/>
      <c r="AJ674" s="228"/>
      <c r="AL674" s="246"/>
      <c r="AS674" s="228"/>
      <c r="AT674" s="228"/>
      <c r="AU674" s="228"/>
      <c r="AV674" s="228"/>
      <c r="AW674" s="228"/>
      <c r="AX674" s="228"/>
      <c r="AY674" s="228"/>
      <c r="AZ674" s="228"/>
    </row>
    <row r="675" spans="3:69" x14ac:dyDescent="0.2">
      <c r="C675" s="14"/>
      <c r="D675" s="14"/>
      <c r="AF675" s="228"/>
      <c r="AG675" s="228"/>
      <c r="AH675" s="228"/>
      <c r="AI675" s="228"/>
      <c r="AJ675" s="228"/>
      <c r="AL675" s="246"/>
      <c r="AS675" s="228"/>
      <c r="AT675" s="228"/>
      <c r="AU675" s="228"/>
      <c r="AV675" s="228"/>
      <c r="AW675" s="228"/>
      <c r="AX675" s="228"/>
      <c r="AY675" s="228"/>
      <c r="AZ675" s="228"/>
    </row>
    <row r="676" spans="3:69" x14ac:dyDescent="0.2">
      <c r="C676" s="14"/>
      <c r="D676" s="14"/>
      <c r="AF676" s="228"/>
      <c r="AG676" s="228"/>
      <c r="AH676" s="228"/>
      <c r="AI676" s="228"/>
      <c r="AJ676" s="228"/>
      <c r="AL676" s="246"/>
      <c r="AS676" s="228"/>
      <c r="AT676" s="228"/>
      <c r="AU676" s="228"/>
      <c r="AV676" s="228"/>
      <c r="AW676" s="228"/>
      <c r="AX676" s="228"/>
      <c r="AY676" s="228"/>
      <c r="AZ676" s="228"/>
    </row>
    <row r="677" spans="3:69" x14ac:dyDescent="0.2">
      <c r="C677" s="14"/>
      <c r="D677" s="14"/>
      <c r="AF677" s="228"/>
      <c r="AG677" s="228"/>
      <c r="AH677" s="228"/>
      <c r="AI677" s="228"/>
      <c r="AJ677" s="228"/>
      <c r="AL677" s="246"/>
      <c r="AS677" s="228"/>
      <c r="AT677" s="228"/>
      <c r="AU677" s="228"/>
      <c r="AV677" s="228"/>
      <c r="AW677" s="228"/>
      <c r="AX677" s="228"/>
      <c r="AY677" s="228"/>
      <c r="AZ677" s="228"/>
    </row>
    <row r="678" spans="3:69" x14ac:dyDescent="0.2">
      <c r="C678" s="14"/>
      <c r="D678" s="14"/>
      <c r="AF678" s="228"/>
      <c r="AG678" s="228"/>
      <c r="AH678" s="228"/>
      <c r="AI678" s="228"/>
      <c r="AJ678" s="228"/>
      <c r="AL678" s="246"/>
      <c r="AS678" s="228"/>
      <c r="AT678" s="228"/>
      <c r="AU678" s="228"/>
      <c r="AV678" s="228"/>
      <c r="AW678" s="228"/>
      <c r="AX678" s="228"/>
      <c r="AY678" s="228"/>
      <c r="AZ678" s="228"/>
    </row>
    <row r="679" spans="3:69" x14ac:dyDescent="0.2">
      <c r="C679" s="14"/>
      <c r="D679" s="14"/>
      <c r="AF679" s="228"/>
      <c r="AG679" s="228"/>
      <c r="AH679" s="228"/>
      <c r="AI679" s="228"/>
      <c r="AJ679" s="228"/>
      <c r="AL679" s="246"/>
      <c r="AS679" s="228"/>
      <c r="AT679" s="228"/>
      <c r="AU679" s="228"/>
      <c r="AV679" s="228"/>
      <c r="AW679" s="228"/>
      <c r="AX679" s="228"/>
      <c r="AY679" s="228"/>
      <c r="AZ679" s="228"/>
    </row>
    <row r="680" spans="3:69" x14ac:dyDescent="0.2">
      <c r="C680" s="14"/>
      <c r="D680" s="14"/>
      <c r="AF680" s="228"/>
      <c r="AG680" s="228"/>
      <c r="AH680" s="228"/>
      <c r="AI680" s="228"/>
      <c r="AJ680" s="228"/>
      <c r="AL680" s="246"/>
      <c r="AS680" s="228"/>
      <c r="AT680" s="228"/>
      <c r="AU680" s="228"/>
      <c r="AV680" s="228"/>
      <c r="AW680" s="228"/>
      <c r="AX680" s="228"/>
      <c r="AY680" s="228"/>
      <c r="AZ680" s="228"/>
    </row>
    <row r="681" spans="3:69" x14ac:dyDescent="0.2">
      <c r="C681" s="14"/>
      <c r="D681" s="14"/>
      <c r="AF681" s="228"/>
      <c r="AG681" s="228"/>
      <c r="AH681" s="228"/>
      <c r="AI681" s="228"/>
      <c r="AJ681" s="228"/>
      <c r="AL681" s="246"/>
      <c r="AS681" s="228"/>
      <c r="AT681" s="228"/>
      <c r="AU681" s="228"/>
      <c r="AV681" s="228"/>
      <c r="AW681" s="228"/>
      <c r="AX681" s="228"/>
      <c r="AY681" s="228"/>
      <c r="AZ681" s="228"/>
    </row>
    <row r="682" spans="3:69" x14ac:dyDescent="0.2">
      <c r="C682" s="14"/>
      <c r="D682" s="14"/>
      <c r="AF682" s="228"/>
      <c r="AG682" s="228"/>
      <c r="AH682" s="228"/>
      <c r="AI682" s="228"/>
      <c r="AJ682" s="228"/>
      <c r="AL682" s="246"/>
      <c r="AS682" s="228"/>
      <c r="AT682" s="228"/>
      <c r="AU682" s="228"/>
      <c r="AV682" s="228"/>
      <c r="AW682" s="228"/>
      <c r="AX682" s="228"/>
      <c r="AY682" s="228"/>
      <c r="AZ682" s="228"/>
    </row>
    <row r="683" spans="3:69" x14ac:dyDescent="0.2">
      <c r="C683" s="14"/>
      <c r="D683" s="14"/>
      <c r="AF683" s="228"/>
      <c r="AG683" s="228"/>
      <c r="AH683" s="228"/>
      <c r="AI683" s="228"/>
      <c r="AJ683" s="228"/>
      <c r="AL683" s="246"/>
      <c r="AS683" s="228"/>
      <c r="AT683" s="228"/>
      <c r="AU683" s="228"/>
      <c r="AV683" s="228"/>
      <c r="AW683" s="228"/>
      <c r="AX683" s="228"/>
      <c r="AY683" s="228"/>
      <c r="AZ683" s="228"/>
    </row>
    <row r="684" spans="3:69" x14ac:dyDescent="0.2">
      <c r="C684" s="14"/>
      <c r="D684" s="14"/>
      <c r="AF684" s="228"/>
      <c r="AG684" s="228"/>
      <c r="AH684" s="228"/>
      <c r="AI684" s="228"/>
      <c r="AJ684" s="228"/>
      <c r="AL684" s="246"/>
      <c r="AS684" s="228"/>
      <c r="AT684" s="228"/>
      <c r="AU684" s="228"/>
      <c r="AV684" s="228"/>
      <c r="AW684" s="228"/>
      <c r="AX684" s="228"/>
      <c r="AY684" s="228"/>
      <c r="AZ684" s="228"/>
    </row>
    <row r="685" spans="3:69" x14ac:dyDescent="0.2">
      <c r="C685" s="14"/>
      <c r="D685" s="14"/>
      <c r="AF685" s="228"/>
      <c r="AG685" s="228"/>
      <c r="AH685" s="228"/>
      <c r="AI685" s="228"/>
      <c r="AJ685" s="228"/>
      <c r="AL685" s="246"/>
      <c r="AS685" s="228"/>
      <c r="AT685" s="228"/>
      <c r="AU685" s="228"/>
      <c r="AV685" s="228"/>
      <c r="AW685" s="228"/>
      <c r="AX685" s="228"/>
      <c r="AY685" s="228"/>
      <c r="AZ685" s="228"/>
    </row>
    <row r="686" spans="3:69" x14ac:dyDescent="0.2">
      <c r="C686" s="14"/>
      <c r="D686" s="14"/>
      <c r="AF686" s="228"/>
      <c r="AG686" s="228"/>
      <c r="AH686" s="228"/>
      <c r="AI686" s="228"/>
      <c r="AJ686" s="228"/>
      <c r="AL686" s="246"/>
      <c r="AS686" s="228"/>
      <c r="AT686" s="228"/>
      <c r="AU686" s="228"/>
      <c r="AV686" s="228"/>
      <c r="AW686" s="228"/>
      <c r="AX686" s="228"/>
      <c r="AY686" s="228"/>
      <c r="AZ686" s="228"/>
      <c r="BA686" s="228"/>
      <c r="BB686" s="228"/>
      <c r="BC686" s="228"/>
      <c r="BD686" s="228"/>
      <c r="BE686" s="228"/>
      <c r="BF686" s="228"/>
      <c r="BG686" s="228"/>
      <c r="BH686" s="228"/>
      <c r="BI686" s="228"/>
      <c r="BJ686" s="228"/>
      <c r="BK686" s="228"/>
      <c r="BL686" s="228"/>
      <c r="BM686" s="228"/>
      <c r="BN686" s="228"/>
      <c r="BO686" s="228"/>
      <c r="BP686" s="228"/>
      <c r="BQ686" s="228"/>
    </row>
    <row r="687" spans="3:69" x14ac:dyDescent="0.2">
      <c r="C687" s="14"/>
      <c r="D687" s="14"/>
      <c r="AF687" s="228"/>
      <c r="AG687" s="228"/>
      <c r="AH687" s="228"/>
      <c r="AI687" s="228"/>
      <c r="AJ687" s="228"/>
      <c r="AL687" s="246"/>
      <c r="AS687" s="228"/>
      <c r="AT687" s="228"/>
      <c r="AU687" s="228"/>
      <c r="AV687" s="228"/>
      <c r="AW687" s="228"/>
      <c r="AX687" s="228"/>
      <c r="AY687" s="228"/>
      <c r="AZ687" s="228"/>
    </row>
    <row r="688" spans="3:69" x14ac:dyDescent="0.2">
      <c r="C688" s="14"/>
      <c r="D688" s="14"/>
      <c r="AF688" s="228"/>
      <c r="AG688" s="228"/>
      <c r="AH688" s="228"/>
      <c r="AI688" s="228"/>
      <c r="AJ688" s="228"/>
      <c r="AL688" s="246"/>
      <c r="AS688" s="228"/>
      <c r="AT688" s="228"/>
      <c r="AU688" s="228"/>
      <c r="AV688" s="228"/>
      <c r="AW688" s="228"/>
      <c r="AX688" s="228"/>
      <c r="AY688" s="228"/>
      <c r="AZ688" s="228"/>
    </row>
    <row r="689" spans="3:52" x14ac:dyDescent="0.2">
      <c r="C689" s="14"/>
      <c r="D689" s="14"/>
      <c r="AF689" s="228"/>
      <c r="AG689" s="228"/>
      <c r="AH689" s="228"/>
      <c r="AI689" s="228"/>
      <c r="AJ689" s="228"/>
      <c r="AL689" s="246"/>
      <c r="AS689" s="228"/>
      <c r="AT689" s="228"/>
      <c r="AU689" s="228"/>
      <c r="AV689" s="228"/>
      <c r="AW689" s="228"/>
      <c r="AX689" s="228"/>
      <c r="AY689" s="228"/>
      <c r="AZ689" s="228"/>
    </row>
    <row r="690" spans="3:52" x14ac:dyDescent="0.2">
      <c r="C690" s="14"/>
      <c r="D690" s="14"/>
      <c r="AF690" s="228"/>
      <c r="AG690" s="228"/>
      <c r="AH690" s="228"/>
      <c r="AI690" s="228"/>
      <c r="AJ690" s="228"/>
      <c r="AL690" s="246"/>
      <c r="AS690" s="228"/>
      <c r="AT690" s="228"/>
      <c r="AU690" s="228"/>
      <c r="AV690" s="228"/>
      <c r="AW690" s="228"/>
      <c r="AX690" s="228"/>
      <c r="AY690" s="228"/>
      <c r="AZ690" s="228"/>
    </row>
    <row r="691" spans="3:52" x14ac:dyDescent="0.2">
      <c r="C691" s="14"/>
      <c r="D691" s="14"/>
      <c r="AF691" s="228"/>
      <c r="AG691" s="228"/>
      <c r="AH691" s="228"/>
      <c r="AI691" s="228"/>
      <c r="AJ691" s="228"/>
      <c r="AL691" s="246"/>
      <c r="AS691" s="228"/>
      <c r="AT691" s="228"/>
      <c r="AU691" s="228"/>
      <c r="AV691" s="228"/>
      <c r="AW691" s="228"/>
      <c r="AX691" s="228"/>
      <c r="AY691" s="228"/>
      <c r="AZ691" s="228"/>
    </row>
    <row r="692" spans="3:52" x14ac:dyDescent="0.2">
      <c r="C692" s="14"/>
      <c r="D692" s="14"/>
      <c r="AF692" s="228"/>
      <c r="AG692" s="228"/>
      <c r="AH692" s="228"/>
      <c r="AI692" s="228"/>
      <c r="AJ692" s="228"/>
      <c r="AL692" s="246"/>
      <c r="AS692" s="228"/>
      <c r="AT692" s="228"/>
      <c r="AU692" s="228"/>
      <c r="AV692" s="228"/>
      <c r="AW692" s="228"/>
      <c r="AX692" s="228"/>
      <c r="AY692" s="228"/>
      <c r="AZ692" s="228"/>
    </row>
    <row r="693" spans="3:52" x14ac:dyDescent="0.2">
      <c r="C693" s="14"/>
      <c r="D693" s="14"/>
      <c r="AF693" s="228"/>
      <c r="AG693" s="228"/>
      <c r="AH693" s="228"/>
      <c r="AI693" s="228"/>
      <c r="AJ693" s="228"/>
      <c r="AL693" s="246"/>
      <c r="AS693" s="228"/>
      <c r="AT693" s="228"/>
      <c r="AU693" s="228"/>
      <c r="AV693" s="228"/>
      <c r="AW693" s="228"/>
      <c r="AX693" s="228"/>
      <c r="AY693" s="228"/>
      <c r="AZ693" s="228"/>
    </row>
    <row r="694" spans="3:52" x14ac:dyDescent="0.2">
      <c r="C694" s="14"/>
      <c r="D694" s="14"/>
      <c r="AF694" s="228"/>
      <c r="AG694" s="228"/>
      <c r="AH694" s="228"/>
      <c r="AI694" s="228"/>
      <c r="AJ694" s="228"/>
      <c r="AL694" s="246"/>
      <c r="AS694" s="228"/>
      <c r="AT694" s="228"/>
      <c r="AU694" s="228"/>
      <c r="AV694" s="228"/>
      <c r="AW694" s="228"/>
      <c r="AX694" s="228"/>
      <c r="AY694" s="228"/>
      <c r="AZ694" s="228"/>
    </row>
    <row r="695" spans="3:52" x14ac:dyDescent="0.2">
      <c r="C695" s="14"/>
      <c r="D695" s="14"/>
      <c r="AF695" s="228"/>
      <c r="AG695" s="228"/>
      <c r="AH695" s="228"/>
      <c r="AI695" s="228"/>
      <c r="AJ695" s="228"/>
      <c r="AL695" s="246"/>
      <c r="AS695" s="228"/>
      <c r="AT695" s="228"/>
      <c r="AU695" s="228"/>
      <c r="AV695" s="228"/>
      <c r="AW695" s="228"/>
      <c r="AX695" s="228"/>
      <c r="AY695" s="228"/>
      <c r="AZ695" s="228"/>
    </row>
    <row r="696" spans="3:52" x14ac:dyDescent="0.2">
      <c r="C696" s="14"/>
      <c r="D696" s="14"/>
      <c r="AF696" s="228"/>
      <c r="AG696" s="228"/>
      <c r="AH696" s="228"/>
      <c r="AI696" s="228"/>
      <c r="AJ696" s="228"/>
      <c r="AL696" s="246"/>
      <c r="AS696" s="228"/>
      <c r="AT696" s="228"/>
      <c r="AU696" s="228"/>
      <c r="AV696" s="228"/>
      <c r="AW696" s="228"/>
      <c r="AX696" s="228"/>
      <c r="AY696" s="228"/>
      <c r="AZ696" s="228"/>
    </row>
    <row r="697" spans="3:52" x14ac:dyDescent="0.2">
      <c r="C697" s="14"/>
      <c r="D697" s="14"/>
      <c r="AF697" s="228"/>
      <c r="AG697" s="228"/>
      <c r="AH697" s="228"/>
      <c r="AI697" s="228"/>
      <c r="AJ697" s="228"/>
      <c r="AL697" s="246"/>
      <c r="AS697" s="228"/>
      <c r="AT697" s="228"/>
      <c r="AU697" s="228"/>
      <c r="AV697" s="228"/>
      <c r="AW697" s="228"/>
      <c r="AX697" s="228"/>
      <c r="AY697" s="228"/>
      <c r="AZ697" s="228"/>
    </row>
    <row r="698" spans="3:52" x14ac:dyDescent="0.2">
      <c r="C698" s="14"/>
      <c r="D698" s="14"/>
      <c r="AF698" s="228"/>
      <c r="AG698" s="228"/>
      <c r="AH698" s="228"/>
      <c r="AI698" s="228"/>
      <c r="AJ698" s="228"/>
      <c r="AL698" s="246"/>
      <c r="AS698" s="228"/>
      <c r="AT698" s="228"/>
      <c r="AU698" s="228"/>
      <c r="AV698" s="228"/>
      <c r="AW698" s="228"/>
      <c r="AX698" s="228"/>
      <c r="AY698" s="228"/>
      <c r="AZ698" s="228"/>
    </row>
    <row r="699" spans="3:52" x14ac:dyDescent="0.2">
      <c r="C699" s="14"/>
      <c r="D699" s="14"/>
      <c r="AF699" s="228"/>
      <c r="AG699" s="228"/>
      <c r="AH699" s="228"/>
      <c r="AI699" s="228"/>
      <c r="AJ699" s="228"/>
      <c r="AL699" s="246"/>
      <c r="AS699" s="228"/>
      <c r="AT699" s="228"/>
      <c r="AU699" s="228"/>
      <c r="AV699" s="228"/>
      <c r="AW699" s="228"/>
      <c r="AX699" s="228"/>
      <c r="AY699" s="228"/>
      <c r="AZ699" s="228"/>
    </row>
    <row r="700" spans="3:52" x14ac:dyDescent="0.2">
      <c r="C700" s="14"/>
      <c r="D700" s="14"/>
      <c r="AF700" s="228"/>
      <c r="AG700" s="228"/>
      <c r="AH700" s="228"/>
      <c r="AI700" s="228"/>
      <c r="AJ700" s="228"/>
      <c r="AL700" s="246"/>
      <c r="AS700" s="228"/>
      <c r="AT700" s="228"/>
      <c r="AU700" s="228"/>
      <c r="AV700" s="228"/>
      <c r="AW700" s="228"/>
      <c r="AX700" s="228"/>
      <c r="AY700" s="228"/>
      <c r="AZ700" s="228"/>
    </row>
    <row r="701" spans="3:52" x14ac:dyDescent="0.2">
      <c r="C701" s="14"/>
      <c r="D701" s="14"/>
      <c r="AF701" s="228"/>
      <c r="AG701" s="228"/>
      <c r="AH701" s="228"/>
      <c r="AI701" s="228"/>
      <c r="AJ701" s="228"/>
      <c r="AL701" s="246"/>
      <c r="AS701" s="228"/>
      <c r="AT701" s="228"/>
      <c r="AU701" s="228"/>
      <c r="AV701" s="228"/>
      <c r="AW701" s="228"/>
      <c r="AX701" s="228"/>
      <c r="AY701" s="228"/>
      <c r="AZ701" s="228"/>
    </row>
    <row r="702" spans="3:52" x14ac:dyDescent="0.2">
      <c r="C702" s="14"/>
      <c r="D702" s="14"/>
      <c r="AF702" s="228"/>
      <c r="AG702" s="228"/>
      <c r="AH702" s="228"/>
      <c r="AI702" s="228"/>
      <c r="AJ702" s="228"/>
      <c r="AL702" s="246"/>
      <c r="AS702" s="228"/>
      <c r="AT702" s="228"/>
      <c r="AU702" s="228"/>
      <c r="AV702" s="228"/>
      <c r="AW702" s="228"/>
      <c r="AX702" s="228"/>
      <c r="AY702" s="228"/>
      <c r="AZ702" s="228"/>
    </row>
    <row r="703" spans="3:52" x14ac:dyDescent="0.2">
      <c r="C703" s="14"/>
      <c r="D703" s="14"/>
      <c r="AF703" s="228"/>
      <c r="AG703" s="228"/>
      <c r="AH703" s="228"/>
      <c r="AI703" s="228"/>
      <c r="AJ703" s="228"/>
      <c r="AL703" s="246"/>
      <c r="AS703" s="228"/>
      <c r="AT703" s="228"/>
      <c r="AU703" s="228"/>
      <c r="AV703" s="228"/>
      <c r="AW703" s="228"/>
      <c r="AX703" s="228"/>
      <c r="AY703" s="228"/>
      <c r="AZ703" s="228"/>
    </row>
    <row r="704" spans="3:52" x14ac:dyDescent="0.2">
      <c r="C704" s="14"/>
      <c r="D704" s="14"/>
      <c r="AF704" s="228"/>
      <c r="AG704" s="228"/>
      <c r="AH704" s="228"/>
      <c r="AI704" s="228"/>
      <c r="AJ704" s="228"/>
      <c r="AL704" s="246"/>
      <c r="AS704" s="228"/>
      <c r="AT704" s="228"/>
      <c r="AU704" s="228"/>
      <c r="AV704" s="228"/>
      <c r="AW704" s="228"/>
      <c r="AX704" s="228"/>
      <c r="AY704" s="228"/>
      <c r="AZ704" s="228"/>
    </row>
    <row r="705" spans="3:52" x14ac:dyDescent="0.2">
      <c r="C705" s="14"/>
      <c r="D705" s="14"/>
      <c r="AF705" s="228"/>
      <c r="AG705" s="228"/>
      <c r="AH705" s="228"/>
      <c r="AI705" s="228"/>
      <c r="AJ705" s="228"/>
      <c r="AL705" s="246"/>
      <c r="AS705" s="228"/>
      <c r="AT705" s="228"/>
      <c r="AU705" s="228"/>
      <c r="AV705" s="228"/>
      <c r="AW705" s="228"/>
      <c r="AX705" s="228"/>
      <c r="AY705" s="228"/>
      <c r="AZ705" s="228"/>
    </row>
    <row r="706" spans="3:52" x14ac:dyDescent="0.2">
      <c r="C706" s="14"/>
      <c r="D706" s="14"/>
      <c r="AF706" s="228"/>
      <c r="AG706" s="228"/>
      <c r="AH706" s="228"/>
      <c r="AI706" s="228"/>
      <c r="AJ706" s="228"/>
      <c r="AL706" s="246"/>
      <c r="AS706" s="228"/>
      <c r="AT706" s="228"/>
      <c r="AU706" s="228"/>
      <c r="AV706" s="228"/>
      <c r="AW706" s="228"/>
      <c r="AX706" s="228"/>
      <c r="AY706" s="228"/>
      <c r="AZ706" s="228"/>
    </row>
    <row r="707" spans="3:52" x14ac:dyDescent="0.2">
      <c r="C707" s="14"/>
      <c r="D707" s="14"/>
      <c r="AF707" s="228"/>
      <c r="AG707" s="228"/>
      <c r="AH707" s="228"/>
      <c r="AI707" s="228"/>
      <c r="AJ707" s="228"/>
      <c r="AL707" s="246"/>
      <c r="AS707" s="228"/>
      <c r="AT707" s="228"/>
      <c r="AU707" s="228"/>
      <c r="AV707" s="228"/>
      <c r="AW707" s="228"/>
      <c r="AX707" s="228"/>
      <c r="AY707" s="228"/>
      <c r="AZ707" s="228"/>
    </row>
    <row r="708" spans="3:52" x14ac:dyDescent="0.2">
      <c r="C708" s="14"/>
      <c r="D708" s="14"/>
      <c r="AF708" s="228"/>
      <c r="AG708" s="228"/>
      <c r="AH708" s="228"/>
      <c r="AI708" s="228"/>
      <c r="AJ708" s="228"/>
      <c r="AL708" s="246"/>
      <c r="AS708" s="228"/>
      <c r="AT708" s="228"/>
      <c r="AU708" s="228"/>
      <c r="AV708" s="228"/>
      <c r="AW708" s="228"/>
      <c r="AX708" s="228"/>
      <c r="AY708" s="228"/>
      <c r="AZ708" s="228"/>
    </row>
    <row r="709" spans="3:52" x14ac:dyDescent="0.2">
      <c r="C709" s="14"/>
      <c r="D709" s="14"/>
      <c r="AF709" s="228"/>
      <c r="AG709" s="228"/>
      <c r="AH709" s="228"/>
      <c r="AI709" s="228"/>
      <c r="AJ709" s="228"/>
      <c r="AL709" s="246"/>
      <c r="AS709" s="228"/>
      <c r="AT709" s="228"/>
      <c r="AU709" s="228"/>
      <c r="AV709" s="228"/>
      <c r="AW709" s="228"/>
      <c r="AX709" s="228"/>
      <c r="AY709" s="228"/>
      <c r="AZ709" s="228"/>
    </row>
    <row r="710" spans="3:52" x14ac:dyDescent="0.2">
      <c r="C710" s="14"/>
      <c r="D710" s="14"/>
      <c r="AF710" s="228"/>
      <c r="AG710" s="228"/>
      <c r="AH710" s="228"/>
      <c r="AI710" s="228"/>
      <c r="AJ710" s="228"/>
      <c r="AL710" s="246"/>
      <c r="AS710" s="228"/>
      <c r="AT710" s="228"/>
      <c r="AU710" s="228"/>
      <c r="AV710" s="228"/>
      <c r="AW710" s="228"/>
      <c r="AX710" s="228"/>
      <c r="AY710" s="228"/>
      <c r="AZ710" s="228"/>
    </row>
    <row r="711" spans="3:52" x14ac:dyDescent="0.2">
      <c r="C711" s="14"/>
      <c r="D711" s="14"/>
      <c r="AF711" s="228"/>
      <c r="AG711" s="228"/>
      <c r="AH711" s="228"/>
      <c r="AI711" s="228"/>
      <c r="AJ711" s="228"/>
      <c r="AL711" s="246"/>
      <c r="AS711" s="228"/>
      <c r="AT711" s="228"/>
      <c r="AU711" s="228"/>
      <c r="AV711" s="228"/>
      <c r="AW711" s="228"/>
      <c r="AX711" s="228"/>
      <c r="AY711" s="228"/>
      <c r="AZ711" s="228"/>
    </row>
    <row r="712" spans="3:52" x14ac:dyDescent="0.2">
      <c r="C712" s="14"/>
      <c r="D712" s="14"/>
      <c r="AF712" s="228"/>
      <c r="AG712" s="228"/>
      <c r="AH712" s="228"/>
      <c r="AI712" s="228"/>
      <c r="AJ712" s="228"/>
      <c r="AL712" s="246"/>
      <c r="AS712" s="228"/>
      <c r="AT712" s="228"/>
      <c r="AU712" s="228"/>
      <c r="AV712" s="228"/>
      <c r="AW712" s="228"/>
      <c r="AX712" s="228"/>
      <c r="AY712" s="228"/>
      <c r="AZ712" s="228"/>
    </row>
    <row r="713" spans="3:52" x14ac:dyDescent="0.2">
      <c r="C713" s="14"/>
      <c r="D713" s="14"/>
      <c r="AF713" s="228"/>
      <c r="AG713" s="228"/>
      <c r="AH713" s="228"/>
      <c r="AI713" s="228"/>
      <c r="AJ713" s="228"/>
      <c r="AL713" s="246"/>
      <c r="AS713" s="228"/>
      <c r="AT713" s="228"/>
      <c r="AU713" s="228"/>
      <c r="AV713" s="228"/>
      <c r="AW713" s="228"/>
      <c r="AX713" s="228"/>
      <c r="AY713" s="228"/>
      <c r="AZ713" s="228"/>
    </row>
    <row r="714" spans="3:52" x14ac:dyDescent="0.2">
      <c r="C714" s="14"/>
      <c r="D714" s="14"/>
      <c r="AF714" s="228"/>
      <c r="AG714" s="228"/>
      <c r="AH714" s="228"/>
      <c r="AI714" s="228"/>
      <c r="AJ714" s="228"/>
      <c r="AL714" s="246"/>
      <c r="AS714" s="228"/>
      <c r="AT714" s="228"/>
      <c r="AU714" s="228"/>
      <c r="AV714" s="228"/>
      <c r="AW714" s="228"/>
      <c r="AX714" s="228"/>
      <c r="AY714" s="228"/>
      <c r="AZ714" s="228"/>
    </row>
    <row r="715" spans="3:52" x14ac:dyDescent="0.2">
      <c r="C715" s="14"/>
      <c r="D715" s="14"/>
      <c r="AF715" s="228"/>
      <c r="AG715" s="228"/>
      <c r="AH715" s="228"/>
      <c r="AI715" s="228"/>
      <c r="AJ715" s="228"/>
      <c r="AL715" s="246"/>
      <c r="AS715" s="228"/>
      <c r="AT715" s="228"/>
      <c r="AU715" s="228"/>
      <c r="AV715" s="228"/>
      <c r="AW715" s="228"/>
      <c r="AX715" s="228"/>
      <c r="AY715" s="228"/>
      <c r="AZ715" s="228"/>
    </row>
    <row r="716" spans="3:52" x14ac:dyDescent="0.2">
      <c r="C716" s="14"/>
      <c r="D716" s="14"/>
      <c r="AF716" s="228"/>
      <c r="AG716" s="228"/>
      <c r="AH716" s="228"/>
      <c r="AI716" s="228"/>
      <c r="AJ716" s="228"/>
      <c r="AL716" s="246"/>
      <c r="AS716" s="228"/>
      <c r="AT716" s="228"/>
      <c r="AU716" s="228"/>
      <c r="AV716" s="228"/>
      <c r="AW716" s="228"/>
      <c r="AX716" s="228"/>
      <c r="AY716" s="228"/>
      <c r="AZ716" s="228"/>
    </row>
    <row r="717" spans="3:52" x14ac:dyDescent="0.2">
      <c r="C717" s="14"/>
      <c r="D717" s="14"/>
      <c r="AF717" s="228"/>
      <c r="AG717" s="228"/>
      <c r="AH717" s="228"/>
      <c r="AI717" s="228"/>
      <c r="AJ717" s="228"/>
      <c r="AL717" s="246"/>
      <c r="AS717" s="228"/>
      <c r="AT717" s="228"/>
      <c r="AU717" s="228"/>
      <c r="AV717" s="228"/>
      <c r="AW717" s="228"/>
      <c r="AX717" s="228"/>
      <c r="AY717" s="228"/>
      <c r="AZ717" s="228"/>
    </row>
    <row r="718" spans="3:52" x14ac:dyDescent="0.2">
      <c r="C718" s="14"/>
      <c r="D718" s="14"/>
      <c r="AF718" s="228"/>
      <c r="AG718" s="228"/>
      <c r="AH718" s="228"/>
      <c r="AI718" s="228"/>
      <c r="AJ718" s="228"/>
      <c r="AL718" s="246"/>
      <c r="AS718" s="228"/>
      <c r="AT718" s="228"/>
      <c r="AU718" s="228"/>
      <c r="AV718" s="228"/>
      <c r="AW718" s="228"/>
      <c r="AX718" s="228"/>
      <c r="AY718" s="228"/>
      <c r="AZ718" s="228"/>
    </row>
    <row r="719" spans="3:52" x14ac:dyDescent="0.2">
      <c r="C719" s="14"/>
      <c r="D719" s="14"/>
      <c r="AF719" s="228"/>
      <c r="AG719" s="228"/>
      <c r="AH719" s="228"/>
      <c r="AI719" s="228"/>
      <c r="AJ719" s="228"/>
      <c r="AL719" s="246"/>
      <c r="AS719" s="228"/>
      <c r="AT719" s="228"/>
      <c r="AU719" s="228"/>
      <c r="AV719" s="228"/>
      <c r="AW719" s="228"/>
      <c r="AX719" s="228"/>
      <c r="AY719" s="228"/>
      <c r="AZ719" s="228"/>
    </row>
    <row r="720" spans="3:52" x14ac:dyDescent="0.2">
      <c r="C720" s="14"/>
      <c r="D720" s="14"/>
      <c r="AF720" s="228"/>
      <c r="AG720" s="228"/>
      <c r="AH720" s="228"/>
      <c r="AI720" s="228"/>
      <c r="AJ720" s="228"/>
      <c r="AL720" s="246"/>
      <c r="AS720" s="228"/>
      <c r="AT720" s="228"/>
      <c r="AU720" s="228"/>
      <c r="AV720" s="228"/>
      <c r="AW720" s="228"/>
      <c r="AX720" s="228"/>
      <c r="AY720" s="228"/>
      <c r="AZ720" s="228"/>
    </row>
    <row r="721" spans="3:69" x14ac:dyDescent="0.2">
      <c r="C721" s="14"/>
      <c r="D721" s="14"/>
      <c r="AF721" s="228"/>
      <c r="AG721" s="228"/>
      <c r="AH721" s="228"/>
      <c r="AI721" s="228"/>
      <c r="AJ721" s="228"/>
      <c r="AL721" s="246"/>
      <c r="AS721" s="228"/>
      <c r="AT721" s="228"/>
      <c r="AU721" s="228"/>
      <c r="AV721" s="228"/>
      <c r="AW721" s="228"/>
      <c r="AX721" s="228"/>
      <c r="AY721" s="228"/>
      <c r="AZ721" s="228"/>
    </row>
    <row r="722" spans="3:69" x14ac:dyDescent="0.2">
      <c r="C722" s="14"/>
      <c r="D722" s="14"/>
      <c r="AF722" s="228"/>
      <c r="AG722" s="228"/>
      <c r="AH722" s="228"/>
      <c r="AI722" s="228"/>
      <c r="AJ722" s="228"/>
      <c r="AL722" s="246"/>
      <c r="AS722" s="228"/>
      <c r="AT722" s="228"/>
      <c r="AU722" s="228"/>
      <c r="AV722" s="228"/>
      <c r="AW722" s="228"/>
      <c r="AX722" s="228"/>
      <c r="AY722" s="228"/>
      <c r="AZ722" s="228"/>
      <c r="BA722" s="228"/>
    </row>
    <row r="723" spans="3:69" x14ac:dyDescent="0.2">
      <c r="C723" s="14"/>
      <c r="D723" s="14"/>
      <c r="AF723" s="228"/>
      <c r="AG723" s="228"/>
      <c r="AH723" s="228"/>
      <c r="AI723" s="228"/>
      <c r="AJ723" s="228"/>
      <c r="AL723" s="246"/>
      <c r="AS723" s="228"/>
      <c r="AT723" s="228"/>
      <c r="AU723" s="228"/>
      <c r="AV723" s="228"/>
      <c r="AW723" s="228"/>
      <c r="AX723" s="228"/>
      <c r="AY723" s="228"/>
      <c r="AZ723" s="228"/>
      <c r="BA723" s="228"/>
      <c r="BB723" s="228"/>
      <c r="BC723" s="228"/>
      <c r="BD723" s="228"/>
      <c r="BE723" s="228"/>
      <c r="BF723" s="228"/>
      <c r="BG723" s="228"/>
      <c r="BH723" s="228"/>
      <c r="BI723" s="228"/>
      <c r="BJ723" s="228"/>
      <c r="BK723" s="228"/>
      <c r="BL723" s="228"/>
      <c r="BM723" s="228"/>
      <c r="BN723" s="228"/>
      <c r="BO723" s="228"/>
      <c r="BP723" s="228"/>
      <c r="BQ723" s="228"/>
    </row>
    <row r="724" spans="3:69" x14ac:dyDescent="0.2">
      <c r="C724" s="14"/>
      <c r="D724" s="14"/>
      <c r="AF724" s="228"/>
      <c r="AG724" s="228"/>
      <c r="AH724" s="228"/>
      <c r="AI724" s="228"/>
      <c r="AJ724" s="228"/>
      <c r="AL724" s="246"/>
      <c r="AS724" s="228"/>
      <c r="AT724" s="228"/>
      <c r="AU724" s="228"/>
      <c r="AV724" s="228"/>
      <c r="AW724" s="228"/>
      <c r="AX724" s="228"/>
      <c r="AY724" s="228"/>
      <c r="AZ724" s="228"/>
    </row>
    <row r="725" spans="3:69" x14ac:dyDescent="0.2">
      <c r="C725" s="14"/>
      <c r="D725" s="14"/>
      <c r="AF725" s="228"/>
      <c r="AG725" s="228"/>
      <c r="AH725" s="228"/>
      <c r="AI725" s="228"/>
      <c r="AJ725" s="228"/>
      <c r="AL725" s="246"/>
      <c r="AS725" s="228"/>
      <c r="AT725" s="228"/>
      <c r="AU725" s="228"/>
      <c r="AV725" s="228"/>
      <c r="AW725" s="228"/>
      <c r="AX725" s="228"/>
      <c r="AY725" s="228"/>
      <c r="AZ725" s="228"/>
    </row>
    <row r="726" spans="3:69" x14ac:dyDescent="0.2">
      <c r="C726" s="14"/>
      <c r="D726" s="14"/>
      <c r="AF726" s="228"/>
      <c r="AG726" s="228"/>
      <c r="AH726" s="228"/>
      <c r="AI726" s="228"/>
      <c r="AJ726" s="228"/>
      <c r="AL726" s="246"/>
      <c r="AS726" s="228"/>
      <c r="AT726" s="228"/>
      <c r="AU726" s="228"/>
      <c r="AV726" s="228"/>
      <c r="AW726" s="228"/>
      <c r="AX726" s="228"/>
      <c r="AY726" s="228"/>
      <c r="AZ726" s="228"/>
    </row>
    <row r="727" spans="3:69" x14ac:dyDescent="0.2">
      <c r="C727" s="14"/>
      <c r="D727" s="14"/>
      <c r="AF727" s="228"/>
      <c r="AG727" s="228"/>
      <c r="AH727" s="228"/>
      <c r="AI727" s="228"/>
      <c r="AJ727" s="228"/>
      <c r="AL727" s="246"/>
      <c r="AS727" s="228"/>
      <c r="AT727" s="228"/>
      <c r="AU727" s="228"/>
      <c r="AV727" s="228"/>
      <c r="AW727" s="228"/>
      <c r="AX727" s="228"/>
      <c r="AY727" s="228"/>
      <c r="AZ727" s="228"/>
    </row>
    <row r="728" spans="3:69" x14ac:dyDescent="0.2">
      <c r="C728" s="14"/>
      <c r="D728" s="14"/>
      <c r="AF728" s="228"/>
      <c r="AG728" s="228"/>
      <c r="AH728" s="228"/>
      <c r="AI728" s="228"/>
      <c r="AJ728" s="228"/>
      <c r="AL728" s="246"/>
      <c r="AS728" s="228"/>
      <c r="AT728" s="228"/>
      <c r="AU728" s="228"/>
      <c r="AV728" s="228"/>
      <c r="AW728" s="228"/>
      <c r="AX728" s="228"/>
      <c r="AY728" s="228"/>
      <c r="AZ728" s="228"/>
    </row>
    <row r="729" spans="3:69" x14ac:dyDescent="0.2">
      <c r="C729" s="14"/>
      <c r="D729" s="14"/>
      <c r="AF729" s="228"/>
      <c r="AG729" s="228"/>
      <c r="AH729" s="228"/>
      <c r="AI729" s="228"/>
      <c r="AJ729" s="228"/>
      <c r="AL729" s="246"/>
      <c r="AS729" s="228"/>
      <c r="AT729" s="228"/>
      <c r="AU729" s="228"/>
      <c r="AV729" s="228"/>
      <c r="AW729" s="228"/>
      <c r="AX729" s="228"/>
      <c r="AY729" s="228"/>
      <c r="AZ729" s="228"/>
    </row>
    <row r="730" spans="3:69" x14ac:dyDescent="0.2">
      <c r="C730" s="14"/>
      <c r="D730" s="14"/>
      <c r="AF730" s="228"/>
      <c r="AG730" s="228"/>
      <c r="AH730" s="228"/>
      <c r="AI730" s="228"/>
      <c r="AJ730" s="228"/>
      <c r="AL730" s="246"/>
      <c r="AS730" s="228"/>
      <c r="AT730" s="228"/>
      <c r="AU730" s="228"/>
      <c r="AV730" s="228"/>
      <c r="AW730" s="228"/>
      <c r="AX730" s="228"/>
      <c r="AY730" s="228"/>
      <c r="AZ730" s="228"/>
    </row>
    <row r="731" spans="3:69" x14ac:dyDescent="0.2">
      <c r="C731" s="14"/>
      <c r="D731" s="14"/>
      <c r="AF731" s="228"/>
      <c r="AG731" s="228"/>
      <c r="AH731" s="228"/>
      <c r="AI731" s="228"/>
      <c r="AJ731" s="228"/>
      <c r="AL731" s="246"/>
      <c r="AS731" s="228"/>
      <c r="AT731" s="228"/>
      <c r="AU731" s="228"/>
      <c r="AV731" s="228"/>
      <c r="AW731" s="228"/>
      <c r="AX731" s="228"/>
      <c r="AY731" s="228"/>
      <c r="AZ731" s="228"/>
    </row>
    <row r="732" spans="3:69" x14ac:dyDescent="0.2">
      <c r="C732" s="14"/>
      <c r="D732" s="14"/>
      <c r="AF732" s="228"/>
      <c r="AG732" s="228"/>
      <c r="AH732" s="228"/>
      <c r="AI732" s="228"/>
      <c r="AJ732" s="228"/>
      <c r="AL732" s="246"/>
      <c r="AS732" s="228"/>
      <c r="AT732" s="228"/>
      <c r="AU732" s="228"/>
      <c r="AV732" s="228"/>
      <c r="AW732" s="228"/>
      <c r="AX732" s="228"/>
      <c r="AY732" s="228"/>
      <c r="AZ732" s="228"/>
    </row>
    <row r="733" spans="3:69" x14ac:dyDescent="0.2">
      <c r="C733" s="14"/>
      <c r="D733" s="14"/>
      <c r="AF733" s="228"/>
      <c r="AG733" s="228"/>
      <c r="AH733" s="228"/>
      <c r="AI733" s="228"/>
      <c r="AJ733" s="228"/>
      <c r="AL733" s="246"/>
      <c r="AS733" s="228"/>
      <c r="AT733" s="228"/>
      <c r="AU733" s="228"/>
      <c r="AV733" s="228"/>
      <c r="AW733" s="228"/>
      <c r="AX733" s="228"/>
      <c r="AY733" s="228"/>
      <c r="AZ733" s="228"/>
    </row>
    <row r="734" spans="3:69" x14ac:dyDescent="0.2">
      <c r="C734" s="14"/>
      <c r="D734" s="14"/>
      <c r="AF734" s="228"/>
      <c r="AG734" s="228"/>
      <c r="AH734" s="228"/>
      <c r="AI734" s="228"/>
      <c r="AJ734" s="228"/>
      <c r="AL734" s="246"/>
      <c r="AS734" s="228"/>
      <c r="AT734" s="228"/>
      <c r="AU734" s="228"/>
      <c r="AV734" s="228"/>
      <c r="AW734" s="228"/>
      <c r="AX734" s="228"/>
      <c r="AY734" s="228"/>
      <c r="AZ734" s="228"/>
    </row>
    <row r="735" spans="3:69" x14ac:dyDescent="0.2">
      <c r="C735" s="14"/>
      <c r="D735" s="14"/>
      <c r="AF735" s="228"/>
      <c r="AG735" s="228"/>
      <c r="AH735" s="228"/>
      <c r="AI735" s="228"/>
      <c r="AJ735" s="228"/>
      <c r="AL735" s="246"/>
      <c r="AS735" s="228"/>
      <c r="AT735" s="228"/>
      <c r="AU735" s="228"/>
      <c r="AV735" s="228"/>
      <c r="AW735" s="228"/>
      <c r="AX735" s="228"/>
      <c r="AY735" s="228"/>
      <c r="AZ735" s="228"/>
    </row>
    <row r="736" spans="3:69" x14ac:dyDescent="0.2">
      <c r="C736" s="14"/>
      <c r="D736" s="14"/>
      <c r="AF736" s="228"/>
      <c r="AG736" s="228"/>
      <c r="AH736" s="228"/>
      <c r="AI736" s="228"/>
      <c r="AJ736" s="228"/>
      <c r="AL736" s="246"/>
      <c r="AS736" s="228"/>
      <c r="AT736" s="228"/>
      <c r="AU736" s="228"/>
      <c r="AV736" s="228"/>
      <c r="AW736" s="228"/>
      <c r="AX736" s="228"/>
      <c r="AY736" s="228"/>
      <c r="AZ736" s="228"/>
    </row>
    <row r="737" spans="3:69" x14ac:dyDescent="0.2">
      <c r="C737" s="14"/>
      <c r="D737" s="14"/>
      <c r="AF737" s="228"/>
      <c r="AG737" s="228"/>
      <c r="AH737" s="228"/>
      <c r="AI737" s="228"/>
      <c r="AJ737" s="228"/>
      <c r="AL737" s="246"/>
      <c r="AS737" s="228"/>
      <c r="AT737" s="228"/>
      <c r="AU737" s="228"/>
      <c r="AV737" s="228"/>
      <c r="AW737" s="228"/>
      <c r="AX737" s="228"/>
      <c r="AY737" s="228"/>
      <c r="AZ737" s="228"/>
    </row>
    <row r="738" spans="3:69" x14ac:dyDescent="0.2">
      <c r="C738" s="14"/>
      <c r="D738" s="14"/>
      <c r="AF738" s="228"/>
      <c r="AG738" s="228"/>
      <c r="AH738" s="228"/>
      <c r="AI738" s="228"/>
      <c r="AJ738" s="228"/>
      <c r="AL738" s="246"/>
      <c r="AS738" s="228"/>
      <c r="AT738" s="228"/>
      <c r="AU738" s="228"/>
      <c r="AV738" s="228"/>
      <c r="AW738" s="228"/>
      <c r="AX738" s="228"/>
      <c r="AY738" s="228"/>
      <c r="AZ738" s="228"/>
    </row>
    <row r="739" spans="3:69" x14ac:dyDescent="0.2">
      <c r="C739" s="14"/>
      <c r="D739" s="14"/>
      <c r="AF739" s="228"/>
      <c r="AG739" s="228"/>
      <c r="AH739" s="228"/>
      <c r="AI739" s="228"/>
      <c r="AJ739" s="228"/>
      <c r="AL739" s="246"/>
      <c r="AS739" s="228"/>
      <c r="AT739" s="228"/>
      <c r="AU739" s="228"/>
      <c r="AV739" s="228"/>
      <c r="AW739" s="228"/>
      <c r="AX739" s="228"/>
      <c r="AY739" s="228"/>
      <c r="AZ739" s="228"/>
    </row>
    <row r="740" spans="3:69" x14ac:dyDescent="0.2">
      <c r="C740" s="14"/>
      <c r="D740" s="14"/>
      <c r="AF740" s="228"/>
      <c r="AG740" s="228"/>
      <c r="AH740" s="228"/>
      <c r="AI740" s="228"/>
      <c r="AJ740" s="228"/>
      <c r="AL740" s="246"/>
      <c r="AS740" s="228"/>
      <c r="AT740" s="228"/>
      <c r="AU740" s="228"/>
      <c r="AV740" s="228"/>
      <c r="AW740" s="228"/>
      <c r="AX740" s="228"/>
      <c r="AY740" s="228"/>
      <c r="AZ740" s="228"/>
    </row>
    <row r="741" spans="3:69" x14ac:dyDescent="0.2">
      <c r="C741" s="14"/>
      <c r="D741" s="14"/>
      <c r="AF741" s="228"/>
      <c r="AG741" s="228"/>
      <c r="AH741" s="228"/>
      <c r="AI741" s="228"/>
      <c r="AJ741" s="228"/>
      <c r="AL741" s="246"/>
      <c r="AS741" s="228"/>
      <c r="AT741" s="228"/>
      <c r="AU741" s="228"/>
      <c r="AV741" s="228"/>
      <c r="AW741" s="228"/>
      <c r="AX741" s="228"/>
      <c r="AY741" s="228"/>
      <c r="AZ741" s="228"/>
    </row>
    <row r="742" spans="3:69" x14ac:dyDescent="0.2">
      <c r="C742" s="14"/>
      <c r="D742" s="14"/>
      <c r="AF742" s="228"/>
      <c r="AG742" s="228"/>
      <c r="AH742" s="228"/>
      <c r="AI742" s="228"/>
      <c r="AJ742" s="228"/>
      <c r="AL742" s="246"/>
      <c r="AS742" s="228"/>
      <c r="AT742" s="228"/>
      <c r="AU742" s="228"/>
      <c r="AV742" s="228"/>
      <c r="AW742" s="228"/>
      <c r="AX742" s="228"/>
      <c r="AY742" s="228"/>
      <c r="AZ742" s="228"/>
    </row>
    <row r="743" spans="3:69" x14ac:dyDescent="0.2">
      <c r="C743" s="14"/>
      <c r="D743" s="14"/>
      <c r="AF743" s="228"/>
      <c r="AG743" s="228"/>
      <c r="AH743" s="228"/>
      <c r="AI743" s="228"/>
      <c r="AJ743" s="228"/>
      <c r="AL743" s="246"/>
      <c r="AS743" s="228"/>
      <c r="AT743" s="228"/>
      <c r="AU743" s="228"/>
      <c r="AV743" s="228"/>
      <c r="AW743" s="228"/>
      <c r="AX743" s="228"/>
      <c r="AY743" s="228"/>
      <c r="AZ743" s="228"/>
      <c r="BA743" s="228"/>
      <c r="BB743" s="228"/>
      <c r="BC743" s="228"/>
      <c r="BD743" s="228"/>
      <c r="BE743" s="228"/>
      <c r="BF743" s="228"/>
      <c r="BG743" s="228"/>
      <c r="BH743" s="228"/>
      <c r="BI743" s="228"/>
      <c r="BJ743" s="228"/>
      <c r="BK743" s="228"/>
      <c r="BL743" s="228"/>
      <c r="BM743" s="228"/>
      <c r="BN743" s="228"/>
      <c r="BO743" s="228"/>
      <c r="BP743" s="228"/>
      <c r="BQ743" s="228"/>
    </row>
    <row r="744" spans="3:69" x14ac:dyDescent="0.2">
      <c r="C744" s="14"/>
      <c r="D744" s="14"/>
      <c r="AF744" s="228"/>
      <c r="AG744" s="228"/>
      <c r="AH744" s="228"/>
      <c r="AI744" s="228"/>
      <c r="AJ744" s="228"/>
      <c r="AL744" s="246"/>
      <c r="AS744" s="228"/>
      <c r="AT744" s="228"/>
      <c r="AU744" s="228"/>
      <c r="AV744" s="228"/>
      <c r="AW744" s="228"/>
      <c r="AX744" s="228"/>
      <c r="AY744" s="228"/>
      <c r="AZ744" s="228"/>
    </row>
    <row r="745" spans="3:69" x14ac:dyDescent="0.2">
      <c r="C745" s="14"/>
      <c r="D745" s="14"/>
      <c r="AF745" s="228"/>
      <c r="AG745" s="228"/>
      <c r="AH745" s="228"/>
      <c r="AI745" s="228"/>
      <c r="AJ745" s="228"/>
      <c r="AL745" s="246"/>
      <c r="AS745" s="228"/>
      <c r="AT745" s="228"/>
      <c r="AU745" s="228"/>
      <c r="AV745" s="228"/>
      <c r="AW745" s="228"/>
      <c r="AX745" s="228"/>
      <c r="AY745" s="228"/>
      <c r="AZ745" s="228"/>
    </row>
    <row r="746" spans="3:69" x14ac:dyDescent="0.2">
      <c r="C746" s="14"/>
      <c r="D746" s="14"/>
      <c r="AF746" s="228"/>
      <c r="AG746" s="228"/>
      <c r="AH746" s="228"/>
      <c r="AI746" s="228"/>
      <c r="AJ746" s="228"/>
      <c r="AL746" s="246"/>
      <c r="AS746" s="228"/>
      <c r="AT746" s="228"/>
      <c r="AU746" s="228"/>
      <c r="AV746" s="228"/>
      <c r="AW746" s="228"/>
      <c r="AX746" s="228"/>
      <c r="AY746" s="228"/>
      <c r="AZ746" s="228"/>
    </row>
    <row r="747" spans="3:69" x14ac:dyDescent="0.2">
      <c r="C747" s="14"/>
      <c r="D747" s="14"/>
      <c r="AF747" s="228"/>
      <c r="AG747" s="228"/>
      <c r="AH747" s="228"/>
      <c r="AI747" s="228"/>
      <c r="AJ747" s="228"/>
      <c r="AL747" s="246"/>
      <c r="AS747" s="228"/>
      <c r="AT747" s="228"/>
      <c r="AU747" s="228"/>
      <c r="AV747" s="228"/>
      <c r="AW747" s="228"/>
      <c r="AX747" s="228"/>
      <c r="AY747" s="228"/>
      <c r="AZ747" s="228"/>
    </row>
    <row r="748" spans="3:69" x14ac:dyDescent="0.2">
      <c r="C748" s="14"/>
      <c r="D748" s="14"/>
      <c r="AF748" s="228"/>
      <c r="AG748" s="228"/>
      <c r="AH748" s="228"/>
      <c r="AI748" s="228"/>
      <c r="AJ748" s="228"/>
      <c r="AL748" s="246"/>
      <c r="AS748" s="228"/>
      <c r="AT748" s="228"/>
      <c r="AU748" s="228"/>
      <c r="AV748" s="228"/>
      <c r="AW748" s="228"/>
      <c r="AX748" s="228"/>
      <c r="AY748" s="228"/>
      <c r="AZ748" s="228"/>
    </row>
    <row r="749" spans="3:69" x14ac:dyDescent="0.2">
      <c r="C749" s="14"/>
      <c r="D749" s="14"/>
      <c r="AF749" s="228"/>
      <c r="AG749" s="228"/>
      <c r="AH749" s="228"/>
      <c r="AI749" s="228"/>
      <c r="AJ749" s="228"/>
      <c r="AL749" s="246"/>
      <c r="AS749" s="228"/>
      <c r="AT749" s="228"/>
      <c r="AU749" s="228"/>
      <c r="AV749" s="228"/>
      <c r="AW749" s="228"/>
      <c r="AX749" s="228"/>
      <c r="AY749" s="228"/>
      <c r="AZ749" s="228"/>
    </row>
    <row r="750" spans="3:69" x14ac:dyDescent="0.2">
      <c r="C750" s="14"/>
      <c r="D750" s="14"/>
      <c r="AF750" s="228"/>
      <c r="AG750" s="228"/>
      <c r="AH750" s="228"/>
      <c r="AI750" s="228"/>
      <c r="AJ750" s="228"/>
      <c r="AL750" s="246"/>
      <c r="AS750" s="228"/>
      <c r="AT750" s="228"/>
      <c r="AU750" s="228"/>
      <c r="AV750" s="228"/>
      <c r="AW750" s="228"/>
      <c r="AX750" s="228"/>
      <c r="AY750" s="228"/>
      <c r="AZ750" s="228"/>
    </row>
    <row r="751" spans="3:69" x14ac:dyDescent="0.2">
      <c r="C751" s="14"/>
      <c r="D751" s="14"/>
      <c r="AF751" s="228"/>
      <c r="AG751" s="228"/>
      <c r="AH751" s="228"/>
      <c r="AI751" s="228"/>
      <c r="AJ751" s="228"/>
      <c r="AL751" s="246"/>
      <c r="AS751" s="228"/>
      <c r="AT751" s="228"/>
      <c r="AU751" s="228"/>
      <c r="AV751" s="228"/>
      <c r="AW751" s="228"/>
      <c r="AX751" s="228"/>
      <c r="AY751" s="228"/>
      <c r="AZ751" s="228"/>
    </row>
    <row r="752" spans="3:69" x14ac:dyDescent="0.2">
      <c r="C752" s="14"/>
      <c r="D752" s="14"/>
      <c r="AF752" s="228"/>
      <c r="AG752" s="228"/>
      <c r="AH752" s="228"/>
      <c r="AI752" s="228"/>
      <c r="AJ752" s="228"/>
      <c r="AL752" s="246"/>
      <c r="AS752" s="228"/>
      <c r="AT752" s="228"/>
      <c r="AU752" s="228"/>
      <c r="AV752" s="228"/>
      <c r="AW752" s="228"/>
      <c r="AX752" s="228"/>
      <c r="AY752" s="228"/>
      <c r="AZ752" s="228"/>
    </row>
    <row r="753" spans="3:69" x14ac:dyDescent="0.2">
      <c r="C753" s="14"/>
      <c r="D753" s="14"/>
      <c r="AF753" s="228"/>
      <c r="AG753" s="228"/>
      <c r="AH753" s="228"/>
      <c r="AI753" s="228"/>
      <c r="AJ753" s="228"/>
      <c r="AL753" s="246"/>
      <c r="AS753" s="228"/>
      <c r="AT753" s="228"/>
      <c r="AU753" s="228"/>
      <c r="AV753" s="228"/>
      <c r="AW753" s="228"/>
      <c r="AX753" s="228"/>
      <c r="AY753" s="228"/>
      <c r="AZ753" s="228"/>
    </row>
    <row r="754" spans="3:69" x14ac:dyDescent="0.2">
      <c r="C754" s="14"/>
      <c r="D754" s="14"/>
      <c r="AF754" s="228"/>
      <c r="AG754" s="228"/>
      <c r="AH754" s="228"/>
      <c r="AI754" s="228"/>
      <c r="AJ754" s="228"/>
      <c r="AL754" s="246"/>
      <c r="AS754" s="228"/>
      <c r="AT754" s="228"/>
      <c r="AU754" s="228"/>
      <c r="AV754" s="228"/>
      <c r="AW754" s="228"/>
      <c r="AX754" s="228"/>
      <c r="AY754" s="228"/>
      <c r="AZ754" s="228"/>
      <c r="BA754" s="228"/>
    </row>
    <row r="755" spans="3:69" x14ac:dyDescent="0.2">
      <c r="C755" s="14"/>
      <c r="D755" s="14"/>
      <c r="AF755" s="228"/>
      <c r="AG755" s="228"/>
      <c r="AH755" s="228"/>
      <c r="AI755" s="228"/>
      <c r="AJ755" s="228"/>
      <c r="AL755" s="246"/>
      <c r="AS755" s="228"/>
      <c r="AT755" s="228"/>
      <c r="AU755" s="228"/>
      <c r="AV755" s="228"/>
      <c r="AW755" s="228"/>
      <c r="AX755" s="228"/>
      <c r="AY755" s="228"/>
      <c r="AZ755" s="228"/>
    </row>
    <row r="756" spans="3:69" x14ac:dyDescent="0.2">
      <c r="C756" s="14"/>
      <c r="D756" s="14"/>
      <c r="AF756" s="228"/>
      <c r="AG756" s="228"/>
      <c r="AH756" s="228"/>
      <c r="AI756" s="228"/>
      <c r="AJ756" s="228"/>
      <c r="AL756" s="246"/>
      <c r="AS756" s="228"/>
      <c r="AT756" s="228"/>
      <c r="AU756" s="228"/>
      <c r="AV756" s="228"/>
      <c r="AW756" s="228"/>
      <c r="AX756" s="228"/>
      <c r="AY756" s="228"/>
      <c r="AZ756" s="228"/>
    </row>
    <row r="757" spans="3:69" x14ac:dyDescent="0.2">
      <c r="C757" s="14"/>
      <c r="D757" s="14"/>
      <c r="AF757" s="228"/>
      <c r="AG757" s="228"/>
      <c r="AH757" s="228"/>
      <c r="AI757" s="228"/>
      <c r="AJ757" s="228"/>
      <c r="AL757" s="246"/>
      <c r="AS757" s="228"/>
      <c r="AT757" s="228"/>
      <c r="AU757" s="228"/>
      <c r="AV757" s="228"/>
      <c r="AW757" s="228"/>
      <c r="AX757" s="228"/>
      <c r="AY757" s="228"/>
      <c r="AZ757" s="228"/>
    </row>
    <row r="758" spans="3:69" x14ac:dyDescent="0.2">
      <c r="C758" s="14"/>
      <c r="D758" s="14"/>
      <c r="AF758" s="228"/>
      <c r="AG758" s="228"/>
      <c r="AH758" s="228"/>
      <c r="AI758" s="228"/>
      <c r="AJ758" s="228"/>
      <c r="AL758" s="246"/>
      <c r="AS758" s="228"/>
      <c r="AT758" s="228"/>
      <c r="AU758" s="228"/>
      <c r="AV758" s="228"/>
      <c r="AW758" s="228"/>
      <c r="AX758" s="228"/>
      <c r="AY758" s="228"/>
      <c r="AZ758" s="228"/>
    </row>
    <row r="759" spans="3:69" x14ac:dyDescent="0.2">
      <c r="C759" s="14"/>
      <c r="D759" s="14"/>
      <c r="AF759" s="228"/>
      <c r="AG759" s="228"/>
      <c r="AH759" s="228"/>
      <c r="AI759" s="228"/>
      <c r="AJ759" s="228"/>
      <c r="AL759" s="246"/>
      <c r="AS759" s="228"/>
      <c r="AT759" s="228"/>
      <c r="AU759" s="228"/>
      <c r="AV759" s="228"/>
      <c r="AW759" s="228"/>
      <c r="AX759" s="228"/>
      <c r="AY759" s="228"/>
      <c r="AZ759" s="228"/>
    </row>
    <row r="760" spans="3:69" x14ac:dyDescent="0.2">
      <c r="C760" s="14"/>
      <c r="D760" s="14"/>
      <c r="AF760" s="228"/>
      <c r="AG760" s="228"/>
      <c r="AH760" s="228"/>
      <c r="AI760" s="228"/>
      <c r="AJ760" s="228"/>
      <c r="AL760" s="246"/>
      <c r="AS760" s="228"/>
      <c r="AT760" s="228"/>
      <c r="AU760" s="228"/>
      <c r="AV760" s="228"/>
      <c r="AW760" s="228"/>
      <c r="AX760" s="228"/>
      <c r="AY760" s="228"/>
      <c r="AZ760" s="228"/>
    </row>
    <row r="761" spans="3:69" x14ac:dyDescent="0.2">
      <c r="C761" s="14"/>
      <c r="D761" s="14"/>
      <c r="AF761" s="228"/>
      <c r="AG761" s="228"/>
      <c r="AH761" s="228"/>
      <c r="AI761" s="228"/>
      <c r="AJ761" s="228"/>
      <c r="AL761" s="246"/>
      <c r="AS761" s="228"/>
      <c r="AT761" s="228"/>
      <c r="AU761" s="228"/>
      <c r="AV761" s="228"/>
      <c r="AW761" s="228"/>
      <c r="AX761" s="228"/>
      <c r="AY761" s="228"/>
      <c r="AZ761" s="228"/>
    </row>
    <row r="762" spans="3:69" x14ac:dyDescent="0.2">
      <c r="C762" s="14"/>
      <c r="D762" s="14"/>
      <c r="AF762" s="228"/>
      <c r="AG762" s="228"/>
      <c r="AH762" s="228"/>
      <c r="AI762" s="228"/>
      <c r="AJ762" s="228"/>
      <c r="AL762" s="246"/>
      <c r="AS762" s="228"/>
      <c r="AT762" s="228"/>
      <c r="AU762" s="228"/>
      <c r="AV762" s="228"/>
      <c r="AW762" s="228"/>
      <c r="AX762" s="228"/>
      <c r="AY762" s="228"/>
      <c r="AZ762" s="228"/>
    </row>
    <row r="763" spans="3:69" x14ac:dyDescent="0.2">
      <c r="C763" s="14"/>
      <c r="D763" s="14"/>
      <c r="AF763" s="228"/>
      <c r="AG763" s="228"/>
      <c r="AH763" s="228"/>
      <c r="AI763" s="228"/>
      <c r="AJ763" s="228"/>
      <c r="AL763" s="246"/>
      <c r="AS763" s="228"/>
      <c r="AT763" s="228"/>
      <c r="AU763" s="228"/>
      <c r="AV763" s="228"/>
      <c r="AW763" s="228"/>
      <c r="AX763" s="228"/>
      <c r="AY763" s="228"/>
      <c r="AZ763" s="228"/>
    </row>
    <row r="764" spans="3:69" x14ac:dyDescent="0.2">
      <c r="C764" s="14"/>
      <c r="D764" s="14"/>
      <c r="AF764" s="228"/>
      <c r="AG764" s="228"/>
      <c r="AH764" s="228"/>
      <c r="AI764" s="228"/>
      <c r="AJ764" s="228"/>
      <c r="AL764" s="246"/>
      <c r="AS764" s="228"/>
      <c r="AT764" s="228"/>
      <c r="AU764" s="228"/>
      <c r="AV764" s="228"/>
      <c r="AW764" s="228"/>
      <c r="AX764" s="228"/>
      <c r="AY764" s="228"/>
      <c r="AZ764" s="228"/>
      <c r="BA764" s="228"/>
      <c r="BC764" s="228"/>
      <c r="BD764" s="228"/>
      <c r="BE764" s="228"/>
      <c r="BF764" s="228"/>
      <c r="BG764" s="228"/>
      <c r="BH764" s="228"/>
      <c r="BI764" s="228"/>
      <c r="BJ764" s="228"/>
      <c r="BK764" s="228"/>
      <c r="BL764" s="228"/>
      <c r="BM764" s="228"/>
      <c r="BN764" s="228"/>
      <c r="BO764" s="228"/>
      <c r="BP764" s="228"/>
      <c r="BQ764" s="228"/>
    </row>
    <row r="765" spans="3:69" x14ac:dyDescent="0.2">
      <c r="C765" s="14"/>
      <c r="D765" s="14"/>
      <c r="AF765" s="228"/>
      <c r="AG765" s="228"/>
      <c r="AH765" s="228"/>
      <c r="AI765" s="228"/>
      <c r="AJ765" s="228"/>
      <c r="AL765" s="246"/>
      <c r="AS765" s="228"/>
      <c r="AT765" s="228"/>
      <c r="AU765" s="228"/>
      <c r="AV765" s="228"/>
      <c r="AW765" s="228"/>
      <c r="AX765" s="228"/>
      <c r="AY765" s="228"/>
      <c r="AZ765" s="228"/>
    </row>
    <row r="766" spans="3:69" x14ac:dyDescent="0.2">
      <c r="C766" s="14"/>
      <c r="D766" s="14"/>
      <c r="AF766" s="228"/>
      <c r="AG766" s="228"/>
      <c r="AH766" s="228"/>
      <c r="AI766" s="228"/>
      <c r="AJ766" s="228"/>
      <c r="AL766" s="246"/>
      <c r="AS766" s="228"/>
      <c r="AT766" s="228"/>
      <c r="AU766" s="228"/>
      <c r="AV766" s="228"/>
      <c r="AW766" s="228"/>
      <c r="AX766" s="228"/>
      <c r="AY766" s="228"/>
      <c r="AZ766" s="228"/>
    </row>
    <row r="767" spans="3:69" x14ac:dyDescent="0.2">
      <c r="C767" s="14"/>
      <c r="D767" s="14"/>
      <c r="AF767" s="228"/>
      <c r="AG767" s="228"/>
      <c r="AH767" s="228"/>
      <c r="AI767" s="228"/>
      <c r="AJ767" s="228"/>
      <c r="AL767" s="246"/>
      <c r="AS767" s="228"/>
      <c r="AT767" s="228"/>
      <c r="AU767" s="228"/>
      <c r="AV767" s="228"/>
      <c r="AW767" s="228"/>
      <c r="AX767" s="228"/>
      <c r="AY767" s="228"/>
      <c r="AZ767" s="228"/>
    </row>
    <row r="768" spans="3:69" x14ac:dyDescent="0.2">
      <c r="C768" s="14"/>
      <c r="D768" s="14"/>
      <c r="AF768" s="228"/>
      <c r="AG768" s="228"/>
      <c r="AH768" s="228"/>
      <c r="AI768" s="228"/>
      <c r="AJ768" s="228"/>
      <c r="AL768" s="246"/>
      <c r="AS768" s="228"/>
      <c r="AT768" s="228"/>
      <c r="AU768" s="228"/>
      <c r="AV768" s="228"/>
      <c r="AW768" s="228"/>
      <c r="AX768" s="228"/>
      <c r="AY768" s="228"/>
      <c r="AZ768" s="228"/>
    </row>
    <row r="769" spans="3:69" x14ac:dyDescent="0.2">
      <c r="C769" s="14"/>
      <c r="D769" s="14"/>
      <c r="AF769" s="228"/>
      <c r="AG769" s="228"/>
      <c r="AH769" s="228"/>
      <c r="AI769" s="228"/>
      <c r="AJ769" s="228"/>
      <c r="AL769" s="246"/>
      <c r="AS769" s="228"/>
      <c r="AT769" s="228"/>
      <c r="AU769" s="228"/>
      <c r="AV769" s="228"/>
      <c r="AW769" s="228"/>
      <c r="AX769" s="228"/>
      <c r="AY769" s="228"/>
      <c r="AZ769" s="228"/>
      <c r="BA769" s="228"/>
      <c r="BB769" s="228"/>
      <c r="BC769" s="228"/>
      <c r="BD769" s="228"/>
      <c r="BE769" s="228"/>
      <c r="BF769" s="228"/>
      <c r="BG769" s="228"/>
      <c r="BH769" s="228"/>
      <c r="BI769" s="228"/>
      <c r="BJ769" s="228"/>
      <c r="BK769" s="228"/>
      <c r="BL769" s="228"/>
      <c r="BM769" s="228"/>
      <c r="BN769" s="228"/>
      <c r="BO769" s="228"/>
      <c r="BP769" s="228"/>
      <c r="BQ769" s="228"/>
    </row>
    <row r="770" spans="3:69" x14ac:dyDescent="0.2">
      <c r="C770" s="14"/>
      <c r="D770" s="14"/>
      <c r="AF770" s="228"/>
      <c r="AG770" s="228"/>
      <c r="AH770" s="228"/>
      <c r="AI770" s="228"/>
      <c r="AJ770" s="228"/>
      <c r="AL770" s="246"/>
      <c r="AS770" s="228"/>
      <c r="AT770" s="228"/>
      <c r="AU770" s="228"/>
      <c r="AV770" s="228"/>
      <c r="AW770" s="228"/>
      <c r="AX770" s="228"/>
      <c r="AY770" s="228"/>
      <c r="AZ770" s="228"/>
    </row>
    <row r="771" spans="3:69" x14ac:dyDescent="0.2">
      <c r="C771" s="14"/>
      <c r="D771" s="14"/>
      <c r="AF771" s="228"/>
      <c r="AG771" s="228"/>
      <c r="AH771" s="228"/>
      <c r="AI771" s="228"/>
      <c r="AJ771" s="228"/>
      <c r="AL771" s="246"/>
      <c r="AS771" s="228"/>
      <c r="AT771" s="228"/>
      <c r="AU771" s="228"/>
      <c r="AV771" s="228"/>
      <c r="AW771" s="228"/>
      <c r="AX771" s="228"/>
      <c r="AY771" s="228"/>
      <c r="AZ771" s="228"/>
    </row>
    <row r="772" spans="3:69" x14ac:dyDescent="0.2">
      <c r="C772" s="14"/>
      <c r="D772" s="14"/>
      <c r="AF772" s="228"/>
      <c r="AG772" s="228"/>
      <c r="AH772" s="228"/>
      <c r="AI772" s="228"/>
      <c r="AJ772" s="228"/>
      <c r="AL772" s="246"/>
      <c r="AS772" s="228"/>
      <c r="AT772" s="228"/>
      <c r="AU772" s="228"/>
      <c r="AV772" s="228"/>
      <c r="AW772" s="228"/>
      <c r="AX772" s="228"/>
      <c r="AY772" s="228"/>
      <c r="AZ772" s="228"/>
    </row>
    <row r="773" spans="3:69" x14ac:dyDescent="0.2">
      <c r="C773" s="14"/>
      <c r="D773" s="14"/>
      <c r="AF773" s="228"/>
      <c r="AG773" s="228"/>
      <c r="AH773" s="228"/>
      <c r="AI773" s="228"/>
      <c r="AJ773" s="228"/>
      <c r="AL773" s="246"/>
      <c r="AS773" s="228"/>
      <c r="AT773" s="228"/>
      <c r="AU773" s="228"/>
      <c r="AV773" s="228"/>
      <c r="AW773" s="228"/>
      <c r="AX773" s="228"/>
      <c r="AY773" s="228"/>
      <c r="AZ773" s="228"/>
    </row>
    <row r="774" spans="3:69" x14ac:dyDescent="0.2">
      <c r="C774" s="14"/>
      <c r="D774" s="14"/>
      <c r="AF774" s="228"/>
      <c r="AG774" s="228"/>
      <c r="AH774" s="228"/>
      <c r="AI774" s="228"/>
      <c r="AJ774" s="228"/>
      <c r="AL774" s="246"/>
      <c r="AS774" s="228"/>
      <c r="AT774" s="228"/>
      <c r="AU774" s="228"/>
      <c r="AV774" s="228"/>
      <c r="AW774" s="228"/>
      <c r="AX774" s="228"/>
      <c r="AY774" s="228"/>
      <c r="AZ774" s="228"/>
    </row>
    <row r="775" spans="3:69" x14ac:dyDescent="0.2">
      <c r="C775" s="14"/>
      <c r="D775" s="14"/>
      <c r="AF775" s="228"/>
      <c r="AG775" s="228"/>
      <c r="AH775" s="228"/>
      <c r="AI775" s="228"/>
      <c r="AJ775" s="228"/>
      <c r="AL775" s="246"/>
      <c r="AS775" s="228"/>
      <c r="AT775" s="228"/>
      <c r="AU775" s="228"/>
      <c r="AV775" s="228"/>
      <c r="AW775" s="228"/>
      <c r="AX775" s="228"/>
      <c r="AY775" s="228"/>
      <c r="AZ775" s="228"/>
    </row>
    <row r="776" spans="3:69" x14ac:dyDescent="0.2">
      <c r="C776" s="14"/>
      <c r="D776" s="14"/>
      <c r="AF776" s="228"/>
      <c r="AG776" s="228"/>
      <c r="AH776" s="228"/>
      <c r="AI776" s="228"/>
      <c r="AJ776" s="228"/>
      <c r="AL776" s="246"/>
      <c r="AS776" s="228"/>
      <c r="AT776" s="228"/>
      <c r="AU776" s="228"/>
      <c r="AV776" s="228"/>
      <c r="AW776" s="228"/>
      <c r="AX776" s="228"/>
      <c r="AY776" s="228"/>
      <c r="AZ776" s="228"/>
    </row>
    <row r="777" spans="3:69" x14ac:dyDescent="0.2">
      <c r="C777" s="14"/>
      <c r="D777" s="14"/>
      <c r="AF777" s="228"/>
      <c r="AG777" s="228"/>
      <c r="AH777" s="228"/>
      <c r="AI777" s="228"/>
      <c r="AJ777" s="228"/>
      <c r="AL777" s="246"/>
      <c r="AS777" s="228"/>
      <c r="AT777" s="228"/>
      <c r="AU777" s="228"/>
      <c r="AV777" s="228"/>
      <c r="AW777" s="228"/>
      <c r="AX777" s="228"/>
      <c r="AY777" s="228"/>
      <c r="AZ777" s="228"/>
    </row>
    <row r="778" spans="3:69" x14ac:dyDescent="0.2">
      <c r="C778" s="14"/>
      <c r="D778" s="14"/>
      <c r="AF778" s="228"/>
      <c r="AG778" s="228"/>
      <c r="AH778" s="228"/>
      <c r="AI778" s="228"/>
      <c r="AJ778" s="228"/>
      <c r="AL778" s="246"/>
      <c r="AS778" s="228"/>
      <c r="AT778" s="228"/>
      <c r="AU778" s="228"/>
      <c r="AV778" s="228"/>
      <c r="AW778" s="228"/>
      <c r="AX778" s="228"/>
      <c r="AY778" s="228"/>
      <c r="AZ778" s="228"/>
      <c r="BA778" s="228"/>
    </row>
    <row r="779" spans="3:69" x14ac:dyDescent="0.2">
      <c r="C779" s="14"/>
      <c r="D779" s="14"/>
      <c r="AF779" s="228"/>
      <c r="AG779" s="228"/>
      <c r="AH779" s="228"/>
      <c r="AI779" s="228"/>
      <c r="AJ779" s="228"/>
      <c r="AL779" s="246"/>
      <c r="AS779" s="228"/>
      <c r="AT779" s="228"/>
      <c r="AU779" s="228"/>
      <c r="AV779" s="228"/>
      <c r="AW779" s="228"/>
      <c r="AX779" s="228"/>
      <c r="AY779" s="228"/>
      <c r="AZ779" s="228"/>
    </row>
    <row r="780" spans="3:69" x14ac:dyDescent="0.2">
      <c r="C780" s="14"/>
      <c r="D780" s="14"/>
      <c r="AF780" s="228"/>
      <c r="AG780" s="228"/>
      <c r="AH780" s="228"/>
      <c r="AI780" s="228"/>
      <c r="AJ780" s="228"/>
      <c r="AL780" s="246"/>
      <c r="AS780" s="228"/>
      <c r="AT780" s="228"/>
      <c r="AU780" s="228"/>
      <c r="AV780" s="228"/>
      <c r="AW780" s="228"/>
      <c r="AX780" s="228"/>
      <c r="AY780" s="228"/>
      <c r="AZ780" s="228"/>
    </row>
    <row r="781" spans="3:69" x14ac:dyDescent="0.2">
      <c r="C781" s="14"/>
      <c r="D781" s="14"/>
      <c r="AF781" s="228"/>
      <c r="AG781" s="228"/>
      <c r="AH781" s="228"/>
      <c r="AI781" s="228"/>
      <c r="AJ781" s="228"/>
      <c r="AL781" s="246"/>
      <c r="AS781" s="228"/>
      <c r="AT781" s="228"/>
      <c r="AU781" s="228"/>
      <c r="AV781" s="228"/>
      <c r="AW781" s="228"/>
      <c r="AX781" s="228"/>
      <c r="AY781" s="228"/>
      <c r="AZ781" s="228"/>
    </row>
    <row r="782" spans="3:69" x14ac:dyDescent="0.2">
      <c r="C782" s="14"/>
      <c r="D782" s="14"/>
      <c r="AF782" s="228"/>
      <c r="AG782" s="228"/>
      <c r="AH782" s="228"/>
      <c r="AI782" s="228"/>
      <c r="AJ782" s="228"/>
      <c r="AL782" s="246"/>
      <c r="AS782" s="228"/>
      <c r="AT782" s="228"/>
      <c r="AU782" s="228"/>
      <c r="AV782" s="228"/>
      <c r="AW782" s="228"/>
      <c r="AX782" s="228"/>
      <c r="AY782" s="228"/>
      <c r="AZ782" s="228"/>
    </row>
    <row r="783" spans="3:69" x14ac:dyDescent="0.2">
      <c r="C783" s="14"/>
      <c r="D783" s="14"/>
      <c r="AF783" s="228"/>
      <c r="AG783" s="228"/>
      <c r="AH783" s="228"/>
      <c r="AI783" s="228"/>
      <c r="AJ783" s="228"/>
      <c r="AL783" s="246"/>
      <c r="AS783" s="228"/>
      <c r="AT783" s="228"/>
      <c r="AU783" s="228"/>
      <c r="AV783" s="228"/>
      <c r="AW783" s="228"/>
      <c r="AX783" s="228"/>
      <c r="AY783" s="228"/>
      <c r="AZ783" s="228"/>
    </row>
    <row r="784" spans="3:69" x14ac:dyDescent="0.2">
      <c r="C784" s="14"/>
      <c r="D784" s="14"/>
      <c r="AF784" s="228"/>
      <c r="AG784" s="228"/>
      <c r="AH784" s="228"/>
      <c r="AI784" s="228"/>
      <c r="AJ784" s="228"/>
      <c r="AL784" s="246"/>
      <c r="AS784" s="228"/>
      <c r="AT784" s="228"/>
      <c r="AU784" s="228"/>
      <c r="AV784" s="228"/>
      <c r="AW784" s="228"/>
      <c r="AX784" s="228"/>
      <c r="AY784" s="228"/>
      <c r="AZ784" s="228"/>
    </row>
    <row r="785" spans="3:52" x14ac:dyDescent="0.2">
      <c r="C785" s="14"/>
      <c r="D785" s="14"/>
      <c r="AF785" s="228"/>
      <c r="AG785" s="228"/>
      <c r="AH785" s="228"/>
      <c r="AI785" s="228"/>
      <c r="AJ785" s="228"/>
      <c r="AL785" s="246"/>
      <c r="AS785" s="228"/>
      <c r="AT785" s="228"/>
      <c r="AU785" s="228"/>
      <c r="AV785" s="228"/>
      <c r="AW785" s="228"/>
      <c r="AX785" s="228"/>
      <c r="AY785" s="228"/>
      <c r="AZ785" s="228"/>
    </row>
    <row r="786" spans="3:52" x14ac:dyDescent="0.2">
      <c r="C786" s="14"/>
      <c r="D786" s="14"/>
      <c r="AF786" s="228"/>
      <c r="AG786" s="228"/>
      <c r="AH786" s="228"/>
      <c r="AI786" s="228"/>
      <c r="AJ786" s="228"/>
      <c r="AL786" s="246"/>
      <c r="AS786" s="228"/>
      <c r="AT786" s="228"/>
      <c r="AU786" s="228"/>
      <c r="AV786" s="228"/>
      <c r="AW786" s="228"/>
      <c r="AX786" s="228"/>
      <c r="AY786" s="228"/>
      <c r="AZ786" s="228"/>
    </row>
    <row r="787" spans="3:52" x14ac:dyDescent="0.2">
      <c r="C787" s="14"/>
      <c r="D787" s="14"/>
      <c r="AF787" s="228"/>
      <c r="AG787" s="228"/>
      <c r="AH787" s="228"/>
      <c r="AI787" s="228"/>
      <c r="AJ787" s="228"/>
      <c r="AL787" s="246"/>
      <c r="AS787" s="228"/>
      <c r="AT787" s="228"/>
      <c r="AU787" s="228"/>
      <c r="AV787" s="228"/>
      <c r="AW787" s="228"/>
      <c r="AX787" s="228"/>
      <c r="AY787" s="228"/>
      <c r="AZ787" s="228"/>
    </row>
    <row r="788" spans="3:52" x14ac:dyDescent="0.2">
      <c r="C788" s="14"/>
      <c r="D788" s="14"/>
      <c r="AF788" s="228"/>
      <c r="AG788" s="228"/>
      <c r="AH788" s="228"/>
      <c r="AI788" s="228"/>
      <c r="AJ788" s="228"/>
      <c r="AL788" s="246"/>
      <c r="AS788" s="228"/>
      <c r="AT788" s="228"/>
      <c r="AU788" s="228"/>
      <c r="AV788" s="228"/>
      <c r="AW788" s="228"/>
      <c r="AX788" s="228"/>
      <c r="AY788" s="228"/>
      <c r="AZ788" s="228"/>
    </row>
    <row r="789" spans="3:52" x14ac:dyDescent="0.2">
      <c r="C789" s="14"/>
      <c r="D789" s="14"/>
      <c r="AF789" s="228"/>
      <c r="AG789" s="228"/>
      <c r="AH789" s="228"/>
      <c r="AI789" s="228"/>
      <c r="AJ789" s="228"/>
      <c r="AL789" s="246"/>
      <c r="AS789" s="228"/>
      <c r="AT789" s="228"/>
      <c r="AU789" s="228"/>
      <c r="AV789" s="228"/>
      <c r="AW789" s="228"/>
      <c r="AX789" s="228"/>
      <c r="AY789" s="228"/>
      <c r="AZ789" s="228"/>
    </row>
    <row r="790" spans="3:52" x14ac:dyDescent="0.2">
      <c r="C790" s="14"/>
      <c r="D790" s="14"/>
      <c r="AF790" s="228"/>
      <c r="AG790" s="228"/>
      <c r="AH790" s="228"/>
      <c r="AI790" s="228"/>
      <c r="AJ790" s="228"/>
      <c r="AL790" s="246"/>
      <c r="AS790" s="228"/>
      <c r="AT790" s="228"/>
      <c r="AU790" s="228"/>
      <c r="AV790" s="228"/>
      <c r="AW790" s="228"/>
      <c r="AX790" s="228"/>
      <c r="AY790" s="228"/>
      <c r="AZ790" s="228"/>
    </row>
    <row r="791" spans="3:52" x14ac:dyDescent="0.2">
      <c r="C791" s="14"/>
      <c r="D791" s="14"/>
      <c r="AF791" s="228"/>
      <c r="AG791" s="228"/>
      <c r="AH791" s="228"/>
      <c r="AI791" s="228"/>
      <c r="AJ791" s="228"/>
      <c r="AL791" s="246"/>
      <c r="AS791" s="228"/>
      <c r="AT791" s="228"/>
      <c r="AU791" s="228"/>
      <c r="AV791" s="228"/>
      <c r="AW791" s="228"/>
      <c r="AX791" s="228"/>
      <c r="AY791" s="228"/>
      <c r="AZ791" s="228"/>
    </row>
    <row r="792" spans="3:52" x14ac:dyDescent="0.2">
      <c r="C792" s="14"/>
      <c r="D792" s="14"/>
      <c r="AF792" s="228"/>
      <c r="AG792" s="228"/>
      <c r="AH792" s="228"/>
      <c r="AI792" s="228"/>
      <c r="AJ792" s="228"/>
      <c r="AL792" s="246"/>
      <c r="AS792" s="228"/>
      <c r="AT792" s="228"/>
      <c r="AU792" s="228"/>
      <c r="AV792" s="228"/>
      <c r="AW792" s="228"/>
      <c r="AX792" s="228"/>
      <c r="AY792" s="228"/>
      <c r="AZ792" s="228"/>
    </row>
    <row r="793" spans="3:52" x14ac:dyDescent="0.2">
      <c r="C793" s="14"/>
      <c r="D793" s="14"/>
      <c r="AF793" s="228"/>
      <c r="AG793" s="228"/>
      <c r="AH793" s="228"/>
      <c r="AI793" s="228"/>
      <c r="AJ793" s="228"/>
      <c r="AL793" s="246"/>
      <c r="AS793" s="228"/>
      <c r="AT793" s="228"/>
      <c r="AU793" s="228"/>
      <c r="AV793" s="228"/>
      <c r="AW793" s="228"/>
      <c r="AX793" s="228"/>
      <c r="AY793" s="228"/>
      <c r="AZ793" s="228"/>
    </row>
    <row r="794" spans="3:52" x14ac:dyDescent="0.2">
      <c r="C794" s="14"/>
      <c r="D794" s="14"/>
      <c r="AF794" s="228"/>
      <c r="AG794" s="228"/>
      <c r="AH794" s="228"/>
      <c r="AI794" s="228"/>
      <c r="AJ794" s="228"/>
      <c r="AL794" s="246"/>
      <c r="AS794" s="228"/>
      <c r="AT794" s="228"/>
      <c r="AU794" s="228"/>
      <c r="AV794" s="228"/>
      <c r="AW794" s="228"/>
      <c r="AX794" s="228"/>
      <c r="AY794" s="228"/>
      <c r="AZ794" s="228"/>
    </row>
    <row r="795" spans="3:52" x14ac:dyDescent="0.2">
      <c r="C795" s="14"/>
      <c r="D795" s="14"/>
      <c r="AF795" s="228"/>
      <c r="AG795" s="228"/>
      <c r="AH795" s="228"/>
      <c r="AI795" s="228"/>
      <c r="AJ795" s="228"/>
      <c r="AL795" s="246"/>
      <c r="AS795" s="228"/>
      <c r="AT795" s="228"/>
      <c r="AU795" s="228"/>
      <c r="AV795" s="228"/>
      <c r="AW795" s="228"/>
      <c r="AX795" s="228"/>
      <c r="AY795" s="228"/>
      <c r="AZ795" s="228"/>
    </row>
    <row r="796" spans="3:52" x14ac:dyDescent="0.2">
      <c r="C796" s="14"/>
      <c r="D796" s="14"/>
      <c r="AF796" s="228"/>
      <c r="AG796" s="228"/>
      <c r="AH796" s="228"/>
      <c r="AI796" s="228"/>
      <c r="AJ796" s="228"/>
      <c r="AL796" s="246"/>
      <c r="AS796" s="228"/>
      <c r="AT796" s="228"/>
      <c r="AU796" s="228"/>
      <c r="AV796" s="228"/>
      <c r="AW796" s="228"/>
      <c r="AX796" s="228"/>
      <c r="AY796" s="228"/>
      <c r="AZ796" s="228"/>
    </row>
    <row r="797" spans="3:52" x14ac:dyDescent="0.2">
      <c r="C797" s="14"/>
      <c r="D797" s="14"/>
      <c r="AF797" s="228"/>
      <c r="AG797" s="228"/>
      <c r="AH797" s="228"/>
      <c r="AI797" s="228"/>
      <c r="AJ797" s="228"/>
      <c r="AL797" s="246"/>
      <c r="AS797" s="228"/>
      <c r="AT797" s="228"/>
      <c r="AU797" s="228"/>
      <c r="AV797" s="228"/>
      <c r="AW797" s="228"/>
      <c r="AX797" s="228"/>
      <c r="AY797" s="228"/>
      <c r="AZ797" s="228"/>
    </row>
    <row r="798" spans="3:52" x14ac:dyDescent="0.2">
      <c r="C798" s="14"/>
      <c r="D798" s="14"/>
      <c r="AF798" s="228"/>
      <c r="AG798" s="228"/>
      <c r="AH798" s="228"/>
      <c r="AI798" s="228"/>
      <c r="AJ798" s="228"/>
      <c r="AL798" s="246"/>
      <c r="AS798" s="228"/>
      <c r="AT798" s="228"/>
      <c r="AU798" s="228"/>
      <c r="AV798" s="228"/>
      <c r="AW798" s="228"/>
      <c r="AX798" s="228"/>
      <c r="AY798" s="228"/>
      <c r="AZ798" s="228"/>
    </row>
    <row r="799" spans="3:52" x14ac:dyDescent="0.2">
      <c r="C799" s="14"/>
      <c r="D799" s="14"/>
      <c r="AF799" s="228"/>
      <c r="AG799" s="228"/>
      <c r="AH799" s="228"/>
      <c r="AI799" s="228"/>
      <c r="AJ799" s="228"/>
      <c r="AL799" s="246"/>
      <c r="AS799" s="228"/>
      <c r="AT799" s="228"/>
      <c r="AU799" s="228"/>
      <c r="AV799" s="228"/>
      <c r="AW799" s="228"/>
      <c r="AX799" s="228"/>
      <c r="AY799" s="228"/>
      <c r="AZ799" s="228"/>
    </row>
    <row r="800" spans="3:52" x14ac:dyDescent="0.2">
      <c r="C800" s="14"/>
      <c r="D800" s="14"/>
      <c r="AF800" s="228"/>
      <c r="AG800" s="228"/>
      <c r="AH800" s="228"/>
      <c r="AI800" s="228"/>
      <c r="AJ800" s="228"/>
      <c r="AL800" s="246"/>
      <c r="AS800" s="228"/>
      <c r="AT800" s="228"/>
      <c r="AU800" s="228"/>
      <c r="AV800" s="228"/>
      <c r="AW800" s="228"/>
      <c r="AX800" s="228"/>
      <c r="AY800" s="228"/>
      <c r="AZ800" s="228"/>
    </row>
    <row r="801" spans="3:69" x14ac:dyDescent="0.2">
      <c r="C801" s="14"/>
      <c r="D801" s="14"/>
      <c r="AF801" s="228"/>
      <c r="AG801" s="228"/>
      <c r="AH801" s="228"/>
      <c r="AI801" s="228"/>
      <c r="AJ801" s="228"/>
      <c r="AL801" s="246"/>
      <c r="AS801" s="228"/>
      <c r="AT801" s="228"/>
      <c r="AU801" s="228"/>
      <c r="AV801" s="228"/>
      <c r="AW801" s="228"/>
      <c r="AX801" s="228"/>
      <c r="AY801" s="228"/>
      <c r="AZ801" s="228"/>
    </row>
    <row r="802" spans="3:69" x14ac:dyDescent="0.2">
      <c r="C802" s="14"/>
      <c r="D802" s="14"/>
      <c r="AF802" s="228"/>
      <c r="AG802" s="228"/>
      <c r="AH802" s="228"/>
      <c r="AI802" s="228"/>
      <c r="AJ802" s="228"/>
      <c r="AL802" s="246"/>
      <c r="AS802" s="228"/>
      <c r="AT802" s="228"/>
      <c r="AU802" s="228"/>
      <c r="AV802" s="228"/>
      <c r="AW802" s="228"/>
      <c r="AX802" s="228"/>
      <c r="AY802" s="228"/>
      <c r="AZ802" s="228"/>
    </row>
    <row r="803" spans="3:69" x14ac:dyDescent="0.2">
      <c r="C803" s="14"/>
      <c r="D803" s="14"/>
      <c r="AF803" s="228"/>
      <c r="AG803" s="228"/>
      <c r="AH803" s="228"/>
      <c r="AI803" s="228"/>
      <c r="AJ803" s="228"/>
      <c r="AL803" s="246"/>
      <c r="AS803" s="228"/>
      <c r="AT803" s="228"/>
      <c r="AU803" s="228"/>
      <c r="AV803" s="228"/>
      <c r="AW803" s="228"/>
      <c r="AX803" s="228"/>
      <c r="AY803" s="228"/>
      <c r="AZ803" s="228"/>
    </row>
    <row r="804" spans="3:69" x14ac:dyDescent="0.2">
      <c r="C804" s="14"/>
      <c r="D804" s="14"/>
      <c r="AF804" s="228"/>
      <c r="AG804" s="228"/>
      <c r="AH804" s="228"/>
      <c r="AI804" s="228"/>
      <c r="AJ804" s="228"/>
      <c r="AL804" s="246"/>
      <c r="AS804" s="228"/>
      <c r="AT804" s="228"/>
      <c r="AU804" s="228"/>
      <c r="AV804" s="228"/>
      <c r="AW804" s="228"/>
      <c r="AX804" s="228"/>
      <c r="AY804" s="228"/>
      <c r="AZ804" s="228"/>
    </row>
    <row r="805" spans="3:69" x14ac:dyDescent="0.2">
      <c r="C805" s="14"/>
      <c r="D805" s="14"/>
      <c r="AF805" s="228"/>
      <c r="AG805" s="228"/>
      <c r="AH805" s="228"/>
      <c r="AI805" s="228"/>
      <c r="AJ805" s="228"/>
      <c r="AL805" s="246"/>
      <c r="AS805" s="228"/>
      <c r="AT805" s="228"/>
      <c r="AU805" s="228"/>
      <c r="AV805" s="228"/>
      <c r="AW805" s="228"/>
      <c r="AX805" s="228"/>
      <c r="AY805" s="228"/>
      <c r="AZ805" s="228"/>
    </row>
    <row r="806" spans="3:69" x14ac:dyDescent="0.2">
      <c r="C806" s="14"/>
      <c r="D806" s="14"/>
      <c r="AF806" s="228"/>
      <c r="AG806" s="228"/>
      <c r="AH806" s="228"/>
      <c r="AI806" s="228"/>
      <c r="AJ806" s="228"/>
      <c r="AL806" s="246"/>
      <c r="AS806" s="228"/>
      <c r="AT806" s="228"/>
      <c r="AU806" s="228"/>
      <c r="AV806" s="228"/>
      <c r="AW806" s="228"/>
      <c r="AX806" s="228"/>
      <c r="AY806" s="228"/>
      <c r="AZ806" s="228"/>
    </row>
    <row r="807" spans="3:69" x14ac:dyDescent="0.2">
      <c r="C807" s="14"/>
      <c r="D807" s="14"/>
      <c r="AF807" s="228"/>
      <c r="AG807" s="228"/>
      <c r="AH807" s="228"/>
      <c r="AI807" s="228"/>
      <c r="AJ807" s="228"/>
      <c r="AL807" s="246"/>
      <c r="AS807" s="228"/>
      <c r="AT807" s="228"/>
      <c r="AU807" s="228"/>
      <c r="AV807" s="228"/>
      <c r="AW807" s="228"/>
      <c r="AX807" s="228"/>
      <c r="AY807" s="228"/>
      <c r="AZ807" s="228"/>
    </row>
    <row r="808" spans="3:69" x14ac:dyDescent="0.2">
      <c r="C808" s="14"/>
      <c r="D808" s="14"/>
      <c r="AF808" s="228"/>
      <c r="AG808" s="228"/>
      <c r="AH808" s="228"/>
      <c r="AI808" s="228"/>
      <c r="AJ808" s="228"/>
      <c r="AL808" s="246"/>
      <c r="AS808" s="228"/>
      <c r="AT808" s="228"/>
      <c r="AU808" s="228"/>
      <c r="AV808" s="228"/>
      <c r="AW808" s="228"/>
      <c r="AX808" s="228"/>
      <c r="AY808" s="228"/>
      <c r="AZ808" s="228"/>
    </row>
    <row r="809" spans="3:69" x14ac:dyDescent="0.2">
      <c r="C809" s="14"/>
      <c r="D809" s="14"/>
      <c r="AF809" s="228"/>
      <c r="AG809" s="228"/>
      <c r="AH809" s="228"/>
      <c r="AI809" s="228"/>
      <c r="AJ809" s="228"/>
      <c r="AL809" s="246"/>
      <c r="AS809" s="228"/>
      <c r="AT809" s="228"/>
      <c r="AU809" s="228"/>
      <c r="AV809" s="228"/>
      <c r="AW809" s="228"/>
      <c r="AX809" s="228"/>
      <c r="AY809" s="228"/>
      <c r="AZ809" s="228"/>
    </row>
    <row r="810" spans="3:69" x14ac:dyDescent="0.2">
      <c r="C810" s="14"/>
      <c r="D810" s="14"/>
      <c r="AF810" s="228"/>
      <c r="AG810" s="228"/>
      <c r="AH810" s="228"/>
      <c r="AI810" s="228"/>
      <c r="AJ810" s="228"/>
      <c r="AL810" s="246"/>
      <c r="AS810" s="228"/>
      <c r="AT810" s="228"/>
      <c r="AU810" s="228"/>
      <c r="AV810" s="228"/>
      <c r="AW810" s="228"/>
      <c r="AX810" s="228"/>
      <c r="AY810" s="228"/>
      <c r="AZ810" s="228"/>
    </row>
    <row r="811" spans="3:69" x14ac:dyDescent="0.2">
      <c r="C811" s="14"/>
      <c r="D811" s="14"/>
      <c r="AF811" s="228"/>
      <c r="AG811" s="228"/>
      <c r="AH811" s="228"/>
      <c r="AI811" s="228"/>
      <c r="AJ811" s="228"/>
      <c r="AL811" s="246"/>
      <c r="AS811" s="228"/>
      <c r="AT811" s="228"/>
      <c r="AU811" s="228"/>
      <c r="AV811" s="228"/>
      <c r="AW811" s="228"/>
      <c r="AX811" s="228"/>
      <c r="AY811" s="228"/>
      <c r="AZ811" s="228"/>
    </row>
    <row r="812" spans="3:69" x14ac:dyDescent="0.2">
      <c r="C812" s="14"/>
      <c r="D812" s="14"/>
      <c r="AF812" s="228"/>
      <c r="AG812" s="228"/>
      <c r="AH812" s="228"/>
      <c r="AI812" s="228"/>
      <c r="AJ812" s="228"/>
      <c r="AL812" s="246"/>
      <c r="AS812" s="228"/>
      <c r="AT812" s="228"/>
      <c r="AU812" s="228"/>
      <c r="AV812" s="228"/>
      <c r="AW812" s="228"/>
      <c r="AX812" s="228"/>
      <c r="AY812" s="228"/>
      <c r="AZ812" s="228"/>
    </row>
    <row r="813" spans="3:69" x14ac:dyDescent="0.2">
      <c r="C813" s="14"/>
      <c r="D813" s="14"/>
      <c r="AF813" s="228"/>
      <c r="AG813" s="228"/>
      <c r="AH813" s="228"/>
      <c r="AI813" s="228"/>
      <c r="AJ813" s="228"/>
      <c r="AL813" s="246"/>
      <c r="AS813" s="228"/>
      <c r="AT813" s="228"/>
      <c r="AU813" s="228"/>
      <c r="AV813" s="228"/>
      <c r="AW813" s="228"/>
      <c r="AX813" s="228"/>
      <c r="AY813" s="228"/>
      <c r="AZ813" s="228"/>
    </row>
    <row r="814" spans="3:69" x14ac:dyDescent="0.2">
      <c r="C814" s="14"/>
      <c r="D814" s="14"/>
      <c r="AF814" s="228"/>
      <c r="AG814" s="228"/>
      <c r="AH814" s="228"/>
      <c r="AI814" s="228"/>
      <c r="AJ814" s="228"/>
      <c r="AL814" s="246"/>
      <c r="AS814" s="228"/>
      <c r="AT814" s="228"/>
      <c r="AU814" s="228"/>
      <c r="AV814" s="228"/>
      <c r="AW814" s="228"/>
      <c r="AX814" s="228"/>
      <c r="AY814" s="228"/>
      <c r="AZ814" s="228"/>
    </row>
    <row r="815" spans="3:69" x14ac:dyDescent="0.2">
      <c r="C815" s="14"/>
      <c r="D815" s="14"/>
      <c r="AF815" s="228"/>
      <c r="AG815" s="228"/>
      <c r="AH815" s="228"/>
      <c r="AI815" s="228"/>
      <c r="AJ815" s="228"/>
      <c r="AL815" s="246"/>
      <c r="AS815" s="228"/>
      <c r="AT815" s="228"/>
      <c r="AU815" s="228"/>
      <c r="AV815" s="228"/>
      <c r="AW815" s="228"/>
      <c r="AX815" s="228"/>
      <c r="AY815" s="228"/>
      <c r="AZ815" s="228"/>
    </row>
    <row r="816" spans="3:69" x14ac:dyDescent="0.2">
      <c r="C816" s="14"/>
      <c r="D816" s="14"/>
      <c r="AF816" s="228"/>
      <c r="AG816" s="228"/>
      <c r="AH816" s="228"/>
      <c r="AI816" s="228"/>
      <c r="AJ816" s="228"/>
      <c r="AL816" s="246"/>
      <c r="AS816" s="228"/>
      <c r="AT816" s="228"/>
      <c r="AU816" s="228"/>
      <c r="AV816" s="228"/>
      <c r="AW816" s="228"/>
      <c r="AX816" s="228"/>
      <c r="AY816" s="228"/>
      <c r="AZ816" s="228"/>
      <c r="BA816" s="228"/>
      <c r="BB816" s="228"/>
      <c r="BC816" s="228"/>
      <c r="BD816" s="228"/>
      <c r="BE816" s="228"/>
      <c r="BF816" s="228"/>
      <c r="BG816" s="228"/>
      <c r="BH816" s="228"/>
      <c r="BI816" s="228"/>
      <c r="BJ816" s="228"/>
      <c r="BK816" s="228"/>
      <c r="BL816" s="228"/>
      <c r="BM816" s="228"/>
      <c r="BN816" s="228"/>
      <c r="BO816" s="228"/>
      <c r="BP816" s="228"/>
      <c r="BQ816" s="228"/>
    </row>
    <row r="817" spans="3:69" x14ac:dyDescent="0.2">
      <c r="C817" s="14"/>
      <c r="D817" s="14"/>
      <c r="AF817" s="228"/>
      <c r="AG817" s="228"/>
      <c r="AH817" s="228"/>
      <c r="AI817" s="228"/>
      <c r="AJ817" s="228"/>
      <c r="AL817" s="246"/>
      <c r="AS817" s="228"/>
      <c r="AT817" s="228"/>
      <c r="AU817" s="228"/>
      <c r="AV817" s="228"/>
      <c r="AW817" s="228"/>
      <c r="AX817" s="228"/>
      <c r="AY817" s="228"/>
      <c r="AZ817" s="228"/>
      <c r="BA817" s="228"/>
      <c r="BC817" s="228"/>
      <c r="BD817" s="228"/>
      <c r="BE817" s="228"/>
      <c r="BF817" s="228"/>
      <c r="BG817" s="228"/>
      <c r="BH817" s="228"/>
      <c r="BI817" s="228"/>
      <c r="BJ817" s="228"/>
      <c r="BK817" s="228"/>
      <c r="BL817" s="228"/>
      <c r="BM817" s="228"/>
      <c r="BN817" s="228"/>
      <c r="BO817" s="228"/>
      <c r="BP817" s="228"/>
      <c r="BQ817" s="228"/>
    </row>
    <row r="818" spans="3:69" x14ac:dyDescent="0.2">
      <c r="C818" s="14"/>
      <c r="D818" s="14"/>
      <c r="AF818" s="228"/>
      <c r="AG818" s="228"/>
      <c r="AH818" s="228"/>
      <c r="AI818" s="228"/>
      <c r="AJ818" s="228"/>
      <c r="AL818" s="246"/>
      <c r="AS818" s="228"/>
      <c r="AT818" s="228"/>
      <c r="AU818" s="228"/>
      <c r="AV818" s="228"/>
      <c r="AW818" s="228"/>
      <c r="AX818" s="228"/>
      <c r="AY818" s="228"/>
      <c r="AZ818" s="228"/>
    </row>
    <row r="819" spans="3:69" x14ac:dyDescent="0.2">
      <c r="C819" s="14"/>
      <c r="D819" s="14"/>
      <c r="AF819" s="228"/>
      <c r="AG819" s="228"/>
      <c r="AH819" s="228"/>
      <c r="AI819" s="228"/>
      <c r="AJ819" s="228"/>
      <c r="AL819" s="246"/>
      <c r="AS819" s="228"/>
      <c r="AT819" s="228"/>
      <c r="AU819" s="228"/>
      <c r="AV819" s="228"/>
      <c r="AW819" s="228"/>
      <c r="AX819" s="228"/>
      <c r="AY819" s="228"/>
      <c r="AZ819" s="228"/>
    </row>
    <row r="820" spans="3:69" x14ac:dyDescent="0.2">
      <c r="C820" s="14"/>
      <c r="D820" s="14"/>
      <c r="AF820" s="228"/>
      <c r="AG820" s="228"/>
      <c r="AH820" s="228"/>
      <c r="AI820" s="228"/>
      <c r="AJ820" s="228"/>
      <c r="AL820" s="246"/>
      <c r="AS820" s="228"/>
      <c r="AT820" s="228"/>
      <c r="AU820" s="228"/>
      <c r="AV820" s="228"/>
      <c r="AW820" s="228"/>
      <c r="AX820" s="228"/>
      <c r="AY820" s="228"/>
      <c r="AZ820" s="228"/>
    </row>
    <row r="821" spans="3:69" x14ac:dyDescent="0.2">
      <c r="C821" s="14"/>
      <c r="D821" s="14"/>
      <c r="AF821" s="228"/>
      <c r="AG821" s="228"/>
      <c r="AH821" s="228"/>
      <c r="AI821" s="228"/>
      <c r="AJ821" s="228"/>
      <c r="AL821" s="246"/>
      <c r="AS821" s="228"/>
      <c r="AT821" s="228"/>
      <c r="AU821" s="228"/>
      <c r="AV821" s="228"/>
      <c r="AW821" s="228"/>
      <c r="AX821" s="228"/>
      <c r="AY821" s="228"/>
      <c r="AZ821" s="228"/>
    </row>
    <row r="822" spans="3:69" x14ac:dyDescent="0.2">
      <c r="C822" s="14"/>
      <c r="D822" s="14"/>
      <c r="AF822" s="228"/>
      <c r="AG822" s="228"/>
      <c r="AH822" s="228"/>
      <c r="AI822" s="228"/>
      <c r="AJ822" s="228"/>
      <c r="AL822" s="246"/>
      <c r="AS822" s="228"/>
      <c r="AT822" s="228"/>
      <c r="AU822" s="228"/>
      <c r="AV822" s="228"/>
      <c r="AW822" s="228"/>
      <c r="AX822" s="228"/>
      <c r="AY822" s="228"/>
      <c r="AZ822" s="228"/>
    </row>
    <row r="823" spans="3:69" x14ac:dyDescent="0.2">
      <c r="C823" s="14"/>
      <c r="D823" s="14"/>
      <c r="AF823" s="228"/>
      <c r="AG823" s="228"/>
      <c r="AH823" s="228"/>
      <c r="AI823" s="228"/>
      <c r="AJ823" s="228"/>
      <c r="AL823" s="246"/>
      <c r="AS823" s="228"/>
      <c r="AT823" s="228"/>
      <c r="AU823" s="228"/>
      <c r="AV823" s="228"/>
      <c r="AW823" s="228"/>
      <c r="AX823" s="228"/>
      <c r="AY823" s="228"/>
      <c r="AZ823" s="228"/>
    </row>
    <row r="824" spans="3:69" x14ac:dyDescent="0.2">
      <c r="C824" s="14"/>
      <c r="D824" s="14"/>
      <c r="AF824" s="228"/>
      <c r="AG824" s="228"/>
      <c r="AH824" s="228"/>
      <c r="AI824" s="228"/>
      <c r="AJ824" s="228"/>
      <c r="AL824" s="246"/>
      <c r="AS824" s="228"/>
      <c r="AT824" s="228"/>
      <c r="AU824" s="228"/>
      <c r="AV824" s="228"/>
      <c r="AW824" s="228"/>
      <c r="AX824" s="228"/>
      <c r="AY824" s="228"/>
      <c r="AZ824" s="228"/>
    </row>
    <row r="825" spans="3:69" x14ac:dyDescent="0.2">
      <c r="C825" s="14"/>
      <c r="D825" s="14"/>
      <c r="AF825" s="228"/>
      <c r="AG825" s="228"/>
      <c r="AH825" s="228"/>
      <c r="AI825" s="228"/>
      <c r="AJ825" s="228"/>
      <c r="AL825" s="246"/>
      <c r="AS825" s="228"/>
      <c r="AT825" s="228"/>
      <c r="AU825" s="228"/>
      <c r="AV825" s="228"/>
      <c r="AW825" s="228"/>
      <c r="AX825" s="228"/>
      <c r="AY825" s="228"/>
      <c r="AZ825" s="228"/>
    </row>
    <row r="826" spans="3:69" x14ac:dyDescent="0.2">
      <c r="C826" s="14"/>
      <c r="D826" s="14"/>
      <c r="AF826" s="228"/>
      <c r="AG826" s="228"/>
      <c r="AH826" s="228"/>
      <c r="AI826" s="228"/>
      <c r="AJ826" s="228"/>
      <c r="AL826" s="246"/>
      <c r="AS826" s="228"/>
      <c r="AT826" s="228"/>
      <c r="AU826" s="228"/>
      <c r="AV826" s="228"/>
      <c r="AW826" s="228"/>
      <c r="AX826" s="228"/>
      <c r="AY826" s="228"/>
      <c r="AZ826" s="228"/>
    </row>
    <row r="827" spans="3:69" x14ac:dyDescent="0.2">
      <c r="C827" s="14"/>
      <c r="D827" s="14"/>
      <c r="AF827" s="228"/>
      <c r="AG827" s="228"/>
      <c r="AH827" s="228"/>
      <c r="AI827" s="228"/>
      <c r="AJ827" s="228"/>
      <c r="AL827" s="246"/>
      <c r="AS827" s="228"/>
      <c r="AT827" s="228"/>
      <c r="AU827" s="228"/>
      <c r="AV827" s="228"/>
      <c r="AW827" s="228"/>
      <c r="AX827" s="228"/>
      <c r="AY827" s="228"/>
      <c r="AZ827" s="228"/>
    </row>
    <row r="828" spans="3:69" x14ac:dyDescent="0.2">
      <c r="C828" s="14"/>
      <c r="D828" s="14"/>
      <c r="AF828" s="228"/>
      <c r="AG828" s="228"/>
      <c r="AH828" s="228"/>
      <c r="AI828" s="228"/>
      <c r="AJ828" s="228"/>
      <c r="AL828" s="246"/>
      <c r="AS828" s="228"/>
      <c r="AT828" s="228"/>
      <c r="AU828" s="228"/>
      <c r="AV828" s="228"/>
      <c r="AW828" s="228"/>
      <c r="AX828" s="228"/>
      <c r="AY828" s="228"/>
      <c r="AZ828" s="228"/>
      <c r="BA828" s="228"/>
      <c r="BC828" s="228"/>
    </row>
    <row r="829" spans="3:69" x14ac:dyDescent="0.2">
      <c r="C829" s="14"/>
      <c r="D829" s="14"/>
      <c r="AF829" s="228"/>
      <c r="AG829" s="228"/>
      <c r="AH829" s="228"/>
      <c r="AI829" s="228"/>
      <c r="AJ829" s="228"/>
      <c r="AL829" s="246"/>
      <c r="AS829" s="228"/>
      <c r="AT829" s="228"/>
      <c r="AU829" s="228"/>
      <c r="AV829" s="228"/>
      <c r="AW829" s="228"/>
      <c r="AX829" s="228"/>
      <c r="AY829" s="228"/>
      <c r="AZ829" s="228"/>
    </row>
    <row r="830" spans="3:69" x14ac:dyDescent="0.2">
      <c r="C830" s="14"/>
      <c r="D830" s="14"/>
      <c r="AF830" s="228"/>
      <c r="AG830" s="228"/>
      <c r="AH830" s="228"/>
      <c r="AI830" s="228"/>
      <c r="AJ830" s="228"/>
      <c r="AL830" s="246"/>
      <c r="AS830" s="228"/>
      <c r="AT830" s="228"/>
      <c r="AU830" s="228"/>
      <c r="AV830" s="228"/>
      <c r="AW830" s="228"/>
      <c r="AX830" s="228"/>
      <c r="AY830" s="228"/>
      <c r="AZ830" s="228"/>
    </row>
    <row r="831" spans="3:69" x14ac:dyDescent="0.2">
      <c r="C831" s="14"/>
      <c r="D831" s="14"/>
      <c r="AF831" s="228"/>
      <c r="AG831" s="228"/>
      <c r="AH831" s="228"/>
      <c r="AI831" s="228"/>
      <c r="AJ831" s="228"/>
      <c r="AL831" s="246"/>
      <c r="AS831" s="228"/>
      <c r="AT831" s="228"/>
      <c r="AU831" s="228"/>
      <c r="AV831" s="228"/>
      <c r="AW831" s="228"/>
      <c r="AX831" s="228"/>
      <c r="AY831" s="228"/>
      <c r="AZ831" s="228"/>
    </row>
    <row r="832" spans="3:69" x14ac:dyDescent="0.2">
      <c r="C832" s="14"/>
      <c r="D832" s="14"/>
      <c r="AF832" s="228"/>
      <c r="AG832" s="228"/>
      <c r="AH832" s="228"/>
      <c r="AI832" s="228"/>
      <c r="AJ832" s="228"/>
      <c r="AL832" s="246"/>
      <c r="AS832" s="228"/>
      <c r="AT832" s="228"/>
      <c r="AU832" s="228"/>
      <c r="AV832" s="228"/>
      <c r="AW832" s="228"/>
      <c r="AX832" s="228"/>
      <c r="AY832" s="228"/>
      <c r="AZ832" s="228"/>
    </row>
    <row r="833" spans="3:52" x14ac:dyDescent="0.2">
      <c r="C833" s="14"/>
      <c r="D833" s="14"/>
      <c r="AF833" s="228"/>
      <c r="AG833" s="228"/>
      <c r="AH833" s="228"/>
      <c r="AI833" s="228"/>
      <c r="AJ833" s="228"/>
      <c r="AL833" s="246"/>
      <c r="AS833" s="228"/>
      <c r="AT833" s="228"/>
      <c r="AU833" s="228"/>
      <c r="AV833" s="228"/>
      <c r="AW833" s="228"/>
      <c r="AX833" s="228"/>
      <c r="AY833" s="228"/>
      <c r="AZ833" s="228"/>
    </row>
    <row r="834" spans="3:52" x14ac:dyDescent="0.2">
      <c r="C834" s="14"/>
      <c r="D834" s="14"/>
      <c r="AF834" s="228"/>
      <c r="AG834" s="228"/>
      <c r="AH834" s="228"/>
      <c r="AI834" s="228"/>
      <c r="AJ834" s="228"/>
      <c r="AL834" s="246"/>
      <c r="AS834" s="228"/>
      <c r="AT834" s="228"/>
      <c r="AU834" s="228"/>
      <c r="AV834" s="228"/>
      <c r="AW834" s="228"/>
      <c r="AX834" s="228"/>
      <c r="AY834" s="228"/>
      <c r="AZ834" s="228"/>
    </row>
    <row r="835" spans="3:52" x14ac:dyDescent="0.2">
      <c r="C835" s="14"/>
      <c r="D835" s="14"/>
      <c r="AF835" s="228"/>
      <c r="AG835" s="228"/>
      <c r="AH835" s="228"/>
      <c r="AI835" s="228"/>
      <c r="AJ835" s="228"/>
      <c r="AL835" s="246"/>
      <c r="AS835" s="228"/>
      <c r="AT835" s="228"/>
      <c r="AU835" s="228"/>
      <c r="AV835" s="228"/>
      <c r="AW835" s="228"/>
      <c r="AX835" s="228"/>
      <c r="AY835" s="228"/>
      <c r="AZ835" s="228"/>
    </row>
    <row r="836" spans="3:52" x14ac:dyDescent="0.2">
      <c r="C836" s="14"/>
      <c r="D836" s="14"/>
      <c r="AF836" s="228"/>
      <c r="AG836" s="228"/>
      <c r="AH836" s="228"/>
      <c r="AI836" s="228"/>
      <c r="AJ836" s="228"/>
      <c r="AL836" s="246"/>
      <c r="AS836" s="228"/>
      <c r="AT836" s="228"/>
      <c r="AU836" s="228"/>
      <c r="AV836" s="228"/>
      <c r="AW836" s="228"/>
      <c r="AX836" s="228"/>
      <c r="AY836" s="228"/>
      <c r="AZ836" s="228"/>
    </row>
    <row r="837" spans="3:52" x14ac:dyDescent="0.2">
      <c r="C837" s="14"/>
      <c r="D837" s="14"/>
      <c r="AF837" s="228"/>
      <c r="AG837" s="228"/>
      <c r="AH837" s="228"/>
      <c r="AI837" s="228"/>
      <c r="AJ837" s="228"/>
      <c r="AL837" s="246"/>
      <c r="AS837" s="228"/>
      <c r="AT837" s="228"/>
      <c r="AU837" s="228"/>
      <c r="AV837" s="228"/>
      <c r="AW837" s="228"/>
      <c r="AX837" s="228"/>
      <c r="AY837" s="228"/>
      <c r="AZ837" s="228"/>
    </row>
    <row r="838" spans="3:52" x14ac:dyDescent="0.2">
      <c r="C838" s="14"/>
      <c r="D838" s="14"/>
      <c r="AF838" s="228"/>
      <c r="AG838" s="228"/>
      <c r="AH838" s="228"/>
      <c r="AI838" s="228"/>
      <c r="AJ838" s="228"/>
      <c r="AL838" s="246"/>
      <c r="AS838" s="228"/>
      <c r="AT838" s="228"/>
      <c r="AU838" s="228"/>
      <c r="AV838" s="228"/>
      <c r="AW838" s="228"/>
      <c r="AX838" s="228"/>
      <c r="AY838" s="228"/>
      <c r="AZ838" s="228"/>
    </row>
    <row r="839" spans="3:52" x14ac:dyDescent="0.2">
      <c r="C839" s="14"/>
      <c r="D839" s="14"/>
      <c r="AF839" s="228"/>
      <c r="AG839" s="228"/>
      <c r="AH839" s="228"/>
      <c r="AI839" s="228"/>
      <c r="AJ839" s="228"/>
      <c r="AL839" s="246"/>
      <c r="AS839" s="228"/>
      <c r="AT839" s="228"/>
      <c r="AU839" s="228"/>
      <c r="AV839" s="228"/>
      <c r="AW839" s="228"/>
      <c r="AX839" s="228"/>
      <c r="AY839" s="228"/>
      <c r="AZ839" s="228"/>
    </row>
    <row r="840" spans="3:52" x14ac:dyDescent="0.2">
      <c r="C840" s="14"/>
      <c r="D840" s="14"/>
      <c r="AF840" s="228"/>
      <c r="AG840" s="228"/>
      <c r="AH840" s="228"/>
      <c r="AI840" s="228"/>
      <c r="AJ840" s="228"/>
      <c r="AL840" s="246"/>
      <c r="AS840" s="228"/>
      <c r="AT840" s="228"/>
      <c r="AU840" s="228"/>
      <c r="AV840" s="228"/>
      <c r="AW840" s="228"/>
      <c r="AX840" s="228"/>
      <c r="AY840" s="228"/>
      <c r="AZ840" s="228"/>
    </row>
    <row r="841" spans="3:52" x14ac:dyDescent="0.2">
      <c r="C841" s="14"/>
      <c r="D841" s="14"/>
      <c r="AF841" s="228"/>
      <c r="AG841" s="228"/>
      <c r="AH841" s="228"/>
      <c r="AI841" s="228"/>
      <c r="AJ841" s="228"/>
      <c r="AL841" s="246"/>
      <c r="AS841" s="228"/>
      <c r="AT841" s="228"/>
      <c r="AU841" s="228"/>
      <c r="AV841" s="228"/>
      <c r="AW841" s="228"/>
      <c r="AX841" s="228"/>
      <c r="AY841" s="228"/>
      <c r="AZ841" s="228"/>
    </row>
    <row r="842" spans="3:52" x14ac:dyDescent="0.2">
      <c r="C842" s="14"/>
      <c r="D842" s="14"/>
      <c r="AF842" s="228"/>
      <c r="AG842" s="228"/>
      <c r="AH842" s="228"/>
      <c r="AI842" s="228"/>
      <c r="AJ842" s="228"/>
      <c r="AL842" s="246"/>
      <c r="AS842" s="228"/>
      <c r="AT842" s="228"/>
      <c r="AU842" s="228"/>
      <c r="AV842" s="228"/>
      <c r="AW842" s="228"/>
      <c r="AX842" s="228"/>
      <c r="AY842" s="228"/>
      <c r="AZ842" s="228"/>
    </row>
    <row r="843" spans="3:52" x14ac:dyDescent="0.2">
      <c r="C843" s="14"/>
      <c r="D843" s="14"/>
      <c r="AF843" s="228"/>
      <c r="AG843" s="228"/>
      <c r="AH843" s="228"/>
      <c r="AI843" s="228"/>
      <c r="AJ843" s="228"/>
      <c r="AL843" s="246"/>
      <c r="AS843" s="228"/>
      <c r="AT843" s="228"/>
      <c r="AU843" s="228"/>
      <c r="AV843" s="228"/>
      <c r="AW843" s="228"/>
      <c r="AX843" s="228"/>
      <c r="AY843" s="228"/>
      <c r="AZ843" s="228"/>
    </row>
    <row r="844" spans="3:52" x14ac:dyDescent="0.2">
      <c r="C844" s="14"/>
      <c r="D844" s="14"/>
      <c r="AF844" s="228"/>
      <c r="AG844" s="228"/>
      <c r="AH844" s="228"/>
      <c r="AI844" s="228"/>
      <c r="AJ844" s="228"/>
      <c r="AL844" s="246"/>
      <c r="AS844" s="228"/>
      <c r="AT844" s="228"/>
      <c r="AU844" s="228"/>
      <c r="AV844" s="228"/>
      <c r="AW844" s="228"/>
      <c r="AX844" s="228"/>
      <c r="AY844" s="228"/>
      <c r="AZ844" s="228"/>
    </row>
    <row r="845" spans="3:52" x14ac:dyDescent="0.2">
      <c r="C845" s="14"/>
      <c r="D845" s="14"/>
      <c r="AF845" s="228"/>
      <c r="AG845" s="228"/>
      <c r="AH845" s="228"/>
      <c r="AI845" s="228"/>
      <c r="AJ845" s="228"/>
      <c r="AL845" s="246"/>
      <c r="AS845" s="228"/>
      <c r="AT845" s="228"/>
      <c r="AU845" s="228"/>
      <c r="AV845" s="228"/>
      <c r="AW845" s="228"/>
      <c r="AX845" s="228"/>
      <c r="AY845" s="228"/>
      <c r="AZ845" s="228"/>
    </row>
    <row r="846" spans="3:52" x14ac:dyDescent="0.2">
      <c r="C846" s="14"/>
      <c r="D846" s="14"/>
      <c r="AF846" s="228"/>
      <c r="AG846" s="228"/>
      <c r="AH846" s="228"/>
      <c r="AI846" s="228"/>
      <c r="AJ846" s="228"/>
      <c r="AL846" s="246"/>
      <c r="AS846" s="228"/>
      <c r="AT846" s="228"/>
      <c r="AU846" s="228"/>
      <c r="AV846" s="228"/>
      <c r="AW846" s="228"/>
      <c r="AX846" s="228"/>
      <c r="AY846" s="228"/>
      <c r="AZ846" s="228"/>
    </row>
    <row r="847" spans="3:52" x14ac:dyDescent="0.2">
      <c r="C847" s="14"/>
      <c r="D847" s="14"/>
      <c r="AF847" s="228"/>
      <c r="AG847" s="228"/>
      <c r="AH847" s="228"/>
      <c r="AI847" s="228"/>
      <c r="AJ847" s="228"/>
      <c r="AL847" s="246"/>
      <c r="AS847" s="228"/>
      <c r="AT847" s="228"/>
      <c r="AU847" s="228"/>
      <c r="AV847" s="228"/>
      <c r="AW847" s="228"/>
      <c r="AX847" s="228"/>
      <c r="AY847" s="228"/>
      <c r="AZ847" s="228"/>
    </row>
    <row r="848" spans="3:52" x14ac:dyDescent="0.2">
      <c r="C848" s="14"/>
      <c r="D848" s="14"/>
      <c r="AF848" s="228"/>
      <c r="AG848" s="228"/>
      <c r="AH848" s="228"/>
      <c r="AI848" s="228"/>
      <c r="AJ848" s="228"/>
      <c r="AL848" s="246"/>
      <c r="AS848" s="228"/>
      <c r="AT848" s="228"/>
      <c r="AU848" s="228"/>
      <c r="AV848" s="228"/>
      <c r="AW848" s="228"/>
      <c r="AX848" s="228"/>
      <c r="AY848" s="228"/>
      <c r="AZ848" s="228"/>
    </row>
    <row r="849" spans="3:52" x14ac:dyDescent="0.2">
      <c r="C849" s="14"/>
      <c r="D849" s="14"/>
      <c r="AF849" s="228"/>
      <c r="AG849" s="228"/>
      <c r="AH849" s="228"/>
      <c r="AI849" s="228"/>
      <c r="AJ849" s="228"/>
      <c r="AL849" s="246"/>
      <c r="AS849" s="228"/>
      <c r="AT849" s="228"/>
      <c r="AU849" s="228"/>
      <c r="AV849" s="228"/>
      <c r="AW849" s="228"/>
      <c r="AX849" s="228"/>
      <c r="AY849" s="228"/>
      <c r="AZ849" s="228"/>
    </row>
    <row r="850" spans="3:52" x14ac:dyDescent="0.2">
      <c r="C850" s="14"/>
      <c r="D850" s="14"/>
      <c r="AF850" s="228"/>
      <c r="AG850" s="228"/>
      <c r="AH850" s="228"/>
      <c r="AI850" s="228"/>
      <c r="AJ850" s="228"/>
      <c r="AL850" s="246"/>
      <c r="AS850" s="228"/>
      <c r="AT850" s="228"/>
      <c r="AU850" s="228"/>
      <c r="AV850" s="228"/>
      <c r="AW850" s="228"/>
      <c r="AX850" s="228"/>
      <c r="AY850" s="228"/>
      <c r="AZ850" s="228"/>
    </row>
    <row r="851" spans="3:52" x14ac:dyDescent="0.2">
      <c r="C851" s="14"/>
      <c r="D851" s="14"/>
      <c r="AF851" s="228"/>
      <c r="AG851" s="228"/>
      <c r="AH851" s="228"/>
      <c r="AI851" s="228"/>
      <c r="AJ851" s="228"/>
      <c r="AL851" s="246"/>
      <c r="AS851" s="228"/>
      <c r="AT851" s="228"/>
      <c r="AU851" s="228"/>
      <c r="AV851" s="228"/>
      <c r="AW851" s="228"/>
      <c r="AX851" s="228"/>
      <c r="AY851" s="228"/>
      <c r="AZ851" s="228"/>
    </row>
    <row r="852" spans="3:52" x14ac:dyDescent="0.2">
      <c r="C852" s="14"/>
      <c r="D852" s="14"/>
      <c r="AF852" s="228"/>
      <c r="AG852" s="228"/>
      <c r="AH852" s="228"/>
      <c r="AI852" s="228"/>
      <c r="AJ852" s="228"/>
      <c r="AL852" s="246"/>
      <c r="AS852" s="228"/>
      <c r="AT852" s="228"/>
      <c r="AU852" s="228"/>
      <c r="AV852" s="228"/>
      <c r="AW852" s="228"/>
      <c r="AX852" s="228"/>
      <c r="AY852" s="228"/>
      <c r="AZ852" s="228"/>
    </row>
    <row r="853" spans="3:52" x14ac:dyDescent="0.2">
      <c r="C853" s="14"/>
      <c r="D853" s="14"/>
      <c r="AF853" s="228"/>
      <c r="AG853" s="228"/>
      <c r="AH853" s="228"/>
      <c r="AI853" s="228"/>
      <c r="AJ853" s="228"/>
      <c r="AL853" s="246"/>
      <c r="AS853" s="228"/>
      <c r="AT853" s="228"/>
      <c r="AU853" s="228"/>
      <c r="AV853" s="228"/>
      <c r="AW853" s="228"/>
      <c r="AX853" s="228"/>
      <c r="AY853" s="228"/>
      <c r="AZ853" s="228"/>
    </row>
    <row r="854" spans="3:52" x14ac:dyDescent="0.2">
      <c r="C854" s="14"/>
      <c r="D854" s="14"/>
      <c r="AF854" s="228"/>
      <c r="AG854" s="228"/>
      <c r="AH854" s="228"/>
      <c r="AI854" s="228"/>
      <c r="AJ854" s="228"/>
      <c r="AL854" s="246"/>
      <c r="AS854" s="228"/>
      <c r="AT854" s="228"/>
      <c r="AU854" s="228"/>
      <c r="AV854" s="228"/>
      <c r="AW854" s="228"/>
      <c r="AX854" s="228"/>
      <c r="AY854" s="228"/>
      <c r="AZ854" s="228"/>
    </row>
    <row r="855" spans="3:52" x14ac:dyDescent="0.2">
      <c r="C855" s="14"/>
      <c r="D855" s="14"/>
      <c r="AF855" s="228"/>
      <c r="AG855" s="228"/>
      <c r="AH855" s="228"/>
      <c r="AI855" s="228"/>
      <c r="AJ855" s="228"/>
      <c r="AL855" s="246"/>
      <c r="AS855" s="228"/>
      <c r="AT855" s="228"/>
      <c r="AU855" s="228"/>
      <c r="AV855" s="228"/>
      <c r="AW855" s="228"/>
      <c r="AX855" s="228"/>
      <c r="AY855" s="228"/>
      <c r="AZ855" s="228"/>
    </row>
    <row r="856" spans="3:52" x14ac:dyDescent="0.2">
      <c r="C856" s="14"/>
      <c r="D856" s="14"/>
      <c r="AF856" s="228"/>
      <c r="AG856" s="228"/>
      <c r="AH856" s="228"/>
      <c r="AI856" s="228"/>
      <c r="AJ856" s="228"/>
      <c r="AL856" s="246"/>
      <c r="AS856" s="228"/>
      <c r="AT856" s="228"/>
      <c r="AU856" s="228"/>
      <c r="AV856" s="228"/>
      <c r="AW856" s="228"/>
      <c r="AX856" s="228"/>
      <c r="AY856" s="228"/>
      <c r="AZ856" s="228"/>
    </row>
    <row r="857" spans="3:52" x14ac:dyDescent="0.2">
      <c r="C857" s="14"/>
      <c r="D857" s="14"/>
      <c r="AF857" s="228"/>
      <c r="AG857" s="228"/>
      <c r="AH857" s="228"/>
      <c r="AI857" s="228"/>
      <c r="AJ857" s="228"/>
      <c r="AL857" s="246"/>
      <c r="AS857" s="228"/>
      <c r="AT857" s="228"/>
      <c r="AU857" s="228"/>
      <c r="AV857" s="228"/>
      <c r="AW857" s="228"/>
      <c r="AX857" s="228"/>
      <c r="AY857" s="228"/>
      <c r="AZ857" s="228"/>
    </row>
    <row r="858" spans="3:52" x14ac:dyDescent="0.2">
      <c r="C858" s="14"/>
      <c r="D858" s="14"/>
      <c r="AF858" s="228"/>
      <c r="AG858" s="228"/>
      <c r="AH858" s="228"/>
      <c r="AI858" s="228"/>
      <c r="AJ858" s="228"/>
      <c r="AL858" s="246"/>
      <c r="AS858" s="228"/>
      <c r="AT858" s="228"/>
      <c r="AU858" s="228"/>
      <c r="AV858" s="228"/>
      <c r="AW858" s="228"/>
      <c r="AX858" s="228"/>
      <c r="AY858" s="228"/>
      <c r="AZ858" s="228"/>
    </row>
    <row r="859" spans="3:52" x14ac:dyDescent="0.2">
      <c r="C859" s="14"/>
      <c r="D859" s="14"/>
      <c r="AF859" s="228"/>
      <c r="AG859" s="228"/>
      <c r="AH859" s="228"/>
      <c r="AI859" s="228"/>
      <c r="AJ859" s="228"/>
      <c r="AL859" s="246"/>
      <c r="AS859" s="228"/>
      <c r="AT859" s="228"/>
      <c r="AU859" s="228"/>
      <c r="AV859" s="228"/>
      <c r="AW859" s="228"/>
      <c r="AX859" s="228"/>
      <c r="AY859" s="228"/>
      <c r="AZ859" s="228"/>
    </row>
    <row r="860" spans="3:52" x14ac:dyDescent="0.2">
      <c r="C860" s="14"/>
      <c r="D860" s="14"/>
      <c r="AF860" s="228"/>
      <c r="AG860" s="228"/>
      <c r="AH860" s="228"/>
      <c r="AI860" s="228"/>
      <c r="AJ860" s="228"/>
      <c r="AL860" s="246"/>
      <c r="AS860" s="228"/>
      <c r="AT860" s="228"/>
      <c r="AU860" s="228"/>
      <c r="AV860" s="228"/>
      <c r="AW860" s="228"/>
      <c r="AX860" s="228"/>
      <c r="AY860" s="228"/>
      <c r="AZ860" s="228"/>
    </row>
    <row r="861" spans="3:52" x14ac:dyDescent="0.2">
      <c r="C861" s="14"/>
      <c r="D861" s="14"/>
      <c r="AF861" s="228"/>
      <c r="AG861" s="228"/>
      <c r="AH861" s="228"/>
      <c r="AI861" s="228"/>
      <c r="AJ861" s="228"/>
      <c r="AL861" s="246"/>
      <c r="AS861" s="228"/>
      <c r="AT861" s="228"/>
      <c r="AU861" s="228"/>
      <c r="AV861" s="228"/>
      <c r="AW861" s="228"/>
      <c r="AX861" s="228"/>
      <c r="AY861" s="228"/>
      <c r="AZ861" s="228"/>
    </row>
    <row r="862" spans="3:52" x14ac:dyDescent="0.2">
      <c r="C862" s="14"/>
      <c r="D862" s="14"/>
      <c r="AF862" s="228"/>
      <c r="AG862" s="228"/>
      <c r="AH862" s="228"/>
      <c r="AI862" s="228"/>
      <c r="AJ862" s="228"/>
      <c r="AL862" s="246"/>
      <c r="AS862" s="228"/>
      <c r="AT862" s="228"/>
      <c r="AU862" s="228"/>
      <c r="AV862" s="228"/>
      <c r="AW862" s="228"/>
      <c r="AX862" s="228"/>
      <c r="AY862" s="228"/>
      <c r="AZ862" s="228"/>
    </row>
    <row r="863" spans="3:52" x14ac:dyDescent="0.2">
      <c r="C863" s="14"/>
      <c r="D863" s="14"/>
      <c r="AF863" s="228"/>
      <c r="AG863" s="228"/>
      <c r="AH863" s="228"/>
      <c r="AI863" s="228"/>
      <c r="AJ863" s="228"/>
      <c r="AL863" s="246"/>
      <c r="AS863" s="228"/>
      <c r="AT863" s="228"/>
      <c r="AU863" s="228"/>
      <c r="AV863" s="228"/>
      <c r="AW863" s="228"/>
      <c r="AX863" s="228"/>
      <c r="AY863" s="228"/>
      <c r="AZ863" s="228"/>
    </row>
    <row r="864" spans="3:52" x14ac:dyDescent="0.2">
      <c r="C864" s="14"/>
      <c r="D864" s="14"/>
      <c r="AF864" s="228"/>
      <c r="AG864" s="228"/>
      <c r="AH864" s="228"/>
      <c r="AI864" s="228"/>
      <c r="AJ864" s="228"/>
      <c r="AL864" s="246"/>
      <c r="AS864" s="228"/>
      <c r="AT864" s="228"/>
      <c r="AU864" s="228"/>
      <c r="AV864" s="228"/>
      <c r="AW864" s="228"/>
      <c r="AX864" s="228"/>
      <c r="AY864" s="228"/>
      <c r="AZ864" s="228"/>
    </row>
    <row r="865" spans="3:52" x14ac:dyDescent="0.2">
      <c r="C865" s="14"/>
      <c r="D865" s="14"/>
      <c r="AF865" s="228"/>
      <c r="AG865" s="228"/>
      <c r="AH865" s="228"/>
      <c r="AI865" s="228"/>
      <c r="AJ865" s="228"/>
      <c r="AL865" s="246"/>
      <c r="AS865" s="228"/>
      <c r="AT865" s="228"/>
      <c r="AU865" s="228"/>
      <c r="AV865" s="228"/>
      <c r="AW865" s="228"/>
      <c r="AX865" s="228"/>
      <c r="AY865" s="228"/>
      <c r="AZ865" s="228"/>
    </row>
    <row r="866" spans="3:52" x14ac:dyDescent="0.2">
      <c r="C866" s="14"/>
      <c r="D866" s="14"/>
      <c r="AF866" s="228"/>
      <c r="AG866" s="228"/>
      <c r="AH866" s="228"/>
      <c r="AI866" s="228"/>
      <c r="AJ866" s="228"/>
      <c r="AL866" s="246"/>
      <c r="AS866" s="228"/>
      <c r="AT866" s="228"/>
      <c r="AU866" s="228"/>
      <c r="AV866" s="228"/>
      <c r="AW866" s="228"/>
      <c r="AX866" s="228"/>
      <c r="AY866" s="228"/>
      <c r="AZ866" s="228"/>
    </row>
    <row r="867" spans="3:52" x14ac:dyDescent="0.2">
      <c r="C867" s="14"/>
      <c r="D867" s="14"/>
      <c r="AF867" s="228"/>
      <c r="AG867" s="228"/>
      <c r="AH867" s="228"/>
      <c r="AI867" s="228"/>
      <c r="AJ867" s="228"/>
      <c r="AL867" s="246"/>
      <c r="AS867" s="228"/>
      <c r="AT867" s="228"/>
      <c r="AU867" s="228"/>
      <c r="AV867" s="228"/>
      <c r="AW867" s="228"/>
      <c r="AX867" s="228"/>
      <c r="AY867" s="228"/>
      <c r="AZ867" s="228"/>
    </row>
    <row r="868" spans="3:52" x14ac:dyDescent="0.2">
      <c r="C868" s="14"/>
      <c r="D868" s="14"/>
      <c r="AF868" s="228"/>
      <c r="AG868" s="228"/>
      <c r="AH868" s="228"/>
      <c r="AI868" s="228"/>
      <c r="AJ868" s="228"/>
      <c r="AL868" s="246"/>
      <c r="AS868" s="228"/>
      <c r="AT868" s="228"/>
      <c r="AU868" s="228"/>
      <c r="AV868" s="228"/>
      <c r="AW868" s="228"/>
      <c r="AX868" s="228"/>
      <c r="AY868" s="228"/>
      <c r="AZ868" s="228"/>
    </row>
    <row r="869" spans="3:52" x14ac:dyDescent="0.2">
      <c r="C869" s="14"/>
      <c r="D869" s="14"/>
      <c r="AF869" s="228"/>
      <c r="AG869" s="228"/>
      <c r="AH869" s="228"/>
      <c r="AI869" s="228"/>
      <c r="AJ869" s="228"/>
      <c r="AL869" s="246"/>
      <c r="AS869" s="228"/>
      <c r="AT869" s="228"/>
      <c r="AU869" s="228"/>
      <c r="AV869" s="228"/>
      <c r="AW869" s="228"/>
      <c r="AX869" s="228"/>
      <c r="AY869" s="228"/>
      <c r="AZ869" s="228"/>
    </row>
    <row r="870" spans="3:52" x14ac:dyDescent="0.2">
      <c r="C870" s="14"/>
      <c r="D870" s="14"/>
      <c r="AF870" s="228"/>
      <c r="AG870" s="228"/>
      <c r="AH870" s="228"/>
      <c r="AI870" s="228"/>
      <c r="AJ870" s="228"/>
      <c r="AL870" s="246"/>
      <c r="AS870" s="228"/>
      <c r="AT870" s="228"/>
      <c r="AU870" s="228"/>
      <c r="AV870" s="228"/>
      <c r="AW870" s="228"/>
      <c r="AX870" s="228"/>
      <c r="AY870" s="228"/>
      <c r="AZ870" s="228"/>
    </row>
    <row r="871" spans="3:52" x14ac:dyDescent="0.2">
      <c r="C871" s="14"/>
      <c r="D871" s="14"/>
      <c r="AF871" s="228"/>
      <c r="AG871" s="228"/>
      <c r="AH871" s="228"/>
      <c r="AI871" s="228"/>
      <c r="AJ871" s="228"/>
      <c r="AL871" s="246"/>
      <c r="AS871" s="228"/>
      <c r="AT871" s="228"/>
      <c r="AU871" s="228"/>
      <c r="AV871" s="228"/>
      <c r="AW871" s="228"/>
      <c r="AX871" s="228"/>
      <c r="AY871" s="228"/>
      <c r="AZ871" s="228"/>
    </row>
    <row r="872" spans="3:52" x14ac:dyDescent="0.2">
      <c r="C872" s="14"/>
      <c r="D872" s="14"/>
      <c r="AF872" s="228"/>
      <c r="AG872" s="228"/>
      <c r="AH872" s="228"/>
      <c r="AI872" s="228"/>
      <c r="AJ872" s="228"/>
      <c r="AL872" s="246"/>
      <c r="AS872" s="228"/>
      <c r="AT872" s="228"/>
      <c r="AU872" s="228"/>
      <c r="AV872" s="228"/>
      <c r="AW872" s="228"/>
      <c r="AX872" s="228"/>
      <c r="AY872" s="228"/>
      <c r="AZ872" s="228"/>
    </row>
    <row r="873" spans="3:52" x14ac:dyDescent="0.2">
      <c r="C873" s="14"/>
      <c r="D873" s="14"/>
      <c r="AF873" s="228"/>
      <c r="AG873" s="228"/>
      <c r="AH873" s="228"/>
      <c r="AI873" s="228"/>
      <c r="AJ873" s="228"/>
      <c r="AL873" s="246"/>
      <c r="AS873" s="228"/>
      <c r="AT873" s="228"/>
      <c r="AU873" s="228"/>
      <c r="AV873" s="228"/>
      <c r="AW873" s="228"/>
      <c r="AX873" s="228"/>
      <c r="AY873" s="228"/>
      <c r="AZ873" s="228"/>
    </row>
    <row r="874" spans="3:52" x14ac:dyDescent="0.2">
      <c r="C874" s="14"/>
      <c r="D874" s="14"/>
      <c r="AF874" s="228"/>
      <c r="AG874" s="228"/>
      <c r="AH874" s="228"/>
      <c r="AI874" s="228"/>
      <c r="AJ874" s="228"/>
      <c r="AL874" s="246"/>
      <c r="AS874" s="228"/>
      <c r="AT874" s="228"/>
      <c r="AU874" s="228"/>
      <c r="AV874" s="228"/>
      <c r="AW874" s="228"/>
      <c r="AX874" s="228"/>
      <c r="AY874" s="228"/>
      <c r="AZ874" s="228"/>
    </row>
    <row r="875" spans="3:52" x14ac:dyDescent="0.2">
      <c r="C875" s="14"/>
      <c r="D875" s="14"/>
      <c r="AF875" s="228"/>
      <c r="AG875" s="228"/>
      <c r="AH875" s="228"/>
      <c r="AI875" s="228"/>
      <c r="AJ875" s="228"/>
      <c r="AL875" s="246"/>
      <c r="AS875" s="228"/>
      <c r="AT875" s="228"/>
      <c r="AU875" s="228"/>
      <c r="AV875" s="228"/>
      <c r="AW875" s="228"/>
      <c r="AX875" s="228"/>
      <c r="AY875" s="228"/>
      <c r="AZ875" s="228"/>
    </row>
    <row r="876" spans="3:52" x14ac:dyDescent="0.2">
      <c r="C876" s="14"/>
      <c r="D876" s="14"/>
      <c r="AF876" s="228"/>
      <c r="AG876" s="228"/>
      <c r="AH876" s="228"/>
      <c r="AI876" s="228"/>
      <c r="AJ876" s="228"/>
      <c r="AL876" s="246"/>
      <c r="AS876" s="228"/>
      <c r="AT876" s="228"/>
      <c r="AU876" s="228"/>
      <c r="AV876" s="228"/>
      <c r="AW876" s="228"/>
      <c r="AX876" s="228"/>
      <c r="AY876" s="228"/>
      <c r="AZ876" s="228"/>
    </row>
    <row r="877" spans="3:52" x14ac:dyDescent="0.2">
      <c r="C877" s="14"/>
      <c r="D877" s="14"/>
      <c r="AF877" s="228"/>
      <c r="AG877" s="228"/>
      <c r="AH877" s="228"/>
      <c r="AI877" s="228"/>
      <c r="AJ877" s="228"/>
      <c r="AL877" s="246"/>
      <c r="AS877" s="228"/>
      <c r="AT877" s="228"/>
      <c r="AU877" s="228"/>
      <c r="AV877" s="228"/>
      <c r="AW877" s="228"/>
      <c r="AX877" s="228"/>
      <c r="AY877" s="228"/>
      <c r="AZ877" s="228"/>
    </row>
    <row r="878" spans="3:52" x14ac:dyDescent="0.2">
      <c r="C878" s="14"/>
      <c r="D878" s="14"/>
      <c r="AF878" s="228"/>
      <c r="AG878" s="228"/>
      <c r="AH878" s="228"/>
      <c r="AI878" s="228"/>
      <c r="AJ878" s="228"/>
      <c r="AL878" s="246"/>
      <c r="AS878" s="228"/>
      <c r="AT878" s="228"/>
      <c r="AU878" s="228"/>
      <c r="AV878" s="228"/>
      <c r="AW878" s="228"/>
      <c r="AX878" s="228"/>
      <c r="AY878" s="228"/>
      <c r="AZ878" s="228"/>
    </row>
    <row r="879" spans="3:52" x14ac:dyDescent="0.2">
      <c r="C879" s="14"/>
      <c r="D879" s="14"/>
      <c r="AF879" s="228"/>
      <c r="AG879" s="228"/>
      <c r="AH879" s="228"/>
      <c r="AI879" s="228"/>
      <c r="AJ879" s="228"/>
      <c r="AL879" s="246"/>
      <c r="AS879" s="228"/>
      <c r="AT879" s="228"/>
      <c r="AU879" s="228"/>
      <c r="AV879" s="228"/>
      <c r="AW879" s="228"/>
      <c r="AX879" s="228"/>
      <c r="AY879" s="228"/>
      <c r="AZ879" s="228"/>
    </row>
    <row r="880" spans="3:52" x14ac:dyDescent="0.2">
      <c r="C880" s="14"/>
      <c r="D880" s="14"/>
      <c r="AF880" s="228"/>
      <c r="AG880" s="228"/>
      <c r="AH880" s="228"/>
      <c r="AI880" s="228"/>
      <c r="AJ880" s="228"/>
      <c r="AL880" s="246"/>
      <c r="AS880" s="228"/>
      <c r="AT880" s="228"/>
      <c r="AU880" s="228"/>
      <c r="AV880" s="228"/>
      <c r="AW880" s="228"/>
      <c r="AX880" s="228"/>
      <c r="AY880" s="228"/>
      <c r="AZ880" s="228"/>
    </row>
    <row r="881" spans="3:53" x14ac:dyDescent="0.2">
      <c r="C881" s="14"/>
      <c r="D881" s="14"/>
      <c r="AF881" s="228"/>
      <c r="AG881" s="228"/>
      <c r="AH881" s="228"/>
      <c r="AI881" s="228"/>
      <c r="AJ881" s="228"/>
      <c r="AL881" s="246"/>
      <c r="AS881" s="228"/>
      <c r="AT881" s="228"/>
      <c r="AU881" s="228"/>
      <c r="AV881" s="228"/>
      <c r="AW881" s="228"/>
      <c r="AX881" s="228"/>
      <c r="AY881" s="228"/>
      <c r="AZ881" s="228"/>
    </row>
    <row r="882" spans="3:53" x14ac:dyDescent="0.2">
      <c r="C882" s="14"/>
      <c r="D882" s="14"/>
      <c r="AF882" s="228"/>
      <c r="AG882" s="228"/>
      <c r="AH882" s="228"/>
      <c r="AI882" s="228"/>
      <c r="AJ882" s="228"/>
      <c r="AL882" s="246"/>
      <c r="AS882" s="228"/>
      <c r="AT882" s="228"/>
      <c r="AU882" s="228"/>
      <c r="AV882" s="228"/>
      <c r="AW882" s="228"/>
      <c r="AX882" s="228"/>
      <c r="AY882" s="228"/>
      <c r="AZ882" s="228"/>
    </row>
    <row r="883" spans="3:53" x14ac:dyDescent="0.2">
      <c r="C883" s="14"/>
      <c r="D883" s="14"/>
      <c r="AF883" s="228"/>
      <c r="AG883" s="228"/>
      <c r="AH883" s="228"/>
      <c r="AI883" s="228"/>
      <c r="AJ883" s="228"/>
      <c r="AL883" s="246"/>
      <c r="AS883" s="228"/>
      <c r="AT883" s="228"/>
      <c r="AU883" s="228"/>
      <c r="AV883" s="228"/>
      <c r="AW883" s="228"/>
      <c r="AX883" s="228"/>
      <c r="AY883" s="228"/>
      <c r="AZ883" s="228"/>
      <c r="BA883" s="228"/>
    </row>
    <row r="884" spans="3:53" x14ac:dyDescent="0.2">
      <c r="C884" s="14"/>
      <c r="D884" s="14"/>
      <c r="AF884" s="228"/>
      <c r="AG884" s="228"/>
      <c r="AH884" s="228"/>
      <c r="AI884" s="228"/>
      <c r="AJ884" s="228"/>
      <c r="AL884" s="246"/>
      <c r="AS884" s="228"/>
      <c r="AT884" s="228"/>
      <c r="AU884" s="228"/>
      <c r="AV884" s="228"/>
      <c r="AW884" s="228"/>
      <c r="AX884" s="228"/>
      <c r="AY884" s="228"/>
      <c r="AZ884" s="228"/>
    </row>
    <row r="885" spans="3:53" x14ac:dyDescent="0.2">
      <c r="C885" s="14"/>
      <c r="D885" s="14"/>
      <c r="AF885" s="228"/>
      <c r="AG885" s="228"/>
      <c r="AH885" s="228"/>
      <c r="AI885" s="228"/>
      <c r="AJ885" s="228"/>
      <c r="AL885" s="246"/>
      <c r="AS885" s="228"/>
      <c r="AT885" s="228"/>
      <c r="AU885" s="228"/>
      <c r="AV885" s="228"/>
      <c r="AW885" s="228"/>
      <c r="AX885" s="228"/>
      <c r="AY885" s="228"/>
      <c r="AZ885" s="228"/>
    </row>
    <row r="886" spans="3:53" x14ac:dyDescent="0.2">
      <c r="C886" s="14"/>
      <c r="D886" s="14"/>
      <c r="AF886" s="228"/>
      <c r="AG886" s="228"/>
      <c r="AH886" s="228"/>
      <c r="AI886" s="228"/>
      <c r="AJ886" s="228"/>
      <c r="AL886" s="246"/>
      <c r="AS886" s="228"/>
      <c r="AT886" s="228"/>
      <c r="AU886" s="228"/>
      <c r="AV886" s="228"/>
      <c r="AW886" s="228"/>
      <c r="AX886" s="228"/>
      <c r="AY886" s="228"/>
      <c r="AZ886" s="228"/>
    </row>
    <row r="887" spans="3:53" x14ac:dyDescent="0.2">
      <c r="C887" s="14"/>
      <c r="D887" s="14"/>
      <c r="AF887" s="228"/>
      <c r="AG887" s="228"/>
      <c r="AH887" s="228"/>
      <c r="AI887" s="228"/>
      <c r="AJ887" s="228"/>
      <c r="AL887" s="246"/>
      <c r="AS887" s="228"/>
      <c r="AT887" s="228"/>
      <c r="AU887" s="228"/>
      <c r="AV887" s="228"/>
      <c r="AW887" s="228"/>
      <c r="AX887" s="228"/>
      <c r="AY887" s="228"/>
      <c r="AZ887" s="228"/>
    </row>
    <row r="888" spans="3:53" x14ac:dyDescent="0.2">
      <c r="C888" s="14"/>
      <c r="D888" s="14"/>
      <c r="AF888" s="228"/>
      <c r="AG888" s="228"/>
      <c r="AH888" s="228"/>
      <c r="AI888" s="228"/>
      <c r="AJ888" s="228"/>
      <c r="AL888" s="246"/>
      <c r="AS888" s="228"/>
      <c r="AT888" s="228"/>
      <c r="AU888" s="228"/>
      <c r="AV888" s="228"/>
      <c r="AW888" s="228"/>
      <c r="AX888" s="228"/>
      <c r="AY888" s="228"/>
      <c r="AZ888" s="228"/>
    </row>
    <row r="889" spans="3:53" x14ac:dyDescent="0.2">
      <c r="C889" s="14"/>
      <c r="D889" s="14"/>
      <c r="AF889" s="228"/>
      <c r="AG889" s="228"/>
      <c r="AH889" s="228"/>
      <c r="AI889" s="228"/>
      <c r="AJ889" s="228"/>
      <c r="AL889" s="246"/>
      <c r="AS889" s="228"/>
      <c r="AT889" s="228"/>
      <c r="AU889" s="228"/>
      <c r="AV889" s="228"/>
      <c r="AW889" s="228"/>
      <c r="AX889" s="228"/>
      <c r="AY889" s="228"/>
      <c r="AZ889" s="228"/>
    </row>
    <row r="890" spans="3:53" x14ac:dyDescent="0.2">
      <c r="C890" s="14"/>
      <c r="D890" s="14"/>
      <c r="AF890" s="228"/>
      <c r="AG890" s="228"/>
      <c r="AH890" s="228"/>
      <c r="AI890" s="228"/>
      <c r="AJ890" s="228"/>
      <c r="AL890" s="246"/>
      <c r="AS890" s="228"/>
      <c r="AT890" s="228"/>
      <c r="AU890" s="228"/>
      <c r="AV890" s="228"/>
      <c r="AW890" s="228"/>
      <c r="AX890" s="228"/>
      <c r="AY890" s="228"/>
      <c r="AZ890" s="228"/>
    </row>
    <row r="891" spans="3:53" x14ac:dyDescent="0.2">
      <c r="C891" s="14"/>
      <c r="D891" s="14"/>
      <c r="AF891" s="228"/>
      <c r="AG891" s="228"/>
      <c r="AH891" s="228"/>
      <c r="AI891" s="228"/>
      <c r="AJ891" s="228"/>
      <c r="AL891" s="246"/>
      <c r="AS891" s="228"/>
      <c r="AT891" s="228"/>
      <c r="AU891" s="228"/>
      <c r="AV891" s="228"/>
      <c r="AW891" s="228"/>
      <c r="AX891" s="228"/>
      <c r="AY891" s="228"/>
      <c r="AZ891" s="228"/>
    </row>
    <row r="892" spans="3:53" x14ac:dyDescent="0.2">
      <c r="C892" s="14"/>
      <c r="D892" s="14"/>
      <c r="AF892" s="228"/>
      <c r="AG892" s="228"/>
      <c r="AH892" s="228"/>
      <c r="AI892" s="228"/>
      <c r="AJ892" s="228"/>
      <c r="AL892" s="246"/>
      <c r="AS892" s="228"/>
      <c r="AT892" s="228"/>
      <c r="AU892" s="228"/>
      <c r="AV892" s="228"/>
      <c r="AW892" s="228"/>
      <c r="AX892" s="228"/>
      <c r="AY892" s="228"/>
      <c r="AZ892" s="228"/>
    </row>
    <row r="893" spans="3:53" x14ac:dyDescent="0.2">
      <c r="C893" s="14"/>
      <c r="D893" s="14"/>
      <c r="AF893" s="228"/>
      <c r="AG893" s="228"/>
      <c r="AH893" s="228"/>
      <c r="AI893" s="228"/>
      <c r="AJ893" s="228"/>
      <c r="AL893" s="246"/>
      <c r="AS893" s="228"/>
      <c r="AT893" s="228"/>
      <c r="AU893" s="228"/>
      <c r="AV893" s="228"/>
      <c r="AW893" s="228"/>
      <c r="AX893" s="228"/>
      <c r="AY893" s="228"/>
      <c r="AZ893" s="228"/>
    </row>
    <row r="894" spans="3:53" x14ac:dyDescent="0.2">
      <c r="C894" s="14"/>
      <c r="D894" s="14"/>
      <c r="AF894" s="228"/>
      <c r="AG894" s="228"/>
      <c r="AH894" s="228"/>
      <c r="AI894" s="228"/>
      <c r="AJ894" s="228"/>
      <c r="AL894" s="246"/>
      <c r="AS894" s="228"/>
      <c r="AT894" s="228"/>
      <c r="AU894" s="228"/>
      <c r="AV894" s="228"/>
      <c r="AW894" s="228"/>
      <c r="AX894" s="228"/>
      <c r="AY894" s="228"/>
      <c r="AZ894" s="228"/>
    </row>
    <row r="895" spans="3:53" x14ac:dyDescent="0.2">
      <c r="C895" s="14"/>
      <c r="D895" s="14"/>
      <c r="AF895" s="228"/>
      <c r="AG895" s="228"/>
      <c r="AH895" s="228"/>
      <c r="AI895" s="228"/>
      <c r="AJ895" s="228"/>
      <c r="AL895" s="246"/>
      <c r="AS895" s="228"/>
      <c r="AT895" s="228"/>
      <c r="AU895" s="228"/>
      <c r="AV895" s="228"/>
      <c r="AW895" s="228"/>
      <c r="AX895" s="228"/>
      <c r="AY895" s="228"/>
      <c r="AZ895" s="228"/>
    </row>
    <row r="896" spans="3:53" x14ac:dyDescent="0.2">
      <c r="C896" s="14"/>
      <c r="D896" s="14"/>
      <c r="AF896" s="228"/>
      <c r="AG896" s="228"/>
      <c r="AH896" s="228"/>
      <c r="AI896" s="228"/>
      <c r="AJ896" s="228"/>
      <c r="AL896" s="246"/>
      <c r="AS896" s="228"/>
      <c r="AT896" s="228"/>
      <c r="AU896" s="228"/>
      <c r="AV896" s="228"/>
      <c r="AW896" s="228"/>
      <c r="AX896" s="228"/>
      <c r="AY896" s="228"/>
      <c r="AZ896" s="228"/>
    </row>
    <row r="897" spans="3:69" x14ac:dyDescent="0.2">
      <c r="C897" s="14"/>
      <c r="D897" s="14"/>
      <c r="AF897" s="228"/>
      <c r="AG897" s="228"/>
      <c r="AH897" s="228"/>
      <c r="AI897" s="228"/>
      <c r="AJ897" s="228"/>
      <c r="AL897" s="246"/>
      <c r="AS897" s="228"/>
      <c r="AT897" s="228"/>
      <c r="AU897" s="228"/>
      <c r="AV897" s="228"/>
      <c r="AW897" s="228"/>
      <c r="AX897" s="228"/>
      <c r="AY897" s="228"/>
      <c r="AZ897" s="228"/>
    </row>
    <row r="898" spans="3:69" x14ac:dyDescent="0.2">
      <c r="C898" s="14"/>
      <c r="D898" s="14"/>
      <c r="AF898" s="228"/>
      <c r="AG898" s="228"/>
      <c r="AH898" s="228"/>
      <c r="AI898" s="228"/>
      <c r="AJ898" s="228"/>
      <c r="AL898" s="246"/>
      <c r="AS898" s="228"/>
      <c r="AT898" s="228"/>
      <c r="AU898" s="228"/>
      <c r="AV898" s="228"/>
      <c r="AW898" s="228"/>
      <c r="AX898" s="228"/>
      <c r="AY898" s="228"/>
      <c r="AZ898" s="228"/>
      <c r="BA898" s="228"/>
      <c r="BB898" s="228"/>
      <c r="BC898" s="228"/>
      <c r="BD898" s="228"/>
      <c r="BE898" s="228"/>
      <c r="BF898" s="228"/>
      <c r="BG898" s="228"/>
      <c r="BH898" s="228"/>
      <c r="BI898" s="228"/>
      <c r="BJ898" s="228"/>
      <c r="BK898" s="228"/>
      <c r="BL898" s="228"/>
      <c r="BM898" s="228"/>
      <c r="BN898" s="228"/>
      <c r="BO898" s="228"/>
      <c r="BP898" s="228"/>
      <c r="BQ898" s="228"/>
    </row>
    <row r="899" spans="3:69" x14ac:dyDescent="0.2">
      <c r="C899" s="14"/>
      <c r="D899" s="14"/>
      <c r="AF899" s="228"/>
      <c r="AG899" s="228"/>
      <c r="AH899" s="228"/>
      <c r="AI899" s="228"/>
      <c r="AJ899" s="228"/>
      <c r="AL899" s="246"/>
      <c r="AS899" s="228"/>
      <c r="AT899" s="228"/>
      <c r="AU899" s="228"/>
      <c r="AV899" s="228"/>
      <c r="AW899" s="228"/>
      <c r="AX899" s="228"/>
      <c r="AY899" s="228"/>
      <c r="AZ899" s="228"/>
    </row>
    <row r="900" spans="3:69" x14ac:dyDescent="0.2">
      <c r="C900" s="14"/>
      <c r="D900" s="14"/>
      <c r="AF900" s="228"/>
      <c r="AG900" s="228"/>
      <c r="AH900" s="228"/>
      <c r="AI900" s="228"/>
      <c r="AJ900" s="228"/>
      <c r="AL900" s="246"/>
      <c r="AS900" s="228"/>
      <c r="AT900" s="228"/>
      <c r="AU900" s="228"/>
      <c r="AV900" s="228"/>
      <c r="AW900" s="228"/>
      <c r="AX900" s="228"/>
      <c r="AY900" s="228"/>
      <c r="AZ900" s="228"/>
    </row>
    <row r="901" spans="3:69" x14ac:dyDescent="0.2">
      <c r="C901" s="14"/>
      <c r="D901" s="14"/>
      <c r="AF901" s="228"/>
      <c r="AG901" s="228"/>
      <c r="AH901" s="228"/>
      <c r="AI901" s="228"/>
      <c r="AJ901" s="228"/>
      <c r="AL901" s="246"/>
      <c r="AS901" s="228"/>
      <c r="AT901" s="228"/>
      <c r="AU901" s="228"/>
      <c r="AV901" s="228"/>
      <c r="AW901" s="228"/>
      <c r="AX901" s="228"/>
      <c r="AY901" s="228"/>
      <c r="AZ901" s="228"/>
    </row>
    <row r="902" spans="3:69" x14ac:dyDescent="0.2">
      <c r="C902" s="14"/>
      <c r="D902" s="14"/>
      <c r="AF902" s="228"/>
      <c r="AG902" s="228"/>
      <c r="AH902" s="228"/>
      <c r="AI902" s="228"/>
      <c r="AJ902" s="228"/>
      <c r="AL902" s="246"/>
      <c r="AS902" s="228"/>
      <c r="AT902" s="228"/>
      <c r="AU902" s="228"/>
      <c r="AV902" s="228"/>
      <c r="AW902" s="228"/>
      <c r="AX902" s="228"/>
      <c r="AY902" s="228"/>
      <c r="AZ902" s="228"/>
      <c r="BA902" s="228"/>
      <c r="BB902" s="228"/>
      <c r="BC902" s="228"/>
      <c r="BD902" s="228"/>
      <c r="BE902" s="228"/>
      <c r="BF902" s="228"/>
      <c r="BG902" s="228"/>
      <c r="BH902" s="228"/>
      <c r="BI902" s="228"/>
      <c r="BJ902" s="228"/>
      <c r="BK902" s="228"/>
      <c r="BL902" s="228"/>
      <c r="BM902" s="228"/>
      <c r="BN902" s="228"/>
      <c r="BO902" s="228"/>
      <c r="BP902" s="228"/>
      <c r="BQ902" s="228"/>
    </row>
    <row r="903" spans="3:69" x14ac:dyDescent="0.2">
      <c r="C903" s="14"/>
      <c r="D903" s="14"/>
      <c r="AF903" s="228"/>
      <c r="AG903" s="228"/>
      <c r="AH903" s="228"/>
      <c r="AI903" s="228"/>
      <c r="AJ903" s="228"/>
      <c r="AL903" s="246"/>
      <c r="AS903" s="228"/>
      <c r="AT903" s="228"/>
      <c r="AU903" s="228"/>
      <c r="AV903" s="228"/>
      <c r="AW903" s="228"/>
      <c r="AX903" s="228"/>
      <c r="AY903" s="228"/>
      <c r="AZ903" s="228"/>
    </row>
    <row r="904" spans="3:69" x14ac:dyDescent="0.2">
      <c r="C904" s="14"/>
      <c r="D904" s="14"/>
      <c r="AF904" s="228"/>
      <c r="AG904" s="228"/>
      <c r="AH904" s="228"/>
      <c r="AI904" s="228"/>
      <c r="AJ904" s="228"/>
      <c r="AL904" s="246"/>
      <c r="AS904" s="228"/>
      <c r="AT904" s="228"/>
      <c r="AU904" s="228"/>
      <c r="AV904" s="228"/>
      <c r="AW904" s="228"/>
      <c r="AX904" s="228"/>
      <c r="AY904" s="228"/>
      <c r="AZ904" s="228"/>
    </row>
    <row r="905" spans="3:69" x14ac:dyDescent="0.2">
      <c r="C905" s="14"/>
      <c r="D905" s="14"/>
      <c r="AF905" s="228"/>
      <c r="AG905" s="228"/>
      <c r="AH905" s="228"/>
      <c r="AI905" s="228"/>
      <c r="AJ905" s="228"/>
      <c r="AL905" s="246"/>
      <c r="AS905" s="228"/>
      <c r="AT905" s="228"/>
      <c r="AU905" s="228"/>
      <c r="AV905" s="228"/>
      <c r="AW905" s="228"/>
      <c r="AX905" s="228"/>
      <c r="AY905" s="228"/>
      <c r="AZ905" s="228"/>
    </row>
    <row r="906" spans="3:69" x14ac:dyDescent="0.2">
      <c r="C906" s="14"/>
      <c r="D906" s="14"/>
      <c r="AF906" s="228"/>
      <c r="AG906" s="228"/>
      <c r="AH906" s="228"/>
      <c r="AI906" s="228"/>
      <c r="AJ906" s="228"/>
      <c r="AL906" s="246"/>
      <c r="AS906" s="228"/>
      <c r="AT906" s="228"/>
      <c r="AU906" s="228"/>
      <c r="AV906" s="228"/>
      <c r="AW906" s="228"/>
      <c r="AX906" s="228"/>
      <c r="AY906" s="228"/>
      <c r="AZ906" s="228"/>
      <c r="BA906" s="228"/>
      <c r="BB906" s="228"/>
      <c r="BC906" s="228"/>
      <c r="BD906" s="228"/>
      <c r="BE906" s="228"/>
      <c r="BF906" s="228"/>
      <c r="BG906" s="228"/>
      <c r="BH906" s="228"/>
      <c r="BI906" s="228"/>
      <c r="BJ906" s="228"/>
      <c r="BK906" s="228"/>
      <c r="BL906" s="228"/>
      <c r="BM906" s="228"/>
      <c r="BN906" s="228"/>
      <c r="BO906" s="228"/>
      <c r="BP906" s="228"/>
      <c r="BQ906" s="228"/>
    </row>
    <row r="907" spans="3:69" x14ac:dyDescent="0.2">
      <c r="C907" s="14"/>
      <c r="D907" s="14"/>
      <c r="AF907" s="228"/>
      <c r="AG907" s="228"/>
      <c r="AH907" s="228"/>
      <c r="AI907" s="228"/>
      <c r="AJ907" s="228"/>
      <c r="AL907" s="246"/>
      <c r="AS907" s="228"/>
      <c r="AT907" s="228"/>
      <c r="AU907" s="228"/>
      <c r="AV907" s="228"/>
      <c r="AW907" s="228"/>
      <c r="AX907" s="228"/>
      <c r="AY907" s="228"/>
      <c r="AZ907" s="228"/>
    </row>
    <row r="908" spans="3:69" x14ac:dyDescent="0.2">
      <c r="C908" s="14"/>
      <c r="D908" s="14"/>
      <c r="AF908" s="228"/>
      <c r="AG908" s="228"/>
      <c r="AH908" s="228"/>
      <c r="AI908" s="228"/>
      <c r="AJ908" s="228"/>
      <c r="AL908" s="246"/>
      <c r="AS908" s="228"/>
      <c r="AT908" s="228"/>
      <c r="AU908" s="228"/>
      <c r="AV908" s="228"/>
      <c r="AW908" s="228"/>
      <c r="AX908" s="228"/>
      <c r="AY908" s="228"/>
      <c r="AZ908" s="228"/>
    </row>
    <row r="909" spans="3:69" x14ac:dyDescent="0.2">
      <c r="C909" s="14"/>
      <c r="D909" s="14"/>
      <c r="AF909" s="228"/>
      <c r="AG909" s="228"/>
      <c r="AH909" s="228"/>
      <c r="AI909" s="228"/>
      <c r="AJ909" s="228"/>
      <c r="AL909" s="246"/>
      <c r="AS909" s="228"/>
      <c r="AT909" s="228"/>
      <c r="AU909" s="228"/>
      <c r="AV909" s="228"/>
      <c r="AW909" s="228"/>
      <c r="AX909" s="228"/>
      <c r="AY909" s="228"/>
      <c r="AZ909" s="228"/>
    </row>
    <row r="910" spans="3:69" x14ac:dyDescent="0.2">
      <c r="C910" s="14"/>
      <c r="D910" s="14"/>
      <c r="AF910" s="228"/>
      <c r="AG910" s="228"/>
      <c r="AH910" s="228"/>
      <c r="AI910" s="228"/>
      <c r="AJ910" s="228"/>
      <c r="AL910" s="246"/>
      <c r="AS910" s="228"/>
      <c r="AT910" s="228"/>
      <c r="AU910" s="228"/>
      <c r="AV910" s="228"/>
      <c r="AW910" s="228"/>
      <c r="AX910" s="228"/>
      <c r="AY910" s="228"/>
      <c r="AZ910" s="228"/>
    </row>
    <row r="911" spans="3:69" x14ac:dyDescent="0.2">
      <c r="C911" s="14"/>
      <c r="D911" s="14"/>
      <c r="AF911" s="228"/>
      <c r="AG911" s="228"/>
      <c r="AH911" s="228"/>
      <c r="AI911" s="228"/>
      <c r="AJ911" s="228"/>
      <c r="AL911" s="246"/>
      <c r="AS911" s="228"/>
      <c r="AT911" s="228"/>
      <c r="AU911" s="228"/>
      <c r="AV911" s="228"/>
      <c r="AW911" s="228"/>
      <c r="AX911" s="228"/>
      <c r="AY911" s="228"/>
      <c r="AZ911" s="228"/>
    </row>
    <row r="912" spans="3:69" x14ac:dyDescent="0.2">
      <c r="C912" s="14"/>
      <c r="D912" s="14"/>
      <c r="AF912" s="228"/>
      <c r="AG912" s="228"/>
      <c r="AH912" s="228"/>
      <c r="AI912" s="228"/>
      <c r="AJ912" s="228"/>
      <c r="AL912" s="246"/>
      <c r="AS912" s="228"/>
      <c r="AT912" s="228"/>
      <c r="AU912" s="228"/>
      <c r="AV912" s="228"/>
      <c r="AW912" s="228"/>
      <c r="AX912" s="228"/>
      <c r="AY912" s="228"/>
      <c r="AZ912" s="228"/>
    </row>
    <row r="913" spans="3:69" x14ac:dyDescent="0.2">
      <c r="C913" s="14"/>
      <c r="D913" s="14"/>
      <c r="AF913" s="228"/>
      <c r="AG913" s="228"/>
      <c r="AH913" s="228"/>
      <c r="AI913" s="228"/>
      <c r="AJ913" s="228"/>
      <c r="AL913" s="246"/>
      <c r="AS913" s="228"/>
      <c r="AT913" s="228"/>
      <c r="AU913" s="228"/>
      <c r="AV913" s="228"/>
      <c r="AW913" s="228"/>
      <c r="AX913" s="228"/>
      <c r="AY913" s="228"/>
      <c r="AZ913" s="228"/>
    </row>
    <row r="914" spans="3:69" x14ac:dyDescent="0.2">
      <c r="C914" s="14"/>
      <c r="D914" s="14"/>
      <c r="AF914" s="228"/>
      <c r="AG914" s="228"/>
      <c r="AH914" s="228"/>
      <c r="AI914" s="228"/>
      <c r="AJ914" s="228"/>
      <c r="AL914" s="246"/>
      <c r="AS914" s="228"/>
      <c r="AT914" s="228"/>
      <c r="AU914" s="228"/>
      <c r="AV914" s="228"/>
      <c r="AW914" s="228"/>
      <c r="AX914" s="228"/>
      <c r="AY914" s="228"/>
      <c r="AZ914" s="228"/>
    </row>
    <row r="915" spans="3:69" x14ac:dyDescent="0.2">
      <c r="C915" s="14"/>
      <c r="D915" s="14"/>
      <c r="AF915" s="228"/>
      <c r="AG915" s="228"/>
      <c r="AH915" s="228"/>
      <c r="AI915" s="228"/>
      <c r="AJ915" s="228"/>
      <c r="AL915" s="246"/>
      <c r="AS915" s="228"/>
      <c r="AT915" s="228"/>
      <c r="AU915" s="228"/>
      <c r="AV915" s="228"/>
      <c r="AW915" s="228"/>
      <c r="AX915" s="228"/>
      <c r="AY915" s="228"/>
      <c r="AZ915" s="228"/>
      <c r="BA915" s="228"/>
      <c r="BB915" s="228"/>
      <c r="BC915" s="228"/>
      <c r="BD915" s="228"/>
      <c r="BE915" s="228"/>
      <c r="BF915" s="228"/>
      <c r="BG915" s="228"/>
      <c r="BH915" s="228"/>
      <c r="BI915" s="228"/>
      <c r="BJ915" s="228"/>
      <c r="BK915" s="228"/>
      <c r="BL915" s="228"/>
      <c r="BM915" s="228"/>
      <c r="BN915" s="228"/>
      <c r="BO915" s="228"/>
      <c r="BP915" s="228"/>
      <c r="BQ915" s="228"/>
    </row>
    <row r="916" spans="3:69" x14ac:dyDescent="0.2">
      <c r="C916" s="14"/>
      <c r="D916" s="14"/>
      <c r="AF916" s="228"/>
      <c r="AG916" s="228"/>
      <c r="AH916" s="228"/>
      <c r="AI916" s="228"/>
      <c r="AJ916" s="228"/>
      <c r="AL916" s="246"/>
      <c r="AS916" s="228"/>
      <c r="AT916" s="228"/>
      <c r="AU916" s="228"/>
      <c r="AV916" s="228"/>
      <c r="AW916" s="228"/>
      <c r="AX916" s="228"/>
      <c r="AY916" s="228"/>
      <c r="AZ916" s="228"/>
    </row>
    <row r="917" spans="3:69" x14ac:dyDescent="0.2">
      <c r="C917" s="14"/>
      <c r="D917" s="14"/>
      <c r="AF917" s="228"/>
      <c r="AG917" s="228"/>
      <c r="AH917" s="228"/>
      <c r="AI917" s="228"/>
      <c r="AJ917" s="228"/>
      <c r="AL917" s="246"/>
      <c r="AS917" s="228"/>
      <c r="AT917" s="228"/>
      <c r="AU917" s="228"/>
      <c r="AV917" s="228"/>
      <c r="AW917" s="228"/>
      <c r="AX917" s="228"/>
      <c r="AY917" s="228"/>
      <c r="AZ917" s="228"/>
    </row>
    <row r="918" spans="3:69" x14ac:dyDescent="0.2">
      <c r="C918" s="14"/>
      <c r="D918" s="14"/>
      <c r="AF918" s="228"/>
      <c r="AG918" s="228"/>
      <c r="AH918" s="228"/>
      <c r="AI918" s="228"/>
      <c r="AJ918" s="228"/>
      <c r="AL918" s="246"/>
      <c r="AS918" s="228"/>
      <c r="AT918" s="228"/>
      <c r="AU918" s="228"/>
      <c r="AV918" s="228"/>
      <c r="AW918" s="228"/>
      <c r="AX918" s="228"/>
      <c r="AY918" s="228"/>
      <c r="AZ918" s="228"/>
    </row>
    <row r="919" spans="3:69" x14ac:dyDescent="0.2">
      <c r="C919" s="14"/>
      <c r="D919" s="14"/>
      <c r="AF919" s="228"/>
      <c r="AG919" s="228"/>
      <c r="AH919" s="228"/>
      <c r="AI919" s="228"/>
      <c r="AJ919" s="228"/>
      <c r="AL919" s="246"/>
      <c r="AS919" s="228"/>
      <c r="AT919" s="228"/>
      <c r="AU919" s="228"/>
      <c r="AV919" s="228"/>
      <c r="AW919" s="228"/>
      <c r="AX919" s="228"/>
      <c r="AY919" s="228"/>
      <c r="AZ919" s="228"/>
    </row>
    <row r="920" spans="3:69" x14ac:dyDescent="0.2">
      <c r="C920" s="14"/>
      <c r="D920" s="14"/>
      <c r="AF920" s="228"/>
      <c r="AG920" s="228"/>
      <c r="AH920" s="228"/>
      <c r="AI920" s="228"/>
      <c r="AJ920" s="228"/>
      <c r="AL920" s="246"/>
      <c r="AS920" s="228"/>
      <c r="AT920" s="228"/>
      <c r="AU920" s="228"/>
      <c r="AV920" s="228"/>
      <c r="AW920" s="228"/>
      <c r="AX920" s="228"/>
      <c r="AY920" s="228"/>
      <c r="AZ920" s="228"/>
    </row>
    <row r="921" spans="3:69" x14ac:dyDescent="0.2">
      <c r="C921" s="14"/>
      <c r="D921" s="14"/>
      <c r="AF921" s="228"/>
      <c r="AG921" s="228"/>
      <c r="AH921" s="228"/>
      <c r="AI921" s="228"/>
      <c r="AJ921" s="228"/>
      <c r="AL921" s="246"/>
      <c r="AS921" s="228"/>
      <c r="AT921" s="228"/>
      <c r="AU921" s="228"/>
      <c r="AV921" s="228"/>
      <c r="AW921" s="228"/>
      <c r="AX921" s="228"/>
      <c r="AY921" s="228"/>
      <c r="AZ921" s="228"/>
    </row>
    <row r="922" spans="3:69" x14ac:dyDescent="0.2">
      <c r="C922" s="14"/>
      <c r="D922" s="14"/>
      <c r="AF922" s="228"/>
      <c r="AG922" s="228"/>
      <c r="AH922" s="228"/>
      <c r="AI922" s="228"/>
      <c r="AJ922" s="228"/>
      <c r="AL922" s="246"/>
      <c r="AS922" s="228"/>
      <c r="AT922" s="228"/>
      <c r="AU922" s="228"/>
      <c r="AV922" s="228"/>
      <c r="AW922" s="228"/>
      <c r="AX922" s="228"/>
      <c r="AY922" s="228"/>
      <c r="AZ922" s="228"/>
    </row>
    <row r="923" spans="3:69" x14ac:dyDescent="0.2">
      <c r="C923" s="14"/>
      <c r="D923" s="14"/>
      <c r="AF923" s="228"/>
      <c r="AG923" s="228"/>
      <c r="AH923" s="228"/>
      <c r="AI923" s="228"/>
      <c r="AJ923" s="228"/>
      <c r="AL923" s="246"/>
      <c r="AS923" s="228"/>
      <c r="AT923" s="228"/>
      <c r="AU923" s="228"/>
      <c r="AV923" s="228"/>
      <c r="AW923" s="228"/>
      <c r="AX923" s="228"/>
      <c r="AY923" s="228"/>
      <c r="AZ923" s="228"/>
    </row>
    <row r="924" spans="3:69" x14ac:dyDescent="0.2">
      <c r="C924" s="14"/>
      <c r="D924" s="14"/>
      <c r="AF924" s="228"/>
      <c r="AG924" s="228"/>
      <c r="AH924" s="228"/>
      <c r="AI924" s="228"/>
      <c r="AJ924" s="228"/>
      <c r="AL924" s="246"/>
      <c r="AS924" s="228"/>
      <c r="AT924" s="228"/>
      <c r="AU924" s="228"/>
      <c r="AV924" s="228"/>
      <c r="AW924" s="228"/>
      <c r="AX924" s="228"/>
      <c r="AY924" s="228"/>
      <c r="AZ924" s="228"/>
    </row>
    <row r="925" spans="3:69" x14ac:dyDescent="0.2">
      <c r="C925" s="14"/>
      <c r="D925" s="14"/>
      <c r="AF925" s="228"/>
      <c r="AG925" s="228"/>
      <c r="AH925" s="228"/>
      <c r="AI925" s="228"/>
      <c r="AJ925" s="228"/>
      <c r="AL925" s="246"/>
      <c r="AS925" s="228"/>
      <c r="AT925" s="228"/>
      <c r="AU925" s="228"/>
      <c r="AV925" s="228"/>
      <c r="AW925" s="228"/>
      <c r="AX925" s="228"/>
      <c r="AY925" s="228"/>
      <c r="AZ925" s="228"/>
    </row>
    <row r="926" spans="3:69" x14ac:dyDescent="0.2">
      <c r="C926" s="14"/>
      <c r="D926" s="14"/>
      <c r="AF926" s="228"/>
      <c r="AG926" s="228"/>
      <c r="AH926" s="228"/>
      <c r="AI926" s="228"/>
      <c r="AJ926" s="228"/>
      <c r="AL926" s="246"/>
      <c r="AS926" s="228"/>
      <c r="AT926" s="228"/>
      <c r="AU926" s="228"/>
      <c r="AV926" s="228"/>
      <c r="AW926" s="228"/>
      <c r="AX926" s="228"/>
      <c r="AY926" s="228"/>
      <c r="AZ926" s="228"/>
    </row>
    <row r="927" spans="3:69" x14ac:dyDescent="0.2">
      <c r="C927" s="14"/>
      <c r="D927" s="14"/>
      <c r="AF927" s="228"/>
      <c r="AG927" s="228"/>
      <c r="AH927" s="228"/>
      <c r="AI927" s="228"/>
      <c r="AJ927" s="228"/>
      <c r="AL927" s="246"/>
      <c r="AS927" s="228"/>
      <c r="AT927" s="228"/>
      <c r="AU927" s="228"/>
      <c r="AV927" s="228"/>
      <c r="AW927" s="228"/>
      <c r="AX927" s="228"/>
      <c r="AY927" s="228"/>
      <c r="AZ927" s="228"/>
    </row>
    <row r="928" spans="3:69" x14ac:dyDescent="0.2">
      <c r="C928" s="14"/>
      <c r="D928" s="14"/>
      <c r="AF928" s="228"/>
      <c r="AG928" s="228"/>
      <c r="AH928" s="228"/>
      <c r="AI928" s="228"/>
      <c r="AJ928" s="228"/>
      <c r="AL928" s="246"/>
      <c r="AS928" s="228"/>
      <c r="AT928" s="228"/>
      <c r="AU928" s="228"/>
      <c r="AV928" s="228"/>
      <c r="AW928" s="228"/>
      <c r="AX928" s="228"/>
      <c r="AY928" s="228"/>
      <c r="AZ928" s="228"/>
    </row>
    <row r="929" spans="3:69" x14ac:dyDescent="0.2">
      <c r="C929" s="14"/>
      <c r="D929" s="14"/>
      <c r="AF929" s="228"/>
      <c r="AG929" s="228"/>
      <c r="AH929" s="228"/>
      <c r="AI929" s="228"/>
      <c r="AJ929" s="228"/>
      <c r="AL929" s="246"/>
      <c r="AS929" s="228"/>
      <c r="AT929" s="228"/>
      <c r="AU929" s="228"/>
      <c r="AV929" s="228"/>
      <c r="AW929" s="228"/>
      <c r="AX929" s="228"/>
      <c r="AY929" s="228"/>
      <c r="AZ929" s="228"/>
    </row>
    <row r="930" spans="3:69" x14ac:dyDescent="0.2">
      <c r="C930" s="14"/>
      <c r="D930" s="14"/>
      <c r="AF930" s="228"/>
      <c r="AG930" s="228"/>
      <c r="AH930" s="228"/>
      <c r="AI930" s="228"/>
      <c r="AJ930" s="228"/>
      <c r="AL930" s="246"/>
      <c r="AS930" s="228"/>
      <c r="AT930" s="228"/>
      <c r="AU930" s="228"/>
      <c r="AV930" s="228"/>
      <c r="AW930" s="228"/>
      <c r="AX930" s="228"/>
      <c r="AY930" s="228"/>
      <c r="AZ930" s="228"/>
    </row>
    <row r="931" spans="3:69" x14ac:dyDescent="0.2">
      <c r="C931" s="14"/>
      <c r="D931" s="14"/>
      <c r="AF931" s="228"/>
      <c r="AG931" s="228"/>
      <c r="AH931" s="228"/>
      <c r="AI931" s="228"/>
      <c r="AJ931" s="228"/>
      <c r="AL931" s="246"/>
      <c r="AS931" s="228"/>
      <c r="AT931" s="228"/>
      <c r="AU931" s="228"/>
      <c r="AV931" s="228"/>
      <c r="AW931" s="228"/>
      <c r="AX931" s="228"/>
      <c r="AY931" s="228"/>
      <c r="AZ931" s="228"/>
      <c r="BA931" s="228"/>
      <c r="BB931" s="228"/>
      <c r="BC931" s="228"/>
      <c r="BD931" s="228"/>
      <c r="BE931" s="228"/>
      <c r="BF931" s="228"/>
      <c r="BG931" s="228"/>
      <c r="BH931" s="228"/>
      <c r="BI931" s="228"/>
      <c r="BJ931" s="228"/>
      <c r="BK931" s="228"/>
      <c r="BL931" s="228"/>
      <c r="BM931" s="228"/>
      <c r="BN931" s="228"/>
      <c r="BO931" s="228"/>
      <c r="BP931" s="228"/>
      <c r="BQ931" s="228"/>
    </row>
    <row r="932" spans="3:69" x14ac:dyDescent="0.2">
      <c r="C932" s="14"/>
      <c r="D932" s="14"/>
      <c r="AF932" s="228"/>
      <c r="AG932" s="228"/>
      <c r="AH932" s="228"/>
      <c r="AI932" s="228"/>
      <c r="AJ932" s="228"/>
      <c r="AL932" s="246"/>
      <c r="AS932" s="228"/>
      <c r="AT932" s="228"/>
      <c r="AU932" s="228"/>
      <c r="AV932" s="228"/>
      <c r="AW932" s="228"/>
      <c r="AX932" s="228"/>
      <c r="AY932" s="228"/>
      <c r="AZ932" s="228"/>
    </row>
    <row r="933" spans="3:69" x14ac:dyDescent="0.2">
      <c r="C933" s="14"/>
      <c r="D933" s="14"/>
      <c r="AF933" s="228"/>
      <c r="AG933" s="228"/>
      <c r="AH933" s="228"/>
      <c r="AI933" s="228"/>
      <c r="AJ933" s="228"/>
      <c r="AL933" s="246"/>
      <c r="AS933" s="228"/>
      <c r="AT933" s="228"/>
      <c r="AU933" s="228"/>
      <c r="AV933" s="228"/>
      <c r="AW933" s="228"/>
      <c r="AX933" s="228"/>
      <c r="AY933" s="228"/>
      <c r="AZ933" s="228"/>
    </row>
    <row r="934" spans="3:69" x14ac:dyDescent="0.2">
      <c r="C934" s="14"/>
      <c r="D934" s="14"/>
      <c r="AF934" s="228"/>
      <c r="AG934" s="228"/>
      <c r="AH934" s="228"/>
      <c r="AI934" s="228"/>
      <c r="AJ934" s="228"/>
      <c r="AL934" s="246"/>
      <c r="AS934" s="228"/>
      <c r="AT934" s="228"/>
      <c r="AU934" s="228"/>
      <c r="AV934" s="228"/>
      <c r="AW934" s="228"/>
      <c r="AX934" s="228"/>
      <c r="AY934" s="228"/>
      <c r="AZ934" s="228"/>
    </row>
    <row r="935" spans="3:69" x14ac:dyDescent="0.2">
      <c r="C935" s="14"/>
      <c r="D935" s="14"/>
      <c r="AF935" s="228"/>
      <c r="AG935" s="228"/>
      <c r="AH935" s="228"/>
      <c r="AI935" s="228"/>
      <c r="AJ935" s="228"/>
      <c r="AL935" s="246"/>
      <c r="AS935" s="228"/>
      <c r="AT935" s="228"/>
      <c r="AU935" s="228"/>
      <c r="AV935" s="228"/>
      <c r="AW935" s="228"/>
      <c r="AX935" s="228"/>
      <c r="AY935" s="228"/>
      <c r="AZ935" s="228"/>
    </row>
    <row r="936" spans="3:69" x14ac:dyDescent="0.2">
      <c r="C936" s="14"/>
      <c r="D936" s="14"/>
      <c r="AF936" s="228"/>
      <c r="AG936" s="228"/>
      <c r="AH936" s="228"/>
      <c r="AI936" s="228"/>
      <c r="AJ936" s="228"/>
      <c r="AL936" s="246"/>
      <c r="AS936" s="228"/>
      <c r="AT936" s="228"/>
      <c r="AU936" s="228"/>
      <c r="AV936" s="228"/>
      <c r="AW936" s="228"/>
      <c r="AX936" s="228"/>
      <c r="AY936" s="228"/>
      <c r="AZ936" s="228"/>
    </row>
    <row r="937" spans="3:69" x14ac:dyDescent="0.2">
      <c r="C937" s="14"/>
      <c r="D937" s="14"/>
      <c r="AF937" s="228"/>
      <c r="AG937" s="228"/>
      <c r="AH937" s="228"/>
      <c r="AI937" s="228"/>
      <c r="AJ937" s="228"/>
      <c r="AL937" s="246"/>
      <c r="AS937" s="228"/>
      <c r="AT937" s="228"/>
      <c r="AU937" s="228"/>
      <c r="AV937" s="228"/>
      <c r="AW937" s="228"/>
      <c r="AX937" s="228"/>
      <c r="AY937" s="228"/>
      <c r="AZ937" s="228"/>
    </row>
    <row r="938" spans="3:69" x14ac:dyDescent="0.2">
      <c r="C938" s="14"/>
      <c r="D938" s="14"/>
      <c r="AF938" s="228"/>
      <c r="AG938" s="228"/>
      <c r="AH938" s="228"/>
      <c r="AI938" s="228"/>
      <c r="AJ938" s="228"/>
      <c r="AL938" s="246"/>
      <c r="AS938" s="228"/>
      <c r="AT938" s="228"/>
      <c r="AU938" s="228"/>
      <c r="AV938" s="228"/>
      <c r="AW938" s="228"/>
      <c r="AX938" s="228"/>
      <c r="AY938" s="228"/>
      <c r="AZ938" s="228"/>
      <c r="BA938" s="228"/>
      <c r="BB938" s="228"/>
      <c r="BC938" s="228"/>
      <c r="BD938" s="228"/>
      <c r="BE938" s="228"/>
      <c r="BF938" s="228"/>
      <c r="BG938" s="228"/>
      <c r="BH938" s="228"/>
      <c r="BI938" s="228"/>
      <c r="BJ938" s="228"/>
      <c r="BK938" s="228"/>
      <c r="BL938" s="228"/>
      <c r="BM938" s="228"/>
      <c r="BN938" s="228"/>
      <c r="BO938" s="228"/>
      <c r="BP938" s="228"/>
      <c r="BQ938" s="228"/>
    </row>
    <row r="939" spans="3:69" x14ac:dyDescent="0.2">
      <c r="C939" s="14"/>
      <c r="D939" s="14"/>
      <c r="AF939" s="228"/>
      <c r="AG939" s="228"/>
      <c r="AH939" s="228"/>
      <c r="AI939" s="228"/>
      <c r="AJ939" s="228"/>
      <c r="AL939" s="246"/>
      <c r="AS939" s="228"/>
      <c r="AT939" s="228"/>
      <c r="AU939" s="228"/>
      <c r="AV939" s="228"/>
      <c r="AW939" s="228"/>
      <c r="AX939" s="228"/>
      <c r="AY939" s="228"/>
      <c r="AZ939" s="228"/>
    </row>
    <row r="940" spans="3:69" x14ac:dyDescent="0.2">
      <c r="C940" s="14"/>
      <c r="D940" s="14"/>
      <c r="AF940" s="228"/>
      <c r="AG940" s="228"/>
      <c r="AH940" s="228"/>
      <c r="AI940" s="228"/>
      <c r="AJ940" s="228"/>
      <c r="AL940" s="246"/>
      <c r="AS940" s="228"/>
      <c r="AT940" s="228"/>
      <c r="AU940" s="228"/>
      <c r="AV940" s="228"/>
      <c r="AW940" s="228"/>
      <c r="AX940" s="228"/>
      <c r="AY940" s="228"/>
      <c r="AZ940" s="228"/>
    </row>
    <row r="941" spans="3:69" x14ac:dyDescent="0.2">
      <c r="C941" s="14"/>
      <c r="D941" s="14"/>
      <c r="AF941" s="228"/>
      <c r="AG941" s="228"/>
      <c r="AH941" s="228"/>
      <c r="AI941" s="228"/>
      <c r="AJ941" s="228"/>
      <c r="AL941" s="246"/>
      <c r="AS941" s="228"/>
      <c r="AT941" s="228"/>
      <c r="AU941" s="228"/>
      <c r="AV941" s="228"/>
      <c r="AW941" s="228"/>
      <c r="AX941" s="228"/>
      <c r="AY941" s="228"/>
      <c r="AZ941" s="228"/>
    </row>
    <row r="942" spans="3:69" x14ac:dyDescent="0.2">
      <c r="C942" s="14"/>
      <c r="D942" s="14"/>
      <c r="AF942" s="228"/>
      <c r="AG942" s="228"/>
      <c r="AH942" s="228"/>
      <c r="AI942" s="228"/>
      <c r="AJ942" s="228"/>
      <c r="AL942" s="246"/>
      <c r="AS942" s="228"/>
      <c r="AT942" s="228"/>
      <c r="AU942" s="228"/>
      <c r="AV942" s="228"/>
      <c r="AW942" s="228"/>
      <c r="AX942" s="228"/>
      <c r="AY942" s="228"/>
      <c r="AZ942" s="228"/>
    </row>
    <row r="943" spans="3:69" x14ac:dyDescent="0.2">
      <c r="C943" s="14"/>
      <c r="D943" s="14"/>
      <c r="AF943" s="228"/>
      <c r="AG943" s="228"/>
      <c r="AH943" s="228"/>
      <c r="AI943" s="228"/>
      <c r="AJ943" s="228"/>
      <c r="AL943" s="246"/>
      <c r="AS943" s="228"/>
      <c r="AT943" s="228"/>
      <c r="AU943" s="228"/>
      <c r="AV943" s="228"/>
      <c r="AW943" s="228"/>
      <c r="AX943" s="228"/>
      <c r="AY943" s="228"/>
      <c r="AZ943" s="228"/>
    </row>
    <row r="944" spans="3:69" x14ac:dyDescent="0.2">
      <c r="C944" s="14"/>
      <c r="D944" s="14"/>
      <c r="AF944" s="228"/>
      <c r="AG944" s="228"/>
      <c r="AH944" s="228"/>
      <c r="AI944" s="228"/>
      <c r="AJ944" s="228"/>
      <c r="AL944" s="246"/>
      <c r="AS944" s="228"/>
      <c r="AT944" s="228"/>
      <c r="AU944" s="228"/>
      <c r="AV944" s="228"/>
      <c r="AW944" s="228"/>
      <c r="AX944" s="228"/>
      <c r="AY944" s="228"/>
      <c r="AZ944" s="228"/>
      <c r="BA944" s="228"/>
      <c r="BB944" s="228"/>
      <c r="BC944" s="228"/>
      <c r="BD944" s="228"/>
      <c r="BE944" s="228"/>
      <c r="BF944" s="228"/>
      <c r="BG944" s="228"/>
      <c r="BH944" s="228"/>
      <c r="BI944" s="228"/>
      <c r="BJ944" s="228"/>
      <c r="BK944" s="228"/>
      <c r="BL944" s="228"/>
      <c r="BM944" s="228"/>
      <c r="BN944" s="228"/>
      <c r="BO944" s="228"/>
      <c r="BP944" s="228"/>
      <c r="BQ944" s="228"/>
    </row>
    <row r="945" spans="3:69" x14ac:dyDescent="0.2">
      <c r="C945" s="14"/>
      <c r="D945" s="14"/>
      <c r="AF945" s="228"/>
      <c r="AG945" s="228"/>
      <c r="AH945" s="228"/>
      <c r="AI945" s="228"/>
      <c r="AJ945" s="228"/>
      <c r="AL945" s="246"/>
      <c r="AS945" s="228"/>
      <c r="AT945" s="228"/>
      <c r="AU945" s="228"/>
      <c r="AV945" s="228"/>
      <c r="AW945" s="228"/>
      <c r="AX945" s="228"/>
      <c r="AY945" s="228"/>
      <c r="AZ945" s="228"/>
    </row>
    <row r="946" spans="3:69" x14ac:dyDescent="0.2">
      <c r="C946" s="14"/>
      <c r="D946" s="14"/>
      <c r="AF946" s="228"/>
      <c r="AG946" s="228"/>
      <c r="AH946" s="228"/>
      <c r="AI946" s="228"/>
      <c r="AJ946" s="228"/>
      <c r="AL946" s="246"/>
      <c r="AS946" s="228"/>
      <c r="AT946" s="228"/>
      <c r="AU946" s="228"/>
      <c r="AV946" s="228"/>
      <c r="AW946" s="228"/>
      <c r="AX946" s="228"/>
      <c r="AY946" s="228"/>
      <c r="AZ946" s="228"/>
      <c r="BA946" s="228"/>
      <c r="BB946" s="228"/>
      <c r="BC946" s="228"/>
      <c r="BD946" s="228"/>
      <c r="BE946" s="228"/>
      <c r="BF946" s="228"/>
      <c r="BG946" s="228"/>
      <c r="BH946" s="228"/>
      <c r="BI946" s="228"/>
      <c r="BJ946" s="228"/>
      <c r="BK946" s="228"/>
      <c r="BL946" s="228"/>
      <c r="BM946" s="228"/>
      <c r="BN946" s="228"/>
      <c r="BO946" s="228"/>
      <c r="BP946" s="228"/>
      <c r="BQ946" s="228"/>
    </row>
    <row r="947" spans="3:69" x14ac:dyDescent="0.2">
      <c r="C947" s="14"/>
      <c r="D947" s="14"/>
      <c r="AF947" s="228"/>
      <c r="AG947" s="228"/>
      <c r="AH947" s="228"/>
      <c r="AI947" s="228"/>
      <c r="AJ947" s="228"/>
      <c r="AL947" s="246"/>
      <c r="AS947" s="228"/>
      <c r="AT947" s="228"/>
      <c r="AU947" s="228"/>
      <c r="AV947" s="228"/>
      <c r="AW947" s="228"/>
      <c r="AX947" s="228"/>
      <c r="AY947" s="228"/>
      <c r="AZ947" s="228"/>
    </row>
    <row r="948" spans="3:69" x14ac:dyDescent="0.2">
      <c r="C948" s="14"/>
      <c r="D948" s="14"/>
      <c r="AF948" s="228"/>
      <c r="AG948" s="228"/>
      <c r="AH948" s="228"/>
      <c r="AI948" s="228"/>
      <c r="AJ948" s="228"/>
      <c r="AL948" s="246"/>
      <c r="AS948" s="228"/>
      <c r="AT948" s="228"/>
      <c r="AU948" s="228"/>
      <c r="AV948" s="228"/>
      <c r="AW948" s="228"/>
      <c r="AX948" s="228"/>
      <c r="AY948" s="228"/>
      <c r="AZ948" s="228"/>
      <c r="BA948" s="228"/>
    </row>
    <row r="949" spans="3:69" x14ac:dyDescent="0.2">
      <c r="C949" s="14"/>
      <c r="D949" s="14"/>
      <c r="AF949" s="228"/>
      <c r="AG949" s="228"/>
      <c r="AH949" s="228"/>
      <c r="AI949" s="228"/>
      <c r="AJ949" s="228"/>
      <c r="AL949" s="246"/>
      <c r="AS949" s="228"/>
      <c r="AT949" s="228"/>
      <c r="AU949" s="228"/>
      <c r="AV949" s="228"/>
      <c r="AW949" s="228"/>
      <c r="AX949" s="228"/>
      <c r="AY949" s="228"/>
      <c r="AZ949" s="228"/>
    </row>
    <row r="950" spans="3:69" x14ac:dyDescent="0.2">
      <c r="C950" s="14"/>
      <c r="D950" s="14"/>
      <c r="AF950" s="228"/>
      <c r="AG950" s="228"/>
      <c r="AH950" s="228"/>
      <c r="AI950" s="228"/>
      <c r="AJ950" s="228"/>
      <c r="AL950" s="246"/>
      <c r="AS950" s="228"/>
      <c r="AT950" s="228"/>
      <c r="AU950" s="228"/>
      <c r="AV950" s="228"/>
      <c r="AW950" s="228"/>
      <c r="AX950" s="228"/>
      <c r="AY950" s="228"/>
      <c r="AZ950" s="228"/>
    </row>
    <row r="951" spans="3:69" x14ac:dyDescent="0.2">
      <c r="C951" s="14"/>
      <c r="D951" s="14"/>
      <c r="AF951" s="228"/>
      <c r="AG951" s="228"/>
      <c r="AH951" s="228"/>
      <c r="AI951" s="228"/>
      <c r="AJ951" s="228"/>
      <c r="AL951" s="246"/>
      <c r="AS951" s="228"/>
      <c r="AT951" s="228"/>
      <c r="AU951" s="228"/>
      <c r="AV951" s="228"/>
      <c r="AW951" s="228"/>
      <c r="AX951" s="228"/>
      <c r="AY951" s="228"/>
      <c r="AZ951" s="228"/>
    </row>
    <row r="952" spans="3:69" x14ac:dyDescent="0.2">
      <c r="C952" s="14"/>
      <c r="D952" s="14"/>
      <c r="AF952" s="228"/>
      <c r="AG952" s="228"/>
      <c r="AH952" s="228"/>
      <c r="AI952" s="228"/>
      <c r="AJ952" s="228"/>
      <c r="AL952" s="246"/>
      <c r="AS952" s="228"/>
      <c r="AT952" s="228"/>
      <c r="AU952" s="228"/>
      <c r="AV952" s="228"/>
      <c r="AW952" s="228"/>
      <c r="AX952" s="228"/>
      <c r="AY952" s="228"/>
      <c r="AZ952" s="228"/>
    </row>
    <row r="953" spans="3:69" x14ac:dyDescent="0.2">
      <c r="C953" s="14"/>
      <c r="D953" s="14"/>
      <c r="AF953" s="228"/>
      <c r="AG953" s="228"/>
      <c r="AH953" s="228"/>
      <c r="AI953" s="228"/>
      <c r="AJ953" s="228"/>
      <c r="AL953" s="246"/>
      <c r="AS953" s="228"/>
      <c r="AT953" s="228"/>
      <c r="AU953" s="228"/>
      <c r="AV953" s="228"/>
      <c r="AW953" s="228"/>
      <c r="AX953" s="228"/>
      <c r="AY953" s="228"/>
      <c r="AZ953" s="228"/>
    </row>
    <row r="954" spans="3:69" x14ac:dyDescent="0.2">
      <c r="C954" s="14"/>
      <c r="D954" s="14"/>
      <c r="AF954" s="228"/>
      <c r="AG954" s="228"/>
      <c r="AH954" s="228"/>
      <c r="AI954" s="228"/>
      <c r="AJ954" s="228"/>
      <c r="AL954" s="246"/>
      <c r="AS954" s="228"/>
      <c r="AT954" s="228"/>
      <c r="AU954" s="228"/>
      <c r="AV954" s="228"/>
      <c r="AW954" s="228"/>
      <c r="AX954" s="228"/>
      <c r="AY954" s="228"/>
      <c r="AZ954" s="228"/>
      <c r="BA954" s="228"/>
    </row>
    <row r="955" spans="3:69" x14ac:dyDescent="0.2">
      <c r="C955" s="14"/>
      <c r="D955" s="14"/>
      <c r="AF955" s="228"/>
      <c r="AG955" s="228"/>
      <c r="AH955" s="228"/>
      <c r="AI955" s="228"/>
      <c r="AJ955" s="228"/>
      <c r="AL955" s="246"/>
      <c r="AS955" s="228"/>
      <c r="AT955" s="228"/>
      <c r="AU955" s="228"/>
      <c r="AV955" s="228"/>
      <c r="AW955" s="228"/>
      <c r="AX955" s="228"/>
      <c r="AY955" s="228"/>
      <c r="AZ955" s="228"/>
    </row>
    <row r="956" spans="3:69" x14ac:dyDescent="0.2">
      <c r="C956" s="14"/>
      <c r="D956" s="14"/>
      <c r="AF956" s="228"/>
      <c r="AG956" s="228"/>
      <c r="AH956" s="228"/>
      <c r="AI956" s="228"/>
      <c r="AJ956" s="228"/>
      <c r="AL956" s="246"/>
      <c r="AS956" s="228"/>
      <c r="AT956" s="228"/>
      <c r="AU956" s="228"/>
      <c r="AV956" s="228"/>
      <c r="AW956" s="228"/>
      <c r="AX956" s="228"/>
      <c r="AY956" s="228"/>
      <c r="AZ956" s="228"/>
    </row>
    <row r="957" spans="3:69" x14ac:dyDescent="0.2">
      <c r="C957" s="14"/>
      <c r="D957" s="14"/>
      <c r="AF957" s="228"/>
      <c r="AG957" s="228"/>
      <c r="AH957" s="228"/>
      <c r="AI957" s="228"/>
      <c r="AJ957" s="228"/>
      <c r="AL957" s="246"/>
      <c r="AS957" s="228"/>
      <c r="AT957" s="228"/>
      <c r="AU957" s="228"/>
      <c r="AV957" s="228"/>
      <c r="AW957" s="228"/>
      <c r="AX957" s="228"/>
      <c r="AY957" s="228"/>
      <c r="AZ957" s="228"/>
    </row>
    <row r="958" spans="3:69" x14ac:dyDescent="0.2">
      <c r="C958" s="14"/>
      <c r="D958" s="14"/>
      <c r="AF958" s="228"/>
      <c r="AG958" s="228"/>
      <c r="AH958" s="228"/>
      <c r="AI958" s="228"/>
      <c r="AJ958" s="228"/>
      <c r="AL958" s="246"/>
      <c r="AS958" s="228"/>
      <c r="AT958" s="228"/>
      <c r="AU958" s="228"/>
      <c r="AV958" s="228"/>
      <c r="AW958" s="228"/>
      <c r="AX958" s="228"/>
      <c r="AY958" s="228"/>
      <c r="AZ958" s="228"/>
    </row>
    <row r="959" spans="3:69" x14ac:dyDescent="0.2">
      <c r="C959" s="14"/>
      <c r="D959" s="14"/>
      <c r="AF959" s="228"/>
      <c r="AG959" s="228"/>
      <c r="AH959" s="228"/>
      <c r="AI959" s="228"/>
      <c r="AJ959" s="228"/>
      <c r="AL959" s="246"/>
      <c r="AS959" s="228"/>
      <c r="AT959" s="228"/>
      <c r="AU959" s="228"/>
      <c r="AV959" s="228"/>
      <c r="AW959" s="228"/>
      <c r="AX959" s="228"/>
      <c r="AY959" s="228"/>
      <c r="AZ959" s="228"/>
    </row>
    <row r="960" spans="3:69" x14ac:dyDescent="0.2">
      <c r="C960" s="14"/>
      <c r="D960" s="14"/>
      <c r="AF960" s="228"/>
      <c r="AG960" s="228"/>
      <c r="AH960" s="228"/>
      <c r="AI960" s="228"/>
      <c r="AJ960" s="228"/>
      <c r="AL960" s="246"/>
      <c r="AS960" s="228"/>
      <c r="AT960" s="228"/>
      <c r="AU960" s="228"/>
      <c r="AV960" s="228"/>
      <c r="AW960" s="228"/>
      <c r="AX960" s="228"/>
      <c r="AY960" s="228"/>
      <c r="AZ960" s="228"/>
    </row>
    <row r="961" spans="3:53" x14ac:dyDescent="0.2">
      <c r="C961" s="14"/>
      <c r="D961" s="14"/>
      <c r="AF961" s="228"/>
      <c r="AG961" s="228"/>
      <c r="AH961" s="228"/>
      <c r="AI961" s="228"/>
      <c r="AJ961" s="228"/>
      <c r="AL961" s="246"/>
      <c r="AS961" s="228"/>
      <c r="AT961" s="228"/>
      <c r="AU961" s="228"/>
      <c r="AV961" s="228"/>
      <c r="AW961" s="228"/>
      <c r="AX961" s="228"/>
      <c r="AY961" s="228"/>
      <c r="AZ961" s="228"/>
    </row>
    <row r="962" spans="3:53" x14ac:dyDescent="0.2">
      <c r="C962" s="14"/>
      <c r="D962" s="14"/>
      <c r="AF962" s="228"/>
      <c r="AG962" s="228"/>
      <c r="AH962" s="228"/>
      <c r="AI962" s="228"/>
      <c r="AJ962" s="228"/>
      <c r="AL962" s="246"/>
      <c r="AS962" s="228"/>
      <c r="AT962" s="228"/>
      <c r="AU962" s="228"/>
      <c r="AV962" s="228"/>
      <c r="AW962" s="228"/>
      <c r="AX962" s="228"/>
      <c r="AY962" s="228"/>
      <c r="AZ962" s="228"/>
    </row>
    <row r="963" spans="3:53" x14ac:dyDescent="0.2">
      <c r="C963" s="14"/>
      <c r="D963" s="14"/>
      <c r="AF963" s="228"/>
      <c r="AG963" s="228"/>
      <c r="AH963" s="228"/>
      <c r="AI963" s="228"/>
      <c r="AJ963" s="228"/>
      <c r="AL963" s="246"/>
      <c r="AS963" s="228"/>
      <c r="AT963" s="228"/>
      <c r="AU963" s="228"/>
      <c r="AV963" s="228"/>
      <c r="AW963" s="228"/>
      <c r="AX963" s="228"/>
      <c r="AY963" s="228"/>
      <c r="AZ963" s="228"/>
    </row>
    <row r="964" spans="3:53" x14ac:dyDescent="0.2">
      <c r="C964" s="14"/>
      <c r="D964" s="14"/>
      <c r="AF964" s="228"/>
      <c r="AG964" s="228"/>
      <c r="AH964" s="228"/>
      <c r="AI964" s="228"/>
      <c r="AJ964" s="228"/>
      <c r="AL964" s="246"/>
      <c r="AS964" s="228"/>
      <c r="AT964" s="228"/>
      <c r="AU964" s="228"/>
      <c r="AV964" s="228"/>
      <c r="AW964" s="228"/>
      <c r="AX964" s="228"/>
      <c r="AY964" s="228"/>
      <c r="AZ964" s="228"/>
    </row>
    <row r="965" spans="3:53" x14ac:dyDescent="0.2">
      <c r="C965" s="14"/>
      <c r="D965" s="14"/>
      <c r="AF965" s="228"/>
      <c r="AG965" s="228"/>
      <c r="AH965" s="228"/>
      <c r="AI965" s="228"/>
      <c r="AJ965" s="228"/>
      <c r="AL965" s="246"/>
      <c r="AS965" s="228"/>
      <c r="AT965" s="228"/>
      <c r="AU965" s="228"/>
      <c r="AV965" s="228"/>
      <c r="AW965" s="228"/>
      <c r="AX965" s="228"/>
      <c r="AY965" s="228"/>
      <c r="AZ965" s="228"/>
      <c r="BA965" s="228"/>
    </row>
    <row r="966" spans="3:53" x14ac:dyDescent="0.2">
      <c r="C966" s="14"/>
      <c r="D966" s="14"/>
      <c r="AF966" s="228"/>
      <c r="AG966" s="228"/>
      <c r="AH966" s="228"/>
      <c r="AI966" s="228"/>
      <c r="AJ966" s="228"/>
      <c r="AL966" s="246"/>
      <c r="AS966" s="228"/>
      <c r="AT966" s="228"/>
      <c r="AU966" s="228"/>
      <c r="AV966" s="228"/>
      <c r="AW966" s="228"/>
      <c r="AX966" s="228"/>
      <c r="AY966" s="228"/>
      <c r="AZ966" s="228"/>
    </row>
    <row r="967" spans="3:53" x14ac:dyDescent="0.2">
      <c r="C967" s="14"/>
      <c r="D967" s="14"/>
      <c r="AF967" s="228"/>
      <c r="AG967" s="228"/>
      <c r="AH967" s="228"/>
      <c r="AI967" s="228"/>
      <c r="AJ967" s="228"/>
      <c r="AL967" s="246"/>
      <c r="AS967" s="228"/>
      <c r="AT967" s="228"/>
      <c r="AU967" s="228"/>
      <c r="AV967" s="228"/>
      <c r="AW967" s="228"/>
      <c r="AX967" s="228"/>
      <c r="AY967" s="228"/>
      <c r="AZ967" s="228"/>
    </row>
    <row r="968" spans="3:53" x14ac:dyDescent="0.2">
      <c r="C968" s="14"/>
      <c r="D968" s="14"/>
      <c r="AF968" s="228"/>
      <c r="AG968" s="228"/>
      <c r="AH968" s="228"/>
      <c r="AI968" s="228"/>
      <c r="AJ968" s="228"/>
      <c r="AL968" s="246"/>
      <c r="AS968" s="228"/>
      <c r="AT968" s="228"/>
      <c r="AU968" s="228"/>
      <c r="AV968" s="228"/>
      <c r="AW968" s="228"/>
      <c r="AX968" s="228"/>
      <c r="AY968" s="228"/>
      <c r="AZ968" s="228"/>
    </row>
    <row r="969" spans="3:53" x14ac:dyDescent="0.2">
      <c r="C969" s="14"/>
      <c r="D969" s="14"/>
      <c r="AF969" s="228"/>
      <c r="AG969" s="228"/>
      <c r="AH969" s="228"/>
      <c r="AI969" s="228"/>
      <c r="AJ969" s="228"/>
      <c r="AL969" s="246"/>
      <c r="AS969" s="228"/>
      <c r="AT969" s="228"/>
      <c r="AU969" s="228"/>
      <c r="AV969" s="228"/>
      <c r="AW969" s="228"/>
      <c r="AX969" s="228"/>
      <c r="AY969" s="228"/>
      <c r="AZ969" s="228"/>
    </row>
    <row r="970" spans="3:53" x14ac:dyDescent="0.2">
      <c r="C970" s="14"/>
      <c r="D970" s="14"/>
      <c r="AF970" s="228"/>
      <c r="AG970" s="228"/>
      <c r="AH970" s="228"/>
      <c r="AI970" s="228"/>
      <c r="AJ970" s="228"/>
      <c r="AL970" s="246"/>
      <c r="AS970" s="228"/>
      <c r="AT970" s="228"/>
      <c r="AU970" s="228"/>
      <c r="AV970" s="228"/>
      <c r="AW970" s="228"/>
      <c r="AX970" s="228"/>
      <c r="AY970" s="228"/>
      <c r="AZ970" s="228"/>
    </row>
    <row r="971" spans="3:53" x14ac:dyDescent="0.2">
      <c r="C971" s="14"/>
      <c r="D971" s="14"/>
      <c r="AF971" s="228"/>
      <c r="AG971" s="228"/>
      <c r="AH971" s="228"/>
      <c r="AI971" s="228"/>
      <c r="AJ971" s="228"/>
      <c r="AL971" s="246"/>
      <c r="AS971" s="228"/>
      <c r="AT971" s="228"/>
      <c r="AU971" s="228"/>
      <c r="AV971" s="228"/>
      <c r="AW971" s="228"/>
      <c r="AX971" s="228"/>
      <c r="AY971" s="228"/>
      <c r="AZ971" s="228"/>
      <c r="BA971" s="228"/>
    </row>
    <row r="972" spans="3:53" x14ac:dyDescent="0.2">
      <c r="C972" s="14"/>
      <c r="D972" s="14"/>
      <c r="AF972" s="228"/>
      <c r="AG972" s="228"/>
      <c r="AH972" s="228"/>
      <c r="AI972" s="228"/>
      <c r="AJ972" s="228"/>
      <c r="AL972" s="246"/>
      <c r="AS972" s="228"/>
      <c r="AT972" s="228"/>
      <c r="AU972" s="228"/>
      <c r="AV972" s="228"/>
      <c r="AW972" s="228"/>
      <c r="AX972" s="228"/>
      <c r="AY972" s="228"/>
      <c r="AZ972" s="228"/>
    </row>
    <row r="973" spans="3:53" x14ac:dyDescent="0.2">
      <c r="C973" s="14"/>
      <c r="D973" s="14"/>
      <c r="AF973" s="228"/>
      <c r="AG973" s="228"/>
      <c r="AH973" s="228"/>
      <c r="AI973" s="228"/>
      <c r="AJ973" s="228"/>
      <c r="AL973" s="246"/>
      <c r="AS973" s="228"/>
      <c r="AT973" s="228"/>
      <c r="AU973" s="228"/>
      <c r="AV973" s="228"/>
      <c r="AW973" s="228"/>
      <c r="AX973" s="228"/>
      <c r="AY973" s="228"/>
      <c r="AZ973" s="228"/>
    </row>
    <row r="974" spans="3:53" x14ac:dyDescent="0.2">
      <c r="C974" s="14"/>
      <c r="D974" s="14"/>
      <c r="AF974" s="228"/>
      <c r="AG974" s="228"/>
      <c r="AH974" s="228"/>
      <c r="AI974" s="228"/>
      <c r="AJ974" s="228"/>
      <c r="AL974" s="246"/>
      <c r="AS974" s="228"/>
      <c r="AT974" s="228"/>
      <c r="AU974" s="228"/>
      <c r="AV974" s="228"/>
      <c r="AW974" s="228"/>
      <c r="AX974" s="228"/>
      <c r="AY974" s="228"/>
      <c r="AZ974" s="228"/>
    </row>
    <row r="975" spans="3:53" x14ac:dyDescent="0.2">
      <c r="C975" s="14"/>
      <c r="D975" s="14"/>
      <c r="AF975" s="228"/>
      <c r="AG975" s="228"/>
      <c r="AH975" s="228"/>
      <c r="AI975" s="228"/>
      <c r="AJ975" s="228"/>
      <c r="AL975" s="246"/>
      <c r="AS975" s="228"/>
      <c r="AT975" s="228"/>
      <c r="AU975" s="228"/>
      <c r="AV975" s="228"/>
      <c r="AW975" s="228"/>
      <c r="AX975" s="228"/>
      <c r="AY975" s="228"/>
      <c r="AZ975" s="228"/>
    </row>
    <row r="976" spans="3:53" x14ac:dyDescent="0.2">
      <c r="C976" s="14"/>
      <c r="D976" s="14"/>
      <c r="AF976" s="228"/>
      <c r="AG976" s="228"/>
      <c r="AH976" s="228"/>
      <c r="AI976" s="228"/>
      <c r="AJ976" s="228"/>
      <c r="AL976" s="246"/>
      <c r="AS976" s="228"/>
      <c r="AT976" s="228"/>
      <c r="AU976" s="228"/>
      <c r="AV976" s="228"/>
      <c r="AW976" s="228"/>
      <c r="AX976" s="228"/>
      <c r="AY976" s="228"/>
      <c r="AZ976" s="228"/>
    </row>
    <row r="977" spans="3:69" x14ac:dyDescent="0.2">
      <c r="C977" s="14"/>
      <c r="D977" s="14"/>
      <c r="AF977" s="228"/>
      <c r="AG977" s="228"/>
      <c r="AH977" s="228"/>
      <c r="AI977" s="228"/>
      <c r="AJ977" s="228"/>
      <c r="AL977" s="246"/>
      <c r="AS977" s="228"/>
      <c r="AT977" s="228"/>
      <c r="AU977" s="228"/>
      <c r="AV977" s="228"/>
      <c r="AW977" s="228"/>
      <c r="AX977" s="228"/>
      <c r="AY977" s="228"/>
      <c r="AZ977" s="228"/>
    </row>
    <row r="978" spans="3:69" x14ac:dyDescent="0.2">
      <c r="C978" s="14"/>
      <c r="D978" s="14"/>
      <c r="AF978" s="228"/>
      <c r="AG978" s="228"/>
      <c r="AH978" s="228"/>
      <c r="AI978" s="228"/>
      <c r="AJ978" s="228"/>
      <c r="AL978" s="246"/>
      <c r="AS978" s="228"/>
      <c r="AT978" s="228"/>
      <c r="AU978" s="228"/>
      <c r="AV978" s="228"/>
      <c r="AW978" s="228"/>
      <c r="AX978" s="228"/>
      <c r="AY978" s="228"/>
      <c r="AZ978" s="228"/>
    </row>
    <row r="979" spans="3:69" x14ac:dyDescent="0.2">
      <c r="C979" s="14"/>
      <c r="D979" s="14"/>
      <c r="AF979" s="228"/>
      <c r="AG979" s="228"/>
      <c r="AH979" s="228"/>
      <c r="AI979" s="228"/>
      <c r="AJ979" s="228"/>
      <c r="AL979" s="246"/>
      <c r="AS979" s="228"/>
      <c r="AT979" s="228"/>
      <c r="AU979" s="228"/>
      <c r="AV979" s="228"/>
      <c r="AW979" s="228"/>
      <c r="AX979" s="228"/>
      <c r="AY979" s="228"/>
      <c r="AZ979" s="228"/>
    </row>
    <row r="980" spans="3:69" x14ac:dyDescent="0.2">
      <c r="C980" s="14"/>
      <c r="D980" s="14"/>
      <c r="AF980" s="228"/>
      <c r="AG980" s="228"/>
      <c r="AH980" s="228"/>
      <c r="AI980" s="228"/>
      <c r="AJ980" s="228"/>
      <c r="AL980" s="246"/>
      <c r="AS980" s="228"/>
      <c r="AT980" s="228"/>
      <c r="AU980" s="228"/>
      <c r="AV980" s="228"/>
      <c r="AW980" s="228"/>
      <c r="AX980" s="228"/>
      <c r="AY980" s="228"/>
      <c r="AZ980" s="228"/>
    </row>
    <row r="981" spans="3:69" x14ac:dyDescent="0.2">
      <c r="C981" s="14"/>
      <c r="D981" s="14"/>
      <c r="AF981" s="228"/>
      <c r="AG981" s="228"/>
      <c r="AH981" s="228"/>
      <c r="AI981" s="228"/>
      <c r="AJ981" s="228"/>
      <c r="AL981" s="246"/>
      <c r="AS981" s="228"/>
      <c r="AT981" s="228"/>
      <c r="AU981" s="228"/>
      <c r="AV981" s="228"/>
      <c r="AW981" s="228"/>
      <c r="AX981" s="228"/>
      <c r="AY981" s="228"/>
      <c r="AZ981" s="228"/>
    </row>
    <row r="982" spans="3:69" x14ac:dyDescent="0.2">
      <c r="C982" s="14"/>
      <c r="D982" s="14"/>
      <c r="AF982" s="228"/>
      <c r="AG982" s="228"/>
      <c r="AH982" s="228"/>
      <c r="AI982" s="228"/>
      <c r="AJ982" s="228"/>
      <c r="AL982" s="246"/>
      <c r="AS982" s="228"/>
      <c r="AT982" s="228"/>
      <c r="AU982" s="228"/>
      <c r="AV982" s="228"/>
      <c r="AW982" s="228"/>
      <c r="AX982" s="228"/>
      <c r="AY982" s="228"/>
      <c r="AZ982" s="228"/>
    </row>
    <row r="983" spans="3:69" x14ac:dyDescent="0.2">
      <c r="C983" s="14"/>
      <c r="D983" s="14"/>
      <c r="AF983" s="228"/>
      <c r="AG983" s="228"/>
      <c r="AH983" s="228"/>
      <c r="AI983" s="228"/>
      <c r="AJ983" s="228"/>
      <c r="AL983" s="246"/>
      <c r="AS983" s="228"/>
      <c r="AT983" s="228"/>
      <c r="AU983" s="228"/>
      <c r="AV983" s="228"/>
      <c r="AW983" s="228"/>
      <c r="AX983" s="228"/>
      <c r="AY983" s="228"/>
      <c r="AZ983" s="228"/>
    </row>
    <row r="984" spans="3:69" x14ac:dyDescent="0.2">
      <c r="C984" s="14"/>
      <c r="D984" s="14"/>
      <c r="AF984" s="228"/>
      <c r="AG984" s="228"/>
      <c r="AH984" s="228"/>
      <c r="AI984" s="228"/>
      <c r="AJ984" s="228"/>
      <c r="AL984" s="246"/>
      <c r="AS984" s="228"/>
      <c r="AT984" s="228"/>
      <c r="AU984" s="228"/>
      <c r="AV984" s="228"/>
      <c r="AW984" s="228"/>
      <c r="AX984" s="228"/>
      <c r="AY984" s="228"/>
      <c r="AZ984" s="228"/>
      <c r="BA984" s="228"/>
      <c r="BB984" s="228"/>
      <c r="BC984" s="228"/>
      <c r="BD984" s="228"/>
      <c r="BE984" s="228"/>
      <c r="BF984" s="228"/>
      <c r="BG984" s="228"/>
      <c r="BH984" s="228"/>
      <c r="BI984" s="228"/>
      <c r="BJ984" s="228"/>
      <c r="BK984" s="228"/>
      <c r="BL984" s="228"/>
      <c r="BM984" s="228"/>
      <c r="BN984" s="228"/>
      <c r="BO984" s="228"/>
      <c r="BP984" s="228"/>
      <c r="BQ984" s="228"/>
    </row>
    <row r="985" spans="3:69" x14ac:dyDescent="0.2">
      <c r="C985" s="14"/>
      <c r="D985" s="14"/>
      <c r="AF985" s="228"/>
      <c r="AG985" s="228"/>
      <c r="AH985" s="228"/>
      <c r="AI985" s="228"/>
      <c r="AJ985" s="228"/>
      <c r="AL985" s="246"/>
      <c r="AS985" s="228"/>
      <c r="AT985" s="228"/>
      <c r="AU985" s="228"/>
      <c r="AV985" s="228"/>
      <c r="AW985" s="228"/>
      <c r="AX985" s="228"/>
      <c r="AY985" s="228"/>
      <c r="AZ985" s="228"/>
    </row>
    <row r="986" spans="3:69" x14ac:dyDescent="0.2">
      <c r="C986" s="14"/>
      <c r="D986" s="14"/>
      <c r="AF986" s="228"/>
      <c r="AG986" s="228"/>
      <c r="AH986" s="228"/>
      <c r="AI986" s="228"/>
      <c r="AJ986" s="228"/>
      <c r="AL986" s="246"/>
      <c r="AS986" s="228"/>
      <c r="AT986" s="228"/>
      <c r="AU986" s="228"/>
      <c r="AV986" s="228"/>
      <c r="AW986" s="228"/>
      <c r="AX986" s="228"/>
      <c r="AY986" s="228"/>
      <c r="AZ986" s="228"/>
    </row>
    <row r="987" spans="3:69" x14ac:dyDescent="0.2">
      <c r="C987" s="14"/>
      <c r="D987" s="14"/>
      <c r="AF987" s="228"/>
      <c r="AG987" s="228"/>
      <c r="AH987" s="228"/>
      <c r="AI987" s="228"/>
      <c r="AJ987" s="228"/>
      <c r="AL987" s="246"/>
      <c r="AS987" s="228"/>
      <c r="AT987" s="228"/>
      <c r="AU987" s="228"/>
      <c r="AV987" s="228"/>
      <c r="AW987" s="228"/>
      <c r="AX987" s="228"/>
      <c r="AY987" s="228"/>
      <c r="AZ987" s="228"/>
    </row>
    <row r="988" spans="3:69" x14ac:dyDescent="0.2">
      <c r="C988" s="14"/>
      <c r="D988" s="14"/>
      <c r="AF988" s="228"/>
      <c r="AG988" s="228"/>
      <c r="AH988" s="228"/>
      <c r="AI988" s="228"/>
      <c r="AJ988" s="228"/>
      <c r="AL988" s="246"/>
      <c r="AS988" s="228"/>
      <c r="AT988" s="228"/>
      <c r="AU988" s="228"/>
      <c r="AV988" s="228"/>
      <c r="AW988" s="228"/>
      <c r="AX988" s="228"/>
      <c r="AY988" s="228"/>
      <c r="AZ988" s="228"/>
    </row>
    <row r="989" spans="3:69" x14ac:dyDescent="0.2">
      <c r="C989" s="14"/>
      <c r="D989" s="14"/>
      <c r="AF989" s="228"/>
      <c r="AG989" s="228"/>
      <c r="AH989" s="228"/>
      <c r="AI989" s="228"/>
      <c r="AJ989" s="228"/>
      <c r="AL989" s="246"/>
      <c r="AS989" s="228"/>
      <c r="AT989" s="228"/>
      <c r="AU989" s="228"/>
      <c r="AV989" s="228"/>
      <c r="AW989" s="228"/>
      <c r="AX989" s="228"/>
      <c r="AY989" s="228"/>
      <c r="AZ989" s="228"/>
    </row>
    <row r="990" spans="3:69" x14ac:dyDescent="0.2">
      <c r="C990" s="14"/>
      <c r="D990" s="14"/>
      <c r="AF990" s="228"/>
      <c r="AG990" s="228"/>
      <c r="AH990" s="228"/>
      <c r="AI990" s="228"/>
      <c r="AJ990" s="228"/>
      <c r="AL990" s="246"/>
      <c r="AS990" s="228"/>
      <c r="AT990" s="228"/>
      <c r="AU990" s="228"/>
      <c r="AV990" s="228"/>
      <c r="AW990" s="228"/>
      <c r="AX990" s="228"/>
      <c r="AY990" s="228"/>
      <c r="AZ990" s="228"/>
    </row>
    <row r="991" spans="3:69" x14ac:dyDescent="0.2">
      <c r="C991" s="14"/>
      <c r="D991" s="14"/>
      <c r="AF991" s="228"/>
      <c r="AG991" s="228"/>
      <c r="AH991" s="228"/>
      <c r="AI991" s="228"/>
      <c r="AJ991" s="228"/>
      <c r="AL991" s="246"/>
      <c r="AS991" s="228"/>
      <c r="AT991" s="228"/>
      <c r="AU991" s="228"/>
      <c r="AV991" s="228"/>
      <c r="AW991" s="228"/>
      <c r="AX991" s="228"/>
      <c r="AY991" s="228"/>
      <c r="AZ991" s="228"/>
    </row>
    <row r="992" spans="3:69" x14ac:dyDescent="0.2">
      <c r="C992" s="14"/>
      <c r="D992" s="14"/>
      <c r="AF992" s="228"/>
      <c r="AG992" s="228"/>
      <c r="AH992" s="228"/>
      <c r="AI992" s="228"/>
      <c r="AJ992" s="228"/>
      <c r="AL992" s="246"/>
      <c r="AS992" s="228"/>
      <c r="AT992" s="228"/>
      <c r="AU992" s="228"/>
      <c r="AV992" s="228"/>
      <c r="AW992" s="228"/>
      <c r="AX992" s="228"/>
      <c r="AY992" s="228"/>
      <c r="AZ992" s="228"/>
    </row>
    <row r="993" spans="3:69" x14ac:dyDescent="0.2">
      <c r="C993" s="14"/>
      <c r="D993" s="14"/>
      <c r="AF993" s="228"/>
      <c r="AG993" s="228"/>
      <c r="AH993" s="228"/>
      <c r="AI993" s="228"/>
      <c r="AJ993" s="228"/>
      <c r="AL993" s="246"/>
      <c r="AS993" s="228"/>
      <c r="AT993" s="228"/>
      <c r="AU993" s="228"/>
      <c r="AV993" s="228"/>
      <c r="AW993" s="228"/>
      <c r="AX993" s="228"/>
      <c r="AY993" s="228"/>
      <c r="AZ993" s="228"/>
    </row>
    <row r="994" spans="3:69" x14ac:dyDescent="0.2">
      <c r="C994" s="14"/>
      <c r="D994" s="14"/>
      <c r="AF994" s="228"/>
      <c r="AG994" s="228"/>
      <c r="AH994" s="228"/>
      <c r="AI994" s="228"/>
      <c r="AJ994" s="228"/>
      <c r="AL994" s="246"/>
      <c r="AS994" s="228"/>
      <c r="AT994" s="228"/>
      <c r="AU994" s="228"/>
      <c r="AV994" s="228"/>
      <c r="AW994" s="228"/>
      <c r="AX994" s="228"/>
      <c r="AY994" s="228"/>
      <c r="AZ994" s="228"/>
    </row>
    <row r="995" spans="3:69" x14ac:dyDescent="0.2">
      <c r="C995" s="14"/>
      <c r="D995" s="14"/>
      <c r="AF995" s="228"/>
      <c r="AG995" s="228"/>
      <c r="AH995" s="228"/>
      <c r="AI995" s="228"/>
      <c r="AJ995" s="228"/>
      <c r="AL995" s="246"/>
      <c r="AS995" s="228"/>
      <c r="AT995" s="228"/>
      <c r="AU995" s="228"/>
      <c r="AV995" s="228"/>
      <c r="AW995" s="228"/>
      <c r="AX995" s="228"/>
      <c r="AY995" s="228"/>
      <c r="AZ995" s="228"/>
    </row>
    <row r="996" spans="3:69" x14ac:dyDescent="0.2">
      <c r="C996" s="14"/>
      <c r="D996" s="14"/>
      <c r="AF996" s="228"/>
      <c r="AG996" s="228"/>
      <c r="AH996" s="228"/>
      <c r="AI996" s="228"/>
      <c r="AJ996" s="228"/>
      <c r="AL996" s="246"/>
      <c r="AS996" s="228"/>
      <c r="AT996" s="228"/>
      <c r="AU996" s="228"/>
      <c r="AV996" s="228"/>
      <c r="AW996" s="228"/>
      <c r="AX996" s="228"/>
      <c r="AY996" s="228"/>
      <c r="AZ996" s="228"/>
    </row>
    <row r="997" spans="3:69" x14ac:dyDescent="0.2">
      <c r="C997" s="14"/>
      <c r="D997" s="14"/>
      <c r="AF997" s="228"/>
      <c r="AG997" s="228"/>
      <c r="AH997" s="228"/>
      <c r="AI997" s="228"/>
      <c r="AJ997" s="228"/>
      <c r="AL997" s="246"/>
      <c r="AS997" s="228"/>
      <c r="AT997" s="228"/>
      <c r="AU997" s="228"/>
      <c r="AV997" s="228"/>
      <c r="AW997" s="228"/>
      <c r="AX997" s="228"/>
      <c r="AY997" s="228"/>
      <c r="AZ997" s="228"/>
    </row>
    <row r="998" spans="3:69" x14ac:dyDescent="0.2">
      <c r="C998" s="14"/>
      <c r="D998" s="14"/>
      <c r="AF998" s="228"/>
      <c r="AG998" s="228"/>
      <c r="AH998" s="228"/>
      <c r="AI998" s="228"/>
      <c r="AJ998" s="228"/>
      <c r="AL998" s="246"/>
      <c r="AS998" s="228"/>
      <c r="AT998" s="228"/>
      <c r="AU998" s="228"/>
      <c r="AV998" s="228"/>
      <c r="AW998" s="228"/>
      <c r="AX998" s="228"/>
      <c r="AY998" s="228"/>
      <c r="AZ998" s="228"/>
    </row>
    <row r="999" spans="3:69" x14ac:dyDescent="0.2">
      <c r="C999" s="14"/>
      <c r="D999" s="14"/>
      <c r="AF999" s="228"/>
      <c r="AG999" s="228"/>
      <c r="AH999" s="228"/>
      <c r="AI999" s="228"/>
      <c r="AJ999" s="228"/>
      <c r="AL999" s="246"/>
      <c r="AS999" s="228"/>
      <c r="AT999" s="228"/>
      <c r="AU999" s="228"/>
      <c r="AV999" s="228"/>
      <c r="AW999" s="228"/>
      <c r="AX999" s="228"/>
      <c r="AY999" s="228"/>
      <c r="AZ999" s="228"/>
    </row>
    <row r="1000" spans="3:69" x14ac:dyDescent="0.2">
      <c r="C1000" s="14"/>
      <c r="D1000" s="14"/>
      <c r="AF1000" s="228"/>
      <c r="AG1000" s="228"/>
      <c r="AH1000" s="228"/>
      <c r="AI1000" s="228"/>
      <c r="AJ1000" s="228"/>
      <c r="AL1000" s="246"/>
      <c r="AS1000" s="228"/>
      <c r="AT1000" s="228"/>
      <c r="AU1000" s="228"/>
      <c r="AV1000" s="228"/>
      <c r="AW1000" s="228"/>
      <c r="AX1000" s="228"/>
      <c r="AY1000" s="228"/>
      <c r="AZ1000" s="228"/>
    </row>
    <row r="1001" spans="3:69" x14ac:dyDescent="0.2">
      <c r="C1001" s="14"/>
      <c r="D1001" s="14"/>
      <c r="AF1001" s="228"/>
      <c r="AG1001" s="228"/>
      <c r="AH1001" s="228"/>
      <c r="AI1001" s="228"/>
      <c r="AJ1001" s="228"/>
      <c r="AL1001" s="246"/>
      <c r="AS1001" s="228"/>
      <c r="AT1001" s="228"/>
      <c r="AU1001" s="228"/>
      <c r="AV1001" s="228"/>
      <c r="AW1001" s="228"/>
      <c r="AX1001" s="228"/>
      <c r="AY1001" s="228"/>
      <c r="AZ1001" s="228"/>
    </row>
    <row r="1002" spans="3:69" x14ac:dyDescent="0.2">
      <c r="C1002" s="14"/>
      <c r="D1002" s="14"/>
      <c r="AF1002" s="228"/>
      <c r="AG1002" s="228"/>
      <c r="AH1002" s="228"/>
      <c r="AI1002" s="228"/>
      <c r="AJ1002" s="228"/>
      <c r="AL1002" s="246"/>
      <c r="AS1002" s="228"/>
      <c r="AT1002" s="228"/>
      <c r="AU1002" s="228"/>
      <c r="AV1002" s="228"/>
      <c r="AW1002" s="228"/>
      <c r="AX1002" s="228"/>
      <c r="AY1002" s="228"/>
      <c r="AZ1002" s="228"/>
      <c r="BA1002" s="228"/>
      <c r="BB1002" s="228"/>
      <c r="BC1002" s="228"/>
      <c r="BD1002" s="228"/>
      <c r="BE1002" s="228"/>
      <c r="BF1002" s="228"/>
      <c r="BG1002" s="228"/>
      <c r="BH1002" s="228"/>
      <c r="BI1002" s="228"/>
      <c r="BJ1002" s="228"/>
      <c r="BK1002" s="228"/>
      <c r="BL1002" s="228"/>
      <c r="BM1002" s="228"/>
      <c r="BN1002" s="228"/>
      <c r="BO1002" s="228"/>
      <c r="BP1002" s="228"/>
      <c r="BQ1002" s="228"/>
    </row>
    <row r="1003" spans="3:69" x14ac:dyDescent="0.2">
      <c r="C1003" s="14"/>
      <c r="D1003" s="14"/>
      <c r="AF1003" s="228"/>
      <c r="AG1003" s="228"/>
      <c r="AH1003" s="228"/>
      <c r="AI1003" s="228"/>
      <c r="AJ1003" s="228"/>
      <c r="AL1003" s="246"/>
      <c r="AS1003" s="228"/>
      <c r="AT1003" s="228"/>
      <c r="AU1003" s="228"/>
      <c r="AV1003" s="228"/>
      <c r="AW1003" s="228"/>
      <c r="AX1003" s="228"/>
      <c r="AY1003" s="228"/>
      <c r="AZ1003" s="228"/>
    </row>
    <row r="1004" spans="3:69" x14ac:dyDescent="0.2">
      <c r="C1004" s="14"/>
      <c r="D1004" s="14"/>
      <c r="AF1004" s="228"/>
      <c r="AG1004" s="228"/>
      <c r="AH1004" s="228"/>
      <c r="AI1004" s="228"/>
      <c r="AJ1004" s="228"/>
      <c r="AL1004" s="246"/>
      <c r="AS1004" s="228"/>
      <c r="AT1004" s="228"/>
      <c r="AU1004" s="228"/>
      <c r="AV1004" s="228"/>
      <c r="AW1004" s="228"/>
      <c r="AX1004" s="228"/>
      <c r="AY1004" s="228"/>
      <c r="AZ1004" s="228"/>
    </row>
    <row r="1005" spans="3:69" x14ac:dyDescent="0.2">
      <c r="C1005" s="14"/>
      <c r="D1005" s="14"/>
      <c r="AF1005" s="228"/>
      <c r="AG1005" s="228"/>
      <c r="AH1005" s="228"/>
      <c r="AI1005" s="228"/>
      <c r="AJ1005" s="228"/>
      <c r="AL1005" s="246"/>
      <c r="AS1005" s="228"/>
      <c r="AT1005" s="228"/>
      <c r="AU1005" s="228"/>
      <c r="AV1005" s="228"/>
      <c r="AW1005" s="228"/>
      <c r="AX1005" s="228"/>
      <c r="AY1005" s="228"/>
      <c r="AZ1005" s="228"/>
    </row>
    <row r="1006" spans="3:69" x14ac:dyDescent="0.2">
      <c r="C1006" s="14"/>
      <c r="D1006" s="14"/>
      <c r="AF1006" s="228"/>
      <c r="AG1006" s="228"/>
      <c r="AH1006" s="228"/>
      <c r="AI1006" s="228"/>
      <c r="AJ1006" s="228"/>
      <c r="AL1006" s="246"/>
      <c r="AS1006" s="228"/>
      <c r="AT1006" s="228"/>
      <c r="AU1006" s="228"/>
      <c r="AV1006" s="228"/>
      <c r="AW1006" s="228"/>
      <c r="AX1006" s="228"/>
      <c r="AY1006" s="228"/>
      <c r="AZ1006" s="228"/>
    </row>
    <row r="1007" spans="3:69" x14ac:dyDescent="0.2">
      <c r="C1007" s="14"/>
      <c r="D1007" s="14"/>
      <c r="AF1007" s="228"/>
      <c r="AG1007" s="228"/>
      <c r="AH1007" s="228"/>
      <c r="AI1007" s="228"/>
      <c r="AJ1007" s="228"/>
      <c r="AL1007" s="246"/>
      <c r="AS1007" s="228"/>
      <c r="AT1007" s="228"/>
      <c r="AU1007" s="228"/>
      <c r="AV1007" s="228"/>
      <c r="AW1007" s="228"/>
      <c r="AX1007" s="228"/>
      <c r="AY1007" s="228"/>
      <c r="AZ1007" s="228"/>
    </row>
    <row r="1008" spans="3:69" x14ac:dyDescent="0.2">
      <c r="C1008" s="14"/>
      <c r="D1008" s="14"/>
      <c r="AF1008" s="228"/>
      <c r="AG1008" s="228"/>
      <c r="AH1008" s="228"/>
      <c r="AI1008" s="228"/>
      <c r="AJ1008" s="228"/>
      <c r="AL1008" s="246"/>
      <c r="AS1008" s="228"/>
      <c r="AT1008" s="228"/>
      <c r="AU1008" s="228"/>
      <c r="AV1008" s="228"/>
      <c r="AW1008" s="228"/>
      <c r="AX1008" s="228"/>
      <c r="AY1008" s="228"/>
      <c r="AZ1008" s="228"/>
    </row>
    <row r="1009" spans="3:52" x14ac:dyDescent="0.2">
      <c r="C1009" s="14"/>
      <c r="D1009" s="14"/>
      <c r="AF1009" s="228"/>
      <c r="AG1009" s="228"/>
      <c r="AH1009" s="228"/>
      <c r="AI1009" s="228"/>
      <c r="AJ1009" s="228"/>
      <c r="AL1009" s="246"/>
      <c r="AS1009" s="228"/>
      <c r="AT1009" s="228"/>
      <c r="AU1009" s="228"/>
      <c r="AV1009" s="228"/>
      <c r="AW1009" s="228"/>
      <c r="AX1009" s="228"/>
      <c r="AY1009" s="228"/>
      <c r="AZ1009" s="228"/>
    </row>
    <row r="1010" spans="3:52" x14ac:dyDescent="0.2">
      <c r="C1010" s="14"/>
      <c r="D1010" s="14"/>
      <c r="AF1010" s="228"/>
      <c r="AG1010" s="228"/>
      <c r="AH1010" s="228"/>
      <c r="AI1010" s="228"/>
      <c r="AJ1010" s="228"/>
      <c r="AL1010" s="246"/>
      <c r="AS1010" s="228"/>
      <c r="AT1010" s="228"/>
      <c r="AU1010" s="228"/>
      <c r="AV1010" s="228"/>
      <c r="AW1010" s="228"/>
      <c r="AX1010" s="228"/>
      <c r="AY1010" s="228"/>
      <c r="AZ1010" s="228"/>
    </row>
    <row r="1011" spans="3:52" x14ac:dyDescent="0.2">
      <c r="C1011" s="14"/>
      <c r="D1011" s="14"/>
      <c r="AF1011" s="228"/>
      <c r="AG1011" s="228"/>
      <c r="AH1011" s="228"/>
      <c r="AI1011" s="228"/>
      <c r="AJ1011" s="228"/>
      <c r="AL1011" s="246"/>
      <c r="AS1011" s="228"/>
      <c r="AT1011" s="228"/>
      <c r="AU1011" s="228"/>
      <c r="AV1011" s="228"/>
      <c r="AW1011" s="228"/>
      <c r="AX1011" s="228"/>
      <c r="AY1011" s="228"/>
      <c r="AZ1011" s="228"/>
    </row>
    <row r="1012" spans="3:52" x14ac:dyDescent="0.2">
      <c r="C1012" s="14"/>
      <c r="D1012" s="14"/>
      <c r="AF1012" s="228"/>
      <c r="AG1012" s="228"/>
      <c r="AH1012" s="228"/>
      <c r="AI1012" s="228"/>
      <c r="AJ1012" s="228"/>
      <c r="AL1012" s="246"/>
      <c r="AS1012" s="228"/>
      <c r="AT1012" s="228"/>
      <c r="AU1012" s="228"/>
      <c r="AV1012" s="228"/>
      <c r="AW1012" s="228"/>
      <c r="AX1012" s="228"/>
      <c r="AY1012" s="228"/>
      <c r="AZ1012" s="228"/>
    </row>
    <row r="1013" spans="3:52" x14ac:dyDescent="0.2">
      <c r="C1013" s="14"/>
      <c r="D1013" s="14"/>
      <c r="AF1013" s="228"/>
      <c r="AG1013" s="228"/>
      <c r="AH1013" s="228"/>
      <c r="AI1013" s="228"/>
      <c r="AJ1013" s="228"/>
      <c r="AL1013" s="246"/>
      <c r="AS1013" s="228"/>
      <c r="AT1013" s="228"/>
      <c r="AU1013" s="228"/>
      <c r="AV1013" s="228"/>
      <c r="AW1013" s="228"/>
      <c r="AX1013" s="228"/>
      <c r="AY1013" s="228"/>
      <c r="AZ1013" s="228"/>
    </row>
    <row r="1014" spans="3:52" x14ac:dyDescent="0.2">
      <c r="C1014" s="14"/>
      <c r="D1014" s="14"/>
      <c r="AF1014" s="228"/>
      <c r="AG1014" s="228"/>
      <c r="AH1014" s="228"/>
      <c r="AI1014" s="228"/>
      <c r="AJ1014" s="228"/>
      <c r="AL1014" s="246"/>
      <c r="AS1014" s="228"/>
      <c r="AT1014" s="228"/>
      <c r="AU1014" s="228"/>
      <c r="AV1014" s="228"/>
      <c r="AW1014" s="228"/>
      <c r="AX1014" s="228"/>
      <c r="AY1014" s="228"/>
      <c r="AZ1014" s="228"/>
    </row>
    <row r="1015" spans="3:52" x14ac:dyDescent="0.2">
      <c r="C1015" s="14"/>
      <c r="D1015" s="14"/>
      <c r="AF1015" s="228"/>
      <c r="AG1015" s="228"/>
      <c r="AH1015" s="228"/>
      <c r="AI1015" s="228"/>
      <c r="AJ1015" s="228"/>
      <c r="AL1015" s="246"/>
      <c r="AS1015" s="228"/>
      <c r="AT1015" s="228"/>
      <c r="AU1015" s="228"/>
      <c r="AV1015" s="228"/>
      <c r="AW1015" s="228"/>
      <c r="AX1015" s="228"/>
      <c r="AY1015" s="228"/>
      <c r="AZ1015" s="228"/>
    </row>
    <row r="1016" spans="3:52" x14ac:dyDescent="0.2">
      <c r="C1016" s="14"/>
      <c r="D1016" s="14"/>
      <c r="AF1016" s="228"/>
      <c r="AG1016" s="228"/>
      <c r="AH1016" s="228"/>
      <c r="AI1016" s="228"/>
      <c r="AJ1016" s="228"/>
      <c r="AL1016" s="246"/>
      <c r="AS1016" s="228"/>
      <c r="AT1016" s="228"/>
      <c r="AU1016" s="228"/>
      <c r="AV1016" s="228"/>
      <c r="AW1016" s="228"/>
      <c r="AX1016" s="228"/>
      <c r="AY1016" s="228"/>
      <c r="AZ1016" s="228"/>
    </row>
    <row r="1017" spans="3:52" x14ac:dyDescent="0.2">
      <c r="C1017" s="14"/>
      <c r="D1017" s="14"/>
      <c r="AF1017" s="228"/>
      <c r="AG1017" s="228"/>
      <c r="AH1017" s="228"/>
      <c r="AI1017" s="228"/>
      <c r="AJ1017" s="228"/>
      <c r="AL1017" s="246"/>
      <c r="AS1017" s="228"/>
      <c r="AT1017" s="228"/>
      <c r="AU1017" s="228"/>
      <c r="AV1017" s="228"/>
      <c r="AW1017" s="228"/>
      <c r="AX1017" s="228"/>
      <c r="AY1017" s="228"/>
      <c r="AZ1017" s="228"/>
    </row>
    <row r="1018" spans="3:52" x14ac:dyDescent="0.2">
      <c r="C1018" s="14"/>
      <c r="D1018" s="14"/>
      <c r="AF1018" s="228"/>
      <c r="AG1018" s="228"/>
      <c r="AH1018" s="228"/>
      <c r="AI1018" s="228"/>
      <c r="AJ1018" s="228"/>
      <c r="AL1018" s="246"/>
      <c r="AS1018" s="228"/>
      <c r="AT1018" s="228"/>
      <c r="AU1018" s="228"/>
      <c r="AV1018" s="228"/>
      <c r="AW1018" s="228"/>
      <c r="AX1018" s="228"/>
      <c r="AY1018" s="228"/>
      <c r="AZ1018" s="228"/>
    </row>
    <row r="1019" spans="3:52" x14ac:dyDescent="0.2">
      <c r="C1019" s="14"/>
      <c r="D1019" s="14"/>
      <c r="AF1019" s="228"/>
      <c r="AG1019" s="228"/>
      <c r="AH1019" s="228"/>
      <c r="AI1019" s="228"/>
      <c r="AJ1019" s="228"/>
      <c r="AL1019" s="246"/>
      <c r="AS1019" s="228"/>
      <c r="AT1019" s="228"/>
      <c r="AU1019" s="228"/>
      <c r="AV1019" s="228"/>
      <c r="AW1019" s="228"/>
      <c r="AX1019" s="228"/>
      <c r="AY1019" s="228"/>
      <c r="AZ1019" s="228"/>
    </row>
    <row r="1020" spans="3:52" x14ac:dyDescent="0.2">
      <c r="C1020" s="14"/>
      <c r="D1020" s="14"/>
      <c r="AF1020" s="228"/>
      <c r="AG1020" s="228"/>
      <c r="AH1020" s="228"/>
      <c r="AI1020" s="228"/>
      <c r="AJ1020" s="228"/>
      <c r="AL1020" s="246"/>
      <c r="AS1020" s="228"/>
      <c r="AT1020" s="228"/>
      <c r="AU1020" s="228"/>
      <c r="AV1020" s="228"/>
      <c r="AW1020" s="228"/>
      <c r="AX1020" s="228"/>
      <c r="AY1020" s="228"/>
      <c r="AZ1020" s="228"/>
    </row>
    <row r="1021" spans="3:52" x14ac:dyDescent="0.2">
      <c r="C1021" s="14"/>
      <c r="D1021" s="14"/>
      <c r="AF1021" s="228"/>
      <c r="AG1021" s="228"/>
      <c r="AH1021" s="228"/>
      <c r="AI1021" s="228"/>
      <c r="AJ1021" s="228"/>
      <c r="AL1021" s="246"/>
      <c r="AS1021" s="228"/>
      <c r="AT1021" s="228"/>
      <c r="AU1021" s="228"/>
      <c r="AV1021" s="228"/>
      <c r="AW1021" s="228"/>
      <c r="AX1021" s="228"/>
      <c r="AY1021" s="228"/>
      <c r="AZ1021" s="228"/>
    </row>
    <row r="1022" spans="3:52" x14ac:dyDescent="0.2">
      <c r="C1022" s="14"/>
      <c r="D1022" s="14"/>
      <c r="AF1022" s="228"/>
      <c r="AG1022" s="228"/>
      <c r="AH1022" s="228"/>
      <c r="AI1022" s="228"/>
      <c r="AJ1022" s="228"/>
      <c r="AL1022" s="246"/>
      <c r="AS1022" s="228"/>
      <c r="AT1022" s="228"/>
      <c r="AU1022" s="228"/>
      <c r="AV1022" s="228"/>
      <c r="AW1022" s="228"/>
      <c r="AX1022" s="228"/>
      <c r="AY1022" s="228"/>
      <c r="AZ1022" s="228"/>
    </row>
    <row r="1023" spans="3:52" x14ac:dyDescent="0.2">
      <c r="C1023" s="14"/>
      <c r="D1023" s="14"/>
      <c r="AF1023" s="228"/>
      <c r="AG1023" s="228"/>
      <c r="AH1023" s="228"/>
      <c r="AI1023" s="228"/>
      <c r="AJ1023" s="228"/>
      <c r="AL1023" s="246"/>
      <c r="AS1023" s="228"/>
      <c r="AT1023" s="228"/>
      <c r="AU1023" s="228"/>
      <c r="AV1023" s="228"/>
      <c r="AW1023" s="228"/>
      <c r="AX1023" s="228"/>
      <c r="AY1023" s="228"/>
      <c r="AZ1023" s="228"/>
    </row>
    <row r="1024" spans="3:52" x14ac:dyDescent="0.2">
      <c r="C1024" s="14"/>
      <c r="D1024" s="14"/>
      <c r="AF1024" s="228"/>
      <c r="AG1024" s="228"/>
      <c r="AH1024" s="228"/>
      <c r="AI1024" s="228"/>
      <c r="AJ1024" s="228"/>
      <c r="AL1024" s="246"/>
      <c r="AS1024" s="228"/>
      <c r="AT1024" s="228"/>
      <c r="AU1024" s="228"/>
      <c r="AV1024" s="228"/>
      <c r="AW1024" s="228"/>
      <c r="AX1024" s="228"/>
      <c r="AY1024" s="228"/>
      <c r="AZ1024" s="228"/>
    </row>
    <row r="1025" spans="3:53" x14ac:dyDescent="0.2">
      <c r="C1025" s="14"/>
      <c r="D1025" s="14"/>
      <c r="AF1025" s="228"/>
      <c r="AG1025" s="228"/>
      <c r="AH1025" s="228"/>
      <c r="AI1025" s="228"/>
      <c r="AJ1025" s="228"/>
      <c r="AL1025" s="246"/>
      <c r="AS1025" s="228"/>
      <c r="AT1025" s="228"/>
      <c r="AU1025" s="228"/>
      <c r="AV1025" s="228"/>
      <c r="AW1025" s="228"/>
      <c r="AX1025" s="228"/>
      <c r="AY1025" s="228"/>
      <c r="AZ1025" s="228"/>
    </row>
    <row r="1026" spans="3:53" x14ac:dyDescent="0.2">
      <c r="C1026" s="14"/>
      <c r="D1026" s="14"/>
      <c r="AF1026" s="228"/>
      <c r="AG1026" s="228"/>
      <c r="AH1026" s="228"/>
      <c r="AI1026" s="228"/>
      <c r="AJ1026" s="228"/>
      <c r="AL1026" s="246"/>
      <c r="AS1026" s="228"/>
      <c r="AT1026" s="228"/>
      <c r="AU1026" s="228"/>
      <c r="AV1026" s="228"/>
      <c r="AW1026" s="228"/>
      <c r="AX1026" s="228"/>
      <c r="AY1026" s="228"/>
      <c r="AZ1026" s="228"/>
    </row>
    <row r="1027" spans="3:53" x14ac:dyDescent="0.2">
      <c r="C1027" s="14"/>
      <c r="D1027" s="14"/>
      <c r="AF1027" s="228"/>
      <c r="AG1027" s="228"/>
      <c r="AH1027" s="228"/>
      <c r="AI1027" s="228"/>
      <c r="AJ1027" s="228"/>
      <c r="AL1027" s="246"/>
      <c r="AS1027" s="228"/>
      <c r="AT1027" s="228"/>
      <c r="AU1027" s="228"/>
      <c r="AV1027" s="228"/>
      <c r="AW1027" s="228"/>
      <c r="AX1027" s="228"/>
      <c r="AY1027" s="228"/>
      <c r="AZ1027" s="228"/>
    </row>
    <row r="1028" spans="3:53" x14ac:dyDescent="0.2">
      <c r="C1028" s="14"/>
      <c r="D1028" s="14"/>
      <c r="AF1028" s="228"/>
      <c r="AG1028" s="228"/>
      <c r="AH1028" s="228"/>
      <c r="AI1028" s="228"/>
      <c r="AJ1028" s="228"/>
      <c r="AL1028" s="246"/>
      <c r="AS1028" s="228"/>
      <c r="AT1028" s="228"/>
      <c r="AU1028" s="228"/>
      <c r="AV1028" s="228"/>
      <c r="AW1028" s="228"/>
      <c r="AX1028" s="228"/>
      <c r="AY1028" s="228"/>
      <c r="AZ1028" s="228"/>
    </row>
    <row r="1029" spans="3:53" x14ac:dyDescent="0.2">
      <c r="C1029" s="14"/>
      <c r="D1029" s="14"/>
      <c r="AF1029" s="228"/>
      <c r="AG1029" s="228"/>
      <c r="AH1029" s="228"/>
      <c r="AI1029" s="228"/>
      <c r="AJ1029" s="228"/>
      <c r="AL1029" s="246"/>
      <c r="AS1029" s="228"/>
      <c r="AT1029" s="228"/>
      <c r="AU1029" s="228"/>
      <c r="AV1029" s="228"/>
      <c r="AW1029" s="228"/>
      <c r="AX1029" s="228"/>
      <c r="AY1029" s="228"/>
      <c r="AZ1029" s="228"/>
    </row>
    <row r="1030" spans="3:53" x14ac:dyDescent="0.2">
      <c r="C1030" s="14"/>
      <c r="D1030" s="14"/>
      <c r="AF1030" s="228"/>
      <c r="AG1030" s="228"/>
      <c r="AH1030" s="228"/>
      <c r="AI1030" s="228"/>
      <c r="AJ1030" s="228"/>
      <c r="AL1030" s="246"/>
      <c r="AS1030" s="228"/>
      <c r="AT1030" s="228"/>
      <c r="AU1030" s="228"/>
      <c r="AV1030" s="228"/>
      <c r="AW1030" s="228"/>
      <c r="AX1030" s="228"/>
      <c r="AY1030" s="228"/>
      <c r="AZ1030" s="228"/>
    </row>
    <row r="1031" spans="3:53" x14ac:dyDescent="0.2">
      <c r="C1031" s="14"/>
      <c r="D1031" s="14"/>
      <c r="AF1031" s="228"/>
      <c r="AG1031" s="228"/>
      <c r="AH1031" s="228"/>
      <c r="AI1031" s="228"/>
      <c r="AJ1031" s="228"/>
      <c r="AL1031" s="246"/>
      <c r="AS1031" s="228"/>
      <c r="AT1031" s="228"/>
      <c r="AU1031" s="228"/>
      <c r="AV1031" s="228"/>
      <c r="AW1031" s="228"/>
      <c r="AX1031" s="228"/>
      <c r="AY1031" s="228"/>
      <c r="AZ1031" s="228"/>
    </row>
    <row r="1032" spans="3:53" x14ac:dyDescent="0.2">
      <c r="C1032" s="14"/>
      <c r="D1032" s="14"/>
      <c r="AF1032" s="228"/>
      <c r="AG1032" s="228"/>
      <c r="AH1032" s="228"/>
      <c r="AI1032" s="228"/>
      <c r="AJ1032" s="228"/>
      <c r="AL1032" s="246"/>
      <c r="AS1032" s="228"/>
      <c r="AT1032" s="228"/>
      <c r="AU1032" s="228"/>
      <c r="AV1032" s="228"/>
      <c r="AW1032" s="228"/>
      <c r="AX1032" s="228"/>
      <c r="AY1032" s="228"/>
      <c r="AZ1032" s="228"/>
    </row>
    <row r="1033" spans="3:53" x14ac:dyDescent="0.2">
      <c r="C1033" s="14"/>
      <c r="D1033" s="14"/>
      <c r="AF1033" s="228"/>
      <c r="AG1033" s="228"/>
      <c r="AH1033" s="228"/>
      <c r="AI1033" s="228"/>
      <c r="AJ1033" s="228"/>
      <c r="AL1033" s="246"/>
      <c r="AS1033" s="228"/>
      <c r="AT1033" s="228"/>
      <c r="AU1033" s="228"/>
      <c r="AV1033" s="228"/>
      <c r="AW1033" s="228"/>
      <c r="AX1033" s="228"/>
      <c r="AY1033" s="228"/>
      <c r="AZ1033" s="228"/>
    </row>
    <row r="1034" spans="3:53" x14ac:dyDescent="0.2">
      <c r="C1034" s="14"/>
      <c r="D1034" s="14"/>
      <c r="AF1034" s="228"/>
      <c r="AG1034" s="228"/>
      <c r="AH1034" s="228"/>
      <c r="AI1034" s="228"/>
      <c r="AJ1034" s="228"/>
      <c r="AL1034" s="246"/>
      <c r="AS1034" s="228"/>
      <c r="AT1034" s="228"/>
      <c r="AU1034" s="228"/>
      <c r="AV1034" s="228"/>
      <c r="AW1034" s="228"/>
      <c r="AX1034" s="228"/>
      <c r="AY1034" s="228"/>
      <c r="AZ1034" s="228"/>
    </row>
    <row r="1035" spans="3:53" x14ac:dyDescent="0.2">
      <c r="C1035" s="14"/>
      <c r="D1035" s="14"/>
      <c r="AF1035" s="228"/>
      <c r="AG1035" s="228"/>
      <c r="AH1035" s="228"/>
      <c r="AI1035" s="228"/>
      <c r="AJ1035" s="228"/>
      <c r="AL1035" s="246"/>
      <c r="AS1035" s="228"/>
      <c r="AT1035" s="228"/>
      <c r="AU1035" s="228"/>
      <c r="AV1035" s="228"/>
      <c r="AW1035" s="228"/>
      <c r="AX1035" s="228"/>
      <c r="AY1035" s="228"/>
      <c r="AZ1035" s="228"/>
    </row>
    <row r="1036" spans="3:53" x14ac:dyDescent="0.2">
      <c r="C1036" s="14"/>
      <c r="D1036" s="14"/>
      <c r="AF1036" s="228"/>
      <c r="AG1036" s="228"/>
      <c r="AH1036" s="228"/>
      <c r="AI1036" s="228"/>
      <c r="AJ1036" s="228"/>
      <c r="AL1036" s="246"/>
      <c r="AS1036" s="228"/>
      <c r="AT1036" s="228"/>
      <c r="AU1036" s="228"/>
      <c r="AV1036" s="228"/>
      <c r="AW1036" s="228"/>
      <c r="AX1036" s="228"/>
      <c r="AY1036" s="228"/>
      <c r="AZ1036" s="228"/>
    </row>
    <row r="1037" spans="3:53" x14ac:dyDescent="0.2">
      <c r="C1037" s="14"/>
      <c r="D1037" s="14"/>
      <c r="AF1037" s="228"/>
      <c r="AG1037" s="228"/>
      <c r="AH1037" s="228"/>
      <c r="AI1037" s="228"/>
      <c r="AJ1037" s="228"/>
      <c r="AL1037" s="246"/>
      <c r="AS1037" s="228"/>
      <c r="AT1037" s="228"/>
      <c r="AU1037" s="228"/>
      <c r="AV1037" s="228"/>
      <c r="AW1037" s="228"/>
      <c r="AX1037" s="228"/>
      <c r="AY1037" s="228"/>
      <c r="AZ1037" s="228"/>
    </row>
    <row r="1038" spans="3:53" x14ac:dyDescent="0.2">
      <c r="C1038" s="14"/>
      <c r="D1038" s="14"/>
      <c r="AF1038" s="228"/>
      <c r="AG1038" s="228"/>
      <c r="AH1038" s="228"/>
      <c r="AI1038" s="228"/>
      <c r="AJ1038" s="228"/>
      <c r="AL1038" s="246"/>
      <c r="AS1038" s="228"/>
      <c r="AT1038" s="228"/>
      <c r="AU1038" s="228"/>
      <c r="AV1038" s="228"/>
      <c r="AW1038" s="228"/>
      <c r="AX1038" s="228"/>
      <c r="AY1038" s="228"/>
      <c r="AZ1038" s="228"/>
    </row>
    <row r="1039" spans="3:53" x14ac:dyDescent="0.2">
      <c r="C1039" s="14"/>
      <c r="D1039" s="14"/>
      <c r="AF1039" s="228"/>
      <c r="AG1039" s="228"/>
      <c r="AH1039" s="228"/>
      <c r="AI1039" s="228"/>
      <c r="AJ1039" s="228"/>
      <c r="AL1039" s="246"/>
      <c r="AS1039" s="228"/>
      <c r="AT1039" s="228"/>
      <c r="AU1039" s="228"/>
      <c r="AV1039" s="228"/>
      <c r="AW1039" s="228"/>
      <c r="AX1039" s="228"/>
      <c r="AY1039" s="228"/>
      <c r="AZ1039" s="228"/>
      <c r="BA1039" s="228"/>
    </row>
    <row r="1040" spans="3:53" x14ac:dyDescent="0.2">
      <c r="C1040" s="14"/>
      <c r="D1040" s="14"/>
      <c r="AF1040" s="228"/>
      <c r="AG1040" s="228"/>
      <c r="AH1040" s="228"/>
      <c r="AI1040" s="228"/>
      <c r="AJ1040" s="228"/>
      <c r="AL1040" s="246"/>
      <c r="AS1040" s="228"/>
      <c r="AT1040" s="228"/>
      <c r="AU1040" s="228"/>
      <c r="AV1040" s="228"/>
      <c r="AW1040" s="228"/>
      <c r="AX1040" s="228"/>
      <c r="AY1040" s="228"/>
      <c r="AZ1040" s="228"/>
      <c r="BA1040" s="228"/>
    </row>
    <row r="1041" spans="3:52" x14ac:dyDescent="0.2">
      <c r="C1041" s="14"/>
      <c r="D1041" s="14"/>
      <c r="AF1041" s="228"/>
      <c r="AG1041" s="228"/>
      <c r="AH1041" s="228"/>
      <c r="AI1041" s="228"/>
      <c r="AJ1041" s="228"/>
      <c r="AL1041" s="246"/>
      <c r="AS1041" s="228"/>
      <c r="AT1041" s="228"/>
      <c r="AU1041" s="228"/>
      <c r="AV1041" s="228"/>
      <c r="AW1041" s="228"/>
      <c r="AX1041" s="228"/>
      <c r="AY1041" s="228"/>
      <c r="AZ1041" s="228"/>
    </row>
    <row r="1042" spans="3:52" x14ac:dyDescent="0.2">
      <c r="C1042" s="14"/>
      <c r="D1042" s="14"/>
      <c r="AF1042" s="228"/>
      <c r="AG1042" s="228"/>
      <c r="AH1042" s="228"/>
      <c r="AI1042" s="228"/>
      <c r="AJ1042" s="228"/>
      <c r="AL1042" s="246"/>
      <c r="AS1042" s="228"/>
      <c r="AT1042" s="228"/>
      <c r="AU1042" s="228"/>
      <c r="AV1042" s="228"/>
      <c r="AW1042" s="228"/>
      <c r="AX1042" s="228"/>
      <c r="AY1042" s="228"/>
      <c r="AZ1042" s="228"/>
    </row>
    <row r="1043" spans="3:52" x14ac:dyDescent="0.2">
      <c r="C1043" s="14"/>
      <c r="D1043" s="14"/>
      <c r="AF1043" s="228"/>
      <c r="AG1043" s="228"/>
      <c r="AH1043" s="228"/>
      <c r="AI1043" s="228"/>
      <c r="AJ1043" s="228"/>
      <c r="AL1043" s="246"/>
      <c r="AS1043" s="228"/>
      <c r="AT1043" s="228"/>
      <c r="AU1043" s="228"/>
      <c r="AV1043" s="228"/>
      <c r="AW1043" s="228"/>
      <c r="AX1043" s="228"/>
      <c r="AY1043" s="228"/>
      <c r="AZ1043" s="228"/>
    </row>
    <row r="1044" spans="3:52" x14ac:dyDescent="0.2">
      <c r="C1044" s="14"/>
      <c r="D1044" s="14"/>
      <c r="AF1044" s="228"/>
      <c r="AG1044" s="228"/>
      <c r="AH1044" s="228"/>
      <c r="AI1044" s="228"/>
      <c r="AJ1044" s="228"/>
      <c r="AL1044" s="246"/>
      <c r="AS1044" s="228"/>
      <c r="AT1044" s="228"/>
      <c r="AU1044" s="228"/>
      <c r="AV1044" s="228"/>
      <c r="AW1044" s="228"/>
      <c r="AX1044" s="228"/>
      <c r="AY1044" s="228"/>
      <c r="AZ1044" s="228"/>
    </row>
    <row r="1045" spans="3:52" x14ac:dyDescent="0.2">
      <c r="C1045" s="14"/>
      <c r="D1045" s="14"/>
      <c r="AF1045" s="228"/>
      <c r="AG1045" s="228"/>
      <c r="AH1045" s="228"/>
      <c r="AI1045" s="228"/>
      <c r="AJ1045" s="228"/>
      <c r="AL1045" s="246"/>
      <c r="AS1045" s="228"/>
      <c r="AT1045" s="228"/>
      <c r="AU1045" s="228"/>
      <c r="AV1045" s="228"/>
      <c r="AW1045" s="228"/>
      <c r="AX1045" s="228"/>
      <c r="AY1045" s="228"/>
      <c r="AZ1045" s="228"/>
    </row>
    <row r="1046" spans="3:52" x14ac:dyDescent="0.2">
      <c r="C1046" s="14"/>
      <c r="D1046" s="14"/>
      <c r="AF1046" s="228"/>
      <c r="AG1046" s="228"/>
      <c r="AH1046" s="228"/>
      <c r="AI1046" s="228"/>
      <c r="AJ1046" s="228"/>
      <c r="AL1046" s="246"/>
      <c r="AS1046" s="228"/>
      <c r="AT1046" s="228"/>
      <c r="AU1046" s="228"/>
      <c r="AV1046" s="228"/>
      <c r="AW1046" s="228"/>
      <c r="AX1046" s="228"/>
      <c r="AY1046" s="228"/>
      <c r="AZ1046" s="228"/>
    </row>
    <row r="1047" spans="3:52" x14ac:dyDescent="0.2">
      <c r="C1047" s="14"/>
      <c r="D1047" s="14"/>
      <c r="AF1047" s="228"/>
      <c r="AG1047" s="228"/>
      <c r="AH1047" s="228"/>
      <c r="AI1047" s="228"/>
      <c r="AJ1047" s="228"/>
      <c r="AL1047" s="246"/>
      <c r="AS1047" s="228"/>
      <c r="AT1047" s="228"/>
      <c r="AU1047" s="228"/>
      <c r="AV1047" s="228"/>
      <c r="AW1047" s="228"/>
      <c r="AX1047" s="228"/>
      <c r="AY1047" s="228"/>
      <c r="AZ1047" s="228"/>
    </row>
    <row r="1048" spans="3:52" x14ac:dyDescent="0.2">
      <c r="C1048" s="14"/>
      <c r="D1048" s="14"/>
      <c r="AF1048" s="228"/>
      <c r="AG1048" s="228"/>
      <c r="AH1048" s="228"/>
      <c r="AI1048" s="228"/>
      <c r="AJ1048" s="228"/>
      <c r="AL1048" s="246"/>
      <c r="AS1048" s="228"/>
      <c r="AT1048" s="228"/>
      <c r="AU1048" s="228"/>
      <c r="AV1048" s="228"/>
      <c r="AW1048" s="228"/>
      <c r="AX1048" s="228"/>
      <c r="AY1048" s="228"/>
      <c r="AZ1048" s="228"/>
    </row>
    <row r="1049" spans="3:52" x14ac:dyDescent="0.2">
      <c r="C1049" s="14"/>
      <c r="D1049" s="14"/>
      <c r="AF1049" s="228"/>
      <c r="AG1049" s="228"/>
      <c r="AH1049" s="228"/>
      <c r="AI1049" s="228"/>
      <c r="AJ1049" s="228"/>
      <c r="AL1049" s="246"/>
      <c r="AS1049" s="228"/>
      <c r="AT1049" s="228"/>
      <c r="AU1049" s="228"/>
      <c r="AV1049" s="228"/>
      <c r="AW1049" s="228"/>
      <c r="AX1049" s="228"/>
      <c r="AY1049" s="228"/>
      <c r="AZ1049" s="228"/>
    </row>
    <row r="1050" spans="3:52" x14ac:dyDescent="0.2">
      <c r="C1050" s="14"/>
      <c r="D1050" s="14"/>
      <c r="AF1050" s="228"/>
      <c r="AG1050" s="228"/>
      <c r="AH1050" s="228"/>
      <c r="AI1050" s="228"/>
      <c r="AJ1050" s="228"/>
      <c r="AL1050" s="246"/>
      <c r="AS1050" s="228"/>
      <c r="AT1050" s="228"/>
      <c r="AU1050" s="228"/>
      <c r="AV1050" s="228"/>
      <c r="AW1050" s="228"/>
      <c r="AX1050" s="228"/>
      <c r="AY1050" s="228"/>
      <c r="AZ1050" s="228"/>
    </row>
    <row r="1051" spans="3:52" x14ac:dyDescent="0.2">
      <c r="C1051" s="14"/>
      <c r="D1051" s="14"/>
      <c r="AF1051" s="228"/>
      <c r="AG1051" s="228"/>
      <c r="AH1051" s="228"/>
      <c r="AI1051" s="228"/>
      <c r="AJ1051" s="228"/>
      <c r="AL1051" s="246"/>
      <c r="AS1051" s="228"/>
      <c r="AT1051" s="228"/>
      <c r="AU1051" s="228"/>
      <c r="AV1051" s="228"/>
      <c r="AW1051" s="228"/>
      <c r="AX1051" s="228"/>
      <c r="AY1051" s="228"/>
      <c r="AZ1051" s="228"/>
    </row>
    <row r="1052" spans="3:52" x14ac:dyDescent="0.2">
      <c r="C1052" s="14"/>
      <c r="D1052" s="14"/>
      <c r="AF1052" s="228"/>
      <c r="AG1052" s="228"/>
      <c r="AH1052" s="228"/>
      <c r="AI1052" s="228"/>
      <c r="AJ1052" s="228"/>
      <c r="AL1052" s="246"/>
      <c r="AS1052" s="228"/>
      <c r="AT1052" s="228"/>
      <c r="AU1052" s="228"/>
      <c r="AV1052" s="228"/>
      <c r="AW1052" s="228"/>
      <c r="AX1052" s="228"/>
      <c r="AY1052" s="228"/>
      <c r="AZ1052" s="228"/>
    </row>
    <row r="1053" spans="3:52" x14ac:dyDescent="0.2">
      <c r="C1053" s="14"/>
      <c r="D1053" s="14"/>
      <c r="AF1053" s="228"/>
      <c r="AG1053" s="228"/>
      <c r="AH1053" s="228"/>
      <c r="AI1053" s="228"/>
      <c r="AJ1053" s="228"/>
      <c r="AL1053" s="246"/>
      <c r="AS1053" s="228"/>
      <c r="AT1053" s="228"/>
      <c r="AU1053" s="228"/>
      <c r="AV1053" s="228"/>
      <c r="AW1053" s="228"/>
      <c r="AX1053" s="228"/>
      <c r="AY1053" s="228"/>
      <c r="AZ1053" s="228"/>
    </row>
    <row r="1054" spans="3:52" x14ac:dyDescent="0.2">
      <c r="C1054" s="14"/>
      <c r="D1054" s="14"/>
      <c r="AF1054" s="228"/>
      <c r="AG1054" s="228"/>
      <c r="AH1054" s="228"/>
      <c r="AI1054" s="228"/>
      <c r="AJ1054" s="228"/>
      <c r="AL1054" s="246"/>
      <c r="AS1054" s="228"/>
      <c r="AT1054" s="228"/>
      <c r="AU1054" s="228"/>
      <c r="AV1054" s="228"/>
      <c r="AW1054" s="228"/>
      <c r="AX1054" s="228"/>
      <c r="AY1054" s="228"/>
      <c r="AZ1054" s="228"/>
    </row>
    <row r="1055" spans="3:52" x14ac:dyDescent="0.2">
      <c r="C1055" s="14"/>
      <c r="D1055" s="14"/>
      <c r="AF1055" s="228"/>
      <c r="AG1055" s="228"/>
      <c r="AH1055" s="228"/>
      <c r="AI1055" s="228"/>
      <c r="AJ1055" s="228"/>
      <c r="AL1055" s="246"/>
      <c r="AS1055" s="228"/>
      <c r="AT1055" s="228"/>
      <c r="AU1055" s="228"/>
      <c r="AV1055" s="228"/>
      <c r="AW1055" s="228"/>
      <c r="AX1055" s="228"/>
      <c r="AY1055" s="228"/>
      <c r="AZ1055" s="228"/>
    </row>
    <row r="1056" spans="3:52" x14ac:dyDescent="0.2">
      <c r="C1056" s="14"/>
      <c r="D1056" s="14"/>
      <c r="AF1056" s="228"/>
      <c r="AG1056" s="228"/>
      <c r="AH1056" s="228"/>
      <c r="AI1056" s="228"/>
      <c r="AJ1056" s="228"/>
      <c r="AL1056" s="246"/>
      <c r="AS1056" s="228"/>
      <c r="AT1056" s="228"/>
      <c r="AU1056" s="228"/>
      <c r="AV1056" s="228"/>
      <c r="AW1056" s="228"/>
      <c r="AX1056" s="228"/>
      <c r="AY1056" s="228"/>
      <c r="AZ1056" s="228"/>
    </row>
    <row r="1057" spans="3:69" x14ac:dyDescent="0.2">
      <c r="C1057" s="14"/>
      <c r="D1057" s="14"/>
      <c r="AF1057" s="228"/>
      <c r="AG1057" s="228"/>
      <c r="AH1057" s="228"/>
      <c r="AI1057" s="228"/>
      <c r="AJ1057" s="228"/>
      <c r="AL1057" s="246"/>
      <c r="AS1057" s="228"/>
      <c r="AT1057" s="228"/>
      <c r="AU1057" s="228"/>
      <c r="AV1057" s="228"/>
      <c r="AW1057" s="228"/>
      <c r="AX1057" s="228"/>
      <c r="AY1057" s="228"/>
      <c r="AZ1057" s="228"/>
    </row>
    <row r="1058" spans="3:69" x14ac:dyDescent="0.2">
      <c r="C1058" s="14"/>
      <c r="D1058" s="14"/>
      <c r="AF1058" s="228"/>
      <c r="AG1058" s="228"/>
      <c r="AH1058" s="228"/>
      <c r="AI1058" s="228"/>
      <c r="AJ1058" s="228"/>
      <c r="AL1058" s="246"/>
      <c r="AS1058" s="228"/>
      <c r="AT1058" s="228"/>
      <c r="AU1058" s="228"/>
      <c r="AV1058" s="228"/>
      <c r="AW1058" s="228"/>
      <c r="AX1058" s="228"/>
      <c r="AY1058" s="228"/>
      <c r="AZ1058" s="228"/>
    </row>
    <row r="1059" spans="3:69" x14ac:dyDescent="0.2">
      <c r="C1059" s="14"/>
      <c r="D1059" s="14"/>
      <c r="AF1059" s="228"/>
      <c r="AG1059" s="228"/>
      <c r="AH1059" s="228"/>
      <c r="AI1059" s="228"/>
      <c r="AJ1059" s="228"/>
      <c r="AL1059" s="246"/>
      <c r="AS1059" s="228"/>
      <c r="AT1059" s="228"/>
      <c r="AU1059" s="228"/>
      <c r="AV1059" s="228"/>
      <c r="AW1059" s="228"/>
      <c r="AX1059" s="228"/>
      <c r="AY1059" s="228"/>
      <c r="AZ1059" s="228"/>
    </row>
    <row r="1060" spans="3:69" x14ac:dyDescent="0.2">
      <c r="C1060" s="14"/>
      <c r="D1060" s="14"/>
      <c r="AF1060" s="228"/>
      <c r="AG1060" s="228"/>
      <c r="AH1060" s="228"/>
      <c r="AI1060" s="228"/>
      <c r="AJ1060" s="228"/>
      <c r="AL1060" s="246"/>
      <c r="AS1060" s="228"/>
      <c r="AT1060" s="228"/>
      <c r="AU1060" s="228"/>
      <c r="AV1060" s="228"/>
      <c r="AW1060" s="228"/>
      <c r="AX1060" s="228"/>
      <c r="AY1060" s="228"/>
      <c r="AZ1060" s="228"/>
    </row>
    <row r="1061" spans="3:69" x14ac:dyDescent="0.2">
      <c r="C1061" s="14"/>
      <c r="D1061" s="14"/>
      <c r="AF1061" s="228"/>
      <c r="AG1061" s="228"/>
      <c r="AH1061" s="228"/>
      <c r="AI1061" s="228"/>
      <c r="AJ1061" s="228"/>
      <c r="AL1061" s="246"/>
      <c r="AS1061" s="228"/>
      <c r="AT1061" s="228"/>
      <c r="AU1061" s="228"/>
      <c r="AV1061" s="228"/>
      <c r="AW1061" s="228"/>
      <c r="AX1061" s="228"/>
      <c r="AY1061" s="228"/>
      <c r="AZ1061" s="228"/>
    </row>
    <row r="1062" spans="3:69" x14ac:dyDescent="0.2">
      <c r="C1062" s="14"/>
      <c r="D1062" s="14"/>
      <c r="AF1062" s="228"/>
      <c r="AG1062" s="228"/>
      <c r="AH1062" s="228"/>
      <c r="AI1062" s="228"/>
      <c r="AJ1062" s="228"/>
      <c r="AL1062" s="246"/>
      <c r="AS1062" s="228"/>
      <c r="AT1062" s="228"/>
      <c r="AU1062" s="228"/>
      <c r="AV1062" s="228"/>
      <c r="AW1062" s="228"/>
      <c r="AX1062" s="228"/>
      <c r="AY1062" s="228"/>
      <c r="AZ1062" s="228"/>
    </row>
    <row r="1063" spans="3:69" x14ac:dyDescent="0.2">
      <c r="C1063" s="14"/>
      <c r="D1063" s="14"/>
      <c r="AF1063" s="228"/>
      <c r="AG1063" s="228"/>
      <c r="AH1063" s="228"/>
      <c r="AI1063" s="228"/>
      <c r="AJ1063" s="228"/>
      <c r="AL1063" s="246"/>
      <c r="AS1063" s="228"/>
      <c r="AT1063" s="228"/>
      <c r="AU1063" s="228"/>
      <c r="AV1063" s="228"/>
      <c r="AW1063" s="228"/>
      <c r="AX1063" s="228"/>
      <c r="AY1063" s="228"/>
      <c r="AZ1063" s="228"/>
    </row>
    <row r="1064" spans="3:69" x14ac:dyDescent="0.2">
      <c r="C1064" s="14"/>
      <c r="D1064" s="14"/>
      <c r="AF1064" s="228"/>
      <c r="AG1064" s="228"/>
      <c r="AH1064" s="228"/>
      <c r="AI1064" s="228"/>
      <c r="AJ1064" s="228"/>
      <c r="AL1064" s="246"/>
      <c r="AS1064" s="228"/>
      <c r="AT1064" s="228"/>
      <c r="AU1064" s="228"/>
      <c r="AV1064" s="228"/>
      <c r="AW1064" s="228"/>
      <c r="AX1064" s="228"/>
      <c r="AY1064" s="228"/>
      <c r="AZ1064" s="228"/>
      <c r="BA1064" s="228"/>
      <c r="BB1064" s="228"/>
      <c r="BC1064" s="228"/>
      <c r="BD1064" s="228"/>
      <c r="BE1064" s="228"/>
      <c r="BF1064" s="228"/>
      <c r="BG1064" s="228"/>
      <c r="BH1064" s="228"/>
      <c r="BI1064" s="228"/>
      <c r="BJ1064" s="228"/>
      <c r="BK1064" s="228"/>
      <c r="BL1064" s="228"/>
      <c r="BM1064" s="228"/>
      <c r="BN1064" s="228"/>
      <c r="BO1064" s="228"/>
      <c r="BP1064" s="228"/>
      <c r="BQ1064" s="228"/>
    </row>
    <row r="1065" spans="3:69" x14ac:dyDescent="0.2">
      <c r="C1065" s="14"/>
      <c r="D1065" s="14"/>
      <c r="AF1065" s="228"/>
      <c r="AG1065" s="228"/>
      <c r="AH1065" s="228"/>
      <c r="AI1065" s="228"/>
      <c r="AJ1065" s="228"/>
      <c r="AL1065" s="246"/>
      <c r="AS1065" s="228"/>
      <c r="AT1065" s="228"/>
      <c r="AU1065" s="228"/>
      <c r="AV1065" s="228"/>
      <c r="AW1065" s="228"/>
      <c r="AX1065" s="228"/>
      <c r="AY1065" s="228"/>
      <c r="AZ1065" s="228"/>
    </row>
    <row r="1066" spans="3:69" x14ac:dyDescent="0.2">
      <c r="C1066" s="14"/>
      <c r="D1066" s="14"/>
      <c r="AF1066" s="228"/>
      <c r="AG1066" s="228"/>
      <c r="AH1066" s="228"/>
      <c r="AI1066" s="228"/>
      <c r="AJ1066" s="228"/>
      <c r="AL1066" s="246"/>
      <c r="AS1066" s="228"/>
      <c r="AT1066" s="228"/>
      <c r="AU1066" s="228"/>
      <c r="AV1066" s="228"/>
      <c r="AW1066" s="228"/>
      <c r="AX1066" s="228"/>
      <c r="AY1066" s="228"/>
      <c r="AZ1066" s="228"/>
    </row>
    <row r="1067" spans="3:69" x14ac:dyDescent="0.2">
      <c r="C1067" s="14"/>
      <c r="D1067" s="14"/>
      <c r="AF1067" s="228"/>
      <c r="AG1067" s="228"/>
      <c r="AH1067" s="228"/>
      <c r="AI1067" s="228"/>
      <c r="AJ1067" s="228"/>
      <c r="AL1067" s="246"/>
      <c r="AS1067" s="228"/>
      <c r="AT1067" s="228"/>
      <c r="AU1067" s="228"/>
      <c r="AV1067" s="228"/>
      <c r="AW1067" s="228"/>
      <c r="AX1067" s="228"/>
      <c r="AY1067" s="228"/>
      <c r="AZ1067" s="228"/>
    </row>
    <row r="1068" spans="3:69" x14ac:dyDescent="0.2">
      <c r="C1068" s="14"/>
      <c r="D1068" s="14"/>
      <c r="AF1068" s="228"/>
      <c r="AG1068" s="228"/>
      <c r="AH1068" s="228"/>
      <c r="AI1068" s="228"/>
      <c r="AJ1068" s="228"/>
      <c r="AL1068" s="246"/>
      <c r="AS1068" s="228"/>
      <c r="AT1068" s="228"/>
      <c r="AU1068" s="228"/>
      <c r="AV1068" s="228"/>
      <c r="AW1068" s="228"/>
      <c r="AX1068" s="228"/>
      <c r="AY1068" s="228"/>
      <c r="AZ1068" s="228"/>
    </row>
    <row r="1069" spans="3:69" x14ac:dyDescent="0.2">
      <c r="C1069" s="14"/>
      <c r="D1069" s="14"/>
      <c r="AF1069" s="228"/>
      <c r="AG1069" s="228"/>
      <c r="AH1069" s="228"/>
      <c r="AI1069" s="228"/>
      <c r="AJ1069" s="228"/>
      <c r="AL1069" s="246"/>
      <c r="AS1069" s="228"/>
      <c r="AT1069" s="228"/>
      <c r="AU1069" s="228"/>
      <c r="AV1069" s="228"/>
      <c r="AW1069" s="228"/>
      <c r="AX1069" s="228"/>
      <c r="AY1069" s="228"/>
      <c r="AZ1069" s="228"/>
    </row>
    <row r="1070" spans="3:69" x14ac:dyDescent="0.2">
      <c r="C1070" s="14"/>
      <c r="D1070" s="14"/>
      <c r="AF1070" s="228"/>
      <c r="AG1070" s="228"/>
      <c r="AH1070" s="228"/>
      <c r="AI1070" s="228"/>
      <c r="AJ1070" s="228"/>
      <c r="AL1070" s="246"/>
      <c r="AS1070" s="228"/>
      <c r="AT1070" s="228"/>
      <c r="AU1070" s="228"/>
      <c r="AV1070" s="228"/>
      <c r="AW1070" s="228"/>
      <c r="AX1070" s="228"/>
      <c r="AY1070" s="228"/>
      <c r="AZ1070" s="228"/>
    </row>
    <row r="1071" spans="3:69" x14ac:dyDescent="0.2">
      <c r="C1071" s="14"/>
      <c r="D1071" s="14"/>
      <c r="AF1071" s="228"/>
      <c r="AG1071" s="228"/>
      <c r="AH1071" s="228"/>
      <c r="AI1071" s="228"/>
      <c r="AJ1071" s="228"/>
      <c r="AL1071" s="246"/>
      <c r="AS1071" s="228"/>
      <c r="AT1071" s="228"/>
      <c r="AU1071" s="228"/>
      <c r="AV1071" s="228"/>
      <c r="AW1071" s="228"/>
      <c r="AX1071" s="228"/>
      <c r="AY1071" s="228"/>
      <c r="AZ1071" s="228"/>
    </row>
    <row r="1072" spans="3:69" x14ac:dyDescent="0.2">
      <c r="C1072" s="14"/>
      <c r="D1072" s="14"/>
      <c r="AF1072" s="228"/>
      <c r="AG1072" s="228"/>
      <c r="AH1072" s="228"/>
      <c r="AI1072" s="228"/>
      <c r="AJ1072" s="228"/>
      <c r="AL1072" s="246"/>
      <c r="AS1072" s="228"/>
      <c r="AT1072" s="228"/>
      <c r="AU1072" s="228"/>
      <c r="AV1072" s="228"/>
      <c r="AW1072" s="228"/>
      <c r="AX1072" s="228"/>
      <c r="AY1072" s="228"/>
      <c r="AZ1072" s="228"/>
    </row>
    <row r="1073" spans="3:53" x14ac:dyDescent="0.2">
      <c r="C1073" s="14"/>
      <c r="D1073" s="14"/>
      <c r="AF1073" s="228"/>
      <c r="AG1073" s="228"/>
      <c r="AH1073" s="228"/>
      <c r="AI1073" s="228"/>
      <c r="AJ1073" s="228"/>
      <c r="AL1073" s="246"/>
      <c r="AS1073" s="228"/>
      <c r="AT1073" s="228"/>
      <c r="AU1073" s="228"/>
      <c r="AV1073" s="228"/>
      <c r="AW1073" s="228"/>
      <c r="AX1073" s="228"/>
      <c r="AY1073" s="228"/>
      <c r="AZ1073" s="228"/>
    </row>
    <row r="1074" spans="3:53" x14ac:dyDescent="0.2">
      <c r="C1074" s="14"/>
      <c r="D1074" s="14"/>
      <c r="AF1074" s="228"/>
      <c r="AG1074" s="228"/>
      <c r="AH1074" s="228"/>
      <c r="AI1074" s="228"/>
      <c r="AJ1074" s="228"/>
      <c r="AL1074" s="246"/>
      <c r="AS1074" s="228"/>
      <c r="AT1074" s="228"/>
      <c r="AU1074" s="228"/>
      <c r="AV1074" s="228"/>
      <c r="AW1074" s="228"/>
      <c r="AX1074" s="228"/>
      <c r="AY1074" s="228"/>
      <c r="AZ1074" s="228"/>
    </row>
    <row r="1075" spans="3:53" x14ac:dyDescent="0.2">
      <c r="C1075" s="14"/>
      <c r="D1075" s="14"/>
      <c r="AF1075" s="228"/>
      <c r="AG1075" s="228"/>
      <c r="AH1075" s="228"/>
      <c r="AI1075" s="228"/>
      <c r="AJ1075" s="228"/>
      <c r="AL1075" s="246"/>
      <c r="AS1075" s="228"/>
      <c r="AT1075" s="228"/>
      <c r="AU1075" s="228"/>
      <c r="AV1075" s="228"/>
      <c r="AW1075" s="228"/>
      <c r="AX1075" s="228"/>
      <c r="AY1075" s="228"/>
      <c r="AZ1075" s="228"/>
    </row>
    <row r="1076" spans="3:53" x14ac:dyDescent="0.2">
      <c r="C1076" s="14"/>
      <c r="D1076" s="14"/>
      <c r="AF1076" s="228"/>
      <c r="AG1076" s="228"/>
      <c r="AH1076" s="228"/>
      <c r="AI1076" s="228"/>
      <c r="AJ1076" s="228"/>
      <c r="AL1076" s="246"/>
      <c r="AS1076" s="228"/>
      <c r="AT1076" s="228"/>
      <c r="AU1076" s="228"/>
      <c r="AV1076" s="228"/>
      <c r="AW1076" s="228"/>
      <c r="AX1076" s="228"/>
      <c r="AY1076" s="228"/>
      <c r="AZ1076" s="228"/>
      <c r="BA1076" s="228"/>
    </row>
    <row r="1077" spans="3:53" x14ac:dyDescent="0.2">
      <c r="C1077" s="14"/>
      <c r="D1077" s="14"/>
      <c r="AF1077" s="228"/>
      <c r="AG1077" s="228"/>
      <c r="AH1077" s="228"/>
      <c r="AI1077" s="228"/>
      <c r="AJ1077" s="228"/>
      <c r="AL1077" s="246"/>
      <c r="AS1077" s="228"/>
      <c r="AT1077" s="228"/>
      <c r="AU1077" s="228"/>
      <c r="AV1077" s="228"/>
      <c r="AW1077" s="228"/>
      <c r="AX1077" s="228"/>
      <c r="AY1077" s="228"/>
      <c r="AZ1077" s="228"/>
    </row>
    <row r="1078" spans="3:53" x14ac:dyDescent="0.2">
      <c r="C1078" s="14"/>
      <c r="D1078" s="14"/>
      <c r="AF1078" s="228"/>
      <c r="AG1078" s="228"/>
      <c r="AH1078" s="228"/>
      <c r="AI1078" s="228"/>
      <c r="AJ1078" s="228"/>
      <c r="AL1078" s="246"/>
      <c r="AS1078" s="228"/>
      <c r="AT1078" s="228"/>
      <c r="AU1078" s="228"/>
      <c r="AV1078" s="228"/>
      <c r="AW1078" s="228"/>
      <c r="AX1078" s="228"/>
      <c r="AY1078" s="228"/>
      <c r="AZ1078" s="228"/>
      <c r="BA1078" s="228"/>
    </row>
    <row r="1079" spans="3:53" x14ac:dyDescent="0.2">
      <c r="C1079" s="14"/>
      <c r="D1079" s="14"/>
      <c r="AF1079" s="228"/>
      <c r="AG1079" s="228"/>
      <c r="AH1079" s="228"/>
      <c r="AI1079" s="228"/>
      <c r="AJ1079" s="228"/>
      <c r="AL1079" s="246"/>
      <c r="AS1079" s="228"/>
      <c r="AT1079" s="228"/>
      <c r="AU1079" s="228"/>
      <c r="AV1079" s="228"/>
      <c r="AW1079" s="228"/>
      <c r="AX1079" s="228"/>
      <c r="AY1079" s="228"/>
      <c r="AZ1079" s="228"/>
    </row>
    <row r="1080" spans="3:53" x14ac:dyDescent="0.2">
      <c r="C1080" s="14"/>
      <c r="D1080" s="14"/>
      <c r="AF1080" s="228"/>
      <c r="AG1080" s="228"/>
      <c r="AH1080" s="228"/>
      <c r="AI1080" s="228"/>
      <c r="AJ1080" s="228"/>
      <c r="AL1080" s="246"/>
      <c r="AS1080" s="228"/>
      <c r="AT1080" s="228"/>
      <c r="AU1080" s="228"/>
      <c r="AV1080" s="228"/>
      <c r="AW1080" s="228"/>
      <c r="AX1080" s="228"/>
      <c r="AY1080" s="228"/>
      <c r="AZ1080" s="228"/>
    </row>
    <row r="1081" spans="3:53" x14ac:dyDescent="0.2">
      <c r="C1081" s="14"/>
      <c r="D1081" s="14"/>
      <c r="AF1081" s="228"/>
      <c r="AG1081" s="228"/>
      <c r="AH1081" s="228"/>
      <c r="AI1081" s="228"/>
      <c r="AJ1081" s="228"/>
      <c r="AL1081" s="246"/>
      <c r="AS1081" s="228"/>
      <c r="AT1081" s="228"/>
      <c r="AU1081" s="228"/>
      <c r="AV1081" s="228"/>
      <c r="AW1081" s="228"/>
      <c r="AX1081" s="228"/>
      <c r="AY1081" s="228"/>
      <c r="AZ1081" s="228"/>
    </row>
    <row r="1082" spans="3:53" x14ac:dyDescent="0.2">
      <c r="C1082" s="14"/>
      <c r="D1082" s="14"/>
      <c r="AF1082" s="228"/>
      <c r="AG1082" s="228"/>
      <c r="AH1082" s="228"/>
      <c r="AI1082" s="228"/>
      <c r="AJ1082" s="228"/>
      <c r="AL1082" s="246"/>
      <c r="AS1082" s="228"/>
      <c r="AT1082" s="228"/>
      <c r="AU1082" s="228"/>
      <c r="AV1082" s="228"/>
      <c r="AW1082" s="228"/>
      <c r="AX1082" s="228"/>
      <c r="AY1082" s="228"/>
      <c r="AZ1082" s="228"/>
    </row>
    <row r="1083" spans="3:53" x14ac:dyDescent="0.2">
      <c r="C1083" s="14"/>
      <c r="D1083" s="14"/>
      <c r="AF1083" s="228"/>
      <c r="AG1083" s="228"/>
      <c r="AH1083" s="228"/>
      <c r="AI1083" s="228"/>
      <c r="AJ1083" s="228"/>
      <c r="AL1083" s="246"/>
      <c r="AS1083" s="228"/>
      <c r="AT1083" s="228"/>
      <c r="AU1083" s="228"/>
      <c r="AV1083" s="228"/>
      <c r="AW1083" s="228"/>
      <c r="AX1083" s="228"/>
      <c r="AY1083" s="228"/>
      <c r="AZ1083" s="228"/>
    </row>
    <row r="1084" spans="3:53" x14ac:dyDescent="0.2">
      <c r="C1084" s="14"/>
      <c r="D1084" s="14"/>
      <c r="AF1084" s="228"/>
      <c r="AG1084" s="228"/>
      <c r="AH1084" s="228"/>
      <c r="AI1084" s="228"/>
      <c r="AJ1084" s="228"/>
      <c r="AL1084" s="246"/>
      <c r="AS1084" s="228"/>
      <c r="AT1084" s="228"/>
      <c r="AU1084" s="228"/>
      <c r="AV1084" s="228"/>
      <c r="AW1084" s="228"/>
      <c r="AX1084" s="228"/>
      <c r="AY1084" s="228"/>
      <c r="AZ1084" s="228"/>
    </row>
    <row r="1085" spans="3:53" x14ac:dyDescent="0.2">
      <c r="C1085" s="14"/>
      <c r="D1085" s="14"/>
      <c r="AF1085" s="228"/>
      <c r="AG1085" s="228"/>
      <c r="AH1085" s="228"/>
      <c r="AI1085" s="228"/>
      <c r="AJ1085" s="228"/>
      <c r="AL1085" s="246"/>
      <c r="AS1085" s="228"/>
      <c r="AT1085" s="228"/>
      <c r="AU1085" s="228"/>
      <c r="AV1085" s="228"/>
      <c r="AW1085" s="228"/>
      <c r="AX1085" s="228"/>
      <c r="AY1085" s="228"/>
      <c r="AZ1085" s="228"/>
    </row>
    <row r="1086" spans="3:53" x14ac:dyDescent="0.2">
      <c r="C1086" s="14"/>
      <c r="D1086" s="14"/>
      <c r="AF1086" s="228"/>
      <c r="AG1086" s="228"/>
      <c r="AH1086" s="228"/>
      <c r="AI1086" s="228"/>
      <c r="AJ1086" s="228"/>
      <c r="AL1086" s="246"/>
      <c r="AS1086" s="228"/>
      <c r="AT1086" s="228"/>
      <c r="AU1086" s="228"/>
      <c r="AV1086" s="228"/>
      <c r="AW1086" s="228"/>
      <c r="AX1086" s="228"/>
      <c r="AY1086" s="228"/>
      <c r="AZ1086" s="228"/>
    </row>
    <row r="1087" spans="3:53" x14ac:dyDescent="0.2">
      <c r="C1087" s="14"/>
      <c r="D1087" s="14"/>
      <c r="AF1087" s="228"/>
      <c r="AG1087" s="228"/>
      <c r="AH1087" s="228"/>
      <c r="AI1087" s="228"/>
      <c r="AJ1087" s="228"/>
      <c r="AL1087" s="246"/>
      <c r="AS1087" s="228"/>
      <c r="AT1087" s="228"/>
      <c r="AU1087" s="228"/>
      <c r="AV1087" s="228"/>
      <c r="AW1087" s="228"/>
      <c r="AX1087" s="228"/>
      <c r="AY1087" s="228"/>
      <c r="AZ1087" s="228"/>
    </row>
    <row r="1088" spans="3:53" x14ac:dyDescent="0.2">
      <c r="C1088" s="14"/>
      <c r="D1088" s="14"/>
      <c r="AF1088" s="228"/>
      <c r="AG1088" s="228"/>
      <c r="AH1088" s="228"/>
      <c r="AI1088" s="228"/>
      <c r="AJ1088" s="228"/>
      <c r="AL1088" s="246"/>
      <c r="AS1088" s="228"/>
      <c r="AT1088" s="228"/>
      <c r="AU1088" s="228"/>
      <c r="AV1088" s="228"/>
      <c r="AW1088" s="228"/>
      <c r="AX1088" s="228"/>
      <c r="AY1088" s="228"/>
      <c r="AZ1088" s="228"/>
    </row>
    <row r="1089" spans="3:52" x14ac:dyDescent="0.2">
      <c r="C1089" s="14"/>
      <c r="D1089" s="14"/>
      <c r="AF1089" s="228"/>
      <c r="AG1089" s="228"/>
      <c r="AH1089" s="228"/>
      <c r="AI1089" s="228"/>
      <c r="AJ1089" s="228"/>
      <c r="AL1089" s="246"/>
      <c r="AS1089" s="228"/>
      <c r="AT1089" s="228"/>
      <c r="AU1089" s="228"/>
      <c r="AV1089" s="228"/>
      <c r="AW1089" s="228"/>
      <c r="AX1089" s="228"/>
      <c r="AY1089" s="228"/>
      <c r="AZ1089" s="228"/>
    </row>
    <row r="1090" spans="3:52" x14ac:dyDescent="0.2">
      <c r="C1090" s="14"/>
      <c r="D1090" s="14"/>
      <c r="AF1090" s="228"/>
      <c r="AG1090" s="228"/>
      <c r="AH1090" s="228"/>
      <c r="AI1090" s="228"/>
      <c r="AJ1090" s="228"/>
      <c r="AL1090" s="246"/>
      <c r="AS1090" s="228"/>
      <c r="AT1090" s="228"/>
      <c r="AU1090" s="228"/>
      <c r="AV1090" s="228"/>
      <c r="AW1090" s="228"/>
      <c r="AX1090" s="228"/>
      <c r="AY1090" s="228"/>
      <c r="AZ1090" s="228"/>
    </row>
    <row r="1091" spans="3:52" x14ac:dyDescent="0.2">
      <c r="C1091" s="14"/>
      <c r="D1091" s="14"/>
      <c r="AF1091" s="228"/>
      <c r="AG1091" s="228"/>
      <c r="AH1091" s="228"/>
      <c r="AI1091" s="228"/>
      <c r="AJ1091" s="228"/>
      <c r="AL1091" s="246"/>
      <c r="AS1091" s="228"/>
      <c r="AT1091" s="228"/>
      <c r="AU1091" s="228"/>
      <c r="AV1091" s="228"/>
      <c r="AW1091" s="228"/>
      <c r="AX1091" s="228"/>
      <c r="AY1091" s="228"/>
      <c r="AZ1091" s="228"/>
    </row>
    <row r="1092" spans="3:52" x14ac:dyDescent="0.2">
      <c r="C1092" s="14"/>
      <c r="D1092" s="14"/>
      <c r="AF1092" s="228"/>
      <c r="AG1092" s="228"/>
      <c r="AH1092" s="228"/>
      <c r="AI1092" s="228"/>
      <c r="AJ1092" s="228"/>
      <c r="AL1092" s="246"/>
      <c r="AS1092" s="228"/>
      <c r="AT1092" s="228"/>
      <c r="AU1092" s="228"/>
      <c r="AV1092" s="228"/>
      <c r="AW1092" s="228"/>
      <c r="AX1092" s="228"/>
      <c r="AY1092" s="228"/>
      <c r="AZ1092" s="228"/>
    </row>
    <row r="1093" spans="3:52" x14ac:dyDescent="0.2">
      <c r="C1093" s="14"/>
      <c r="D1093" s="14"/>
      <c r="AF1093" s="228"/>
      <c r="AG1093" s="228"/>
      <c r="AH1093" s="228"/>
      <c r="AI1093" s="228"/>
      <c r="AJ1093" s="228"/>
      <c r="AL1093" s="246"/>
      <c r="AS1093" s="228"/>
      <c r="AT1093" s="228"/>
      <c r="AU1093" s="228"/>
      <c r="AV1093" s="228"/>
      <c r="AW1093" s="228"/>
      <c r="AX1093" s="228"/>
      <c r="AY1093" s="228"/>
      <c r="AZ1093" s="228"/>
    </row>
    <row r="1094" spans="3:52" x14ac:dyDescent="0.2">
      <c r="C1094" s="14"/>
      <c r="D1094" s="14"/>
      <c r="AF1094" s="228"/>
      <c r="AG1094" s="228"/>
      <c r="AH1094" s="228"/>
      <c r="AI1094" s="228"/>
      <c r="AJ1094" s="228"/>
      <c r="AL1094" s="246"/>
      <c r="AS1094" s="228"/>
      <c r="AT1094" s="228"/>
      <c r="AU1094" s="228"/>
      <c r="AV1094" s="228"/>
      <c r="AW1094" s="228"/>
      <c r="AX1094" s="228"/>
      <c r="AY1094" s="228"/>
      <c r="AZ1094" s="228"/>
    </row>
    <row r="1095" spans="3:52" x14ac:dyDescent="0.2">
      <c r="C1095" s="14"/>
      <c r="D1095" s="14"/>
      <c r="AF1095" s="228"/>
      <c r="AG1095" s="228"/>
      <c r="AH1095" s="228"/>
      <c r="AI1095" s="228"/>
      <c r="AJ1095" s="228"/>
      <c r="AL1095" s="246"/>
      <c r="AS1095" s="228"/>
      <c r="AT1095" s="228"/>
      <c r="AU1095" s="228"/>
      <c r="AV1095" s="228"/>
      <c r="AW1095" s="228"/>
      <c r="AX1095" s="228"/>
      <c r="AY1095" s="228"/>
      <c r="AZ1095" s="228"/>
    </row>
    <row r="1096" spans="3:52" x14ac:dyDescent="0.2">
      <c r="C1096" s="14"/>
      <c r="D1096" s="14"/>
      <c r="AF1096" s="228"/>
      <c r="AG1096" s="228"/>
      <c r="AH1096" s="228"/>
      <c r="AI1096" s="228"/>
      <c r="AJ1096" s="228"/>
      <c r="AL1096" s="246"/>
      <c r="AS1096" s="228"/>
      <c r="AT1096" s="228"/>
      <c r="AU1096" s="228"/>
      <c r="AV1096" s="228"/>
      <c r="AW1096" s="228"/>
      <c r="AX1096" s="228"/>
      <c r="AY1096" s="228"/>
      <c r="AZ1096" s="228"/>
    </row>
    <row r="1097" spans="3:52" x14ac:dyDescent="0.2">
      <c r="C1097" s="14"/>
      <c r="D1097" s="14"/>
      <c r="AF1097" s="228"/>
      <c r="AG1097" s="228"/>
      <c r="AH1097" s="228"/>
      <c r="AI1097" s="228"/>
      <c r="AJ1097" s="228"/>
      <c r="AL1097" s="246"/>
      <c r="AS1097" s="228"/>
      <c r="AT1097" s="228"/>
      <c r="AU1097" s="228"/>
      <c r="AV1097" s="228"/>
      <c r="AW1097" s="228"/>
      <c r="AX1097" s="228"/>
      <c r="AY1097" s="228"/>
      <c r="AZ1097" s="228"/>
    </row>
    <row r="1098" spans="3:52" x14ac:dyDescent="0.2">
      <c r="C1098" s="14"/>
      <c r="D1098" s="14"/>
      <c r="AF1098" s="228"/>
      <c r="AG1098" s="228"/>
      <c r="AH1098" s="228"/>
      <c r="AI1098" s="228"/>
      <c r="AJ1098" s="228"/>
      <c r="AL1098" s="246"/>
      <c r="AS1098" s="228"/>
      <c r="AT1098" s="228"/>
      <c r="AU1098" s="228"/>
      <c r="AV1098" s="228"/>
      <c r="AW1098" s="228"/>
      <c r="AX1098" s="228"/>
      <c r="AY1098" s="228"/>
      <c r="AZ1098" s="228"/>
    </row>
    <row r="1099" spans="3:52" x14ac:dyDescent="0.2">
      <c r="C1099" s="14"/>
      <c r="D1099" s="14"/>
      <c r="AF1099" s="228"/>
      <c r="AG1099" s="228"/>
      <c r="AH1099" s="228"/>
      <c r="AI1099" s="228"/>
      <c r="AJ1099" s="228"/>
      <c r="AL1099" s="246"/>
      <c r="AS1099" s="228"/>
      <c r="AT1099" s="228"/>
      <c r="AU1099" s="228"/>
      <c r="AV1099" s="228"/>
      <c r="AW1099" s="228"/>
      <c r="AX1099" s="228"/>
      <c r="AY1099" s="228"/>
      <c r="AZ1099" s="228"/>
    </row>
    <row r="1100" spans="3:52" x14ac:dyDescent="0.2">
      <c r="C1100" s="14"/>
      <c r="D1100" s="14"/>
      <c r="AF1100" s="228"/>
      <c r="AG1100" s="228"/>
      <c r="AH1100" s="228"/>
      <c r="AI1100" s="228"/>
      <c r="AJ1100" s="228"/>
      <c r="AL1100" s="246"/>
      <c r="AS1100" s="228"/>
      <c r="AT1100" s="228"/>
      <c r="AU1100" s="228"/>
      <c r="AV1100" s="228"/>
      <c r="AW1100" s="228"/>
      <c r="AX1100" s="228"/>
      <c r="AY1100" s="228"/>
      <c r="AZ1100" s="228"/>
    </row>
    <row r="1101" spans="3:52" x14ac:dyDescent="0.2">
      <c r="C1101" s="14"/>
      <c r="D1101" s="14"/>
      <c r="AF1101" s="228"/>
      <c r="AG1101" s="228"/>
      <c r="AH1101" s="228"/>
      <c r="AI1101" s="228"/>
      <c r="AJ1101" s="228"/>
      <c r="AL1101" s="246"/>
      <c r="AS1101" s="228"/>
      <c r="AT1101" s="228"/>
      <c r="AU1101" s="228"/>
      <c r="AV1101" s="228"/>
      <c r="AW1101" s="228"/>
      <c r="AX1101" s="228"/>
      <c r="AY1101" s="228"/>
      <c r="AZ1101" s="228"/>
    </row>
    <row r="1102" spans="3:52" x14ac:dyDescent="0.2">
      <c r="C1102" s="14"/>
      <c r="D1102" s="14"/>
      <c r="AF1102" s="228"/>
      <c r="AG1102" s="228"/>
      <c r="AH1102" s="228"/>
      <c r="AI1102" s="228"/>
      <c r="AJ1102" s="228"/>
      <c r="AL1102" s="246"/>
      <c r="AS1102" s="228"/>
      <c r="AT1102" s="228"/>
      <c r="AU1102" s="228"/>
      <c r="AV1102" s="228"/>
      <c r="AW1102" s="228"/>
      <c r="AX1102" s="228"/>
      <c r="AY1102" s="228"/>
      <c r="AZ1102" s="228"/>
    </row>
    <row r="1103" spans="3:52" x14ac:dyDescent="0.2">
      <c r="C1103" s="14"/>
      <c r="D1103" s="14"/>
      <c r="AF1103" s="228"/>
      <c r="AG1103" s="228"/>
      <c r="AH1103" s="228"/>
      <c r="AI1103" s="228"/>
      <c r="AJ1103" s="228"/>
      <c r="AL1103" s="246"/>
      <c r="AS1103" s="228"/>
      <c r="AT1103" s="228"/>
      <c r="AU1103" s="228"/>
      <c r="AV1103" s="228"/>
      <c r="AW1103" s="228"/>
      <c r="AX1103" s="228"/>
      <c r="AY1103" s="228"/>
      <c r="AZ1103" s="228"/>
    </row>
    <row r="1104" spans="3:52" x14ac:dyDescent="0.2">
      <c r="C1104" s="14"/>
      <c r="D1104" s="14"/>
      <c r="AF1104" s="228"/>
      <c r="AG1104" s="228"/>
      <c r="AH1104" s="228"/>
      <c r="AI1104" s="228"/>
      <c r="AJ1104" s="228"/>
      <c r="AL1104" s="246"/>
      <c r="AS1104" s="228"/>
      <c r="AT1104" s="228"/>
      <c r="AU1104" s="228"/>
      <c r="AV1104" s="228"/>
      <c r="AW1104" s="228"/>
      <c r="AX1104" s="228"/>
      <c r="AY1104" s="228"/>
      <c r="AZ1104" s="228"/>
    </row>
    <row r="1105" spans="3:52" x14ac:dyDescent="0.2">
      <c r="C1105" s="14"/>
      <c r="D1105" s="14"/>
      <c r="AF1105" s="228"/>
      <c r="AG1105" s="228"/>
      <c r="AH1105" s="228"/>
      <c r="AI1105" s="228"/>
      <c r="AJ1105" s="228"/>
      <c r="AL1105" s="246"/>
      <c r="AS1105" s="228"/>
      <c r="AT1105" s="228"/>
      <c r="AU1105" s="228"/>
      <c r="AV1105" s="228"/>
      <c r="AW1105" s="228"/>
      <c r="AX1105" s="228"/>
      <c r="AY1105" s="228"/>
      <c r="AZ1105" s="228"/>
    </row>
    <row r="1106" spans="3:52" x14ac:dyDescent="0.2">
      <c r="C1106" s="14"/>
      <c r="D1106" s="14"/>
      <c r="AF1106" s="228"/>
      <c r="AG1106" s="228"/>
      <c r="AH1106" s="228"/>
      <c r="AI1106" s="228"/>
      <c r="AJ1106" s="228"/>
      <c r="AL1106" s="246"/>
      <c r="AS1106" s="228"/>
      <c r="AT1106" s="228"/>
      <c r="AU1106" s="228"/>
      <c r="AV1106" s="228"/>
      <c r="AW1106" s="228"/>
      <c r="AX1106" s="228"/>
      <c r="AY1106" s="228"/>
      <c r="AZ1106" s="228"/>
    </row>
    <row r="1107" spans="3:52" x14ac:dyDescent="0.2">
      <c r="C1107" s="14"/>
      <c r="D1107" s="14"/>
      <c r="AF1107" s="228"/>
      <c r="AG1107" s="228"/>
      <c r="AH1107" s="228"/>
      <c r="AI1107" s="228"/>
      <c r="AJ1107" s="228"/>
      <c r="AL1107" s="246"/>
      <c r="AS1107" s="228"/>
      <c r="AT1107" s="228"/>
      <c r="AU1107" s="228"/>
      <c r="AV1107" s="228"/>
      <c r="AW1107" s="228"/>
      <c r="AX1107" s="228"/>
      <c r="AY1107" s="228"/>
      <c r="AZ1107" s="228"/>
    </row>
    <row r="1108" spans="3:52" x14ac:dyDescent="0.2">
      <c r="C1108" s="14"/>
      <c r="D1108" s="14"/>
      <c r="AF1108" s="228"/>
      <c r="AG1108" s="228"/>
      <c r="AH1108" s="228"/>
      <c r="AI1108" s="228"/>
      <c r="AJ1108" s="228"/>
      <c r="AL1108" s="246"/>
      <c r="AS1108" s="228"/>
      <c r="AT1108" s="228"/>
      <c r="AU1108" s="228"/>
      <c r="AV1108" s="228"/>
      <c r="AW1108" s="228"/>
      <c r="AX1108" s="228"/>
      <c r="AY1108" s="228"/>
      <c r="AZ1108" s="228"/>
    </row>
    <row r="1109" spans="3:52" x14ac:dyDescent="0.2">
      <c r="C1109" s="14"/>
      <c r="D1109" s="14"/>
      <c r="AF1109" s="228"/>
      <c r="AG1109" s="228"/>
      <c r="AH1109" s="228"/>
      <c r="AI1109" s="228"/>
      <c r="AJ1109" s="228"/>
      <c r="AL1109" s="246"/>
      <c r="AS1109" s="228"/>
      <c r="AT1109" s="228"/>
      <c r="AU1109" s="228"/>
      <c r="AV1109" s="228"/>
      <c r="AW1109" s="228"/>
      <c r="AX1109" s="228"/>
      <c r="AY1109" s="228"/>
      <c r="AZ1109" s="228"/>
    </row>
    <row r="1110" spans="3:52" x14ac:dyDescent="0.2">
      <c r="C1110" s="14"/>
      <c r="D1110" s="14"/>
      <c r="AF1110" s="228"/>
      <c r="AG1110" s="228"/>
      <c r="AH1110" s="228"/>
      <c r="AI1110" s="228"/>
      <c r="AJ1110" s="228"/>
      <c r="AL1110" s="246"/>
      <c r="AS1110" s="228"/>
      <c r="AT1110" s="228"/>
      <c r="AU1110" s="228"/>
      <c r="AV1110" s="228"/>
      <c r="AW1110" s="228"/>
      <c r="AX1110" s="228"/>
      <c r="AY1110" s="228"/>
      <c r="AZ1110" s="228"/>
    </row>
    <row r="1111" spans="3:52" x14ac:dyDescent="0.2">
      <c r="C1111" s="14"/>
      <c r="D1111" s="14"/>
      <c r="AF1111" s="228"/>
      <c r="AG1111" s="228"/>
      <c r="AH1111" s="228"/>
      <c r="AI1111" s="228"/>
      <c r="AJ1111" s="228"/>
      <c r="AL1111" s="246"/>
      <c r="AS1111" s="228"/>
      <c r="AT1111" s="228"/>
      <c r="AU1111" s="228"/>
      <c r="AV1111" s="228"/>
      <c r="AW1111" s="228"/>
      <c r="AX1111" s="228"/>
      <c r="AY1111" s="228"/>
      <c r="AZ1111" s="228"/>
    </row>
    <row r="1112" spans="3:52" x14ac:dyDescent="0.2">
      <c r="C1112" s="14"/>
      <c r="D1112" s="14"/>
      <c r="AF1112" s="228"/>
      <c r="AG1112" s="228"/>
      <c r="AH1112" s="228"/>
      <c r="AI1112" s="228"/>
      <c r="AJ1112" s="228"/>
      <c r="AL1112" s="246"/>
      <c r="AS1112" s="228"/>
      <c r="AT1112" s="228"/>
      <c r="AU1112" s="228"/>
      <c r="AV1112" s="228"/>
      <c r="AW1112" s="228"/>
      <c r="AX1112" s="228"/>
      <c r="AY1112" s="228"/>
      <c r="AZ1112" s="228"/>
    </row>
    <row r="1113" spans="3:52" x14ac:dyDescent="0.2">
      <c r="C1113" s="14"/>
      <c r="D1113" s="14"/>
      <c r="AF1113" s="228"/>
      <c r="AG1113" s="228"/>
      <c r="AH1113" s="228"/>
      <c r="AI1113" s="228"/>
      <c r="AJ1113" s="228"/>
      <c r="AL1113" s="246"/>
      <c r="AS1113" s="228"/>
      <c r="AT1113" s="228"/>
      <c r="AU1113" s="228"/>
      <c r="AV1113" s="228"/>
      <c r="AW1113" s="228"/>
      <c r="AX1113" s="228"/>
      <c r="AY1113" s="228"/>
      <c r="AZ1113" s="228"/>
    </row>
    <row r="1114" spans="3:52" x14ac:dyDescent="0.2">
      <c r="C1114" s="14"/>
      <c r="D1114" s="14"/>
      <c r="AF1114" s="228"/>
      <c r="AG1114" s="228"/>
      <c r="AH1114" s="228"/>
      <c r="AI1114" s="228"/>
      <c r="AJ1114" s="228"/>
      <c r="AL1114" s="246"/>
      <c r="AS1114" s="228"/>
      <c r="AT1114" s="228"/>
      <c r="AU1114" s="228"/>
      <c r="AV1114" s="228"/>
      <c r="AW1114" s="228"/>
      <c r="AX1114" s="228"/>
      <c r="AY1114" s="228"/>
      <c r="AZ1114" s="228"/>
    </row>
    <row r="1115" spans="3:52" x14ac:dyDescent="0.2">
      <c r="C1115" s="14"/>
      <c r="D1115" s="14"/>
      <c r="AF1115" s="228"/>
      <c r="AG1115" s="228"/>
      <c r="AH1115" s="228"/>
      <c r="AI1115" s="228"/>
      <c r="AJ1115" s="228"/>
      <c r="AL1115" s="246"/>
      <c r="AS1115" s="228"/>
      <c r="AT1115" s="228"/>
      <c r="AU1115" s="228"/>
      <c r="AV1115" s="228"/>
      <c r="AW1115" s="228"/>
      <c r="AX1115" s="228"/>
      <c r="AY1115" s="228"/>
      <c r="AZ1115" s="228"/>
    </row>
    <row r="1116" spans="3:52" x14ac:dyDescent="0.2">
      <c r="C1116" s="14"/>
      <c r="D1116" s="14"/>
      <c r="AF1116" s="228"/>
      <c r="AG1116" s="228"/>
      <c r="AH1116" s="228"/>
      <c r="AI1116" s="228"/>
      <c r="AJ1116" s="228"/>
      <c r="AL1116" s="246"/>
      <c r="AS1116" s="228"/>
      <c r="AT1116" s="228"/>
      <c r="AU1116" s="228"/>
      <c r="AV1116" s="228"/>
      <c r="AW1116" s="228"/>
      <c r="AX1116" s="228"/>
      <c r="AY1116" s="228"/>
      <c r="AZ1116" s="228"/>
    </row>
    <row r="1117" spans="3:52" x14ac:dyDescent="0.2">
      <c r="C1117" s="14"/>
      <c r="D1117" s="14"/>
      <c r="AF1117" s="228"/>
      <c r="AG1117" s="228"/>
      <c r="AH1117" s="228"/>
      <c r="AI1117" s="228"/>
      <c r="AJ1117" s="228"/>
      <c r="AL1117" s="246"/>
      <c r="AS1117" s="228"/>
      <c r="AT1117" s="228"/>
      <c r="AU1117" s="228"/>
      <c r="AV1117" s="228"/>
      <c r="AW1117" s="228"/>
      <c r="AX1117" s="228"/>
      <c r="AY1117" s="228"/>
      <c r="AZ1117" s="228"/>
    </row>
    <row r="1118" spans="3:52" x14ac:dyDescent="0.2">
      <c r="C1118" s="14"/>
      <c r="D1118" s="14"/>
      <c r="AF1118" s="228"/>
      <c r="AG1118" s="228"/>
      <c r="AH1118" s="228"/>
      <c r="AI1118" s="228"/>
      <c r="AJ1118" s="228"/>
      <c r="AL1118" s="246"/>
      <c r="AS1118" s="228"/>
      <c r="AT1118" s="228"/>
      <c r="AU1118" s="228"/>
      <c r="AV1118" s="228"/>
      <c r="AW1118" s="228"/>
      <c r="AX1118" s="228"/>
      <c r="AY1118" s="228"/>
      <c r="AZ1118" s="228"/>
    </row>
    <row r="1119" spans="3:52" x14ac:dyDescent="0.2">
      <c r="C1119" s="14"/>
      <c r="D1119" s="14"/>
      <c r="AF1119" s="228"/>
      <c r="AG1119" s="228"/>
      <c r="AH1119" s="228"/>
      <c r="AI1119" s="228"/>
      <c r="AJ1119" s="228"/>
      <c r="AL1119" s="246"/>
      <c r="AS1119" s="228"/>
      <c r="AT1119" s="228"/>
      <c r="AU1119" s="228"/>
      <c r="AV1119" s="228"/>
      <c r="AW1119" s="228"/>
      <c r="AX1119" s="228"/>
      <c r="AY1119" s="228"/>
      <c r="AZ1119" s="228"/>
    </row>
    <row r="1120" spans="3:52" x14ac:dyDescent="0.2">
      <c r="C1120" s="14"/>
      <c r="D1120" s="14"/>
      <c r="AF1120" s="228"/>
      <c r="AG1120" s="228"/>
      <c r="AH1120" s="228"/>
      <c r="AI1120" s="228"/>
      <c r="AJ1120" s="228"/>
      <c r="AL1120" s="246"/>
      <c r="AS1120" s="228"/>
      <c r="AT1120" s="228"/>
      <c r="AU1120" s="228"/>
      <c r="AV1120" s="228"/>
      <c r="AW1120" s="228"/>
      <c r="AX1120" s="228"/>
      <c r="AY1120" s="228"/>
      <c r="AZ1120" s="228"/>
    </row>
    <row r="1121" spans="3:52" x14ac:dyDescent="0.2">
      <c r="C1121" s="14"/>
      <c r="D1121" s="14"/>
      <c r="AF1121" s="228"/>
      <c r="AG1121" s="228"/>
      <c r="AH1121" s="228"/>
      <c r="AI1121" s="228"/>
      <c r="AJ1121" s="228"/>
      <c r="AL1121" s="246"/>
      <c r="AS1121" s="228"/>
      <c r="AT1121" s="228"/>
      <c r="AU1121" s="228"/>
      <c r="AV1121" s="228"/>
      <c r="AW1121" s="228"/>
      <c r="AX1121" s="228"/>
      <c r="AY1121" s="228"/>
      <c r="AZ1121" s="228"/>
    </row>
    <row r="1122" spans="3:52" x14ac:dyDescent="0.2">
      <c r="C1122" s="14"/>
      <c r="D1122" s="14"/>
      <c r="AF1122" s="228"/>
      <c r="AG1122" s="228"/>
      <c r="AH1122" s="228"/>
      <c r="AI1122" s="228"/>
      <c r="AJ1122" s="228"/>
      <c r="AL1122" s="246"/>
      <c r="AS1122" s="228"/>
      <c r="AT1122" s="228"/>
      <c r="AU1122" s="228"/>
      <c r="AV1122" s="228"/>
      <c r="AW1122" s="228"/>
      <c r="AX1122" s="228"/>
      <c r="AY1122" s="228"/>
      <c r="AZ1122" s="228"/>
    </row>
    <row r="1123" spans="3:52" x14ac:dyDescent="0.2">
      <c r="C1123" s="14"/>
      <c r="D1123" s="14"/>
      <c r="AF1123" s="228"/>
      <c r="AG1123" s="228"/>
      <c r="AH1123" s="228"/>
      <c r="AI1123" s="228"/>
      <c r="AJ1123" s="228"/>
      <c r="AL1123" s="246"/>
      <c r="AS1123" s="228"/>
      <c r="AT1123" s="228"/>
      <c r="AU1123" s="228"/>
      <c r="AV1123" s="228"/>
      <c r="AW1123" s="228"/>
      <c r="AX1123" s="228"/>
      <c r="AY1123" s="228"/>
      <c r="AZ1123" s="228"/>
    </row>
    <row r="1124" spans="3:52" x14ac:dyDescent="0.2">
      <c r="C1124" s="14"/>
      <c r="D1124" s="14"/>
      <c r="AF1124" s="228"/>
      <c r="AG1124" s="228"/>
      <c r="AH1124" s="228"/>
      <c r="AI1124" s="228"/>
      <c r="AJ1124" s="228"/>
      <c r="AL1124" s="246"/>
      <c r="AS1124" s="228"/>
      <c r="AT1124" s="228"/>
      <c r="AU1124" s="228"/>
      <c r="AV1124" s="228"/>
      <c r="AW1124" s="228"/>
      <c r="AX1124" s="228"/>
      <c r="AY1124" s="228"/>
      <c r="AZ1124" s="228"/>
    </row>
    <row r="1125" spans="3:52" x14ac:dyDescent="0.2">
      <c r="C1125" s="14"/>
      <c r="D1125" s="14"/>
      <c r="AF1125" s="228"/>
      <c r="AG1125" s="228"/>
      <c r="AH1125" s="228"/>
      <c r="AI1125" s="228"/>
      <c r="AJ1125" s="228"/>
      <c r="AL1125" s="246"/>
      <c r="AS1125" s="228"/>
      <c r="AT1125" s="228"/>
      <c r="AU1125" s="228"/>
      <c r="AV1125" s="228"/>
      <c r="AW1125" s="228"/>
      <c r="AX1125" s="228"/>
      <c r="AY1125" s="228"/>
      <c r="AZ1125" s="228"/>
    </row>
    <row r="1126" spans="3:52" x14ac:dyDescent="0.2">
      <c r="C1126" s="14"/>
      <c r="D1126" s="14"/>
      <c r="AF1126" s="228"/>
      <c r="AG1126" s="228"/>
      <c r="AH1126" s="228"/>
      <c r="AI1126" s="228"/>
      <c r="AJ1126" s="228"/>
      <c r="AL1126" s="246"/>
      <c r="AS1126" s="228"/>
      <c r="AT1126" s="228"/>
      <c r="AU1126" s="228"/>
      <c r="AV1126" s="228"/>
      <c r="AW1126" s="228"/>
      <c r="AX1126" s="228"/>
      <c r="AY1126" s="228"/>
      <c r="AZ1126" s="228"/>
    </row>
    <row r="1127" spans="3:52" x14ac:dyDescent="0.2">
      <c r="C1127" s="14"/>
      <c r="D1127" s="14"/>
      <c r="AF1127" s="228"/>
      <c r="AG1127" s="228"/>
      <c r="AH1127" s="228"/>
      <c r="AI1127" s="228"/>
      <c r="AJ1127" s="228"/>
      <c r="AL1127" s="246"/>
      <c r="AS1127" s="228"/>
      <c r="AT1127" s="228"/>
      <c r="AU1127" s="228"/>
      <c r="AV1127" s="228"/>
      <c r="AW1127" s="228"/>
      <c r="AX1127" s="228"/>
      <c r="AY1127" s="228"/>
      <c r="AZ1127" s="228"/>
    </row>
    <row r="1128" spans="3:52" x14ac:dyDescent="0.2">
      <c r="C1128" s="14"/>
      <c r="D1128" s="14"/>
      <c r="AF1128" s="228"/>
      <c r="AG1128" s="228"/>
      <c r="AH1128" s="228"/>
      <c r="AI1128" s="228"/>
      <c r="AJ1128" s="228"/>
      <c r="AL1128" s="246"/>
      <c r="AS1128" s="228"/>
      <c r="AT1128" s="228"/>
      <c r="AU1128" s="228"/>
      <c r="AV1128" s="228"/>
      <c r="AW1128" s="228"/>
      <c r="AX1128" s="228"/>
      <c r="AY1128" s="228"/>
      <c r="AZ1128" s="228"/>
    </row>
    <row r="1129" spans="3:52" x14ac:dyDescent="0.2">
      <c r="C1129" s="14"/>
      <c r="D1129" s="14"/>
      <c r="AF1129" s="228"/>
      <c r="AG1129" s="228"/>
      <c r="AH1129" s="228"/>
      <c r="AI1129" s="228"/>
      <c r="AJ1129" s="228"/>
      <c r="AL1129" s="246"/>
      <c r="AS1129" s="228"/>
      <c r="AT1129" s="228"/>
      <c r="AU1129" s="228"/>
      <c r="AV1129" s="228"/>
      <c r="AW1129" s="228"/>
      <c r="AX1129" s="228"/>
      <c r="AY1129" s="228"/>
      <c r="AZ1129" s="228"/>
    </row>
    <row r="1130" spans="3:52" x14ac:dyDescent="0.2">
      <c r="C1130" s="14"/>
      <c r="D1130" s="14"/>
      <c r="AF1130" s="228"/>
      <c r="AG1130" s="228"/>
      <c r="AH1130" s="228"/>
      <c r="AI1130" s="228"/>
      <c r="AJ1130" s="228"/>
      <c r="AL1130" s="246"/>
      <c r="AS1130" s="228"/>
      <c r="AT1130" s="228"/>
      <c r="AU1130" s="228"/>
      <c r="AV1130" s="228"/>
      <c r="AW1130" s="228"/>
      <c r="AX1130" s="228"/>
      <c r="AY1130" s="228"/>
      <c r="AZ1130" s="228"/>
    </row>
    <row r="1131" spans="3:52" x14ac:dyDescent="0.2">
      <c r="C1131" s="14"/>
      <c r="D1131" s="14"/>
      <c r="AF1131" s="228"/>
      <c r="AG1131" s="228"/>
      <c r="AH1131" s="228"/>
      <c r="AI1131" s="228"/>
      <c r="AJ1131" s="228"/>
      <c r="AL1131" s="246"/>
      <c r="AS1131" s="228"/>
      <c r="AT1131" s="228"/>
      <c r="AU1131" s="228"/>
      <c r="AV1131" s="228"/>
      <c r="AW1131" s="228"/>
      <c r="AX1131" s="228"/>
      <c r="AY1131" s="228"/>
      <c r="AZ1131" s="228"/>
    </row>
    <row r="1132" spans="3:52" x14ac:dyDescent="0.2">
      <c r="C1132" s="14"/>
      <c r="D1132" s="14"/>
      <c r="AF1132" s="228"/>
      <c r="AG1132" s="228"/>
      <c r="AH1132" s="228"/>
      <c r="AI1132" s="228"/>
      <c r="AJ1132" s="228"/>
      <c r="AL1132" s="246"/>
      <c r="AS1132" s="228"/>
      <c r="AT1132" s="228"/>
      <c r="AU1132" s="228"/>
      <c r="AV1132" s="228"/>
      <c r="AW1132" s="228"/>
      <c r="AX1132" s="228"/>
      <c r="AY1132" s="228"/>
      <c r="AZ1132" s="228"/>
    </row>
    <row r="1133" spans="3:52" x14ac:dyDescent="0.2">
      <c r="C1133" s="14"/>
      <c r="D1133" s="14"/>
      <c r="AF1133" s="228"/>
      <c r="AG1133" s="228"/>
      <c r="AH1133" s="228"/>
      <c r="AI1133" s="228"/>
      <c r="AJ1133" s="228"/>
      <c r="AL1133" s="246"/>
      <c r="AS1133" s="228"/>
      <c r="AT1133" s="228"/>
      <c r="AU1133" s="228"/>
      <c r="AV1133" s="228"/>
      <c r="AW1133" s="228"/>
      <c r="AX1133" s="228"/>
      <c r="AY1133" s="228"/>
      <c r="AZ1133" s="228"/>
    </row>
    <row r="1134" spans="3:52" x14ac:dyDescent="0.2">
      <c r="C1134" s="14"/>
      <c r="D1134" s="14"/>
      <c r="AF1134" s="228"/>
      <c r="AG1134" s="228"/>
      <c r="AH1134" s="228"/>
      <c r="AI1134" s="228"/>
      <c r="AJ1134" s="228"/>
      <c r="AL1134" s="246"/>
      <c r="AS1134" s="228"/>
      <c r="AT1134" s="228"/>
      <c r="AU1134" s="228"/>
      <c r="AV1134" s="228"/>
      <c r="AW1134" s="228"/>
      <c r="AX1134" s="228"/>
      <c r="AY1134" s="228"/>
      <c r="AZ1134" s="228"/>
    </row>
    <row r="1135" spans="3:52" x14ac:dyDescent="0.2">
      <c r="C1135" s="14"/>
      <c r="D1135" s="14"/>
      <c r="AF1135" s="228"/>
      <c r="AG1135" s="228"/>
      <c r="AH1135" s="228"/>
      <c r="AI1135" s="228"/>
      <c r="AJ1135" s="228"/>
      <c r="AL1135" s="246"/>
      <c r="AS1135" s="228"/>
      <c r="AT1135" s="228"/>
      <c r="AU1135" s="228"/>
      <c r="AV1135" s="228"/>
      <c r="AW1135" s="228"/>
      <c r="AX1135" s="228"/>
      <c r="AY1135" s="228"/>
      <c r="AZ1135" s="228"/>
    </row>
    <row r="1136" spans="3:52" x14ac:dyDescent="0.2">
      <c r="C1136" s="14"/>
      <c r="D1136" s="14"/>
      <c r="AF1136" s="228"/>
      <c r="AG1136" s="228"/>
      <c r="AH1136" s="228"/>
      <c r="AI1136" s="228"/>
      <c r="AJ1136" s="228"/>
      <c r="AL1136" s="246"/>
      <c r="AS1136" s="228"/>
      <c r="AT1136" s="228"/>
      <c r="AU1136" s="228"/>
      <c r="AV1136" s="228"/>
      <c r="AW1136" s="228"/>
      <c r="AX1136" s="228"/>
      <c r="AY1136" s="228"/>
      <c r="AZ1136" s="228"/>
    </row>
    <row r="1137" spans="3:53" x14ac:dyDescent="0.2">
      <c r="C1137" s="14"/>
      <c r="D1137" s="14"/>
      <c r="AF1137" s="228"/>
      <c r="AG1137" s="228"/>
      <c r="AH1137" s="228"/>
      <c r="AI1137" s="228"/>
      <c r="AJ1137" s="228"/>
      <c r="AL1137" s="246"/>
      <c r="AS1137" s="228"/>
      <c r="AT1137" s="228"/>
      <c r="AU1137" s="228"/>
      <c r="AV1137" s="228"/>
      <c r="AW1137" s="228"/>
      <c r="AX1137" s="228"/>
      <c r="AY1137" s="228"/>
      <c r="AZ1137" s="228"/>
    </row>
    <row r="1138" spans="3:53" x14ac:dyDescent="0.2">
      <c r="C1138" s="14"/>
      <c r="D1138" s="14"/>
      <c r="AF1138" s="228"/>
      <c r="AG1138" s="228"/>
      <c r="AH1138" s="228"/>
      <c r="AI1138" s="228"/>
      <c r="AJ1138" s="228"/>
      <c r="AL1138" s="246"/>
      <c r="AS1138" s="228"/>
      <c r="AT1138" s="228"/>
      <c r="AU1138" s="228"/>
      <c r="AV1138" s="228"/>
      <c r="AW1138" s="228"/>
      <c r="AX1138" s="228"/>
      <c r="AY1138" s="228"/>
      <c r="AZ1138" s="228"/>
    </row>
    <row r="1139" spans="3:53" x14ac:dyDescent="0.2">
      <c r="C1139" s="14"/>
      <c r="D1139" s="14"/>
      <c r="AF1139" s="228"/>
      <c r="AG1139" s="228"/>
      <c r="AH1139" s="228"/>
      <c r="AI1139" s="228"/>
      <c r="AJ1139" s="228"/>
      <c r="AL1139" s="246"/>
      <c r="AS1139" s="228"/>
      <c r="AT1139" s="228"/>
      <c r="AU1139" s="228"/>
      <c r="AV1139" s="228"/>
      <c r="AW1139" s="228"/>
      <c r="AX1139" s="228"/>
      <c r="AY1139" s="228"/>
      <c r="AZ1139" s="228"/>
    </row>
    <row r="1140" spans="3:53" x14ac:dyDescent="0.2">
      <c r="C1140" s="14"/>
      <c r="D1140" s="14"/>
      <c r="AF1140" s="228"/>
      <c r="AG1140" s="228"/>
      <c r="AH1140" s="228"/>
      <c r="AI1140" s="228"/>
      <c r="AJ1140" s="228"/>
      <c r="AL1140" s="246"/>
      <c r="AS1140" s="228"/>
      <c r="AT1140" s="228"/>
      <c r="AU1140" s="228"/>
      <c r="AV1140" s="228"/>
      <c r="AW1140" s="228"/>
      <c r="AX1140" s="228"/>
      <c r="AY1140" s="228"/>
      <c r="AZ1140" s="228"/>
    </row>
    <row r="1141" spans="3:53" x14ac:dyDescent="0.2">
      <c r="C1141" s="14"/>
      <c r="D1141" s="14"/>
      <c r="AF1141" s="228"/>
      <c r="AG1141" s="228"/>
      <c r="AH1141" s="228"/>
      <c r="AI1141" s="228"/>
      <c r="AJ1141" s="228"/>
      <c r="AL1141" s="246"/>
      <c r="AS1141" s="228"/>
      <c r="AT1141" s="228"/>
      <c r="AU1141" s="228"/>
      <c r="AV1141" s="228"/>
      <c r="AW1141" s="228"/>
      <c r="AX1141" s="228"/>
      <c r="AY1141" s="228"/>
      <c r="AZ1141" s="228"/>
    </row>
    <row r="1142" spans="3:53" x14ac:dyDescent="0.2">
      <c r="C1142" s="14"/>
      <c r="D1142" s="14"/>
      <c r="AF1142" s="228"/>
      <c r="AG1142" s="228"/>
      <c r="AH1142" s="228"/>
      <c r="AI1142" s="228"/>
      <c r="AJ1142" s="228"/>
      <c r="AL1142" s="246"/>
      <c r="AS1142" s="228"/>
      <c r="AT1142" s="228"/>
      <c r="AU1142" s="228"/>
      <c r="AV1142" s="228"/>
      <c r="AW1142" s="228"/>
      <c r="AX1142" s="228"/>
      <c r="AY1142" s="228"/>
      <c r="AZ1142" s="228"/>
    </row>
    <row r="1143" spans="3:53" x14ac:dyDescent="0.2">
      <c r="C1143" s="14"/>
      <c r="D1143" s="14"/>
      <c r="AF1143" s="228"/>
      <c r="AG1143" s="228"/>
      <c r="AH1143" s="228"/>
      <c r="AI1143" s="228"/>
      <c r="AJ1143" s="228"/>
      <c r="AL1143" s="246"/>
      <c r="AS1143" s="228"/>
      <c r="AT1143" s="228"/>
      <c r="AU1143" s="228"/>
      <c r="AV1143" s="228"/>
      <c r="AW1143" s="228"/>
      <c r="AX1143" s="228"/>
      <c r="AY1143" s="228"/>
      <c r="AZ1143" s="228"/>
    </row>
    <row r="1144" spans="3:53" x14ac:dyDescent="0.2">
      <c r="C1144" s="14"/>
      <c r="D1144" s="14"/>
      <c r="AF1144" s="228"/>
      <c r="AG1144" s="228"/>
      <c r="AH1144" s="228"/>
      <c r="AI1144" s="228"/>
      <c r="AJ1144" s="228"/>
      <c r="AL1144" s="246"/>
      <c r="AS1144" s="228"/>
      <c r="AT1144" s="228"/>
      <c r="AU1144" s="228"/>
      <c r="AV1144" s="228"/>
      <c r="AW1144" s="228"/>
      <c r="AX1144" s="228"/>
      <c r="AY1144" s="228"/>
      <c r="AZ1144" s="228"/>
    </row>
    <row r="1145" spans="3:53" x14ac:dyDescent="0.2">
      <c r="C1145" s="14"/>
      <c r="D1145" s="14"/>
      <c r="AF1145" s="228"/>
      <c r="AG1145" s="228"/>
      <c r="AH1145" s="228"/>
      <c r="AI1145" s="228"/>
      <c r="AJ1145" s="228"/>
      <c r="AL1145" s="246"/>
      <c r="AS1145" s="228"/>
      <c r="AT1145" s="228"/>
      <c r="AU1145" s="228"/>
      <c r="AV1145" s="228"/>
      <c r="AW1145" s="228"/>
      <c r="AX1145" s="228"/>
      <c r="AY1145" s="228"/>
      <c r="AZ1145" s="228"/>
    </row>
    <row r="1146" spans="3:53" x14ac:dyDescent="0.2">
      <c r="C1146" s="14"/>
      <c r="D1146" s="14"/>
      <c r="AF1146" s="228"/>
      <c r="AG1146" s="228"/>
      <c r="AH1146" s="228"/>
      <c r="AI1146" s="228"/>
      <c r="AJ1146" s="228"/>
      <c r="AL1146" s="246"/>
      <c r="AS1146" s="228"/>
      <c r="AT1146" s="228"/>
      <c r="AU1146" s="228"/>
      <c r="AV1146" s="228"/>
      <c r="AW1146" s="228"/>
      <c r="AX1146" s="228"/>
      <c r="AY1146" s="228"/>
      <c r="AZ1146" s="228"/>
    </row>
    <row r="1147" spans="3:53" x14ac:dyDescent="0.2">
      <c r="C1147" s="14"/>
      <c r="D1147" s="14"/>
      <c r="AF1147" s="228"/>
      <c r="AG1147" s="228"/>
      <c r="AH1147" s="228"/>
      <c r="AI1147" s="228"/>
      <c r="AJ1147" s="228"/>
      <c r="AL1147" s="246"/>
      <c r="AS1147" s="228"/>
      <c r="AT1147" s="228"/>
      <c r="AU1147" s="228"/>
      <c r="AV1147" s="228"/>
      <c r="AW1147" s="228"/>
      <c r="AX1147" s="228"/>
      <c r="AY1147" s="228"/>
      <c r="AZ1147" s="228"/>
    </row>
    <row r="1148" spans="3:53" x14ac:dyDescent="0.2">
      <c r="C1148" s="14"/>
      <c r="D1148" s="14"/>
      <c r="AF1148" s="228"/>
      <c r="AG1148" s="228"/>
      <c r="AH1148" s="228"/>
      <c r="AI1148" s="228"/>
      <c r="AJ1148" s="228"/>
      <c r="AL1148" s="246"/>
      <c r="AS1148" s="228"/>
      <c r="AT1148" s="228"/>
      <c r="AU1148" s="228"/>
      <c r="AV1148" s="228"/>
      <c r="AW1148" s="228"/>
      <c r="AX1148" s="228"/>
      <c r="AY1148" s="228"/>
      <c r="AZ1148" s="228"/>
    </row>
    <row r="1149" spans="3:53" x14ac:dyDescent="0.2">
      <c r="C1149" s="14"/>
      <c r="D1149" s="14"/>
      <c r="AF1149" s="228"/>
      <c r="AG1149" s="228"/>
      <c r="AH1149" s="228"/>
      <c r="AI1149" s="228"/>
      <c r="AJ1149" s="228"/>
      <c r="AL1149" s="246"/>
      <c r="AS1149" s="228"/>
      <c r="AT1149" s="228"/>
      <c r="AU1149" s="228"/>
      <c r="AV1149" s="228"/>
      <c r="AW1149" s="228"/>
      <c r="AX1149" s="228"/>
      <c r="AY1149" s="228"/>
      <c r="AZ1149" s="228"/>
    </row>
    <row r="1150" spans="3:53" x14ac:dyDescent="0.2">
      <c r="C1150" s="14"/>
      <c r="D1150" s="14"/>
      <c r="AF1150" s="228"/>
      <c r="AG1150" s="228"/>
      <c r="AH1150" s="228"/>
      <c r="AI1150" s="228"/>
      <c r="AJ1150" s="228"/>
      <c r="AL1150" s="246"/>
      <c r="AS1150" s="228"/>
      <c r="AT1150" s="228"/>
      <c r="AU1150" s="228"/>
      <c r="AV1150" s="228"/>
      <c r="AW1150" s="228"/>
      <c r="AX1150" s="228"/>
      <c r="AY1150" s="228"/>
      <c r="AZ1150" s="228"/>
    </row>
    <row r="1151" spans="3:53" x14ac:dyDescent="0.2">
      <c r="C1151" s="14"/>
      <c r="D1151" s="14"/>
      <c r="AF1151" s="228"/>
      <c r="AG1151" s="228"/>
      <c r="AH1151" s="228"/>
      <c r="AI1151" s="228"/>
      <c r="AJ1151" s="228"/>
      <c r="AL1151" s="246"/>
      <c r="AS1151" s="228"/>
      <c r="AT1151" s="228"/>
      <c r="AU1151" s="228"/>
      <c r="AV1151" s="228"/>
      <c r="AW1151" s="228"/>
      <c r="AX1151" s="228"/>
      <c r="AY1151" s="228"/>
      <c r="AZ1151" s="228"/>
    </row>
    <row r="1152" spans="3:53" x14ac:dyDescent="0.2">
      <c r="C1152" s="14"/>
      <c r="D1152" s="14"/>
      <c r="AF1152" s="228"/>
      <c r="AG1152" s="228"/>
      <c r="AH1152" s="228"/>
      <c r="AI1152" s="228"/>
      <c r="AJ1152" s="228"/>
      <c r="AL1152" s="246"/>
      <c r="AS1152" s="228"/>
      <c r="AT1152" s="228"/>
      <c r="AU1152" s="228"/>
      <c r="AV1152" s="228"/>
      <c r="AW1152" s="228"/>
      <c r="AX1152" s="228"/>
      <c r="AY1152" s="228"/>
      <c r="AZ1152" s="228"/>
      <c r="BA1152" s="228"/>
    </row>
    <row r="1153" spans="3:52" x14ac:dyDescent="0.2">
      <c r="C1153" s="14"/>
      <c r="D1153" s="14"/>
      <c r="AF1153" s="228"/>
      <c r="AG1153" s="228"/>
      <c r="AH1153" s="228"/>
      <c r="AI1153" s="228"/>
      <c r="AJ1153" s="228"/>
      <c r="AL1153" s="246"/>
      <c r="AS1153" s="228"/>
      <c r="AT1153" s="228"/>
      <c r="AU1153" s="228"/>
      <c r="AV1153" s="228"/>
      <c r="AW1153" s="228"/>
      <c r="AX1153" s="228"/>
      <c r="AY1153" s="228"/>
      <c r="AZ1153" s="228"/>
    </row>
    <row r="1154" spans="3:52" x14ac:dyDescent="0.2">
      <c r="C1154" s="14"/>
      <c r="D1154" s="14"/>
      <c r="AF1154" s="228"/>
      <c r="AG1154" s="228"/>
      <c r="AH1154" s="228"/>
      <c r="AI1154" s="228"/>
      <c r="AJ1154" s="228"/>
      <c r="AL1154" s="246"/>
      <c r="AS1154" s="228"/>
      <c r="AT1154" s="228"/>
      <c r="AU1154" s="228"/>
      <c r="AV1154" s="228"/>
      <c r="AW1154" s="228"/>
      <c r="AX1154" s="228"/>
      <c r="AY1154" s="228"/>
      <c r="AZ1154" s="228"/>
    </row>
    <row r="1155" spans="3:52" x14ac:dyDescent="0.2">
      <c r="C1155" s="14"/>
      <c r="D1155" s="14"/>
      <c r="AF1155" s="228"/>
      <c r="AG1155" s="228"/>
      <c r="AH1155" s="228"/>
      <c r="AI1155" s="228"/>
      <c r="AJ1155" s="228"/>
      <c r="AL1155" s="246"/>
      <c r="AS1155" s="228"/>
      <c r="AT1155" s="228"/>
      <c r="AU1155" s="228"/>
      <c r="AV1155" s="228"/>
      <c r="AW1155" s="228"/>
      <c r="AX1155" s="228"/>
      <c r="AY1155" s="228"/>
      <c r="AZ1155" s="228"/>
    </row>
    <row r="1156" spans="3:52" x14ac:dyDescent="0.2">
      <c r="C1156" s="14"/>
      <c r="D1156" s="14"/>
      <c r="AF1156" s="228"/>
      <c r="AG1156" s="228"/>
      <c r="AH1156" s="228"/>
      <c r="AI1156" s="228"/>
      <c r="AJ1156" s="228"/>
      <c r="AL1156" s="246"/>
      <c r="AS1156" s="228"/>
      <c r="AT1156" s="228"/>
      <c r="AU1156" s="228"/>
      <c r="AV1156" s="228"/>
      <c r="AW1156" s="228"/>
      <c r="AX1156" s="228"/>
      <c r="AY1156" s="228"/>
      <c r="AZ1156" s="228"/>
    </row>
    <row r="1157" spans="3:52" x14ac:dyDescent="0.2">
      <c r="C1157" s="14"/>
      <c r="D1157" s="14"/>
      <c r="AF1157" s="228"/>
      <c r="AG1157" s="228"/>
      <c r="AH1157" s="228"/>
      <c r="AI1157" s="228"/>
      <c r="AJ1157" s="228"/>
      <c r="AL1157" s="246"/>
      <c r="AS1157" s="228"/>
      <c r="AT1157" s="228"/>
      <c r="AU1157" s="228"/>
      <c r="AV1157" s="228"/>
      <c r="AW1157" s="228"/>
      <c r="AX1157" s="228"/>
      <c r="AY1157" s="228"/>
      <c r="AZ1157" s="228"/>
    </row>
    <row r="1158" spans="3:52" x14ac:dyDescent="0.2">
      <c r="C1158" s="14"/>
      <c r="D1158" s="14"/>
      <c r="AF1158" s="228"/>
      <c r="AG1158" s="228"/>
      <c r="AH1158" s="228"/>
      <c r="AI1158" s="228"/>
      <c r="AJ1158" s="228"/>
      <c r="AL1158" s="246"/>
      <c r="AS1158" s="228"/>
      <c r="AT1158" s="228"/>
      <c r="AU1158" s="228"/>
      <c r="AV1158" s="228"/>
      <c r="AW1158" s="228"/>
      <c r="AX1158" s="228"/>
      <c r="AY1158" s="228"/>
      <c r="AZ1158" s="228"/>
    </row>
    <row r="1159" spans="3:52" x14ac:dyDescent="0.2">
      <c r="C1159" s="14"/>
      <c r="D1159" s="14"/>
      <c r="AF1159" s="228"/>
      <c r="AG1159" s="228"/>
      <c r="AH1159" s="228"/>
      <c r="AI1159" s="228"/>
      <c r="AJ1159" s="228"/>
      <c r="AL1159" s="246"/>
      <c r="AS1159" s="228"/>
      <c r="AT1159" s="228"/>
      <c r="AU1159" s="228"/>
      <c r="AV1159" s="228"/>
      <c r="AW1159" s="228"/>
      <c r="AX1159" s="228"/>
      <c r="AY1159" s="228"/>
      <c r="AZ1159" s="228"/>
    </row>
    <row r="1160" spans="3:52" x14ac:dyDescent="0.2">
      <c r="C1160" s="14"/>
      <c r="D1160" s="14"/>
      <c r="AF1160" s="228"/>
      <c r="AG1160" s="228"/>
      <c r="AH1160" s="228"/>
      <c r="AI1160" s="228"/>
      <c r="AJ1160" s="228"/>
      <c r="AL1160" s="246"/>
      <c r="AS1160" s="228"/>
      <c r="AT1160" s="228"/>
      <c r="AU1160" s="228"/>
      <c r="AV1160" s="228"/>
      <c r="AW1160" s="228"/>
      <c r="AX1160" s="228"/>
      <c r="AY1160" s="228"/>
      <c r="AZ1160" s="228"/>
    </row>
    <row r="1161" spans="3:52" x14ac:dyDescent="0.2">
      <c r="C1161" s="14"/>
      <c r="D1161" s="14"/>
      <c r="AF1161" s="228"/>
      <c r="AG1161" s="228"/>
      <c r="AH1161" s="228"/>
      <c r="AI1161" s="228"/>
      <c r="AJ1161" s="228"/>
      <c r="AL1161" s="246"/>
      <c r="AS1161" s="228"/>
      <c r="AT1161" s="228"/>
      <c r="AU1161" s="228"/>
      <c r="AV1161" s="228"/>
      <c r="AW1161" s="228"/>
      <c r="AX1161" s="228"/>
      <c r="AY1161" s="228"/>
      <c r="AZ1161" s="228"/>
    </row>
    <row r="1162" spans="3:52" x14ac:dyDescent="0.2">
      <c r="C1162" s="14"/>
      <c r="D1162" s="14"/>
      <c r="AF1162" s="228"/>
      <c r="AG1162" s="228"/>
      <c r="AH1162" s="228"/>
      <c r="AI1162" s="228"/>
      <c r="AJ1162" s="228"/>
      <c r="AL1162" s="246"/>
      <c r="AS1162" s="228"/>
      <c r="AT1162" s="228"/>
      <c r="AU1162" s="228"/>
      <c r="AV1162" s="228"/>
      <c r="AW1162" s="228"/>
      <c r="AX1162" s="228"/>
      <c r="AY1162" s="228"/>
      <c r="AZ1162" s="228"/>
    </row>
    <row r="1163" spans="3:52" x14ac:dyDescent="0.2">
      <c r="C1163" s="14"/>
      <c r="D1163" s="14"/>
      <c r="AF1163" s="228"/>
      <c r="AG1163" s="228"/>
      <c r="AH1163" s="228"/>
      <c r="AI1163" s="228"/>
      <c r="AJ1163" s="228"/>
      <c r="AL1163" s="246"/>
      <c r="AS1163" s="228"/>
      <c r="AT1163" s="228"/>
      <c r="AU1163" s="228"/>
      <c r="AV1163" s="228"/>
      <c r="AW1163" s="228"/>
      <c r="AX1163" s="228"/>
      <c r="AY1163" s="228"/>
      <c r="AZ1163" s="228"/>
    </row>
    <row r="1164" spans="3:52" x14ac:dyDescent="0.2">
      <c r="C1164" s="14"/>
      <c r="D1164" s="14"/>
      <c r="AF1164" s="228"/>
      <c r="AG1164" s="228"/>
      <c r="AH1164" s="228"/>
      <c r="AI1164" s="228"/>
      <c r="AJ1164" s="228"/>
      <c r="AL1164" s="246"/>
      <c r="AS1164" s="228"/>
      <c r="AT1164" s="228"/>
      <c r="AU1164" s="228"/>
      <c r="AV1164" s="228"/>
      <c r="AW1164" s="228"/>
      <c r="AX1164" s="228"/>
      <c r="AY1164" s="228"/>
      <c r="AZ1164" s="228"/>
    </row>
    <row r="1165" spans="3:52" x14ac:dyDescent="0.2">
      <c r="C1165" s="14"/>
      <c r="D1165" s="14"/>
      <c r="AF1165" s="228"/>
      <c r="AG1165" s="228"/>
      <c r="AH1165" s="228"/>
      <c r="AI1165" s="228"/>
      <c r="AJ1165" s="228"/>
      <c r="AL1165" s="246"/>
      <c r="AS1165" s="228"/>
      <c r="AT1165" s="228"/>
      <c r="AU1165" s="228"/>
      <c r="AV1165" s="228"/>
      <c r="AW1165" s="228"/>
      <c r="AX1165" s="228"/>
      <c r="AY1165" s="228"/>
      <c r="AZ1165" s="228"/>
    </row>
    <row r="1166" spans="3:52" x14ac:dyDescent="0.2">
      <c r="C1166" s="14"/>
      <c r="D1166" s="14"/>
      <c r="AF1166" s="228"/>
      <c r="AG1166" s="228"/>
      <c r="AH1166" s="228"/>
      <c r="AI1166" s="228"/>
      <c r="AJ1166" s="228"/>
      <c r="AL1166" s="246"/>
      <c r="AS1166" s="228"/>
      <c r="AT1166" s="228"/>
      <c r="AU1166" s="228"/>
      <c r="AV1166" s="228"/>
      <c r="AW1166" s="228"/>
      <c r="AX1166" s="228"/>
      <c r="AY1166" s="228"/>
      <c r="AZ1166" s="228"/>
    </row>
    <row r="1167" spans="3:52" x14ac:dyDescent="0.2">
      <c r="C1167" s="14"/>
      <c r="D1167" s="14"/>
      <c r="AF1167" s="228"/>
      <c r="AG1167" s="228"/>
      <c r="AH1167" s="228"/>
      <c r="AI1167" s="228"/>
      <c r="AJ1167" s="228"/>
      <c r="AL1167" s="246"/>
      <c r="AS1167" s="228"/>
      <c r="AT1167" s="228"/>
      <c r="AU1167" s="228"/>
      <c r="AV1167" s="228"/>
      <c r="AW1167" s="228"/>
      <c r="AX1167" s="228"/>
      <c r="AY1167" s="228"/>
      <c r="AZ1167" s="228"/>
    </row>
    <row r="1168" spans="3:52" x14ac:dyDescent="0.2">
      <c r="C1168" s="14"/>
      <c r="D1168" s="14"/>
      <c r="AF1168" s="228"/>
      <c r="AG1168" s="228"/>
      <c r="AH1168" s="228"/>
      <c r="AI1168" s="228"/>
      <c r="AJ1168" s="228"/>
      <c r="AL1168" s="246"/>
      <c r="AS1168" s="228"/>
      <c r="AT1168" s="228"/>
      <c r="AU1168" s="228"/>
      <c r="AV1168" s="228"/>
      <c r="AW1168" s="228"/>
      <c r="AX1168" s="228"/>
      <c r="AY1168" s="228"/>
      <c r="AZ1168" s="228"/>
    </row>
    <row r="1169" spans="3:69" x14ac:dyDescent="0.2">
      <c r="C1169" s="14"/>
      <c r="D1169" s="14"/>
      <c r="AF1169" s="228"/>
      <c r="AG1169" s="228"/>
      <c r="AH1169" s="228"/>
      <c r="AI1169" s="228"/>
      <c r="AJ1169" s="228"/>
      <c r="AL1169" s="246"/>
      <c r="AS1169" s="228"/>
      <c r="AT1169" s="228"/>
      <c r="AU1169" s="228"/>
      <c r="AV1169" s="228"/>
      <c r="AW1169" s="228"/>
      <c r="AX1169" s="228"/>
      <c r="AY1169" s="228"/>
      <c r="AZ1169" s="228"/>
    </row>
    <row r="1170" spans="3:69" x14ac:dyDescent="0.2">
      <c r="C1170" s="14"/>
      <c r="D1170" s="14"/>
      <c r="AF1170" s="228"/>
      <c r="AG1170" s="228"/>
      <c r="AH1170" s="228"/>
      <c r="AI1170" s="228"/>
      <c r="AJ1170" s="228"/>
      <c r="AL1170" s="246"/>
      <c r="AS1170" s="228"/>
      <c r="AT1170" s="228"/>
      <c r="AU1170" s="228"/>
      <c r="AV1170" s="228"/>
      <c r="AW1170" s="228"/>
      <c r="AX1170" s="228"/>
      <c r="AY1170" s="228"/>
      <c r="AZ1170" s="228"/>
    </row>
    <row r="1171" spans="3:69" x14ac:dyDescent="0.2">
      <c r="C1171" s="14"/>
      <c r="D1171" s="14"/>
      <c r="AF1171" s="228"/>
      <c r="AG1171" s="228"/>
      <c r="AH1171" s="228"/>
      <c r="AI1171" s="228"/>
      <c r="AJ1171" s="228"/>
      <c r="AL1171" s="246"/>
      <c r="AS1171" s="228"/>
      <c r="AT1171" s="228"/>
      <c r="AU1171" s="228"/>
      <c r="AV1171" s="228"/>
      <c r="AW1171" s="228"/>
      <c r="AX1171" s="228"/>
      <c r="AY1171" s="228"/>
      <c r="AZ1171" s="228"/>
    </row>
    <row r="1172" spans="3:69" x14ac:dyDescent="0.2">
      <c r="C1172" s="14"/>
      <c r="D1172" s="14"/>
      <c r="AF1172" s="228"/>
      <c r="AG1172" s="228"/>
      <c r="AH1172" s="228"/>
      <c r="AI1172" s="228"/>
      <c r="AJ1172" s="228"/>
      <c r="AL1172" s="246"/>
      <c r="AS1172" s="228"/>
      <c r="AT1172" s="228"/>
      <c r="AU1172" s="228"/>
      <c r="AV1172" s="228"/>
      <c r="AW1172" s="228"/>
      <c r="AX1172" s="228"/>
      <c r="AY1172" s="228"/>
      <c r="AZ1172" s="228"/>
      <c r="BA1172" s="228"/>
      <c r="BB1172" s="228"/>
      <c r="BC1172" s="228"/>
      <c r="BD1172" s="228"/>
      <c r="BE1172" s="228"/>
      <c r="BF1172" s="228"/>
      <c r="BG1172" s="228"/>
      <c r="BH1172" s="228"/>
      <c r="BI1172" s="228"/>
      <c r="BJ1172" s="228"/>
      <c r="BK1172" s="228"/>
      <c r="BL1172" s="228"/>
      <c r="BM1172" s="228"/>
      <c r="BN1172" s="228"/>
      <c r="BO1172" s="228"/>
      <c r="BP1172" s="228"/>
      <c r="BQ1172" s="228"/>
    </row>
    <row r="1173" spans="3:69" x14ac:dyDescent="0.2">
      <c r="C1173" s="14"/>
      <c r="D1173" s="14"/>
      <c r="AF1173" s="228"/>
      <c r="AG1173" s="228"/>
      <c r="AH1173" s="228"/>
      <c r="AI1173" s="228"/>
      <c r="AJ1173" s="228"/>
      <c r="AL1173" s="246"/>
      <c r="AS1173" s="228"/>
      <c r="AT1173" s="228"/>
      <c r="AU1173" s="228"/>
      <c r="AV1173" s="228"/>
      <c r="AW1173" s="228"/>
      <c r="AX1173" s="228"/>
      <c r="AY1173" s="228"/>
      <c r="AZ1173" s="228"/>
    </row>
    <row r="1174" spans="3:69" x14ac:dyDescent="0.2">
      <c r="C1174" s="14"/>
      <c r="D1174" s="14"/>
      <c r="AF1174" s="228"/>
      <c r="AG1174" s="228"/>
      <c r="AH1174" s="228"/>
      <c r="AI1174" s="228"/>
      <c r="AJ1174" s="228"/>
      <c r="AL1174" s="246"/>
      <c r="AS1174" s="228"/>
      <c r="AT1174" s="228"/>
      <c r="AU1174" s="228"/>
      <c r="AV1174" s="228"/>
      <c r="AW1174" s="228"/>
      <c r="AX1174" s="228"/>
      <c r="AY1174" s="228"/>
      <c r="AZ1174" s="228"/>
    </row>
    <row r="1175" spans="3:69" x14ac:dyDescent="0.2">
      <c r="C1175" s="14"/>
      <c r="D1175" s="14"/>
      <c r="AF1175" s="228"/>
      <c r="AG1175" s="228"/>
      <c r="AH1175" s="228"/>
      <c r="AI1175" s="228"/>
      <c r="AJ1175" s="228"/>
      <c r="AL1175" s="246"/>
      <c r="AS1175" s="228"/>
      <c r="AT1175" s="228"/>
      <c r="AU1175" s="228"/>
      <c r="AV1175" s="228"/>
      <c r="AW1175" s="228"/>
      <c r="AX1175" s="228"/>
      <c r="AY1175" s="228"/>
      <c r="AZ1175" s="228"/>
    </row>
    <row r="1176" spans="3:69" x14ac:dyDescent="0.2">
      <c r="C1176" s="14"/>
      <c r="D1176" s="14"/>
      <c r="AF1176" s="228"/>
      <c r="AG1176" s="228"/>
      <c r="AH1176" s="228"/>
      <c r="AI1176" s="228"/>
      <c r="AJ1176" s="228"/>
      <c r="AL1176" s="246"/>
      <c r="AS1176" s="228"/>
      <c r="AT1176" s="228"/>
      <c r="AU1176" s="228"/>
      <c r="AV1176" s="228"/>
      <c r="AW1176" s="228"/>
      <c r="AX1176" s="228"/>
      <c r="AY1176" s="228"/>
      <c r="AZ1176" s="228"/>
    </row>
    <row r="1177" spans="3:69" x14ac:dyDescent="0.2">
      <c r="C1177" s="14"/>
      <c r="D1177" s="14"/>
      <c r="AF1177" s="228"/>
      <c r="AG1177" s="228"/>
      <c r="AH1177" s="228"/>
      <c r="AI1177" s="228"/>
      <c r="AJ1177" s="228"/>
      <c r="AL1177" s="246"/>
      <c r="AS1177" s="228"/>
      <c r="AT1177" s="228"/>
      <c r="AU1177" s="228"/>
      <c r="AV1177" s="228"/>
      <c r="AW1177" s="228"/>
      <c r="AX1177" s="228"/>
      <c r="AY1177" s="228"/>
      <c r="AZ1177" s="228"/>
    </row>
    <row r="1178" spans="3:69" x14ac:dyDescent="0.2">
      <c r="C1178" s="14"/>
      <c r="D1178" s="14"/>
      <c r="AF1178" s="228"/>
      <c r="AG1178" s="228"/>
      <c r="AH1178" s="228"/>
      <c r="AI1178" s="228"/>
      <c r="AJ1178" s="228"/>
      <c r="AL1178" s="246"/>
      <c r="AS1178" s="228"/>
      <c r="AT1178" s="228"/>
      <c r="AU1178" s="228"/>
      <c r="AV1178" s="228"/>
      <c r="AW1178" s="228"/>
      <c r="AX1178" s="228"/>
      <c r="AY1178" s="228"/>
      <c r="AZ1178" s="228"/>
    </row>
    <row r="1179" spans="3:69" x14ac:dyDescent="0.2">
      <c r="C1179" s="14"/>
      <c r="D1179" s="14"/>
      <c r="AF1179" s="228"/>
      <c r="AG1179" s="228"/>
      <c r="AH1179" s="228"/>
      <c r="AI1179" s="228"/>
      <c r="AJ1179" s="228"/>
      <c r="AL1179" s="246"/>
      <c r="AS1179" s="228"/>
      <c r="AT1179" s="228"/>
      <c r="AU1179" s="228"/>
      <c r="AV1179" s="228"/>
      <c r="AW1179" s="228"/>
      <c r="AX1179" s="228"/>
      <c r="AY1179" s="228"/>
      <c r="AZ1179" s="228"/>
    </row>
    <row r="1180" spans="3:69" x14ac:dyDescent="0.2">
      <c r="C1180" s="14"/>
      <c r="D1180" s="14"/>
      <c r="AF1180" s="228"/>
      <c r="AG1180" s="228"/>
      <c r="AH1180" s="228"/>
      <c r="AI1180" s="228"/>
      <c r="AJ1180" s="228"/>
      <c r="AL1180" s="246"/>
      <c r="AS1180" s="228"/>
      <c r="AT1180" s="228"/>
      <c r="AU1180" s="228"/>
      <c r="AV1180" s="228"/>
      <c r="AW1180" s="228"/>
      <c r="AX1180" s="228"/>
      <c r="AY1180" s="228"/>
      <c r="AZ1180" s="228"/>
    </row>
    <row r="1181" spans="3:69" x14ac:dyDescent="0.2">
      <c r="C1181" s="14"/>
      <c r="D1181" s="14"/>
      <c r="AF1181" s="228"/>
      <c r="AG1181" s="228"/>
      <c r="AH1181" s="228"/>
      <c r="AI1181" s="228"/>
      <c r="AJ1181" s="228"/>
      <c r="AL1181" s="246"/>
      <c r="AS1181" s="228"/>
      <c r="AT1181" s="228"/>
      <c r="AU1181" s="228"/>
      <c r="AV1181" s="228"/>
      <c r="AW1181" s="228"/>
      <c r="AX1181" s="228"/>
      <c r="AY1181" s="228"/>
      <c r="AZ1181" s="228"/>
    </row>
    <row r="1182" spans="3:69" x14ac:dyDescent="0.2">
      <c r="C1182" s="14"/>
      <c r="D1182" s="14"/>
      <c r="AF1182" s="228"/>
      <c r="AG1182" s="228"/>
      <c r="AH1182" s="228"/>
      <c r="AI1182" s="228"/>
      <c r="AJ1182" s="228"/>
      <c r="AL1182" s="246"/>
      <c r="AS1182" s="228"/>
      <c r="AT1182" s="228"/>
      <c r="AU1182" s="228"/>
      <c r="AV1182" s="228"/>
      <c r="AW1182" s="228"/>
      <c r="AX1182" s="228"/>
      <c r="AY1182" s="228"/>
      <c r="AZ1182" s="228"/>
    </row>
    <row r="1183" spans="3:69" x14ac:dyDescent="0.2">
      <c r="C1183" s="14"/>
      <c r="D1183" s="14"/>
      <c r="AF1183" s="228"/>
      <c r="AG1183" s="228"/>
      <c r="AH1183" s="228"/>
      <c r="AI1183" s="228"/>
      <c r="AJ1183" s="228"/>
      <c r="AL1183" s="246"/>
      <c r="AS1183" s="228"/>
      <c r="AT1183" s="228"/>
      <c r="AU1183" s="228"/>
      <c r="AV1183" s="228"/>
      <c r="AW1183" s="228"/>
      <c r="AX1183" s="228"/>
      <c r="AY1183" s="228"/>
      <c r="AZ1183" s="228"/>
    </row>
    <row r="1184" spans="3:69" x14ac:dyDescent="0.2">
      <c r="C1184" s="14"/>
      <c r="D1184" s="14"/>
      <c r="AF1184" s="228"/>
      <c r="AG1184" s="228"/>
      <c r="AH1184" s="228"/>
      <c r="AI1184" s="228"/>
      <c r="AJ1184" s="228"/>
      <c r="AL1184" s="246"/>
      <c r="AS1184" s="228"/>
      <c r="AT1184" s="228"/>
      <c r="AU1184" s="228"/>
      <c r="AV1184" s="228"/>
      <c r="AW1184" s="228"/>
      <c r="AX1184" s="228"/>
      <c r="AY1184" s="228"/>
      <c r="AZ1184" s="228"/>
    </row>
    <row r="1185" spans="3:53" x14ac:dyDescent="0.2">
      <c r="C1185" s="14"/>
      <c r="D1185" s="14"/>
      <c r="AF1185" s="228"/>
      <c r="AG1185" s="228"/>
      <c r="AH1185" s="228"/>
      <c r="AI1185" s="228"/>
      <c r="AJ1185" s="228"/>
      <c r="AL1185" s="246"/>
      <c r="AS1185" s="228"/>
      <c r="AT1185" s="228"/>
      <c r="AU1185" s="228"/>
      <c r="AV1185" s="228"/>
      <c r="AW1185" s="228"/>
      <c r="AX1185" s="228"/>
      <c r="AY1185" s="228"/>
      <c r="AZ1185" s="228"/>
      <c r="BA1185" s="228"/>
    </row>
    <row r="1186" spans="3:53" x14ac:dyDescent="0.2">
      <c r="C1186" s="14"/>
      <c r="D1186" s="14"/>
      <c r="AF1186" s="228"/>
      <c r="AG1186" s="228"/>
      <c r="AH1186" s="228"/>
      <c r="AI1186" s="228"/>
      <c r="AJ1186" s="228"/>
      <c r="AL1186" s="246"/>
      <c r="AS1186" s="228"/>
      <c r="AT1186" s="228"/>
      <c r="AU1186" s="228"/>
      <c r="AV1186" s="228"/>
      <c r="AW1186" s="228"/>
      <c r="AX1186" s="228"/>
      <c r="AY1186" s="228"/>
      <c r="AZ1186" s="228"/>
    </row>
    <row r="1187" spans="3:53" x14ac:dyDescent="0.2">
      <c r="C1187" s="14"/>
      <c r="D1187" s="14"/>
      <c r="AF1187" s="228"/>
      <c r="AG1187" s="228"/>
      <c r="AH1187" s="228"/>
      <c r="AI1187" s="228"/>
      <c r="AJ1187" s="228"/>
      <c r="AL1187" s="246"/>
      <c r="AS1187" s="228"/>
      <c r="AT1187" s="228"/>
      <c r="AU1187" s="228"/>
      <c r="AV1187" s="228"/>
      <c r="AW1187" s="228"/>
      <c r="AX1187" s="228"/>
      <c r="AY1187" s="228"/>
      <c r="AZ1187" s="228"/>
    </row>
    <row r="1188" spans="3:53" x14ac:dyDescent="0.2">
      <c r="C1188" s="14"/>
      <c r="D1188" s="14"/>
      <c r="AF1188" s="228"/>
      <c r="AG1188" s="228"/>
      <c r="AH1188" s="228"/>
      <c r="AI1188" s="228"/>
      <c r="AJ1188" s="228"/>
      <c r="AL1188" s="246"/>
      <c r="AS1188" s="228"/>
      <c r="AT1188" s="228"/>
      <c r="AU1188" s="228"/>
      <c r="AV1188" s="228"/>
      <c r="AW1188" s="228"/>
      <c r="AX1188" s="228"/>
      <c r="AY1188" s="228"/>
      <c r="AZ1188" s="228"/>
      <c r="BA1188" s="228"/>
    </row>
    <row r="1189" spans="3:53" x14ac:dyDescent="0.2">
      <c r="C1189" s="14"/>
      <c r="D1189" s="14"/>
      <c r="AF1189" s="228"/>
      <c r="AG1189" s="228"/>
      <c r="AH1189" s="228"/>
      <c r="AI1189" s="228"/>
      <c r="AJ1189" s="228"/>
      <c r="AL1189" s="246"/>
      <c r="AS1189" s="228"/>
      <c r="AT1189" s="228"/>
      <c r="AU1189" s="228"/>
      <c r="AV1189" s="228"/>
      <c r="AW1189" s="228"/>
      <c r="AX1189" s="228"/>
      <c r="AY1189" s="228"/>
      <c r="AZ1189" s="228"/>
    </row>
    <row r="1190" spans="3:53" x14ac:dyDescent="0.2">
      <c r="C1190" s="14"/>
      <c r="D1190" s="14"/>
      <c r="AF1190" s="228"/>
      <c r="AG1190" s="228"/>
      <c r="AH1190" s="228"/>
      <c r="AI1190" s="228"/>
      <c r="AJ1190" s="228"/>
      <c r="AL1190" s="246"/>
      <c r="AS1190" s="228"/>
      <c r="AT1190" s="228"/>
      <c r="AU1190" s="228"/>
      <c r="AV1190" s="228"/>
      <c r="AW1190" s="228"/>
      <c r="AX1190" s="228"/>
      <c r="AY1190" s="228"/>
      <c r="AZ1190" s="228"/>
    </row>
    <row r="1191" spans="3:53" x14ac:dyDescent="0.2">
      <c r="C1191" s="14"/>
      <c r="D1191" s="14"/>
      <c r="AF1191" s="228"/>
      <c r="AG1191" s="228"/>
      <c r="AH1191" s="228"/>
      <c r="AI1191" s="228"/>
      <c r="AJ1191" s="228"/>
      <c r="AL1191" s="246"/>
      <c r="AS1191" s="228"/>
      <c r="AT1191" s="228"/>
      <c r="AU1191" s="228"/>
      <c r="AV1191" s="228"/>
      <c r="AW1191" s="228"/>
      <c r="AX1191" s="228"/>
      <c r="AY1191" s="228"/>
      <c r="AZ1191" s="228"/>
    </row>
    <row r="1192" spans="3:53" x14ac:dyDescent="0.2">
      <c r="C1192" s="14"/>
      <c r="D1192" s="14"/>
      <c r="AF1192" s="228"/>
      <c r="AG1192" s="228"/>
      <c r="AH1192" s="228"/>
      <c r="AI1192" s="228"/>
      <c r="AJ1192" s="228"/>
      <c r="AL1192" s="246"/>
      <c r="AS1192" s="228"/>
      <c r="AT1192" s="228"/>
      <c r="AU1192" s="228"/>
      <c r="AV1192" s="228"/>
      <c r="AW1192" s="228"/>
      <c r="AX1192" s="228"/>
      <c r="AY1192" s="228"/>
      <c r="AZ1192" s="228"/>
    </row>
    <row r="1193" spans="3:53" x14ac:dyDescent="0.2">
      <c r="C1193" s="14"/>
      <c r="D1193" s="14"/>
      <c r="AF1193" s="228"/>
      <c r="AG1193" s="228"/>
      <c r="AH1193" s="228"/>
      <c r="AI1193" s="228"/>
      <c r="AJ1193" s="228"/>
      <c r="AL1193" s="246"/>
      <c r="AS1193" s="228"/>
      <c r="AT1193" s="228"/>
      <c r="AU1193" s="228"/>
      <c r="AV1193" s="228"/>
      <c r="AW1193" s="228"/>
      <c r="AX1193" s="228"/>
      <c r="AY1193" s="228"/>
      <c r="AZ1193" s="228"/>
    </row>
    <row r="1194" spans="3:53" x14ac:dyDescent="0.2">
      <c r="C1194" s="14"/>
      <c r="D1194" s="14"/>
      <c r="AF1194" s="228"/>
      <c r="AG1194" s="228"/>
      <c r="AH1194" s="228"/>
      <c r="AI1194" s="228"/>
      <c r="AJ1194" s="228"/>
      <c r="AL1194" s="246"/>
      <c r="AS1194" s="228"/>
      <c r="AT1194" s="228"/>
      <c r="AU1194" s="228"/>
      <c r="AV1194" s="228"/>
      <c r="AW1194" s="228"/>
      <c r="AX1194" s="228"/>
      <c r="AY1194" s="228"/>
      <c r="AZ1194" s="228"/>
    </row>
    <row r="1195" spans="3:53" x14ac:dyDescent="0.2">
      <c r="C1195" s="14"/>
      <c r="D1195" s="14"/>
      <c r="AF1195" s="228"/>
      <c r="AG1195" s="228"/>
      <c r="AH1195" s="228"/>
      <c r="AI1195" s="228"/>
      <c r="AJ1195" s="228"/>
      <c r="AL1195" s="246"/>
      <c r="AS1195" s="228"/>
      <c r="AT1195" s="228"/>
      <c r="AU1195" s="228"/>
      <c r="AV1195" s="228"/>
      <c r="AW1195" s="228"/>
      <c r="AX1195" s="228"/>
      <c r="AY1195" s="228"/>
      <c r="AZ1195" s="228"/>
    </row>
    <row r="1196" spans="3:53" x14ac:dyDescent="0.2">
      <c r="C1196" s="14"/>
      <c r="D1196" s="14"/>
      <c r="AF1196" s="228"/>
      <c r="AG1196" s="228"/>
      <c r="AH1196" s="228"/>
      <c r="AI1196" s="228"/>
      <c r="AJ1196" s="228"/>
      <c r="AL1196" s="246"/>
      <c r="AS1196" s="228"/>
      <c r="AT1196" s="228"/>
      <c r="AU1196" s="228"/>
      <c r="AV1196" s="228"/>
      <c r="AW1196" s="228"/>
      <c r="AX1196" s="228"/>
      <c r="AY1196" s="228"/>
      <c r="AZ1196" s="228"/>
    </row>
    <row r="1197" spans="3:53" x14ac:dyDescent="0.2">
      <c r="C1197" s="14"/>
      <c r="D1197" s="14"/>
      <c r="AF1197" s="228"/>
      <c r="AG1197" s="228"/>
      <c r="AH1197" s="228"/>
      <c r="AI1197" s="228"/>
      <c r="AJ1197" s="228"/>
      <c r="AL1197" s="246"/>
      <c r="AS1197" s="228"/>
      <c r="AT1197" s="228"/>
      <c r="AU1197" s="228"/>
      <c r="AV1197" s="228"/>
      <c r="AW1197" s="228"/>
      <c r="AX1197" s="228"/>
      <c r="AY1197" s="228"/>
      <c r="AZ1197" s="228"/>
    </row>
    <row r="1198" spans="3:53" x14ac:dyDescent="0.2">
      <c r="C1198" s="14"/>
      <c r="D1198" s="14"/>
      <c r="AF1198" s="228"/>
      <c r="AG1198" s="228"/>
      <c r="AH1198" s="228"/>
      <c r="AI1198" s="228"/>
      <c r="AJ1198" s="228"/>
      <c r="AL1198" s="246"/>
      <c r="AS1198" s="228"/>
      <c r="AT1198" s="228"/>
      <c r="AU1198" s="228"/>
      <c r="AV1198" s="228"/>
      <c r="AW1198" s="228"/>
      <c r="AX1198" s="228"/>
      <c r="AY1198" s="228"/>
      <c r="AZ1198" s="228"/>
    </row>
    <row r="1199" spans="3:53" x14ac:dyDescent="0.2">
      <c r="C1199" s="14"/>
      <c r="D1199" s="14"/>
      <c r="AF1199" s="228"/>
      <c r="AG1199" s="228"/>
      <c r="AH1199" s="228"/>
      <c r="AI1199" s="228"/>
      <c r="AJ1199" s="228"/>
      <c r="AL1199" s="246"/>
      <c r="AS1199" s="228"/>
      <c r="AT1199" s="228"/>
      <c r="AU1199" s="228"/>
      <c r="AV1199" s="228"/>
      <c r="AW1199" s="228"/>
      <c r="AX1199" s="228"/>
      <c r="AY1199" s="228"/>
      <c r="AZ1199" s="228"/>
    </row>
    <row r="1200" spans="3:53" x14ac:dyDescent="0.2">
      <c r="C1200" s="14"/>
      <c r="D1200" s="14"/>
      <c r="AF1200" s="228"/>
      <c r="AG1200" s="228"/>
      <c r="AH1200" s="228"/>
      <c r="AI1200" s="228"/>
      <c r="AJ1200" s="228"/>
      <c r="AL1200" s="246"/>
      <c r="AS1200" s="228"/>
      <c r="AT1200" s="228"/>
      <c r="AU1200" s="228"/>
      <c r="AV1200" s="228"/>
      <c r="AW1200" s="228"/>
      <c r="AX1200" s="228"/>
      <c r="AY1200" s="228"/>
      <c r="AZ1200" s="228"/>
      <c r="BA1200" s="228"/>
    </row>
    <row r="1201" spans="3:52" x14ac:dyDescent="0.2">
      <c r="C1201" s="14"/>
      <c r="D1201" s="14"/>
      <c r="AF1201" s="228"/>
      <c r="AG1201" s="228"/>
      <c r="AH1201" s="228"/>
      <c r="AI1201" s="228"/>
      <c r="AJ1201" s="228"/>
      <c r="AL1201" s="246"/>
      <c r="AS1201" s="228"/>
      <c r="AT1201" s="228"/>
      <c r="AU1201" s="228"/>
      <c r="AV1201" s="228"/>
      <c r="AW1201" s="228"/>
      <c r="AX1201" s="228"/>
      <c r="AY1201" s="228"/>
      <c r="AZ1201" s="228"/>
    </row>
    <row r="1202" spans="3:52" x14ac:dyDescent="0.2">
      <c r="C1202" s="14"/>
      <c r="D1202" s="14"/>
      <c r="AF1202" s="228"/>
      <c r="AG1202" s="228"/>
      <c r="AH1202" s="228"/>
      <c r="AI1202" s="228"/>
      <c r="AJ1202" s="228"/>
      <c r="AL1202" s="246"/>
      <c r="AS1202" s="228"/>
      <c r="AT1202" s="228"/>
      <c r="AU1202" s="228"/>
      <c r="AV1202" s="228"/>
      <c r="AW1202" s="228"/>
      <c r="AX1202" s="228"/>
      <c r="AY1202" s="228"/>
      <c r="AZ1202" s="228"/>
    </row>
    <row r="1203" spans="3:52" x14ac:dyDescent="0.2">
      <c r="C1203" s="14"/>
      <c r="D1203" s="14"/>
      <c r="AF1203" s="228"/>
      <c r="AG1203" s="228"/>
      <c r="AH1203" s="228"/>
      <c r="AI1203" s="228"/>
      <c r="AJ1203" s="228"/>
      <c r="AL1203" s="246"/>
      <c r="AS1203" s="228"/>
      <c r="AT1203" s="228"/>
      <c r="AU1203" s="228"/>
      <c r="AV1203" s="228"/>
      <c r="AW1203" s="228"/>
      <c r="AX1203" s="228"/>
      <c r="AY1203" s="228"/>
      <c r="AZ1203" s="228"/>
    </row>
    <row r="1204" spans="3:52" x14ac:dyDescent="0.2">
      <c r="C1204" s="14"/>
      <c r="D1204" s="14"/>
      <c r="AF1204" s="228"/>
      <c r="AG1204" s="228"/>
      <c r="AH1204" s="228"/>
      <c r="AI1204" s="228"/>
      <c r="AJ1204" s="228"/>
      <c r="AL1204" s="246"/>
      <c r="AS1204" s="228"/>
      <c r="AT1204" s="228"/>
      <c r="AU1204" s="228"/>
      <c r="AV1204" s="228"/>
      <c r="AW1204" s="228"/>
      <c r="AX1204" s="228"/>
      <c r="AY1204" s="228"/>
      <c r="AZ1204" s="228"/>
    </row>
    <row r="1205" spans="3:52" x14ac:dyDescent="0.2">
      <c r="C1205" s="14"/>
      <c r="D1205" s="14"/>
      <c r="AF1205" s="228"/>
      <c r="AG1205" s="228"/>
      <c r="AH1205" s="228"/>
      <c r="AI1205" s="228"/>
      <c r="AJ1205" s="228"/>
      <c r="AL1205" s="246"/>
      <c r="AS1205" s="228"/>
      <c r="AT1205" s="228"/>
      <c r="AU1205" s="228"/>
      <c r="AV1205" s="228"/>
      <c r="AW1205" s="228"/>
      <c r="AX1205" s="228"/>
      <c r="AY1205" s="228"/>
      <c r="AZ1205" s="228"/>
    </row>
    <row r="1206" spans="3:52" x14ac:dyDescent="0.2">
      <c r="C1206" s="14"/>
      <c r="D1206" s="14"/>
      <c r="AF1206" s="228"/>
      <c r="AG1206" s="228"/>
      <c r="AH1206" s="228"/>
      <c r="AI1206" s="228"/>
      <c r="AJ1206" s="228"/>
      <c r="AL1206" s="246"/>
      <c r="AS1206" s="228"/>
      <c r="AT1206" s="228"/>
      <c r="AU1206" s="228"/>
      <c r="AV1206" s="228"/>
      <c r="AW1206" s="228"/>
      <c r="AX1206" s="228"/>
      <c r="AY1206" s="228"/>
      <c r="AZ1206" s="228"/>
    </row>
    <row r="1207" spans="3:52" x14ac:dyDescent="0.2">
      <c r="C1207" s="14"/>
      <c r="D1207" s="14"/>
      <c r="AF1207" s="228"/>
      <c r="AG1207" s="228"/>
      <c r="AH1207" s="228"/>
      <c r="AI1207" s="228"/>
      <c r="AJ1207" s="228"/>
      <c r="AL1207" s="246"/>
      <c r="AS1207" s="228"/>
      <c r="AT1207" s="228"/>
      <c r="AU1207" s="228"/>
      <c r="AV1207" s="228"/>
      <c r="AW1207" s="228"/>
      <c r="AX1207" s="228"/>
      <c r="AY1207" s="228"/>
      <c r="AZ1207" s="228"/>
    </row>
    <row r="1208" spans="3:52" x14ac:dyDescent="0.2">
      <c r="C1208" s="14"/>
      <c r="D1208" s="14"/>
      <c r="AF1208" s="228"/>
      <c r="AG1208" s="228"/>
      <c r="AH1208" s="228"/>
      <c r="AI1208" s="228"/>
      <c r="AJ1208" s="228"/>
      <c r="AL1208" s="246"/>
      <c r="AS1208" s="228"/>
      <c r="AT1208" s="228"/>
      <c r="AU1208" s="228"/>
      <c r="AV1208" s="228"/>
      <c r="AW1208" s="228"/>
      <c r="AX1208" s="228"/>
      <c r="AY1208" s="228"/>
      <c r="AZ1208" s="228"/>
    </row>
    <row r="1209" spans="3:52" x14ac:dyDescent="0.2">
      <c r="C1209" s="14"/>
      <c r="D1209" s="14"/>
      <c r="AF1209" s="228"/>
      <c r="AG1209" s="228"/>
      <c r="AH1209" s="228"/>
      <c r="AI1209" s="228"/>
      <c r="AJ1209" s="228"/>
      <c r="AL1209" s="246"/>
      <c r="AS1209" s="228"/>
      <c r="AT1209" s="228"/>
      <c r="AU1209" s="228"/>
      <c r="AV1209" s="228"/>
      <c r="AW1209" s="228"/>
      <c r="AX1209" s="228"/>
      <c r="AY1209" s="228"/>
      <c r="AZ1209" s="228"/>
    </row>
    <row r="1210" spans="3:52" x14ac:dyDescent="0.2">
      <c r="C1210" s="14"/>
      <c r="D1210" s="14"/>
      <c r="AF1210" s="228"/>
      <c r="AG1210" s="228"/>
      <c r="AH1210" s="228"/>
      <c r="AI1210" s="228"/>
      <c r="AJ1210" s="228"/>
      <c r="AL1210" s="246"/>
      <c r="AS1210" s="228"/>
      <c r="AT1210" s="228"/>
      <c r="AU1210" s="228"/>
      <c r="AV1210" s="228"/>
      <c r="AW1210" s="228"/>
      <c r="AX1210" s="228"/>
      <c r="AY1210" s="228"/>
      <c r="AZ1210" s="228"/>
    </row>
    <row r="1211" spans="3:52" x14ac:dyDescent="0.2">
      <c r="C1211" s="14"/>
      <c r="D1211" s="14"/>
      <c r="AF1211" s="228"/>
      <c r="AG1211" s="228"/>
      <c r="AH1211" s="228"/>
      <c r="AI1211" s="228"/>
      <c r="AJ1211" s="228"/>
      <c r="AL1211" s="246"/>
      <c r="AS1211" s="228"/>
      <c r="AT1211" s="228"/>
      <c r="AU1211" s="228"/>
      <c r="AV1211" s="228"/>
      <c r="AW1211" s="228"/>
      <c r="AX1211" s="228"/>
      <c r="AY1211" s="228"/>
      <c r="AZ1211" s="228"/>
    </row>
    <row r="1212" spans="3:52" x14ac:dyDescent="0.2">
      <c r="C1212" s="14"/>
      <c r="D1212" s="14"/>
      <c r="AF1212" s="228"/>
      <c r="AG1212" s="228"/>
      <c r="AH1212" s="228"/>
      <c r="AI1212" s="228"/>
      <c r="AJ1212" s="228"/>
      <c r="AL1212" s="246"/>
      <c r="AS1212" s="228"/>
      <c r="AT1212" s="228"/>
      <c r="AU1212" s="228"/>
      <c r="AV1212" s="228"/>
      <c r="AW1212" s="228"/>
      <c r="AX1212" s="228"/>
      <c r="AY1212" s="228"/>
      <c r="AZ1212" s="228"/>
    </row>
    <row r="1213" spans="3:52" x14ac:dyDescent="0.2">
      <c r="C1213" s="14"/>
      <c r="D1213" s="14"/>
      <c r="AF1213" s="228"/>
      <c r="AG1213" s="228"/>
      <c r="AH1213" s="228"/>
      <c r="AI1213" s="228"/>
      <c r="AJ1213" s="228"/>
      <c r="AL1213" s="246"/>
      <c r="AS1213" s="228"/>
      <c r="AT1213" s="228"/>
      <c r="AU1213" s="228"/>
      <c r="AV1213" s="228"/>
      <c r="AW1213" s="228"/>
      <c r="AX1213" s="228"/>
      <c r="AY1213" s="228"/>
      <c r="AZ1213" s="228"/>
    </row>
    <row r="1214" spans="3:52" x14ac:dyDescent="0.2">
      <c r="C1214" s="14"/>
      <c r="D1214" s="14"/>
      <c r="AF1214" s="228"/>
      <c r="AG1214" s="228"/>
      <c r="AH1214" s="228"/>
      <c r="AI1214" s="228"/>
      <c r="AJ1214" s="228"/>
      <c r="AL1214" s="246"/>
      <c r="AS1214" s="228"/>
      <c r="AT1214" s="228"/>
      <c r="AU1214" s="228"/>
      <c r="AV1214" s="228"/>
      <c r="AW1214" s="228"/>
      <c r="AX1214" s="228"/>
      <c r="AY1214" s="228"/>
      <c r="AZ1214" s="228"/>
    </row>
    <row r="1215" spans="3:52" x14ac:dyDescent="0.2">
      <c r="C1215" s="14"/>
      <c r="D1215" s="14"/>
      <c r="AF1215" s="228"/>
      <c r="AG1215" s="228"/>
      <c r="AH1215" s="228"/>
      <c r="AI1215" s="228"/>
      <c r="AJ1215" s="228"/>
      <c r="AL1215" s="246"/>
      <c r="AS1215" s="228"/>
      <c r="AT1215" s="228"/>
      <c r="AU1215" s="228"/>
      <c r="AV1215" s="228"/>
      <c r="AW1215" s="228"/>
      <c r="AX1215" s="228"/>
      <c r="AY1215" s="228"/>
      <c r="AZ1215" s="228"/>
    </row>
    <row r="1216" spans="3:52" x14ac:dyDescent="0.2">
      <c r="C1216" s="14"/>
      <c r="D1216" s="14"/>
      <c r="AF1216" s="228"/>
      <c r="AG1216" s="228"/>
      <c r="AH1216" s="228"/>
      <c r="AI1216" s="228"/>
      <c r="AJ1216" s="228"/>
      <c r="AL1216" s="246"/>
      <c r="AS1216" s="228"/>
      <c r="AT1216" s="228"/>
      <c r="AU1216" s="228"/>
      <c r="AV1216" s="228"/>
      <c r="AW1216" s="228"/>
      <c r="AX1216" s="228"/>
      <c r="AY1216" s="228"/>
      <c r="AZ1216" s="228"/>
    </row>
    <row r="1217" spans="3:69" x14ac:dyDescent="0.2">
      <c r="C1217" s="14"/>
      <c r="D1217" s="14"/>
      <c r="AF1217" s="228"/>
      <c r="AG1217" s="228"/>
      <c r="AH1217" s="228"/>
      <c r="AI1217" s="228"/>
      <c r="AJ1217" s="228"/>
      <c r="AL1217" s="246"/>
      <c r="AS1217" s="228"/>
      <c r="AT1217" s="228"/>
      <c r="AU1217" s="228"/>
      <c r="AV1217" s="228"/>
      <c r="AW1217" s="228"/>
      <c r="AX1217" s="228"/>
      <c r="AY1217" s="228"/>
      <c r="AZ1217" s="228"/>
    </row>
    <row r="1218" spans="3:69" x14ac:dyDescent="0.2">
      <c r="C1218" s="14"/>
      <c r="D1218" s="14"/>
      <c r="AF1218" s="228"/>
      <c r="AG1218" s="228"/>
      <c r="AH1218" s="228"/>
      <c r="AI1218" s="228"/>
      <c r="AJ1218" s="228"/>
      <c r="AL1218" s="246"/>
      <c r="AS1218" s="228"/>
      <c r="AT1218" s="228"/>
      <c r="AU1218" s="228"/>
      <c r="AV1218" s="228"/>
      <c r="AW1218" s="228"/>
      <c r="AX1218" s="228"/>
      <c r="AY1218" s="228"/>
      <c r="AZ1218" s="228"/>
    </row>
    <row r="1219" spans="3:69" x14ac:dyDescent="0.2">
      <c r="C1219" s="14"/>
      <c r="D1219" s="14"/>
      <c r="AF1219" s="228"/>
      <c r="AG1219" s="228"/>
      <c r="AH1219" s="228"/>
      <c r="AI1219" s="228"/>
      <c r="AJ1219" s="228"/>
      <c r="AL1219" s="246"/>
      <c r="AS1219" s="228"/>
      <c r="AT1219" s="228"/>
      <c r="AU1219" s="228"/>
      <c r="AV1219" s="228"/>
      <c r="AW1219" s="228"/>
      <c r="AX1219" s="228"/>
      <c r="AY1219" s="228"/>
      <c r="AZ1219" s="228"/>
    </row>
    <row r="1220" spans="3:69" x14ac:dyDescent="0.2">
      <c r="C1220" s="14"/>
      <c r="D1220" s="14"/>
      <c r="AF1220" s="228"/>
      <c r="AG1220" s="228"/>
      <c r="AH1220" s="228"/>
      <c r="AI1220" s="228"/>
      <c r="AJ1220" s="228"/>
      <c r="AL1220" s="246"/>
      <c r="AS1220" s="228"/>
      <c r="AT1220" s="228"/>
      <c r="AU1220" s="228"/>
      <c r="AV1220" s="228"/>
      <c r="AW1220" s="228"/>
      <c r="AX1220" s="228"/>
      <c r="AY1220" s="228"/>
      <c r="AZ1220" s="228"/>
    </row>
    <row r="1221" spans="3:69" x14ac:dyDescent="0.2">
      <c r="C1221" s="14"/>
      <c r="D1221" s="14"/>
      <c r="AF1221" s="228"/>
      <c r="AG1221" s="228"/>
      <c r="AH1221" s="228"/>
      <c r="AI1221" s="228"/>
      <c r="AJ1221" s="228"/>
      <c r="AL1221" s="246"/>
      <c r="AS1221" s="228"/>
      <c r="AT1221" s="228"/>
      <c r="AU1221" s="228"/>
      <c r="AV1221" s="228"/>
      <c r="AW1221" s="228"/>
      <c r="AX1221" s="228"/>
      <c r="AY1221" s="228"/>
      <c r="AZ1221" s="228"/>
    </row>
    <row r="1222" spans="3:69" x14ac:dyDescent="0.2">
      <c r="C1222" s="14"/>
      <c r="D1222" s="14"/>
      <c r="AF1222" s="228"/>
      <c r="AG1222" s="228"/>
      <c r="AH1222" s="228"/>
      <c r="AI1222" s="228"/>
      <c r="AJ1222" s="228"/>
      <c r="AL1222" s="246"/>
      <c r="AS1222" s="228"/>
      <c r="AT1222" s="228"/>
      <c r="AU1222" s="228"/>
      <c r="AV1222" s="228"/>
      <c r="AW1222" s="228"/>
      <c r="AX1222" s="228"/>
      <c r="AY1222" s="228"/>
      <c r="AZ1222" s="228"/>
    </row>
    <row r="1223" spans="3:69" x14ac:dyDescent="0.2">
      <c r="C1223" s="14"/>
      <c r="D1223" s="14"/>
      <c r="AF1223" s="228"/>
      <c r="AG1223" s="228"/>
      <c r="AH1223" s="228"/>
      <c r="AI1223" s="228"/>
      <c r="AJ1223" s="228"/>
      <c r="AL1223" s="246"/>
      <c r="AS1223" s="228"/>
      <c r="AT1223" s="228"/>
      <c r="AU1223" s="228"/>
      <c r="AV1223" s="228"/>
      <c r="AW1223" s="228"/>
      <c r="AX1223" s="228"/>
      <c r="AY1223" s="228"/>
      <c r="AZ1223" s="228"/>
    </row>
    <row r="1224" spans="3:69" x14ac:dyDescent="0.2">
      <c r="C1224" s="14"/>
      <c r="D1224" s="14"/>
      <c r="AF1224" s="228"/>
      <c r="AG1224" s="228"/>
      <c r="AH1224" s="228"/>
      <c r="AI1224" s="228"/>
      <c r="AJ1224" s="228"/>
      <c r="AL1224" s="246"/>
      <c r="AS1224" s="228"/>
      <c r="AT1224" s="228"/>
      <c r="AU1224" s="228"/>
      <c r="AV1224" s="228"/>
      <c r="AW1224" s="228"/>
      <c r="AX1224" s="228"/>
      <c r="AY1224" s="228"/>
      <c r="AZ1224" s="228"/>
    </row>
    <row r="1225" spans="3:69" x14ac:dyDescent="0.2">
      <c r="C1225" s="14"/>
      <c r="D1225" s="14"/>
      <c r="AF1225" s="228"/>
      <c r="AG1225" s="228"/>
      <c r="AH1225" s="228"/>
      <c r="AI1225" s="228"/>
      <c r="AJ1225" s="228"/>
      <c r="AL1225" s="246"/>
      <c r="AS1225" s="228"/>
      <c r="AT1225" s="228"/>
      <c r="AU1225" s="228"/>
      <c r="AV1225" s="228"/>
      <c r="AW1225" s="228"/>
      <c r="AX1225" s="228"/>
      <c r="AY1225" s="228"/>
      <c r="AZ1225" s="228"/>
    </row>
    <row r="1226" spans="3:69" x14ac:dyDescent="0.2">
      <c r="C1226" s="14"/>
      <c r="D1226" s="14"/>
      <c r="AF1226" s="228"/>
      <c r="AG1226" s="228"/>
      <c r="AH1226" s="228"/>
      <c r="AI1226" s="228"/>
      <c r="AJ1226" s="228"/>
      <c r="AL1226" s="246"/>
      <c r="AS1226" s="228"/>
      <c r="AT1226" s="228"/>
      <c r="AU1226" s="228"/>
      <c r="AV1226" s="228"/>
      <c r="AW1226" s="228"/>
      <c r="AX1226" s="228"/>
      <c r="AY1226" s="228"/>
      <c r="AZ1226" s="228"/>
    </row>
    <row r="1227" spans="3:69" x14ac:dyDescent="0.2">
      <c r="C1227" s="14"/>
      <c r="D1227" s="14"/>
      <c r="AF1227" s="228"/>
      <c r="AG1227" s="228"/>
      <c r="AH1227" s="228"/>
      <c r="AI1227" s="228"/>
      <c r="AJ1227" s="228"/>
      <c r="AL1227" s="246"/>
      <c r="AS1227" s="228"/>
      <c r="AT1227" s="228"/>
      <c r="AU1227" s="228"/>
      <c r="AV1227" s="228"/>
      <c r="AW1227" s="228"/>
      <c r="AX1227" s="228"/>
      <c r="AY1227" s="228"/>
      <c r="AZ1227" s="228"/>
      <c r="BA1227" s="228"/>
      <c r="BB1227" s="228"/>
      <c r="BC1227" s="228"/>
      <c r="BD1227" s="228"/>
      <c r="BE1227" s="228"/>
      <c r="BF1227" s="228"/>
      <c r="BG1227" s="228"/>
      <c r="BH1227" s="228"/>
      <c r="BI1227" s="228"/>
      <c r="BJ1227" s="228"/>
      <c r="BK1227" s="228"/>
      <c r="BL1227" s="228"/>
      <c r="BM1227" s="228"/>
      <c r="BN1227" s="228"/>
      <c r="BO1227" s="228"/>
      <c r="BP1227" s="228"/>
      <c r="BQ1227" s="228"/>
    </row>
    <row r="1228" spans="3:69" x14ac:dyDescent="0.2">
      <c r="C1228" s="14"/>
      <c r="D1228" s="14"/>
      <c r="AF1228" s="228"/>
      <c r="AG1228" s="228"/>
      <c r="AH1228" s="228"/>
      <c r="AI1228" s="228"/>
      <c r="AJ1228" s="228"/>
      <c r="AL1228" s="246"/>
      <c r="AS1228" s="228"/>
      <c r="AT1228" s="228"/>
      <c r="AU1228" s="228"/>
      <c r="AV1228" s="228"/>
      <c r="AW1228" s="228"/>
      <c r="AX1228" s="228"/>
      <c r="AY1228" s="228"/>
      <c r="AZ1228" s="228"/>
    </row>
    <row r="1229" spans="3:69" x14ac:dyDescent="0.2">
      <c r="C1229" s="14"/>
      <c r="D1229" s="14"/>
      <c r="AF1229" s="228"/>
      <c r="AG1229" s="228"/>
      <c r="AH1229" s="228"/>
      <c r="AI1229" s="228"/>
      <c r="AJ1229" s="228"/>
      <c r="AL1229" s="246"/>
      <c r="AS1229" s="228"/>
      <c r="AT1229" s="228"/>
      <c r="AU1229" s="228"/>
      <c r="AV1229" s="228"/>
      <c r="AW1229" s="228"/>
      <c r="AX1229" s="228"/>
      <c r="AY1229" s="228"/>
      <c r="AZ1229" s="228"/>
    </row>
    <row r="1230" spans="3:69" x14ac:dyDescent="0.2">
      <c r="C1230" s="14"/>
      <c r="D1230" s="14"/>
      <c r="AF1230" s="228"/>
      <c r="AG1230" s="228"/>
      <c r="AH1230" s="228"/>
      <c r="AI1230" s="228"/>
      <c r="AJ1230" s="228"/>
      <c r="AL1230" s="246"/>
      <c r="AS1230" s="228"/>
      <c r="AT1230" s="228"/>
      <c r="AU1230" s="228"/>
      <c r="AV1230" s="228"/>
      <c r="AW1230" s="228"/>
      <c r="AX1230" s="228"/>
      <c r="AY1230" s="228"/>
      <c r="AZ1230" s="228"/>
    </row>
    <row r="1231" spans="3:69" x14ac:dyDescent="0.2">
      <c r="C1231" s="14"/>
      <c r="D1231" s="14"/>
      <c r="AF1231" s="228"/>
      <c r="AG1231" s="228"/>
      <c r="AH1231" s="228"/>
      <c r="AI1231" s="228"/>
      <c r="AJ1231" s="228"/>
      <c r="AL1231" s="246"/>
      <c r="AS1231" s="228"/>
      <c r="AT1231" s="228"/>
      <c r="AU1231" s="228"/>
      <c r="AV1231" s="228"/>
      <c r="AW1231" s="228"/>
      <c r="AX1231" s="228"/>
      <c r="AY1231" s="228"/>
      <c r="AZ1231" s="228"/>
    </row>
    <row r="1232" spans="3:69" x14ac:dyDescent="0.2">
      <c r="C1232" s="14"/>
      <c r="D1232" s="14"/>
      <c r="AF1232" s="228"/>
      <c r="AG1232" s="228"/>
      <c r="AH1232" s="228"/>
      <c r="AI1232" s="228"/>
      <c r="AJ1232" s="228"/>
      <c r="AL1232" s="246"/>
      <c r="AS1232" s="228"/>
      <c r="AT1232" s="228"/>
      <c r="AU1232" s="228"/>
      <c r="AV1232" s="228"/>
      <c r="AW1232" s="228"/>
      <c r="AX1232" s="228"/>
      <c r="AY1232" s="228"/>
      <c r="AZ1232" s="228"/>
    </row>
    <row r="1233" spans="3:69" x14ac:dyDescent="0.2">
      <c r="C1233" s="14"/>
      <c r="D1233" s="14"/>
      <c r="AF1233" s="228"/>
      <c r="AG1233" s="228"/>
      <c r="AH1233" s="228"/>
      <c r="AI1233" s="228"/>
      <c r="AJ1233" s="228"/>
      <c r="AL1233" s="246"/>
      <c r="AS1233" s="228"/>
      <c r="AT1233" s="228"/>
      <c r="AU1233" s="228"/>
      <c r="AV1233" s="228"/>
      <c r="AW1233" s="228"/>
      <c r="AX1233" s="228"/>
      <c r="AY1233" s="228"/>
      <c r="AZ1233" s="228"/>
    </row>
    <row r="1234" spans="3:69" x14ac:dyDescent="0.2">
      <c r="C1234" s="14"/>
      <c r="D1234" s="14"/>
      <c r="AF1234" s="228"/>
      <c r="AG1234" s="228"/>
      <c r="AH1234" s="228"/>
      <c r="AI1234" s="228"/>
      <c r="AJ1234" s="228"/>
      <c r="AL1234" s="246"/>
      <c r="AS1234" s="228"/>
      <c r="AT1234" s="228"/>
      <c r="AU1234" s="228"/>
      <c r="AV1234" s="228"/>
      <c r="AW1234" s="228"/>
      <c r="AX1234" s="228"/>
      <c r="AY1234" s="228"/>
      <c r="AZ1234" s="228"/>
    </row>
    <row r="1235" spans="3:69" x14ac:dyDescent="0.2">
      <c r="C1235" s="14"/>
      <c r="D1235" s="14"/>
      <c r="AF1235" s="228"/>
      <c r="AG1235" s="228"/>
      <c r="AH1235" s="228"/>
      <c r="AI1235" s="228"/>
      <c r="AJ1235" s="228"/>
      <c r="AL1235" s="246"/>
      <c r="AS1235" s="228"/>
      <c r="AT1235" s="228"/>
      <c r="AU1235" s="228"/>
      <c r="AV1235" s="228"/>
      <c r="AW1235" s="228"/>
      <c r="AX1235" s="228"/>
      <c r="AY1235" s="228"/>
      <c r="AZ1235" s="228"/>
    </row>
    <row r="1236" spans="3:69" x14ac:dyDescent="0.2">
      <c r="C1236" s="14"/>
      <c r="D1236" s="14"/>
      <c r="AF1236" s="228"/>
      <c r="AG1236" s="228"/>
      <c r="AH1236" s="228"/>
      <c r="AI1236" s="228"/>
      <c r="AJ1236" s="228"/>
      <c r="AL1236" s="246"/>
      <c r="AS1236" s="228"/>
      <c r="AT1236" s="228"/>
      <c r="AU1236" s="228"/>
      <c r="AV1236" s="228"/>
      <c r="AW1236" s="228"/>
      <c r="AX1236" s="228"/>
      <c r="AY1236" s="228"/>
      <c r="AZ1236" s="228"/>
    </row>
    <row r="1237" spans="3:69" x14ac:dyDescent="0.2">
      <c r="C1237" s="14"/>
      <c r="D1237" s="14"/>
      <c r="AF1237" s="228"/>
      <c r="AG1237" s="228"/>
      <c r="AH1237" s="228"/>
      <c r="AI1237" s="228"/>
      <c r="AJ1237" s="228"/>
      <c r="AL1237" s="246"/>
      <c r="AS1237" s="228"/>
      <c r="AT1237" s="228"/>
      <c r="AU1237" s="228"/>
      <c r="AV1237" s="228"/>
      <c r="AW1237" s="228"/>
      <c r="AX1237" s="228"/>
      <c r="AY1237" s="228"/>
      <c r="AZ1237" s="228"/>
    </row>
    <row r="1238" spans="3:69" x14ac:dyDescent="0.2">
      <c r="C1238" s="14"/>
      <c r="D1238" s="14"/>
      <c r="AF1238" s="228"/>
      <c r="AG1238" s="228"/>
      <c r="AH1238" s="228"/>
      <c r="AI1238" s="228"/>
      <c r="AJ1238" s="228"/>
      <c r="AL1238" s="246"/>
      <c r="AS1238" s="228"/>
      <c r="AT1238" s="228"/>
      <c r="AU1238" s="228"/>
      <c r="AV1238" s="228"/>
      <c r="AW1238" s="228"/>
      <c r="AX1238" s="228"/>
      <c r="AY1238" s="228"/>
      <c r="AZ1238" s="228"/>
    </row>
    <row r="1239" spans="3:69" x14ac:dyDescent="0.2">
      <c r="C1239" s="14"/>
      <c r="D1239" s="14"/>
      <c r="AF1239" s="228"/>
      <c r="AG1239" s="228"/>
      <c r="AH1239" s="228"/>
      <c r="AI1239" s="228"/>
      <c r="AJ1239" s="228"/>
      <c r="AL1239" s="246"/>
      <c r="AS1239" s="228"/>
      <c r="AT1239" s="228"/>
      <c r="AU1239" s="228"/>
      <c r="AV1239" s="228"/>
      <c r="AW1239" s="228"/>
      <c r="AX1239" s="228"/>
      <c r="AY1239" s="228"/>
      <c r="AZ1239" s="228"/>
    </row>
    <row r="1240" spans="3:69" x14ac:dyDescent="0.2">
      <c r="C1240" s="14"/>
      <c r="D1240" s="14"/>
      <c r="AF1240" s="228"/>
      <c r="AG1240" s="228"/>
      <c r="AH1240" s="228"/>
      <c r="AI1240" s="228"/>
      <c r="AJ1240" s="228"/>
      <c r="AL1240" s="246"/>
      <c r="AS1240" s="228"/>
      <c r="AT1240" s="228"/>
      <c r="AU1240" s="228"/>
      <c r="AV1240" s="228"/>
      <c r="AW1240" s="228"/>
      <c r="AX1240" s="228"/>
      <c r="AY1240" s="228"/>
      <c r="AZ1240" s="228"/>
    </row>
    <row r="1241" spans="3:69" x14ac:dyDescent="0.2">
      <c r="C1241" s="14"/>
      <c r="D1241" s="14"/>
      <c r="AF1241" s="228"/>
      <c r="AG1241" s="228"/>
      <c r="AH1241" s="228"/>
      <c r="AI1241" s="228"/>
      <c r="AJ1241" s="228"/>
      <c r="AL1241" s="246"/>
      <c r="AS1241" s="228"/>
      <c r="AT1241" s="228"/>
      <c r="AU1241" s="228"/>
      <c r="AV1241" s="228"/>
      <c r="AW1241" s="228"/>
      <c r="AX1241" s="228"/>
      <c r="AY1241" s="228"/>
      <c r="AZ1241" s="228"/>
    </row>
    <row r="1242" spans="3:69" x14ac:dyDescent="0.2">
      <c r="C1242" s="14"/>
      <c r="D1242" s="14"/>
      <c r="AF1242" s="228"/>
      <c r="AG1242" s="228"/>
      <c r="AH1242" s="228"/>
      <c r="AI1242" s="228"/>
      <c r="AJ1242" s="228"/>
      <c r="AL1242" s="246"/>
      <c r="AS1242" s="228"/>
      <c r="AT1242" s="228"/>
      <c r="AU1242" s="228"/>
      <c r="AV1242" s="228"/>
      <c r="AW1242" s="228"/>
      <c r="AX1242" s="228"/>
      <c r="AY1242" s="228"/>
      <c r="AZ1242" s="228"/>
    </row>
    <row r="1243" spans="3:69" x14ac:dyDescent="0.2">
      <c r="C1243" s="14"/>
      <c r="D1243" s="14"/>
      <c r="AF1243" s="228"/>
      <c r="AG1243" s="228"/>
      <c r="AH1243" s="228"/>
      <c r="AI1243" s="228"/>
      <c r="AJ1243" s="228"/>
      <c r="AL1243" s="246"/>
      <c r="AS1243" s="228"/>
      <c r="AT1243" s="228"/>
      <c r="AU1243" s="228"/>
      <c r="AV1243" s="228"/>
      <c r="AW1243" s="228"/>
      <c r="AX1243" s="228"/>
      <c r="AY1243" s="228"/>
      <c r="AZ1243" s="228"/>
    </row>
    <row r="1244" spans="3:69" x14ac:dyDescent="0.2">
      <c r="C1244" s="14"/>
      <c r="D1244" s="14"/>
      <c r="AF1244" s="228"/>
      <c r="AG1244" s="228"/>
      <c r="AH1244" s="228"/>
      <c r="AI1244" s="228"/>
      <c r="AJ1244" s="228"/>
      <c r="AL1244" s="246"/>
      <c r="AS1244" s="228"/>
      <c r="AT1244" s="228"/>
      <c r="AU1244" s="228"/>
      <c r="AV1244" s="228"/>
      <c r="AW1244" s="228"/>
      <c r="AX1244" s="228"/>
      <c r="AY1244" s="228"/>
      <c r="AZ1244" s="228"/>
      <c r="BA1244" s="228"/>
      <c r="BB1244" s="228"/>
      <c r="BC1244" s="228"/>
      <c r="BD1244" s="228"/>
      <c r="BE1244" s="228"/>
      <c r="BF1244" s="228"/>
      <c r="BG1244" s="228"/>
      <c r="BH1244" s="228"/>
      <c r="BI1244" s="228"/>
      <c r="BJ1244" s="228"/>
      <c r="BK1244" s="228"/>
      <c r="BL1244" s="228"/>
      <c r="BM1244" s="228"/>
      <c r="BN1244" s="228"/>
      <c r="BO1244" s="228"/>
      <c r="BP1244" s="228"/>
      <c r="BQ1244" s="228"/>
    </row>
    <row r="1245" spans="3:69" x14ac:dyDescent="0.2">
      <c r="C1245" s="14"/>
      <c r="D1245" s="14"/>
      <c r="AF1245" s="228"/>
      <c r="AG1245" s="228"/>
      <c r="AH1245" s="228"/>
      <c r="AI1245" s="228"/>
      <c r="AJ1245" s="228"/>
      <c r="AL1245" s="246"/>
      <c r="AS1245" s="228"/>
      <c r="AT1245" s="228"/>
      <c r="AU1245" s="228"/>
      <c r="AV1245" s="228"/>
      <c r="AW1245" s="228"/>
      <c r="AX1245" s="228"/>
      <c r="AY1245" s="228"/>
      <c r="AZ1245" s="228"/>
    </row>
    <row r="1246" spans="3:69" x14ac:dyDescent="0.2">
      <c r="C1246" s="14"/>
      <c r="D1246" s="14"/>
      <c r="AF1246" s="228"/>
      <c r="AG1246" s="228"/>
      <c r="AH1246" s="228"/>
      <c r="AI1246" s="228"/>
      <c r="AJ1246" s="228"/>
      <c r="AL1246" s="246"/>
      <c r="AS1246" s="228"/>
      <c r="AT1246" s="228"/>
      <c r="AU1246" s="228"/>
      <c r="AV1246" s="228"/>
      <c r="AW1246" s="228"/>
      <c r="AX1246" s="228"/>
      <c r="AY1246" s="228"/>
      <c r="AZ1246" s="228"/>
    </row>
    <row r="1247" spans="3:69" x14ac:dyDescent="0.2">
      <c r="C1247" s="14"/>
      <c r="D1247" s="14"/>
      <c r="AF1247" s="228"/>
      <c r="AG1247" s="228"/>
      <c r="AH1247" s="228"/>
      <c r="AI1247" s="228"/>
      <c r="AJ1247" s="228"/>
      <c r="AL1247" s="246"/>
      <c r="AS1247" s="228"/>
      <c r="AT1247" s="228"/>
      <c r="AU1247" s="228"/>
      <c r="AV1247" s="228"/>
      <c r="AW1247" s="228"/>
      <c r="AX1247" s="228"/>
      <c r="AY1247" s="228"/>
      <c r="AZ1247" s="228"/>
    </row>
    <row r="1248" spans="3:69" x14ac:dyDescent="0.2">
      <c r="C1248" s="14"/>
      <c r="D1248" s="14"/>
      <c r="AF1248" s="228"/>
      <c r="AG1248" s="228"/>
      <c r="AH1248" s="228"/>
      <c r="AI1248" s="228"/>
      <c r="AJ1248" s="228"/>
      <c r="AL1248" s="246"/>
      <c r="AS1248" s="228"/>
      <c r="AT1248" s="228"/>
      <c r="AU1248" s="228"/>
      <c r="AV1248" s="228"/>
      <c r="AW1248" s="228"/>
      <c r="AX1248" s="228"/>
      <c r="AY1248" s="228"/>
      <c r="AZ1248" s="228"/>
    </row>
    <row r="1249" spans="3:69" x14ac:dyDescent="0.2">
      <c r="C1249" s="14"/>
      <c r="D1249" s="14"/>
      <c r="AF1249" s="228"/>
      <c r="AG1249" s="228"/>
      <c r="AH1249" s="228"/>
      <c r="AI1249" s="228"/>
      <c r="AJ1249" s="228"/>
      <c r="AL1249" s="246"/>
      <c r="AS1249" s="228"/>
      <c r="AT1249" s="228"/>
      <c r="AU1249" s="228"/>
      <c r="AV1249" s="228"/>
      <c r="AW1249" s="228"/>
      <c r="AX1249" s="228"/>
      <c r="AY1249" s="228"/>
      <c r="AZ1249" s="228"/>
    </row>
    <row r="1250" spans="3:69" x14ac:dyDescent="0.2">
      <c r="C1250" s="14"/>
      <c r="D1250" s="14"/>
      <c r="AF1250" s="228"/>
      <c r="AG1250" s="228"/>
      <c r="AH1250" s="228"/>
      <c r="AI1250" s="228"/>
      <c r="AJ1250" s="228"/>
      <c r="AL1250" s="246"/>
      <c r="AS1250" s="228"/>
      <c r="AT1250" s="228"/>
      <c r="AU1250" s="228"/>
      <c r="AV1250" s="228"/>
      <c r="AW1250" s="228"/>
      <c r="AX1250" s="228"/>
      <c r="AY1250" s="228"/>
      <c r="AZ1250" s="228"/>
    </row>
    <row r="1251" spans="3:69" x14ac:dyDescent="0.2">
      <c r="C1251" s="14"/>
      <c r="D1251" s="14"/>
      <c r="AF1251" s="228"/>
      <c r="AG1251" s="228"/>
      <c r="AH1251" s="228"/>
      <c r="AI1251" s="228"/>
      <c r="AJ1251" s="228"/>
      <c r="AL1251" s="246"/>
      <c r="AS1251" s="228"/>
      <c r="AT1251" s="228"/>
      <c r="AU1251" s="228"/>
      <c r="AV1251" s="228"/>
      <c r="AW1251" s="228"/>
      <c r="AX1251" s="228"/>
      <c r="AY1251" s="228"/>
      <c r="AZ1251" s="228"/>
    </row>
    <row r="1252" spans="3:69" x14ac:dyDescent="0.2">
      <c r="C1252" s="14"/>
      <c r="D1252" s="14"/>
      <c r="AF1252" s="228"/>
      <c r="AG1252" s="228"/>
      <c r="AH1252" s="228"/>
      <c r="AI1252" s="228"/>
      <c r="AJ1252" s="228"/>
      <c r="AL1252" s="246"/>
      <c r="AS1252" s="228"/>
      <c r="AT1252" s="228"/>
      <c r="AU1252" s="228"/>
      <c r="AV1252" s="228"/>
      <c r="AW1252" s="228"/>
      <c r="AX1252" s="228"/>
      <c r="AY1252" s="228"/>
      <c r="AZ1252" s="228"/>
    </row>
    <row r="1253" spans="3:69" x14ac:dyDescent="0.2">
      <c r="C1253" s="14"/>
      <c r="D1253" s="14"/>
      <c r="AF1253" s="228"/>
      <c r="AG1253" s="228"/>
      <c r="AH1253" s="228"/>
      <c r="AI1253" s="228"/>
      <c r="AJ1253" s="228"/>
      <c r="AL1253" s="246"/>
      <c r="AS1253" s="228"/>
      <c r="AT1253" s="228"/>
      <c r="AU1253" s="228"/>
      <c r="AV1253" s="228"/>
      <c r="AW1253" s="228"/>
      <c r="AX1253" s="228"/>
      <c r="AY1253" s="228"/>
      <c r="AZ1253" s="228"/>
      <c r="BA1253" s="228"/>
      <c r="BB1253" s="228"/>
      <c r="BC1253" s="228"/>
      <c r="BD1253" s="228"/>
      <c r="BE1253" s="228"/>
      <c r="BF1253" s="228"/>
      <c r="BG1253" s="228"/>
      <c r="BH1253" s="228"/>
      <c r="BI1253" s="228"/>
      <c r="BJ1253" s="228"/>
      <c r="BK1253" s="228"/>
      <c r="BL1253" s="228"/>
      <c r="BM1253" s="228"/>
      <c r="BN1253" s="228"/>
      <c r="BO1253" s="228"/>
      <c r="BP1253" s="228"/>
      <c r="BQ1253" s="228"/>
    </row>
    <row r="1254" spans="3:69" x14ac:dyDescent="0.2">
      <c r="C1254" s="14"/>
      <c r="D1254" s="14"/>
      <c r="AF1254" s="228"/>
      <c r="AG1254" s="228"/>
      <c r="AH1254" s="228"/>
      <c r="AI1254" s="228"/>
      <c r="AJ1254" s="228"/>
      <c r="AL1254" s="246"/>
      <c r="AS1254" s="228"/>
      <c r="AT1254" s="228"/>
      <c r="AU1254" s="228"/>
      <c r="AV1254" s="228"/>
      <c r="AW1254" s="228"/>
      <c r="AX1254" s="228"/>
      <c r="AY1254" s="228"/>
      <c r="AZ1254" s="228"/>
    </row>
    <row r="1255" spans="3:69" x14ac:dyDescent="0.2">
      <c r="C1255" s="14"/>
      <c r="D1255" s="14"/>
      <c r="AF1255" s="228"/>
      <c r="AG1255" s="228"/>
      <c r="AH1255" s="228"/>
      <c r="AI1255" s="228"/>
      <c r="AJ1255" s="228"/>
      <c r="AL1255" s="246"/>
      <c r="AS1255" s="228"/>
      <c r="AT1255" s="228"/>
      <c r="AU1255" s="228"/>
      <c r="AV1255" s="228"/>
      <c r="AW1255" s="228"/>
      <c r="AX1255" s="228"/>
      <c r="AY1255" s="228"/>
      <c r="AZ1255" s="228"/>
    </row>
    <row r="1256" spans="3:69" x14ac:dyDescent="0.2">
      <c r="C1256" s="14"/>
      <c r="D1256" s="14"/>
      <c r="AF1256" s="228"/>
      <c r="AG1256" s="228"/>
      <c r="AH1256" s="228"/>
      <c r="AI1256" s="228"/>
      <c r="AJ1256" s="228"/>
      <c r="AL1256" s="246"/>
      <c r="AS1256" s="228"/>
      <c r="AT1256" s="228"/>
      <c r="AU1256" s="228"/>
      <c r="AV1256" s="228"/>
      <c r="AW1256" s="228"/>
      <c r="AX1256" s="228"/>
      <c r="AY1256" s="228"/>
      <c r="AZ1256" s="228"/>
    </row>
    <row r="1257" spans="3:69" x14ac:dyDescent="0.2">
      <c r="C1257" s="14"/>
      <c r="D1257" s="14"/>
      <c r="AF1257" s="228"/>
      <c r="AG1257" s="228"/>
      <c r="AH1257" s="228"/>
      <c r="AI1257" s="228"/>
      <c r="AJ1257" s="228"/>
      <c r="AL1257" s="246"/>
      <c r="AS1257" s="228"/>
      <c r="AT1257" s="228"/>
      <c r="AU1257" s="228"/>
      <c r="AV1257" s="228"/>
      <c r="AW1257" s="228"/>
      <c r="AX1257" s="228"/>
      <c r="AY1257" s="228"/>
      <c r="AZ1257" s="228"/>
    </row>
    <row r="1258" spans="3:69" x14ac:dyDescent="0.2">
      <c r="C1258" s="14"/>
      <c r="D1258" s="14"/>
      <c r="AF1258" s="228"/>
      <c r="AG1258" s="228"/>
      <c r="AH1258" s="228"/>
      <c r="AI1258" s="228"/>
      <c r="AJ1258" s="228"/>
      <c r="AL1258" s="246"/>
      <c r="AS1258" s="228"/>
      <c r="AT1258" s="228"/>
      <c r="AU1258" s="228"/>
      <c r="AV1258" s="228"/>
      <c r="AW1258" s="228"/>
      <c r="AX1258" s="228"/>
      <c r="AY1258" s="228"/>
      <c r="AZ1258" s="228"/>
    </row>
    <row r="1259" spans="3:69" x14ac:dyDescent="0.2">
      <c r="C1259" s="14"/>
      <c r="D1259" s="14"/>
      <c r="AF1259" s="228"/>
      <c r="AG1259" s="228"/>
      <c r="AH1259" s="228"/>
      <c r="AI1259" s="228"/>
      <c r="AJ1259" s="228"/>
      <c r="AL1259" s="246"/>
      <c r="AS1259" s="228"/>
      <c r="AT1259" s="228"/>
      <c r="AU1259" s="228"/>
      <c r="AV1259" s="228"/>
      <c r="AW1259" s="228"/>
      <c r="AX1259" s="228"/>
      <c r="AY1259" s="228"/>
      <c r="AZ1259" s="228"/>
    </row>
    <row r="1260" spans="3:69" x14ac:dyDescent="0.2">
      <c r="C1260" s="14"/>
      <c r="D1260" s="14"/>
      <c r="AF1260" s="228"/>
      <c r="AG1260" s="228"/>
      <c r="AH1260" s="228"/>
      <c r="AI1260" s="228"/>
      <c r="AJ1260" s="228"/>
      <c r="AL1260" s="246"/>
      <c r="AS1260" s="228"/>
      <c r="AT1260" s="228"/>
      <c r="AU1260" s="228"/>
      <c r="AV1260" s="228"/>
      <c r="AW1260" s="228"/>
      <c r="AX1260" s="228"/>
      <c r="AY1260" s="228"/>
      <c r="AZ1260" s="228"/>
    </row>
    <row r="1261" spans="3:69" x14ac:dyDescent="0.2">
      <c r="C1261" s="14"/>
      <c r="D1261" s="14"/>
      <c r="AF1261" s="228"/>
      <c r="AG1261" s="228"/>
      <c r="AH1261" s="228"/>
      <c r="AI1261" s="228"/>
      <c r="AJ1261" s="228"/>
      <c r="AL1261" s="246"/>
      <c r="AS1261" s="228"/>
      <c r="AT1261" s="228"/>
      <c r="AU1261" s="228"/>
      <c r="AV1261" s="228"/>
      <c r="AW1261" s="228"/>
      <c r="AX1261" s="228"/>
      <c r="AY1261" s="228"/>
      <c r="AZ1261" s="228"/>
    </row>
    <row r="1262" spans="3:69" x14ac:dyDescent="0.2">
      <c r="C1262" s="14"/>
      <c r="D1262" s="14"/>
      <c r="AF1262" s="228"/>
      <c r="AG1262" s="228"/>
      <c r="AH1262" s="228"/>
      <c r="AI1262" s="228"/>
      <c r="AJ1262" s="228"/>
      <c r="AL1262" s="246"/>
      <c r="AS1262" s="228"/>
      <c r="AT1262" s="228"/>
      <c r="AU1262" s="228"/>
      <c r="AV1262" s="228"/>
      <c r="AW1262" s="228"/>
      <c r="AX1262" s="228"/>
      <c r="AY1262" s="228"/>
      <c r="AZ1262" s="228"/>
    </row>
    <row r="1263" spans="3:69" x14ac:dyDescent="0.2">
      <c r="C1263" s="14"/>
      <c r="D1263" s="14"/>
      <c r="AF1263" s="228"/>
      <c r="AG1263" s="228"/>
      <c r="AH1263" s="228"/>
      <c r="AI1263" s="228"/>
      <c r="AJ1263" s="228"/>
      <c r="AL1263" s="246"/>
      <c r="AS1263" s="228"/>
      <c r="AT1263" s="228"/>
      <c r="AU1263" s="228"/>
      <c r="AV1263" s="228"/>
      <c r="AW1263" s="228"/>
      <c r="AX1263" s="228"/>
      <c r="AY1263" s="228"/>
      <c r="AZ1263" s="228"/>
    </row>
    <row r="1264" spans="3:69" x14ac:dyDescent="0.2">
      <c r="C1264" s="14"/>
      <c r="D1264" s="14"/>
      <c r="AF1264" s="228"/>
      <c r="AG1264" s="228"/>
      <c r="AH1264" s="228"/>
      <c r="AI1264" s="228"/>
      <c r="AJ1264" s="228"/>
      <c r="AL1264" s="246"/>
      <c r="AS1264" s="228"/>
      <c r="AT1264" s="228"/>
      <c r="AU1264" s="228"/>
      <c r="AV1264" s="228"/>
      <c r="AW1264" s="228"/>
      <c r="AX1264" s="228"/>
      <c r="AY1264" s="228"/>
      <c r="AZ1264" s="228"/>
    </row>
    <row r="1265" spans="3:52" x14ac:dyDescent="0.2">
      <c r="C1265" s="14"/>
      <c r="D1265" s="14"/>
      <c r="AF1265" s="228"/>
      <c r="AG1265" s="228"/>
      <c r="AH1265" s="228"/>
      <c r="AI1265" s="228"/>
      <c r="AJ1265" s="228"/>
      <c r="AL1265" s="246"/>
      <c r="AS1265" s="228"/>
      <c r="AT1265" s="228"/>
      <c r="AU1265" s="228"/>
      <c r="AV1265" s="228"/>
      <c r="AW1265" s="228"/>
      <c r="AX1265" s="228"/>
      <c r="AY1265" s="228"/>
      <c r="AZ1265" s="228"/>
    </row>
    <row r="1266" spans="3:52" x14ac:dyDescent="0.2">
      <c r="C1266" s="14"/>
      <c r="D1266" s="14"/>
      <c r="AF1266" s="228"/>
      <c r="AG1266" s="228"/>
      <c r="AH1266" s="228"/>
      <c r="AI1266" s="228"/>
      <c r="AJ1266" s="228"/>
      <c r="AL1266" s="246"/>
      <c r="AS1266" s="228"/>
      <c r="AT1266" s="228"/>
      <c r="AU1266" s="228"/>
      <c r="AV1266" s="228"/>
      <c r="AW1266" s="228"/>
      <c r="AX1266" s="228"/>
      <c r="AY1266" s="228"/>
      <c r="AZ1266" s="228"/>
    </row>
    <row r="1267" spans="3:52" x14ac:dyDescent="0.2">
      <c r="C1267" s="14"/>
      <c r="D1267" s="14"/>
      <c r="AF1267" s="228"/>
      <c r="AG1267" s="228"/>
      <c r="AH1267" s="228"/>
      <c r="AI1267" s="228"/>
      <c r="AJ1267" s="228"/>
      <c r="AL1267" s="246"/>
      <c r="AS1267" s="228"/>
      <c r="AT1267" s="228"/>
      <c r="AU1267" s="228"/>
      <c r="AV1267" s="228"/>
      <c r="AW1267" s="228"/>
      <c r="AX1267" s="228"/>
      <c r="AY1267" s="228"/>
      <c r="AZ1267" s="228"/>
    </row>
    <row r="1268" spans="3:52" x14ac:dyDescent="0.2">
      <c r="C1268" s="14"/>
      <c r="D1268" s="14"/>
      <c r="AF1268" s="228"/>
      <c r="AG1268" s="228"/>
      <c r="AH1268" s="228"/>
      <c r="AI1268" s="228"/>
      <c r="AJ1268" s="228"/>
      <c r="AL1268" s="246"/>
      <c r="AS1268" s="228"/>
      <c r="AT1268" s="228"/>
      <c r="AU1268" s="228"/>
      <c r="AV1268" s="228"/>
      <c r="AW1268" s="228"/>
      <c r="AX1268" s="228"/>
      <c r="AY1268" s="228"/>
      <c r="AZ1268" s="228"/>
    </row>
    <row r="1269" spans="3:52" x14ac:dyDescent="0.2">
      <c r="C1269" s="14"/>
      <c r="D1269" s="14"/>
      <c r="AF1269" s="228"/>
      <c r="AG1269" s="228"/>
      <c r="AH1269" s="228"/>
      <c r="AI1269" s="228"/>
      <c r="AJ1269" s="228"/>
      <c r="AL1269" s="246"/>
      <c r="AS1269" s="228"/>
      <c r="AT1269" s="228"/>
      <c r="AU1269" s="228"/>
      <c r="AV1269" s="228"/>
      <c r="AW1269" s="228"/>
      <c r="AX1269" s="228"/>
      <c r="AY1269" s="228"/>
      <c r="AZ1269" s="228"/>
    </row>
    <row r="1270" spans="3:52" x14ac:dyDescent="0.2">
      <c r="C1270" s="14"/>
      <c r="D1270" s="14"/>
      <c r="AF1270" s="228"/>
      <c r="AG1270" s="228"/>
      <c r="AH1270" s="228"/>
      <c r="AI1270" s="228"/>
      <c r="AJ1270" s="228"/>
      <c r="AL1270" s="246"/>
      <c r="AS1270" s="228"/>
      <c r="AT1270" s="228"/>
      <c r="AU1270" s="228"/>
      <c r="AV1270" s="228"/>
      <c r="AW1270" s="228"/>
      <c r="AX1270" s="228"/>
      <c r="AY1270" s="228"/>
      <c r="AZ1270" s="228"/>
    </row>
    <row r="1271" spans="3:52" x14ac:dyDescent="0.2">
      <c r="C1271" s="14"/>
      <c r="D1271" s="14"/>
      <c r="AF1271" s="228"/>
      <c r="AG1271" s="228"/>
      <c r="AH1271" s="228"/>
      <c r="AI1271" s="228"/>
      <c r="AJ1271" s="228"/>
      <c r="AL1271" s="246"/>
      <c r="AS1271" s="228"/>
      <c r="AT1271" s="228"/>
      <c r="AU1271" s="228"/>
      <c r="AV1271" s="228"/>
      <c r="AW1271" s="228"/>
      <c r="AX1271" s="228"/>
      <c r="AY1271" s="228"/>
      <c r="AZ1271" s="228"/>
    </row>
    <row r="1272" spans="3:52" x14ac:dyDescent="0.2">
      <c r="C1272" s="14"/>
      <c r="D1272" s="14"/>
      <c r="AF1272" s="228"/>
      <c r="AG1272" s="228"/>
      <c r="AH1272" s="228"/>
      <c r="AI1272" s="228"/>
      <c r="AJ1272" s="228"/>
      <c r="AL1272" s="246"/>
      <c r="AS1272" s="228"/>
      <c r="AT1272" s="228"/>
      <c r="AU1272" s="228"/>
      <c r="AV1272" s="228"/>
      <c r="AW1272" s="228"/>
      <c r="AX1272" s="228"/>
      <c r="AY1272" s="228"/>
      <c r="AZ1272" s="228"/>
    </row>
    <row r="1273" spans="3:52" x14ac:dyDescent="0.2">
      <c r="C1273" s="14"/>
      <c r="D1273" s="14"/>
      <c r="AF1273" s="228"/>
      <c r="AG1273" s="228"/>
      <c r="AH1273" s="228"/>
      <c r="AI1273" s="228"/>
      <c r="AJ1273" s="228"/>
      <c r="AL1273" s="246"/>
      <c r="AS1273" s="228"/>
      <c r="AT1273" s="228"/>
      <c r="AU1273" s="228"/>
      <c r="AV1273" s="228"/>
      <c r="AW1273" s="228"/>
      <c r="AX1273" s="228"/>
      <c r="AY1273" s="228"/>
      <c r="AZ1273" s="228"/>
    </row>
    <row r="1274" spans="3:52" x14ac:dyDescent="0.2">
      <c r="C1274" s="14"/>
      <c r="D1274" s="14"/>
      <c r="AF1274" s="228"/>
      <c r="AG1274" s="228"/>
      <c r="AH1274" s="228"/>
      <c r="AI1274" s="228"/>
      <c r="AJ1274" s="228"/>
      <c r="AL1274" s="246"/>
      <c r="AS1274" s="228"/>
      <c r="AT1274" s="228"/>
      <c r="AU1274" s="228"/>
      <c r="AV1274" s="228"/>
      <c r="AW1274" s="228"/>
      <c r="AX1274" s="228"/>
      <c r="AY1274" s="228"/>
      <c r="AZ1274" s="228"/>
    </row>
    <row r="1275" spans="3:52" x14ac:dyDescent="0.2">
      <c r="C1275" s="14"/>
      <c r="D1275" s="14"/>
      <c r="AF1275" s="228"/>
      <c r="AG1275" s="228"/>
      <c r="AH1275" s="228"/>
      <c r="AI1275" s="228"/>
      <c r="AJ1275" s="228"/>
      <c r="AL1275" s="246"/>
      <c r="AS1275" s="228"/>
      <c r="AT1275" s="228"/>
      <c r="AU1275" s="228"/>
      <c r="AV1275" s="228"/>
      <c r="AW1275" s="228"/>
      <c r="AX1275" s="228"/>
      <c r="AY1275" s="228"/>
      <c r="AZ1275" s="228"/>
    </row>
    <row r="1276" spans="3:52" x14ac:dyDescent="0.2">
      <c r="C1276" s="14"/>
      <c r="D1276" s="14"/>
      <c r="AF1276" s="228"/>
      <c r="AG1276" s="228"/>
      <c r="AH1276" s="228"/>
      <c r="AI1276" s="228"/>
      <c r="AJ1276" s="228"/>
      <c r="AL1276" s="246"/>
      <c r="AS1276" s="228"/>
      <c r="AT1276" s="228"/>
      <c r="AU1276" s="228"/>
      <c r="AV1276" s="228"/>
      <c r="AW1276" s="228"/>
      <c r="AX1276" s="228"/>
      <c r="AY1276" s="228"/>
      <c r="AZ1276" s="228"/>
    </row>
    <row r="1277" spans="3:52" x14ac:dyDescent="0.2">
      <c r="C1277" s="14"/>
      <c r="D1277" s="14"/>
      <c r="AF1277" s="228"/>
      <c r="AG1277" s="228"/>
      <c r="AH1277" s="228"/>
      <c r="AI1277" s="228"/>
      <c r="AJ1277" s="228"/>
      <c r="AL1277" s="246"/>
      <c r="AS1277" s="228"/>
      <c r="AT1277" s="228"/>
      <c r="AU1277" s="228"/>
      <c r="AV1277" s="228"/>
      <c r="AW1277" s="228"/>
      <c r="AX1277" s="228"/>
      <c r="AY1277" s="228"/>
      <c r="AZ1277" s="228"/>
    </row>
    <row r="1278" spans="3:52" x14ac:dyDescent="0.2">
      <c r="C1278" s="14"/>
      <c r="D1278" s="14"/>
      <c r="AF1278" s="228"/>
      <c r="AG1278" s="228"/>
      <c r="AH1278" s="228"/>
      <c r="AI1278" s="228"/>
      <c r="AJ1278" s="228"/>
      <c r="AL1278" s="246"/>
      <c r="AS1278" s="228"/>
      <c r="AT1278" s="228"/>
      <c r="AU1278" s="228"/>
      <c r="AV1278" s="228"/>
      <c r="AW1278" s="228"/>
      <c r="AX1278" s="228"/>
      <c r="AY1278" s="228"/>
      <c r="AZ1278" s="228"/>
    </row>
    <row r="1279" spans="3:52" x14ac:dyDescent="0.2">
      <c r="C1279" s="14"/>
      <c r="D1279" s="14"/>
      <c r="AF1279" s="228"/>
      <c r="AG1279" s="228"/>
      <c r="AH1279" s="228"/>
      <c r="AI1279" s="228"/>
      <c r="AJ1279" s="228"/>
      <c r="AL1279" s="246"/>
      <c r="AS1279" s="228"/>
      <c r="AT1279" s="228"/>
      <c r="AU1279" s="228"/>
      <c r="AV1279" s="228"/>
      <c r="AW1279" s="228"/>
      <c r="AX1279" s="228"/>
      <c r="AY1279" s="228"/>
      <c r="AZ1279" s="228"/>
    </row>
    <row r="1280" spans="3:52" x14ac:dyDescent="0.2">
      <c r="C1280" s="14"/>
      <c r="D1280" s="14"/>
      <c r="AF1280" s="228"/>
      <c r="AG1280" s="228"/>
      <c r="AH1280" s="228"/>
      <c r="AI1280" s="228"/>
      <c r="AJ1280" s="228"/>
      <c r="AL1280" s="246"/>
      <c r="AS1280" s="228"/>
      <c r="AT1280" s="228"/>
      <c r="AU1280" s="228"/>
      <c r="AV1280" s="228"/>
      <c r="AW1280" s="228"/>
      <c r="AX1280" s="228"/>
      <c r="AY1280" s="228"/>
      <c r="AZ1280" s="228"/>
    </row>
    <row r="1281" spans="3:69" x14ac:dyDescent="0.2">
      <c r="C1281" s="14"/>
      <c r="D1281" s="14"/>
      <c r="AF1281" s="228"/>
      <c r="AG1281" s="228"/>
      <c r="AH1281" s="228"/>
      <c r="AI1281" s="228"/>
      <c r="AJ1281" s="228"/>
      <c r="AL1281" s="246"/>
      <c r="AS1281" s="228"/>
      <c r="AT1281" s="228"/>
      <c r="AU1281" s="228"/>
      <c r="AV1281" s="228"/>
      <c r="AW1281" s="228"/>
      <c r="AX1281" s="228"/>
      <c r="AY1281" s="228"/>
      <c r="AZ1281" s="228"/>
    </row>
    <row r="1282" spans="3:69" x14ac:dyDescent="0.2">
      <c r="C1282" s="14"/>
      <c r="D1282" s="14"/>
      <c r="AF1282" s="228"/>
      <c r="AG1282" s="228"/>
      <c r="AH1282" s="228"/>
      <c r="AI1282" s="228"/>
      <c r="AJ1282" s="228"/>
      <c r="AL1282" s="246"/>
      <c r="AS1282" s="228"/>
      <c r="AT1282" s="228"/>
      <c r="AU1282" s="228"/>
      <c r="AV1282" s="228"/>
      <c r="AW1282" s="228"/>
      <c r="AX1282" s="228"/>
      <c r="AY1282" s="228"/>
      <c r="AZ1282" s="228"/>
    </row>
    <row r="1283" spans="3:69" x14ac:dyDescent="0.2">
      <c r="C1283" s="14"/>
      <c r="D1283" s="14"/>
      <c r="AF1283" s="228"/>
      <c r="AG1283" s="228"/>
      <c r="AH1283" s="228"/>
      <c r="AI1283" s="228"/>
      <c r="AJ1283" s="228"/>
      <c r="AL1283" s="246"/>
      <c r="AS1283" s="228"/>
      <c r="AT1283" s="228"/>
      <c r="AU1283" s="228"/>
      <c r="AV1283" s="228"/>
      <c r="AW1283" s="228"/>
      <c r="AX1283" s="228"/>
      <c r="AY1283" s="228"/>
      <c r="AZ1283" s="228"/>
    </row>
    <row r="1284" spans="3:69" x14ac:dyDescent="0.2">
      <c r="C1284" s="14"/>
      <c r="D1284" s="14"/>
      <c r="AF1284" s="228"/>
      <c r="AG1284" s="228"/>
      <c r="AH1284" s="228"/>
      <c r="AI1284" s="228"/>
      <c r="AJ1284" s="228"/>
      <c r="AL1284" s="246"/>
      <c r="AS1284" s="228"/>
      <c r="AT1284" s="228"/>
      <c r="AU1284" s="228"/>
      <c r="AV1284" s="228"/>
      <c r="AW1284" s="228"/>
      <c r="AX1284" s="228"/>
      <c r="AY1284" s="228"/>
      <c r="AZ1284" s="228"/>
    </row>
    <row r="1285" spans="3:69" x14ac:dyDescent="0.2">
      <c r="C1285" s="14"/>
      <c r="D1285" s="14"/>
      <c r="AF1285" s="228"/>
      <c r="AG1285" s="228"/>
      <c r="AH1285" s="228"/>
      <c r="AI1285" s="228"/>
      <c r="AJ1285" s="228"/>
      <c r="AL1285" s="246"/>
      <c r="AS1285" s="228"/>
      <c r="AT1285" s="228"/>
      <c r="AU1285" s="228"/>
      <c r="AV1285" s="228"/>
      <c r="AW1285" s="228"/>
      <c r="AX1285" s="228"/>
      <c r="AY1285" s="228"/>
      <c r="AZ1285" s="228"/>
    </row>
    <row r="1286" spans="3:69" x14ac:dyDescent="0.2">
      <c r="C1286" s="14"/>
      <c r="D1286" s="14"/>
      <c r="AF1286" s="228"/>
      <c r="AG1286" s="228"/>
      <c r="AH1286" s="228"/>
      <c r="AI1286" s="228"/>
      <c r="AJ1286" s="228"/>
      <c r="AL1286" s="246"/>
      <c r="AS1286" s="228"/>
      <c r="AT1286" s="228"/>
      <c r="AU1286" s="228"/>
      <c r="AV1286" s="228"/>
      <c r="AW1286" s="228"/>
      <c r="AX1286" s="228"/>
      <c r="AY1286" s="228"/>
      <c r="AZ1286" s="228"/>
      <c r="BA1286" s="228"/>
      <c r="BB1286" s="228"/>
      <c r="BC1286" s="228"/>
      <c r="BD1286" s="228"/>
      <c r="BE1286" s="228"/>
      <c r="BF1286" s="228"/>
      <c r="BG1286" s="228"/>
      <c r="BH1286" s="228"/>
      <c r="BI1286" s="228"/>
      <c r="BJ1286" s="228"/>
      <c r="BK1286" s="228"/>
      <c r="BL1286" s="228"/>
      <c r="BM1286" s="228"/>
      <c r="BN1286" s="228"/>
      <c r="BO1286" s="228"/>
      <c r="BP1286" s="228"/>
      <c r="BQ1286" s="228"/>
    </row>
    <row r="1287" spans="3:69" x14ac:dyDescent="0.2">
      <c r="C1287" s="14"/>
      <c r="D1287" s="14"/>
      <c r="AF1287" s="228"/>
      <c r="AG1287" s="228"/>
      <c r="AH1287" s="228"/>
      <c r="AI1287" s="228"/>
      <c r="AJ1287" s="228"/>
      <c r="AL1287" s="246"/>
      <c r="AS1287" s="228"/>
      <c r="AT1287" s="228"/>
      <c r="AU1287" s="228"/>
      <c r="AV1287" s="228"/>
      <c r="AW1287" s="228"/>
      <c r="AX1287" s="228"/>
      <c r="AY1287" s="228"/>
      <c r="AZ1287" s="228"/>
    </row>
    <row r="1288" spans="3:69" x14ac:dyDescent="0.2">
      <c r="C1288" s="14"/>
      <c r="D1288" s="14"/>
      <c r="AF1288" s="228"/>
      <c r="AG1288" s="228"/>
      <c r="AH1288" s="228"/>
      <c r="AI1288" s="228"/>
      <c r="AJ1288" s="228"/>
      <c r="AL1288" s="246"/>
      <c r="AS1288" s="228"/>
      <c r="AT1288" s="228"/>
      <c r="AU1288" s="228"/>
      <c r="AV1288" s="228"/>
      <c r="AW1288" s="228"/>
      <c r="AX1288" s="228"/>
      <c r="AY1288" s="228"/>
      <c r="AZ1288" s="228"/>
      <c r="BA1288" s="228"/>
      <c r="BB1288" s="228"/>
      <c r="BC1288" s="228"/>
      <c r="BD1288" s="228"/>
      <c r="BE1288" s="228"/>
      <c r="BF1288" s="228"/>
      <c r="BG1288" s="228"/>
      <c r="BH1288" s="228"/>
      <c r="BI1288" s="228"/>
      <c r="BJ1288" s="228"/>
      <c r="BK1288" s="228"/>
      <c r="BL1288" s="228"/>
      <c r="BM1288" s="228"/>
      <c r="BN1288" s="228"/>
      <c r="BO1288" s="228"/>
      <c r="BP1288" s="228"/>
      <c r="BQ1288" s="228"/>
    </row>
    <row r="1289" spans="3:69" x14ac:dyDescent="0.2">
      <c r="C1289" s="14"/>
      <c r="D1289" s="14"/>
      <c r="AF1289" s="228"/>
      <c r="AG1289" s="228"/>
      <c r="AH1289" s="228"/>
      <c r="AI1289" s="228"/>
      <c r="AJ1289" s="228"/>
      <c r="AL1289" s="246"/>
      <c r="AS1289" s="228"/>
      <c r="AT1289" s="228"/>
      <c r="AU1289" s="228"/>
      <c r="AV1289" s="228"/>
      <c r="AW1289" s="228"/>
      <c r="AX1289" s="228"/>
      <c r="AY1289" s="228"/>
      <c r="AZ1289" s="228"/>
    </row>
    <row r="1290" spans="3:69" x14ac:dyDescent="0.2">
      <c r="C1290" s="14"/>
      <c r="D1290" s="14"/>
      <c r="AF1290" s="228"/>
      <c r="AG1290" s="228"/>
      <c r="AH1290" s="228"/>
      <c r="AI1290" s="228"/>
      <c r="AJ1290" s="228"/>
      <c r="AL1290" s="246"/>
      <c r="AS1290" s="228"/>
      <c r="AT1290" s="228"/>
      <c r="AU1290" s="228"/>
      <c r="AV1290" s="228"/>
      <c r="AW1290" s="228"/>
      <c r="AX1290" s="228"/>
      <c r="AY1290" s="228"/>
      <c r="AZ1290" s="228"/>
      <c r="BA1290" s="228"/>
    </row>
    <row r="1291" spans="3:69" x14ac:dyDescent="0.2">
      <c r="C1291" s="14"/>
      <c r="D1291" s="14"/>
      <c r="AF1291" s="228"/>
      <c r="AG1291" s="228"/>
      <c r="AH1291" s="228"/>
      <c r="AI1291" s="228"/>
      <c r="AJ1291" s="228"/>
      <c r="AL1291" s="246"/>
      <c r="AS1291" s="228"/>
      <c r="AT1291" s="228"/>
      <c r="AU1291" s="228"/>
      <c r="AV1291" s="228"/>
      <c r="AW1291" s="228"/>
      <c r="AX1291" s="228"/>
      <c r="AY1291" s="228"/>
      <c r="AZ1291" s="228"/>
    </row>
    <row r="1292" spans="3:69" x14ac:dyDescent="0.2">
      <c r="C1292" s="14"/>
      <c r="D1292" s="14"/>
      <c r="AF1292" s="228"/>
      <c r="AG1292" s="228"/>
      <c r="AH1292" s="228"/>
      <c r="AI1292" s="228"/>
      <c r="AJ1292" s="228"/>
      <c r="AL1292" s="246"/>
      <c r="AS1292" s="228"/>
      <c r="AT1292" s="228"/>
      <c r="AU1292" s="228"/>
      <c r="AV1292" s="228"/>
      <c r="AW1292" s="228"/>
      <c r="AX1292" s="228"/>
      <c r="AY1292" s="228"/>
      <c r="AZ1292" s="228"/>
      <c r="BA1292" s="228"/>
      <c r="BB1292" s="228"/>
      <c r="BC1292" s="228"/>
      <c r="BD1292" s="228"/>
      <c r="BE1292" s="228"/>
      <c r="BF1292" s="228"/>
      <c r="BG1292" s="228"/>
      <c r="BH1292" s="228"/>
      <c r="BI1292" s="228"/>
      <c r="BJ1292" s="228"/>
      <c r="BK1292" s="228"/>
      <c r="BL1292" s="228"/>
      <c r="BM1292" s="228"/>
      <c r="BN1292" s="228"/>
      <c r="BO1292" s="228"/>
      <c r="BP1292" s="228"/>
      <c r="BQ1292" s="228"/>
    </row>
    <row r="1293" spans="3:69" x14ac:dyDescent="0.2">
      <c r="C1293" s="14"/>
      <c r="D1293" s="14"/>
      <c r="AF1293" s="228"/>
      <c r="AG1293" s="228"/>
      <c r="AH1293" s="228"/>
      <c r="AI1293" s="228"/>
      <c r="AJ1293" s="228"/>
      <c r="AL1293" s="246"/>
      <c r="AS1293" s="228"/>
      <c r="AT1293" s="228"/>
      <c r="AU1293" s="228"/>
      <c r="AV1293" s="228"/>
      <c r="AW1293" s="228"/>
      <c r="AX1293" s="228"/>
      <c r="AY1293" s="228"/>
      <c r="AZ1293" s="228"/>
    </row>
    <row r="1294" spans="3:69" x14ac:dyDescent="0.2">
      <c r="C1294" s="14"/>
      <c r="D1294" s="14"/>
      <c r="AF1294" s="228"/>
      <c r="AG1294" s="228"/>
      <c r="AH1294" s="228"/>
      <c r="AI1294" s="228"/>
      <c r="AJ1294" s="228"/>
      <c r="AL1294" s="246"/>
      <c r="AS1294" s="228"/>
      <c r="AT1294" s="228"/>
      <c r="AU1294" s="228"/>
      <c r="AV1294" s="228"/>
      <c r="AW1294" s="228"/>
      <c r="AX1294" s="228"/>
      <c r="AY1294" s="228"/>
      <c r="AZ1294" s="228"/>
    </row>
    <row r="1295" spans="3:69" x14ac:dyDescent="0.2">
      <c r="C1295" s="14"/>
      <c r="D1295" s="14"/>
      <c r="AF1295" s="228"/>
      <c r="AG1295" s="228"/>
      <c r="AH1295" s="228"/>
      <c r="AI1295" s="228"/>
      <c r="AJ1295" s="228"/>
      <c r="AL1295" s="246"/>
      <c r="AS1295" s="228"/>
      <c r="AT1295" s="228"/>
      <c r="AU1295" s="228"/>
      <c r="AV1295" s="228"/>
      <c r="AW1295" s="228"/>
      <c r="AX1295" s="228"/>
      <c r="AY1295" s="228"/>
      <c r="AZ1295" s="228"/>
    </row>
    <row r="1296" spans="3:69" x14ac:dyDescent="0.2">
      <c r="C1296" s="14"/>
      <c r="D1296" s="14"/>
      <c r="AF1296" s="228"/>
      <c r="AG1296" s="228"/>
      <c r="AH1296" s="228"/>
      <c r="AI1296" s="228"/>
      <c r="AJ1296" s="228"/>
      <c r="AL1296" s="246"/>
      <c r="AS1296" s="228"/>
      <c r="AT1296" s="228"/>
      <c r="AU1296" s="228"/>
      <c r="AV1296" s="228"/>
      <c r="AW1296" s="228"/>
      <c r="AX1296" s="228"/>
      <c r="AY1296" s="228"/>
      <c r="AZ1296" s="228"/>
      <c r="BA1296" s="228"/>
    </row>
    <row r="1297" spans="3:52" x14ac:dyDescent="0.2">
      <c r="C1297" s="14"/>
      <c r="D1297" s="14"/>
      <c r="AF1297" s="228"/>
      <c r="AG1297" s="228"/>
      <c r="AH1297" s="228"/>
      <c r="AI1297" s="228"/>
      <c r="AJ1297" s="228"/>
      <c r="AL1297" s="246"/>
      <c r="AS1297" s="228"/>
      <c r="AT1297" s="228"/>
      <c r="AU1297" s="228"/>
      <c r="AV1297" s="228"/>
      <c r="AW1297" s="228"/>
      <c r="AX1297" s="228"/>
      <c r="AY1297" s="228"/>
      <c r="AZ1297" s="228"/>
    </row>
    <row r="1298" spans="3:52" x14ac:dyDescent="0.2">
      <c r="C1298" s="14"/>
      <c r="D1298" s="14"/>
      <c r="AF1298" s="228"/>
      <c r="AG1298" s="228"/>
      <c r="AH1298" s="228"/>
      <c r="AI1298" s="228"/>
      <c r="AJ1298" s="228"/>
      <c r="AL1298" s="246"/>
      <c r="AS1298" s="228"/>
      <c r="AT1298" s="228"/>
      <c r="AU1298" s="228"/>
      <c r="AV1298" s="228"/>
      <c r="AW1298" s="228"/>
      <c r="AX1298" s="228"/>
      <c r="AY1298" s="228"/>
      <c r="AZ1298" s="228"/>
    </row>
    <row r="1299" spans="3:52" x14ac:dyDescent="0.2">
      <c r="C1299" s="14"/>
      <c r="D1299" s="14"/>
      <c r="AF1299" s="228"/>
      <c r="AG1299" s="228"/>
      <c r="AH1299" s="228"/>
      <c r="AI1299" s="228"/>
      <c r="AJ1299" s="228"/>
      <c r="AL1299" s="246"/>
      <c r="AS1299" s="228"/>
      <c r="AT1299" s="228"/>
      <c r="AU1299" s="228"/>
      <c r="AV1299" s="228"/>
      <c r="AW1299" s="228"/>
      <c r="AX1299" s="228"/>
      <c r="AY1299" s="228"/>
      <c r="AZ1299" s="228"/>
    </row>
    <row r="1300" spans="3:52" x14ac:dyDescent="0.2">
      <c r="C1300" s="14"/>
      <c r="D1300" s="14"/>
      <c r="AF1300" s="228"/>
      <c r="AG1300" s="228"/>
      <c r="AH1300" s="228"/>
      <c r="AI1300" s="228"/>
      <c r="AJ1300" s="228"/>
      <c r="AL1300" s="246"/>
      <c r="AS1300" s="228"/>
      <c r="AT1300" s="228"/>
      <c r="AU1300" s="228"/>
      <c r="AV1300" s="228"/>
      <c r="AW1300" s="228"/>
      <c r="AX1300" s="228"/>
      <c r="AY1300" s="228"/>
      <c r="AZ1300" s="228"/>
    </row>
    <row r="1301" spans="3:52" x14ac:dyDescent="0.2">
      <c r="C1301" s="14"/>
      <c r="D1301" s="14"/>
      <c r="AF1301" s="228"/>
      <c r="AG1301" s="228"/>
      <c r="AH1301" s="228"/>
      <c r="AI1301" s="228"/>
      <c r="AJ1301" s="228"/>
      <c r="AL1301" s="246"/>
      <c r="AS1301" s="228"/>
      <c r="AT1301" s="228"/>
      <c r="AU1301" s="228"/>
      <c r="AV1301" s="228"/>
      <c r="AW1301" s="228"/>
      <c r="AX1301" s="228"/>
      <c r="AY1301" s="228"/>
      <c r="AZ1301" s="228"/>
    </row>
    <row r="1302" spans="3:52" x14ac:dyDescent="0.2">
      <c r="C1302" s="14"/>
      <c r="D1302" s="14"/>
      <c r="AF1302" s="228"/>
      <c r="AG1302" s="228"/>
      <c r="AH1302" s="228"/>
      <c r="AI1302" s="228"/>
      <c r="AJ1302" s="228"/>
      <c r="AL1302" s="246"/>
      <c r="AS1302" s="228"/>
      <c r="AT1302" s="228"/>
      <c r="AU1302" s="228"/>
      <c r="AV1302" s="228"/>
      <c r="AW1302" s="228"/>
      <c r="AX1302" s="228"/>
      <c r="AY1302" s="228"/>
      <c r="AZ1302" s="228"/>
    </row>
    <row r="1303" spans="3:52" x14ac:dyDescent="0.2">
      <c r="C1303" s="14"/>
      <c r="D1303" s="14"/>
      <c r="AF1303" s="228"/>
      <c r="AG1303" s="228"/>
      <c r="AH1303" s="228"/>
      <c r="AI1303" s="228"/>
      <c r="AJ1303" s="228"/>
      <c r="AL1303" s="246"/>
      <c r="AS1303" s="228"/>
      <c r="AT1303" s="228"/>
      <c r="AU1303" s="228"/>
      <c r="AV1303" s="228"/>
      <c r="AW1303" s="228"/>
      <c r="AX1303" s="228"/>
      <c r="AY1303" s="228"/>
      <c r="AZ1303" s="228"/>
    </row>
    <row r="1304" spans="3:52" x14ac:dyDescent="0.2">
      <c r="C1304" s="14"/>
      <c r="D1304" s="14"/>
      <c r="AF1304" s="228"/>
      <c r="AG1304" s="228"/>
      <c r="AH1304" s="228"/>
      <c r="AI1304" s="228"/>
      <c r="AJ1304" s="228"/>
      <c r="AL1304" s="246"/>
      <c r="AS1304" s="228"/>
      <c r="AT1304" s="228"/>
      <c r="AU1304" s="228"/>
      <c r="AV1304" s="228"/>
      <c r="AW1304" s="228"/>
      <c r="AX1304" s="228"/>
      <c r="AY1304" s="228"/>
      <c r="AZ1304" s="228"/>
    </row>
    <row r="1305" spans="3:52" x14ac:dyDescent="0.2">
      <c r="C1305" s="14"/>
      <c r="D1305" s="14"/>
      <c r="AF1305" s="228"/>
      <c r="AG1305" s="228"/>
      <c r="AH1305" s="228"/>
      <c r="AI1305" s="228"/>
      <c r="AJ1305" s="228"/>
      <c r="AL1305" s="246"/>
      <c r="AS1305" s="228"/>
      <c r="AT1305" s="228"/>
      <c r="AU1305" s="228"/>
      <c r="AV1305" s="228"/>
      <c r="AW1305" s="228"/>
      <c r="AX1305" s="228"/>
      <c r="AY1305" s="228"/>
      <c r="AZ1305" s="228"/>
    </row>
    <row r="1306" spans="3:52" x14ac:dyDescent="0.2">
      <c r="C1306" s="14"/>
      <c r="D1306" s="14"/>
      <c r="AF1306" s="228"/>
      <c r="AG1306" s="228"/>
      <c r="AH1306" s="228"/>
      <c r="AI1306" s="228"/>
      <c r="AJ1306" s="228"/>
      <c r="AL1306" s="246"/>
      <c r="AS1306" s="228"/>
      <c r="AT1306" s="228"/>
      <c r="AU1306" s="228"/>
      <c r="AV1306" s="228"/>
      <c r="AW1306" s="228"/>
      <c r="AX1306" s="228"/>
      <c r="AY1306" s="228"/>
      <c r="AZ1306" s="228"/>
    </row>
    <row r="1307" spans="3:52" x14ac:dyDescent="0.2">
      <c r="C1307" s="14"/>
      <c r="D1307" s="14"/>
      <c r="AF1307" s="228"/>
      <c r="AG1307" s="228"/>
      <c r="AH1307" s="228"/>
      <c r="AI1307" s="228"/>
      <c r="AJ1307" s="228"/>
      <c r="AL1307" s="246"/>
      <c r="AS1307" s="228"/>
      <c r="AT1307" s="228"/>
      <c r="AU1307" s="228"/>
      <c r="AV1307" s="228"/>
      <c r="AW1307" s="228"/>
      <c r="AX1307" s="228"/>
      <c r="AY1307" s="228"/>
      <c r="AZ1307" s="228"/>
    </row>
    <row r="1308" spans="3:52" x14ac:dyDescent="0.2">
      <c r="C1308" s="14"/>
      <c r="D1308" s="14"/>
      <c r="AF1308" s="228"/>
      <c r="AG1308" s="228"/>
      <c r="AH1308" s="228"/>
      <c r="AI1308" s="228"/>
      <c r="AJ1308" s="228"/>
      <c r="AL1308" s="246"/>
      <c r="AS1308" s="228"/>
      <c r="AT1308" s="228"/>
      <c r="AU1308" s="228"/>
      <c r="AV1308" s="228"/>
      <c r="AW1308" s="228"/>
      <c r="AX1308" s="228"/>
      <c r="AY1308" s="228"/>
      <c r="AZ1308" s="228"/>
    </row>
    <row r="1309" spans="3:52" x14ac:dyDescent="0.2">
      <c r="C1309" s="14"/>
      <c r="D1309" s="14"/>
      <c r="AF1309" s="228"/>
      <c r="AG1309" s="228"/>
      <c r="AH1309" s="228"/>
      <c r="AI1309" s="228"/>
      <c r="AJ1309" s="228"/>
      <c r="AL1309" s="246"/>
      <c r="AS1309" s="228"/>
      <c r="AT1309" s="228"/>
      <c r="AU1309" s="228"/>
      <c r="AV1309" s="228"/>
      <c r="AW1309" s="228"/>
      <c r="AX1309" s="228"/>
      <c r="AY1309" s="228"/>
      <c r="AZ1309" s="228"/>
    </row>
    <row r="1310" spans="3:52" x14ac:dyDescent="0.2">
      <c r="C1310" s="14"/>
      <c r="D1310" s="14"/>
      <c r="AF1310" s="228"/>
      <c r="AG1310" s="228"/>
      <c r="AH1310" s="228"/>
      <c r="AI1310" s="228"/>
      <c r="AJ1310" s="228"/>
      <c r="AL1310" s="246"/>
      <c r="AS1310" s="228"/>
      <c r="AT1310" s="228"/>
      <c r="AU1310" s="228"/>
      <c r="AV1310" s="228"/>
      <c r="AW1310" s="228"/>
      <c r="AX1310" s="228"/>
      <c r="AY1310" s="228"/>
      <c r="AZ1310" s="228"/>
    </row>
    <row r="1311" spans="3:52" x14ac:dyDescent="0.2">
      <c r="C1311" s="14"/>
      <c r="D1311" s="14"/>
      <c r="AF1311" s="228"/>
      <c r="AG1311" s="228"/>
      <c r="AH1311" s="228"/>
      <c r="AI1311" s="228"/>
      <c r="AJ1311" s="228"/>
      <c r="AL1311" s="246"/>
      <c r="AS1311" s="228"/>
      <c r="AT1311" s="228"/>
      <c r="AU1311" s="228"/>
      <c r="AV1311" s="228"/>
      <c r="AW1311" s="228"/>
      <c r="AX1311" s="228"/>
      <c r="AY1311" s="228"/>
      <c r="AZ1311" s="228"/>
    </row>
    <row r="1312" spans="3:52" x14ac:dyDescent="0.2">
      <c r="C1312" s="14"/>
      <c r="D1312" s="14"/>
      <c r="AF1312" s="228"/>
      <c r="AG1312" s="228"/>
      <c r="AH1312" s="228"/>
      <c r="AI1312" s="228"/>
      <c r="AJ1312" s="228"/>
      <c r="AL1312" s="246"/>
      <c r="AS1312" s="228"/>
      <c r="AT1312" s="228"/>
      <c r="AU1312" s="228"/>
      <c r="AV1312" s="228"/>
      <c r="AW1312" s="228"/>
      <c r="AX1312" s="228"/>
      <c r="AY1312" s="228"/>
      <c r="AZ1312" s="228"/>
    </row>
    <row r="1313" spans="3:69" x14ac:dyDescent="0.2">
      <c r="C1313" s="14"/>
      <c r="D1313" s="14"/>
      <c r="AF1313" s="228"/>
      <c r="AG1313" s="228"/>
      <c r="AH1313" s="228"/>
      <c r="AI1313" s="228"/>
      <c r="AJ1313" s="228"/>
      <c r="AL1313" s="246"/>
      <c r="AS1313" s="228"/>
      <c r="AT1313" s="228"/>
      <c r="AU1313" s="228"/>
      <c r="AV1313" s="228"/>
      <c r="AW1313" s="228"/>
      <c r="AX1313" s="228"/>
      <c r="AY1313" s="228"/>
      <c r="AZ1313" s="228"/>
    </row>
    <row r="1314" spans="3:69" x14ac:dyDescent="0.2">
      <c r="C1314" s="14"/>
      <c r="D1314" s="14"/>
      <c r="AF1314" s="228"/>
      <c r="AG1314" s="228"/>
      <c r="AH1314" s="228"/>
      <c r="AI1314" s="228"/>
      <c r="AJ1314" s="228"/>
      <c r="AL1314" s="246"/>
      <c r="AS1314" s="228"/>
      <c r="AT1314" s="228"/>
      <c r="AU1314" s="228"/>
      <c r="AV1314" s="228"/>
      <c r="AW1314" s="228"/>
      <c r="AX1314" s="228"/>
      <c r="AY1314" s="228"/>
      <c r="AZ1314" s="228"/>
    </row>
    <row r="1315" spans="3:69" x14ac:dyDescent="0.2">
      <c r="C1315" s="14"/>
      <c r="D1315" s="14"/>
      <c r="AF1315" s="228"/>
      <c r="AG1315" s="228"/>
      <c r="AH1315" s="228"/>
      <c r="AI1315" s="228"/>
      <c r="AJ1315" s="228"/>
      <c r="AL1315" s="246"/>
      <c r="AS1315" s="228"/>
      <c r="AT1315" s="228"/>
      <c r="AU1315" s="228"/>
      <c r="AV1315" s="228"/>
      <c r="AW1315" s="228"/>
      <c r="AX1315" s="228"/>
      <c r="AY1315" s="228"/>
      <c r="AZ1315" s="228"/>
    </row>
    <row r="1316" spans="3:69" x14ac:dyDescent="0.2">
      <c r="C1316" s="14"/>
      <c r="D1316" s="14"/>
      <c r="AF1316" s="228"/>
      <c r="AG1316" s="228"/>
      <c r="AH1316" s="228"/>
      <c r="AI1316" s="228"/>
      <c r="AJ1316" s="228"/>
      <c r="AL1316" s="246"/>
      <c r="AS1316" s="228"/>
      <c r="AT1316" s="228"/>
      <c r="AU1316" s="228"/>
      <c r="AV1316" s="228"/>
      <c r="AW1316" s="228"/>
      <c r="AX1316" s="228"/>
      <c r="AY1316" s="228"/>
      <c r="AZ1316" s="228"/>
    </row>
    <row r="1317" spans="3:69" x14ac:dyDescent="0.2">
      <c r="C1317" s="14"/>
      <c r="D1317" s="14"/>
      <c r="AF1317" s="228"/>
      <c r="AG1317" s="228"/>
      <c r="AH1317" s="228"/>
      <c r="AI1317" s="228"/>
      <c r="AJ1317" s="228"/>
      <c r="AL1317" s="246"/>
      <c r="AS1317" s="228"/>
      <c r="AT1317" s="228"/>
      <c r="AU1317" s="228"/>
      <c r="AV1317" s="228"/>
      <c r="AW1317" s="228"/>
      <c r="AX1317" s="228"/>
      <c r="AY1317" s="228"/>
      <c r="AZ1317" s="228"/>
    </row>
    <row r="1318" spans="3:69" x14ac:dyDescent="0.2">
      <c r="C1318" s="14"/>
      <c r="D1318" s="14"/>
      <c r="AF1318" s="228"/>
      <c r="AG1318" s="228"/>
      <c r="AH1318" s="228"/>
      <c r="AI1318" s="228"/>
      <c r="AJ1318" s="228"/>
      <c r="AL1318" s="246"/>
      <c r="AS1318" s="228"/>
      <c r="AT1318" s="228"/>
      <c r="AU1318" s="228"/>
      <c r="AV1318" s="228"/>
      <c r="AW1318" s="228"/>
      <c r="AX1318" s="228"/>
      <c r="AY1318" s="228"/>
      <c r="AZ1318" s="228"/>
    </row>
    <row r="1319" spans="3:69" x14ac:dyDescent="0.2">
      <c r="C1319" s="14"/>
      <c r="D1319" s="14"/>
      <c r="AF1319" s="228"/>
      <c r="AG1319" s="228"/>
      <c r="AH1319" s="228"/>
      <c r="AI1319" s="228"/>
      <c r="AJ1319" s="228"/>
      <c r="AL1319" s="246"/>
      <c r="AS1319" s="228"/>
      <c r="AT1319" s="228"/>
      <c r="AU1319" s="228"/>
      <c r="AV1319" s="228"/>
      <c r="AW1319" s="228"/>
      <c r="AX1319" s="228"/>
      <c r="AY1319" s="228"/>
      <c r="AZ1319" s="228"/>
    </row>
    <row r="1320" spans="3:69" x14ac:dyDescent="0.2">
      <c r="C1320" s="14"/>
      <c r="D1320" s="14"/>
      <c r="AF1320" s="228"/>
      <c r="AG1320" s="228"/>
      <c r="AH1320" s="228"/>
      <c r="AI1320" s="228"/>
      <c r="AJ1320" s="228"/>
      <c r="AL1320" s="246"/>
      <c r="AS1320" s="228"/>
      <c r="AT1320" s="228"/>
      <c r="AU1320" s="228"/>
      <c r="AV1320" s="228"/>
      <c r="AW1320" s="228"/>
      <c r="AX1320" s="228"/>
      <c r="AY1320" s="228"/>
      <c r="AZ1320" s="228"/>
      <c r="BA1320" s="228"/>
      <c r="BB1320" s="228"/>
      <c r="BC1320" s="228"/>
      <c r="BD1320" s="228"/>
      <c r="BE1320" s="228"/>
      <c r="BF1320" s="228"/>
      <c r="BG1320" s="228"/>
      <c r="BH1320" s="228"/>
      <c r="BI1320" s="228"/>
      <c r="BJ1320" s="228"/>
      <c r="BK1320" s="228"/>
      <c r="BL1320" s="228"/>
      <c r="BM1320" s="228"/>
      <c r="BN1320" s="228"/>
      <c r="BO1320" s="228"/>
      <c r="BP1320" s="228"/>
      <c r="BQ1320" s="228"/>
    </row>
    <row r="1321" spans="3:69" x14ac:dyDescent="0.2">
      <c r="C1321" s="14"/>
      <c r="D1321" s="14"/>
      <c r="AF1321" s="228"/>
      <c r="AG1321" s="228"/>
      <c r="AH1321" s="228"/>
      <c r="AI1321" s="228"/>
      <c r="AJ1321" s="228"/>
      <c r="AL1321" s="246"/>
      <c r="AS1321" s="228"/>
      <c r="AT1321" s="228"/>
      <c r="AU1321" s="228"/>
      <c r="AV1321" s="228"/>
      <c r="AW1321" s="228"/>
      <c r="AX1321" s="228"/>
      <c r="AY1321" s="228"/>
      <c r="AZ1321" s="228"/>
    </row>
    <row r="1322" spans="3:69" x14ac:dyDescent="0.2">
      <c r="C1322" s="14"/>
      <c r="D1322" s="14"/>
      <c r="AF1322" s="228"/>
      <c r="AG1322" s="228"/>
      <c r="AH1322" s="228"/>
      <c r="AI1322" s="228"/>
      <c r="AJ1322" s="228"/>
      <c r="AL1322" s="246"/>
      <c r="AS1322" s="228"/>
      <c r="AT1322" s="228"/>
      <c r="AU1322" s="228"/>
      <c r="AV1322" s="228"/>
      <c r="AW1322" s="228"/>
      <c r="AX1322" s="228"/>
      <c r="AY1322" s="228"/>
      <c r="AZ1322" s="228"/>
      <c r="BA1322" s="228"/>
      <c r="BB1322" s="228"/>
      <c r="BC1322" s="228"/>
      <c r="BD1322" s="228"/>
      <c r="BE1322" s="228"/>
      <c r="BF1322" s="228"/>
      <c r="BG1322" s="228"/>
      <c r="BH1322" s="228"/>
      <c r="BI1322" s="228"/>
      <c r="BJ1322" s="228"/>
      <c r="BK1322" s="228"/>
      <c r="BL1322" s="228"/>
      <c r="BM1322" s="228"/>
      <c r="BN1322" s="228"/>
      <c r="BO1322" s="228"/>
      <c r="BP1322" s="228"/>
      <c r="BQ1322" s="228"/>
    </row>
    <row r="1323" spans="3:69" x14ac:dyDescent="0.2">
      <c r="C1323" s="14"/>
      <c r="D1323" s="14"/>
      <c r="AF1323" s="228"/>
      <c r="AG1323" s="228"/>
      <c r="AH1323" s="228"/>
      <c r="AI1323" s="228"/>
      <c r="AJ1323" s="228"/>
      <c r="AL1323" s="246"/>
      <c r="AS1323" s="228"/>
      <c r="AT1323" s="228"/>
      <c r="AU1323" s="228"/>
      <c r="AV1323" s="228"/>
      <c r="AW1323" s="228"/>
      <c r="AX1323" s="228"/>
      <c r="AY1323" s="228"/>
      <c r="AZ1323" s="228"/>
    </row>
    <row r="1324" spans="3:69" x14ac:dyDescent="0.2">
      <c r="C1324" s="14"/>
      <c r="D1324" s="14"/>
      <c r="AF1324" s="228"/>
      <c r="AG1324" s="228"/>
      <c r="AH1324" s="228"/>
      <c r="AI1324" s="228"/>
      <c r="AJ1324" s="228"/>
      <c r="AL1324" s="246"/>
      <c r="AS1324" s="228"/>
      <c r="AT1324" s="228"/>
      <c r="AU1324" s="228"/>
      <c r="AV1324" s="228"/>
      <c r="AW1324" s="228"/>
      <c r="AX1324" s="228"/>
      <c r="AY1324" s="228"/>
      <c r="AZ1324" s="228"/>
      <c r="BA1324" s="228"/>
      <c r="BB1324" s="228"/>
      <c r="BC1324" s="228"/>
      <c r="BD1324" s="228"/>
      <c r="BE1324" s="228"/>
      <c r="BF1324" s="228"/>
      <c r="BG1324" s="228"/>
      <c r="BH1324" s="228"/>
      <c r="BI1324" s="228"/>
      <c r="BJ1324" s="228"/>
      <c r="BK1324" s="228"/>
      <c r="BL1324" s="228"/>
      <c r="BM1324" s="228"/>
      <c r="BN1324" s="228"/>
      <c r="BO1324" s="228"/>
      <c r="BP1324" s="228"/>
      <c r="BQ1324" s="228"/>
    </row>
    <row r="1325" spans="3:69" x14ac:dyDescent="0.2">
      <c r="C1325" s="14"/>
      <c r="D1325" s="14"/>
      <c r="AF1325" s="228"/>
      <c r="AG1325" s="228"/>
      <c r="AH1325" s="228"/>
      <c r="AI1325" s="228"/>
      <c r="AJ1325" s="228"/>
      <c r="AL1325" s="246"/>
      <c r="AS1325" s="228"/>
      <c r="AT1325" s="228"/>
      <c r="AU1325" s="228"/>
      <c r="AV1325" s="228"/>
      <c r="AW1325" s="228"/>
      <c r="AX1325" s="228"/>
      <c r="AY1325" s="228"/>
      <c r="AZ1325" s="228"/>
    </row>
    <row r="1326" spans="3:69" x14ac:dyDescent="0.2">
      <c r="C1326" s="14"/>
      <c r="D1326" s="14"/>
      <c r="AF1326" s="228"/>
      <c r="AG1326" s="228"/>
      <c r="AH1326" s="228"/>
      <c r="AI1326" s="228"/>
      <c r="AJ1326" s="228"/>
      <c r="AL1326" s="246"/>
      <c r="AS1326" s="228"/>
      <c r="AT1326" s="228"/>
      <c r="AU1326" s="228"/>
      <c r="AV1326" s="228"/>
      <c r="AW1326" s="228"/>
      <c r="AX1326" s="228"/>
      <c r="AY1326" s="228"/>
      <c r="AZ1326" s="228"/>
    </row>
    <row r="1327" spans="3:69" x14ac:dyDescent="0.2">
      <c r="C1327" s="14"/>
      <c r="D1327" s="14"/>
      <c r="AF1327" s="228"/>
      <c r="AG1327" s="228"/>
      <c r="AH1327" s="228"/>
      <c r="AI1327" s="228"/>
      <c r="AJ1327" s="228"/>
      <c r="AL1327" s="246"/>
      <c r="AS1327" s="228"/>
      <c r="AT1327" s="228"/>
      <c r="AU1327" s="228"/>
      <c r="AV1327" s="228"/>
      <c r="AW1327" s="228"/>
      <c r="AX1327" s="228"/>
      <c r="AY1327" s="228"/>
      <c r="AZ1327" s="228"/>
    </row>
    <row r="1328" spans="3:69" x14ac:dyDescent="0.2">
      <c r="C1328" s="14"/>
      <c r="D1328" s="14"/>
      <c r="AF1328" s="228"/>
      <c r="AG1328" s="228"/>
      <c r="AH1328" s="228"/>
      <c r="AI1328" s="228"/>
      <c r="AJ1328" s="228"/>
      <c r="AL1328" s="246"/>
      <c r="AS1328" s="228"/>
      <c r="AT1328" s="228"/>
      <c r="AU1328" s="228"/>
      <c r="AV1328" s="228"/>
      <c r="AW1328" s="228"/>
      <c r="AX1328" s="228"/>
      <c r="AY1328" s="228"/>
      <c r="AZ1328" s="228"/>
    </row>
    <row r="1329" spans="3:69" x14ac:dyDescent="0.2">
      <c r="C1329" s="14"/>
      <c r="D1329" s="14"/>
      <c r="AF1329" s="228"/>
      <c r="AG1329" s="228"/>
      <c r="AH1329" s="228"/>
      <c r="AI1329" s="228"/>
      <c r="AJ1329" s="228"/>
      <c r="AL1329" s="246"/>
      <c r="AS1329" s="228"/>
      <c r="AT1329" s="228"/>
      <c r="AU1329" s="228"/>
      <c r="AV1329" s="228"/>
      <c r="AW1329" s="228"/>
      <c r="AX1329" s="228"/>
      <c r="AY1329" s="228"/>
      <c r="AZ1329" s="228"/>
    </row>
    <row r="1330" spans="3:69" x14ac:dyDescent="0.2">
      <c r="C1330" s="14"/>
      <c r="D1330" s="14"/>
      <c r="AF1330" s="228"/>
      <c r="AG1330" s="228"/>
      <c r="AH1330" s="228"/>
      <c r="AI1330" s="228"/>
      <c r="AJ1330" s="228"/>
      <c r="AL1330" s="246"/>
      <c r="AS1330" s="228"/>
      <c r="AT1330" s="228"/>
      <c r="AU1330" s="228"/>
      <c r="AV1330" s="228"/>
      <c r="AW1330" s="228"/>
      <c r="AX1330" s="228"/>
      <c r="AY1330" s="228"/>
      <c r="AZ1330" s="228"/>
    </row>
    <row r="1331" spans="3:69" x14ac:dyDescent="0.2">
      <c r="C1331" s="14"/>
      <c r="D1331" s="14"/>
      <c r="AF1331" s="228"/>
      <c r="AG1331" s="228"/>
      <c r="AH1331" s="228"/>
      <c r="AI1331" s="228"/>
      <c r="AJ1331" s="228"/>
      <c r="AL1331" s="246"/>
      <c r="AS1331" s="228"/>
      <c r="AT1331" s="228"/>
      <c r="AU1331" s="228"/>
      <c r="AV1331" s="228"/>
      <c r="AW1331" s="228"/>
      <c r="AX1331" s="228"/>
      <c r="AY1331" s="228"/>
      <c r="AZ1331" s="228"/>
    </row>
    <row r="1332" spans="3:69" x14ac:dyDescent="0.2">
      <c r="C1332" s="14"/>
      <c r="D1332" s="14"/>
      <c r="AF1332" s="228"/>
      <c r="AG1332" s="228"/>
      <c r="AH1332" s="228"/>
      <c r="AI1332" s="228"/>
      <c r="AJ1332" s="228"/>
      <c r="AL1332" s="246"/>
      <c r="AS1332" s="228"/>
      <c r="AT1332" s="228"/>
      <c r="AU1332" s="228"/>
      <c r="AV1332" s="228"/>
      <c r="AW1332" s="228"/>
      <c r="AX1332" s="228"/>
      <c r="AY1332" s="228"/>
      <c r="AZ1332" s="228"/>
    </row>
    <row r="1333" spans="3:69" x14ac:dyDescent="0.2">
      <c r="C1333" s="14"/>
      <c r="D1333" s="14"/>
      <c r="AF1333" s="228"/>
      <c r="AG1333" s="228"/>
      <c r="AH1333" s="228"/>
      <c r="AI1333" s="228"/>
      <c r="AJ1333" s="228"/>
      <c r="AL1333" s="246"/>
      <c r="AS1333" s="228"/>
      <c r="AT1333" s="228"/>
      <c r="AU1333" s="228"/>
      <c r="AV1333" s="228"/>
      <c r="AW1333" s="228"/>
      <c r="AX1333" s="228"/>
      <c r="AY1333" s="228"/>
      <c r="AZ1333" s="228"/>
      <c r="BA1333" s="228"/>
    </row>
    <row r="1334" spans="3:69" x14ac:dyDescent="0.2">
      <c r="C1334" s="14"/>
      <c r="D1334" s="14"/>
      <c r="AF1334" s="228"/>
      <c r="AG1334" s="228"/>
      <c r="AH1334" s="228"/>
      <c r="AI1334" s="228"/>
      <c r="AJ1334" s="228"/>
      <c r="AL1334" s="246"/>
      <c r="AS1334" s="228"/>
      <c r="AT1334" s="228"/>
      <c r="AU1334" s="228"/>
      <c r="AV1334" s="228"/>
      <c r="AW1334" s="228"/>
      <c r="AX1334" s="228"/>
      <c r="AY1334" s="228"/>
      <c r="AZ1334" s="228"/>
    </row>
    <row r="1335" spans="3:69" x14ac:dyDescent="0.2">
      <c r="C1335" s="14"/>
      <c r="D1335" s="14"/>
      <c r="AF1335" s="228"/>
      <c r="AG1335" s="228"/>
      <c r="AH1335" s="228"/>
      <c r="AI1335" s="228"/>
      <c r="AJ1335" s="228"/>
      <c r="AL1335" s="246"/>
      <c r="AS1335" s="228"/>
      <c r="AT1335" s="228"/>
      <c r="AU1335" s="228"/>
      <c r="AV1335" s="228"/>
      <c r="AW1335" s="228"/>
      <c r="AX1335" s="228"/>
      <c r="AY1335" s="228"/>
      <c r="AZ1335" s="228"/>
      <c r="BA1335" s="228"/>
    </row>
    <row r="1336" spans="3:69" x14ac:dyDescent="0.2">
      <c r="C1336" s="14"/>
      <c r="D1336" s="14"/>
      <c r="AF1336" s="228"/>
      <c r="AG1336" s="228"/>
      <c r="AH1336" s="228"/>
      <c r="AI1336" s="228"/>
      <c r="AJ1336" s="228"/>
      <c r="AL1336" s="246"/>
      <c r="AS1336" s="228"/>
      <c r="AT1336" s="228"/>
      <c r="AU1336" s="228"/>
      <c r="AV1336" s="228"/>
      <c r="AW1336" s="228"/>
      <c r="AX1336" s="228"/>
      <c r="AY1336" s="228"/>
      <c r="AZ1336" s="228"/>
      <c r="BA1336" s="228"/>
      <c r="BB1336" s="228"/>
      <c r="BC1336" s="228"/>
      <c r="BD1336" s="228"/>
      <c r="BE1336" s="228"/>
      <c r="BF1336" s="228"/>
      <c r="BG1336" s="228"/>
      <c r="BH1336" s="228"/>
      <c r="BI1336" s="228"/>
      <c r="BJ1336" s="228"/>
      <c r="BK1336" s="228"/>
      <c r="BL1336" s="228"/>
      <c r="BM1336" s="228"/>
      <c r="BN1336" s="228"/>
      <c r="BO1336" s="228"/>
      <c r="BP1336" s="228"/>
      <c r="BQ1336" s="228"/>
    </row>
    <row r="1337" spans="3:69" x14ac:dyDescent="0.2">
      <c r="C1337" s="14"/>
      <c r="D1337" s="14"/>
      <c r="AF1337" s="228"/>
      <c r="AG1337" s="228"/>
      <c r="AH1337" s="228"/>
      <c r="AI1337" s="228"/>
      <c r="AJ1337" s="228"/>
      <c r="AL1337" s="246"/>
      <c r="AS1337" s="228"/>
      <c r="AT1337" s="228"/>
      <c r="AU1337" s="228"/>
      <c r="AV1337" s="228"/>
      <c r="AW1337" s="228"/>
      <c r="AX1337" s="228"/>
      <c r="AY1337" s="228"/>
      <c r="AZ1337" s="228"/>
    </row>
    <row r="1338" spans="3:69" x14ac:dyDescent="0.2">
      <c r="C1338" s="14"/>
      <c r="D1338" s="14"/>
      <c r="AF1338" s="228"/>
      <c r="AG1338" s="228"/>
      <c r="AH1338" s="228"/>
      <c r="AI1338" s="228"/>
      <c r="AJ1338" s="228"/>
      <c r="AL1338" s="246"/>
      <c r="AS1338" s="228"/>
      <c r="AT1338" s="228"/>
      <c r="AU1338" s="228"/>
      <c r="AV1338" s="228"/>
      <c r="AW1338" s="228"/>
      <c r="AX1338" s="228"/>
      <c r="AY1338" s="228"/>
      <c r="AZ1338" s="228"/>
    </row>
    <row r="1339" spans="3:69" x14ac:dyDescent="0.2">
      <c r="C1339" s="14"/>
      <c r="D1339" s="14"/>
      <c r="AF1339" s="228"/>
      <c r="AG1339" s="228"/>
      <c r="AH1339" s="228"/>
      <c r="AI1339" s="228"/>
      <c r="AJ1339" s="228"/>
      <c r="AL1339" s="246"/>
      <c r="AS1339" s="228"/>
      <c r="AT1339" s="228"/>
      <c r="AU1339" s="228"/>
      <c r="AV1339" s="228"/>
      <c r="AW1339" s="228"/>
      <c r="AX1339" s="228"/>
      <c r="AY1339" s="228"/>
      <c r="AZ1339" s="228"/>
    </row>
    <row r="1340" spans="3:69" x14ac:dyDescent="0.2">
      <c r="C1340" s="14"/>
      <c r="D1340" s="14"/>
      <c r="AF1340" s="228"/>
      <c r="AG1340" s="228"/>
      <c r="AH1340" s="228"/>
      <c r="AI1340" s="228"/>
      <c r="AJ1340" s="228"/>
      <c r="AL1340" s="246"/>
      <c r="AS1340" s="228"/>
      <c r="AT1340" s="228"/>
      <c r="AU1340" s="228"/>
      <c r="AV1340" s="228"/>
      <c r="AW1340" s="228"/>
      <c r="AX1340" s="228"/>
      <c r="AY1340" s="228"/>
      <c r="AZ1340" s="228"/>
    </row>
    <row r="1341" spans="3:69" x14ac:dyDescent="0.2">
      <c r="C1341" s="14"/>
      <c r="D1341" s="14"/>
      <c r="AF1341" s="228"/>
      <c r="AG1341" s="228"/>
      <c r="AH1341" s="228"/>
      <c r="AI1341" s="228"/>
      <c r="AJ1341" s="228"/>
      <c r="AL1341" s="246"/>
      <c r="AS1341" s="228"/>
      <c r="AT1341" s="228"/>
      <c r="AU1341" s="228"/>
      <c r="AV1341" s="228"/>
      <c r="AW1341" s="228"/>
      <c r="AX1341" s="228"/>
      <c r="AY1341" s="228"/>
      <c r="AZ1341" s="228"/>
    </row>
    <row r="1342" spans="3:69" x14ac:dyDescent="0.2">
      <c r="C1342" s="14"/>
      <c r="D1342" s="14"/>
      <c r="AF1342" s="228"/>
      <c r="AG1342" s="228"/>
      <c r="AH1342" s="228"/>
      <c r="AI1342" s="228"/>
      <c r="AJ1342" s="228"/>
      <c r="AL1342" s="246"/>
      <c r="AS1342" s="228"/>
      <c r="AT1342" s="228"/>
      <c r="AU1342" s="228"/>
      <c r="AV1342" s="228"/>
      <c r="AW1342" s="228"/>
      <c r="AX1342" s="228"/>
      <c r="AY1342" s="228"/>
      <c r="AZ1342" s="228"/>
    </row>
    <row r="1343" spans="3:69" x14ac:dyDescent="0.2">
      <c r="C1343" s="14"/>
      <c r="D1343" s="14"/>
      <c r="AF1343" s="228"/>
      <c r="AG1343" s="228"/>
      <c r="AH1343" s="228"/>
      <c r="AI1343" s="228"/>
      <c r="AJ1343" s="228"/>
      <c r="AL1343" s="246"/>
      <c r="AS1343" s="228"/>
      <c r="AT1343" s="228"/>
      <c r="AU1343" s="228"/>
      <c r="AV1343" s="228"/>
      <c r="AW1343" s="228"/>
      <c r="AX1343" s="228"/>
      <c r="AY1343" s="228"/>
      <c r="AZ1343" s="228"/>
      <c r="BA1343" s="228"/>
      <c r="BB1343" s="228"/>
      <c r="BC1343" s="228"/>
      <c r="BD1343" s="228"/>
      <c r="BE1343" s="228"/>
      <c r="BF1343" s="228"/>
      <c r="BG1343" s="228"/>
      <c r="BH1343" s="228"/>
      <c r="BI1343" s="228"/>
      <c r="BJ1343" s="228"/>
      <c r="BK1343" s="228"/>
      <c r="BL1343" s="228"/>
      <c r="BM1343" s="228"/>
      <c r="BN1343" s="228"/>
      <c r="BO1343" s="228"/>
      <c r="BP1343" s="228"/>
      <c r="BQ1343" s="228"/>
    </row>
    <row r="1344" spans="3:69" x14ac:dyDescent="0.2">
      <c r="C1344" s="14"/>
      <c r="D1344" s="14"/>
      <c r="AF1344" s="228"/>
      <c r="AG1344" s="228"/>
      <c r="AH1344" s="228"/>
      <c r="AI1344" s="228"/>
      <c r="AJ1344" s="228"/>
      <c r="AL1344" s="246"/>
      <c r="AS1344" s="228"/>
      <c r="AT1344" s="228"/>
      <c r="AU1344" s="228"/>
      <c r="AV1344" s="228"/>
      <c r="AW1344" s="228"/>
      <c r="AX1344" s="228"/>
      <c r="AY1344" s="228"/>
      <c r="AZ1344" s="228"/>
      <c r="BA1344" s="228"/>
      <c r="BC1344" s="228"/>
    </row>
    <row r="1345" spans="3:69" x14ac:dyDescent="0.2">
      <c r="C1345" s="14"/>
      <c r="D1345" s="14"/>
      <c r="AF1345" s="228"/>
      <c r="AG1345" s="228"/>
      <c r="AH1345" s="228"/>
      <c r="AI1345" s="228"/>
      <c r="AJ1345" s="228"/>
      <c r="AL1345" s="246"/>
      <c r="AS1345" s="228"/>
      <c r="AT1345" s="228"/>
      <c r="AU1345" s="228"/>
      <c r="AV1345" s="228"/>
      <c r="AW1345" s="228"/>
      <c r="AX1345" s="228"/>
      <c r="AY1345" s="228"/>
      <c r="AZ1345" s="228"/>
      <c r="BA1345" s="228"/>
      <c r="BB1345" s="228"/>
      <c r="BC1345" s="228"/>
      <c r="BD1345" s="228"/>
      <c r="BE1345" s="228"/>
      <c r="BF1345" s="228"/>
      <c r="BG1345" s="228"/>
      <c r="BH1345" s="228"/>
      <c r="BI1345" s="228"/>
      <c r="BJ1345" s="228"/>
      <c r="BK1345" s="228"/>
      <c r="BL1345" s="228"/>
      <c r="BM1345" s="228"/>
      <c r="BN1345" s="228"/>
      <c r="BO1345" s="228"/>
      <c r="BP1345" s="228"/>
      <c r="BQ1345" s="228"/>
    </row>
    <row r="1346" spans="3:69" x14ac:dyDescent="0.2">
      <c r="C1346" s="14"/>
      <c r="D1346" s="14"/>
      <c r="AF1346" s="228"/>
      <c r="AG1346" s="228"/>
      <c r="AH1346" s="228"/>
      <c r="AI1346" s="228"/>
      <c r="AJ1346" s="228"/>
      <c r="AL1346" s="246"/>
      <c r="AS1346" s="228"/>
      <c r="AT1346" s="228"/>
      <c r="AU1346" s="228"/>
      <c r="AV1346" s="228"/>
      <c r="AW1346" s="228"/>
      <c r="AX1346" s="228"/>
      <c r="AY1346" s="228"/>
      <c r="AZ1346" s="228"/>
      <c r="BA1346" s="228"/>
      <c r="BB1346" s="228"/>
      <c r="BC1346" s="228"/>
      <c r="BD1346" s="228"/>
      <c r="BE1346" s="228"/>
      <c r="BF1346" s="228"/>
      <c r="BG1346" s="228"/>
      <c r="BH1346" s="228"/>
      <c r="BI1346" s="228"/>
      <c r="BJ1346" s="228"/>
      <c r="BK1346" s="228"/>
      <c r="BL1346" s="228"/>
      <c r="BM1346" s="228"/>
      <c r="BN1346" s="228"/>
      <c r="BO1346" s="228"/>
      <c r="BP1346" s="228"/>
      <c r="BQ1346" s="228"/>
    </row>
    <row r="1347" spans="3:69" x14ac:dyDescent="0.2">
      <c r="C1347" s="14"/>
      <c r="D1347" s="14"/>
      <c r="AF1347" s="228"/>
      <c r="AG1347" s="228"/>
      <c r="AH1347" s="228"/>
      <c r="AI1347" s="228"/>
      <c r="AJ1347" s="228"/>
      <c r="AL1347" s="246"/>
      <c r="AS1347" s="228"/>
      <c r="AT1347" s="228"/>
      <c r="AU1347" s="228"/>
      <c r="AV1347" s="228"/>
      <c r="AW1347" s="228"/>
      <c r="AX1347" s="228"/>
      <c r="AY1347" s="228"/>
      <c r="AZ1347" s="228"/>
    </row>
    <row r="1348" spans="3:69" x14ac:dyDescent="0.2">
      <c r="C1348" s="14"/>
      <c r="D1348" s="14"/>
      <c r="AF1348" s="228"/>
      <c r="AG1348" s="228"/>
      <c r="AH1348" s="228"/>
      <c r="AI1348" s="228"/>
      <c r="AJ1348" s="228"/>
      <c r="AL1348" s="246"/>
      <c r="AS1348" s="228"/>
      <c r="AT1348" s="228"/>
      <c r="AU1348" s="228"/>
      <c r="AV1348" s="228"/>
      <c r="AW1348" s="228"/>
      <c r="AX1348" s="228"/>
      <c r="AY1348" s="228"/>
      <c r="AZ1348" s="228"/>
    </row>
    <row r="1349" spans="3:69" x14ac:dyDescent="0.2">
      <c r="C1349" s="14"/>
      <c r="D1349" s="14"/>
      <c r="AF1349" s="228"/>
      <c r="AG1349" s="228"/>
      <c r="AH1349" s="228"/>
      <c r="AI1349" s="228"/>
      <c r="AJ1349" s="228"/>
      <c r="AL1349" s="246"/>
      <c r="AS1349" s="228"/>
      <c r="AT1349" s="228"/>
      <c r="AU1349" s="228"/>
      <c r="AV1349" s="228"/>
      <c r="AW1349" s="228"/>
      <c r="AX1349" s="228"/>
      <c r="AY1349" s="228"/>
      <c r="AZ1349" s="228"/>
    </row>
    <row r="1350" spans="3:69" x14ac:dyDescent="0.2">
      <c r="C1350" s="14"/>
      <c r="D1350" s="14"/>
      <c r="AF1350" s="228"/>
      <c r="AG1350" s="228"/>
      <c r="AH1350" s="228"/>
      <c r="AI1350" s="228"/>
      <c r="AJ1350" s="228"/>
      <c r="AL1350" s="246"/>
      <c r="AS1350" s="228"/>
      <c r="AT1350" s="228"/>
      <c r="AU1350" s="228"/>
      <c r="AV1350" s="228"/>
      <c r="AW1350" s="228"/>
      <c r="AX1350" s="228"/>
      <c r="AY1350" s="228"/>
      <c r="AZ1350" s="228"/>
    </row>
    <row r="1351" spans="3:69" x14ac:dyDescent="0.2">
      <c r="C1351" s="14"/>
      <c r="D1351" s="14"/>
      <c r="AF1351" s="228"/>
      <c r="AG1351" s="228"/>
      <c r="AH1351" s="228"/>
      <c r="AI1351" s="228"/>
      <c r="AJ1351" s="228"/>
      <c r="AL1351" s="246"/>
      <c r="AS1351" s="228"/>
      <c r="AT1351" s="228"/>
      <c r="AU1351" s="228"/>
      <c r="AV1351" s="228"/>
      <c r="AW1351" s="228"/>
      <c r="AX1351" s="228"/>
      <c r="AY1351" s="228"/>
      <c r="AZ1351" s="228"/>
    </row>
    <row r="1352" spans="3:69" x14ac:dyDescent="0.2">
      <c r="C1352" s="14"/>
      <c r="D1352" s="14"/>
      <c r="AF1352" s="228"/>
      <c r="AG1352" s="228"/>
      <c r="AH1352" s="228"/>
      <c r="AI1352" s="228"/>
      <c r="AJ1352" s="228"/>
      <c r="AL1352" s="246"/>
      <c r="AS1352" s="228"/>
      <c r="AT1352" s="228"/>
      <c r="AU1352" s="228"/>
      <c r="AV1352" s="228"/>
      <c r="AW1352" s="228"/>
      <c r="AX1352" s="228"/>
      <c r="AY1352" s="228"/>
      <c r="AZ1352" s="228"/>
    </row>
    <row r="1353" spans="3:69" x14ac:dyDescent="0.2">
      <c r="C1353" s="14"/>
      <c r="D1353" s="14"/>
      <c r="AF1353" s="228"/>
      <c r="AG1353" s="228"/>
      <c r="AH1353" s="228"/>
      <c r="AI1353" s="228"/>
      <c r="AJ1353" s="228"/>
      <c r="AL1353" s="246"/>
      <c r="AS1353" s="228"/>
      <c r="AT1353" s="228"/>
      <c r="AU1353" s="228"/>
      <c r="AV1353" s="228"/>
      <c r="AW1353" s="228"/>
      <c r="AX1353" s="228"/>
      <c r="AY1353" s="228"/>
      <c r="AZ1353" s="228"/>
    </row>
    <row r="1354" spans="3:69" x14ac:dyDescent="0.2">
      <c r="C1354" s="14"/>
      <c r="D1354" s="14"/>
      <c r="AF1354" s="228"/>
      <c r="AG1354" s="228"/>
      <c r="AH1354" s="228"/>
      <c r="AI1354" s="228"/>
      <c r="AJ1354" s="228"/>
      <c r="AL1354" s="246"/>
      <c r="AS1354" s="228"/>
      <c r="AT1354" s="228"/>
      <c r="AU1354" s="228"/>
      <c r="AV1354" s="228"/>
      <c r="AW1354" s="228"/>
      <c r="AX1354" s="228"/>
      <c r="AY1354" s="228"/>
      <c r="AZ1354" s="228"/>
    </row>
    <row r="1355" spans="3:69" x14ac:dyDescent="0.2">
      <c r="C1355" s="14"/>
      <c r="D1355" s="14"/>
      <c r="AF1355" s="228"/>
      <c r="AG1355" s="228"/>
      <c r="AH1355" s="228"/>
      <c r="AI1355" s="228"/>
      <c r="AJ1355" s="228"/>
      <c r="AL1355" s="246"/>
      <c r="AS1355" s="228"/>
      <c r="AT1355" s="228"/>
      <c r="AU1355" s="228"/>
      <c r="AV1355" s="228"/>
      <c r="AW1355" s="228"/>
      <c r="AX1355" s="228"/>
      <c r="AY1355" s="228"/>
      <c r="AZ1355" s="228"/>
    </row>
    <row r="1356" spans="3:69" x14ac:dyDescent="0.2">
      <c r="C1356" s="14"/>
      <c r="D1356" s="14"/>
      <c r="AF1356" s="228"/>
      <c r="AG1356" s="228"/>
      <c r="AH1356" s="228"/>
      <c r="AI1356" s="228"/>
      <c r="AJ1356" s="228"/>
      <c r="AL1356" s="246"/>
      <c r="AS1356" s="228"/>
      <c r="AT1356" s="228"/>
      <c r="AU1356" s="228"/>
      <c r="AV1356" s="228"/>
      <c r="AW1356" s="228"/>
      <c r="AX1356" s="228"/>
      <c r="AY1356" s="228"/>
      <c r="AZ1356" s="228"/>
    </row>
    <row r="1357" spans="3:69" x14ac:dyDescent="0.2">
      <c r="C1357" s="14"/>
      <c r="D1357" s="14"/>
      <c r="AF1357" s="228"/>
      <c r="AG1357" s="228"/>
      <c r="AH1357" s="228"/>
      <c r="AI1357" s="228"/>
      <c r="AJ1357" s="228"/>
      <c r="AL1357" s="246"/>
      <c r="AS1357" s="228"/>
      <c r="AT1357" s="228"/>
      <c r="AU1357" s="228"/>
      <c r="AV1357" s="228"/>
      <c r="AW1357" s="228"/>
      <c r="AX1357" s="228"/>
      <c r="AY1357" s="228"/>
      <c r="AZ1357" s="228"/>
    </row>
    <row r="1358" spans="3:69" x14ac:dyDescent="0.2">
      <c r="C1358" s="14"/>
      <c r="D1358" s="14"/>
      <c r="AF1358" s="228"/>
      <c r="AG1358" s="228"/>
      <c r="AH1358" s="228"/>
      <c r="AI1358" s="228"/>
      <c r="AJ1358" s="228"/>
      <c r="AL1358" s="246"/>
      <c r="AS1358" s="228"/>
      <c r="AT1358" s="228"/>
      <c r="AU1358" s="228"/>
      <c r="AV1358" s="228"/>
      <c r="AW1358" s="228"/>
      <c r="AX1358" s="228"/>
      <c r="AY1358" s="228"/>
      <c r="AZ1358" s="228"/>
    </row>
    <row r="1359" spans="3:69" x14ac:dyDescent="0.2">
      <c r="C1359" s="14"/>
      <c r="D1359" s="14"/>
      <c r="AF1359" s="228"/>
      <c r="AG1359" s="228"/>
      <c r="AH1359" s="228"/>
      <c r="AI1359" s="228"/>
      <c r="AJ1359" s="228"/>
      <c r="AL1359" s="246"/>
      <c r="AS1359" s="228"/>
      <c r="AT1359" s="228"/>
      <c r="AU1359" s="228"/>
      <c r="AV1359" s="228"/>
      <c r="AW1359" s="228"/>
      <c r="AX1359" s="228"/>
      <c r="AY1359" s="228"/>
      <c r="AZ1359" s="228"/>
    </row>
    <row r="1360" spans="3:69" x14ac:dyDescent="0.2">
      <c r="C1360" s="14"/>
      <c r="D1360" s="14"/>
      <c r="AF1360" s="228"/>
      <c r="AG1360" s="228"/>
      <c r="AH1360" s="228"/>
      <c r="AI1360" s="228"/>
      <c r="AJ1360" s="228"/>
      <c r="AL1360" s="246"/>
      <c r="AS1360" s="228"/>
      <c r="AT1360" s="228"/>
      <c r="AU1360" s="228"/>
      <c r="AV1360" s="228"/>
      <c r="AW1360" s="228"/>
      <c r="AX1360" s="228"/>
      <c r="AY1360" s="228"/>
      <c r="AZ1360" s="228"/>
    </row>
    <row r="1361" spans="3:69" x14ac:dyDescent="0.2">
      <c r="C1361" s="14"/>
      <c r="D1361" s="14"/>
      <c r="AF1361" s="228"/>
      <c r="AG1361" s="228"/>
      <c r="AH1361" s="228"/>
      <c r="AI1361" s="228"/>
      <c r="AJ1361" s="228"/>
      <c r="AL1361" s="246"/>
      <c r="AS1361" s="228"/>
      <c r="AT1361" s="228"/>
      <c r="AU1361" s="228"/>
      <c r="AV1361" s="228"/>
      <c r="AW1361" s="228"/>
      <c r="AX1361" s="228"/>
      <c r="AY1361" s="228"/>
      <c r="AZ1361" s="228"/>
    </row>
    <row r="1362" spans="3:69" x14ac:dyDescent="0.2">
      <c r="C1362" s="14"/>
      <c r="D1362" s="14"/>
      <c r="AF1362" s="228"/>
      <c r="AG1362" s="228"/>
      <c r="AH1362" s="228"/>
      <c r="AI1362" s="228"/>
      <c r="AJ1362" s="228"/>
      <c r="AL1362" s="246"/>
      <c r="AS1362" s="228"/>
      <c r="AT1362" s="228"/>
      <c r="AU1362" s="228"/>
      <c r="AV1362" s="228"/>
      <c r="AW1362" s="228"/>
      <c r="AX1362" s="228"/>
      <c r="AY1362" s="228"/>
      <c r="AZ1362" s="228"/>
    </row>
    <row r="1363" spans="3:69" x14ac:dyDescent="0.2">
      <c r="C1363" s="14"/>
      <c r="D1363" s="14"/>
      <c r="AF1363" s="228"/>
      <c r="AG1363" s="228"/>
      <c r="AH1363" s="228"/>
      <c r="AI1363" s="228"/>
      <c r="AJ1363" s="228"/>
      <c r="AL1363" s="246"/>
      <c r="AS1363" s="228"/>
      <c r="AT1363" s="228"/>
      <c r="AU1363" s="228"/>
      <c r="AV1363" s="228"/>
      <c r="AW1363" s="228"/>
      <c r="AX1363" s="228"/>
      <c r="AY1363" s="228"/>
      <c r="AZ1363" s="228"/>
    </row>
    <row r="1364" spans="3:69" x14ac:dyDescent="0.2">
      <c r="C1364" s="14"/>
      <c r="D1364" s="14"/>
      <c r="AF1364" s="228"/>
      <c r="AG1364" s="228"/>
      <c r="AH1364" s="228"/>
      <c r="AI1364" s="228"/>
      <c r="AJ1364" s="228"/>
      <c r="AL1364" s="246"/>
      <c r="AS1364" s="228"/>
      <c r="AT1364" s="228"/>
      <c r="AU1364" s="228"/>
      <c r="AV1364" s="228"/>
      <c r="AW1364" s="228"/>
      <c r="AX1364" s="228"/>
      <c r="AY1364" s="228"/>
      <c r="AZ1364" s="228"/>
      <c r="BA1364" s="228"/>
      <c r="BC1364" s="228"/>
      <c r="BD1364" s="228"/>
      <c r="BE1364" s="228"/>
      <c r="BF1364" s="228"/>
      <c r="BG1364" s="228"/>
      <c r="BH1364" s="228"/>
      <c r="BI1364" s="228"/>
      <c r="BJ1364" s="228"/>
      <c r="BK1364" s="228"/>
      <c r="BL1364" s="228"/>
      <c r="BM1364" s="228"/>
      <c r="BN1364" s="228"/>
      <c r="BO1364" s="228"/>
      <c r="BP1364" s="228"/>
      <c r="BQ1364" s="228"/>
    </row>
    <row r="1365" spans="3:69" x14ac:dyDescent="0.2">
      <c r="C1365" s="14"/>
      <c r="D1365" s="14"/>
      <c r="AF1365" s="228"/>
      <c r="AG1365" s="228"/>
      <c r="AH1365" s="228"/>
      <c r="AI1365" s="228"/>
      <c r="AJ1365" s="228"/>
      <c r="AL1365" s="246"/>
      <c r="AS1365" s="228"/>
      <c r="AT1365" s="228"/>
      <c r="AU1365" s="228"/>
      <c r="AV1365" s="228"/>
      <c r="AW1365" s="228"/>
      <c r="AX1365" s="228"/>
      <c r="AY1365" s="228"/>
      <c r="AZ1365" s="228"/>
    </row>
    <row r="1366" spans="3:69" x14ac:dyDescent="0.2">
      <c r="C1366" s="14"/>
      <c r="D1366" s="14"/>
      <c r="AF1366" s="228"/>
      <c r="AG1366" s="228"/>
      <c r="AH1366" s="228"/>
      <c r="AI1366" s="228"/>
      <c r="AJ1366" s="228"/>
      <c r="AL1366" s="246"/>
      <c r="AS1366" s="228"/>
      <c r="AT1366" s="228"/>
      <c r="AU1366" s="228"/>
      <c r="AV1366" s="228"/>
      <c r="AW1366" s="228"/>
      <c r="AX1366" s="228"/>
      <c r="AY1366" s="228"/>
      <c r="AZ1366" s="228"/>
    </row>
    <row r="1367" spans="3:69" x14ac:dyDescent="0.2">
      <c r="C1367" s="14"/>
      <c r="D1367" s="14"/>
      <c r="AF1367" s="228"/>
      <c r="AG1367" s="228"/>
      <c r="AH1367" s="228"/>
      <c r="AI1367" s="228"/>
      <c r="AJ1367" s="228"/>
      <c r="AL1367" s="246"/>
      <c r="AS1367" s="228"/>
      <c r="AT1367" s="228"/>
      <c r="AU1367" s="228"/>
      <c r="AV1367" s="228"/>
      <c r="AW1367" s="228"/>
      <c r="AX1367" s="228"/>
      <c r="AY1367" s="228"/>
      <c r="AZ1367" s="228"/>
    </row>
    <row r="1368" spans="3:69" x14ac:dyDescent="0.2">
      <c r="C1368" s="14"/>
      <c r="D1368" s="14"/>
      <c r="AF1368" s="228"/>
      <c r="AG1368" s="228"/>
      <c r="AH1368" s="228"/>
      <c r="AI1368" s="228"/>
      <c r="AJ1368" s="228"/>
      <c r="AL1368" s="246"/>
      <c r="AS1368" s="228"/>
      <c r="AT1368" s="228"/>
      <c r="AU1368" s="228"/>
      <c r="AV1368" s="228"/>
      <c r="AW1368" s="228"/>
      <c r="AX1368" s="228"/>
      <c r="AY1368" s="228"/>
      <c r="AZ1368" s="228"/>
      <c r="BA1368" s="228"/>
      <c r="BC1368" s="228"/>
    </row>
    <row r="1369" spans="3:69" x14ac:dyDescent="0.2">
      <c r="C1369" s="14"/>
      <c r="D1369" s="14"/>
      <c r="AF1369" s="228"/>
      <c r="AG1369" s="228"/>
      <c r="AH1369" s="228"/>
      <c r="AI1369" s="228"/>
      <c r="AJ1369" s="228"/>
      <c r="AL1369" s="246"/>
      <c r="AS1369" s="228"/>
      <c r="AT1369" s="228"/>
      <c r="AU1369" s="228"/>
      <c r="AV1369" s="228"/>
      <c r="AW1369" s="228"/>
      <c r="AX1369" s="228"/>
      <c r="AY1369" s="228"/>
      <c r="AZ1369" s="228"/>
    </row>
    <row r="1370" spans="3:69" x14ac:dyDescent="0.2">
      <c r="C1370" s="14"/>
      <c r="D1370" s="14"/>
      <c r="AF1370" s="228"/>
      <c r="AG1370" s="228"/>
      <c r="AH1370" s="228"/>
      <c r="AI1370" s="228"/>
      <c r="AJ1370" s="228"/>
      <c r="AL1370" s="246"/>
      <c r="AS1370" s="228"/>
      <c r="AT1370" s="228"/>
      <c r="AU1370" s="228"/>
      <c r="AV1370" s="228"/>
      <c r="AW1370" s="228"/>
      <c r="AX1370" s="228"/>
      <c r="AY1370" s="228"/>
      <c r="AZ1370" s="228"/>
      <c r="BA1370" s="228"/>
      <c r="BC1370" s="228"/>
      <c r="BD1370" s="228"/>
      <c r="BE1370" s="228"/>
      <c r="BF1370" s="228"/>
      <c r="BG1370" s="228"/>
      <c r="BH1370" s="228"/>
      <c r="BI1370" s="228"/>
      <c r="BJ1370" s="228"/>
      <c r="BK1370" s="228"/>
      <c r="BL1370" s="228"/>
      <c r="BM1370" s="228"/>
      <c r="BN1370" s="228"/>
      <c r="BO1370" s="228"/>
      <c r="BP1370" s="228"/>
      <c r="BQ1370" s="228"/>
    </row>
    <row r="1371" spans="3:69" x14ac:dyDescent="0.2">
      <c r="C1371" s="14"/>
      <c r="D1371" s="14"/>
      <c r="AF1371" s="228"/>
      <c r="AG1371" s="228"/>
      <c r="AH1371" s="228"/>
      <c r="AI1371" s="228"/>
      <c r="AJ1371" s="228"/>
      <c r="AL1371" s="246"/>
      <c r="AS1371" s="228"/>
      <c r="AT1371" s="228"/>
      <c r="AU1371" s="228"/>
      <c r="AV1371" s="228"/>
      <c r="AW1371" s="228"/>
      <c r="AX1371" s="228"/>
      <c r="AY1371" s="228"/>
      <c r="AZ1371" s="228"/>
    </row>
    <row r="1372" spans="3:69" x14ac:dyDescent="0.2">
      <c r="C1372" s="14"/>
      <c r="D1372" s="14"/>
      <c r="AF1372" s="228"/>
      <c r="AG1372" s="228"/>
      <c r="AH1372" s="228"/>
      <c r="AI1372" s="228"/>
      <c r="AJ1372" s="228"/>
      <c r="AL1372" s="246"/>
      <c r="AS1372" s="228"/>
      <c r="AT1372" s="228"/>
      <c r="AU1372" s="228"/>
      <c r="AV1372" s="228"/>
      <c r="AW1372" s="228"/>
      <c r="AX1372" s="228"/>
      <c r="AY1372" s="228"/>
      <c r="AZ1372" s="228"/>
    </row>
    <row r="1373" spans="3:69" x14ac:dyDescent="0.2">
      <c r="C1373" s="14"/>
      <c r="D1373" s="14"/>
      <c r="AF1373" s="228"/>
      <c r="AG1373" s="228"/>
      <c r="AH1373" s="228"/>
      <c r="AI1373" s="228"/>
      <c r="AJ1373" s="228"/>
      <c r="AL1373" s="246"/>
      <c r="AS1373" s="228"/>
      <c r="AT1373" s="228"/>
      <c r="AU1373" s="228"/>
      <c r="AV1373" s="228"/>
      <c r="AW1373" s="228"/>
      <c r="AX1373" s="228"/>
      <c r="AY1373" s="228"/>
      <c r="AZ1373" s="228"/>
      <c r="BA1373" s="228"/>
    </row>
    <row r="1374" spans="3:69" x14ac:dyDescent="0.2">
      <c r="C1374" s="14"/>
      <c r="D1374" s="14"/>
      <c r="AF1374" s="228"/>
      <c r="AG1374" s="228"/>
      <c r="AH1374" s="228"/>
      <c r="AI1374" s="228"/>
      <c r="AJ1374" s="228"/>
      <c r="AL1374" s="246"/>
      <c r="AS1374" s="228"/>
      <c r="AT1374" s="228"/>
      <c r="AU1374" s="228"/>
      <c r="AV1374" s="228"/>
      <c r="AW1374" s="228"/>
      <c r="AX1374" s="228"/>
      <c r="AY1374" s="228"/>
      <c r="AZ1374" s="228"/>
      <c r="BA1374" s="228"/>
    </row>
    <row r="1375" spans="3:69" x14ac:dyDescent="0.2">
      <c r="C1375" s="14"/>
      <c r="D1375" s="14"/>
      <c r="AF1375" s="228"/>
      <c r="AG1375" s="228"/>
      <c r="AH1375" s="228"/>
      <c r="AI1375" s="228"/>
      <c r="AJ1375" s="228"/>
      <c r="AL1375" s="246"/>
      <c r="AS1375" s="228"/>
      <c r="AT1375" s="228"/>
      <c r="AU1375" s="228"/>
      <c r="AV1375" s="228"/>
      <c r="AW1375" s="228"/>
      <c r="AX1375" s="228"/>
      <c r="AY1375" s="228"/>
      <c r="AZ1375" s="228"/>
      <c r="BA1375" s="228"/>
      <c r="BB1375" s="228"/>
      <c r="BC1375" s="228"/>
      <c r="BD1375" s="228"/>
      <c r="BE1375" s="228"/>
      <c r="BF1375" s="228"/>
      <c r="BG1375" s="228"/>
      <c r="BH1375" s="228"/>
      <c r="BI1375" s="228"/>
      <c r="BJ1375" s="228"/>
      <c r="BK1375" s="228"/>
      <c r="BL1375" s="228"/>
      <c r="BM1375" s="228"/>
      <c r="BN1375" s="228"/>
      <c r="BO1375" s="228"/>
      <c r="BP1375" s="228"/>
      <c r="BQ1375" s="228"/>
    </row>
    <row r="1376" spans="3:69" x14ac:dyDescent="0.2">
      <c r="C1376" s="14"/>
      <c r="D1376" s="14"/>
      <c r="AF1376" s="228"/>
      <c r="AG1376" s="228"/>
      <c r="AH1376" s="228"/>
      <c r="AI1376" s="228"/>
      <c r="AJ1376" s="228"/>
      <c r="AL1376" s="246"/>
      <c r="AS1376" s="228"/>
      <c r="AT1376" s="228"/>
      <c r="AU1376" s="228"/>
      <c r="AV1376" s="228"/>
      <c r="AW1376" s="228"/>
      <c r="AX1376" s="228"/>
      <c r="AY1376" s="228"/>
      <c r="AZ1376" s="228"/>
    </row>
    <row r="1377" spans="3:69" x14ac:dyDescent="0.2">
      <c r="C1377" s="14"/>
      <c r="D1377" s="14"/>
      <c r="AF1377" s="228"/>
      <c r="AG1377" s="228"/>
      <c r="AH1377" s="228"/>
      <c r="AI1377" s="228"/>
      <c r="AJ1377" s="228"/>
      <c r="AL1377" s="246"/>
      <c r="AS1377" s="228"/>
      <c r="AT1377" s="228"/>
      <c r="AU1377" s="228"/>
      <c r="AV1377" s="228"/>
      <c r="AW1377" s="228"/>
      <c r="AX1377" s="228"/>
      <c r="AY1377" s="228"/>
      <c r="AZ1377" s="228"/>
    </row>
    <row r="1378" spans="3:69" x14ac:dyDescent="0.2">
      <c r="C1378" s="14"/>
      <c r="D1378" s="14"/>
      <c r="AF1378" s="228"/>
      <c r="AG1378" s="228"/>
      <c r="AH1378" s="228"/>
      <c r="AI1378" s="228"/>
      <c r="AJ1378" s="228"/>
      <c r="AL1378" s="246"/>
      <c r="AS1378" s="228"/>
      <c r="AT1378" s="228"/>
      <c r="AU1378" s="228"/>
      <c r="AV1378" s="228"/>
      <c r="AW1378" s="228"/>
      <c r="AX1378" s="228"/>
      <c r="AY1378" s="228"/>
      <c r="AZ1378" s="228"/>
      <c r="BA1378" s="228"/>
      <c r="BC1378" s="228"/>
      <c r="BD1378" s="228"/>
      <c r="BE1378" s="228"/>
      <c r="BF1378" s="228"/>
      <c r="BG1378" s="228"/>
      <c r="BH1378" s="228"/>
      <c r="BI1378" s="228"/>
      <c r="BJ1378" s="228"/>
      <c r="BK1378" s="228"/>
      <c r="BL1378" s="228"/>
      <c r="BM1378" s="228"/>
      <c r="BN1378" s="228"/>
      <c r="BO1378" s="228"/>
      <c r="BP1378" s="228"/>
      <c r="BQ1378" s="228"/>
    </row>
    <row r="1379" spans="3:69" x14ac:dyDescent="0.2">
      <c r="C1379" s="14"/>
      <c r="D1379" s="14"/>
      <c r="AF1379" s="228"/>
      <c r="AG1379" s="228"/>
      <c r="AH1379" s="228"/>
      <c r="AI1379" s="228"/>
      <c r="AJ1379" s="228"/>
      <c r="AL1379" s="246"/>
      <c r="AS1379" s="228"/>
      <c r="AT1379" s="228"/>
      <c r="AU1379" s="228"/>
      <c r="AV1379" s="228"/>
      <c r="AW1379" s="228"/>
      <c r="AX1379" s="228"/>
      <c r="AY1379" s="228"/>
      <c r="AZ1379" s="228"/>
      <c r="BA1379" s="228"/>
      <c r="BB1379" s="228"/>
      <c r="BC1379" s="228"/>
      <c r="BD1379" s="228"/>
      <c r="BE1379" s="228"/>
      <c r="BF1379" s="228"/>
      <c r="BG1379" s="228"/>
      <c r="BH1379" s="228"/>
      <c r="BI1379" s="228"/>
      <c r="BJ1379" s="228"/>
      <c r="BK1379" s="228"/>
      <c r="BL1379" s="228"/>
      <c r="BM1379" s="228"/>
      <c r="BN1379" s="228"/>
      <c r="BO1379" s="228"/>
      <c r="BP1379" s="228"/>
      <c r="BQ1379" s="228"/>
    </row>
    <row r="1380" spans="3:69" x14ac:dyDescent="0.2">
      <c r="C1380" s="14"/>
      <c r="D1380" s="14"/>
      <c r="AF1380" s="228"/>
      <c r="AG1380" s="228"/>
      <c r="AH1380" s="228"/>
      <c r="AI1380" s="228"/>
      <c r="AJ1380" s="228"/>
      <c r="AL1380" s="246"/>
      <c r="AS1380" s="228"/>
      <c r="AT1380" s="228"/>
      <c r="AU1380" s="228"/>
      <c r="AV1380" s="228"/>
      <c r="AW1380" s="228"/>
      <c r="AX1380" s="228"/>
      <c r="AY1380" s="228"/>
      <c r="AZ1380" s="228"/>
    </row>
    <row r="1381" spans="3:69" x14ac:dyDescent="0.2">
      <c r="C1381" s="14"/>
      <c r="D1381" s="14"/>
      <c r="AF1381" s="228"/>
      <c r="AG1381" s="228"/>
      <c r="AH1381" s="228"/>
      <c r="AI1381" s="228"/>
      <c r="AJ1381" s="228"/>
      <c r="AL1381" s="246"/>
      <c r="AS1381" s="228"/>
      <c r="AT1381" s="228"/>
      <c r="AU1381" s="228"/>
      <c r="AV1381" s="228"/>
      <c r="AW1381" s="228"/>
      <c r="AX1381" s="228"/>
      <c r="AY1381" s="228"/>
      <c r="AZ1381" s="228"/>
    </row>
    <row r="1382" spans="3:69" x14ac:dyDescent="0.2">
      <c r="C1382" s="14"/>
      <c r="D1382" s="14"/>
      <c r="AF1382" s="228"/>
      <c r="AG1382" s="228"/>
      <c r="AH1382" s="228"/>
      <c r="AI1382" s="228"/>
      <c r="AJ1382" s="228"/>
      <c r="AL1382" s="246"/>
      <c r="AS1382" s="228"/>
      <c r="AT1382" s="228"/>
      <c r="AU1382" s="228"/>
      <c r="AV1382" s="228"/>
      <c r="AW1382" s="228"/>
      <c r="AX1382" s="228"/>
      <c r="AY1382" s="228"/>
      <c r="AZ1382" s="228"/>
    </row>
    <row r="1383" spans="3:69" x14ac:dyDescent="0.2">
      <c r="C1383" s="14"/>
      <c r="D1383" s="14"/>
      <c r="AF1383" s="228"/>
      <c r="AG1383" s="228"/>
      <c r="AH1383" s="228"/>
      <c r="AI1383" s="228"/>
      <c r="AJ1383" s="228"/>
      <c r="AL1383" s="246"/>
      <c r="AS1383" s="228"/>
      <c r="AT1383" s="228"/>
      <c r="AU1383" s="228"/>
      <c r="AV1383" s="228"/>
      <c r="AW1383" s="228"/>
      <c r="AX1383" s="228"/>
      <c r="AY1383" s="228"/>
      <c r="AZ1383" s="228"/>
    </row>
    <row r="1384" spans="3:69" x14ac:dyDescent="0.2">
      <c r="C1384" s="14"/>
      <c r="D1384" s="14"/>
      <c r="AF1384" s="228"/>
      <c r="AG1384" s="228"/>
      <c r="AH1384" s="228"/>
      <c r="AI1384" s="228"/>
      <c r="AJ1384" s="228"/>
      <c r="AL1384" s="246"/>
      <c r="AS1384" s="228"/>
      <c r="AT1384" s="228"/>
      <c r="AU1384" s="228"/>
      <c r="AV1384" s="228"/>
      <c r="AW1384" s="228"/>
      <c r="AX1384" s="228"/>
      <c r="AY1384" s="228"/>
      <c r="AZ1384" s="228"/>
      <c r="BA1384" s="228"/>
      <c r="BC1384" s="228"/>
      <c r="BD1384" s="228"/>
      <c r="BE1384" s="228"/>
      <c r="BF1384" s="228"/>
      <c r="BG1384" s="228"/>
      <c r="BH1384" s="228"/>
      <c r="BI1384" s="228"/>
      <c r="BJ1384" s="228"/>
      <c r="BK1384" s="228"/>
      <c r="BL1384" s="228"/>
      <c r="BM1384" s="228"/>
      <c r="BN1384" s="228"/>
      <c r="BO1384" s="228"/>
      <c r="BP1384" s="228"/>
      <c r="BQ1384" s="228"/>
    </row>
    <row r="1385" spans="3:69" x14ac:dyDescent="0.2">
      <c r="C1385" s="14"/>
      <c r="D1385" s="14"/>
      <c r="AF1385" s="228"/>
      <c r="AG1385" s="228"/>
      <c r="AH1385" s="228"/>
      <c r="AI1385" s="228"/>
      <c r="AJ1385" s="228"/>
      <c r="AL1385" s="246"/>
      <c r="AS1385" s="228"/>
      <c r="AT1385" s="228"/>
      <c r="AU1385" s="228"/>
      <c r="AV1385" s="228"/>
      <c r="AW1385" s="228"/>
      <c r="AX1385" s="228"/>
      <c r="AY1385" s="228"/>
      <c r="AZ1385" s="228"/>
      <c r="BA1385" s="228"/>
      <c r="BC1385" s="228"/>
      <c r="BD1385" s="228"/>
      <c r="BE1385" s="228"/>
      <c r="BF1385" s="228"/>
      <c r="BG1385" s="228"/>
      <c r="BH1385" s="228"/>
      <c r="BI1385" s="228"/>
      <c r="BJ1385" s="228"/>
      <c r="BK1385" s="228"/>
      <c r="BL1385" s="228"/>
      <c r="BM1385" s="228"/>
      <c r="BN1385" s="228"/>
      <c r="BO1385" s="228"/>
      <c r="BP1385" s="228"/>
      <c r="BQ1385" s="228"/>
    </row>
    <row r="1386" spans="3:69" x14ac:dyDescent="0.2">
      <c r="C1386" s="14"/>
      <c r="D1386" s="14"/>
      <c r="AF1386" s="228"/>
      <c r="AG1386" s="228"/>
      <c r="AH1386" s="228"/>
      <c r="AI1386" s="228"/>
      <c r="AJ1386" s="228"/>
      <c r="AL1386" s="246"/>
      <c r="AS1386" s="228"/>
      <c r="AT1386" s="228"/>
      <c r="AU1386" s="228"/>
      <c r="AV1386" s="228"/>
      <c r="AW1386" s="228"/>
      <c r="AX1386" s="228"/>
      <c r="AY1386" s="228"/>
      <c r="AZ1386" s="228"/>
    </row>
    <row r="1387" spans="3:69" x14ac:dyDescent="0.2">
      <c r="C1387" s="14"/>
      <c r="D1387" s="14"/>
      <c r="AF1387" s="228"/>
      <c r="AG1387" s="228"/>
      <c r="AH1387" s="228"/>
      <c r="AI1387" s="228"/>
      <c r="AJ1387" s="228"/>
      <c r="AL1387" s="246"/>
      <c r="AS1387" s="228"/>
      <c r="AT1387" s="228"/>
      <c r="AU1387" s="228"/>
      <c r="AV1387" s="228"/>
      <c r="AW1387" s="228"/>
      <c r="AX1387" s="228"/>
      <c r="AY1387" s="228"/>
      <c r="AZ1387" s="228"/>
    </row>
    <row r="1388" spans="3:69" x14ac:dyDescent="0.2">
      <c r="C1388" s="14"/>
      <c r="D1388" s="14"/>
      <c r="AF1388" s="228"/>
      <c r="AG1388" s="228"/>
      <c r="AH1388" s="228"/>
      <c r="AI1388" s="228"/>
      <c r="AJ1388" s="228"/>
      <c r="AL1388" s="246"/>
      <c r="AS1388" s="228"/>
      <c r="AT1388" s="228"/>
      <c r="AU1388" s="228"/>
      <c r="AV1388" s="228"/>
      <c r="AW1388" s="228"/>
      <c r="AX1388" s="228"/>
      <c r="AY1388" s="228"/>
      <c r="AZ1388" s="228"/>
    </row>
    <row r="1389" spans="3:69" x14ac:dyDescent="0.2">
      <c r="C1389" s="14"/>
      <c r="D1389" s="14"/>
      <c r="AF1389" s="228"/>
      <c r="AG1389" s="228"/>
      <c r="AH1389" s="228"/>
      <c r="AI1389" s="228"/>
      <c r="AJ1389" s="228"/>
      <c r="AL1389" s="246"/>
      <c r="AS1389" s="228"/>
      <c r="AT1389" s="228"/>
      <c r="AU1389" s="228"/>
      <c r="AV1389" s="228"/>
      <c r="AW1389" s="228"/>
      <c r="AX1389" s="228"/>
      <c r="AY1389" s="228"/>
      <c r="AZ1389" s="228"/>
    </row>
    <row r="1390" spans="3:69" x14ac:dyDescent="0.2">
      <c r="C1390" s="14"/>
      <c r="D1390" s="14"/>
      <c r="AF1390" s="228"/>
      <c r="AG1390" s="228"/>
      <c r="AH1390" s="228"/>
      <c r="AI1390" s="228"/>
      <c r="AJ1390" s="228"/>
      <c r="AL1390" s="246"/>
      <c r="AS1390" s="228"/>
      <c r="AT1390" s="228"/>
      <c r="AU1390" s="228"/>
      <c r="AV1390" s="228"/>
      <c r="AW1390" s="228"/>
      <c r="AX1390" s="228"/>
      <c r="AY1390" s="228"/>
      <c r="AZ1390" s="228"/>
    </row>
    <row r="1391" spans="3:69" x14ac:dyDescent="0.2">
      <c r="C1391" s="14"/>
      <c r="D1391" s="14"/>
      <c r="AF1391" s="228"/>
      <c r="AG1391" s="228"/>
      <c r="AH1391" s="228"/>
      <c r="AI1391" s="228"/>
      <c r="AJ1391" s="228"/>
      <c r="AL1391" s="246"/>
      <c r="AS1391" s="228"/>
      <c r="AT1391" s="228"/>
      <c r="AU1391" s="228"/>
      <c r="AV1391" s="228"/>
      <c r="AW1391" s="228"/>
      <c r="AX1391" s="228"/>
      <c r="AY1391" s="228"/>
      <c r="AZ1391" s="228"/>
    </row>
    <row r="1392" spans="3:69" x14ac:dyDescent="0.2">
      <c r="C1392" s="14"/>
      <c r="D1392" s="14"/>
      <c r="AF1392" s="228"/>
      <c r="AG1392" s="228"/>
      <c r="AH1392" s="228"/>
      <c r="AI1392" s="228"/>
      <c r="AJ1392" s="228"/>
      <c r="AL1392" s="246"/>
      <c r="AS1392" s="228"/>
      <c r="AT1392" s="228"/>
      <c r="AU1392" s="228"/>
      <c r="AV1392" s="228"/>
      <c r="AW1392" s="228"/>
      <c r="AX1392" s="228"/>
      <c r="AY1392" s="228"/>
      <c r="AZ1392" s="228"/>
    </row>
    <row r="1393" spans="3:69" x14ac:dyDescent="0.2">
      <c r="C1393" s="14"/>
      <c r="D1393" s="14"/>
      <c r="AF1393" s="228"/>
      <c r="AG1393" s="228"/>
      <c r="AH1393" s="228"/>
      <c r="AI1393" s="228"/>
      <c r="AJ1393" s="228"/>
      <c r="AL1393" s="246"/>
      <c r="AS1393" s="228"/>
      <c r="AT1393" s="228"/>
      <c r="AU1393" s="228"/>
      <c r="AV1393" s="228"/>
      <c r="AW1393" s="228"/>
      <c r="AX1393" s="228"/>
      <c r="AY1393" s="228"/>
      <c r="AZ1393" s="228"/>
      <c r="BA1393" s="228"/>
      <c r="BC1393" s="228"/>
      <c r="BD1393" s="228"/>
      <c r="BE1393" s="228"/>
      <c r="BF1393" s="228"/>
      <c r="BG1393" s="228"/>
      <c r="BH1393" s="228"/>
      <c r="BI1393" s="228"/>
      <c r="BJ1393" s="228"/>
      <c r="BK1393" s="228"/>
      <c r="BL1393" s="228"/>
      <c r="BM1393" s="228"/>
      <c r="BN1393" s="228"/>
      <c r="BO1393" s="228"/>
      <c r="BP1393" s="228"/>
      <c r="BQ1393" s="228"/>
    </row>
    <row r="1394" spans="3:69" x14ac:dyDescent="0.2">
      <c r="C1394" s="14"/>
      <c r="D1394" s="14"/>
      <c r="AF1394" s="228"/>
      <c r="AG1394" s="228"/>
      <c r="AH1394" s="228"/>
      <c r="AI1394" s="228"/>
      <c r="AJ1394" s="228"/>
      <c r="AL1394" s="246"/>
      <c r="AS1394" s="228"/>
      <c r="AT1394" s="228"/>
      <c r="AU1394" s="228"/>
      <c r="AV1394" s="228"/>
      <c r="AW1394" s="228"/>
      <c r="AX1394" s="228"/>
      <c r="AY1394" s="228"/>
      <c r="AZ1394" s="228"/>
    </row>
    <row r="1395" spans="3:69" x14ac:dyDescent="0.2">
      <c r="C1395" s="14"/>
      <c r="D1395" s="14"/>
      <c r="AF1395" s="228"/>
      <c r="AG1395" s="228"/>
      <c r="AH1395" s="228"/>
      <c r="AI1395" s="228"/>
      <c r="AJ1395" s="228"/>
      <c r="AL1395" s="246"/>
      <c r="AS1395" s="228"/>
      <c r="AT1395" s="228"/>
      <c r="AU1395" s="228"/>
      <c r="AV1395" s="228"/>
      <c r="AW1395" s="228"/>
      <c r="AX1395" s="228"/>
      <c r="AY1395" s="228"/>
      <c r="AZ1395" s="228"/>
    </row>
    <row r="1396" spans="3:69" x14ac:dyDescent="0.2">
      <c r="C1396" s="14"/>
      <c r="D1396" s="14"/>
      <c r="AF1396" s="228"/>
      <c r="AG1396" s="228"/>
      <c r="AH1396" s="228"/>
      <c r="AI1396" s="228"/>
      <c r="AJ1396" s="228"/>
      <c r="AL1396" s="246"/>
      <c r="AS1396" s="228"/>
      <c r="AT1396" s="228"/>
      <c r="AU1396" s="228"/>
      <c r="AV1396" s="228"/>
      <c r="AW1396" s="228"/>
      <c r="AX1396" s="228"/>
      <c r="AY1396" s="228"/>
      <c r="AZ1396" s="228"/>
    </row>
    <row r="1397" spans="3:69" x14ac:dyDescent="0.2">
      <c r="C1397" s="14"/>
      <c r="D1397" s="14"/>
      <c r="AF1397" s="228"/>
      <c r="AG1397" s="228"/>
      <c r="AH1397" s="228"/>
      <c r="AI1397" s="228"/>
      <c r="AJ1397" s="228"/>
      <c r="AL1397" s="246"/>
      <c r="AS1397" s="228"/>
      <c r="AT1397" s="228"/>
      <c r="AU1397" s="228"/>
      <c r="AV1397" s="228"/>
      <c r="AW1397" s="228"/>
      <c r="AX1397" s="228"/>
      <c r="AY1397" s="228"/>
      <c r="AZ1397" s="228"/>
    </row>
    <row r="1398" spans="3:69" x14ac:dyDescent="0.2">
      <c r="C1398" s="14"/>
      <c r="D1398" s="14"/>
      <c r="AF1398" s="228"/>
      <c r="AG1398" s="228"/>
      <c r="AH1398" s="228"/>
      <c r="AI1398" s="228"/>
      <c r="AJ1398" s="228"/>
      <c r="AL1398" s="246"/>
      <c r="AS1398" s="228"/>
      <c r="AT1398" s="228"/>
      <c r="AU1398" s="228"/>
      <c r="AV1398" s="228"/>
      <c r="AW1398" s="228"/>
      <c r="AX1398" s="228"/>
      <c r="AY1398" s="228"/>
      <c r="AZ1398" s="228"/>
    </row>
    <row r="1399" spans="3:69" x14ac:dyDescent="0.2">
      <c r="C1399" s="14"/>
      <c r="D1399" s="14"/>
      <c r="AF1399" s="228"/>
      <c r="AG1399" s="228"/>
      <c r="AH1399" s="228"/>
      <c r="AI1399" s="228"/>
      <c r="AJ1399" s="228"/>
      <c r="AL1399" s="246"/>
      <c r="AS1399" s="228"/>
      <c r="AT1399" s="228"/>
      <c r="AU1399" s="228"/>
      <c r="AV1399" s="228"/>
      <c r="AW1399" s="228"/>
      <c r="AX1399" s="228"/>
      <c r="AY1399" s="228"/>
      <c r="AZ1399" s="228"/>
      <c r="BA1399" s="228"/>
      <c r="BB1399" s="228"/>
      <c r="BC1399" s="228"/>
      <c r="BD1399" s="228"/>
      <c r="BE1399" s="228"/>
      <c r="BF1399" s="228"/>
      <c r="BG1399" s="228"/>
      <c r="BH1399" s="228"/>
      <c r="BI1399" s="228"/>
      <c r="BJ1399" s="228"/>
      <c r="BK1399" s="228"/>
      <c r="BL1399" s="228"/>
      <c r="BM1399" s="228"/>
      <c r="BN1399" s="228"/>
      <c r="BO1399" s="228"/>
      <c r="BP1399" s="228"/>
      <c r="BQ1399" s="228"/>
    </row>
    <row r="1400" spans="3:69" x14ac:dyDescent="0.2">
      <c r="C1400" s="14"/>
      <c r="D1400" s="14"/>
      <c r="AF1400" s="228"/>
      <c r="AG1400" s="228"/>
      <c r="AH1400" s="228"/>
      <c r="AI1400" s="228"/>
      <c r="AJ1400" s="228"/>
      <c r="AL1400" s="246"/>
      <c r="AS1400" s="228"/>
      <c r="AT1400" s="228"/>
      <c r="AU1400" s="228"/>
      <c r="AV1400" s="228"/>
      <c r="AW1400" s="228"/>
      <c r="AX1400" s="228"/>
      <c r="AY1400" s="228"/>
      <c r="AZ1400" s="228"/>
    </row>
    <row r="1401" spans="3:69" x14ac:dyDescent="0.2">
      <c r="C1401" s="14"/>
      <c r="D1401" s="14"/>
      <c r="AF1401" s="228"/>
      <c r="AG1401" s="228"/>
      <c r="AH1401" s="228"/>
      <c r="AI1401" s="228"/>
      <c r="AJ1401" s="228"/>
      <c r="AL1401" s="246"/>
      <c r="AS1401" s="228"/>
      <c r="AT1401" s="228"/>
      <c r="AU1401" s="228"/>
      <c r="AV1401" s="228"/>
      <c r="AW1401" s="228"/>
      <c r="AX1401" s="228"/>
      <c r="AY1401" s="228"/>
      <c r="AZ1401" s="228"/>
    </row>
    <row r="1402" spans="3:69" x14ac:dyDescent="0.2">
      <c r="C1402" s="14"/>
      <c r="D1402" s="14"/>
      <c r="AF1402" s="228"/>
      <c r="AG1402" s="228"/>
      <c r="AH1402" s="228"/>
      <c r="AI1402" s="228"/>
      <c r="AJ1402" s="228"/>
      <c r="AL1402" s="246"/>
      <c r="AS1402" s="228"/>
      <c r="AT1402" s="228"/>
      <c r="AU1402" s="228"/>
      <c r="AV1402" s="228"/>
      <c r="AW1402" s="228"/>
      <c r="AX1402" s="228"/>
      <c r="AY1402" s="228"/>
      <c r="AZ1402" s="228"/>
    </row>
    <row r="1403" spans="3:69" x14ac:dyDescent="0.2">
      <c r="C1403" s="14"/>
      <c r="D1403" s="14"/>
      <c r="AF1403" s="228"/>
      <c r="AG1403" s="228"/>
      <c r="AH1403" s="228"/>
      <c r="AI1403" s="228"/>
      <c r="AJ1403" s="228"/>
      <c r="AL1403" s="246"/>
      <c r="AS1403" s="228"/>
      <c r="AT1403" s="228"/>
      <c r="AU1403" s="228"/>
      <c r="AV1403" s="228"/>
      <c r="AW1403" s="228"/>
      <c r="AX1403" s="228"/>
      <c r="AY1403" s="228"/>
      <c r="AZ1403" s="228"/>
    </row>
    <row r="1404" spans="3:69" x14ac:dyDescent="0.2">
      <c r="C1404" s="14"/>
      <c r="D1404" s="14"/>
      <c r="AF1404" s="228"/>
      <c r="AG1404" s="228"/>
      <c r="AH1404" s="228"/>
      <c r="AI1404" s="228"/>
      <c r="AJ1404" s="228"/>
      <c r="AL1404" s="246"/>
      <c r="AS1404" s="228"/>
      <c r="AT1404" s="228"/>
      <c r="AU1404" s="228"/>
      <c r="AV1404" s="228"/>
      <c r="AW1404" s="228"/>
      <c r="AX1404" s="228"/>
      <c r="AY1404" s="228"/>
      <c r="AZ1404" s="228"/>
    </row>
    <row r="1405" spans="3:69" x14ac:dyDescent="0.2">
      <c r="C1405" s="14"/>
      <c r="D1405" s="14"/>
      <c r="AF1405" s="228"/>
      <c r="AG1405" s="228"/>
      <c r="AH1405" s="228"/>
      <c r="AI1405" s="228"/>
      <c r="AJ1405" s="228"/>
      <c r="AL1405" s="246"/>
      <c r="AS1405" s="228"/>
      <c r="AT1405" s="228"/>
      <c r="AU1405" s="228"/>
      <c r="AV1405" s="228"/>
      <c r="AW1405" s="228"/>
      <c r="AX1405" s="228"/>
      <c r="AY1405" s="228"/>
      <c r="AZ1405" s="228"/>
    </row>
    <row r="1406" spans="3:69" x14ac:dyDescent="0.2">
      <c r="C1406" s="14"/>
      <c r="D1406" s="14"/>
      <c r="AF1406" s="228"/>
      <c r="AG1406" s="228"/>
      <c r="AH1406" s="228"/>
      <c r="AI1406" s="228"/>
      <c r="AJ1406" s="228"/>
      <c r="AL1406" s="246"/>
      <c r="AS1406" s="228"/>
      <c r="AT1406" s="228"/>
      <c r="AU1406" s="228"/>
      <c r="AV1406" s="228"/>
      <c r="AW1406" s="228"/>
      <c r="AX1406" s="228"/>
      <c r="AY1406" s="228"/>
      <c r="AZ1406" s="228"/>
    </row>
    <row r="1407" spans="3:69" x14ac:dyDescent="0.2">
      <c r="C1407" s="14"/>
      <c r="D1407" s="14"/>
      <c r="AF1407" s="228"/>
      <c r="AG1407" s="228"/>
      <c r="AH1407" s="228"/>
      <c r="AI1407" s="228"/>
      <c r="AJ1407" s="228"/>
      <c r="AL1407" s="246"/>
      <c r="AS1407" s="228"/>
      <c r="AT1407" s="228"/>
      <c r="AU1407" s="228"/>
      <c r="AV1407" s="228"/>
      <c r="AW1407" s="228"/>
      <c r="AX1407" s="228"/>
      <c r="AY1407" s="228"/>
      <c r="AZ1407" s="228"/>
    </row>
    <row r="1408" spans="3:69" x14ac:dyDescent="0.2">
      <c r="C1408" s="14"/>
      <c r="D1408" s="14"/>
      <c r="AF1408" s="228"/>
      <c r="AG1408" s="228"/>
      <c r="AH1408" s="228"/>
      <c r="AI1408" s="228"/>
      <c r="AJ1408" s="228"/>
      <c r="AL1408" s="246"/>
      <c r="AS1408" s="228"/>
      <c r="AT1408" s="228"/>
      <c r="AU1408" s="228"/>
      <c r="AV1408" s="228"/>
      <c r="AW1408" s="228"/>
      <c r="AX1408" s="228"/>
      <c r="AY1408" s="228"/>
      <c r="AZ1408" s="228"/>
    </row>
    <row r="1409" spans="3:69" x14ac:dyDescent="0.2">
      <c r="C1409" s="14"/>
      <c r="D1409" s="14"/>
      <c r="AF1409" s="228"/>
      <c r="AG1409" s="228"/>
      <c r="AH1409" s="228"/>
      <c r="AI1409" s="228"/>
      <c r="AJ1409" s="228"/>
      <c r="AL1409" s="246"/>
      <c r="AS1409" s="228"/>
      <c r="AT1409" s="228"/>
      <c r="AU1409" s="228"/>
      <c r="AV1409" s="228"/>
      <c r="AW1409" s="228"/>
      <c r="AX1409" s="228"/>
      <c r="AY1409" s="228"/>
      <c r="AZ1409" s="228"/>
    </row>
    <row r="1410" spans="3:69" x14ac:dyDescent="0.2">
      <c r="C1410" s="14"/>
      <c r="D1410" s="14"/>
      <c r="AF1410" s="228"/>
      <c r="AG1410" s="228"/>
      <c r="AH1410" s="228"/>
      <c r="AI1410" s="228"/>
      <c r="AJ1410" s="228"/>
      <c r="AL1410" s="246"/>
      <c r="AS1410" s="228"/>
      <c r="AT1410" s="228"/>
      <c r="AU1410" s="228"/>
      <c r="AV1410" s="228"/>
      <c r="AW1410" s="228"/>
      <c r="AX1410" s="228"/>
      <c r="AY1410" s="228"/>
      <c r="AZ1410" s="228"/>
    </row>
    <row r="1411" spans="3:69" x14ac:dyDescent="0.2">
      <c r="C1411" s="14"/>
      <c r="D1411" s="14"/>
      <c r="AF1411" s="228"/>
      <c r="AG1411" s="228"/>
      <c r="AH1411" s="228"/>
      <c r="AI1411" s="228"/>
      <c r="AJ1411" s="228"/>
      <c r="AL1411" s="246"/>
      <c r="AS1411" s="228"/>
      <c r="AT1411" s="228"/>
      <c r="AU1411" s="228"/>
      <c r="AV1411" s="228"/>
      <c r="AW1411" s="228"/>
      <c r="AX1411" s="228"/>
      <c r="AY1411" s="228"/>
      <c r="AZ1411" s="228"/>
    </row>
    <row r="1412" spans="3:69" x14ac:dyDescent="0.2">
      <c r="C1412" s="14"/>
      <c r="D1412" s="14"/>
      <c r="AF1412" s="228"/>
      <c r="AG1412" s="228"/>
      <c r="AH1412" s="228"/>
      <c r="AI1412" s="228"/>
      <c r="AJ1412" s="228"/>
      <c r="AL1412" s="246"/>
      <c r="AS1412" s="228"/>
      <c r="AT1412" s="228"/>
      <c r="AU1412" s="228"/>
      <c r="AV1412" s="228"/>
      <c r="AW1412" s="228"/>
      <c r="AX1412" s="228"/>
      <c r="AY1412" s="228"/>
      <c r="AZ1412" s="228"/>
    </row>
    <row r="1413" spans="3:69" x14ac:dyDescent="0.2">
      <c r="C1413" s="14"/>
      <c r="D1413" s="14"/>
      <c r="AF1413" s="228"/>
      <c r="AG1413" s="228"/>
      <c r="AH1413" s="228"/>
      <c r="AI1413" s="228"/>
      <c r="AJ1413" s="228"/>
      <c r="AL1413" s="246"/>
      <c r="AS1413" s="228"/>
      <c r="AT1413" s="228"/>
      <c r="AU1413" s="228"/>
      <c r="AV1413" s="228"/>
      <c r="AW1413" s="228"/>
      <c r="AX1413" s="228"/>
      <c r="AY1413" s="228"/>
      <c r="AZ1413" s="228"/>
      <c r="BA1413" s="228"/>
      <c r="BB1413" s="228"/>
      <c r="BC1413" s="228"/>
      <c r="BD1413" s="228"/>
      <c r="BE1413" s="228"/>
      <c r="BF1413" s="228"/>
      <c r="BG1413" s="228"/>
      <c r="BH1413" s="228"/>
      <c r="BI1413" s="228"/>
      <c r="BJ1413" s="228"/>
      <c r="BK1413" s="228"/>
      <c r="BL1413" s="228"/>
      <c r="BM1413" s="228"/>
      <c r="BN1413" s="228"/>
      <c r="BO1413" s="228"/>
      <c r="BP1413" s="228"/>
      <c r="BQ1413" s="228"/>
    </row>
    <row r="1414" spans="3:69" x14ac:dyDescent="0.2">
      <c r="C1414" s="14"/>
      <c r="D1414" s="14"/>
      <c r="AF1414" s="228"/>
      <c r="AG1414" s="228"/>
      <c r="AH1414" s="228"/>
      <c r="AI1414" s="228"/>
      <c r="AJ1414" s="228"/>
      <c r="AL1414" s="246"/>
      <c r="AS1414" s="228"/>
      <c r="AT1414" s="228"/>
      <c r="AU1414" s="228"/>
      <c r="AV1414" s="228"/>
      <c r="AW1414" s="228"/>
      <c r="AX1414" s="228"/>
      <c r="AY1414" s="228"/>
      <c r="AZ1414" s="228"/>
    </row>
    <row r="1415" spans="3:69" x14ac:dyDescent="0.2">
      <c r="C1415" s="14"/>
      <c r="D1415" s="14"/>
      <c r="AF1415" s="228"/>
      <c r="AG1415" s="228"/>
      <c r="AH1415" s="228"/>
      <c r="AI1415" s="228"/>
      <c r="AJ1415" s="228"/>
      <c r="AL1415" s="246"/>
      <c r="AS1415" s="228"/>
      <c r="AT1415" s="228"/>
      <c r="AU1415" s="228"/>
      <c r="AV1415" s="228"/>
      <c r="AW1415" s="228"/>
      <c r="AX1415" s="228"/>
      <c r="AY1415" s="228"/>
      <c r="AZ1415" s="228"/>
    </row>
    <row r="1416" spans="3:69" x14ac:dyDescent="0.2">
      <c r="C1416" s="14"/>
      <c r="D1416" s="14"/>
      <c r="AF1416" s="228"/>
      <c r="AG1416" s="228"/>
      <c r="AH1416" s="228"/>
      <c r="AI1416" s="228"/>
      <c r="AJ1416" s="228"/>
      <c r="AL1416" s="246"/>
      <c r="AS1416" s="228"/>
      <c r="AT1416" s="228"/>
      <c r="AU1416" s="228"/>
      <c r="AV1416" s="228"/>
      <c r="AW1416" s="228"/>
      <c r="AX1416" s="228"/>
      <c r="AY1416" s="228"/>
      <c r="AZ1416" s="228"/>
    </row>
    <row r="1417" spans="3:69" x14ac:dyDescent="0.2">
      <c r="C1417" s="14"/>
      <c r="D1417" s="14"/>
      <c r="AF1417" s="228"/>
      <c r="AG1417" s="228"/>
      <c r="AH1417" s="228"/>
      <c r="AI1417" s="228"/>
      <c r="AJ1417" s="228"/>
      <c r="AL1417" s="246"/>
      <c r="AS1417" s="228"/>
      <c r="AT1417" s="228"/>
      <c r="AU1417" s="228"/>
      <c r="AV1417" s="228"/>
      <c r="AW1417" s="228"/>
      <c r="AX1417" s="228"/>
      <c r="AY1417" s="228"/>
      <c r="AZ1417" s="228"/>
    </row>
    <row r="1418" spans="3:69" x14ac:dyDescent="0.2">
      <c r="C1418" s="14"/>
      <c r="D1418" s="14"/>
      <c r="AF1418" s="228"/>
      <c r="AG1418" s="228"/>
      <c r="AH1418" s="228"/>
      <c r="AI1418" s="228"/>
      <c r="AJ1418" s="228"/>
      <c r="AL1418" s="246"/>
      <c r="AS1418" s="228"/>
      <c r="AT1418" s="228"/>
      <c r="AU1418" s="228"/>
      <c r="AV1418" s="228"/>
      <c r="AW1418" s="228"/>
      <c r="AX1418" s="228"/>
      <c r="AY1418" s="228"/>
      <c r="AZ1418" s="228"/>
    </row>
    <row r="1419" spans="3:69" x14ac:dyDescent="0.2">
      <c r="C1419" s="14"/>
      <c r="D1419" s="14"/>
      <c r="AF1419" s="228"/>
      <c r="AG1419" s="228"/>
      <c r="AH1419" s="228"/>
      <c r="AI1419" s="228"/>
      <c r="AJ1419" s="228"/>
      <c r="AL1419" s="246"/>
      <c r="AS1419" s="228"/>
      <c r="AT1419" s="228"/>
      <c r="AU1419" s="228"/>
      <c r="AV1419" s="228"/>
      <c r="AW1419" s="228"/>
      <c r="AX1419" s="228"/>
      <c r="AY1419" s="228"/>
      <c r="AZ1419" s="228"/>
    </row>
    <row r="1420" spans="3:69" x14ac:dyDescent="0.2">
      <c r="C1420" s="14"/>
      <c r="D1420" s="14"/>
      <c r="AF1420" s="228"/>
      <c r="AG1420" s="228"/>
      <c r="AH1420" s="228"/>
      <c r="AI1420" s="228"/>
      <c r="AJ1420" s="228"/>
      <c r="AL1420" s="246"/>
      <c r="AS1420" s="228"/>
      <c r="AT1420" s="228"/>
      <c r="AU1420" s="228"/>
      <c r="AV1420" s="228"/>
      <c r="AW1420" s="228"/>
      <c r="AX1420" s="228"/>
      <c r="AY1420" s="228"/>
      <c r="AZ1420" s="228"/>
    </row>
    <row r="1421" spans="3:69" x14ac:dyDescent="0.2">
      <c r="C1421" s="14"/>
      <c r="D1421" s="14"/>
      <c r="AF1421" s="228"/>
      <c r="AG1421" s="228"/>
      <c r="AH1421" s="228"/>
      <c r="AI1421" s="228"/>
      <c r="AJ1421" s="228"/>
      <c r="AL1421" s="246"/>
      <c r="AS1421" s="228"/>
      <c r="AT1421" s="228"/>
      <c r="AU1421" s="228"/>
      <c r="AV1421" s="228"/>
      <c r="AW1421" s="228"/>
      <c r="AX1421" s="228"/>
      <c r="AY1421" s="228"/>
      <c r="AZ1421" s="228"/>
    </row>
    <row r="1422" spans="3:69" x14ac:dyDescent="0.2">
      <c r="C1422" s="14"/>
      <c r="D1422" s="14"/>
      <c r="AF1422" s="228"/>
      <c r="AG1422" s="228"/>
      <c r="AH1422" s="228"/>
      <c r="AI1422" s="228"/>
      <c r="AJ1422" s="228"/>
      <c r="AL1422" s="246"/>
      <c r="AS1422" s="228"/>
      <c r="AT1422" s="228"/>
      <c r="AU1422" s="228"/>
      <c r="AV1422" s="228"/>
      <c r="AW1422" s="228"/>
      <c r="AX1422" s="228"/>
      <c r="AY1422" s="228"/>
      <c r="AZ1422" s="228"/>
    </row>
    <row r="1423" spans="3:69" x14ac:dyDescent="0.2">
      <c r="C1423" s="14"/>
      <c r="D1423" s="14"/>
      <c r="AF1423" s="228"/>
      <c r="AG1423" s="228"/>
      <c r="AH1423" s="228"/>
      <c r="AI1423" s="228"/>
      <c r="AJ1423" s="228"/>
      <c r="AL1423" s="246"/>
      <c r="AS1423" s="228"/>
      <c r="AT1423" s="228"/>
      <c r="AU1423" s="228"/>
      <c r="AV1423" s="228"/>
      <c r="AW1423" s="228"/>
      <c r="AX1423" s="228"/>
      <c r="AY1423" s="228"/>
      <c r="AZ1423" s="228"/>
    </row>
    <row r="1424" spans="3:69" x14ac:dyDescent="0.2">
      <c r="C1424" s="14"/>
      <c r="D1424" s="14"/>
      <c r="AF1424" s="228"/>
      <c r="AG1424" s="228"/>
      <c r="AH1424" s="228"/>
      <c r="AI1424" s="228"/>
      <c r="AJ1424" s="228"/>
      <c r="AL1424" s="246"/>
      <c r="AS1424" s="228"/>
      <c r="AT1424" s="228"/>
      <c r="AU1424" s="228"/>
      <c r="AV1424" s="228"/>
      <c r="AW1424" s="228"/>
      <c r="AX1424" s="228"/>
      <c r="AY1424" s="228"/>
      <c r="AZ1424" s="228"/>
    </row>
    <row r="1425" spans="3:69" x14ac:dyDescent="0.2">
      <c r="C1425" s="14"/>
      <c r="D1425" s="14"/>
      <c r="AF1425" s="228"/>
      <c r="AG1425" s="228"/>
      <c r="AH1425" s="228"/>
      <c r="AI1425" s="228"/>
      <c r="AJ1425" s="228"/>
      <c r="AL1425" s="246"/>
      <c r="AS1425" s="228"/>
      <c r="AT1425" s="228"/>
      <c r="AU1425" s="228"/>
      <c r="AV1425" s="228"/>
      <c r="AW1425" s="228"/>
      <c r="AX1425" s="228"/>
      <c r="AY1425" s="228"/>
      <c r="AZ1425" s="228"/>
    </row>
    <row r="1426" spans="3:69" x14ac:dyDescent="0.2">
      <c r="C1426" s="14"/>
      <c r="D1426" s="14"/>
      <c r="AF1426" s="228"/>
      <c r="AG1426" s="228"/>
      <c r="AH1426" s="228"/>
      <c r="AI1426" s="228"/>
      <c r="AJ1426" s="228"/>
      <c r="AL1426" s="246"/>
      <c r="AS1426" s="228"/>
      <c r="AT1426" s="228"/>
      <c r="AU1426" s="228"/>
      <c r="AV1426" s="228"/>
      <c r="AW1426" s="228"/>
      <c r="AX1426" s="228"/>
      <c r="AY1426" s="228"/>
      <c r="AZ1426" s="228"/>
    </row>
    <row r="1427" spans="3:69" x14ac:dyDescent="0.2">
      <c r="C1427" s="14"/>
      <c r="D1427" s="14"/>
      <c r="AF1427" s="228"/>
      <c r="AG1427" s="228"/>
      <c r="AH1427" s="228"/>
      <c r="AI1427" s="228"/>
      <c r="AJ1427" s="228"/>
      <c r="AL1427" s="246"/>
      <c r="AS1427" s="228"/>
      <c r="AT1427" s="228"/>
      <c r="AU1427" s="228"/>
      <c r="AV1427" s="228"/>
      <c r="AW1427" s="228"/>
      <c r="AX1427" s="228"/>
      <c r="AY1427" s="228"/>
      <c r="AZ1427" s="228"/>
    </row>
    <row r="1428" spans="3:69" x14ac:dyDescent="0.2">
      <c r="C1428" s="14"/>
      <c r="D1428" s="14"/>
      <c r="AF1428" s="228"/>
      <c r="AG1428" s="228"/>
      <c r="AH1428" s="228"/>
      <c r="AI1428" s="228"/>
      <c r="AJ1428" s="228"/>
      <c r="AL1428" s="246"/>
      <c r="AS1428" s="228"/>
      <c r="AT1428" s="228"/>
      <c r="AU1428" s="228"/>
      <c r="AV1428" s="228"/>
      <c r="AW1428" s="228"/>
      <c r="AX1428" s="228"/>
      <c r="AY1428" s="228"/>
      <c r="AZ1428" s="228"/>
    </row>
    <row r="1429" spans="3:69" x14ac:dyDescent="0.2">
      <c r="C1429" s="14"/>
      <c r="D1429" s="14"/>
      <c r="AF1429" s="228"/>
      <c r="AG1429" s="228"/>
      <c r="AH1429" s="228"/>
      <c r="AI1429" s="228"/>
      <c r="AJ1429" s="228"/>
      <c r="AL1429" s="246"/>
      <c r="AS1429" s="228"/>
      <c r="AT1429" s="228"/>
      <c r="AU1429" s="228"/>
      <c r="AV1429" s="228"/>
      <c r="AW1429" s="228"/>
      <c r="AX1429" s="228"/>
      <c r="AY1429" s="228"/>
      <c r="AZ1429" s="228"/>
    </row>
    <row r="1430" spans="3:69" x14ac:dyDescent="0.2">
      <c r="C1430" s="14"/>
      <c r="D1430" s="14"/>
      <c r="AF1430" s="228"/>
      <c r="AG1430" s="228"/>
      <c r="AH1430" s="228"/>
      <c r="AI1430" s="228"/>
      <c r="AJ1430" s="228"/>
      <c r="AL1430" s="246"/>
      <c r="AS1430" s="228"/>
      <c r="AT1430" s="228"/>
      <c r="AU1430" s="228"/>
      <c r="AV1430" s="228"/>
      <c r="AW1430" s="228"/>
      <c r="AX1430" s="228"/>
      <c r="AY1430" s="228"/>
      <c r="AZ1430" s="228"/>
      <c r="BA1430" s="228"/>
      <c r="BB1430" s="228"/>
      <c r="BC1430" s="228"/>
      <c r="BD1430" s="228"/>
      <c r="BE1430" s="228"/>
      <c r="BF1430" s="228"/>
      <c r="BG1430" s="228"/>
      <c r="BH1430" s="228"/>
      <c r="BI1430" s="228"/>
      <c r="BJ1430" s="228"/>
      <c r="BK1430" s="228"/>
      <c r="BL1430" s="228"/>
      <c r="BM1430" s="228"/>
      <c r="BN1430" s="228"/>
      <c r="BO1430" s="228"/>
      <c r="BP1430" s="228"/>
      <c r="BQ1430" s="228"/>
    </row>
    <row r="1431" spans="3:69" x14ac:dyDescent="0.2">
      <c r="C1431" s="14"/>
      <c r="D1431" s="14"/>
      <c r="AF1431" s="228"/>
      <c r="AG1431" s="228"/>
      <c r="AH1431" s="228"/>
      <c r="AI1431" s="228"/>
      <c r="AJ1431" s="228"/>
      <c r="AL1431" s="246"/>
      <c r="AS1431" s="228"/>
      <c r="AT1431" s="228"/>
      <c r="AU1431" s="228"/>
      <c r="AV1431" s="228"/>
      <c r="AW1431" s="228"/>
      <c r="AX1431" s="228"/>
      <c r="AY1431" s="228"/>
      <c r="AZ1431" s="228"/>
    </row>
    <row r="1432" spans="3:69" x14ac:dyDescent="0.2">
      <c r="C1432" s="14"/>
      <c r="D1432" s="14"/>
      <c r="AF1432" s="228"/>
      <c r="AG1432" s="228"/>
      <c r="AH1432" s="228"/>
      <c r="AI1432" s="228"/>
      <c r="AJ1432" s="228"/>
      <c r="AL1432" s="246"/>
      <c r="AS1432" s="228"/>
      <c r="AT1432" s="228"/>
      <c r="AU1432" s="228"/>
      <c r="AV1432" s="228"/>
      <c r="AW1432" s="228"/>
      <c r="AX1432" s="228"/>
      <c r="AY1432" s="228"/>
      <c r="AZ1432" s="228"/>
      <c r="BA1432" s="228"/>
    </row>
    <row r="1433" spans="3:69" x14ac:dyDescent="0.2">
      <c r="C1433" s="14"/>
      <c r="D1433" s="14"/>
      <c r="AF1433" s="228"/>
      <c r="AG1433" s="228"/>
      <c r="AH1433" s="228"/>
      <c r="AI1433" s="228"/>
      <c r="AJ1433" s="228"/>
      <c r="AL1433" s="246"/>
      <c r="AS1433" s="228"/>
      <c r="AT1433" s="228"/>
      <c r="AU1433" s="228"/>
      <c r="AV1433" s="228"/>
      <c r="AW1433" s="228"/>
      <c r="AX1433" s="228"/>
      <c r="AY1433" s="228"/>
      <c r="AZ1433" s="228"/>
      <c r="BA1433" s="228"/>
    </row>
    <row r="1434" spans="3:69" x14ac:dyDescent="0.2">
      <c r="C1434" s="14"/>
      <c r="D1434" s="14"/>
      <c r="AF1434" s="228"/>
      <c r="AG1434" s="228"/>
      <c r="AH1434" s="228"/>
      <c r="AI1434" s="228"/>
      <c r="AJ1434" s="228"/>
      <c r="AL1434" s="246"/>
      <c r="AS1434" s="228"/>
      <c r="AT1434" s="228"/>
      <c r="AU1434" s="228"/>
      <c r="AV1434" s="228"/>
      <c r="AW1434" s="228"/>
      <c r="AX1434" s="228"/>
      <c r="AY1434" s="228"/>
      <c r="AZ1434" s="228"/>
      <c r="BA1434" s="228"/>
    </row>
    <row r="1435" spans="3:69" x14ac:dyDescent="0.2">
      <c r="C1435" s="14"/>
      <c r="D1435" s="14"/>
      <c r="AF1435" s="228"/>
      <c r="AG1435" s="228"/>
      <c r="AH1435" s="228"/>
      <c r="AI1435" s="228"/>
      <c r="AJ1435" s="228"/>
      <c r="AL1435" s="246"/>
      <c r="AS1435" s="228"/>
      <c r="AT1435" s="228"/>
      <c r="AU1435" s="228"/>
      <c r="AV1435" s="228"/>
      <c r="AW1435" s="228"/>
      <c r="AX1435" s="228"/>
      <c r="AY1435" s="228"/>
      <c r="AZ1435" s="228"/>
      <c r="BA1435" s="228"/>
      <c r="BC1435" s="228"/>
    </row>
    <row r="1436" spans="3:69" x14ac:dyDescent="0.2">
      <c r="C1436" s="14"/>
      <c r="D1436" s="14"/>
      <c r="AF1436" s="228"/>
      <c r="AG1436" s="228"/>
      <c r="AH1436" s="228"/>
      <c r="AI1436" s="228"/>
      <c r="AJ1436" s="228"/>
      <c r="AL1436" s="246"/>
      <c r="AS1436" s="228"/>
      <c r="AT1436" s="228"/>
      <c r="AU1436" s="228"/>
      <c r="AV1436" s="228"/>
      <c r="AW1436" s="228"/>
      <c r="AX1436" s="228"/>
      <c r="AY1436" s="228"/>
      <c r="AZ1436" s="228"/>
      <c r="BA1436" s="228"/>
      <c r="BC1436" s="228"/>
    </row>
    <row r="1437" spans="3:69" x14ac:dyDescent="0.2">
      <c r="C1437" s="14"/>
      <c r="D1437" s="14"/>
      <c r="AF1437" s="228"/>
      <c r="AG1437" s="228"/>
      <c r="AH1437" s="228"/>
      <c r="AI1437" s="228"/>
      <c r="AJ1437" s="228"/>
      <c r="AL1437" s="246"/>
      <c r="AS1437" s="228"/>
      <c r="AT1437" s="228"/>
      <c r="AU1437" s="228"/>
      <c r="AV1437" s="228"/>
      <c r="AW1437" s="228"/>
      <c r="AX1437" s="228"/>
      <c r="AY1437" s="228"/>
      <c r="AZ1437" s="228"/>
      <c r="BA1437" s="228"/>
      <c r="BB1437" s="228"/>
      <c r="BC1437" s="228"/>
      <c r="BD1437" s="228"/>
      <c r="BE1437" s="228"/>
      <c r="BF1437" s="228"/>
      <c r="BG1437" s="228"/>
      <c r="BH1437" s="228"/>
      <c r="BI1437" s="228"/>
      <c r="BJ1437" s="228"/>
      <c r="BK1437" s="228"/>
      <c r="BL1437" s="228"/>
      <c r="BM1437" s="228"/>
      <c r="BN1437" s="228"/>
      <c r="BO1437" s="228"/>
      <c r="BP1437" s="228"/>
      <c r="BQ1437" s="228"/>
    </row>
    <row r="1438" spans="3:69" x14ac:dyDescent="0.2">
      <c r="C1438" s="14"/>
      <c r="D1438" s="14"/>
      <c r="AF1438" s="228"/>
      <c r="AG1438" s="228"/>
      <c r="AH1438" s="228"/>
      <c r="AI1438" s="228"/>
      <c r="AJ1438" s="228"/>
      <c r="AL1438" s="246"/>
      <c r="AS1438" s="228"/>
      <c r="AT1438" s="228"/>
      <c r="AU1438" s="228"/>
      <c r="AV1438" s="228"/>
      <c r="AW1438" s="228"/>
      <c r="AX1438" s="228"/>
      <c r="AY1438" s="228"/>
      <c r="AZ1438" s="228"/>
    </row>
    <row r="1439" spans="3:69" x14ac:dyDescent="0.2">
      <c r="C1439" s="14"/>
      <c r="D1439" s="14"/>
      <c r="AF1439" s="228"/>
      <c r="AG1439" s="228"/>
      <c r="AH1439" s="228"/>
      <c r="AI1439" s="228"/>
      <c r="AJ1439" s="228"/>
      <c r="AL1439" s="246"/>
      <c r="AS1439" s="228"/>
      <c r="AT1439" s="228"/>
      <c r="AU1439" s="228"/>
      <c r="AV1439" s="228"/>
      <c r="AW1439" s="228"/>
      <c r="AX1439" s="228"/>
      <c r="AY1439" s="228"/>
      <c r="AZ1439" s="228"/>
    </row>
    <row r="1440" spans="3:69" x14ac:dyDescent="0.2">
      <c r="C1440" s="14"/>
      <c r="D1440" s="14"/>
      <c r="AF1440" s="228"/>
      <c r="AG1440" s="228"/>
      <c r="AH1440" s="228"/>
      <c r="AI1440" s="228"/>
      <c r="AJ1440" s="228"/>
      <c r="AL1440" s="246"/>
      <c r="AS1440" s="228"/>
      <c r="AT1440" s="228"/>
      <c r="AU1440" s="228"/>
      <c r="AV1440" s="228"/>
      <c r="AW1440" s="228"/>
      <c r="AX1440" s="228"/>
      <c r="AY1440" s="228"/>
      <c r="AZ1440" s="228"/>
    </row>
    <row r="1441" spans="3:69" x14ac:dyDescent="0.2">
      <c r="C1441" s="14"/>
      <c r="D1441" s="14"/>
      <c r="AF1441" s="228"/>
      <c r="AG1441" s="228"/>
      <c r="AH1441" s="228"/>
      <c r="AI1441" s="228"/>
      <c r="AJ1441" s="228"/>
      <c r="AL1441" s="246"/>
      <c r="AS1441" s="228"/>
      <c r="AT1441" s="228"/>
      <c r="AU1441" s="228"/>
      <c r="AV1441" s="228"/>
      <c r="AW1441" s="228"/>
      <c r="AX1441" s="228"/>
      <c r="AY1441" s="228"/>
      <c r="AZ1441" s="228"/>
      <c r="BA1441" s="228"/>
      <c r="BB1441" s="228"/>
      <c r="BC1441" s="228"/>
      <c r="BD1441" s="228"/>
      <c r="BE1441" s="228"/>
      <c r="BF1441" s="228"/>
      <c r="BG1441" s="228"/>
      <c r="BH1441" s="228"/>
      <c r="BI1441" s="228"/>
      <c r="BJ1441" s="228"/>
      <c r="BK1441" s="228"/>
      <c r="BL1441" s="228"/>
      <c r="BM1441" s="228"/>
      <c r="BN1441" s="228"/>
      <c r="BO1441" s="228"/>
      <c r="BP1441" s="228"/>
      <c r="BQ1441" s="228"/>
    </row>
    <row r="1442" spans="3:69" x14ac:dyDescent="0.2">
      <c r="C1442" s="14"/>
      <c r="D1442" s="14"/>
      <c r="AF1442" s="228"/>
      <c r="AG1442" s="228"/>
      <c r="AH1442" s="228"/>
      <c r="AI1442" s="228"/>
      <c r="AJ1442" s="228"/>
      <c r="AL1442" s="246"/>
      <c r="AS1442" s="228"/>
      <c r="AT1442" s="228"/>
      <c r="AU1442" s="228"/>
      <c r="AV1442" s="228"/>
      <c r="AW1442" s="228"/>
      <c r="AX1442" s="228"/>
      <c r="AY1442" s="228"/>
      <c r="AZ1442" s="228"/>
      <c r="BA1442" s="228"/>
      <c r="BC1442" s="228"/>
    </row>
    <row r="1443" spans="3:69" x14ac:dyDescent="0.2">
      <c r="C1443" s="14"/>
      <c r="D1443" s="14"/>
      <c r="AF1443" s="228"/>
      <c r="AG1443" s="228"/>
      <c r="AH1443" s="228"/>
      <c r="AI1443" s="228"/>
      <c r="AJ1443" s="228"/>
      <c r="AL1443" s="246"/>
      <c r="AS1443" s="228"/>
      <c r="AT1443" s="228"/>
      <c r="AU1443" s="228"/>
      <c r="AV1443" s="228"/>
      <c r="AW1443" s="228"/>
      <c r="AX1443" s="228"/>
      <c r="AY1443" s="228"/>
      <c r="AZ1443" s="228"/>
      <c r="BA1443" s="228"/>
      <c r="BC1443" s="228"/>
      <c r="BD1443" s="228"/>
      <c r="BE1443" s="228"/>
      <c r="BF1443" s="228"/>
      <c r="BG1443" s="228"/>
      <c r="BH1443" s="228"/>
      <c r="BI1443" s="228"/>
      <c r="BJ1443" s="228"/>
      <c r="BK1443" s="228"/>
      <c r="BL1443" s="228"/>
      <c r="BM1443" s="228"/>
      <c r="BN1443" s="228"/>
      <c r="BO1443" s="228"/>
      <c r="BP1443" s="228"/>
      <c r="BQ1443" s="228"/>
    </row>
    <row r="1444" spans="3:69" x14ac:dyDescent="0.2">
      <c r="C1444" s="14"/>
      <c r="D1444" s="14"/>
      <c r="AF1444" s="228"/>
      <c r="AG1444" s="228"/>
      <c r="AH1444" s="228"/>
      <c r="AI1444" s="228"/>
      <c r="AJ1444" s="228"/>
      <c r="AL1444" s="246"/>
      <c r="AS1444" s="228"/>
      <c r="AT1444" s="228"/>
      <c r="AU1444" s="228"/>
      <c r="AV1444" s="228"/>
      <c r="AW1444" s="228"/>
      <c r="AX1444" s="228"/>
      <c r="AY1444" s="228"/>
      <c r="AZ1444" s="228"/>
      <c r="BA1444" s="228"/>
      <c r="BB1444" s="228"/>
      <c r="BC1444" s="228"/>
      <c r="BD1444" s="228"/>
      <c r="BE1444" s="228"/>
      <c r="BF1444" s="228"/>
      <c r="BG1444" s="228"/>
      <c r="BH1444" s="228"/>
      <c r="BI1444" s="228"/>
      <c r="BJ1444" s="228"/>
      <c r="BK1444" s="228"/>
      <c r="BL1444" s="228"/>
      <c r="BM1444" s="228"/>
      <c r="BN1444" s="228"/>
      <c r="BO1444" s="228"/>
      <c r="BP1444" s="228"/>
      <c r="BQ1444" s="228"/>
    </row>
    <row r="1445" spans="3:69" x14ac:dyDescent="0.2">
      <c r="C1445" s="14"/>
      <c r="D1445" s="14"/>
      <c r="AF1445" s="228"/>
      <c r="AG1445" s="228"/>
      <c r="AH1445" s="228"/>
      <c r="AI1445" s="228"/>
      <c r="AJ1445" s="228"/>
      <c r="AL1445" s="246"/>
      <c r="AS1445" s="228"/>
      <c r="AT1445" s="228"/>
      <c r="AU1445" s="228"/>
      <c r="AV1445" s="228"/>
      <c r="AW1445" s="228"/>
      <c r="AX1445" s="228"/>
      <c r="AY1445" s="228"/>
      <c r="AZ1445" s="228"/>
      <c r="BA1445" s="228"/>
      <c r="BB1445" s="228"/>
      <c r="BC1445" s="228"/>
      <c r="BD1445" s="228"/>
      <c r="BE1445" s="228"/>
      <c r="BF1445" s="228"/>
      <c r="BG1445" s="228"/>
      <c r="BH1445" s="228"/>
      <c r="BI1445" s="228"/>
      <c r="BJ1445" s="228"/>
      <c r="BK1445" s="228"/>
      <c r="BL1445" s="228"/>
      <c r="BM1445" s="228"/>
      <c r="BN1445" s="228"/>
      <c r="BO1445" s="228"/>
      <c r="BP1445" s="228"/>
      <c r="BQ1445" s="228"/>
    </row>
    <row r="1446" spans="3:69" x14ac:dyDescent="0.2">
      <c r="C1446" s="14"/>
      <c r="D1446" s="14"/>
      <c r="AF1446" s="228"/>
      <c r="AG1446" s="228"/>
      <c r="AH1446" s="228"/>
      <c r="AI1446" s="228"/>
      <c r="AJ1446" s="228"/>
      <c r="AL1446" s="246"/>
      <c r="AS1446" s="228"/>
      <c r="AT1446" s="228"/>
      <c r="AU1446" s="228"/>
      <c r="AV1446" s="228"/>
      <c r="AW1446" s="228"/>
      <c r="AX1446" s="228"/>
      <c r="AY1446" s="228"/>
      <c r="AZ1446" s="228"/>
      <c r="BA1446" s="228"/>
    </row>
    <row r="1447" spans="3:69" x14ac:dyDescent="0.2">
      <c r="C1447" s="14"/>
      <c r="D1447" s="14"/>
      <c r="AF1447" s="228"/>
      <c r="AG1447" s="228"/>
      <c r="AH1447" s="228"/>
      <c r="AI1447" s="228"/>
      <c r="AJ1447" s="228"/>
      <c r="AL1447" s="246"/>
      <c r="AS1447" s="228"/>
      <c r="AT1447" s="228"/>
      <c r="AU1447" s="228"/>
      <c r="AV1447" s="228"/>
      <c r="AW1447" s="228"/>
      <c r="AX1447" s="228"/>
      <c r="AY1447" s="228"/>
      <c r="AZ1447" s="228"/>
    </row>
    <row r="1448" spans="3:69" x14ac:dyDescent="0.2">
      <c r="C1448" s="14"/>
      <c r="D1448" s="14"/>
      <c r="AF1448" s="228"/>
      <c r="AG1448" s="228"/>
      <c r="AH1448" s="228"/>
      <c r="AI1448" s="228"/>
      <c r="AJ1448" s="228"/>
      <c r="AL1448" s="246"/>
      <c r="AS1448" s="228"/>
      <c r="AT1448" s="228"/>
      <c r="AU1448" s="228"/>
      <c r="AV1448" s="228"/>
      <c r="AW1448" s="228"/>
      <c r="AX1448" s="228"/>
      <c r="AY1448" s="228"/>
      <c r="AZ1448" s="228"/>
      <c r="BA1448" s="228"/>
      <c r="BC1448" s="228"/>
    </row>
    <row r="1449" spans="3:69" x14ac:dyDescent="0.2">
      <c r="C1449" s="14"/>
      <c r="D1449" s="14"/>
      <c r="AF1449" s="228"/>
      <c r="AG1449" s="228"/>
      <c r="AH1449" s="228"/>
      <c r="AI1449" s="228"/>
      <c r="AJ1449" s="228"/>
      <c r="AL1449" s="246"/>
      <c r="AS1449" s="228"/>
      <c r="AT1449" s="228"/>
      <c r="AU1449" s="228"/>
      <c r="AV1449" s="228"/>
      <c r="AW1449" s="228"/>
      <c r="AX1449" s="228"/>
      <c r="AY1449" s="228"/>
      <c r="AZ1449" s="228"/>
      <c r="BA1449" s="228"/>
      <c r="BC1449" s="228"/>
      <c r="BD1449" s="228"/>
      <c r="BE1449" s="228"/>
      <c r="BF1449" s="228"/>
      <c r="BG1449" s="228"/>
      <c r="BH1449" s="228"/>
      <c r="BI1449" s="228"/>
      <c r="BJ1449" s="228"/>
      <c r="BK1449" s="228"/>
      <c r="BL1449" s="228"/>
      <c r="BM1449" s="228"/>
      <c r="BN1449" s="228"/>
      <c r="BO1449" s="228"/>
      <c r="BP1449" s="228"/>
      <c r="BQ1449" s="228"/>
    </row>
    <row r="1450" spans="3:69" x14ac:dyDescent="0.2">
      <c r="C1450" s="14"/>
      <c r="D1450" s="14"/>
      <c r="AF1450" s="228"/>
      <c r="AG1450" s="228"/>
      <c r="AH1450" s="228"/>
      <c r="AI1450" s="228"/>
      <c r="AJ1450" s="228"/>
      <c r="AL1450" s="246"/>
      <c r="AS1450" s="228"/>
      <c r="AT1450" s="228"/>
      <c r="AU1450" s="228"/>
      <c r="AV1450" s="228"/>
      <c r="AW1450" s="228"/>
      <c r="AX1450" s="228"/>
      <c r="AY1450" s="228"/>
      <c r="AZ1450" s="228"/>
      <c r="BA1450" s="228"/>
      <c r="BB1450" s="228"/>
      <c r="BC1450" s="228"/>
      <c r="BD1450" s="228"/>
      <c r="BE1450" s="228"/>
      <c r="BF1450" s="228"/>
      <c r="BG1450" s="228"/>
      <c r="BH1450" s="228"/>
      <c r="BI1450" s="228"/>
      <c r="BJ1450" s="228"/>
      <c r="BK1450" s="228"/>
      <c r="BL1450" s="228"/>
      <c r="BM1450" s="228"/>
      <c r="BN1450" s="228"/>
      <c r="BO1450" s="228"/>
      <c r="BP1450" s="228"/>
      <c r="BQ1450" s="228"/>
    </row>
    <row r="1451" spans="3:69" x14ac:dyDescent="0.2">
      <c r="C1451" s="14"/>
      <c r="D1451" s="14"/>
      <c r="AF1451" s="228"/>
      <c r="AG1451" s="228"/>
      <c r="AH1451" s="228"/>
      <c r="AI1451" s="228"/>
      <c r="AJ1451" s="228"/>
      <c r="AL1451" s="246"/>
      <c r="AS1451" s="228"/>
      <c r="AT1451" s="228"/>
      <c r="AU1451" s="228"/>
      <c r="AV1451" s="228"/>
      <c r="AW1451" s="228"/>
      <c r="AX1451" s="228"/>
      <c r="AY1451" s="228"/>
      <c r="AZ1451" s="228"/>
      <c r="BA1451" s="228"/>
      <c r="BB1451" s="228"/>
      <c r="BC1451" s="228"/>
      <c r="BD1451" s="228"/>
      <c r="BE1451" s="228"/>
      <c r="BF1451" s="228"/>
      <c r="BG1451" s="228"/>
      <c r="BH1451" s="228"/>
      <c r="BI1451" s="228"/>
      <c r="BJ1451" s="228"/>
      <c r="BK1451" s="228"/>
      <c r="BL1451" s="228"/>
      <c r="BM1451" s="228"/>
      <c r="BN1451" s="228"/>
      <c r="BO1451" s="228"/>
      <c r="BP1451" s="228"/>
      <c r="BQ1451" s="228"/>
    </row>
    <row r="1452" spans="3:69" x14ac:dyDescent="0.2">
      <c r="C1452" s="14"/>
      <c r="D1452" s="14"/>
      <c r="AF1452" s="228"/>
      <c r="AG1452" s="228"/>
      <c r="AH1452" s="228"/>
      <c r="AI1452" s="228"/>
      <c r="AJ1452" s="228"/>
      <c r="AL1452" s="246"/>
      <c r="AS1452" s="228"/>
      <c r="AT1452" s="228"/>
      <c r="AU1452" s="228"/>
      <c r="AV1452" s="228"/>
      <c r="AW1452" s="228"/>
      <c r="AX1452" s="228"/>
      <c r="AY1452" s="228"/>
      <c r="AZ1452" s="228"/>
    </row>
    <row r="1453" spans="3:69" x14ac:dyDescent="0.2">
      <c r="C1453" s="14"/>
      <c r="D1453" s="14"/>
      <c r="AF1453" s="228"/>
      <c r="AG1453" s="228"/>
      <c r="AH1453" s="228"/>
      <c r="AI1453" s="228"/>
      <c r="AJ1453" s="228"/>
      <c r="AL1453" s="246"/>
      <c r="AS1453" s="228"/>
      <c r="AT1453" s="228"/>
      <c r="AU1453" s="228"/>
      <c r="AV1453" s="228"/>
      <c r="AW1453" s="228"/>
      <c r="AX1453" s="228"/>
      <c r="AY1453" s="228"/>
      <c r="AZ1453" s="228"/>
    </row>
    <row r="1454" spans="3:69" x14ac:dyDescent="0.2">
      <c r="C1454" s="14"/>
      <c r="D1454" s="14"/>
      <c r="AF1454" s="228"/>
      <c r="AG1454" s="228"/>
      <c r="AH1454" s="228"/>
      <c r="AI1454" s="228"/>
      <c r="AJ1454" s="228"/>
      <c r="AL1454" s="246"/>
      <c r="AS1454" s="228"/>
      <c r="AT1454" s="228"/>
      <c r="AU1454" s="228"/>
      <c r="AV1454" s="228"/>
      <c r="AW1454" s="228"/>
      <c r="AX1454" s="228"/>
      <c r="AY1454" s="228"/>
      <c r="AZ1454" s="228"/>
      <c r="BA1454" s="228"/>
      <c r="BC1454" s="228"/>
      <c r="BD1454" s="228"/>
      <c r="BE1454" s="228"/>
      <c r="BF1454" s="228"/>
      <c r="BG1454" s="228"/>
      <c r="BH1454" s="228"/>
      <c r="BI1454" s="228"/>
      <c r="BJ1454" s="228"/>
      <c r="BK1454" s="228"/>
      <c r="BL1454" s="228"/>
      <c r="BM1454" s="228"/>
      <c r="BN1454" s="228"/>
      <c r="BO1454" s="228"/>
      <c r="BP1454" s="228"/>
      <c r="BQ1454" s="228"/>
    </row>
    <row r="1455" spans="3:69" x14ac:dyDescent="0.2">
      <c r="C1455" s="14"/>
      <c r="D1455" s="14"/>
      <c r="AF1455" s="228"/>
      <c r="AG1455" s="228"/>
      <c r="AH1455" s="228"/>
      <c r="AI1455" s="228"/>
      <c r="AJ1455" s="228"/>
      <c r="AL1455" s="246"/>
      <c r="AS1455" s="228"/>
      <c r="AT1455" s="228"/>
      <c r="AU1455" s="228"/>
      <c r="AV1455" s="228"/>
      <c r="AW1455" s="228"/>
      <c r="AX1455" s="228"/>
      <c r="AY1455" s="228"/>
      <c r="AZ1455" s="228"/>
      <c r="BA1455" s="228"/>
      <c r="BB1455" s="228"/>
      <c r="BC1455" s="228"/>
      <c r="BD1455" s="228"/>
      <c r="BE1455" s="228"/>
      <c r="BF1455" s="228"/>
      <c r="BG1455" s="228"/>
      <c r="BH1455" s="228"/>
      <c r="BI1455" s="228"/>
      <c r="BJ1455" s="228"/>
      <c r="BK1455" s="228"/>
      <c r="BL1455" s="228"/>
      <c r="BM1455" s="228"/>
      <c r="BN1455" s="228"/>
      <c r="BO1455" s="228"/>
      <c r="BP1455" s="228"/>
      <c r="BQ1455" s="228"/>
    </row>
    <row r="1456" spans="3:69" x14ac:dyDescent="0.2">
      <c r="C1456" s="14"/>
      <c r="D1456" s="14"/>
      <c r="AF1456" s="228"/>
      <c r="AG1456" s="228"/>
      <c r="AH1456" s="228"/>
      <c r="AI1456" s="228"/>
      <c r="AJ1456" s="228"/>
      <c r="AL1456" s="246"/>
      <c r="AS1456" s="228"/>
      <c r="AT1456" s="228"/>
      <c r="AU1456" s="228"/>
      <c r="AV1456" s="228"/>
      <c r="AW1456" s="228"/>
      <c r="AX1456" s="228"/>
      <c r="AY1456" s="228"/>
      <c r="AZ1456" s="228"/>
      <c r="BA1456" s="228"/>
      <c r="BB1456" s="228"/>
      <c r="BC1456" s="228"/>
      <c r="BD1456" s="228"/>
      <c r="BE1456" s="228"/>
      <c r="BF1456" s="228"/>
      <c r="BG1456" s="228"/>
      <c r="BH1456" s="228"/>
      <c r="BI1456" s="228"/>
      <c r="BJ1456" s="228"/>
      <c r="BK1456" s="228"/>
      <c r="BL1456" s="228"/>
      <c r="BM1456" s="228"/>
      <c r="BN1456" s="228"/>
      <c r="BO1456" s="228"/>
      <c r="BP1456" s="228"/>
      <c r="BQ1456" s="228"/>
    </row>
    <row r="1457" spans="3:69" x14ac:dyDescent="0.2">
      <c r="C1457" s="14"/>
      <c r="D1457" s="14"/>
      <c r="AF1457" s="228"/>
      <c r="AG1457" s="228"/>
      <c r="AH1457" s="228"/>
      <c r="AI1457" s="228"/>
      <c r="AJ1457" s="228"/>
      <c r="AL1457" s="246"/>
      <c r="AS1457" s="228"/>
      <c r="AT1457" s="228"/>
      <c r="AU1457" s="228"/>
      <c r="AV1457" s="228"/>
      <c r="AW1457" s="228"/>
      <c r="AX1457" s="228"/>
      <c r="AY1457" s="228"/>
      <c r="AZ1457" s="228"/>
    </row>
    <row r="1458" spans="3:69" x14ac:dyDescent="0.2">
      <c r="C1458" s="14"/>
      <c r="D1458" s="14"/>
      <c r="AF1458" s="228"/>
      <c r="AG1458" s="228"/>
      <c r="AH1458" s="228"/>
      <c r="AI1458" s="228"/>
      <c r="AJ1458" s="228"/>
      <c r="AL1458" s="246"/>
      <c r="AS1458" s="228"/>
      <c r="AT1458" s="228"/>
      <c r="AU1458" s="228"/>
      <c r="AV1458" s="228"/>
      <c r="AW1458" s="228"/>
      <c r="AX1458" s="228"/>
      <c r="AY1458" s="228"/>
      <c r="AZ1458" s="228"/>
      <c r="BA1458" s="228"/>
      <c r="BB1458" s="228"/>
      <c r="BC1458" s="228"/>
      <c r="BD1458" s="228"/>
      <c r="BE1458" s="228"/>
      <c r="BF1458" s="228"/>
      <c r="BG1458" s="228"/>
      <c r="BH1458" s="228"/>
      <c r="BI1458" s="228"/>
      <c r="BJ1458" s="228"/>
      <c r="BK1458" s="228"/>
      <c r="BL1458" s="228"/>
      <c r="BM1458" s="228"/>
      <c r="BN1458" s="228"/>
      <c r="BO1458" s="228"/>
      <c r="BP1458" s="228"/>
      <c r="BQ1458" s="228"/>
    </row>
    <row r="1459" spans="3:69" x14ac:dyDescent="0.2">
      <c r="C1459" s="14"/>
      <c r="D1459" s="14"/>
      <c r="AF1459" s="228"/>
      <c r="AG1459" s="228"/>
      <c r="AH1459" s="228"/>
      <c r="AI1459" s="228"/>
      <c r="AJ1459" s="228"/>
      <c r="AL1459" s="246"/>
      <c r="AS1459" s="228"/>
      <c r="AT1459" s="228"/>
      <c r="AU1459" s="228"/>
      <c r="AV1459" s="228"/>
      <c r="AW1459" s="228"/>
      <c r="AX1459" s="228"/>
      <c r="AY1459" s="228"/>
      <c r="AZ1459" s="228"/>
      <c r="BA1459" s="228"/>
    </row>
    <row r="1460" spans="3:69" x14ac:dyDescent="0.2">
      <c r="C1460" s="14"/>
      <c r="D1460" s="14"/>
      <c r="AF1460" s="228"/>
      <c r="AG1460" s="228"/>
      <c r="AH1460" s="228"/>
      <c r="AI1460" s="228"/>
      <c r="AJ1460" s="228"/>
      <c r="AL1460" s="246"/>
      <c r="AS1460" s="228"/>
      <c r="AT1460" s="228"/>
      <c r="AU1460" s="228"/>
      <c r="AV1460" s="228"/>
      <c r="AW1460" s="228"/>
      <c r="AX1460" s="228"/>
      <c r="AY1460" s="228"/>
      <c r="AZ1460" s="228"/>
      <c r="BA1460" s="228"/>
    </row>
    <row r="1461" spans="3:69" x14ac:dyDescent="0.2">
      <c r="C1461" s="14"/>
      <c r="D1461" s="14"/>
      <c r="AF1461" s="228"/>
      <c r="AG1461" s="228"/>
      <c r="AH1461" s="228"/>
      <c r="AI1461" s="228"/>
      <c r="AJ1461" s="228"/>
      <c r="AL1461" s="246"/>
      <c r="AS1461" s="228"/>
      <c r="AT1461" s="228"/>
      <c r="AU1461" s="228"/>
      <c r="AV1461" s="228"/>
      <c r="AW1461" s="228"/>
      <c r="AX1461" s="228"/>
      <c r="AY1461" s="228"/>
      <c r="AZ1461" s="228"/>
      <c r="BA1461" s="228"/>
    </row>
    <row r="1462" spans="3:69" x14ac:dyDescent="0.2">
      <c r="C1462" s="14"/>
      <c r="D1462" s="14"/>
      <c r="AF1462" s="228"/>
      <c r="AG1462" s="228"/>
      <c r="AH1462" s="228"/>
      <c r="AI1462" s="228"/>
      <c r="AJ1462" s="228"/>
      <c r="AL1462" s="246"/>
      <c r="AS1462" s="228"/>
      <c r="AT1462" s="228"/>
      <c r="AU1462" s="228"/>
      <c r="AV1462" s="228"/>
      <c r="AW1462" s="228"/>
      <c r="AX1462" s="228"/>
      <c r="AY1462" s="228"/>
      <c r="AZ1462" s="228"/>
      <c r="BA1462" s="228"/>
      <c r="BB1462" s="228"/>
      <c r="BC1462" s="228"/>
      <c r="BD1462" s="228"/>
      <c r="BE1462" s="228"/>
      <c r="BF1462" s="228"/>
      <c r="BG1462" s="228"/>
      <c r="BH1462" s="228"/>
      <c r="BI1462" s="228"/>
      <c r="BJ1462" s="228"/>
      <c r="BK1462" s="228"/>
      <c r="BL1462" s="228"/>
      <c r="BM1462" s="228"/>
      <c r="BN1462" s="228"/>
      <c r="BO1462" s="228"/>
      <c r="BP1462" s="228"/>
      <c r="BQ1462" s="228"/>
    </row>
    <row r="1463" spans="3:69" x14ac:dyDescent="0.2">
      <c r="C1463" s="14"/>
      <c r="D1463" s="14"/>
      <c r="AF1463" s="228"/>
      <c r="AG1463" s="228"/>
      <c r="AH1463" s="228"/>
      <c r="AI1463" s="228"/>
      <c r="AJ1463" s="228"/>
      <c r="AL1463" s="246"/>
      <c r="AS1463" s="228"/>
      <c r="AT1463" s="228"/>
      <c r="AU1463" s="228"/>
      <c r="AV1463" s="228"/>
      <c r="AW1463" s="228"/>
      <c r="AX1463" s="228"/>
      <c r="AY1463" s="228"/>
      <c r="AZ1463" s="228"/>
      <c r="BA1463" s="228"/>
      <c r="BB1463" s="228"/>
      <c r="BC1463" s="228"/>
      <c r="BD1463" s="228"/>
      <c r="BE1463" s="228"/>
      <c r="BF1463" s="228"/>
      <c r="BG1463" s="228"/>
      <c r="BH1463" s="228"/>
      <c r="BI1463" s="228"/>
      <c r="BJ1463" s="228"/>
      <c r="BK1463" s="228"/>
      <c r="BL1463" s="228"/>
      <c r="BM1463" s="228"/>
      <c r="BN1463" s="228"/>
      <c r="BO1463" s="228"/>
      <c r="BP1463" s="228"/>
      <c r="BQ1463" s="228"/>
    </row>
    <row r="1464" spans="3:69" x14ac:dyDescent="0.2">
      <c r="C1464" s="14"/>
      <c r="D1464" s="14"/>
      <c r="AF1464" s="228"/>
      <c r="AG1464" s="228"/>
      <c r="AH1464" s="228"/>
      <c r="AI1464" s="228"/>
      <c r="AJ1464" s="228"/>
      <c r="AL1464" s="246"/>
      <c r="AS1464" s="228"/>
      <c r="AT1464" s="228"/>
      <c r="AU1464" s="228"/>
      <c r="AV1464" s="228"/>
      <c r="AW1464" s="228"/>
      <c r="AX1464" s="228"/>
      <c r="AY1464" s="228"/>
      <c r="AZ1464" s="228"/>
    </row>
    <row r="1465" spans="3:69" x14ac:dyDescent="0.2">
      <c r="C1465" s="14"/>
      <c r="D1465" s="14"/>
      <c r="AF1465" s="228"/>
      <c r="AG1465" s="228"/>
      <c r="AH1465" s="228"/>
      <c r="AI1465" s="228"/>
      <c r="AJ1465" s="228"/>
      <c r="AL1465" s="246"/>
      <c r="AS1465" s="228"/>
      <c r="AT1465" s="228"/>
      <c r="AU1465" s="228"/>
      <c r="AV1465" s="228"/>
      <c r="AW1465" s="228"/>
      <c r="AX1465" s="228"/>
      <c r="AY1465" s="228"/>
      <c r="AZ1465" s="228"/>
      <c r="BA1465" s="228"/>
      <c r="BB1465" s="228"/>
      <c r="BC1465" s="228"/>
      <c r="BD1465" s="228"/>
      <c r="BE1465" s="228"/>
      <c r="BF1465" s="228"/>
      <c r="BG1465" s="228"/>
      <c r="BH1465" s="228"/>
      <c r="BI1465" s="228"/>
      <c r="BJ1465" s="228"/>
      <c r="BK1465" s="228"/>
      <c r="BL1465" s="228"/>
      <c r="BM1465" s="228"/>
      <c r="BN1465" s="228"/>
      <c r="BO1465" s="228"/>
      <c r="BP1465" s="228"/>
      <c r="BQ1465" s="228"/>
    </row>
    <row r="1466" spans="3:69" x14ac:dyDescent="0.2">
      <c r="C1466" s="14"/>
      <c r="D1466" s="14"/>
      <c r="AF1466" s="228"/>
      <c r="AG1466" s="228"/>
      <c r="AH1466" s="228"/>
      <c r="AI1466" s="228"/>
      <c r="AJ1466" s="228"/>
      <c r="AL1466" s="246"/>
      <c r="AS1466" s="228"/>
      <c r="AT1466" s="228"/>
      <c r="AU1466" s="228"/>
      <c r="AV1466" s="228"/>
      <c r="AW1466" s="228"/>
      <c r="AX1466" s="228"/>
      <c r="AY1466" s="228"/>
      <c r="AZ1466" s="228"/>
      <c r="BA1466" s="228"/>
    </row>
    <row r="1467" spans="3:69" x14ac:dyDescent="0.2">
      <c r="C1467" s="14"/>
      <c r="D1467" s="14"/>
      <c r="AF1467" s="228"/>
      <c r="AG1467" s="228"/>
      <c r="AH1467" s="228"/>
      <c r="AI1467" s="228"/>
      <c r="AJ1467" s="228"/>
      <c r="AL1467" s="246"/>
      <c r="AS1467" s="228"/>
      <c r="AT1467" s="228"/>
      <c r="AU1467" s="228"/>
      <c r="AV1467" s="228"/>
      <c r="AW1467" s="228"/>
      <c r="AX1467" s="228"/>
      <c r="AY1467" s="228"/>
      <c r="AZ1467" s="228"/>
      <c r="BA1467" s="228"/>
    </row>
    <row r="1468" spans="3:69" x14ac:dyDescent="0.2">
      <c r="C1468" s="14"/>
      <c r="D1468" s="14"/>
      <c r="AF1468" s="228"/>
      <c r="AG1468" s="228"/>
      <c r="AH1468" s="228"/>
      <c r="AI1468" s="228"/>
      <c r="AJ1468" s="228"/>
      <c r="AL1468" s="246"/>
      <c r="AS1468" s="228"/>
      <c r="AT1468" s="228"/>
      <c r="AU1468" s="228"/>
      <c r="AV1468" s="228"/>
      <c r="AW1468" s="228"/>
      <c r="AX1468" s="228"/>
      <c r="AY1468" s="228"/>
      <c r="AZ1468" s="228"/>
    </row>
    <row r="1469" spans="3:69" x14ac:dyDescent="0.2">
      <c r="C1469" s="14"/>
      <c r="D1469" s="14"/>
      <c r="AF1469" s="228"/>
      <c r="AG1469" s="228"/>
      <c r="AH1469" s="228"/>
      <c r="AI1469" s="228"/>
      <c r="AJ1469" s="228"/>
      <c r="AL1469" s="246"/>
      <c r="AS1469" s="228"/>
      <c r="AT1469" s="228"/>
      <c r="AU1469" s="228"/>
      <c r="AV1469" s="228"/>
      <c r="AW1469" s="228"/>
      <c r="AX1469" s="228"/>
      <c r="AY1469" s="228"/>
      <c r="AZ1469" s="228"/>
      <c r="BA1469" s="228"/>
      <c r="BC1469" s="228"/>
      <c r="BD1469" s="228"/>
      <c r="BE1469" s="228"/>
      <c r="BF1469" s="228"/>
      <c r="BG1469" s="228"/>
      <c r="BH1469" s="228"/>
      <c r="BI1469" s="228"/>
      <c r="BJ1469" s="228"/>
      <c r="BK1469" s="228"/>
      <c r="BL1469" s="228"/>
      <c r="BM1469" s="228"/>
      <c r="BN1469" s="228"/>
      <c r="BO1469" s="228"/>
      <c r="BP1469" s="228"/>
      <c r="BQ1469" s="228"/>
    </row>
    <row r="1470" spans="3:69" x14ac:dyDescent="0.2">
      <c r="C1470" s="14"/>
      <c r="D1470" s="14"/>
      <c r="AF1470" s="228"/>
      <c r="AG1470" s="228"/>
      <c r="AH1470" s="228"/>
      <c r="AI1470" s="228"/>
      <c r="AJ1470" s="228"/>
      <c r="AL1470" s="246"/>
      <c r="AS1470" s="228"/>
      <c r="AT1470" s="228"/>
      <c r="AU1470" s="228"/>
      <c r="AV1470" s="228"/>
      <c r="AW1470" s="228"/>
      <c r="AX1470" s="228"/>
      <c r="AY1470" s="228"/>
      <c r="AZ1470" s="228"/>
      <c r="BA1470" s="228"/>
      <c r="BC1470" s="228"/>
    </row>
    <row r="1471" spans="3:69" x14ac:dyDescent="0.2">
      <c r="C1471" s="14"/>
      <c r="D1471" s="14"/>
      <c r="AF1471" s="228"/>
      <c r="AG1471" s="228"/>
      <c r="AH1471" s="228"/>
      <c r="AI1471" s="228"/>
      <c r="AJ1471" s="228"/>
      <c r="AL1471" s="246"/>
      <c r="AS1471" s="228"/>
      <c r="AT1471" s="228"/>
      <c r="AU1471" s="228"/>
      <c r="AV1471" s="228"/>
      <c r="AW1471" s="228"/>
      <c r="AX1471" s="228"/>
      <c r="AY1471" s="228"/>
      <c r="AZ1471" s="228"/>
      <c r="BA1471" s="228"/>
      <c r="BC1471" s="228"/>
    </row>
    <row r="1472" spans="3:69" x14ac:dyDescent="0.2">
      <c r="C1472" s="14"/>
      <c r="D1472" s="14"/>
      <c r="AF1472" s="228"/>
      <c r="AG1472" s="228"/>
      <c r="AH1472" s="228"/>
      <c r="AI1472" s="228"/>
      <c r="AJ1472" s="228"/>
      <c r="AL1472" s="246"/>
      <c r="AS1472" s="228"/>
      <c r="AT1472" s="228"/>
      <c r="AU1472" s="228"/>
      <c r="AV1472" s="228"/>
      <c r="AW1472" s="228"/>
      <c r="AX1472" s="228"/>
      <c r="AY1472" s="228"/>
      <c r="AZ1472" s="228"/>
      <c r="BA1472" s="228"/>
      <c r="BB1472" s="228"/>
      <c r="BC1472" s="228"/>
      <c r="BD1472" s="228"/>
      <c r="BE1472" s="228"/>
      <c r="BF1472" s="228"/>
      <c r="BG1472" s="228"/>
      <c r="BH1472" s="228"/>
      <c r="BI1472" s="228"/>
      <c r="BJ1472" s="228"/>
      <c r="BK1472" s="228"/>
      <c r="BL1472" s="228"/>
      <c r="BM1472" s="228"/>
      <c r="BN1472" s="228"/>
      <c r="BO1472" s="228"/>
      <c r="BP1472" s="228"/>
      <c r="BQ1472" s="228"/>
    </row>
    <row r="1473" spans="3:69" x14ac:dyDescent="0.2">
      <c r="C1473" s="14"/>
      <c r="D1473" s="14"/>
      <c r="AF1473" s="228"/>
      <c r="AG1473" s="228"/>
      <c r="AH1473" s="228"/>
      <c r="AI1473" s="228"/>
      <c r="AJ1473" s="228"/>
      <c r="AL1473" s="246"/>
      <c r="AS1473" s="228"/>
      <c r="AT1473" s="228"/>
      <c r="AU1473" s="228"/>
      <c r="AV1473" s="228"/>
      <c r="AW1473" s="228"/>
      <c r="AX1473" s="228"/>
      <c r="AY1473" s="228"/>
      <c r="AZ1473" s="228"/>
      <c r="BA1473" s="228"/>
      <c r="BB1473" s="228"/>
      <c r="BC1473" s="228"/>
      <c r="BD1473" s="228"/>
      <c r="BE1473" s="228"/>
      <c r="BF1473" s="228"/>
      <c r="BG1473" s="228"/>
      <c r="BH1473" s="228"/>
      <c r="BI1473" s="228"/>
      <c r="BJ1473" s="228"/>
      <c r="BK1473" s="228"/>
      <c r="BL1473" s="228"/>
      <c r="BM1473" s="228"/>
      <c r="BN1473" s="228"/>
      <c r="BO1473" s="228"/>
      <c r="BP1473" s="228"/>
      <c r="BQ1473" s="228"/>
    </row>
    <row r="1474" spans="3:69" x14ac:dyDescent="0.2">
      <c r="C1474" s="14"/>
      <c r="D1474" s="14"/>
      <c r="AF1474" s="228"/>
      <c r="AG1474" s="228"/>
      <c r="AH1474" s="228"/>
      <c r="AI1474" s="228"/>
      <c r="AJ1474" s="228"/>
      <c r="AL1474" s="246"/>
      <c r="AS1474" s="228"/>
      <c r="AT1474" s="228"/>
      <c r="AU1474" s="228"/>
      <c r="AV1474" s="228"/>
      <c r="AW1474" s="228"/>
      <c r="AX1474" s="228"/>
      <c r="AY1474" s="228"/>
      <c r="AZ1474" s="228"/>
      <c r="BA1474" s="228"/>
      <c r="BB1474" s="228"/>
      <c r="BC1474" s="228"/>
      <c r="BD1474" s="228"/>
      <c r="BE1474" s="228"/>
      <c r="BF1474" s="228"/>
      <c r="BG1474" s="228"/>
      <c r="BH1474" s="228"/>
      <c r="BI1474" s="228"/>
      <c r="BJ1474" s="228"/>
      <c r="BK1474" s="228"/>
      <c r="BL1474" s="228"/>
      <c r="BM1474" s="228"/>
      <c r="BN1474" s="228"/>
      <c r="BO1474" s="228"/>
      <c r="BP1474" s="228"/>
      <c r="BQ1474" s="228"/>
    </row>
    <row r="1475" spans="3:69" x14ac:dyDescent="0.2">
      <c r="C1475" s="14"/>
      <c r="D1475" s="14"/>
      <c r="AF1475" s="228"/>
      <c r="AG1475" s="228"/>
      <c r="AH1475" s="228"/>
      <c r="AI1475" s="228"/>
      <c r="AJ1475" s="228"/>
      <c r="AL1475" s="246"/>
      <c r="AS1475" s="228"/>
      <c r="AT1475" s="228"/>
      <c r="AU1475" s="228"/>
      <c r="AV1475" s="228"/>
      <c r="AW1475" s="228"/>
      <c r="AX1475" s="228"/>
      <c r="AY1475" s="228"/>
      <c r="AZ1475" s="228"/>
      <c r="BA1475" s="228"/>
      <c r="BB1475" s="228"/>
      <c r="BC1475" s="228"/>
      <c r="BD1475" s="228"/>
      <c r="BE1475" s="228"/>
      <c r="BF1475" s="228"/>
      <c r="BG1475" s="228"/>
      <c r="BH1475" s="228"/>
      <c r="BI1475" s="228"/>
      <c r="BJ1475" s="228"/>
      <c r="BK1475" s="228"/>
      <c r="BL1475" s="228"/>
      <c r="BM1475" s="228"/>
      <c r="BN1475" s="228"/>
      <c r="BO1475" s="228"/>
      <c r="BP1475" s="228"/>
      <c r="BQ1475" s="228"/>
    </row>
    <row r="1476" spans="3:69" x14ac:dyDescent="0.2">
      <c r="C1476" s="14"/>
      <c r="D1476" s="14"/>
      <c r="AF1476" s="228"/>
      <c r="AG1476" s="228"/>
      <c r="AH1476" s="228"/>
      <c r="AI1476" s="228"/>
      <c r="AJ1476" s="228"/>
      <c r="AL1476" s="246"/>
      <c r="AS1476" s="228"/>
      <c r="AT1476" s="228"/>
      <c r="AU1476" s="228"/>
      <c r="AV1476" s="228"/>
      <c r="AW1476" s="228"/>
      <c r="AX1476" s="228"/>
      <c r="AY1476" s="228"/>
      <c r="AZ1476" s="228"/>
      <c r="BA1476" s="228"/>
    </row>
    <row r="1477" spans="3:69" x14ac:dyDescent="0.2">
      <c r="C1477" s="14"/>
      <c r="D1477" s="14"/>
      <c r="AF1477" s="228"/>
      <c r="AG1477" s="228"/>
      <c r="AH1477" s="228"/>
      <c r="AI1477" s="228"/>
      <c r="AJ1477" s="228"/>
      <c r="AL1477" s="246"/>
      <c r="AS1477" s="228"/>
      <c r="AT1477" s="228"/>
      <c r="AU1477" s="228"/>
      <c r="AV1477" s="228"/>
      <c r="AW1477" s="228"/>
      <c r="AX1477" s="228"/>
      <c r="AY1477" s="228"/>
      <c r="AZ1477" s="228"/>
    </row>
    <row r="1478" spans="3:69" x14ac:dyDescent="0.2">
      <c r="C1478" s="14"/>
      <c r="D1478" s="14"/>
      <c r="AF1478" s="228"/>
      <c r="AG1478" s="228"/>
      <c r="AH1478" s="228"/>
      <c r="AI1478" s="228"/>
      <c r="AJ1478" s="228"/>
      <c r="AL1478" s="246"/>
      <c r="AS1478" s="228"/>
      <c r="AT1478" s="228"/>
      <c r="AU1478" s="228"/>
      <c r="AV1478" s="228"/>
      <c r="AW1478" s="228"/>
      <c r="AX1478" s="228"/>
      <c r="AY1478" s="228"/>
      <c r="AZ1478" s="228"/>
    </row>
    <row r="1479" spans="3:69" x14ac:dyDescent="0.2">
      <c r="C1479" s="14"/>
      <c r="D1479" s="14"/>
      <c r="AF1479" s="228"/>
      <c r="AG1479" s="228"/>
      <c r="AH1479" s="228"/>
      <c r="AI1479" s="228"/>
      <c r="AJ1479" s="228"/>
      <c r="AL1479" s="246"/>
      <c r="AS1479" s="228"/>
      <c r="AT1479" s="228"/>
      <c r="AU1479" s="228"/>
      <c r="AV1479" s="228"/>
      <c r="AW1479" s="228"/>
      <c r="AX1479" s="228"/>
      <c r="AY1479" s="228"/>
      <c r="AZ1479" s="228"/>
      <c r="BA1479" s="228"/>
    </row>
    <row r="1480" spans="3:69" x14ac:dyDescent="0.2">
      <c r="C1480" s="14"/>
      <c r="D1480" s="14"/>
      <c r="AF1480" s="228"/>
      <c r="AG1480" s="228"/>
      <c r="AH1480" s="228"/>
      <c r="AI1480" s="228"/>
      <c r="AJ1480" s="228"/>
      <c r="AL1480" s="246"/>
      <c r="AS1480" s="228"/>
      <c r="AT1480" s="228"/>
      <c r="AU1480" s="228"/>
      <c r="AV1480" s="228"/>
      <c r="AW1480" s="228"/>
      <c r="AX1480" s="228"/>
      <c r="AY1480" s="228"/>
      <c r="AZ1480" s="228"/>
      <c r="BA1480" s="228"/>
      <c r="BB1480" s="228"/>
      <c r="BC1480" s="228"/>
      <c r="BD1480" s="228"/>
      <c r="BE1480" s="228"/>
      <c r="BF1480" s="228"/>
      <c r="BG1480" s="228"/>
      <c r="BH1480" s="228"/>
      <c r="BI1480" s="228"/>
      <c r="BJ1480" s="228"/>
      <c r="BK1480" s="228"/>
      <c r="BL1480" s="228"/>
      <c r="BM1480" s="228"/>
      <c r="BN1480" s="228"/>
      <c r="BO1480" s="228"/>
      <c r="BP1480" s="228"/>
      <c r="BQ1480" s="228"/>
    </row>
    <row r="1481" spans="3:69" x14ac:dyDescent="0.2">
      <c r="C1481" s="14"/>
      <c r="D1481" s="14"/>
      <c r="AF1481" s="228"/>
      <c r="AG1481" s="228"/>
      <c r="AH1481" s="228"/>
      <c r="AI1481" s="228"/>
      <c r="AJ1481" s="228"/>
      <c r="AL1481" s="246"/>
      <c r="AS1481" s="228"/>
      <c r="AT1481" s="228"/>
      <c r="AU1481" s="228"/>
      <c r="AV1481" s="228"/>
      <c r="AW1481" s="228"/>
      <c r="AX1481" s="228"/>
      <c r="AY1481" s="228"/>
      <c r="AZ1481" s="228"/>
      <c r="BA1481" s="228"/>
      <c r="BB1481" s="228"/>
      <c r="BC1481" s="228"/>
      <c r="BD1481" s="228"/>
      <c r="BE1481" s="228"/>
      <c r="BF1481" s="228"/>
      <c r="BG1481" s="228"/>
      <c r="BH1481" s="228"/>
      <c r="BI1481" s="228"/>
      <c r="BJ1481" s="228"/>
      <c r="BK1481" s="228"/>
      <c r="BL1481" s="228"/>
      <c r="BM1481" s="228"/>
      <c r="BN1481" s="228"/>
      <c r="BO1481" s="228"/>
      <c r="BP1481" s="228"/>
      <c r="BQ1481" s="228"/>
    </row>
    <row r="1482" spans="3:69" x14ac:dyDescent="0.2">
      <c r="C1482" s="14"/>
      <c r="D1482" s="14"/>
      <c r="AF1482" s="228"/>
      <c r="AG1482" s="228"/>
      <c r="AH1482" s="228"/>
      <c r="AI1482" s="228"/>
      <c r="AJ1482" s="228"/>
      <c r="AL1482" s="246"/>
      <c r="AS1482" s="228"/>
      <c r="AT1482" s="228"/>
      <c r="AU1482" s="228"/>
      <c r="AV1482" s="228"/>
      <c r="AW1482" s="228"/>
      <c r="AX1482" s="228"/>
      <c r="AY1482" s="228"/>
      <c r="AZ1482" s="228"/>
    </row>
    <row r="1483" spans="3:69" x14ac:dyDescent="0.2">
      <c r="C1483" s="14"/>
      <c r="D1483" s="14"/>
      <c r="AF1483" s="228"/>
      <c r="AG1483" s="228"/>
      <c r="AH1483" s="228"/>
      <c r="AI1483" s="228"/>
      <c r="AJ1483" s="228"/>
      <c r="AL1483" s="246"/>
      <c r="AS1483" s="228"/>
      <c r="AT1483" s="228"/>
      <c r="AU1483" s="228"/>
      <c r="AV1483" s="228"/>
      <c r="AW1483" s="228"/>
      <c r="AX1483" s="228"/>
      <c r="AY1483" s="228"/>
      <c r="AZ1483" s="228"/>
      <c r="BA1483" s="228"/>
      <c r="BC1483" s="228"/>
    </row>
    <row r="1484" spans="3:69" x14ac:dyDescent="0.2">
      <c r="C1484" s="14"/>
      <c r="D1484" s="14"/>
      <c r="AF1484" s="228"/>
      <c r="AG1484" s="228"/>
      <c r="AH1484" s="228"/>
      <c r="AI1484" s="228"/>
      <c r="AJ1484" s="228"/>
      <c r="AL1484" s="246"/>
      <c r="AS1484" s="228"/>
      <c r="AT1484" s="228"/>
      <c r="AU1484" s="228"/>
      <c r="AV1484" s="228"/>
      <c r="AW1484" s="228"/>
      <c r="AX1484" s="228"/>
      <c r="AY1484" s="228"/>
      <c r="AZ1484" s="228"/>
      <c r="BA1484" s="228"/>
    </row>
    <row r="1485" spans="3:69" x14ac:dyDescent="0.2">
      <c r="C1485" s="14"/>
      <c r="D1485" s="14"/>
      <c r="AF1485" s="228"/>
      <c r="AG1485" s="228"/>
      <c r="AH1485" s="228"/>
      <c r="AI1485" s="228"/>
      <c r="AJ1485" s="228"/>
      <c r="AL1485" s="246"/>
      <c r="AS1485" s="228"/>
      <c r="AT1485" s="228"/>
      <c r="AU1485" s="228"/>
      <c r="AV1485" s="228"/>
      <c r="AW1485" s="228"/>
      <c r="AX1485" s="228"/>
      <c r="AY1485" s="228"/>
      <c r="AZ1485" s="228"/>
    </row>
    <row r="1486" spans="3:69" x14ac:dyDescent="0.2">
      <c r="C1486" s="14"/>
      <c r="D1486" s="14"/>
      <c r="AF1486" s="228"/>
      <c r="AG1486" s="228"/>
      <c r="AH1486" s="228"/>
      <c r="AI1486" s="228"/>
      <c r="AJ1486" s="228"/>
      <c r="AL1486" s="246"/>
      <c r="AS1486" s="228"/>
      <c r="AT1486" s="228"/>
      <c r="AU1486" s="228"/>
      <c r="AV1486" s="228"/>
      <c r="AW1486" s="228"/>
      <c r="AX1486" s="228"/>
      <c r="AY1486" s="228"/>
      <c r="AZ1486" s="228"/>
    </row>
    <row r="1487" spans="3:69" x14ac:dyDescent="0.2">
      <c r="C1487" s="14"/>
      <c r="D1487" s="14"/>
      <c r="AF1487" s="228"/>
      <c r="AG1487" s="228"/>
      <c r="AH1487" s="228"/>
      <c r="AI1487" s="228"/>
      <c r="AJ1487" s="228"/>
      <c r="AL1487" s="246"/>
      <c r="AS1487" s="228"/>
      <c r="AT1487" s="228"/>
      <c r="AU1487" s="228"/>
      <c r="AV1487" s="228"/>
      <c r="AW1487" s="228"/>
      <c r="AX1487" s="228"/>
      <c r="AY1487" s="228"/>
      <c r="AZ1487" s="228"/>
    </row>
    <row r="1488" spans="3:69" x14ac:dyDescent="0.2">
      <c r="C1488" s="14"/>
      <c r="D1488" s="14"/>
      <c r="AF1488" s="228"/>
      <c r="AG1488" s="228"/>
      <c r="AH1488" s="228"/>
      <c r="AI1488" s="228"/>
      <c r="AJ1488" s="228"/>
      <c r="AL1488" s="246"/>
      <c r="AS1488" s="228"/>
      <c r="AT1488" s="228"/>
      <c r="AU1488" s="228"/>
      <c r="AV1488" s="228"/>
      <c r="AW1488" s="228"/>
      <c r="AX1488" s="228"/>
      <c r="AY1488" s="228"/>
      <c r="AZ1488" s="228"/>
    </row>
    <row r="1489" spans="3:69" x14ac:dyDescent="0.2">
      <c r="C1489" s="14"/>
      <c r="D1489" s="14"/>
      <c r="AF1489" s="228"/>
      <c r="AG1489" s="228"/>
      <c r="AH1489" s="228"/>
      <c r="AI1489" s="228"/>
      <c r="AJ1489" s="228"/>
      <c r="AL1489" s="246"/>
      <c r="AS1489" s="228"/>
      <c r="AT1489" s="228"/>
      <c r="AU1489" s="228"/>
      <c r="AV1489" s="228"/>
      <c r="AW1489" s="228"/>
      <c r="AX1489" s="228"/>
      <c r="AY1489" s="228"/>
      <c r="AZ1489" s="228"/>
      <c r="BA1489" s="228"/>
      <c r="BB1489" s="228"/>
      <c r="BC1489" s="228"/>
      <c r="BD1489" s="228"/>
      <c r="BE1489" s="228"/>
      <c r="BF1489" s="228"/>
      <c r="BG1489" s="228"/>
      <c r="BH1489" s="228"/>
      <c r="BI1489" s="228"/>
      <c r="BJ1489" s="228"/>
      <c r="BK1489" s="228"/>
      <c r="BL1489" s="228"/>
      <c r="BM1489" s="228"/>
      <c r="BN1489" s="228"/>
      <c r="BO1489" s="228"/>
      <c r="BP1489" s="228"/>
      <c r="BQ1489" s="228"/>
    </row>
    <row r="1490" spans="3:69" x14ac:dyDescent="0.2">
      <c r="C1490" s="14"/>
      <c r="D1490" s="14"/>
      <c r="AF1490" s="228"/>
      <c r="AG1490" s="228"/>
      <c r="AH1490" s="228"/>
      <c r="AI1490" s="228"/>
      <c r="AJ1490" s="228"/>
      <c r="AL1490" s="246"/>
      <c r="AS1490" s="228"/>
      <c r="AT1490" s="228"/>
      <c r="AU1490" s="228"/>
      <c r="AV1490" s="228"/>
      <c r="AW1490" s="228"/>
      <c r="AX1490" s="228"/>
      <c r="AY1490" s="228"/>
      <c r="AZ1490" s="228"/>
    </row>
    <row r="1491" spans="3:69" x14ac:dyDescent="0.2">
      <c r="C1491" s="14"/>
      <c r="D1491" s="14"/>
      <c r="AF1491" s="228"/>
      <c r="AG1491" s="228"/>
      <c r="AH1491" s="228"/>
      <c r="AI1491" s="228"/>
      <c r="AJ1491" s="228"/>
      <c r="AL1491" s="246"/>
      <c r="AS1491" s="228"/>
      <c r="AT1491" s="228"/>
      <c r="AU1491" s="228"/>
      <c r="AV1491" s="228"/>
      <c r="AW1491" s="228"/>
      <c r="AX1491" s="228"/>
      <c r="AY1491" s="228"/>
      <c r="AZ1491" s="228"/>
      <c r="BA1491" s="228"/>
      <c r="BB1491" s="228"/>
      <c r="BC1491" s="228"/>
      <c r="BD1491" s="228"/>
      <c r="BE1491" s="228"/>
      <c r="BF1491" s="228"/>
      <c r="BG1491" s="228"/>
      <c r="BH1491" s="228"/>
      <c r="BI1491" s="228"/>
      <c r="BJ1491" s="228"/>
      <c r="BK1491" s="228"/>
      <c r="BL1491" s="228"/>
      <c r="BM1491" s="228"/>
      <c r="BN1491" s="228"/>
      <c r="BO1491" s="228"/>
      <c r="BP1491" s="228"/>
      <c r="BQ1491" s="228"/>
    </row>
    <row r="1492" spans="3:69" x14ac:dyDescent="0.2">
      <c r="C1492" s="14"/>
      <c r="D1492" s="14"/>
      <c r="AF1492" s="228"/>
      <c r="AG1492" s="228"/>
      <c r="AH1492" s="228"/>
      <c r="AI1492" s="228"/>
      <c r="AJ1492" s="228"/>
      <c r="AL1492" s="246"/>
      <c r="AS1492" s="228"/>
      <c r="AT1492" s="228"/>
      <c r="AU1492" s="228"/>
      <c r="AV1492" s="228"/>
      <c r="AW1492" s="228"/>
      <c r="AX1492" s="228"/>
      <c r="AY1492" s="228"/>
      <c r="AZ1492" s="228"/>
      <c r="BA1492" s="228"/>
      <c r="BC1492" s="228"/>
    </row>
    <row r="1493" spans="3:69" x14ac:dyDescent="0.2">
      <c r="C1493" s="14"/>
      <c r="D1493" s="14"/>
      <c r="AF1493" s="228"/>
      <c r="AG1493" s="228"/>
      <c r="AH1493" s="228"/>
      <c r="AI1493" s="228"/>
      <c r="AJ1493" s="228"/>
      <c r="AL1493" s="246"/>
      <c r="AS1493" s="228"/>
      <c r="AT1493" s="228"/>
      <c r="AU1493" s="228"/>
      <c r="AV1493" s="228"/>
      <c r="AW1493" s="228"/>
      <c r="AX1493" s="228"/>
      <c r="AY1493" s="228"/>
      <c r="AZ1493" s="228"/>
      <c r="BA1493" s="228"/>
    </row>
    <row r="1494" spans="3:69" x14ac:dyDescent="0.2">
      <c r="C1494" s="14"/>
      <c r="D1494" s="14"/>
      <c r="AF1494" s="228"/>
      <c r="AG1494" s="228"/>
      <c r="AH1494" s="228"/>
      <c r="AI1494" s="228"/>
      <c r="AJ1494" s="228"/>
      <c r="AL1494" s="246"/>
      <c r="AS1494" s="228"/>
      <c r="AT1494" s="228"/>
      <c r="AU1494" s="228"/>
      <c r="AV1494" s="228"/>
      <c r="AW1494" s="228"/>
      <c r="AX1494" s="228"/>
      <c r="AY1494" s="228"/>
      <c r="AZ1494" s="228"/>
      <c r="BA1494" s="228"/>
    </row>
    <row r="1495" spans="3:69" x14ac:dyDescent="0.2">
      <c r="C1495" s="14"/>
      <c r="D1495" s="14"/>
      <c r="AF1495" s="228"/>
      <c r="AG1495" s="228"/>
      <c r="AH1495" s="228"/>
      <c r="AI1495" s="228"/>
      <c r="AJ1495" s="228"/>
      <c r="AL1495" s="246"/>
      <c r="AS1495" s="228"/>
      <c r="AT1495" s="228"/>
      <c r="AU1495" s="228"/>
      <c r="AV1495" s="228"/>
      <c r="AW1495" s="228"/>
      <c r="AX1495" s="228"/>
      <c r="AY1495" s="228"/>
      <c r="AZ1495" s="228"/>
      <c r="BA1495" s="228"/>
      <c r="BC1495" s="228"/>
    </row>
    <row r="1496" spans="3:69" x14ac:dyDescent="0.2">
      <c r="C1496" s="14"/>
      <c r="D1496" s="14"/>
      <c r="AF1496" s="228"/>
      <c r="AG1496" s="228"/>
      <c r="AH1496" s="228"/>
      <c r="AI1496" s="228"/>
      <c r="AJ1496" s="228"/>
      <c r="AL1496" s="246"/>
      <c r="AS1496" s="228"/>
      <c r="AT1496" s="228"/>
      <c r="AU1496" s="228"/>
      <c r="AV1496" s="228"/>
      <c r="AW1496" s="228"/>
      <c r="AX1496" s="228"/>
      <c r="AY1496" s="228"/>
      <c r="AZ1496" s="228"/>
      <c r="BA1496" s="228"/>
      <c r="BB1496" s="228"/>
      <c r="BC1496" s="228"/>
      <c r="BD1496" s="228"/>
      <c r="BE1496" s="228"/>
      <c r="BF1496" s="228"/>
      <c r="BG1496" s="228"/>
      <c r="BH1496" s="228"/>
      <c r="BI1496" s="228"/>
      <c r="BJ1496" s="228"/>
      <c r="BK1496" s="228"/>
      <c r="BL1496" s="228"/>
      <c r="BM1496" s="228"/>
      <c r="BN1496" s="228"/>
      <c r="BO1496" s="228"/>
      <c r="BP1496" s="228"/>
      <c r="BQ1496" s="228"/>
    </row>
    <row r="1497" spans="3:69" x14ac:dyDescent="0.2">
      <c r="C1497" s="14"/>
      <c r="D1497" s="14"/>
      <c r="AF1497" s="228"/>
      <c r="AG1497" s="228"/>
      <c r="AH1497" s="228"/>
      <c r="AI1497" s="228"/>
      <c r="AJ1497" s="228"/>
      <c r="AL1497" s="246"/>
      <c r="AS1497" s="228"/>
      <c r="AT1497" s="228"/>
      <c r="AU1497" s="228"/>
      <c r="AV1497" s="228"/>
      <c r="AW1497" s="228"/>
      <c r="AX1497" s="228"/>
      <c r="AY1497" s="228"/>
      <c r="AZ1497" s="228"/>
      <c r="BA1497" s="228"/>
    </row>
    <row r="1498" spans="3:69" x14ac:dyDescent="0.2">
      <c r="C1498" s="14"/>
      <c r="D1498" s="14"/>
      <c r="AF1498" s="228"/>
      <c r="AG1498" s="228"/>
      <c r="AH1498" s="228"/>
      <c r="AI1498" s="228"/>
      <c r="AJ1498" s="228"/>
      <c r="AL1498" s="246"/>
      <c r="AS1498" s="228"/>
      <c r="AT1498" s="228"/>
      <c r="AU1498" s="228"/>
      <c r="AV1498" s="228"/>
      <c r="AW1498" s="228"/>
      <c r="AX1498" s="228"/>
      <c r="AY1498" s="228"/>
      <c r="AZ1498" s="228"/>
      <c r="BA1498" s="228"/>
      <c r="BC1498" s="228"/>
    </row>
    <row r="1499" spans="3:69" x14ac:dyDescent="0.2">
      <c r="C1499" s="14"/>
      <c r="D1499" s="14"/>
      <c r="AF1499" s="228"/>
      <c r="AG1499" s="228"/>
      <c r="AH1499" s="228"/>
      <c r="AI1499" s="228"/>
      <c r="AJ1499" s="228"/>
      <c r="AL1499" s="246"/>
      <c r="AS1499" s="228"/>
      <c r="AT1499" s="228"/>
      <c r="AU1499" s="228"/>
      <c r="AV1499" s="228"/>
      <c r="AW1499" s="228"/>
      <c r="AX1499" s="228"/>
      <c r="AY1499" s="228"/>
      <c r="AZ1499" s="228"/>
      <c r="BA1499" s="228"/>
      <c r="BB1499" s="228"/>
      <c r="BC1499" s="228"/>
      <c r="BD1499" s="228"/>
      <c r="BE1499" s="228"/>
      <c r="BF1499" s="228"/>
      <c r="BG1499" s="228"/>
      <c r="BH1499" s="228"/>
      <c r="BI1499" s="228"/>
      <c r="BJ1499" s="228"/>
      <c r="BK1499" s="228"/>
      <c r="BL1499" s="228"/>
      <c r="BM1499" s="228"/>
      <c r="BN1499" s="228"/>
      <c r="BO1499" s="228"/>
      <c r="BP1499" s="228"/>
      <c r="BQ1499" s="228"/>
    </row>
    <row r="1500" spans="3:69" x14ac:dyDescent="0.2">
      <c r="C1500" s="14"/>
      <c r="D1500" s="14"/>
      <c r="AF1500" s="228"/>
      <c r="AG1500" s="228"/>
      <c r="AH1500" s="228"/>
      <c r="AI1500" s="228"/>
      <c r="AJ1500" s="228"/>
      <c r="AL1500" s="246"/>
      <c r="AS1500" s="228"/>
      <c r="AT1500" s="228"/>
      <c r="AU1500" s="228"/>
      <c r="AV1500" s="228"/>
      <c r="AW1500" s="228"/>
      <c r="AX1500" s="228"/>
      <c r="AY1500" s="228"/>
      <c r="AZ1500" s="228"/>
      <c r="BA1500" s="228"/>
    </row>
    <row r="1501" spans="3:69" x14ac:dyDescent="0.2">
      <c r="C1501" s="14"/>
      <c r="D1501" s="14"/>
      <c r="AF1501" s="228"/>
      <c r="AG1501" s="228"/>
      <c r="AH1501" s="228"/>
      <c r="AI1501" s="228"/>
      <c r="AJ1501" s="228"/>
      <c r="AL1501" s="246"/>
      <c r="AS1501" s="228"/>
      <c r="AT1501" s="228"/>
      <c r="AU1501" s="228"/>
      <c r="AV1501" s="228"/>
      <c r="AW1501" s="228"/>
      <c r="AX1501" s="228"/>
      <c r="AY1501" s="228"/>
      <c r="AZ1501" s="228"/>
      <c r="BA1501" s="228"/>
    </row>
    <row r="1502" spans="3:69" x14ac:dyDescent="0.2">
      <c r="C1502" s="14"/>
      <c r="D1502" s="14"/>
      <c r="AF1502" s="228"/>
      <c r="AG1502" s="228"/>
      <c r="AH1502" s="228"/>
      <c r="AI1502" s="228"/>
      <c r="AJ1502" s="228"/>
      <c r="AL1502" s="246"/>
      <c r="AS1502" s="228"/>
      <c r="AT1502" s="228"/>
      <c r="AU1502" s="228"/>
      <c r="AV1502" s="228"/>
      <c r="AW1502" s="228"/>
      <c r="AX1502" s="228"/>
      <c r="AY1502" s="228"/>
      <c r="AZ1502" s="228"/>
      <c r="BA1502" s="228"/>
      <c r="BC1502" s="228"/>
      <c r="BD1502" s="228"/>
      <c r="BE1502" s="228"/>
      <c r="BF1502" s="228"/>
      <c r="BG1502" s="228"/>
      <c r="BH1502" s="228"/>
      <c r="BI1502" s="228"/>
      <c r="BJ1502" s="228"/>
      <c r="BK1502" s="228"/>
      <c r="BL1502" s="228"/>
      <c r="BM1502" s="228"/>
      <c r="BN1502" s="228"/>
      <c r="BO1502" s="228"/>
      <c r="BP1502" s="228"/>
      <c r="BQ1502" s="228"/>
    </row>
    <row r="1503" spans="3:69" x14ac:dyDescent="0.2">
      <c r="C1503" s="14"/>
      <c r="D1503" s="14"/>
      <c r="AF1503" s="228"/>
      <c r="AG1503" s="228"/>
      <c r="AH1503" s="228"/>
      <c r="AI1503" s="228"/>
      <c r="AJ1503" s="228"/>
      <c r="AL1503" s="246"/>
      <c r="AS1503" s="228"/>
      <c r="AT1503" s="228"/>
      <c r="AU1503" s="228"/>
      <c r="AV1503" s="228"/>
      <c r="AW1503" s="228"/>
      <c r="AX1503" s="228"/>
      <c r="AY1503" s="228"/>
      <c r="AZ1503" s="228"/>
      <c r="BA1503" s="228"/>
    </row>
    <row r="1504" spans="3:69" x14ac:dyDescent="0.2">
      <c r="C1504" s="14"/>
      <c r="D1504" s="14"/>
      <c r="AF1504" s="228"/>
      <c r="AG1504" s="228"/>
      <c r="AH1504" s="228"/>
      <c r="AI1504" s="228"/>
      <c r="AJ1504" s="228"/>
      <c r="AL1504" s="246"/>
      <c r="AS1504" s="228"/>
      <c r="AT1504" s="228"/>
      <c r="AU1504" s="228"/>
      <c r="AV1504" s="228"/>
      <c r="AW1504" s="228"/>
      <c r="AX1504" s="228"/>
      <c r="AY1504" s="228"/>
      <c r="AZ1504" s="228"/>
      <c r="BA1504" s="228"/>
      <c r="BC1504" s="228"/>
      <c r="BD1504" s="228"/>
      <c r="BE1504" s="228"/>
      <c r="BF1504" s="228"/>
      <c r="BG1504" s="228"/>
      <c r="BH1504" s="228"/>
      <c r="BI1504" s="228"/>
      <c r="BJ1504" s="228"/>
      <c r="BK1504" s="228"/>
      <c r="BL1504" s="228"/>
      <c r="BM1504" s="228"/>
      <c r="BN1504" s="228"/>
      <c r="BO1504" s="228"/>
      <c r="BP1504" s="228"/>
      <c r="BQ1504" s="228"/>
    </row>
    <row r="1505" spans="3:69" x14ac:dyDescent="0.2">
      <c r="C1505" s="14"/>
      <c r="D1505" s="14"/>
      <c r="AF1505" s="228"/>
      <c r="AG1505" s="228"/>
      <c r="AH1505" s="228"/>
      <c r="AI1505" s="228"/>
      <c r="AJ1505" s="228"/>
      <c r="AL1505" s="246"/>
      <c r="AS1505" s="228"/>
      <c r="AT1505" s="228"/>
      <c r="AU1505" s="228"/>
      <c r="AV1505" s="228"/>
      <c r="AW1505" s="228"/>
      <c r="AX1505" s="228"/>
      <c r="AY1505" s="228"/>
      <c r="AZ1505" s="228"/>
    </row>
    <row r="1506" spans="3:69" x14ac:dyDescent="0.2">
      <c r="C1506" s="14"/>
      <c r="D1506" s="14"/>
      <c r="AF1506" s="228"/>
      <c r="AG1506" s="228"/>
      <c r="AH1506" s="228"/>
      <c r="AI1506" s="228"/>
      <c r="AJ1506" s="228"/>
      <c r="AL1506" s="246"/>
      <c r="AS1506" s="228"/>
      <c r="AT1506" s="228"/>
      <c r="AU1506" s="228"/>
      <c r="AV1506" s="228"/>
      <c r="AW1506" s="228"/>
      <c r="AX1506" s="228"/>
      <c r="AY1506" s="228"/>
      <c r="AZ1506" s="228"/>
      <c r="BA1506" s="228"/>
      <c r="BC1506" s="228"/>
    </row>
    <row r="1507" spans="3:69" x14ac:dyDescent="0.2">
      <c r="C1507" s="14"/>
      <c r="D1507" s="14"/>
      <c r="AF1507" s="228"/>
      <c r="AG1507" s="228"/>
      <c r="AH1507" s="228"/>
      <c r="AI1507" s="228"/>
      <c r="AJ1507" s="228"/>
      <c r="AL1507" s="246"/>
      <c r="AS1507" s="228"/>
      <c r="AT1507" s="228"/>
      <c r="AU1507" s="228"/>
      <c r="AV1507" s="228"/>
      <c r="AW1507" s="228"/>
      <c r="AX1507" s="228"/>
      <c r="AY1507" s="228"/>
      <c r="AZ1507" s="228"/>
    </row>
    <row r="1508" spans="3:69" x14ac:dyDescent="0.2">
      <c r="C1508" s="14"/>
      <c r="D1508" s="14"/>
      <c r="AF1508" s="228"/>
      <c r="AG1508" s="228"/>
      <c r="AH1508" s="228"/>
      <c r="AI1508" s="228"/>
      <c r="AJ1508" s="228"/>
      <c r="AL1508" s="246"/>
      <c r="AS1508" s="228"/>
      <c r="AT1508" s="228"/>
      <c r="AU1508" s="228"/>
      <c r="AV1508" s="228"/>
      <c r="AW1508" s="228"/>
      <c r="AX1508" s="228"/>
      <c r="AY1508" s="228"/>
      <c r="AZ1508" s="228"/>
      <c r="BA1508" s="228"/>
    </row>
    <row r="1509" spans="3:69" x14ac:dyDescent="0.2">
      <c r="C1509" s="14"/>
      <c r="D1509" s="14"/>
      <c r="AF1509" s="228"/>
      <c r="AG1509" s="228"/>
      <c r="AH1509" s="228"/>
      <c r="AI1509" s="228"/>
      <c r="AJ1509" s="228"/>
      <c r="AL1509" s="246"/>
      <c r="AS1509" s="228"/>
      <c r="AT1509" s="228"/>
      <c r="AU1509" s="228"/>
      <c r="AV1509" s="228"/>
      <c r="AW1509" s="228"/>
      <c r="AX1509" s="228"/>
      <c r="AY1509" s="228"/>
      <c r="AZ1509" s="228"/>
      <c r="BA1509" s="228"/>
      <c r="BB1509" s="228"/>
      <c r="BC1509" s="228"/>
      <c r="BD1509" s="228"/>
      <c r="BE1509" s="228"/>
      <c r="BF1509" s="228"/>
      <c r="BG1509" s="228"/>
      <c r="BH1509" s="228"/>
      <c r="BI1509" s="228"/>
      <c r="BJ1509" s="228"/>
      <c r="BK1509" s="228"/>
      <c r="BL1509" s="228"/>
      <c r="BM1509" s="228"/>
      <c r="BN1509" s="228"/>
      <c r="BO1509" s="228"/>
      <c r="BP1509" s="228"/>
      <c r="BQ1509" s="228"/>
    </row>
    <row r="1510" spans="3:69" x14ac:dyDescent="0.2">
      <c r="C1510" s="14"/>
      <c r="D1510" s="14"/>
      <c r="AF1510" s="228"/>
      <c r="AG1510" s="228"/>
      <c r="AH1510" s="228"/>
      <c r="AI1510" s="228"/>
      <c r="AJ1510" s="228"/>
      <c r="AL1510" s="246"/>
      <c r="AS1510" s="228"/>
      <c r="AT1510" s="228"/>
      <c r="AU1510" s="228"/>
      <c r="AV1510" s="228"/>
      <c r="AW1510" s="228"/>
      <c r="AX1510" s="228"/>
      <c r="AY1510" s="228"/>
      <c r="AZ1510" s="228"/>
    </row>
    <row r="1511" spans="3:69" x14ac:dyDescent="0.2">
      <c r="C1511" s="14"/>
      <c r="D1511" s="14"/>
      <c r="AF1511" s="228"/>
      <c r="AG1511" s="228"/>
      <c r="AH1511" s="228"/>
      <c r="AI1511" s="228"/>
      <c r="AJ1511" s="228"/>
      <c r="AL1511" s="246"/>
      <c r="AS1511" s="228"/>
      <c r="AT1511" s="228"/>
      <c r="AU1511" s="228"/>
      <c r="AV1511" s="228"/>
      <c r="AW1511" s="228"/>
      <c r="AX1511" s="228"/>
      <c r="AY1511" s="228"/>
      <c r="AZ1511" s="228"/>
      <c r="BA1511" s="228"/>
      <c r="BC1511" s="228"/>
    </row>
    <row r="1512" spans="3:69" x14ac:dyDescent="0.2">
      <c r="C1512" s="14"/>
      <c r="D1512" s="14"/>
      <c r="AF1512" s="228"/>
      <c r="AG1512" s="228"/>
      <c r="AH1512" s="228"/>
      <c r="AI1512" s="228"/>
      <c r="AJ1512" s="228"/>
      <c r="AL1512" s="246"/>
      <c r="AS1512" s="228"/>
      <c r="AT1512" s="228"/>
      <c r="AU1512" s="228"/>
      <c r="AV1512" s="228"/>
      <c r="AW1512" s="228"/>
      <c r="AX1512" s="228"/>
      <c r="AY1512" s="228"/>
      <c r="AZ1512" s="228"/>
      <c r="BA1512" s="228"/>
      <c r="BB1512" s="228"/>
      <c r="BC1512" s="228"/>
      <c r="BD1512" s="228"/>
      <c r="BE1512" s="228"/>
      <c r="BF1512" s="228"/>
      <c r="BG1512" s="228"/>
      <c r="BH1512" s="228"/>
      <c r="BI1512" s="228"/>
      <c r="BJ1512" s="228"/>
      <c r="BK1512" s="228"/>
      <c r="BL1512" s="228"/>
      <c r="BM1512" s="228"/>
      <c r="BN1512" s="228"/>
      <c r="BO1512" s="228"/>
      <c r="BP1512" s="228"/>
      <c r="BQ1512" s="228"/>
    </row>
    <row r="1513" spans="3:69" x14ac:dyDescent="0.2">
      <c r="C1513" s="14"/>
      <c r="D1513" s="14"/>
      <c r="AF1513" s="228"/>
      <c r="AG1513" s="228"/>
      <c r="AH1513" s="228"/>
      <c r="AI1513" s="228"/>
      <c r="AJ1513" s="228"/>
      <c r="AL1513" s="246"/>
      <c r="AS1513" s="228"/>
      <c r="AT1513" s="228"/>
      <c r="AU1513" s="228"/>
      <c r="AV1513" s="228"/>
      <c r="AW1513" s="228"/>
      <c r="AX1513" s="228"/>
      <c r="AY1513" s="228"/>
      <c r="AZ1513" s="228"/>
      <c r="BA1513" s="228"/>
      <c r="BB1513" s="228"/>
      <c r="BC1513" s="228"/>
      <c r="BD1513" s="228"/>
      <c r="BE1513" s="228"/>
      <c r="BF1513" s="228"/>
      <c r="BG1513" s="228"/>
      <c r="BH1513" s="228"/>
      <c r="BI1513" s="228"/>
      <c r="BJ1513" s="228"/>
      <c r="BK1513" s="228"/>
      <c r="BL1513" s="228"/>
      <c r="BM1513" s="228"/>
      <c r="BN1513" s="228"/>
      <c r="BO1513" s="228"/>
      <c r="BP1513" s="228"/>
      <c r="BQ1513" s="228"/>
    </row>
    <row r="1514" spans="3:69" x14ac:dyDescent="0.2">
      <c r="C1514" s="14"/>
      <c r="D1514" s="14"/>
      <c r="AF1514" s="228"/>
      <c r="AG1514" s="228"/>
      <c r="AH1514" s="228"/>
      <c r="AI1514" s="228"/>
      <c r="AJ1514" s="228"/>
      <c r="AL1514" s="246"/>
      <c r="AS1514" s="228"/>
      <c r="AT1514" s="228"/>
      <c r="AU1514" s="228"/>
      <c r="AV1514" s="228"/>
      <c r="AW1514" s="228"/>
      <c r="AX1514" s="228"/>
      <c r="AY1514" s="228"/>
      <c r="AZ1514" s="228"/>
      <c r="BA1514" s="228"/>
      <c r="BB1514" s="228"/>
      <c r="BC1514" s="228"/>
      <c r="BD1514" s="228"/>
      <c r="BE1514" s="228"/>
      <c r="BF1514" s="228"/>
      <c r="BG1514" s="228"/>
      <c r="BH1514" s="228"/>
      <c r="BI1514" s="228"/>
      <c r="BJ1514" s="228"/>
      <c r="BK1514" s="228"/>
      <c r="BL1514" s="228"/>
      <c r="BM1514" s="228"/>
      <c r="BN1514" s="228"/>
      <c r="BO1514" s="228"/>
      <c r="BP1514" s="228"/>
      <c r="BQ1514" s="228"/>
    </row>
    <row r="1515" spans="3:69" x14ac:dyDescent="0.2">
      <c r="C1515" s="14"/>
      <c r="D1515" s="14"/>
      <c r="AF1515" s="228"/>
      <c r="AG1515" s="228"/>
      <c r="AH1515" s="228"/>
      <c r="AI1515" s="228"/>
      <c r="AJ1515" s="228"/>
      <c r="AL1515" s="246"/>
      <c r="AS1515" s="228"/>
      <c r="AT1515" s="228"/>
      <c r="AU1515" s="228"/>
      <c r="AV1515" s="228"/>
      <c r="AW1515" s="228"/>
      <c r="AX1515" s="228"/>
      <c r="AY1515" s="228"/>
      <c r="AZ1515" s="228"/>
      <c r="BA1515" s="228"/>
    </row>
    <row r="1516" spans="3:69" x14ac:dyDescent="0.2">
      <c r="C1516" s="14"/>
      <c r="D1516" s="14"/>
      <c r="AF1516" s="228"/>
      <c r="AG1516" s="228"/>
      <c r="AH1516" s="228"/>
      <c r="AI1516" s="228"/>
      <c r="AJ1516" s="228"/>
      <c r="AL1516" s="246"/>
      <c r="AS1516" s="228"/>
      <c r="AT1516" s="228"/>
      <c r="AU1516" s="228"/>
      <c r="AV1516" s="228"/>
      <c r="AW1516" s="228"/>
      <c r="AX1516" s="228"/>
      <c r="AY1516" s="228"/>
      <c r="AZ1516" s="228"/>
      <c r="BA1516" s="228"/>
    </row>
    <row r="1517" spans="3:69" x14ac:dyDescent="0.2">
      <c r="C1517" s="14"/>
      <c r="D1517" s="14"/>
      <c r="AF1517" s="228"/>
      <c r="AG1517" s="228"/>
      <c r="AH1517" s="228"/>
      <c r="AI1517" s="228"/>
      <c r="AJ1517" s="228"/>
      <c r="AL1517" s="246"/>
      <c r="AS1517" s="228"/>
      <c r="AT1517" s="228"/>
      <c r="AU1517" s="228"/>
      <c r="AV1517" s="228"/>
      <c r="AW1517" s="228"/>
      <c r="AX1517" s="228"/>
      <c r="AY1517" s="228"/>
      <c r="AZ1517" s="228"/>
      <c r="BA1517" s="228"/>
      <c r="BC1517" s="228"/>
      <c r="BD1517" s="228"/>
      <c r="BE1517" s="228"/>
      <c r="BF1517" s="228"/>
      <c r="BG1517" s="228"/>
      <c r="BH1517" s="228"/>
      <c r="BI1517" s="228"/>
      <c r="BJ1517" s="228"/>
      <c r="BK1517" s="228"/>
      <c r="BL1517" s="228"/>
      <c r="BM1517" s="228"/>
      <c r="BN1517" s="228"/>
      <c r="BO1517" s="228"/>
      <c r="BP1517" s="228"/>
      <c r="BQ1517" s="228"/>
    </row>
    <row r="1518" spans="3:69" x14ac:dyDescent="0.2">
      <c r="C1518" s="14"/>
      <c r="D1518" s="14"/>
      <c r="AF1518" s="228"/>
      <c r="AG1518" s="228"/>
      <c r="AH1518" s="228"/>
      <c r="AI1518" s="228"/>
      <c r="AJ1518" s="228"/>
      <c r="AL1518" s="246"/>
      <c r="AS1518" s="228"/>
      <c r="AT1518" s="228"/>
      <c r="AU1518" s="228"/>
      <c r="AV1518" s="228"/>
      <c r="AW1518" s="228"/>
      <c r="AX1518" s="228"/>
      <c r="AY1518" s="228"/>
      <c r="AZ1518" s="228"/>
      <c r="BA1518" s="228"/>
    </row>
    <row r="1519" spans="3:69" x14ac:dyDescent="0.2">
      <c r="C1519" s="14"/>
      <c r="D1519" s="14"/>
      <c r="AF1519" s="228"/>
      <c r="AG1519" s="228"/>
      <c r="AH1519" s="228"/>
      <c r="AI1519" s="228"/>
      <c r="AJ1519" s="228"/>
      <c r="AL1519" s="246"/>
      <c r="AS1519" s="228"/>
      <c r="AT1519" s="228"/>
      <c r="AU1519" s="228"/>
      <c r="AV1519" s="228"/>
      <c r="AW1519" s="228"/>
      <c r="AX1519" s="228"/>
      <c r="AY1519" s="228"/>
      <c r="AZ1519" s="228"/>
      <c r="BA1519" s="228"/>
      <c r="BC1519" s="228"/>
      <c r="BD1519" s="228"/>
      <c r="BE1519" s="228"/>
      <c r="BF1519" s="228"/>
      <c r="BG1519" s="228"/>
      <c r="BH1519" s="228"/>
      <c r="BI1519" s="228"/>
      <c r="BJ1519" s="228"/>
      <c r="BK1519" s="228"/>
      <c r="BL1519" s="228"/>
      <c r="BM1519" s="228"/>
      <c r="BN1519" s="228"/>
      <c r="BO1519" s="228"/>
      <c r="BP1519" s="228"/>
      <c r="BQ1519" s="228"/>
    </row>
    <row r="1520" spans="3:69" x14ac:dyDescent="0.2">
      <c r="C1520" s="14"/>
      <c r="D1520" s="14"/>
      <c r="AF1520" s="228"/>
      <c r="AG1520" s="228"/>
      <c r="AH1520" s="228"/>
      <c r="AI1520" s="228"/>
      <c r="AJ1520" s="228"/>
      <c r="AL1520" s="246"/>
      <c r="AS1520" s="228"/>
      <c r="AT1520" s="228"/>
      <c r="AU1520" s="228"/>
      <c r="AV1520" s="228"/>
      <c r="AW1520" s="228"/>
      <c r="AX1520" s="228"/>
      <c r="AY1520" s="228"/>
      <c r="AZ1520" s="228"/>
      <c r="BA1520" s="228"/>
    </row>
    <row r="1521" spans="3:69" x14ac:dyDescent="0.2">
      <c r="C1521" s="14"/>
      <c r="D1521" s="14"/>
      <c r="AF1521" s="228"/>
      <c r="AG1521" s="228"/>
      <c r="AH1521" s="228"/>
      <c r="AI1521" s="228"/>
      <c r="AJ1521" s="228"/>
      <c r="AL1521" s="246"/>
      <c r="AS1521" s="228"/>
      <c r="AT1521" s="228"/>
      <c r="AU1521" s="228"/>
      <c r="AV1521" s="228"/>
      <c r="AW1521" s="228"/>
      <c r="AX1521" s="228"/>
      <c r="AY1521" s="228"/>
      <c r="AZ1521" s="228"/>
      <c r="BA1521" s="228"/>
    </row>
    <row r="1522" spans="3:69" x14ac:dyDescent="0.2">
      <c r="C1522" s="14"/>
      <c r="D1522" s="14"/>
      <c r="AF1522" s="228"/>
      <c r="AG1522" s="228"/>
      <c r="AH1522" s="228"/>
      <c r="AI1522" s="228"/>
      <c r="AJ1522" s="228"/>
      <c r="AL1522" s="246"/>
      <c r="AS1522" s="228"/>
      <c r="AT1522" s="228"/>
      <c r="AU1522" s="228"/>
      <c r="AV1522" s="228"/>
      <c r="AW1522" s="228"/>
      <c r="AX1522" s="228"/>
      <c r="AY1522" s="228"/>
      <c r="AZ1522" s="228"/>
      <c r="BA1522" s="228"/>
      <c r="BC1522" s="228"/>
    </row>
    <row r="1523" spans="3:69" x14ac:dyDescent="0.2">
      <c r="C1523" s="14"/>
      <c r="D1523" s="14"/>
      <c r="AF1523" s="228"/>
      <c r="AG1523" s="228"/>
      <c r="AH1523" s="228"/>
      <c r="AI1523" s="228"/>
      <c r="AJ1523" s="228"/>
      <c r="AL1523" s="246"/>
      <c r="AS1523" s="228"/>
      <c r="AT1523" s="228"/>
      <c r="AU1523" s="228"/>
      <c r="AV1523" s="228"/>
      <c r="AW1523" s="228"/>
      <c r="AX1523" s="228"/>
      <c r="AY1523" s="228"/>
      <c r="AZ1523" s="228"/>
      <c r="BA1523" s="228"/>
    </row>
    <row r="1524" spans="3:69" x14ac:dyDescent="0.2">
      <c r="C1524" s="14"/>
      <c r="D1524" s="14"/>
      <c r="AF1524" s="228"/>
      <c r="AG1524" s="228"/>
      <c r="AH1524" s="228"/>
      <c r="AI1524" s="228"/>
      <c r="AJ1524" s="228"/>
      <c r="AL1524" s="246"/>
      <c r="AS1524" s="228"/>
      <c r="AT1524" s="228"/>
      <c r="AU1524" s="228"/>
      <c r="AV1524" s="228"/>
      <c r="AW1524" s="228"/>
      <c r="AX1524" s="228"/>
      <c r="AY1524" s="228"/>
      <c r="AZ1524" s="228"/>
      <c r="BA1524" s="228"/>
      <c r="BC1524" s="228"/>
    </row>
    <row r="1525" spans="3:69" x14ac:dyDescent="0.2">
      <c r="C1525" s="14"/>
      <c r="D1525" s="14"/>
      <c r="AF1525" s="228"/>
      <c r="AG1525" s="228"/>
      <c r="AH1525" s="228"/>
      <c r="AI1525" s="228"/>
      <c r="AJ1525" s="228"/>
      <c r="AL1525" s="246"/>
      <c r="AS1525" s="228"/>
      <c r="AT1525" s="228"/>
      <c r="AU1525" s="228"/>
      <c r="AV1525" s="228"/>
      <c r="AW1525" s="228"/>
      <c r="AX1525" s="228"/>
      <c r="AY1525" s="228"/>
      <c r="AZ1525" s="228"/>
      <c r="BA1525" s="228"/>
    </row>
    <row r="1526" spans="3:69" x14ac:dyDescent="0.2">
      <c r="C1526" s="14"/>
      <c r="D1526" s="14"/>
      <c r="AF1526" s="228"/>
      <c r="AG1526" s="228"/>
      <c r="AH1526" s="228"/>
      <c r="AI1526" s="228"/>
      <c r="AJ1526" s="228"/>
      <c r="AL1526" s="246"/>
      <c r="AS1526" s="228"/>
      <c r="AT1526" s="228"/>
      <c r="AU1526" s="228"/>
      <c r="AV1526" s="228"/>
      <c r="AW1526" s="228"/>
      <c r="AX1526" s="228"/>
      <c r="AY1526" s="228"/>
      <c r="AZ1526" s="228"/>
      <c r="BA1526" s="228"/>
    </row>
    <row r="1527" spans="3:69" x14ac:dyDescent="0.2">
      <c r="C1527" s="14"/>
      <c r="D1527" s="14"/>
      <c r="AF1527" s="228"/>
      <c r="AG1527" s="228"/>
      <c r="AH1527" s="228"/>
      <c r="AI1527" s="228"/>
      <c r="AJ1527" s="228"/>
      <c r="AL1527" s="246"/>
      <c r="AS1527" s="228"/>
      <c r="AT1527" s="228"/>
      <c r="AU1527" s="228"/>
      <c r="AV1527" s="228"/>
      <c r="AW1527" s="228"/>
      <c r="AX1527" s="228"/>
      <c r="AY1527" s="228"/>
      <c r="AZ1527" s="228"/>
      <c r="BA1527" s="228"/>
    </row>
    <row r="1528" spans="3:69" x14ac:dyDescent="0.2">
      <c r="C1528" s="14"/>
      <c r="D1528" s="14"/>
      <c r="AF1528" s="228"/>
      <c r="AG1528" s="228"/>
      <c r="AH1528" s="228"/>
      <c r="AI1528" s="228"/>
      <c r="AJ1528" s="228"/>
      <c r="AL1528" s="246"/>
      <c r="AS1528" s="228"/>
      <c r="AT1528" s="228"/>
      <c r="AU1528" s="228"/>
      <c r="AV1528" s="228"/>
      <c r="AW1528" s="228"/>
      <c r="AX1528" s="228"/>
      <c r="AY1528" s="228"/>
      <c r="AZ1528" s="228"/>
    </row>
    <row r="1529" spans="3:69" x14ac:dyDescent="0.2">
      <c r="C1529" s="14"/>
      <c r="D1529" s="14"/>
      <c r="AF1529" s="228"/>
      <c r="AG1529" s="228"/>
      <c r="AH1529" s="228"/>
      <c r="AI1529" s="228"/>
      <c r="AJ1529" s="228"/>
      <c r="AL1529" s="246"/>
      <c r="AS1529" s="228"/>
      <c r="AT1529" s="228"/>
      <c r="AU1529" s="228"/>
      <c r="AV1529" s="228"/>
      <c r="AW1529" s="228"/>
      <c r="AX1529" s="228"/>
      <c r="AY1529" s="228"/>
      <c r="AZ1529" s="228"/>
      <c r="BA1529" s="228"/>
    </row>
    <row r="1530" spans="3:69" x14ac:dyDescent="0.2">
      <c r="C1530" s="14"/>
      <c r="D1530" s="14"/>
      <c r="AF1530" s="228"/>
      <c r="AG1530" s="228"/>
      <c r="AH1530" s="228"/>
      <c r="AI1530" s="228"/>
      <c r="AJ1530" s="228"/>
      <c r="AL1530" s="246"/>
      <c r="AS1530" s="228"/>
      <c r="AT1530" s="228"/>
      <c r="AU1530" s="228"/>
      <c r="AV1530" s="228"/>
      <c r="AW1530" s="228"/>
      <c r="AX1530" s="228"/>
      <c r="AY1530" s="228"/>
      <c r="AZ1530" s="228"/>
      <c r="BA1530" s="228"/>
      <c r="BB1530" s="228"/>
      <c r="BC1530" s="228"/>
      <c r="BD1530" s="228"/>
      <c r="BE1530" s="228"/>
      <c r="BF1530" s="228"/>
      <c r="BG1530" s="228"/>
      <c r="BH1530" s="228"/>
      <c r="BI1530" s="228"/>
      <c r="BJ1530" s="228"/>
      <c r="BK1530" s="228"/>
      <c r="BL1530" s="228"/>
      <c r="BM1530" s="228"/>
      <c r="BN1530" s="228"/>
      <c r="BO1530" s="228"/>
      <c r="BP1530" s="228"/>
      <c r="BQ1530" s="228"/>
    </row>
    <row r="1531" spans="3:69" x14ac:dyDescent="0.2">
      <c r="C1531" s="14"/>
      <c r="D1531" s="14"/>
      <c r="AF1531" s="228"/>
      <c r="AG1531" s="228"/>
      <c r="AH1531" s="228"/>
      <c r="AI1531" s="228"/>
      <c r="AJ1531" s="228"/>
      <c r="AL1531" s="246"/>
      <c r="AS1531" s="228"/>
      <c r="AT1531" s="228"/>
      <c r="AU1531" s="228"/>
      <c r="AV1531" s="228"/>
      <c r="AW1531" s="228"/>
      <c r="AX1531" s="228"/>
      <c r="AY1531" s="228"/>
      <c r="AZ1531" s="228"/>
    </row>
    <row r="1532" spans="3:69" x14ac:dyDescent="0.2">
      <c r="C1532" s="14"/>
      <c r="D1532" s="14"/>
      <c r="AF1532" s="228"/>
      <c r="AG1532" s="228"/>
      <c r="AH1532" s="228"/>
      <c r="AI1532" s="228"/>
      <c r="AJ1532" s="228"/>
      <c r="AL1532" s="246"/>
      <c r="AS1532" s="228"/>
      <c r="AT1532" s="228"/>
      <c r="AU1532" s="228"/>
      <c r="AV1532" s="228"/>
      <c r="AW1532" s="228"/>
      <c r="AX1532" s="228"/>
      <c r="AY1532" s="228"/>
      <c r="AZ1532" s="228"/>
    </row>
    <row r="1533" spans="3:69" x14ac:dyDescent="0.2">
      <c r="C1533" s="14"/>
      <c r="D1533" s="14"/>
      <c r="AF1533" s="228"/>
      <c r="AG1533" s="228"/>
      <c r="AH1533" s="228"/>
      <c r="AI1533" s="228"/>
      <c r="AJ1533" s="228"/>
      <c r="AL1533" s="246"/>
      <c r="AS1533" s="228"/>
      <c r="AT1533" s="228"/>
      <c r="AU1533" s="228"/>
      <c r="AV1533" s="228"/>
      <c r="AW1533" s="228"/>
      <c r="AX1533" s="228"/>
      <c r="AY1533" s="228"/>
      <c r="AZ1533" s="228"/>
    </row>
    <row r="1534" spans="3:69" x14ac:dyDescent="0.2">
      <c r="C1534" s="14"/>
      <c r="D1534" s="14"/>
      <c r="AF1534" s="228"/>
      <c r="AG1534" s="228"/>
      <c r="AH1534" s="228"/>
      <c r="AI1534" s="228"/>
      <c r="AJ1534" s="228"/>
      <c r="AL1534" s="246"/>
      <c r="AS1534" s="228"/>
      <c r="AT1534" s="228"/>
      <c r="AU1534" s="228"/>
      <c r="AV1534" s="228"/>
      <c r="AW1534" s="228"/>
      <c r="AX1534" s="228"/>
      <c r="AY1534" s="228"/>
      <c r="AZ1534" s="228"/>
      <c r="BA1534" s="228"/>
    </row>
    <row r="1535" spans="3:69" x14ac:dyDescent="0.2">
      <c r="C1535" s="14"/>
      <c r="D1535" s="14"/>
      <c r="AF1535" s="228"/>
      <c r="AG1535" s="228"/>
      <c r="AH1535" s="228"/>
      <c r="AI1535" s="228"/>
      <c r="AJ1535" s="228"/>
      <c r="AL1535" s="246"/>
      <c r="AS1535" s="228"/>
      <c r="AT1535" s="228"/>
      <c r="AU1535" s="228"/>
      <c r="AV1535" s="228"/>
      <c r="AW1535" s="228"/>
      <c r="AX1535" s="228"/>
      <c r="AY1535" s="228"/>
      <c r="AZ1535" s="228"/>
      <c r="BA1535" s="228"/>
    </row>
    <row r="1536" spans="3:69" x14ac:dyDescent="0.2">
      <c r="C1536" s="14"/>
      <c r="D1536" s="14"/>
      <c r="AF1536" s="228"/>
      <c r="AG1536" s="228"/>
      <c r="AH1536" s="228"/>
      <c r="AI1536" s="228"/>
      <c r="AJ1536" s="228"/>
      <c r="AL1536" s="246"/>
      <c r="AS1536" s="228"/>
      <c r="AT1536" s="228"/>
      <c r="AU1536" s="228"/>
      <c r="AV1536" s="228"/>
      <c r="AW1536" s="228"/>
      <c r="AX1536" s="228"/>
      <c r="AY1536" s="228"/>
      <c r="AZ1536" s="228"/>
      <c r="BA1536" s="228"/>
    </row>
    <row r="1537" spans="3:69" x14ac:dyDescent="0.2">
      <c r="C1537" s="14"/>
      <c r="D1537" s="14"/>
      <c r="AF1537" s="228"/>
      <c r="AG1537" s="228"/>
      <c r="AH1537" s="228"/>
      <c r="AI1537" s="228"/>
      <c r="AJ1537" s="228"/>
      <c r="AL1537" s="246"/>
      <c r="AS1537" s="228"/>
      <c r="AT1537" s="228"/>
      <c r="AU1537" s="228"/>
      <c r="AV1537" s="228"/>
      <c r="AW1537" s="228"/>
      <c r="AX1537" s="228"/>
      <c r="AY1537" s="228"/>
      <c r="AZ1537" s="228"/>
    </row>
    <row r="1538" spans="3:69" x14ac:dyDescent="0.2">
      <c r="C1538" s="14"/>
      <c r="D1538" s="14"/>
      <c r="AF1538" s="228"/>
      <c r="AG1538" s="228"/>
      <c r="AH1538" s="228"/>
      <c r="AI1538" s="228"/>
      <c r="AJ1538" s="228"/>
      <c r="AL1538" s="246"/>
      <c r="AS1538" s="228"/>
      <c r="AT1538" s="228"/>
      <c r="AU1538" s="228"/>
      <c r="AV1538" s="228"/>
      <c r="AW1538" s="228"/>
      <c r="AX1538" s="228"/>
      <c r="AY1538" s="228"/>
      <c r="AZ1538" s="228"/>
      <c r="BA1538" s="228"/>
      <c r="BB1538" s="228"/>
      <c r="BC1538" s="228"/>
      <c r="BD1538" s="228"/>
      <c r="BE1538" s="228"/>
      <c r="BF1538" s="228"/>
      <c r="BG1538" s="228"/>
      <c r="BH1538" s="228"/>
      <c r="BI1538" s="228"/>
      <c r="BJ1538" s="228"/>
      <c r="BK1538" s="228"/>
      <c r="BL1538" s="228"/>
      <c r="BM1538" s="228"/>
      <c r="BN1538" s="228"/>
      <c r="BO1538" s="228"/>
      <c r="BP1538" s="228"/>
      <c r="BQ1538" s="228"/>
    </row>
    <row r="1539" spans="3:69" x14ac:dyDescent="0.2">
      <c r="C1539" s="14"/>
      <c r="D1539" s="14"/>
      <c r="AF1539" s="228"/>
      <c r="AG1539" s="228"/>
      <c r="AH1539" s="228"/>
      <c r="AI1539" s="228"/>
      <c r="AJ1539" s="228"/>
      <c r="AL1539" s="246"/>
      <c r="AS1539" s="228"/>
      <c r="AT1539" s="228"/>
      <c r="AU1539" s="228"/>
      <c r="AV1539" s="228"/>
      <c r="AW1539" s="228"/>
      <c r="AX1539" s="228"/>
      <c r="AY1539" s="228"/>
      <c r="AZ1539" s="228"/>
      <c r="BA1539" s="228"/>
      <c r="BC1539" s="228"/>
      <c r="BD1539" s="228"/>
      <c r="BE1539" s="228"/>
      <c r="BF1539" s="228"/>
      <c r="BG1539" s="228"/>
      <c r="BH1539" s="228"/>
      <c r="BI1539" s="228"/>
      <c r="BJ1539" s="228"/>
      <c r="BK1539" s="228"/>
      <c r="BL1539" s="228"/>
      <c r="BM1539" s="228"/>
      <c r="BN1539" s="228"/>
      <c r="BO1539" s="228"/>
      <c r="BP1539" s="228"/>
      <c r="BQ1539" s="228"/>
    </row>
    <row r="1540" spans="3:69" x14ac:dyDescent="0.2">
      <c r="C1540" s="14"/>
      <c r="D1540" s="14"/>
      <c r="AF1540" s="228"/>
      <c r="AG1540" s="228"/>
      <c r="AH1540" s="228"/>
      <c r="AI1540" s="228"/>
      <c r="AJ1540" s="228"/>
      <c r="AL1540" s="246"/>
      <c r="AS1540" s="228"/>
      <c r="AT1540" s="228"/>
      <c r="AU1540" s="228"/>
      <c r="AV1540" s="228"/>
      <c r="AW1540" s="228"/>
      <c r="AX1540" s="228"/>
      <c r="AY1540" s="228"/>
      <c r="AZ1540" s="228"/>
    </row>
    <row r="1541" spans="3:69" x14ac:dyDescent="0.2">
      <c r="C1541" s="14"/>
      <c r="D1541" s="14"/>
      <c r="AF1541" s="228"/>
      <c r="AG1541" s="228"/>
      <c r="AH1541" s="228"/>
      <c r="AI1541" s="228"/>
      <c r="AJ1541" s="228"/>
      <c r="AL1541" s="246"/>
      <c r="AS1541" s="228"/>
      <c r="AT1541" s="228"/>
      <c r="AU1541" s="228"/>
      <c r="AV1541" s="228"/>
      <c r="AW1541" s="228"/>
      <c r="AX1541" s="228"/>
      <c r="AY1541" s="228"/>
      <c r="AZ1541" s="228"/>
      <c r="BA1541" s="228"/>
    </row>
    <row r="1542" spans="3:69" x14ac:dyDescent="0.2">
      <c r="C1542" s="14"/>
      <c r="D1542" s="14"/>
      <c r="AF1542" s="228"/>
      <c r="AG1542" s="228"/>
      <c r="AH1542" s="228"/>
      <c r="AI1542" s="228"/>
      <c r="AJ1542" s="228"/>
      <c r="AL1542" s="246"/>
      <c r="AS1542" s="228"/>
      <c r="AT1542" s="228"/>
      <c r="AU1542" s="228"/>
      <c r="AV1542" s="228"/>
      <c r="AW1542" s="228"/>
      <c r="AX1542" s="228"/>
      <c r="AY1542" s="228"/>
      <c r="AZ1542" s="228"/>
    </row>
    <row r="1543" spans="3:69" x14ac:dyDescent="0.2">
      <c r="C1543" s="14"/>
      <c r="D1543" s="14"/>
      <c r="AF1543" s="228"/>
      <c r="AG1543" s="228"/>
      <c r="AH1543" s="228"/>
      <c r="AI1543" s="228"/>
      <c r="AJ1543" s="228"/>
      <c r="AL1543" s="246"/>
      <c r="AS1543" s="228"/>
      <c r="AT1543" s="228"/>
      <c r="AU1543" s="228"/>
      <c r="AV1543" s="228"/>
      <c r="AW1543" s="228"/>
      <c r="AX1543" s="228"/>
      <c r="AY1543" s="228"/>
      <c r="AZ1543" s="228"/>
      <c r="BA1543" s="228"/>
      <c r="BB1543" s="228"/>
      <c r="BC1543" s="228"/>
      <c r="BD1543" s="228"/>
      <c r="BE1543" s="228"/>
      <c r="BF1543" s="228"/>
      <c r="BG1543" s="228"/>
      <c r="BH1543" s="228"/>
      <c r="BI1543" s="228"/>
      <c r="BJ1543" s="228"/>
      <c r="BK1543" s="228"/>
      <c r="BL1543" s="228"/>
      <c r="BM1543" s="228"/>
      <c r="BN1543" s="228"/>
      <c r="BO1543" s="228"/>
      <c r="BP1543" s="228"/>
      <c r="BQ1543" s="228"/>
    </row>
    <row r="1544" spans="3:69" x14ac:dyDescent="0.2">
      <c r="C1544" s="14"/>
      <c r="D1544" s="14"/>
      <c r="AF1544" s="228"/>
      <c r="AG1544" s="228"/>
      <c r="AH1544" s="228"/>
      <c r="AI1544" s="228"/>
      <c r="AJ1544" s="228"/>
      <c r="AL1544" s="246"/>
      <c r="AS1544" s="228"/>
      <c r="AT1544" s="228"/>
      <c r="AU1544" s="228"/>
      <c r="AV1544" s="228"/>
      <c r="AW1544" s="228"/>
      <c r="AX1544" s="228"/>
      <c r="AY1544" s="228"/>
      <c r="AZ1544" s="228"/>
    </row>
    <row r="1545" spans="3:69" x14ac:dyDescent="0.2">
      <c r="C1545" s="14"/>
      <c r="D1545" s="14"/>
      <c r="AF1545" s="228"/>
      <c r="AG1545" s="228"/>
      <c r="AH1545" s="228"/>
      <c r="AI1545" s="228"/>
      <c r="AJ1545" s="228"/>
      <c r="AL1545" s="246"/>
      <c r="AS1545" s="228"/>
      <c r="AT1545" s="228"/>
      <c r="AU1545" s="228"/>
      <c r="AV1545" s="228"/>
      <c r="AW1545" s="228"/>
      <c r="AX1545" s="228"/>
      <c r="AY1545" s="228"/>
      <c r="AZ1545" s="228"/>
      <c r="BA1545" s="228"/>
      <c r="BC1545" s="228"/>
    </row>
    <row r="1546" spans="3:69" x14ac:dyDescent="0.2">
      <c r="C1546" s="14"/>
      <c r="D1546" s="14"/>
      <c r="AF1546" s="228"/>
      <c r="AG1546" s="228"/>
      <c r="AH1546" s="228"/>
      <c r="AI1546" s="228"/>
      <c r="AJ1546" s="228"/>
      <c r="AL1546" s="246"/>
      <c r="AS1546" s="228"/>
      <c r="AT1546" s="228"/>
      <c r="AU1546" s="228"/>
      <c r="AV1546" s="228"/>
      <c r="AW1546" s="228"/>
      <c r="AX1546" s="228"/>
      <c r="AY1546" s="228"/>
      <c r="AZ1546" s="228"/>
      <c r="BA1546" s="228"/>
      <c r="BC1546" s="228"/>
    </row>
    <row r="1547" spans="3:69" x14ac:dyDescent="0.2">
      <c r="C1547" s="14"/>
      <c r="D1547" s="14"/>
      <c r="AF1547" s="228"/>
      <c r="AG1547" s="228"/>
      <c r="AH1547" s="228"/>
      <c r="AI1547" s="228"/>
      <c r="AJ1547" s="228"/>
      <c r="AL1547" s="246"/>
      <c r="AS1547" s="228"/>
      <c r="AT1547" s="228"/>
      <c r="AU1547" s="228"/>
      <c r="AV1547" s="228"/>
      <c r="AW1547" s="228"/>
      <c r="AX1547" s="228"/>
      <c r="AY1547" s="228"/>
      <c r="AZ1547" s="228"/>
      <c r="BA1547" s="228"/>
      <c r="BC1547" s="228"/>
    </row>
    <row r="1548" spans="3:69" x14ac:dyDescent="0.2">
      <c r="C1548" s="14"/>
      <c r="D1548" s="14"/>
      <c r="AF1548" s="228"/>
      <c r="AG1548" s="228"/>
      <c r="AH1548" s="228"/>
      <c r="AI1548" s="228"/>
      <c r="AJ1548" s="228"/>
      <c r="AL1548" s="246"/>
      <c r="AS1548" s="228"/>
      <c r="AT1548" s="228"/>
      <c r="AU1548" s="228"/>
      <c r="AV1548" s="228"/>
      <c r="AW1548" s="228"/>
      <c r="AX1548" s="228"/>
      <c r="AY1548" s="228"/>
      <c r="AZ1548" s="228"/>
      <c r="BA1548" s="228"/>
    </row>
    <row r="1549" spans="3:69" x14ac:dyDescent="0.2">
      <c r="C1549" s="14"/>
      <c r="D1549" s="14"/>
      <c r="AF1549" s="228"/>
      <c r="AG1549" s="228"/>
      <c r="AH1549" s="228"/>
      <c r="AI1549" s="228"/>
      <c r="AJ1549" s="228"/>
      <c r="AL1549" s="246"/>
      <c r="AS1549" s="228"/>
      <c r="AT1549" s="228"/>
      <c r="AU1549" s="228"/>
      <c r="AV1549" s="228"/>
      <c r="AW1549" s="228"/>
      <c r="AX1549" s="228"/>
      <c r="AY1549" s="228"/>
      <c r="AZ1549" s="228"/>
    </row>
    <row r="1550" spans="3:69" x14ac:dyDescent="0.2">
      <c r="C1550" s="14"/>
      <c r="D1550" s="14"/>
      <c r="AF1550" s="228"/>
      <c r="AG1550" s="228"/>
      <c r="AH1550" s="228"/>
      <c r="AI1550" s="228"/>
      <c r="AJ1550" s="228"/>
      <c r="AL1550" s="246"/>
      <c r="AS1550" s="228"/>
      <c r="AT1550" s="228"/>
      <c r="AU1550" s="228"/>
      <c r="AV1550" s="228"/>
      <c r="AW1550" s="228"/>
      <c r="AX1550" s="228"/>
      <c r="AY1550" s="228"/>
      <c r="AZ1550" s="228"/>
      <c r="BA1550" s="228"/>
    </row>
    <row r="1551" spans="3:69" x14ac:dyDescent="0.2">
      <c r="C1551" s="14"/>
      <c r="D1551" s="14"/>
      <c r="AF1551" s="228"/>
      <c r="AG1551" s="228"/>
      <c r="AH1551" s="228"/>
      <c r="AI1551" s="228"/>
      <c r="AJ1551" s="228"/>
      <c r="AL1551" s="246"/>
      <c r="AS1551" s="228"/>
      <c r="AT1551" s="228"/>
      <c r="AU1551" s="228"/>
      <c r="AV1551" s="228"/>
      <c r="AW1551" s="228"/>
      <c r="AX1551" s="228"/>
      <c r="AY1551" s="228"/>
      <c r="AZ1551" s="228"/>
      <c r="BA1551" s="228"/>
    </row>
    <row r="1552" spans="3:69" x14ac:dyDescent="0.2">
      <c r="C1552" s="14"/>
      <c r="D1552" s="14"/>
      <c r="AF1552" s="228"/>
      <c r="AG1552" s="228"/>
      <c r="AH1552" s="228"/>
      <c r="AI1552" s="228"/>
      <c r="AJ1552" s="228"/>
      <c r="AL1552" s="246"/>
      <c r="AS1552" s="228"/>
      <c r="AT1552" s="228"/>
      <c r="AU1552" s="228"/>
      <c r="AV1552" s="228"/>
      <c r="AW1552" s="228"/>
      <c r="AX1552" s="228"/>
      <c r="AY1552" s="228"/>
      <c r="AZ1552" s="228"/>
      <c r="BA1552" s="228"/>
      <c r="BB1552" s="228"/>
      <c r="BC1552" s="228"/>
      <c r="BD1552" s="228"/>
      <c r="BE1552" s="228"/>
      <c r="BF1552" s="228"/>
      <c r="BG1552" s="228"/>
      <c r="BH1552" s="228"/>
      <c r="BI1552" s="228"/>
      <c r="BJ1552" s="228"/>
      <c r="BK1552" s="228"/>
      <c r="BL1552" s="228"/>
      <c r="BM1552" s="228"/>
      <c r="BN1552" s="228"/>
      <c r="BO1552" s="228"/>
      <c r="BP1552" s="228"/>
      <c r="BQ1552" s="228"/>
    </row>
    <row r="1553" spans="3:69" x14ac:dyDescent="0.2">
      <c r="C1553" s="14"/>
      <c r="D1553" s="14"/>
      <c r="AF1553" s="228"/>
      <c r="AG1553" s="228"/>
      <c r="AH1553" s="228"/>
      <c r="AI1553" s="228"/>
      <c r="AJ1553" s="228"/>
      <c r="AL1553" s="246"/>
      <c r="AS1553" s="228"/>
      <c r="AT1553" s="228"/>
      <c r="AU1553" s="228"/>
      <c r="AV1553" s="228"/>
      <c r="AW1553" s="228"/>
      <c r="AX1553" s="228"/>
      <c r="AY1553" s="228"/>
      <c r="AZ1553" s="228"/>
    </row>
    <row r="1554" spans="3:69" x14ac:dyDescent="0.2">
      <c r="C1554" s="14"/>
      <c r="D1554" s="14"/>
      <c r="AF1554" s="228"/>
      <c r="AG1554" s="228"/>
      <c r="AH1554" s="228"/>
      <c r="AI1554" s="228"/>
      <c r="AJ1554" s="228"/>
      <c r="AL1554" s="246"/>
      <c r="AS1554" s="228"/>
      <c r="AT1554" s="228"/>
      <c r="AU1554" s="228"/>
      <c r="AV1554" s="228"/>
      <c r="AW1554" s="228"/>
      <c r="AX1554" s="228"/>
      <c r="AY1554" s="228"/>
      <c r="AZ1554" s="228"/>
    </row>
    <row r="1555" spans="3:69" x14ac:dyDescent="0.2">
      <c r="C1555" s="14"/>
      <c r="D1555" s="14"/>
      <c r="AF1555" s="228"/>
      <c r="AG1555" s="228"/>
      <c r="AH1555" s="228"/>
      <c r="AI1555" s="228"/>
      <c r="AJ1555" s="228"/>
      <c r="AL1555" s="246"/>
      <c r="AS1555" s="228"/>
      <c r="AT1555" s="228"/>
      <c r="AU1555" s="228"/>
      <c r="AV1555" s="228"/>
      <c r="AW1555" s="228"/>
      <c r="AX1555" s="228"/>
      <c r="AY1555" s="228"/>
      <c r="AZ1555" s="228"/>
      <c r="BA1555" s="228"/>
      <c r="BB1555" s="228"/>
      <c r="BC1555" s="228"/>
      <c r="BD1555" s="228"/>
      <c r="BE1555" s="228"/>
      <c r="BF1555" s="228"/>
      <c r="BG1555" s="228"/>
      <c r="BH1555" s="228"/>
      <c r="BI1555" s="228"/>
      <c r="BJ1555" s="228"/>
      <c r="BK1555" s="228"/>
      <c r="BL1555" s="228"/>
      <c r="BM1555" s="228"/>
      <c r="BN1555" s="228"/>
      <c r="BO1555" s="228"/>
      <c r="BP1555" s="228"/>
      <c r="BQ1555" s="228"/>
    </row>
    <row r="1556" spans="3:69" x14ac:dyDescent="0.2">
      <c r="C1556" s="14"/>
      <c r="D1556" s="14"/>
      <c r="AF1556" s="228"/>
      <c r="AG1556" s="228"/>
      <c r="AH1556" s="228"/>
      <c r="AI1556" s="228"/>
      <c r="AJ1556" s="228"/>
      <c r="AL1556" s="246"/>
      <c r="AS1556" s="228"/>
      <c r="AT1556" s="228"/>
      <c r="AU1556" s="228"/>
      <c r="AV1556" s="228"/>
      <c r="AW1556" s="228"/>
      <c r="AX1556" s="228"/>
      <c r="AY1556" s="228"/>
      <c r="AZ1556" s="228"/>
      <c r="BA1556" s="228"/>
      <c r="BC1556" s="228"/>
      <c r="BD1556" s="228"/>
      <c r="BE1556" s="228"/>
      <c r="BF1556" s="228"/>
      <c r="BG1556" s="228"/>
      <c r="BH1556" s="228"/>
      <c r="BI1556" s="228"/>
      <c r="BJ1556" s="228"/>
      <c r="BK1556" s="228"/>
      <c r="BL1556" s="228"/>
      <c r="BM1556" s="228"/>
      <c r="BN1556" s="228"/>
      <c r="BO1556" s="228"/>
      <c r="BP1556" s="228"/>
      <c r="BQ1556" s="228"/>
    </row>
    <row r="1557" spans="3:69" x14ac:dyDescent="0.2">
      <c r="C1557" s="14"/>
      <c r="D1557" s="14"/>
      <c r="AF1557" s="228"/>
      <c r="AG1557" s="228"/>
      <c r="AH1557" s="228"/>
      <c r="AI1557" s="228"/>
      <c r="AJ1557" s="228"/>
      <c r="AL1557" s="246"/>
      <c r="AS1557" s="228"/>
      <c r="AT1557" s="228"/>
      <c r="AU1557" s="228"/>
      <c r="AV1557" s="228"/>
      <c r="AW1557" s="228"/>
      <c r="AX1557" s="228"/>
      <c r="AY1557" s="228"/>
      <c r="AZ1557" s="228"/>
      <c r="BA1557" s="228"/>
      <c r="BC1557" s="228"/>
    </row>
    <row r="1558" spans="3:69" x14ac:dyDescent="0.2">
      <c r="C1558" s="14"/>
      <c r="D1558" s="14"/>
      <c r="AF1558" s="228"/>
      <c r="AG1558" s="228"/>
      <c r="AH1558" s="228"/>
      <c r="AI1558" s="228"/>
      <c r="AJ1558" s="228"/>
      <c r="AL1558" s="246"/>
      <c r="AS1558" s="228"/>
      <c r="AT1558" s="228"/>
      <c r="AU1558" s="228"/>
      <c r="AV1558" s="228"/>
      <c r="AW1558" s="228"/>
      <c r="AX1558" s="228"/>
      <c r="AY1558" s="228"/>
      <c r="AZ1558" s="228"/>
    </row>
    <row r="1559" spans="3:69" x14ac:dyDescent="0.2">
      <c r="C1559" s="14"/>
      <c r="D1559" s="14"/>
      <c r="AF1559" s="228"/>
      <c r="AG1559" s="228"/>
      <c r="AH1559" s="228"/>
      <c r="AI1559" s="228"/>
      <c r="AJ1559" s="228"/>
      <c r="AL1559" s="246"/>
      <c r="AS1559" s="228"/>
      <c r="AT1559" s="228"/>
      <c r="AU1559" s="228"/>
      <c r="AV1559" s="228"/>
      <c r="AW1559" s="228"/>
      <c r="AX1559" s="228"/>
      <c r="AY1559" s="228"/>
      <c r="AZ1559" s="228"/>
      <c r="BA1559" s="228"/>
    </row>
    <row r="1560" spans="3:69" x14ac:dyDescent="0.2">
      <c r="C1560" s="14"/>
      <c r="D1560" s="14"/>
      <c r="AF1560" s="228"/>
      <c r="AG1560" s="228"/>
      <c r="AH1560" s="228"/>
      <c r="AI1560" s="228"/>
      <c r="AJ1560" s="228"/>
      <c r="AL1560" s="246"/>
      <c r="AS1560" s="228"/>
      <c r="AT1560" s="228"/>
      <c r="AU1560" s="228"/>
      <c r="AV1560" s="228"/>
      <c r="AW1560" s="228"/>
      <c r="AX1560" s="228"/>
      <c r="AY1560" s="228"/>
      <c r="AZ1560" s="228"/>
      <c r="BA1560" s="228"/>
    </row>
    <row r="1561" spans="3:69" x14ac:dyDescent="0.2">
      <c r="C1561" s="14"/>
      <c r="D1561" s="14"/>
      <c r="AF1561" s="228"/>
      <c r="AG1561" s="228"/>
      <c r="AH1561" s="228"/>
      <c r="AI1561" s="228"/>
      <c r="AJ1561" s="228"/>
      <c r="AL1561" s="246"/>
      <c r="AS1561" s="228"/>
      <c r="AT1561" s="228"/>
      <c r="AU1561" s="228"/>
      <c r="AV1561" s="228"/>
      <c r="AW1561" s="228"/>
      <c r="AX1561" s="228"/>
      <c r="AY1561" s="228"/>
      <c r="AZ1561" s="228"/>
      <c r="BA1561" s="228"/>
      <c r="BC1561" s="228"/>
    </row>
    <row r="1562" spans="3:69" x14ac:dyDescent="0.2">
      <c r="C1562" s="14"/>
      <c r="D1562" s="14"/>
      <c r="AF1562" s="228"/>
      <c r="AG1562" s="228"/>
      <c r="AH1562" s="228"/>
      <c r="AI1562" s="228"/>
      <c r="AJ1562" s="228"/>
      <c r="AL1562" s="246"/>
      <c r="AS1562" s="228"/>
      <c r="AT1562" s="228"/>
      <c r="AU1562" s="228"/>
      <c r="AV1562" s="228"/>
      <c r="AW1562" s="228"/>
      <c r="AX1562" s="228"/>
      <c r="AY1562" s="228"/>
      <c r="AZ1562" s="228"/>
      <c r="BA1562" s="228"/>
      <c r="BC1562" s="228"/>
      <c r="BD1562" s="228"/>
      <c r="BE1562" s="228"/>
      <c r="BF1562" s="228"/>
      <c r="BG1562" s="228"/>
      <c r="BH1562" s="228"/>
      <c r="BI1562" s="228"/>
      <c r="BJ1562" s="228"/>
      <c r="BK1562" s="228"/>
      <c r="BL1562" s="228"/>
      <c r="BM1562" s="228"/>
      <c r="BN1562" s="228"/>
      <c r="BO1562" s="228"/>
      <c r="BP1562" s="228"/>
      <c r="BQ1562" s="228"/>
    </row>
    <row r="1563" spans="3:69" x14ac:dyDescent="0.2">
      <c r="C1563" s="14"/>
      <c r="D1563" s="14"/>
      <c r="AF1563" s="228"/>
      <c r="AG1563" s="228"/>
      <c r="AH1563" s="228"/>
      <c r="AI1563" s="228"/>
      <c r="AJ1563" s="228"/>
      <c r="AL1563" s="246"/>
      <c r="AS1563" s="228"/>
      <c r="AT1563" s="228"/>
      <c r="AU1563" s="228"/>
      <c r="AV1563" s="228"/>
      <c r="AW1563" s="228"/>
      <c r="AX1563" s="228"/>
      <c r="AY1563" s="228"/>
      <c r="AZ1563" s="228"/>
      <c r="BA1563" s="228"/>
    </row>
    <row r="1564" spans="3:69" x14ac:dyDescent="0.2">
      <c r="C1564" s="14"/>
      <c r="D1564" s="14"/>
      <c r="AF1564" s="228"/>
      <c r="AG1564" s="228"/>
      <c r="AH1564" s="228"/>
      <c r="AI1564" s="228"/>
      <c r="AJ1564" s="228"/>
      <c r="AL1564" s="246"/>
      <c r="AS1564" s="228"/>
      <c r="AT1564" s="228"/>
      <c r="AU1564" s="228"/>
      <c r="AV1564" s="228"/>
      <c r="AW1564" s="228"/>
      <c r="AX1564" s="228"/>
      <c r="AY1564" s="228"/>
      <c r="AZ1564" s="228"/>
      <c r="BA1564" s="228"/>
    </row>
    <row r="1565" spans="3:69" x14ac:dyDescent="0.2">
      <c r="C1565" s="14"/>
      <c r="D1565" s="14"/>
      <c r="AF1565" s="228"/>
      <c r="AG1565" s="228"/>
      <c r="AH1565" s="228"/>
      <c r="AI1565" s="228"/>
      <c r="AJ1565" s="228"/>
      <c r="AL1565" s="246"/>
      <c r="AS1565" s="228"/>
      <c r="AT1565" s="228"/>
      <c r="AU1565" s="228"/>
      <c r="AV1565" s="228"/>
      <c r="AW1565" s="228"/>
      <c r="AX1565" s="228"/>
      <c r="AY1565" s="228"/>
      <c r="AZ1565" s="228"/>
      <c r="BA1565" s="228"/>
    </row>
    <row r="1566" spans="3:69" x14ac:dyDescent="0.2">
      <c r="C1566" s="14"/>
      <c r="D1566" s="14"/>
      <c r="AF1566" s="228"/>
      <c r="AG1566" s="228"/>
      <c r="AH1566" s="228"/>
      <c r="AI1566" s="228"/>
      <c r="AJ1566" s="228"/>
      <c r="AL1566" s="246"/>
      <c r="AS1566" s="228"/>
      <c r="AT1566" s="228"/>
      <c r="AU1566" s="228"/>
      <c r="AV1566" s="228"/>
      <c r="AW1566" s="228"/>
      <c r="AX1566" s="228"/>
      <c r="AY1566" s="228"/>
      <c r="AZ1566" s="228"/>
      <c r="BA1566" s="228"/>
      <c r="BC1566" s="228"/>
    </row>
    <row r="1567" spans="3:69" x14ac:dyDescent="0.2">
      <c r="C1567" s="14"/>
      <c r="D1567" s="14"/>
      <c r="AF1567" s="228"/>
      <c r="AG1567" s="228"/>
      <c r="AH1567" s="228"/>
      <c r="AI1567" s="228"/>
      <c r="AJ1567" s="228"/>
      <c r="AL1567" s="246"/>
      <c r="AS1567" s="228"/>
      <c r="AT1567" s="228"/>
      <c r="AU1567" s="228"/>
      <c r="AV1567" s="228"/>
      <c r="AW1567" s="228"/>
      <c r="AX1567" s="228"/>
      <c r="AY1567" s="228"/>
      <c r="AZ1567" s="228"/>
      <c r="BA1567" s="228"/>
      <c r="BC1567" s="228"/>
      <c r="BD1567" s="228"/>
      <c r="BE1567" s="228"/>
      <c r="BF1567" s="228"/>
      <c r="BG1567" s="228"/>
      <c r="BH1567" s="228"/>
      <c r="BI1567" s="228"/>
      <c r="BJ1567" s="228"/>
      <c r="BK1567" s="228"/>
      <c r="BL1567" s="228"/>
      <c r="BM1567" s="228"/>
      <c r="BN1567" s="228"/>
      <c r="BO1567" s="228"/>
      <c r="BP1567" s="228"/>
      <c r="BQ1567" s="228"/>
    </row>
    <row r="1568" spans="3:69" x14ac:dyDescent="0.2">
      <c r="C1568" s="14"/>
      <c r="D1568" s="14"/>
      <c r="AF1568" s="228"/>
      <c r="AG1568" s="228"/>
      <c r="AH1568" s="228"/>
      <c r="AI1568" s="228"/>
      <c r="AJ1568" s="228"/>
      <c r="AL1568" s="246"/>
      <c r="AS1568" s="228"/>
      <c r="AT1568" s="228"/>
      <c r="AU1568" s="228"/>
      <c r="AV1568" s="228"/>
      <c r="AW1568" s="228"/>
      <c r="AX1568" s="228"/>
      <c r="AY1568" s="228"/>
      <c r="AZ1568" s="228"/>
    </row>
    <row r="1569" spans="3:69" x14ac:dyDescent="0.2">
      <c r="C1569" s="14"/>
      <c r="D1569" s="14"/>
      <c r="AF1569" s="228"/>
      <c r="AG1569" s="228"/>
      <c r="AH1569" s="228"/>
      <c r="AI1569" s="228"/>
      <c r="AJ1569" s="228"/>
      <c r="AL1569" s="246"/>
      <c r="AS1569" s="228"/>
      <c r="AT1569" s="228"/>
      <c r="AU1569" s="228"/>
      <c r="AV1569" s="228"/>
      <c r="AW1569" s="228"/>
      <c r="AX1569" s="228"/>
      <c r="AY1569" s="228"/>
      <c r="AZ1569" s="228"/>
      <c r="BA1569" s="228"/>
    </row>
    <row r="1570" spans="3:69" x14ac:dyDescent="0.2">
      <c r="C1570" s="14"/>
      <c r="D1570" s="14"/>
      <c r="AF1570" s="228"/>
      <c r="AG1570" s="228"/>
      <c r="AH1570" s="228"/>
      <c r="AI1570" s="228"/>
      <c r="AJ1570" s="228"/>
      <c r="AL1570" s="246"/>
      <c r="AS1570" s="228"/>
      <c r="AT1570" s="228"/>
      <c r="AU1570" s="228"/>
      <c r="AV1570" s="228"/>
      <c r="AW1570" s="228"/>
      <c r="AX1570" s="228"/>
      <c r="AY1570" s="228"/>
      <c r="AZ1570" s="228"/>
      <c r="BA1570" s="228"/>
    </row>
    <row r="1571" spans="3:69" x14ac:dyDescent="0.2">
      <c r="C1571" s="14"/>
      <c r="D1571" s="14"/>
      <c r="AF1571" s="228"/>
      <c r="AG1571" s="228"/>
      <c r="AH1571" s="228"/>
      <c r="AI1571" s="228"/>
      <c r="AJ1571" s="228"/>
      <c r="AL1571" s="246"/>
      <c r="AS1571" s="228"/>
      <c r="AT1571" s="228"/>
      <c r="AU1571" s="228"/>
      <c r="AV1571" s="228"/>
      <c r="AW1571" s="228"/>
      <c r="AX1571" s="228"/>
      <c r="AY1571" s="228"/>
      <c r="AZ1571" s="228"/>
      <c r="BA1571" s="228"/>
      <c r="BC1571" s="228"/>
    </row>
    <row r="1572" spans="3:69" x14ac:dyDescent="0.2">
      <c r="C1572" s="14"/>
      <c r="D1572" s="14"/>
      <c r="AF1572" s="228"/>
      <c r="AG1572" s="228"/>
      <c r="AH1572" s="228"/>
      <c r="AI1572" s="228"/>
      <c r="AJ1572" s="228"/>
      <c r="AL1572" s="246"/>
      <c r="AS1572" s="228"/>
      <c r="AT1572" s="228"/>
      <c r="AU1572" s="228"/>
      <c r="AV1572" s="228"/>
      <c r="AW1572" s="228"/>
      <c r="AX1572" s="228"/>
      <c r="AY1572" s="228"/>
      <c r="AZ1572" s="228"/>
      <c r="BA1572" s="228"/>
    </row>
    <row r="1573" spans="3:69" x14ac:dyDescent="0.2">
      <c r="C1573" s="14"/>
      <c r="D1573" s="14"/>
      <c r="AF1573" s="228"/>
      <c r="AG1573" s="228"/>
      <c r="AH1573" s="228"/>
      <c r="AI1573" s="228"/>
      <c r="AJ1573" s="228"/>
      <c r="AL1573" s="246"/>
      <c r="AS1573" s="228"/>
      <c r="AT1573" s="228"/>
      <c r="AU1573" s="228"/>
      <c r="AV1573" s="228"/>
      <c r="AW1573" s="228"/>
      <c r="AX1573" s="228"/>
      <c r="AY1573" s="228"/>
      <c r="AZ1573" s="228"/>
    </row>
    <row r="1574" spans="3:69" x14ac:dyDescent="0.2">
      <c r="C1574" s="14"/>
      <c r="D1574" s="14"/>
      <c r="AF1574" s="228"/>
      <c r="AG1574" s="228"/>
      <c r="AH1574" s="228"/>
      <c r="AI1574" s="228"/>
      <c r="AJ1574" s="228"/>
      <c r="AL1574" s="246"/>
      <c r="AS1574" s="228"/>
      <c r="AT1574" s="228"/>
      <c r="AU1574" s="228"/>
      <c r="AV1574" s="228"/>
      <c r="AW1574" s="228"/>
      <c r="AX1574" s="228"/>
      <c r="AY1574" s="228"/>
      <c r="AZ1574" s="228"/>
    </row>
    <row r="1575" spans="3:69" x14ac:dyDescent="0.2">
      <c r="C1575" s="14"/>
      <c r="D1575" s="14"/>
      <c r="AF1575" s="228"/>
      <c r="AG1575" s="228"/>
      <c r="AH1575" s="228"/>
      <c r="AI1575" s="228"/>
      <c r="AJ1575" s="228"/>
      <c r="AL1575" s="246"/>
      <c r="AS1575" s="228"/>
      <c r="AT1575" s="228"/>
      <c r="AU1575" s="228"/>
      <c r="AV1575" s="228"/>
      <c r="AW1575" s="228"/>
      <c r="AX1575" s="228"/>
      <c r="AY1575" s="228"/>
      <c r="AZ1575" s="228"/>
      <c r="BA1575" s="228"/>
      <c r="BB1575" s="228"/>
      <c r="BC1575" s="228"/>
      <c r="BD1575" s="228"/>
      <c r="BE1575" s="228"/>
      <c r="BF1575" s="228"/>
      <c r="BG1575" s="228"/>
      <c r="BH1575" s="228"/>
      <c r="BI1575" s="228"/>
      <c r="BJ1575" s="228"/>
      <c r="BK1575" s="228"/>
      <c r="BL1575" s="228"/>
      <c r="BM1575" s="228"/>
      <c r="BN1575" s="228"/>
      <c r="BO1575" s="228"/>
      <c r="BP1575" s="228"/>
      <c r="BQ1575" s="228"/>
    </row>
    <row r="1576" spans="3:69" x14ac:dyDescent="0.2">
      <c r="C1576" s="14"/>
      <c r="D1576" s="14"/>
      <c r="AF1576" s="228"/>
      <c r="AG1576" s="228"/>
      <c r="AH1576" s="228"/>
      <c r="AI1576" s="228"/>
      <c r="AJ1576" s="228"/>
      <c r="AL1576" s="246"/>
      <c r="AS1576" s="228"/>
      <c r="AT1576" s="228"/>
      <c r="AU1576" s="228"/>
      <c r="AV1576" s="228"/>
      <c r="AW1576" s="228"/>
      <c r="AX1576" s="228"/>
      <c r="AY1576" s="228"/>
      <c r="AZ1576" s="228"/>
    </row>
    <row r="1577" spans="3:69" x14ac:dyDescent="0.2">
      <c r="C1577" s="14"/>
      <c r="D1577" s="14"/>
      <c r="AF1577" s="228"/>
      <c r="AG1577" s="228"/>
      <c r="AH1577" s="228"/>
      <c r="AI1577" s="228"/>
      <c r="AJ1577" s="228"/>
      <c r="AL1577" s="246"/>
      <c r="AS1577" s="228"/>
      <c r="AT1577" s="228"/>
      <c r="AU1577" s="228"/>
      <c r="AV1577" s="228"/>
      <c r="AW1577" s="228"/>
      <c r="AX1577" s="228"/>
      <c r="AY1577" s="228"/>
      <c r="AZ1577" s="228"/>
      <c r="BA1577" s="228"/>
      <c r="BB1577" s="228"/>
      <c r="BC1577" s="228"/>
      <c r="BD1577" s="228"/>
      <c r="BE1577" s="228"/>
      <c r="BF1577" s="228"/>
      <c r="BG1577" s="228"/>
      <c r="BH1577" s="228"/>
      <c r="BI1577" s="228"/>
      <c r="BJ1577" s="228"/>
      <c r="BK1577" s="228"/>
      <c r="BL1577" s="228"/>
      <c r="BM1577" s="228"/>
      <c r="BN1577" s="228"/>
      <c r="BO1577" s="228"/>
      <c r="BP1577" s="228"/>
      <c r="BQ1577" s="228"/>
    </row>
    <row r="1578" spans="3:69" x14ac:dyDescent="0.2">
      <c r="C1578" s="14"/>
      <c r="D1578" s="14"/>
      <c r="AF1578" s="228"/>
      <c r="AG1578" s="228"/>
      <c r="AH1578" s="228"/>
      <c r="AI1578" s="228"/>
      <c r="AJ1578" s="228"/>
      <c r="AL1578" s="246"/>
      <c r="AS1578" s="228"/>
      <c r="AT1578" s="228"/>
      <c r="AU1578" s="228"/>
      <c r="AV1578" s="228"/>
      <c r="AW1578" s="228"/>
      <c r="AX1578" s="228"/>
      <c r="AY1578" s="228"/>
      <c r="AZ1578" s="228"/>
      <c r="BA1578" s="228"/>
      <c r="BC1578" s="228"/>
      <c r="BD1578" s="228"/>
      <c r="BE1578" s="228"/>
      <c r="BF1578" s="228"/>
      <c r="BG1578" s="228"/>
      <c r="BH1578" s="228"/>
      <c r="BI1578" s="228"/>
      <c r="BJ1578" s="228"/>
      <c r="BK1578" s="228"/>
      <c r="BL1578" s="228"/>
      <c r="BM1578" s="228"/>
      <c r="BN1578" s="228"/>
      <c r="BO1578" s="228"/>
      <c r="BP1578" s="228"/>
      <c r="BQ1578" s="228"/>
    </row>
    <row r="1579" spans="3:69" x14ac:dyDescent="0.2">
      <c r="C1579" s="14"/>
      <c r="D1579" s="14"/>
      <c r="AF1579" s="228"/>
      <c r="AG1579" s="228"/>
      <c r="AH1579" s="228"/>
      <c r="AI1579" s="228"/>
      <c r="AJ1579" s="228"/>
      <c r="AL1579" s="246"/>
      <c r="AS1579" s="228"/>
      <c r="AT1579" s="228"/>
      <c r="AU1579" s="228"/>
      <c r="AV1579" s="228"/>
      <c r="AW1579" s="228"/>
      <c r="AX1579" s="228"/>
      <c r="AY1579" s="228"/>
      <c r="AZ1579" s="228"/>
      <c r="BA1579" s="228"/>
      <c r="BB1579" s="228"/>
      <c r="BC1579" s="228"/>
      <c r="BD1579" s="228"/>
      <c r="BE1579" s="228"/>
      <c r="BF1579" s="228"/>
      <c r="BG1579" s="228"/>
      <c r="BH1579" s="228"/>
      <c r="BI1579" s="228"/>
      <c r="BJ1579" s="228"/>
      <c r="BK1579" s="228"/>
      <c r="BL1579" s="228"/>
      <c r="BM1579" s="228"/>
      <c r="BN1579" s="228"/>
      <c r="BO1579" s="228"/>
      <c r="BP1579" s="228"/>
      <c r="BQ1579" s="228"/>
    </row>
    <row r="1580" spans="3:69" x14ac:dyDescent="0.2">
      <c r="C1580" s="14"/>
      <c r="D1580" s="14"/>
      <c r="AF1580" s="228"/>
      <c r="AG1580" s="228"/>
      <c r="AH1580" s="228"/>
      <c r="AI1580" s="228"/>
      <c r="AJ1580" s="228"/>
      <c r="AL1580" s="246"/>
      <c r="AS1580" s="228"/>
      <c r="AT1580" s="228"/>
      <c r="AU1580" s="228"/>
      <c r="AV1580" s="228"/>
      <c r="AW1580" s="228"/>
      <c r="AX1580" s="228"/>
      <c r="AY1580" s="228"/>
      <c r="AZ1580" s="228"/>
      <c r="BA1580" s="228"/>
      <c r="BC1580" s="228"/>
      <c r="BD1580" s="228"/>
      <c r="BE1580" s="228"/>
      <c r="BF1580" s="228"/>
      <c r="BG1580" s="228"/>
      <c r="BH1580" s="228"/>
      <c r="BI1580" s="228"/>
      <c r="BJ1580" s="228"/>
      <c r="BK1580" s="228"/>
      <c r="BL1580" s="228"/>
      <c r="BM1580" s="228"/>
      <c r="BN1580" s="228"/>
      <c r="BO1580" s="228"/>
      <c r="BP1580" s="228"/>
      <c r="BQ1580" s="228"/>
    </row>
    <row r="1581" spans="3:69" x14ac:dyDescent="0.2">
      <c r="C1581" s="14"/>
      <c r="D1581" s="14"/>
      <c r="AF1581" s="228"/>
      <c r="AG1581" s="228"/>
      <c r="AH1581" s="228"/>
      <c r="AI1581" s="228"/>
      <c r="AJ1581" s="228"/>
      <c r="AL1581" s="246"/>
      <c r="AS1581" s="228"/>
      <c r="AT1581" s="228"/>
      <c r="AU1581" s="228"/>
      <c r="AV1581" s="228"/>
      <c r="AW1581" s="228"/>
      <c r="AX1581" s="228"/>
      <c r="AY1581" s="228"/>
      <c r="AZ1581" s="228"/>
      <c r="BA1581" s="228"/>
      <c r="BB1581" s="228"/>
      <c r="BC1581" s="228"/>
      <c r="BD1581" s="228"/>
      <c r="BE1581" s="228"/>
      <c r="BF1581" s="228"/>
      <c r="BG1581" s="228"/>
      <c r="BH1581" s="228"/>
      <c r="BI1581" s="228"/>
      <c r="BJ1581" s="228"/>
      <c r="BK1581" s="228"/>
      <c r="BL1581" s="228"/>
      <c r="BM1581" s="228"/>
      <c r="BN1581" s="228"/>
      <c r="BO1581" s="228"/>
      <c r="BP1581" s="228"/>
      <c r="BQ1581" s="228"/>
    </row>
    <row r="1582" spans="3:69" x14ac:dyDescent="0.2">
      <c r="C1582" s="14"/>
      <c r="D1582" s="14"/>
      <c r="AF1582" s="228"/>
      <c r="AG1582" s="228"/>
      <c r="AH1582" s="228"/>
      <c r="AI1582" s="228"/>
      <c r="AJ1582" s="228"/>
      <c r="AL1582" s="246"/>
      <c r="AS1582" s="228"/>
      <c r="AT1582" s="228"/>
      <c r="AU1582" s="228"/>
      <c r="AV1582" s="228"/>
      <c r="AW1582" s="228"/>
      <c r="AX1582" s="228"/>
      <c r="AY1582" s="228"/>
      <c r="AZ1582" s="228"/>
      <c r="BA1582" s="228"/>
      <c r="BC1582" s="228"/>
    </row>
    <row r="1583" spans="3:69" x14ac:dyDescent="0.2">
      <c r="C1583" s="14"/>
      <c r="D1583" s="14"/>
      <c r="AF1583" s="228"/>
      <c r="AG1583" s="228"/>
      <c r="AH1583" s="228"/>
      <c r="AI1583" s="228"/>
      <c r="AJ1583" s="228"/>
      <c r="AL1583" s="246"/>
      <c r="AS1583" s="228"/>
      <c r="AT1583" s="228"/>
      <c r="AU1583" s="228"/>
      <c r="AV1583" s="228"/>
      <c r="AW1583" s="228"/>
      <c r="AX1583" s="228"/>
      <c r="AY1583" s="228"/>
      <c r="AZ1583" s="228"/>
      <c r="BA1583" s="228"/>
      <c r="BB1583" s="228"/>
      <c r="BC1583" s="228"/>
      <c r="BD1583" s="228"/>
      <c r="BE1583" s="228"/>
      <c r="BF1583" s="228"/>
      <c r="BG1583" s="228"/>
      <c r="BH1583" s="228"/>
      <c r="BI1583" s="228"/>
      <c r="BJ1583" s="228"/>
      <c r="BK1583" s="228"/>
      <c r="BL1583" s="228"/>
      <c r="BM1583" s="228"/>
      <c r="BN1583" s="228"/>
      <c r="BO1583" s="228"/>
      <c r="BP1583" s="228"/>
      <c r="BQ1583" s="228"/>
    </row>
    <row r="1584" spans="3:69" x14ac:dyDescent="0.2">
      <c r="C1584" s="14"/>
      <c r="D1584" s="14"/>
      <c r="AF1584" s="228"/>
      <c r="AG1584" s="228"/>
      <c r="AH1584" s="228"/>
      <c r="AI1584" s="228"/>
      <c r="AJ1584" s="228"/>
      <c r="AL1584" s="246"/>
      <c r="AS1584" s="228"/>
      <c r="AT1584" s="228"/>
      <c r="AU1584" s="228"/>
      <c r="AV1584" s="228"/>
      <c r="AW1584" s="228"/>
      <c r="AX1584" s="228"/>
      <c r="AY1584" s="228"/>
      <c r="AZ1584" s="228"/>
      <c r="BA1584" s="228"/>
      <c r="BC1584" s="228"/>
    </row>
    <row r="1585" spans="3:69" x14ac:dyDescent="0.2">
      <c r="C1585" s="14"/>
      <c r="D1585" s="14"/>
      <c r="AF1585" s="228"/>
      <c r="AG1585" s="228"/>
      <c r="AH1585" s="228"/>
      <c r="AI1585" s="228"/>
      <c r="AJ1585" s="228"/>
      <c r="AL1585" s="246"/>
      <c r="AS1585" s="228"/>
      <c r="AT1585" s="228"/>
      <c r="AU1585" s="228"/>
      <c r="AV1585" s="228"/>
      <c r="AW1585" s="228"/>
      <c r="AX1585" s="228"/>
      <c r="AY1585" s="228"/>
      <c r="AZ1585" s="228"/>
      <c r="BA1585" s="228"/>
      <c r="BB1585" s="228"/>
      <c r="BC1585" s="228"/>
      <c r="BD1585" s="228"/>
      <c r="BE1585" s="228"/>
      <c r="BF1585" s="228"/>
      <c r="BG1585" s="228"/>
      <c r="BH1585" s="228"/>
      <c r="BI1585" s="228"/>
      <c r="BJ1585" s="228"/>
      <c r="BK1585" s="228"/>
      <c r="BL1585" s="228"/>
      <c r="BM1585" s="228"/>
      <c r="BN1585" s="228"/>
      <c r="BO1585" s="228"/>
      <c r="BP1585" s="228"/>
      <c r="BQ1585" s="228"/>
    </row>
    <row r="1586" spans="3:69" x14ac:dyDescent="0.2">
      <c r="C1586" s="14"/>
      <c r="D1586" s="14"/>
      <c r="AF1586" s="228"/>
      <c r="AG1586" s="228"/>
      <c r="AH1586" s="228"/>
      <c r="AI1586" s="228"/>
      <c r="AJ1586" s="228"/>
      <c r="AL1586" s="246"/>
      <c r="AS1586" s="228"/>
      <c r="AT1586" s="228"/>
      <c r="AU1586" s="228"/>
      <c r="AV1586" s="228"/>
      <c r="AW1586" s="228"/>
      <c r="AX1586" s="228"/>
      <c r="AY1586" s="228"/>
      <c r="AZ1586" s="228"/>
      <c r="BA1586" s="228"/>
      <c r="BB1586" s="228"/>
      <c r="BC1586" s="228"/>
      <c r="BD1586" s="228"/>
      <c r="BE1586" s="228"/>
      <c r="BF1586" s="228"/>
      <c r="BG1586" s="228"/>
      <c r="BH1586" s="228"/>
      <c r="BI1586" s="228"/>
      <c r="BJ1586" s="228"/>
      <c r="BK1586" s="228"/>
      <c r="BL1586" s="228"/>
      <c r="BM1586" s="228"/>
      <c r="BN1586" s="228"/>
      <c r="BO1586" s="228"/>
      <c r="BP1586" s="228"/>
      <c r="BQ1586" s="228"/>
    </row>
    <row r="1587" spans="3:69" x14ac:dyDescent="0.2">
      <c r="C1587" s="14"/>
      <c r="D1587" s="14"/>
      <c r="AF1587" s="228"/>
      <c r="AG1587" s="228"/>
      <c r="AH1587" s="228"/>
      <c r="AI1587" s="228"/>
      <c r="AJ1587" s="228"/>
      <c r="AL1587" s="246"/>
      <c r="AS1587" s="228"/>
      <c r="AT1587" s="228"/>
      <c r="AU1587" s="228"/>
      <c r="AV1587" s="228"/>
      <c r="AW1587" s="228"/>
      <c r="AX1587" s="228"/>
      <c r="AY1587" s="228"/>
      <c r="AZ1587" s="228"/>
      <c r="BA1587" s="228"/>
      <c r="BB1587" s="228"/>
      <c r="BC1587" s="228"/>
      <c r="BD1587" s="228"/>
      <c r="BE1587" s="228"/>
      <c r="BF1587" s="228"/>
      <c r="BG1587" s="228"/>
      <c r="BH1587" s="228"/>
      <c r="BI1587" s="228"/>
      <c r="BJ1587" s="228"/>
      <c r="BK1587" s="228"/>
      <c r="BL1587" s="228"/>
      <c r="BM1587" s="228"/>
      <c r="BN1587" s="228"/>
      <c r="BO1587" s="228"/>
      <c r="BP1587" s="228"/>
      <c r="BQ1587" s="228"/>
    </row>
    <row r="1588" spans="3:69" x14ac:dyDescent="0.2">
      <c r="C1588" s="14"/>
      <c r="D1588" s="14"/>
      <c r="AF1588" s="228"/>
      <c r="AG1588" s="228"/>
      <c r="AH1588" s="228"/>
      <c r="AI1588" s="228"/>
      <c r="AJ1588" s="228"/>
      <c r="AL1588" s="246"/>
      <c r="AS1588" s="228"/>
      <c r="AT1588" s="228"/>
      <c r="AU1588" s="228"/>
      <c r="AV1588" s="228"/>
      <c r="AW1588" s="228"/>
      <c r="AX1588" s="228"/>
      <c r="AY1588" s="228"/>
      <c r="AZ1588" s="228"/>
      <c r="BA1588" s="228"/>
      <c r="BB1588" s="228"/>
      <c r="BC1588" s="228"/>
      <c r="BD1588" s="228"/>
      <c r="BE1588" s="228"/>
      <c r="BF1588" s="228"/>
      <c r="BG1588" s="228"/>
      <c r="BH1588" s="228"/>
      <c r="BI1588" s="228"/>
      <c r="BJ1588" s="228"/>
      <c r="BK1588" s="228"/>
      <c r="BL1588" s="228"/>
      <c r="BM1588" s="228"/>
      <c r="BN1588" s="228"/>
      <c r="BO1588" s="228"/>
      <c r="BP1588" s="228"/>
      <c r="BQ1588" s="228"/>
    </row>
    <row r="1589" spans="3:69" x14ac:dyDescent="0.2">
      <c r="C1589" s="14"/>
      <c r="D1589" s="14"/>
      <c r="AF1589" s="228"/>
      <c r="AG1589" s="228"/>
      <c r="AH1589" s="228"/>
      <c r="AI1589" s="228"/>
      <c r="AJ1589" s="228"/>
      <c r="AL1589" s="246"/>
      <c r="AS1589" s="228"/>
      <c r="AT1589" s="228"/>
      <c r="AU1589" s="228"/>
      <c r="AV1589" s="228"/>
      <c r="AW1589" s="228"/>
      <c r="AX1589" s="228"/>
      <c r="AY1589" s="228"/>
      <c r="AZ1589" s="228"/>
      <c r="BA1589" s="228"/>
      <c r="BC1589" s="228"/>
    </row>
    <row r="1590" spans="3:69" x14ac:dyDescent="0.2">
      <c r="C1590" s="14"/>
      <c r="D1590" s="14"/>
      <c r="AF1590" s="228"/>
      <c r="AG1590" s="228"/>
      <c r="AH1590" s="228"/>
      <c r="AI1590" s="228"/>
      <c r="AJ1590" s="228"/>
      <c r="AL1590" s="246"/>
      <c r="AS1590" s="228"/>
      <c r="AT1590" s="228"/>
      <c r="AU1590" s="228"/>
      <c r="AV1590" s="228"/>
      <c r="AW1590" s="228"/>
      <c r="AX1590" s="228"/>
      <c r="AY1590" s="228"/>
      <c r="AZ1590" s="228"/>
    </row>
    <row r="1591" spans="3:69" x14ac:dyDescent="0.2">
      <c r="C1591" s="14"/>
      <c r="D1591" s="14"/>
      <c r="AF1591" s="228"/>
      <c r="AG1591" s="228"/>
      <c r="AH1591" s="228"/>
      <c r="AI1591" s="228"/>
      <c r="AJ1591" s="228"/>
      <c r="AL1591" s="246"/>
      <c r="AS1591" s="228"/>
      <c r="AT1591" s="228"/>
      <c r="AU1591" s="228"/>
      <c r="AV1591" s="228"/>
      <c r="AW1591" s="228"/>
      <c r="AX1591" s="228"/>
      <c r="AY1591" s="228"/>
      <c r="AZ1591" s="228"/>
    </row>
    <row r="1592" spans="3:69" x14ac:dyDescent="0.2">
      <c r="C1592" s="14"/>
      <c r="D1592" s="14"/>
      <c r="AF1592" s="228"/>
      <c r="AG1592" s="228"/>
      <c r="AH1592" s="228"/>
      <c r="AI1592" s="228"/>
      <c r="AJ1592" s="228"/>
      <c r="AL1592" s="246"/>
      <c r="AS1592" s="228"/>
      <c r="AT1592" s="228"/>
      <c r="AU1592" s="228"/>
      <c r="AV1592" s="228"/>
      <c r="AW1592" s="228"/>
      <c r="AX1592" s="228"/>
      <c r="AY1592" s="228"/>
      <c r="AZ1592" s="228"/>
    </row>
    <row r="1593" spans="3:69" x14ac:dyDescent="0.2">
      <c r="C1593" s="14"/>
      <c r="D1593" s="14"/>
      <c r="AF1593" s="228"/>
      <c r="AG1593" s="228"/>
      <c r="AH1593" s="228"/>
      <c r="AI1593" s="228"/>
      <c r="AJ1593" s="228"/>
      <c r="AL1593" s="246"/>
      <c r="AS1593" s="228"/>
      <c r="AT1593" s="228"/>
      <c r="AU1593" s="228"/>
      <c r="AV1593" s="228"/>
      <c r="AW1593" s="228"/>
      <c r="AX1593" s="228"/>
      <c r="AY1593" s="228"/>
      <c r="AZ1593" s="228"/>
      <c r="BA1593" s="228"/>
    </row>
    <row r="1594" spans="3:69" x14ac:dyDescent="0.2">
      <c r="C1594" s="14"/>
      <c r="D1594" s="14"/>
      <c r="AF1594" s="228"/>
      <c r="AG1594" s="228"/>
      <c r="AH1594" s="228"/>
      <c r="AI1594" s="228"/>
      <c r="AJ1594" s="228"/>
      <c r="AL1594" s="246"/>
      <c r="AS1594" s="228"/>
      <c r="AT1594" s="228"/>
      <c r="AU1594" s="228"/>
      <c r="AV1594" s="228"/>
      <c r="AW1594" s="228"/>
      <c r="AX1594" s="228"/>
      <c r="AY1594" s="228"/>
      <c r="AZ1594" s="228"/>
      <c r="BA1594" s="228"/>
      <c r="BC1594" s="228"/>
    </row>
    <row r="1595" spans="3:69" x14ac:dyDescent="0.2">
      <c r="C1595" s="14"/>
      <c r="D1595" s="14"/>
      <c r="AF1595" s="228"/>
      <c r="AG1595" s="228"/>
      <c r="AH1595" s="228"/>
      <c r="AI1595" s="228"/>
      <c r="AJ1595" s="228"/>
      <c r="AL1595" s="246"/>
      <c r="AS1595" s="228"/>
      <c r="AT1595" s="228"/>
      <c r="AU1595" s="228"/>
      <c r="AV1595" s="228"/>
      <c r="AW1595" s="228"/>
      <c r="AX1595" s="228"/>
      <c r="AY1595" s="228"/>
      <c r="AZ1595" s="228"/>
      <c r="BA1595" s="228"/>
      <c r="BB1595" s="228"/>
      <c r="BC1595" s="228"/>
      <c r="BD1595" s="228"/>
      <c r="BE1595" s="228"/>
      <c r="BF1595" s="228"/>
      <c r="BG1595" s="228"/>
      <c r="BH1595" s="228"/>
      <c r="BI1595" s="228"/>
      <c r="BJ1595" s="228"/>
      <c r="BK1595" s="228"/>
      <c r="BL1595" s="228"/>
      <c r="BM1595" s="228"/>
      <c r="BN1595" s="228"/>
      <c r="BO1595" s="228"/>
      <c r="BP1595" s="228"/>
      <c r="BQ1595" s="228"/>
    </row>
    <row r="1596" spans="3:69" x14ac:dyDescent="0.2">
      <c r="C1596" s="14"/>
      <c r="D1596" s="14"/>
      <c r="AF1596" s="228"/>
      <c r="AG1596" s="228"/>
      <c r="AH1596" s="228"/>
      <c r="AI1596" s="228"/>
      <c r="AJ1596" s="228"/>
      <c r="AL1596" s="246"/>
      <c r="AS1596" s="228"/>
      <c r="AT1596" s="228"/>
      <c r="AU1596" s="228"/>
      <c r="AV1596" s="228"/>
      <c r="AW1596" s="228"/>
      <c r="AX1596" s="228"/>
      <c r="AY1596" s="228"/>
      <c r="AZ1596" s="228"/>
      <c r="BA1596" s="228"/>
    </row>
    <row r="1597" spans="3:69" x14ac:dyDescent="0.2">
      <c r="C1597" s="14"/>
      <c r="D1597" s="14"/>
      <c r="AF1597" s="228"/>
      <c r="AG1597" s="228"/>
      <c r="AH1597" s="228"/>
      <c r="AI1597" s="228"/>
      <c r="AJ1597" s="228"/>
      <c r="AL1597" s="246"/>
      <c r="AS1597" s="228"/>
      <c r="AT1597" s="228"/>
      <c r="AU1597" s="228"/>
      <c r="AV1597" s="228"/>
      <c r="AW1597" s="228"/>
      <c r="AX1597" s="228"/>
      <c r="AY1597" s="228"/>
      <c r="AZ1597" s="228"/>
      <c r="BA1597" s="228"/>
      <c r="BC1597" s="228"/>
    </row>
    <row r="1598" spans="3:69" x14ac:dyDescent="0.2">
      <c r="C1598" s="14"/>
      <c r="D1598" s="14"/>
      <c r="AF1598" s="228"/>
      <c r="AG1598" s="228"/>
      <c r="AH1598" s="228"/>
      <c r="AI1598" s="228"/>
      <c r="AJ1598" s="228"/>
      <c r="AL1598" s="246"/>
      <c r="AS1598" s="228"/>
      <c r="AT1598" s="228"/>
      <c r="AU1598" s="228"/>
      <c r="AV1598" s="228"/>
      <c r="AW1598" s="228"/>
      <c r="AX1598" s="228"/>
      <c r="AY1598" s="228"/>
      <c r="AZ1598" s="228"/>
    </row>
    <row r="1599" spans="3:69" x14ac:dyDescent="0.2">
      <c r="C1599" s="14"/>
      <c r="D1599" s="14"/>
      <c r="AF1599" s="228"/>
      <c r="AG1599" s="228"/>
      <c r="AH1599" s="228"/>
      <c r="AI1599" s="228"/>
      <c r="AJ1599" s="228"/>
      <c r="AL1599" s="246"/>
      <c r="AS1599" s="228"/>
      <c r="AT1599" s="228"/>
      <c r="AU1599" s="228"/>
      <c r="AV1599" s="228"/>
      <c r="AW1599" s="228"/>
      <c r="AX1599" s="228"/>
      <c r="AY1599" s="228"/>
      <c r="AZ1599" s="228"/>
      <c r="BA1599" s="228"/>
      <c r="BC1599" s="228"/>
    </row>
    <row r="1600" spans="3:69" x14ac:dyDescent="0.2">
      <c r="C1600" s="14"/>
      <c r="D1600" s="14"/>
      <c r="AF1600" s="228"/>
      <c r="AG1600" s="228"/>
      <c r="AH1600" s="228"/>
      <c r="AI1600" s="228"/>
      <c r="AJ1600" s="228"/>
      <c r="AL1600" s="246"/>
      <c r="AS1600" s="228"/>
      <c r="AT1600" s="228"/>
      <c r="AU1600" s="228"/>
      <c r="AV1600" s="228"/>
      <c r="AW1600" s="228"/>
      <c r="AX1600" s="228"/>
      <c r="AY1600" s="228"/>
      <c r="AZ1600" s="228"/>
    </row>
    <row r="1601" spans="3:69" x14ac:dyDescent="0.2">
      <c r="C1601" s="14"/>
      <c r="D1601" s="14"/>
      <c r="AF1601" s="228"/>
      <c r="AG1601" s="228"/>
      <c r="AH1601" s="228"/>
      <c r="AI1601" s="228"/>
      <c r="AJ1601" s="228"/>
      <c r="AL1601" s="246"/>
      <c r="AS1601" s="228"/>
      <c r="AT1601" s="228"/>
      <c r="AU1601" s="228"/>
      <c r="AV1601" s="228"/>
      <c r="AW1601" s="228"/>
      <c r="AX1601" s="228"/>
      <c r="AY1601" s="228"/>
      <c r="AZ1601" s="228"/>
      <c r="BA1601" s="228"/>
    </row>
    <row r="1602" spans="3:69" x14ac:dyDescent="0.2">
      <c r="C1602" s="14"/>
      <c r="D1602" s="14"/>
      <c r="AF1602" s="228"/>
      <c r="AG1602" s="228"/>
      <c r="AH1602" s="228"/>
      <c r="AI1602" s="228"/>
      <c r="AJ1602" s="228"/>
      <c r="AL1602" s="246"/>
      <c r="AS1602" s="228"/>
      <c r="AT1602" s="228"/>
      <c r="AU1602" s="228"/>
      <c r="AV1602" s="228"/>
      <c r="AW1602" s="228"/>
      <c r="AX1602" s="228"/>
      <c r="AY1602" s="228"/>
      <c r="AZ1602" s="228"/>
      <c r="BA1602" s="228"/>
      <c r="BB1602" s="228"/>
      <c r="BC1602" s="228"/>
      <c r="BD1602" s="228"/>
      <c r="BE1602" s="228"/>
      <c r="BF1602" s="228"/>
      <c r="BG1602" s="228"/>
      <c r="BH1602" s="228"/>
      <c r="BI1602" s="228"/>
      <c r="BJ1602" s="228"/>
      <c r="BK1602" s="228"/>
      <c r="BL1602" s="228"/>
      <c r="BM1602" s="228"/>
      <c r="BN1602" s="228"/>
      <c r="BO1602" s="228"/>
      <c r="BP1602" s="228"/>
      <c r="BQ1602" s="228"/>
    </row>
    <row r="1603" spans="3:69" x14ac:dyDescent="0.2">
      <c r="C1603" s="14"/>
      <c r="D1603" s="14"/>
      <c r="AF1603" s="228"/>
      <c r="AG1603" s="228"/>
      <c r="AH1603" s="228"/>
      <c r="AI1603" s="228"/>
      <c r="AJ1603" s="228"/>
      <c r="AL1603" s="246"/>
      <c r="AS1603" s="228"/>
      <c r="AT1603" s="228"/>
      <c r="AU1603" s="228"/>
      <c r="AV1603" s="228"/>
      <c r="AW1603" s="228"/>
      <c r="AX1603" s="228"/>
      <c r="AY1603" s="228"/>
      <c r="AZ1603" s="228"/>
    </row>
    <row r="1604" spans="3:69" x14ac:dyDescent="0.2">
      <c r="C1604" s="14"/>
      <c r="D1604" s="14"/>
      <c r="AF1604" s="228"/>
      <c r="AG1604" s="228"/>
      <c r="AH1604" s="228"/>
      <c r="AI1604" s="228"/>
      <c r="AJ1604" s="228"/>
      <c r="AL1604" s="246"/>
      <c r="AS1604" s="228"/>
      <c r="AT1604" s="228"/>
      <c r="AU1604" s="228"/>
      <c r="AV1604" s="228"/>
      <c r="AW1604" s="228"/>
      <c r="AX1604" s="228"/>
      <c r="AY1604" s="228"/>
      <c r="AZ1604" s="228"/>
      <c r="BA1604" s="228"/>
    </row>
    <row r="1605" spans="3:69" x14ac:dyDescent="0.2">
      <c r="C1605" s="14"/>
      <c r="D1605" s="14"/>
      <c r="AF1605" s="228"/>
      <c r="AG1605" s="228"/>
      <c r="AH1605" s="228"/>
      <c r="AI1605" s="228"/>
      <c r="AJ1605" s="228"/>
      <c r="AL1605" s="246"/>
      <c r="AS1605" s="228"/>
      <c r="AT1605" s="228"/>
      <c r="AU1605" s="228"/>
      <c r="AV1605" s="228"/>
      <c r="AW1605" s="228"/>
      <c r="AX1605" s="228"/>
      <c r="AY1605" s="228"/>
      <c r="AZ1605" s="228"/>
    </row>
    <row r="1606" spans="3:69" x14ac:dyDescent="0.2">
      <c r="C1606" s="14"/>
      <c r="D1606" s="14"/>
      <c r="AF1606" s="228"/>
      <c r="AG1606" s="228"/>
      <c r="AH1606" s="228"/>
      <c r="AI1606" s="228"/>
      <c r="AJ1606" s="228"/>
      <c r="AL1606" s="246"/>
      <c r="AS1606" s="228"/>
      <c r="AT1606" s="228"/>
      <c r="AU1606" s="228"/>
      <c r="AV1606" s="228"/>
      <c r="AW1606" s="228"/>
      <c r="AX1606" s="228"/>
      <c r="AY1606" s="228"/>
      <c r="AZ1606" s="228"/>
      <c r="BA1606" s="228"/>
      <c r="BC1606" s="228"/>
    </row>
    <row r="1607" spans="3:69" x14ac:dyDescent="0.2">
      <c r="C1607" s="14"/>
      <c r="D1607" s="14"/>
      <c r="AF1607" s="228"/>
      <c r="AG1607" s="228"/>
      <c r="AH1607" s="228"/>
      <c r="AI1607" s="228"/>
      <c r="AJ1607" s="228"/>
      <c r="AL1607" s="246"/>
      <c r="AS1607" s="228"/>
      <c r="AT1607" s="228"/>
      <c r="AU1607" s="228"/>
      <c r="AV1607" s="228"/>
      <c r="AW1607" s="228"/>
      <c r="AX1607" s="228"/>
      <c r="AY1607" s="228"/>
      <c r="AZ1607" s="228"/>
      <c r="BA1607" s="228"/>
    </row>
    <row r="1608" spans="3:69" x14ac:dyDescent="0.2">
      <c r="C1608" s="14"/>
      <c r="D1608" s="14"/>
      <c r="AF1608" s="228"/>
      <c r="AG1608" s="228"/>
      <c r="AH1608" s="228"/>
      <c r="AI1608" s="228"/>
      <c r="AJ1608" s="228"/>
      <c r="AL1608" s="246"/>
      <c r="AS1608" s="228"/>
      <c r="AT1608" s="228"/>
      <c r="AU1608" s="228"/>
      <c r="AV1608" s="228"/>
      <c r="AW1608" s="228"/>
      <c r="AX1608" s="228"/>
      <c r="AY1608" s="228"/>
      <c r="AZ1608" s="228"/>
    </row>
    <row r="1609" spans="3:69" x14ac:dyDescent="0.2">
      <c r="C1609" s="14"/>
      <c r="D1609" s="14"/>
      <c r="AF1609" s="228"/>
      <c r="AG1609" s="228"/>
      <c r="AH1609" s="228"/>
      <c r="AI1609" s="228"/>
      <c r="AJ1609" s="228"/>
      <c r="AL1609" s="246"/>
      <c r="AS1609" s="228"/>
      <c r="AT1609" s="228"/>
      <c r="AU1609" s="228"/>
      <c r="AV1609" s="228"/>
      <c r="AW1609" s="228"/>
      <c r="AX1609" s="228"/>
      <c r="AY1609" s="228"/>
      <c r="AZ1609" s="228"/>
    </row>
    <row r="1610" spans="3:69" x14ac:dyDescent="0.2">
      <c r="C1610" s="14"/>
      <c r="D1610" s="14"/>
      <c r="AF1610" s="228"/>
      <c r="AG1610" s="228"/>
      <c r="AH1610" s="228"/>
      <c r="AI1610" s="228"/>
      <c r="AJ1610" s="228"/>
      <c r="AL1610" s="246"/>
      <c r="AS1610" s="228"/>
      <c r="AT1610" s="228"/>
      <c r="AU1610" s="228"/>
      <c r="AV1610" s="228"/>
      <c r="AW1610" s="228"/>
      <c r="AX1610" s="228"/>
      <c r="AY1610" s="228"/>
      <c r="AZ1610" s="228"/>
      <c r="BA1610" s="228"/>
      <c r="BC1610" s="228"/>
      <c r="BD1610" s="228"/>
      <c r="BE1610" s="228"/>
      <c r="BF1610" s="228"/>
      <c r="BG1610" s="228"/>
      <c r="BH1610" s="228"/>
      <c r="BI1610" s="228"/>
      <c r="BJ1610" s="228"/>
      <c r="BK1610" s="228"/>
      <c r="BL1610" s="228"/>
      <c r="BM1610" s="228"/>
      <c r="BN1610" s="228"/>
      <c r="BO1610" s="228"/>
      <c r="BP1610" s="228"/>
      <c r="BQ1610" s="228"/>
    </row>
    <row r="1611" spans="3:69" x14ac:dyDescent="0.2">
      <c r="C1611" s="14"/>
      <c r="D1611" s="14"/>
      <c r="AF1611" s="228"/>
      <c r="AG1611" s="228"/>
      <c r="AH1611" s="228"/>
      <c r="AI1611" s="228"/>
      <c r="AJ1611" s="228"/>
      <c r="AL1611" s="246"/>
      <c r="AS1611" s="228"/>
      <c r="AT1611" s="228"/>
      <c r="AU1611" s="228"/>
      <c r="AV1611" s="228"/>
      <c r="AW1611" s="228"/>
      <c r="AX1611" s="228"/>
      <c r="AY1611" s="228"/>
      <c r="AZ1611" s="228"/>
      <c r="BA1611" s="228"/>
    </row>
    <row r="1612" spans="3:69" x14ac:dyDescent="0.2">
      <c r="C1612" s="14"/>
      <c r="D1612" s="14"/>
      <c r="AF1612" s="228"/>
      <c r="AG1612" s="228"/>
      <c r="AH1612" s="228"/>
      <c r="AI1612" s="228"/>
      <c r="AJ1612" s="228"/>
      <c r="AL1612" s="246"/>
      <c r="AS1612" s="228"/>
      <c r="AT1612" s="228"/>
      <c r="AU1612" s="228"/>
      <c r="AV1612" s="228"/>
      <c r="AW1612" s="228"/>
      <c r="AX1612" s="228"/>
      <c r="AY1612" s="228"/>
      <c r="AZ1612" s="228"/>
      <c r="BA1612" s="228"/>
    </row>
    <row r="1613" spans="3:69" x14ac:dyDescent="0.2">
      <c r="C1613" s="14"/>
      <c r="D1613" s="14"/>
      <c r="AF1613" s="228"/>
      <c r="AG1613" s="228"/>
      <c r="AH1613" s="228"/>
      <c r="AI1613" s="228"/>
      <c r="AJ1613" s="228"/>
      <c r="AL1613" s="246"/>
      <c r="AS1613" s="228"/>
      <c r="AT1613" s="228"/>
      <c r="AU1613" s="228"/>
      <c r="AV1613" s="228"/>
      <c r="AW1613" s="228"/>
      <c r="AX1613" s="228"/>
      <c r="AY1613" s="228"/>
      <c r="AZ1613" s="228"/>
      <c r="BA1613" s="228"/>
    </row>
    <row r="1614" spans="3:69" x14ac:dyDescent="0.2">
      <c r="C1614" s="14"/>
      <c r="D1614" s="14"/>
      <c r="AF1614" s="228"/>
      <c r="AG1614" s="228"/>
      <c r="AH1614" s="228"/>
      <c r="AI1614" s="228"/>
      <c r="AJ1614" s="228"/>
      <c r="AL1614" s="246"/>
      <c r="AS1614" s="228"/>
      <c r="AT1614" s="228"/>
      <c r="AU1614" s="228"/>
      <c r="AV1614" s="228"/>
      <c r="AW1614" s="228"/>
      <c r="AX1614" s="228"/>
      <c r="AY1614" s="228"/>
      <c r="AZ1614" s="228"/>
      <c r="BA1614" s="228"/>
      <c r="BC1614" s="228"/>
    </row>
    <row r="1615" spans="3:69" x14ac:dyDescent="0.2">
      <c r="C1615" s="14"/>
      <c r="D1615" s="14"/>
      <c r="AF1615" s="228"/>
      <c r="AG1615" s="228"/>
      <c r="AH1615" s="228"/>
      <c r="AI1615" s="228"/>
      <c r="AJ1615" s="228"/>
      <c r="AL1615" s="246"/>
      <c r="AS1615" s="228"/>
      <c r="AT1615" s="228"/>
      <c r="AU1615" s="228"/>
      <c r="AV1615" s="228"/>
      <c r="AW1615" s="228"/>
      <c r="AX1615" s="228"/>
      <c r="AY1615" s="228"/>
      <c r="AZ1615" s="228"/>
      <c r="BA1615" s="228"/>
    </row>
    <row r="1616" spans="3:69" x14ac:dyDescent="0.2">
      <c r="C1616" s="14"/>
      <c r="D1616" s="14"/>
      <c r="AF1616" s="228"/>
      <c r="AG1616" s="228"/>
      <c r="AH1616" s="228"/>
      <c r="AI1616" s="228"/>
      <c r="AJ1616" s="228"/>
      <c r="AL1616" s="246"/>
      <c r="AS1616" s="228"/>
      <c r="AT1616" s="228"/>
      <c r="AU1616" s="228"/>
      <c r="AV1616" s="228"/>
      <c r="AW1616" s="228"/>
      <c r="AX1616" s="228"/>
      <c r="AY1616" s="228"/>
      <c r="AZ1616" s="228"/>
      <c r="BA1616" s="228"/>
    </row>
    <row r="1617" spans="3:69" x14ac:dyDescent="0.2">
      <c r="C1617" s="14"/>
      <c r="D1617" s="14"/>
      <c r="AF1617" s="228"/>
      <c r="AG1617" s="228"/>
      <c r="AH1617" s="228"/>
      <c r="AI1617" s="228"/>
      <c r="AJ1617" s="228"/>
      <c r="AL1617" s="246"/>
      <c r="AS1617" s="228"/>
      <c r="AT1617" s="228"/>
      <c r="AU1617" s="228"/>
      <c r="AV1617" s="228"/>
      <c r="AW1617" s="228"/>
      <c r="AX1617" s="228"/>
      <c r="AY1617" s="228"/>
      <c r="AZ1617" s="228"/>
      <c r="BA1617" s="228"/>
      <c r="BB1617" s="228"/>
      <c r="BC1617" s="228"/>
      <c r="BD1617" s="228"/>
      <c r="BE1617" s="228"/>
      <c r="BF1617" s="228"/>
      <c r="BG1617" s="228"/>
      <c r="BH1617" s="228"/>
      <c r="BI1617" s="228"/>
      <c r="BJ1617" s="228"/>
      <c r="BK1617" s="228"/>
      <c r="BL1617" s="228"/>
      <c r="BM1617" s="228"/>
      <c r="BN1617" s="228"/>
      <c r="BO1617" s="228"/>
      <c r="BP1617" s="228"/>
      <c r="BQ1617" s="228"/>
    </row>
    <row r="1618" spans="3:69" x14ac:dyDescent="0.2">
      <c r="C1618" s="14"/>
      <c r="D1618" s="14"/>
      <c r="AF1618" s="228"/>
      <c r="AG1618" s="228"/>
      <c r="AH1618" s="228"/>
      <c r="AI1618" s="228"/>
      <c r="AJ1618" s="228"/>
      <c r="AL1618" s="246"/>
      <c r="AS1618" s="228"/>
      <c r="AT1618" s="228"/>
      <c r="AU1618" s="228"/>
      <c r="AV1618" s="228"/>
      <c r="AW1618" s="228"/>
      <c r="AX1618" s="228"/>
      <c r="AY1618" s="228"/>
      <c r="AZ1618" s="228"/>
      <c r="BA1618" s="228"/>
      <c r="BC1618" s="228"/>
      <c r="BD1618" s="228"/>
      <c r="BE1618" s="228"/>
      <c r="BF1618" s="228"/>
      <c r="BG1618" s="228"/>
      <c r="BH1618" s="228"/>
      <c r="BI1618" s="228"/>
      <c r="BJ1618" s="228"/>
      <c r="BK1618" s="228"/>
      <c r="BL1618" s="228"/>
      <c r="BM1618" s="228"/>
      <c r="BN1618" s="228"/>
      <c r="BO1618" s="228"/>
      <c r="BP1618" s="228"/>
      <c r="BQ1618" s="228"/>
    </row>
    <row r="1619" spans="3:69" x14ac:dyDescent="0.2">
      <c r="C1619" s="14"/>
      <c r="D1619" s="14"/>
      <c r="AF1619" s="228"/>
      <c r="AG1619" s="228"/>
      <c r="AH1619" s="228"/>
      <c r="AI1619" s="228"/>
      <c r="AJ1619" s="228"/>
      <c r="AL1619" s="246"/>
      <c r="AS1619" s="228"/>
      <c r="AT1619" s="228"/>
      <c r="AU1619" s="228"/>
      <c r="AV1619" s="228"/>
      <c r="AW1619" s="228"/>
      <c r="AX1619" s="228"/>
      <c r="AY1619" s="228"/>
      <c r="AZ1619" s="228"/>
      <c r="BA1619" s="228"/>
      <c r="BC1619" s="228"/>
    </row>
    <row r="1620" spans="3:69" x14ac:dyDescent="0.2">
      <c r="C1620" s="14"/>
      <c r="D1620" s="14"/>
      <c r="AF1620" s="228"/>
      <c r="AG1620" s="228"/>
      <c r="AH1620" s="228"/>
      <c r="AI1620" s="228"/>
      <c r="AJ1620" s="228"/>
      <c r="AL1620" s="246"/>
      <c r="AS1620" s="228"/>
      <c r="AT1620" s="228"/>
      <c r="AU1620" s="228"/>
      <c r="AV1620" s="228"/>
      <c r="AW1620" s="228"/>
      <c r="AX1620" s="228"/>
      <c r="AY1620" s="228"/>
      <c r="AZ1620" s="228"/>
      <c r="BA1620" s="228"/>
      <c r="BB1620" s="228"/>
      <c r="BC1620" s="228"/>
      <c r="BD1620" s="228"/>
      <c r="BE1620" s="228"/>
      <c r="BF1620" s="228"/>
      <c r="BG1620" s="228"/>
      <c r="BH1620" s="228"/>
      <c r="BI1620" s="228"/>
      <c r="BJ1620" s="228"/>
      <c r="BK1620" s="228"/>
      <c r="BL1620" s="228"/>
      <c r="BM1620" s="228"/>
      <c r="BN1620" s="228"/>
      <c r="BO1620" s="228"/>
      <c r="BP1620" s="228"/>
      <c r="BQ1620" s="228"/>
    </row>
    <row r="1621" spans="3:69" x14ac:dyDescent="0.2">
      <c r="C1621" s="14"/>
      <c r="D1621" s="14"/>
      <c r="AF1621" s="228"/>
      <c r="AG1621" s="228"/>
      <c r="AH1621" s="228"/>
      <c r="AI1621" s="228"/>
      <c r="AJ1621" s="228"/>
      <c r="AL1621" s="246"/>
      <c r="AS1621" s="228"/>
      <c r="AT1621" s="228"/>
      <c r="AU1621" s="228"/>
      <c r="AV1621" s="228"/>
      <c r="AW1621" s="228"/>
      <c r="AX1621" s="228"/>
      <c r="AY1621" s="228"/>
      <c r="AZ1621" s="228"/>
    </row>
    <row r="1622" spans="3:69" x14ac:dyDescent="0.2">
      <c r="C1622" s="14"/>
      <c r="D1622" s="14"/>
      <c r="AF1622" s="228"/>
      <c r="AG1622" s="228"/>
      <c r="AH1622" s="228"/>
      <c r="AI1622" s="228"/>
      <c r="AJ1622" s="228"/>
      <c r="AL1622" s="246"/>
      <c r="AS1622" s="228"/>
      <c r="AT1622" s="228"/>
      <c r="AU1622" s="228"/>
      <c r="AV1622" s="228"/>
      <c r="AW1622" s="228"/>
      <c r="AX1622" s="228"/>
      <c r="AY1622" s="228"/>
      <c r="AZ1622" s="228"/>
    </row>
    <row r="1623" spans="3:69" x14ac:dyDescent="0.2">
      <c r="C1623" s="14"/>
      <c r="D1623" s="14"/>
      <c r="AF1623" s="228"/>
      <c r="AG1623" s="228"/>
      <c r="AH1623" s="228"/>
      <c r="AI1623" s="228"/>
      <c r="AJ1623" s="228"/>
      <c r="AL1623" s="246"/>
      <c r="AS1623" s="228"/>
      <c r="AT1623" s="228"/>
      <c r="AU1623" s="228"/>
      <c r="AV1623" s="228"/>
      <c r="AW1623" s="228"/>
      <c r="AX1623" s="228"/>
      <c r="AY1623" s="228"/>
      <c r="AZ1623" s="228"/>
      <c r="BA1623" s="228"/>
      <c r="BC1623" s="228"/>
      <c r="BD1623" s="228"/>
      <c r="BE1623" s="228"/>
      <c r="BF1623" s="228"/>
      <c r="BG1623" s="228"/>
      <c r="BH1623" s="228"/>
      <c r="BI1623" s="228"/>
      <c r="BJ1623" s="228"/>
      <c r="BK1623" s="228"/>
      <c r="BL1623" s="228"/>
      <c r="BM1623" s="228"/>
      <c r="BN1623" s="228"/>
      <c r="BO1623" s="228"/>
      <c r="BP1623" s="228"/>
      <c r="BQ1623" s="228"/>
    </row>
    <row r="1624" spans="3:69" x14ac:dyDescent="0.2">
      <c r="C1624" s="14"/>
      <c r="D1624" s="14"/>
      <c r="AF1624" s="228"/>
      <c r="AG1624" s="228"/>
      <c r="AH1624" s="228"/>
      <c r="AI1624" s="228"/>
      <c r="AJ1624" s="228"/>
      <c r="AL1624" s="246"/>
      <c r="AS1624" s="228"/>
      <c r="AT1624" s="228"/>
      <c r="AU1624" s="228"/>
      <c r="AV1624" s="228"/>
      <c r="AW1624" s="228"/>
      <c r="AX1624" s="228"/>
      <c r="AY1624" s="228"/>
      <c r="AZ1624" s="228"/>
      <c r="BA1624" s="228"/>
    </row>
    <row r="1625" spans="3:69" x14ac:dyDescent="0.2">
      <c r="C1625" s="14"/>
      <c r="D1625" s="14"/>
      <c r="AF1625" s="228"/>
      <c r="AG1625" s="228"/>
      <c r="AH1625" s="228"/>
      <c r="AI1625" s="228"/>
      <c r="AJ1625" s="228"/>
      <c r="AL1625" s="246"/>
      <c r="AS1625" s="228"/>
      <c r="AT1625" s="228"/>
      <c r="AU1625" s="228"/>
      <c r="AV1625" s="228"/>
      <c r="AW1625" s="228"/>
      <c r="AX1625" s="228"/>
      <c r="AY1625" s="228"/>
      <c r="AZ1625" s="228"/>
      <c r="BA1625" s="228"/>
      <c r="BB1625" s="228"/>
      <c r="BC1625" s="228"/>
      <c r="BD1625" s="228"/>
      <c r="BE1625" s="228"/>
      <c r="BF1625" s="228"/>
      <c r="BG1625" s="228"/>
      <c r="BH1625" s="228"/>
      <c r="BI1625" s="228"/>
      <c r="BJ1625" s="228"/>
      <c r="BK1625" s="228"/>
      <c r="BL1625" s="228"/>
      <c r="BM1625" s="228"/>
      <c r="BN1625" s="228"/>
      <c r="BO1625" s="228"/>
      <c r="BP1625" s="228"/>
      <c r="BQ1625" s="228"/>
    </row>
    <row r="1626" spans="3:69" x14ac:dyDescent="0.2">
      <c r="C1626" s="14"/>
      <c r="D1626" s="14"/>
      <c r="AF1626" s="228"/>
      <c r="AG1626" s="228"/>
      <c r="AH1626" s="228"/>
      <c r="AI1626" s="228"/>
      <c r="AJ1626" s="228"/>
      <c r="AL1626" s="246"/>
      <c r="AS1626" s="228"/>
      <c r="AT1626" s="228"/>
      <c r="AU1626" s="228"/>
      <c r="AV1626" s="228"/>
      <c r="AW1626" s="228"/>
      <c r="AX1626" s="228"/>
      <c r="AY1626" s="228"/>
      <c r="AZ1626" s="228"/>
    </row>
    <row r="1627" spans="3:69" x14ac:dyDescent="0.2">
      <c r="C1627" s="14"/>
      <c r="D1627" s="14"/>
      <c r="AF1627" s="228"/>
      <c r="AG1627" s="228"/>
      <c r="AH1627" s="228"/>
      <c r="AI1627" s="228"/>
      <c r="AJ1627" s="228"/>
      <c r="AL1627" s="246"/>
      <c r="AS1627" s="228"/>
      <c r="AT1627" s="228"/>
      <c r="AU1627" s="228"/>
      <c r="AV1627" s="228"/>
      <c r="AW1627" s="228"/>
      <c r="AX1627" s="228"/>
      <c r="AY1627" s="228"/>
      <c r="AZ1627" s="228"/>
      <c r="BA1627" s="228"/>
      <c r="BB1627" s="228"/>
      <c r="BC1627" s="228"/>
      <c r="BD1627" s="228"/>
      <c r="BE1627" s="228"/>
      <c r="BF1627" s="228"/>
      <c r="BG1627" s="228"/>
      <c r="BH1627" s="228"/>
      <c r="BI1627" s="228"/>
      <c r="BJ1627" s="228"/>
      <c r="BK1627" s="228"/>
      <c r="BL1627" s="228"/>
      <c r="BM1627" s="228"/>
      <c r="BN1627" s="228"/>
      <c r="BO1627" s="228"/>
      <c r="BP1627" s="228"/>
      <c r="BQ1627" s="228"/>
    </row>
    <row r="1628" spans="3:69" x14ac:dyDescent="0.2">
      <c r="C1628" s="14"/>
      <c r="D1628" s="14"/>
      <c r="AF1628" s="228"/>
      <c r="AG1628" s="228"/>
      <c r="AH1628" s="228"/>
      <c r="AI1628" s="228"/>
      <c r="AJ1628" s="228"/>
      <c r="AL1628" s="246"/>
      <c r="AS1628" s="228"/>
      <c r="AT1628" s="228"/>
      <c r="AU1628" s="228"/>
      <c r="AV1628" s="228"/>
      <c r="AW1628" s="228"/>
      <c r="AX1628" s="228"/>
      <c r="AY1628" s="228"/>
      <c r="AZ1628" s="228"/>
    </row>
    <row r="1629" spans="3:69" x14ac:dyDescent="0.2">
      <c r="C1629" s="14"/>
      <c r="D1629" s="14"/>
      <c r="AF1629" s="228"/>
      <c r="AG1629" s="228"/>
      <c r="AH1629" s="228"/>
      <c r="AI1629" s="228"/>
      <c r="AJ1629" s="228"/>
      <c r="AL1629" s="246"/>
      <c r="AS1629" s="228"/>
      <c r="AT1629" s="228"/>
      <c r="AU1629" s="228"/>
      <c r="AV1629" s="228"/>
      <c r="AW1629" s="228"/>
      <c r="AX1629" s="228"/>
      <c r="AY1629" s="228"/>
      <c r="AZ1629" s="228"/>
    </row>
    <row r="1630" spans="3:69" x14ac:dyDescent="0.2">
      <c r="C1630" s="14"/>
      <c r="D1630" s="14"/>
      <c r="AF1630" s="228"/>
      <c r="AG1630" s="228"/>
      <c r="AH1630" s="228"/>
      <c r="AI1630" s="228"/>
      <c r="AJ1630" s="228"/>
      <c r="AL1630" s="246"/>
      <c r="AS1630" s="228"/>
      <c r="AT1630" s="228"/>
      <c r="AU1630" s="228"/>
      <c r="AV1630" s="228"/>
      <c r="AW1630" s="228"/>
      <c r="AX1630" s="228"/>
      <c r="AY1630" s="228"/>
      <c r="AZ1630" s="228"/>
    </row>
    <row r="1631" spans="3:69" x14ac:dyDescent="0.2">
      <c r="C1631" s="14"/>
      <c r="D1631" s="14"/>
      <c r="AF1631" s="228"/>
      <c r="AG1631" s="228"/>
      <c r="AH1631" s="228"/>
      <c r="AI1631" s="228"/>
      <c r="AJ1631" s="228"/>
      <c r="AL1631" s="246"/>
      <c r="AS1631" s="228"/>
      <c r="AT1631" s="228"/>
      <c r="AU1631" s="228"/>
      <c r="AV1631" s="228"/>
      <c r="AW1631" s="228"/>
      <c r="AX1631" s="228"/>
      <c r="AY1631" s="228"/>
      <c r="AZ1631" s="228"/>
    </row>
    <row r="1632" spans="3:69" x14ac:dyDescent="0.2">
      <c r="C1632" s="14"/>
      <c r="D1632" s="14"/>
      <c r="AF1632" s="228"/>
      <c r="AG1632" s="228"/>
      <c r="AH1632" s="228"/>
      <c r="AI1632" s="228"/>
      <c r="AJ1632" s="228"/>
      <c r="AL1632" s="246"/>
      <c r="AS1632" s="228"/>
      <c r="AT1632" s="228"/>
      <c r="AU1632" s="228"/>
      <c r="AV1632" s="228"/>
      <c r="AW1632" s="228"/>
      <c r="AX1632" s="228"/>
      <c r="AY1632" s="228"/>
      <c r="AZ1632" s="228"/>
    </row>
    <row r="1633" spans="3:69" x14ac:dyDescent="0.2">
      <c r="C1633" s="14"/>
      <c r="D1633" s="14"/>
      <c r="AF1633" s="228"/>
      <c r="AG1633" s="228"/>
      <c r="AH1633" s="228"/>
      <c r="AI1633" s="228"/>
      <c r="AJ1633" s="228"/>
      <c r="AL1633" s="246"/>
      <c r="AS1633" s="228"/>
      <c r="AT1633" s="228"/>
      <c r="AU1633" s="228"/>
      <c r="AV1633" s="228"/>
      <c r="AW1633" s="228"/>
      <c r="AX1633" s="228"/>
      <c r="AY1633" s="228"/>
      <c r="AZ1633" s="228"/>
      <c r="BA1633" s="228"/>
      <c r="BC1633" s="228"/>
    </row>
    <row r="1634" spans="3:69" x14ac:dyDescent="0.2">
      <c r="C1634" s="14"/>
      <c r="D1634" s="14"/>
      <c r="AF1634" s="228"/>
      <c r="AG1634" s="228"/>
      <c r="AH1634" s="228"/>
      <c r="AI1634" s="228"/>
      <c r="AJ1634" s="228"/>
      <c r="AL1634" s="246"/>
      <c r="AS1634" s="228"/>
      <c r="AT1634" s="228"/>
      <c r="AU1634" s="228"/>
      <c r="AV1634" s="228"/>
      <c r="AW1634" s="228"/>
      <c r="AX1634" s="228"/>
      <c r="AY1634" s="228"/>
      <c r="AZ1634" s="228"/>
      <c r="BA1634" s="228"/>
      <c r="BC1634" s="228"/>
    </row>
    <row r="1635" spans="3:69" x14ac:dyDescent="0.2">
      <c r="C1635" s="14"/>
      <c r="D1635" s="14"/>
      <c r="AF1635" s="228"/>
      <c r="AG1635" s="228"/>
      <c r="AH1635" s="228"/>
      <c r="AI1635" s="228"/>
      <c r="AJ1635" s="228"/>
      <c r="AL1635" s="246"/>
      <c r="AS1635" s="228"/>
      <c r="AT1635" s="228"/>
      <c r="AU1635" s="228"/>
      <c r="AV1635" s="228"/>
      <c r="AW1635" s="228"/>
      <c r="AX1635" s="228"/>
      <c r="AY1635" s="228"/>
      <c r="AZ1635" s="228"/>
      <c r="BA1635" s="228"/>
      <c r="BB1635" s="228"/>
      <c r="BC1635" s="228"/>
      <c r="BD1635" s="228"/>
      <c r="BE1635" s="228"/>
      <c r="BF1635" s="228"/>
      <c r="BG1635" s="228"/>
      <c r="BH1635" s="228"/>
      <c r="BI1635" s="228"/>
      <c r="BJ1635" s="228"/>
      <c r="BK1635" s="228"/>
      <c r="BL1635" s="228"/>
      <c r="BM1635" s="228"/>
      <c r="BN1635" s="228"/>
      <c r="BO1635" s="228"/>
      <c r="BP1635" s="228"/>
      <c r="BQ1635" s="228"/>
    </row>
    <row r="1636" spans="3:69" x14ac:dyDescent="0.2">
      <c r="C1636" s="14"/>
      <c r="D1636" s="14"/>
      <c r="AF1636" s="228"/>
      <c r="AG1636" s="228"/>
      <c r="AH1636" s="228"/>
      <c r="AI1636" s="228"/>
      <c r="AJ1636" s="228"/>
      <c r="AL1636" s="246"/>
      <c r="AS1636" s="228"/>
      <c r="AT1636" s="228"/>
      <c r="AU1636" s="228"/>
      <c r="AV1636" s="228"/>
      <c r="AW1636" s="228"/>
      <c r="AX1636" s="228"/>
      <c r="AY1636" s="228"/>
      <c r="AZ1636" s="228"/>
    </row>
    <row r="1637" spans="3:69" x14ac:dyDescent="0.2">
      <c r="C1637" s="14"/>
      <c r="D1637" s="14"/>
      <c r="AF1637" s="228"/>
      <c r="AG1637" s="228"/>
      <c r="AH1637" s="228"/>
      <c r="AI1637" s="228"/>
      <c r="AJ1637" s="228"/>
      <c r="AL1637" s="246"/>
      <c r="AS1637" s="228"/>
      <c r="AT1637" s="228"/>
      <c r="AU1637" s="228"/>
      <c r="AV1637" s="228"/>
      <c r="AW1637" s="228"/>
      <c r="AX1637" s="228"/>
      <c r="AY1637" s="228"/>
      <c r="AZ1637" s="228"/>
      <c r="BA1637" s="228"/>
      <c r="BC1637" s="228"/>
      <c r="BD1637" s="228"/>
      <c r="BE1637" s="228"/>
      <c r="BF1637" s="228"/>
      <c r="BG1637" s="228"/>
      <c r="BH1637" s="228"/>
      <c r="BI1637" s="228"/>
      <c r="BJ1637" s="228"/>
      <c r="BK1637" s="228"/>
      <c r="BL1637" s="228"/>
      <c r="BM1637" s="228"/>
      <c r="BN1637" s="228"/>
      <c r="BO1637" s="228"/>
      <c r="BP1637" s="228"/>
      <c r="BQ1637" s="228"/>
    </row>
    <row r="1638" spans="3:69" x14ac:dyDescent="0.2">
      <c r="C1638" s="14"/>
      <c r="D1638" s="14"/>
      <c r="AF1638" s="228"/>
      <c r="AG1638" s="228"/>
      <c r="AH1638" s="228"/>
      <c r="AI1638" s="228"/>
      <c r="AJ1638" s="228"/>
      <c r="AL1638" s="246"/>
      <c r="AS1638" s="228"/>
      <c r="AT1638" s="228"/>
      <c r="AU1638" s="228"/>
      <c r="AV1638" s="228"/>
      <c r="AW1638" s="228"/>
      <c r="AX1638" s="228"/>
      <c r="AY1638" s="228"/>
      <c r="AZ1638" s="228"/>
      <c r="BA1638" s="4"/>
    </row>
    <row r="1639" spans="3:69" x14ac:dyDescent="0.2">
      <c r="C1639" s="14"/>
      <c r="D1639" s="14"/>
      <c r="AF1639" s="228"/>
      <c r="AG1639" s="228"/>
      <c r="AH1639" s="228"/>
      <c r="AI1639" s="228"/>
      <c r="AJ1639" s="228"/>
      <c r="AL1639" s="246"/>
      <c r="AS1639" s="228"/>
      <c r="AT1639" s="228"/>
      <c r="AU1639" s="228"/>
      <c r="AV1639" s="228"/>
      <c r="AW1639" s="228"/>
      <c r="AX1639" s="228"/>
      <c r="AY1639" s="228"/>
      <c r="AZ1639" s="228"/>
      <c r="BA1639" s="228"/>
    </row>
    <row r="1640" spans="3:69" x14ac:dyDescent="0.2">
      <c r="C1640" s="14"/>
      <c r="D1640" s="14"/>
      <c r="AF1640" s="228"/>
      <c r="AG1640" s="228"/>
      <c r="AH1640" s="228"/>
      <c r="AI1640" s="228"/>
      <c r="AJ1640" s="228"/>
      <c r="AL1640" s="246"/>
      <c r="AS1640" s="228"/>
      <c r="AT1640" s="228"/>
      <c r="AU1640" s="228"/>
      <c r="AV1640" s="228"/>
      <c r="AW1640" s="228"/>
      <c r="AX1640" s="228"/>
      <c r="AY1640" s="228"/>
      <c r="AZ1640" s="228"/>
      <c r="BA1640" s="228"/>
      <c r="BC1640" s="228"/>
      <c r="BD1640" s="228"/>
      <c r="BE1640" s="228"/>
      <c r="BF1640" s="228"/>
      <c r="BG1640" s="228"/>
      <c r="BH1640" s="228"/>
      <c r="BI1640" s="228"/>
      <c r="BJ1640" s="228"/>
      <c r="BK1640" s="228"/>
      <c r="BL1640" s="228"/>
      <c r="BM1640" s="228"/>
      <c r="BN1640" s="228"/>
      <c r="BO1640" s="228"/>
      <c r="BP1640" s="228"/>
      <c r="BQ1640" s="228"/>
    </row>
    <row r="1641" spans="3:69" x14ac:dyDescent="0.2">
      <c r="C1641" s="14"/>
      <c r="D1641" s="14"/>
      <c r="AF1641" s="228"/>
      <c r="AG1641" s="228"/>
      <c r="AH1641" s="228"/>
      <c r="AI1641" s="228"/>
      <c r="AJ1641" s="228"/>
      <c r="AL1641" s="246"/>
      <c r="AS1641" s="228"/>
      <c r="AT1641" s="228"/>
      <c r="AU1641" s="228"/>
      <c r="AV1641" s="228"/>
      <c r="AW1641" s="228"/>
      <c r="AX1641" s="228"/>
      <c r="AY1641" s="228"/>
      <c r="AZ1641" s="228"/>
      <c r="BA1641" s="228"/>
    </row>
    <row r="1642" spans="3:69" x14ac:dyDescent="0.2">
      <c r="C1642" s="14"/>
      <c r="D1642" s="14"/>
      <c r="AF1642" s="228"/>
      <c r="AG1642" s="228"/>
      <c r="AH1642" s="228"/>
      <c r="AI1642" s="228"/>
      <c r="AJ1642" s="228"/>
      <c r="AL1642" s="246"/>
      <c r="AS1642" s="228"/>
      <c r="AT1642" s="228"/>
      <c r="AU1642" s="228"/>
      <c r="AV1642" s="228"/>
      <c r="AW1642" s="228"/>
      <c r="AX1642" s="228"/>
      <c r="AY1642" s="228"/>
      <c r="AZ1642" s="228"/>
      <c r="BA1642" s="228"/>
    </row>
    <row r="1643" spans="3:69" x14ac:dyDescent="0.2">
      <c r="C1643" s="14"/>
      <c r="D1643" s="14"/>
      <c r="AF1643" s="228"/>
      <c r="AG1643" s="228"/>
      <c r="AH1643" s="228"/>
      <c r="AI1643" s="228"/>
      <c r="AJ1643" s="228"/>
      <c r="AL1643" s="246"/>
      <c r="AS1643" s="228"/>
      <c r="AT1643" s="228"/>
      <c r="AU1643" s="228"/>
      <c r="AV1643" s="228"/>
      <c r="AW1643" s="228"/>
      <c r="AX1643" s="228"/>
      <c r="AY1643" s="228"/>
      <c r="AZ1643" s="228"/>
    </row>
    <row r="1644" spans="3:69" x14ac:dyDescent="0.2">
      <c r="C1644" s="14"/>
      <c r="D1644" s="14"/>
      <c r="AF1644" s="228"/>
      <c r="AG1644" s="228"/>
      <c r="AH1644" s="228"/>
      <c r="AI1644" s="228"/>
      <c r="AJ1644" s="228"/>
      <c r="AL1644" s="246"/>
      <c r="AS1644" s="228"/>
      <c r="AT1644" s="228"/>
      <c r="AU1644" s="228"/>
      <c r="AV1644" s="228"/>
      <c r="AW1644" s="228"/>
      <c r="AX1644" s="228"/>
      <c r="AY1644" s="228"/>
      <c r="AZ1644" s="228"/>
    </row>
    <row r="1645" spans="3:69" x14ac:dyDescent="0.2">
      <c r="C1645" s="14"/>
      <c r="D1645" s="14"/>
      <c r="AF1645" s="228"/>
      <c r="AG1645" s="228"/>
      <c r="AH1645" s="228"/>
      <c r="AI1645" s="228"/>
      <c r="AJ1645" s="228"/>
      <c r="AL1645" s="246"/>
      <c r="AS1645" s="228"/>
      <c r="AT1645" s="228"/>
      <c r="AU1645" s="228"/>
      <c r="AV1645" s="228"/>
      <c r="AW1645" s="228"/>
      <c r="AX1645" s="228"/>
      <c r="AY1645" s="228"/>
      <c r="AZ1645" s="228"/>
    </row>
    <row r="1646" spans="3:69" x14ac:dyDescent="0.2">
      <c r="C1646" s="14"/>
      <c r="D1646" s="14"/>
      <c r="AF1646" s="228"/>
      <c r="AG1646" s="228"/>
      <c r="AH1646" s="228"/>
      <c r="AI1646" s="228"/>
      <c r="AJ1646" s="228"/>
      <c r="AL1646" s="246"/>
      <c r="AS1646" s="228"/>
      <c r="AT1646" s="228"/>
      <c r="AU1646" s="228"/>
      <c r="AV1646" s="228"/>
      <c r="AW1646" s="228"/>
      <c r="AX1646" s="228"/>
      <c r="AY1646" s="228"/>
      <c r="AZ1646" s="228"/>
    </row>
    <row r="1647" spans="3:69" x14ac:dyDescent="0.2">
      <c r="C1647" s="14"/>
      <c r="D1647" s="14"/>
      <c r="AF1647" s="228"/>
      <c r="AG1647" s="228"/>
      <c r="AH1647" s="228"/>
      <c r="AI1647" s="228"/>
      <c r="AJ1647" s="228"/>
      <c r="AL1647" s="246"/>
      <c r="AS1647" s="228"/>
      <c r="AT1647" s="228"/>
      <c r="AU1647" s="228"/>
      <c r="AV1647" s="228"/>
      <c r="AW1647" s="228"/>
      <c r="AX1647" s="228"/>
      <c r="AY1647" s="228"/>
      <c r="AZ1647" s="228"/>
    </row>
    <row r="1648" spans="3:69" x14ac:dyDescent="0.2">
      <c r="C1648" s="14"/>
      <c r="D1648" s="14"/>
      <c r="AF1648" s="228"/>
      <c r="AG1648" s="228"/>
      <c r="AH1648" s="228"/>
      <c r="AI1648" s="228"/>
      <c r="AJ1648" s="228"/>
      <c r="AL1648" s="246"/>
      <c r="AS1648" s="228"/>
      <c r="AT1648" s="228"/>
      <c r="AU1648" s="228"/>
      <c r="AV1648" s="228"/>
      <c r="AW1648" s="228"/>
      <c r="AX1648" s="228"/>
      <c r="AY1648" s="228"/>
      <c r="AZ1648" s="228"/>
    </row>
    <row r="1649" spans="3:69" x14ac:dyDescent="0.2">
      <c r="C1649" s="14"/>
      <c r="D1649" s="14"/>
      <c r="AF1649" s="228"/>
      <c r="AG1649" s="228"/>
      <c r="AH1649" s="228"/>
      <c r="AI1649" s="228"/>
      <c r="AJ1649" s="228"/>
      <c r="AL1649" s="246"/>
      <c r="AS1649" s="228"/>
      <c r="AT1649" s="228"/>
      <c r="AU1649" s="228"/>
      <c r="AV1649" s="228"/>
      <c r="AW1649" s="228"/>
      <c r="AX1649" s="228"/>
      <c r="AY1649" s="228"/>
      <c r="AZ1649" s="228"/>
    </row>
    <row r="1650" spans="3:69" x14ac:dyDescent="0.2">
      <c r="C1650" s="14"/>
      <c r="D1650" s="14"/>
      <c r="AF1650" s="228"/>
      <c r="AG1650" s="228"/>
      <c r="AH1650" s="228"/>
      <c r="AI1650" s="228"/>
      <c r="AJ1650" s="228"/>
      <c r="AL1650" s="246"/>
      <c r="AS1650" s="228"/>
      <c r="AT1650" s="228"/>
      <c r="AU1650" s="228"/>
      <c r="AV1650" s="228"/>
      <c r="AW1650" s="228"/>
      <c r="AX1650" s="228"/>
      <c r="AY1650" s="228"/>
      <c r="AZ1650" s="228"/>
      <c r="BA1650" s="228"/>
    </row>
    <row r="1651" spans="3:69" x14ac:dyDescent="0.2">
      <c r="C1651" s="14"/>
      <c r="D1651" s="14"/>
      <c r="AF1651" s="228"/>
      <c r="AG1651" s="228"/>
      <c r="AH1651" s="228"/>
      <c r="AI1651" s="228"/>
      <c r="AJ1651" s="228"/>
      <c r="AL1651" s="246"/>
      <c r="AS1651" s="228"/>
      <c r="AT1651" s="228"/>
      <c r="AU1651" s="228"/>
      <c r="AV1651" s="228"/>
      <c r="AW1651" s="228"/>
      <c r="AX1651" s="228"/>
      <c r="AY1651" s="228"/>
      <c r="AZ1651" s="228"/>
      <c r="BA1651" s="228"/>
      <c r="BB1651" s="228"/>
      <c r="BC1651" s="228"/>
      <c r="BD1651" s="228"/>
      <c r="BE1651" s="228"/>
      <c r="BF1651" s="228"/>
      <c r="BG1651" s="228"/>
      <c r="BH1651" s="228"/>
      <c r="BI1651" s="228"/>
      <c r="BJ1651" s="228"/>
      <c r="BK1651" s="228"/>
      <c r="BL1651" s="228"/>
      <c r="BM1651" s="228"/>
      <c r="BN1651" s="228"/>
      <c r="BO1651" s="228"/>
      <c r="BP1651" s="228"/>
      <c r="BQ1651" s="228"/>
    </row>
    <row r="1652" spans="3:69" x14ac:dyDescent="0.2">
      <c r="C1652" s="14"/>
      <c r="D1652" s="14"/>
      <c r="AF1652" s="228"/>
      <c r="AG1652" s="228"/>
      <c r="AH1652" s="228"/>
      <c r="AI1652" s="228"/>
      <c r="AJ1652" s="228"/>
      <c r="AL1652" s="246"/>
      <c r="AS1652" s="228"/>
      <c r="AT1652" s="228"/>
      <c r="AU1652" s="228"/>
      <c r="AV1652" s="228"/>
      <c r="AW1652" s="228"/>
      <c r="AX1652" s="228"/>
      <c r="AY1652" s="228"/>
      <c r="AZ1652" s="228"/>
    </row>
    <row r="1653" spans="3:69" x14ac:dyDescent="0.2">
      <c r="C1653" s="14"/>
      <c r="D1653" s="14"/>
      <c r="AF1653" s="228"/>
      <c r="AG1653" s="228"/>
      <c r="AH1653" s="228"/>
      <c r="AI1653" s="228"/>
      <c r="AJ1653" s="228"/>
      <c r="AL1653" s="246"/>
      <c r="AS1653" s="228"/>
      <c r="AT1653" s="228"/>
      <c r="AU1653" s="228"/>
      <c r="AV1653" s="228"/>
      <c r="AW1653" s="228"/>
      <c r="AX1653" s="228"/>
      <c r="AY1653" s="228"/>
      <c r="AZ1653" s="228"/>
    </row>
    <row r="1654" spans="3:69" x14ac:dyDescent="0.2">
      <c r="C1654" s="14"/>
      <c r="D1654" s="14"/>
      <c r="AF1654" s="228"/>
      <c r="AG1654" s="228"/>
      <c r="AH1654" s="228"/>
      <c r="AI1654" s="228"/>
      <c r="AJ1654" s="228"/>
      <c r="AL1654" s="246"/>
      <c r="AS1654" s="228"/>
      <c r="AT1654" s="228"/>
      <c r="AU1654" s="228"/>
      <c r="AV1654" s="228"/>
      <c r="AW1654" s="228"/>
      <c r="AX1654" s="228"/>
      <c r="AY1654" s="228"/>
      <c r="AZ1654" s="228"/>
    </row>
    <row r="1655" spans="3:69" x14ac:dyDescent="0.2">
      <c r="C1655" s="14"/>
      <c r="D1655" s="14"/>
      <c r="AF1655" s="228"/>
      <c r="AG1655" s="228"/>
      <c r="AH1655" s="228"/>
      <c r="AI1655" s="228"/>
      <c r="AJ1655" s="228"/>
      <c r="AL1655" s="246"/>
      <c r="AS1655" s="228"/>
      <c r="AT1655" s="228"/>
      <c r="AU1655" s="228"/>
      <c r="AV1655" s="228"/>
      <c r="AW1655" s="228"/>
      <c r="AX1655" s="228"/>
      <c r="AY1655" s="228"/>
      <c r="AZ1655" s="228"/>
    </row>
    <row r="1656" spans="3:69" x14ac:dyDescent="0.2">
      <c r="C1656" s="14"/>
      <c r="D1656" s="14"/>
      <c r="AF1656" s="228"/>
      <c r="AG1656" s="228"/>
      <c r="AH1656" s="228"/>
      <c r="AI1656" s="228"/>
      <c r="AJ1656" s="228"/>
      <c r="AL1656" s="246"/>
      <c r="AS1656" s="228"/>
      <c r="AT1656" s="228"/>
      <c r="AU1656" s="228"/>
      <c r="AV1656" s="228"/>
      <c r="AW1656" s="228"/>
      <c r="AX1656" s="228"/>
      <c r="AY1656" s="228"/>
      <c r="AZ1656" s="228"/>
      <c r="BA1656" s="228"/>
      <c r="BB1656" s="228"/>
      <c r="BC1656" s="228"/>
      <c r="BD1656" s="228"/>
      <c r="BE1656" s="228"/>
      <c r="BF1656" s="228"/>
      <c r="BG1656" s="228"/>
      <c r="BH1656" s="228"/>
      <c r="BI1656" s="228"/>
      <c r="BJ1656" s="228"/>
      <c r="BK1656" s="228"/>
      <c r="BL1656" s="228"/>
      <c r="BM1656" s="228"/>
      <c r="BN1656" s="228"/>
      <c r="BO1656" s="228"/>
      <c r="BP1656" s="228"/>
      <c r="BQ1656" s="228"/>
    </row>
    <row r="1657" spans="3:69" x14ac:dyDescent="0.2">
      <c r="C1657" s="14"/>
      <c r="D1657" s="14"/>
      <c r="AF1657" s="228"/>
      <c r="AG1657" s="228"/>
      <c r="AH1657" s="228"/>
      <c r="AI1657" s="228"/>
      <c r="AJ1657" s="228"/>
      <c r="AL1657" s="246"/>
      <c r="AS1657" s="228"/>
      <c r="AT1657" s="228"/>
      <c r="AU1657" s="228"/>
      <c r="AV1657" s="228"/>
      <c r="AW1657" s="228"/>
      <c r="AX1657" s="228"/>
      <c r="AY1657" s="228"/>
      <c r="AZ1657" s="228"/>
    </row>
    <row r="1658" spans="3:69" x14ac:dyDescent="0.2">
      <c r="C1658" s="14"/>
      <c r="D1658" s="14"/>
      <c r="AF1658" s="228"/>
      <c r="AG1658" s="228"/>
      <c r="AH1658" s="228"/>
      <c r="AI1658" s="228"/>
      <c r="AJ1658" s="228"/>
      <c r="AL1658" s="246"/>
      <c r="AS1658" s="228"/>
      <c r="AT1658" s="228"/>
      <c r="AU1658" s="228"/>
      <c r="AV1658" s="228"/>
      <c r="AW1658" s="228"/>
      <c r="AX1658" s="228"/>
      <c r="AY1658" s="228"/>
      <c r="AZ1658" s="228"/>
    </row>
    <row r="1659" spans="3:69" x14ac:dyDescent="0.2">
      <c r="C1659" s="14"/>
      <c r="D1659" s="14"/>
      <c r="AF1659" s="228"/>
      <c r="AG1659" s="228"/>
      <c r="AH1659" s="228"/>
      <c r="AI1659" s="228"/>
      <c r="AJ1659" s="228"/>
      <c r="AL1659" s="246"/>
      <c r="AS1659" s="228"/>
      <c r="AT1659" s="228"/>
      <c r="AU1659" s="228"/>
      <c r="AV1659" s="228"/>
      <c r="AW1659" s="228"/>
      <c r="AX1659" s="228"/>
      <c r="AY1659" s="228"/>
      <c r="AZ1659" s="228"/>
      <c r="BA1659" s="228"/>
      <c r="BC1659" s="228"/>
    </row>
    <row r="1660" spans="3:69" x14ac:dyDescent="0.2">
      <c r="C1660" s="14"/>
      <c r="D1660" s="14"/>
      <c r="AF1660" s="228"/>
      <c r="AG1660" s="228"/>
      <c r="AH1660" s="228"/>
      <c r="AI1660" s="228"/>
      <c r="AJ1660" s="228"/>
      <c r="AL1660" s="246"/>
      <c r="AS1660" s="228"/>
      <c r="AT1660" s="228"/>
      <c r="AU1660" s="228"/>
      <c r="AV1660" s="228"/>
      <c r="AW1660" s="228"/>
      <c r="AX1660" s="228"/>
      <c r="AY1660" s="228"/>
      <c r="AZ1660" s="228"/>
      <c r="BA1660" s="228"/>
      <c r="BC1660" s="228"/>
      <c r="BD1660" s="228"/>
      <c r="BE1660" s="228"/>
      <c r="BF1660" s="228"/>
      <c r="BG1660" s="228"/>
      <c r="BH1660" s="228"/>
      <c r="BI1660" s="228"/>
      <c r="BJ1660" s="228"/>
      <c r="BK1660" s="228"/>
      <c r="BL1660" s="228"/>
      <c r="BM1660" s="228"/>
      <c r="BN1660" s="228"/>
      <c r="BO1660" s="228"/>
      <c r="BP1660" s="228"/>
      <c r="BQ1660" s="228"/>
    </row>
    <row r="1661" spans="3:69" x14ac:dyDescent="0.2">
      <c r="C1661" s="14"/>
      <c r="D1661" s="14"/>
      <c r="AF1661" s="228"/>
      <c r="AG1661" s="228"/>
      <c r="AH1661" s="228"/>
      <c r="AI1661" s="228"/>
      <c r="AJ1661" s="228"/>
      <c r="AL1661" s="246"/>
      <c r="AS1661" s="228"/>
      <c r="AT1661" s="228"/>
      <c r="AU1661" s="228"/>
      <c r="AV1661" s="228"/>
      <c r="AW1661" s="228"/>
      <c r="AX1661" s="228"/>
      <c r="AY1661" s="228"/>
      <c r="AZ1661" s="228"/>
      <c r="BA1661" s="228"/>
      <c r="BB1661" s="228"/>
      <c r="BC1661" s="228"/>
      <c r="BD1661" s="228"/>
      <c r="BE1661" s="228"/>
      <c r="BF1661" s="228"/>
      <c r="BG1661" s="228"/>
      <c r="BH1661" s="228"/>
      <c r="BI1661" s="228"/>
      <c r="BJ1661" s="228"/>
      <c r="BK1661" s="228"/>
      <c r="BL1661" s="228"/>
      <c r="BM1661" s="228"/>
      <c r="BN1661" s="228"/>
      <c r="BO1661" s="228"/>
      <c r="BP1661" s="228"/>
      <c r="BQ1661" s="228"/>
    </row>
    <row r="1662" spans="3:69" x14ac:dyDescent="0.2">
      <c r="C1662" s="14"/>
      <c r="D1662" s="14"/>
      <c r="AF1662" s="228"/>
      <c r="AG1662" s="228"/>
      <c r="AH1662" s="228"/>
      <c r="AI1662" s="228"/>
      <c r="AJ1662" s="228"/>
      <c r="AL1662" s="246"/>
      <c r="AS1662" s="228"/>
      <c r="AT1662" s="228"/>
      <c r="AU1662" s="228"/>
      <c r="AV1662" s="228"/>
      <c r="AW1662" s="228"/>
      <c r="AX1662" s="228"/>
      <c r="AY1662" s="228"/>
      <c r="AZ1662" s="228"/>
      <c r="BA1662" s="228"/>
    </row>
    <row r="1663" spans="3:69" x14ac:dyDescent="0.2">
      <c r="C1663" s="14"/>
      <c r="D1663" s="14"/>
      <c r="AF1663" s="228"/>
      <c r="AG1663" s="228"/>
      <c r="AH1663" s="228"/>
      <c r="AI1663" s="228"/>
      <c r="AJ1663" s="228"/>
      <c r="AL1663" s="246"/>
      <c r="AS1663" s="228"/>
      <c r="AT1663" s="228"/>
      <c r="AU1663" s="228"/>
      <c r="AV1663" s="228"/>
      <c r="AW1663" s="228"/>
      <c r="AX1663" s="228"/>
      <c r="AY1663" s="228"/>
      <c r="AZ1663" s="228"/>
    </row>
    <row r="1664" spans="3:69" x14ac:dyDescent="0.2">
      <c r="C1664" s="14"/>
      <c r="D1664" s="14"/>
      <c r="AF1664" s="228"/>
      <c r="AG1664" s="228"/>
      <c r="AH1664" s="228"/>
      <c r="AI1664" s="228"/>
      <c r="AJ1664" s="228"/>
      <c r="AL1664" s="246"/>
      <c r="AS1664" s="228"/>
      <c r="AT1664" s="228"/>
      <c r="AU1664" s="228"/>
      <c r="AV1664" s="228"/>
      <c r="AW1664" s="228"/>
      <c r="AX1664" s="228"/>
      <c r="AY1664" s="228"/>
      <c r="AZ1664" s="228"/>
      <c r="BA1664" s="228"/>
    </row>
    <row r="1665" spans="3:69" x14ac:dyDescent="0.2">
      <c r="C1665" s="14"/>
      <c r="D1665" s="14"/>
      <c r="AF1665" s="228"/>
      <c r="AG1665" s="228"/>
      <c r="AH1665" s="228"/>
      <c r="AI1665" s="228"/>
      <c r="AJ1665" s="228"/>
      <c r="AL1665" s="246"/>
      <c r="AS1665" s="228"/>
      <c r="AT1665" s="228"/>
      <c r="AU1665" s="228"/>
      <c r="AV1665" s="228"/>
      <c r="AW1665" s="228"/>
      <c r="AX1665" s="228"/>
      <c r="AY1665" s="228"/>
      <c r="AZ1665" s="228"/>
      <c r="BA1665" s="228"/>
    </row>
    <row r="1666" spans="3:69" x14ac:dyDescent="0.2">
      <c r="C1666" s="14"/>
      <c r="D1666" s="14"/>
      <c r="AF1666" s="228"/>
      <c r="AG1666" s="228"/>
      <c r="AH1666" s="228"/>
      <c r="AI1666" s="228"/>
      <c r="AJ1666" s="228"/>
      <c r="AL1666" s="246"/>
      <c r="AS1666" s="228"/>
      <c r="AT1666" s="228"/>
      <c r="AU1666" s="228"/>
      <c r="AV1666" s="228"/>
      <c r="AW1666" s="228"/>
      <c r="AX1666" s="228"/>
      <c r="AY1666" s="228"/>
      <c r="AZ1666" s="228"/>
    </row>
    <row r="1667" spans="3:69" x14ac:dyDescent="0.2">
      <c r="C1667" s="14"/>
      <c r="D1667" s="14"/>
      <c r="AF1667" s="228"/>
      <c r="AG1667" s="228"/>
      <c r="AH1667" s="228"/>
      <c r="AI1667" s="228"/>
      <c r="AJ1667" s="228"/>
      <c r="AL1667" s="246"/>
      <c r="AS1667" s="228"/>
      <c r="AT1667" s="228"/>
      <c r="AU1667" s="228"/>
      <c r="AV1667" s="228"/>
      <c r="AW1667" s="228"/>
      <c r="AX1667" s="228"/>
      <c r="AY1667" s="228"/>
      <c r="AZ1667" s="228"/>
      <c r="BA1667" s="228"/>
      <c r="BC1667" s="228"/>
    </row>
    <row r="1668" spans="3:69" x14ac:dyDescent="0.2">
      <c r="C1668" s="14"/>
      <c r="D1668" s="14"/>
      <c r="AF1668" s="228"/>
      <c r="AG1668" s="228"/>
      <c r="AH1668" s="228"/>
      <c r="AI1668" s="228"/>
      <c r="AJ1668" s="228"/>
      <c r="AL1668" s="246"/>
      <c r="AS1668" s="228"/>
      <c r="AT1668" s="228"/>
      <c r="AU1668" s="228"/>
      <c r="AV1668" s="228"/>
      <c r="AW1668" s="228"/>
      <c r="AX1668" s="228"/>
      <c r="AY1668" s="228"/>
      <c r="AZ1668" s="228"/>
    </row>
    <row r="1669" spans="3:69" x14ac:dyDescent="0.2">
      <c r="C1669" s="14"/>
      <c r="D1669" s="14"/>
      <c r="AF1669" s="228"/>
      <c r="AG1669" s="228"/>
      <c r="AH1669" s="228"/>
      <c r="AI1669" s="228"/>
      <c r="AJ1669" s="228"/>
      <c r="AL1669" s="246"/>
      <c r="AS1669" s="228"/>
      <c r="AT1669" s="228"/>
      <c r="AU1669" s="228"/>
      <c r="AV1669" s="228"/>
      <c r="AW1669" s="228"/>
      <c r="AX1669" s="228"/>
      <c r="AY1669" s="228"/>
      <c r="AZ1669" s="228"/>
    </row>
    <row r="1670" spans="3:69" x14ac:dyDescent="0.2">
      <c r="C1670" s="14"/>
      <c r="D1670" s="14"/>
      <c r="AF1670" s="228"/>
      <c r="AG1670" s="228"/>
      <c r="AH1670" s="228"/>
      <c r="AI1670" s="228"/>
      <c r="AJ1670" s="228"/>
      <c r="AL1670" s="246"/>
      <c r="AS1670" s="228"/>
      <c r="AT1670" s="228"/>
      <c r="AU1670" s="228"/>
      <c r="AV1670" s="228"/>
      <c r="AW1670" s="228"/>
      <c r="AX1670" s="228"/>
      <c r="AY1670" s="228"/>
      <c r="AZ1670" s="228"/>
    </row>
    <row r="1671" spans="3:69" x14ac:dyDescent="0.2">
      <c r="C1671" s="14"/>
      <c r="D1671" s="14"/>
      <c r="AF1671" s="228"/>
      <c r="AG1671" s="228"/>
      <c r="AH1671" s="228"/>
      <c r="AI1671" s="228"/>
      <c r="AJ1671" s="228"/>
      <c r="AL1671" s="246"/>
      <c r="AS1671" s="228"/>
      <c r="AT1671" s="228"/>
      <c r="AU1671" s="228"/>
      <c r="AV1671" s="228"/>
      <c r="AW1671" s="228"/>
      <c r="AX1671" s="228"/>
      <c r="AY1671" s="228"/>
      <c r="AZ1671" s="228"/>
      <c r="BA1671" s="228"/>
      <c r="BC1671" s="228"/>
    </row>
    <row r="1672" spans="3:69" x14ac:dyDescent="0.2">
      <c r="C1672" s="14"/>
      <c r="D1672" s="14"/>
      <c r="AF1672" s="228"/>
      <c r="AG1672" s="228"/>
      <c r="AH1672" s="228"/>
      <c r="AI1672" s="228"/>
      <c r="AJ1672" s="228"/>
      <c r="AL1672" s="246"/>
      <c r="AS1672" s="228"/>
      <c r="AT1672" s="228"/>
      <c r="AU1672" s="228"/>
      <c r="AV1672" s="228"/>
      <c r="AW1672" s="228"/>
      <c r="AX1672" s="228"/>
      <c r="AY1672" s="228"/>
      <c r="AZ1672" s="228"/>
      <c r="BA1672" s="228"/>
    </row>
    <row r="1673" spans="3:69" x14ac:dyDescent="0.2">
      <c r="C1673" s="14"/>
      <c r="D1673" s="14"/>
      <c r="AF1673" s="228"/>
      <c r="AG1673" s="228"/>
      <c r="AH1673" s="228"/>
      <c r="AI1673" s="228"/>
      <c r="AJ1673" s="228"/>
      <c r="AL1673" s="246"/>
      <c r="AS1673" s="228"/>
      <c r="AT1673" s="228"/>
      <c r="AU1673" s="228"/>
      <c r="AV1673" s="228"/>
      <c r="AW1673" s="228"/>
      <c r="AX1673" s="228"/>
      <c r="AY1673" s="228"/>
      <c r="AZ1673" s="228"/>
      <c r="BA1673" s="228"/>
      <c r="BB1673" s="228"/>
      <c r="BC1673" s="228"/>
      <c r="BD1673" s="228"/>
      <c r="BE1673" s="228"/>
      <c r="BF1673" s="228"/>
      <c r="BG1673" s="228"/>
      <c r="BH1673" s="228"/>
      <c r="BI1673" s="228"/>
      <c r="BJ1673" s="228"/>
      <c r="BK1673" s="228"/>
      <c r="BL1673" s="228"/>
      <c r="BM1673" s="228"/>
      <c r="BN1673" s="228"/>
      <c r="BO1673" s="228"/>
      <c r="BP1673" s="228"/>
      <c r="BQ1673" s="228"/>
    </row>
    <row r="1674" spans="3:69" x14ac:dyDescent="0.2">
      <c r="C1674" s="14"/>
      <c r="D1674" s="14"/>
      <c r="AF1674" s="228"/>
      <c r="AG1674" s="228"/>
      <c r="AH1674" s="228"/>
      <c r="AI1674" s="228"/>
      <c r="AJ1674" s="228"/>
      <c r="AL1674" s="246"/>
      <c r="AS1674" s="228"/>
      <c r="AT1674" s="228"/>
      <c r="AU1674" s="228"/>
      <c r="AV1674" s="228"/>
      <c r="AW1674" s="228"/>
      <c r="AX1674" s="228"/>
      <c r="AY1674" s="228"/>
      <c r="AZ1674" s="228"/>
      <c r="BA1674" s="228"/>
      <c r="BB1674" s="228"/>
      <c r="BC1674" s="228"/>
      <c r="BD1674" s="228"/>
      <c r="BE1674" s="228"/>
      <c r="BF1674" s="228"/>
      <c r="BG1674" s="228"/>
      <c r="BH1674" s="228"/>
      <c r="BI1674" s="228"/>
      <c r="BJ1674" s="228"/>
      <c r="BK1674" s="228"/>
      <c r="BL1674" s="228"/>
      <c r="BM1674" s="228"/>
      <c r="BN1674" s="228"/>
      <c r="BO1674" s="228"/>
      <c r="BP1674" s="228"/>
      <c r="BQ1674" s="228"/>
    </row>
    <row r="1675" spans="3:69" x14ac:dyDescent="0.2">
      <c r="C1675" s="14"/>
      <c r="D1675" s="14"/>
      <c r="AF1675" s="228"/>
      <c r="AG1675" s="228"/>
      <c r="AH1675" s="228"/>
      <c r="AI1675" s="228"/>
      <c r="AJ1675" s="228"/>
      <c r="AL1675" s="246"/>
      <c r="AS1675" s="228"/>
      <c r="AT1675" s="228"/>
      <c r="AU1675" s="228"/>
      <c r="AV1675" s="228"/>
      <c r="AW1675" s="228"/>
      <c r="AX1675" s="228"/>
      <c r="AY1675" s="228"/>
      <c r="AZ1675" s="228"/>
      <c r="BA1675" s="228"/>
      <c r="BB1675" s="228"/>
      <c r="BC1675" s="228"/>
      <c r="BD1675" s="228"/>
      <c r="BE1675" s="228"/>
      <c r="BF1675" s="228"/>
      <c r="BG1675" s="228"/>
      <c r="BH1675" s="228"/>
      <c r="BI1675" s="228"/>
      <c r="BJ1675" s="228"/>
      <c r="BK1675" s="228"/>
      <c r="BL1675" s="228"/>
      <c r="BM1675" s="228"/>
      <c r="BN1675" s="228"/>
      <c r="BO1675" s="228"/>
      <c r="BP1675" s="228"/>
      <c r="BQ1675" s="228"/>
    </row>
    <row r="1676" spans="3:69" x14ac:dyDescent="0.2">
      <c r="C1676" s="14"/>
      <c r="D1676" s="14"/>
      <c r="AF1676" s="228"/>
      <c r="AG1676" s="228"/>
      <c r="AH1676" s="228"/>
      <c r="AI1676" s="228"/>
      <c r="AJ1676" s="228"/>
      <c r="AL1676" s="246"/>
      <c r="AS1676" s="228"/>
      <c r="AT1676" s="228"/>
      <c r="AU1676" s="228"/>
      <c r="AV1676" s="228"/>
      <c r="AW1676" s="228"/>
      <c r="AX1676" s="228"/>
      <c r="AY1676" s="228"/>
      <c r="AZ1676" s="228"/>
      <c r="BA1676" s="228"/>
      <c r="BB1676" s="228"/>
      <c r="BC1676" s="228"/>
      <c r="BD1676" s="228"/>
      <c r="BE1676" s="228"/>
      <c r="BF1676" s="228"/>
      <c r="BG1676" s="228"/>
      <c r="BH1676" s="228"/>
      <c r="BI1676" s="228"/>
      <c r="BJ1676" s="228"/>
      <c r="BK1676" s="228"/>
      <c r="BL1676" s="228"/>
      <c r="BM1676" s="228"/>
      <c r="BN1676" s="228"/>
      <c r="BO1676" s="228"/>
      <c r="BP1676" s="228"/>
      <c r="BQ1676" s="228"/>
    </row>
    <row r="1677" spans="3:69" x14ac:dyDescent="0.2">
      <c r="C1677" s="14"/>
      <c r="D1677" s="14"/>
      <c r="AF1677" s="228"/>
      <c r="AG1677" s="228"/>
      <c r="AH1677" s="228"/>
      <c r="AI1677" s="228"/>
      <c r="AJ1677" s="228"/>
      <c r="AL1677" s="246"/>
      <c r="AS1677" s="228"/>
      <c r="AT1677" s="228"/>
      <c r="AU1677" s="228"/>
      <c r="AV1677" s="228"/>
      <c r="AW1677" s="228"/>
      <c r="AX1677" s="228"/>
      <c r="AY1677" s="228"/>
      <c r="AZ1677" s="228"/>
      <c r="BA1677" s="228"/>
      <c r="BC1677" s="228"/>
    </row>
    <row r="1678" spans="3:69" x14ac:dyDescent="0.2">
      <c r="C1678" s="14"/>
      <c r="D1678" s="14"/>
      <c r="AF1678" s="228"/>
      <c r="AG1678" s="228"/>
      <c r="AH1678" s="228"/>
      <c r="AI1678" s="228"/>
      <c r="AJ1678" s="228"/>
      <c r="AL1678" s="246"/>
      <c r="AS1678" s="228"/>
      <c r="AT1678" s="228"/>
      <c r="AU1678" s="228"/>
      <c r="AV1678" s="228"/>
      <c r="AW1678" s="228"/>
      <c r="AX1678" s="228"/>
      <c r="AY1678" s="228"/>
      <c r="AZ1678" s="228"/>
      <c r="BA1678" s="228"/>
      <c r="BB1678" s="228"/>
      <c r="BC1678" s="228"/>
      <c r="BD1678" s="228"/>
      <c r="BE1678" s="228"/>
      <c r="BF1678" s="228"/>
      <c r="BG1678" s="228"/>
      <c r="BH1678" s="228"/>
      <c r="BI1678" s="228"/>
      <c r="BJ1678" s="228"/>
      <c r="BK1678" s="228"/>
      <c r="BL1678" s="228"/>
      <c r="BM1678" s="228"/>
      <c r="BN1678" s="228"/>
      <c r="BO1678" s="228"/>
      <c r="BP1678" s="228"/>
      <c r="BQ1678" s="228"/>
    </row>
    <row r="1679" spans="3:69" x14ac:dyDescent="0.2">
      <c r="C1679" s="14"/>
      <c r="D1679" s="14"/>
      <c r="AF1679" s="228"/>
      <c r="AG1679" s="228"/>
      <c r="AH1679" s="228"/>
      <c r="AI1679" s="228"/>
      <c r="AJ1679" s="228"/>
      <c r="AL1679" s="246"/>
      <c r="AS1679" s="228"/>
      <c r="AT1679" s="228"/>
      <c r="AU1679" s="228"/>
      <c r="AV1679" s="228"/>
      <c r="AW1679" s="228"/>
      <c r="AX1679" s="228"/>
      <c r="AY1679" s="228"/>
      <c r="AZ1679" s="228"/>
      <c r="BA1679" s="228"/>
      <c r="BB1679" s="228"/>
      <c r="BC1679" s="228"/>
      <c r="BD1679" s="228"/>
      <c r="BE1679" s="228"/>
      <c r="BF1679" s="228"/>
      <c r="BG1679" s="228"/>
      <c r="BH1679" s="228"/>
      <c r="BI1679" s="228"/>
      <c r="BJ1679" s="228"/>
      <c r="BK1679" s="228"/>
      <c r="BL1679" s="228"/>
      <c r="BM1679" s="228"/>
      <c r="BN1679" s="228"/>
      <c r="BO1679" s="228"/>
      <c r="BP1679" s="228"/>
      <c r="BQ1679" s="228"/>
    </row>
    <row r="1680" spans="3:69" x14ac:dyDescent="0.2">
      <c r="C1680" s="14"/>
      <c r="D1680" s="14"/>
      <c r="AF1680" s="228"/>
      <c r="AG1680" s="228"/>
      <c r="AH1680" s="228"/>
      <c r="AI1680" s="228"/>
      <c r="AJ1680" s="228"/>
      <c r="AL1680" s="246"/>
      <c r="AS1680" s="228"/>
      <c r="AT1680" s="228"/>
      <c r="AU1680" s="228"/>
      <c r="AV1680" s="228"/>
      <c r="AW1680" s="228"/>
      <c r="AX1680" s="228"/>
      <c r="AY1680" s="228"/>
      <c r="AZ1680" s="228"/>
      <c r="BA1680" s="228"/>
      <c r="BC1680" s="228"/>
    </row>
    <row r="1681" spans="3:69" x14ac:dyDescent="0.2">
      <c r="C1681" s="14"/>
      <c r="D1681" s="14"/>
      <c r="AF1681" s="228"/>
      <c r="AG1681" s="228"/>
      <c r="AH1681" s="228"/>
      <c r="AI1681" s="228"/>
      <c r="AJ1681" s="228"/>
      <c r="AL1681" s="246"/>
      <c r="AS1681" s="228"/>
      <c r="AT1681" s="228"/>
      <c r="AU1681" s="228"/>
      <c r="AV1681" s="228"/>
      <c r="AW1681" s="228"/>
      <c r="AX1681" s="228"/>
      <c r="AY1681" s="228"/>
      <c r="AZ1681" s="228"/>
      <c r="BA1681" s="228"/>
      <c r="BC1681" s="228"/>
    </row>
    <row r="1682" spans="3:69" x14ac:dyDescent="0.2">
      <c r="C1682" s="14"/>
      <c r="D1682" s="14"/>
      <c r="AF1682" s="228"/>
      <c r="AG1682" s="228"/>
      <c r="AH1682" s="228"/>
      <c r="AI1682" s="228"/>
      <c r="AJ1682" s="228"/>
      <c r="AL1682" s="246"/>
      <c r="AS1682" s="228"/>
      <c r="AT1682" s="228"/>
      <c r="AU1682" s="228"/>
      <c r="AV1682" s="228"/>
      <c r="AW1682" s="228"/>
      <c r="AX1682" s="228"/>
      <c r="AY1682" s="228"/>
      <c r="AZ1682" s="228"/>
      <c r="BA1682" s="228"/>
      <c r="BC1682" s="228"/>
      <c r="BD1682" s="228"/>
      <c r="BE1682" s="228"/>
      <c r="BF1682" s="228"/>
      <c r="BG1682" s="228"/>
      <c r="BH1682" s="228"/>
      <c r="BI1682" s="228"/>
      <c r="BJ1682" s="228"/>
      <c r="BK1682" s="228"/>
      <c r="BL1682" s="228"/>
      <c r="BM1682" s="228"/>
      <c r="BN1682" s="228"/>
      <c r="BO1682" s="228"/>
      <c r="BP1682" s="228"/>
      <c r="BQ1682" s="228"/>
    </row>
    <row r="1683" spans="3:69" x14ac:dyDescent="0.2">
      <c r="C1683" s="14"/>
      <c r="D1683" s="14"/>
      <c r="AF1683" s="228"/>
      <c r="AG1683" s="228"/>
      <c r="AH1683" s="228"/>
      <c r="AI1683" s="228"/>
      <c r="AJ1683" s="228"/>
      <c r="AL1683" s="246"/>
      <c r="AS1683" s="228"/>
      <c r="AT1683" s="228"/>
      <c r="AU1683" s="228"/>
      <c r="AV1683" s="228"/>
      <c r="AW1683" s="228"/>
      <c r="AX1683" s="228"/>
      <c r="AY1683" s="228"/>
      <c r="AZ1683" s="228"/>
      <c r="BA1683" s="228"/>
      <c r="BB1683" s="228"/>
      <c r="BC1683" s="228"/>
      <c r="BD1683" s="228"/>
      <c r="BE1683" s="228"/>
      <c r="BF1683" s="228"/>
      <c r="BG1683" s="228"/>
      <c r="BH1683" s="228"/>
      <c r="BI1683" s="228"/>
      <c r="BJ1683" s="228"/>
      <c r="BK1683" s="228"/>
      <c r="BL1683" s="228"/>
      <c r="BM1683" s="228"/>
      <c r="BN1683" s="228"/>
      <c r="BO1683" s="228"/>
      <c r="BP1683" s="228"/>
      <c r="BQ1683" s="228"/>
    </row>
    <row r="1684" spans="3:69" x14ac:dyDescent="0.2">
      <c r="C1684" s="14"/>
      <c r="D1684" s="14"/>
      <c r="AF1684" s="228"/>
      <c r="AG1684" s="228"/>
      <c r="AH1684" s="228"/>
      <c r="AI1684" s="228"/>
      <c r="AJ1684" s="228"/>
      <c r="AL1684" s="246"/>
      <c r="AS1684" s="228"/>
      <c r="AT1684" s="228"/>
      <c r="AU1684" s="228"/>
      <c r="AV1684" s="228"/>
      <c r="AW1684" s="228"/>
      <c r="AX1684" s="228"/>
      <c r="AY1684" s="228"/>
      <c r="AZ1684" s="228"/>
      <c r="BA1684" s="228"/>
      <c r="BB1684" s="228"/>
      <c r="BC1684" s="228"/>
      <c r="BD1684" s="228"/>
      <c r="BE1684" s="228"/>
      <c r="BF1684" s="228"/>
      <c r="BG1684" s="228"/>
      <c r="BH1684" s="228"/>
      <c r="BI1684" s="228"/>
      <c r="BJ1684" s="228"/>
      <c r="BK1684" s="228"/>
      <c r="BL1684" s="228"/>
      <c r="BM1684" s="228"/>
      <c r="BN1684" s="228"/>
      <c r="BO1684" s="228"/>
      <c r="BP1684" s="228"/>
      <c r="BQ1684" s="228"/>
    </row>
    <row r="1685" spans="3:69" x14ac:dyDescent="0.2">
      <c r="C1685" s="14"/>
      <c r="D1685" s="14"/>
      <c r="AF1685" s="228"/>
      <c r="AG1685" s="228"/>
      <c r="AH1685" s="228"/>
      <c r="AI1685" s="228"/>
      <c r="AJ1685" s="228"/>
      <c r="AL1685" s="246"/>
      <c r="AS1685" s="228"/>
      <c r="AT1685" s="228"/>
      <c r="AU1685" s="228"/>
      <c r="AV1685" s="228"/>
      <c r="AW1685" s="228"/>
      <c r="AX1685" s="228"/>
      <c r="AY1685" s="228"/>
      <c r="AZ1685" s="228"/>
      <c r="BA1685" s="228"/>
    </row>
    <row r="1686" spans="3:69" x14ac:dyDescent="0.2">
      <c r="C1686" s="14"/>
      <c r="D1686" s="14"/>
      <c r="AF1686" s="228"/>
      <c r="AG1686" s="228"/>
      <c r="AH1686" s="228"/>
      <c r="AI1686" s="228"/>
      <c r="AJ1686" s="228"/>
      <c r="AL1686" s="246"/>
      <c r="AS1686" s="228"/>
      <c r="AT1686" s="228"/>
      <c r="AU1686" s="228"/>
      <c r="AV1686" s="228"/>
      <c r="AW1686" s="228"/>
      <c r="AX1686" s="228"/>
      <c r="AY1686" s="228"/>
      <c r="AZ1686" s="228"/>
      <c r="BA1686" s="228"/>
    </row>
    <row r="1687" spans="3:69" x14ac:dyDescent="0.2">
      <c r="C1687" s="14"/>
      <c r="D1687" s="14"/>
      <c r="AF1687" s="228"/>
      <c r="AG1687" s="228"/>
      <c r="AH1687" s="228"/>
      <c r="AI1687" s="228"/>
      <c r="AJ1687" s="228"/>
      <c r="AL1687" s="246"/>
      <c r="AS1687" s="228"/>
      <c r="AT1687" s="228"/>
      <c r="AU1687" s="228"/>
      <c r="AV1687" s="228"/>
      <c r="AW1687" s="228"/>
      <c r="AX1687" s="228"/>
      <c r="AY1687" s="228"/>
      <c r="AZ1687" s="228"/>
      <c r="BA1687" s="228"/>
    </row>
    <row r="1688" spans="3:69" x14ac:dyDescent="0.2">
      <c r="C1688" s="14"/>
      <c r="D1688" s="14"/>
      <c r="AF1688" s="228"/>
      <c r="AG1688" s="228"/>
      <c r="AH1688" s="228"/>
      <c r="AI1688" s="228"/>
      <c r="AJ1688" s="228"/>
      <c r="AL1688" s="246"/>
      <c r="AS1688" s="228"/>
      <c r="AT1688" s="228"/>
      <c r="AU1688" s="228"/>
      <c r="AV1688" s="228"/>
      <c r="AW1688" s="228"/>
      <c r="AX1688" s="228"/>
      <c r="AY1688" s="228"/>
      <c r="AZ1688" s="228"/>
      <c r="BA1688" s="228"/>
      <c r="BC1688" s="228"/>
    </row>
    <row r="1689" spans="3:69" x14ac:dyDescent="0.2">
      <c r="C1689" s="14"/>
      <c r="D1689" s="14"/>
      <c r="AF1689" s="228"/>
      <c r="AG1689" s="228"/>
      <c r="AH1689" s="228"/>
      <c r="AI1689" s="228"/>
      <c r="AJ1689" s="228"/>
      <c r="AL1689" s="246"/>
      <c r="AS1689" s="228"/>
      <c r="AT1689" s="228"/>
      <c r="AU1689" s="228"/>
      <c r="AV1689" s="228"/>
      <c r="AW1689" s="228"/>
      <c r="AX1689" s="228"/>
      <c r="AY1689" s="228"/>
      <c r="AZ1689" s="228"/>
      <c r="BA1689" s="228"/>
      <c r="BB1689" s="228"/>
      <c r="BC1689" s="228"/>
      <c r="BD1689" s="228"/>
      <c r="BE1689" s="228"/>
      <c r="BF1689" s="228"/>
      <c r="BG1689" s="228"/>
      <c r="BH1689" s="228"/>
      <c r="BI1689" s="228"/>
      <c r="BJ1689" s="228"/>
      <c r="BK1689" s="228"/>
      <c r="BL1689" s="228"/>
      <c r="BM1689" s="228"/>
      <c r="BN1689" s="228"/>
      <c r="BO1689" s="228"/>
      <c r="BP1689" s="228"/>
      <c r="BQ1689" s="228"/>
    </row>
    <row r="1690" spans="3:69" x14ac:dyDescent="0.2">
      <c r="C1690" s="14"/>
      <c r="D1690" s="14"/>
      <c r="AF1690" s="228"/>
      <c r="AG1690" s="228"/>
      <c r="AH1690" s="228"/>
      <c r="AI1690" s="228"/>
      <c r="AJ1690" s="228"/>
      <c r="AL1690" s="246"/>
      <c r="AS1690" s="228"/>
      <c r="AT1690" s="228"/>
      <c r="AU1690" s="228"/>
      <c r="AV1690" s="228"/>
      <c r="AW1690" s="228"/>
      <c r="AX1690" s="228"/>
      <c r="AY1690" s="228"/>
      <c r="AZ1690" s="228"/>
      <c r="BA1690" s="228"/>
      <c r="BB1690" s="228"/>
      <c r="BC1690" s="228"/>
      <c r="BD1690" s="228"/>
      <c r="BE1690" s="228"/>
      <c r="BF1690" s="228"/>
      <c r="BG1690" s="228"/>
      <c r="BH1690" s="228"/>
      <c r="BI1690" s="228"/>
      <c r="BJ1690" s="228"/>
      <c r="BK1690" s="228"/>
      <c r="BL1690" s="228"/>
      <c r="BM1690" s="228"/>
      <c r="BN1690" s="228"/>
      <c r="BO1690" s="228"/>
      <c r="BP1690" s="228"/>
      <c r="BQ1690" s="228"/>
    </row>
    <row r="1691" spans="3:69" x14ac:dyDescent="0.2">
      <c r="C1691" s="14"/>
      <c r="D1691" s="14"/>
      <c r="AF1691" s="228"/>
      <c r="AG1691" s="228"/>
      <c r="AH1691" s="228"/>
      <c r="AI1691" s="228"/>
      <c r="AJ1691" s="228"/>
      <c r="AL1691" s="246"/>
      <c r="AS1691" s="228"/>
      <c r="AT1691" s="228"/>
      <c r="AU1691" s="228"/>
      <c r="AV1691" s="228"/>
      <c r="AW1691" s="228"/>
      <c r="AX1691" s="228"/>
      <c r="AY1691" s="228"/>
      <c r="AZ1691" s="228"/>
    </row>
    <row r="1692" spans="3:69" x14ac:dyDescent="0.2">
      <c r="C1692" s="14"/>
      <c r="D1692" s="14"/>
      <c r="AF1692" s="228"/>
      <c r="AG1692" s="228"/>
      <c r="AH1692" s="228"/>
      <c r="AI1692" s="228"/>
      <c r="AJ1692" s="228"/>
      <c r="AL1692" s="246"/>
      <c r="AS1692" s="228"/>
      <c r="AT1692" s="228"/>
      <c r="AU1692" s="228"/>
      <c r="AV1692" s="228"/>
      <c r="AW1692" s="228"/>
      <c r="AX1692" s="228"/>
      <c r="AY1692" s="228"/>
      <c r="AZ1692" s="228"/>
      <c r="BA1692" s="228"/>
      <c r="BC1692" s="228"/>
    </row>
    <row r="1693" spans="3:69" x14ac:dyDescent="0.2">
      <c r="C1693" s="14"/>
      <c r="D1693" s="14"/>
      <c r="AF1693" s="228"/>
      <c r="AG1693" s="228"/>
      <c r="AH1693" s="228"/>
      <c r="AI1693" s="228"/>
      <c r="AJ1693" s="228"/>
      <c r="AL1693" s="246"/>
      <c r="AS1693" s="228"/>
      <c r="AT1693" s="228"/>
      <c r="AU1693" s="228"/>
      <c r="AV1693" s="228"/>
      <c r="AW1693" s="228"/>
      <c r="AX1693" s="228"/>
      <c r="AY1693" s="228"/>
      <c r="AZ1693" s="228"/>
      <c r="BA1693" s="228"/>
    </row>
    <row r="1694" spans="3:69" x14ac:dyDescent="0.2">
      <c r="C1694" s="14"/>
      <c r="D1694" s="14"/>
      <c r="AF1694" s="228"/>
      <c r="AG1694" s="228"/>
      <c r="AH1694" s="228"/>
      <c r="AI1694" s="228"/>
      <c r="AJ1694" s="228"/>
      <c r="AL1694" s="246"/>
      <c r="AS1694" s="228"/>
      <c r="AT1694" s="228"/>
      <c r="AU1694" s="228"/>
      <c r="AV1694" s="228"/>
      <c r="AW1694" s="228"/>
      <c r="AX1694" s="228"/>
      <c r="AY1694" s="228"/>
      <c r="AZ1694" s="228"/>
      <c r="BA1694" s="228"/>
    </row>
    <row r="1695" spans="3:69" x14ac:dyDescent="0.2">
      <c r="C1695" s="14"/>
      <c r="D1695" s="14"/>
      <c r="AF1695" s="228"/>
      <c r="AG1695" s="228"/>
      <c r="AH1695" s="228"/>
      <c r="AI1695" s="228"/>
      <c r="AJ1695" s="228"/>
      <c r="AL1695" s="246"/>
      <c r="AS1695" s="228"/>
      <c r="AT1695" s="228"/>
      <c r="AU1695" s="228"/>
      <c r="AV1695" s="228"/>
      <c r="AW1695" s="228"/>
      <c r="AX1695" s="228"/>
      <c r="AY1695" s="228"/>
      <c r="AZ1695" s="228"/>
    </row>
    <row r="1696" spans="3:69" x14ac:dyDescent="0.2">
      <c r="C1696" s="14"/>
      <c r="D1696" s="14"/>
      <c r="AF1696" s="228"/>
      <c r="AG1696" s="228"/>
      <c r="AH1696" s="228"/>
      <c r="AI1696" s="228"/>
      <c r="AJ1696" s="228"/>
      <c r="AL1696" s="246"/>
      <c r="AS1696" s="228"/>
      <c r="AT1696" s="228"/>
      <c r="AU1696" s="228"/>
      <c r="AV1696" s="228"/>
      <c r="AW1696" s="228"/>
      <c r="AX1696" s="228"/>
      <c r="AY1696" s="228"/>
      <c r="AZ1696" s="228"/>
    </row>
    <row r="1697" spans="3:69" x14ac:dyDescent="0.2">
      <c r="C1697" s="14"/>
      <c r="D1697" s="14"/>
      <c r="AF1697" s="228"/>
      <c r="AG1697" s="228"/>
      <c r="AH1697" s="228"/>
      <c r="AI1697" s="228"/>
      <c r="AJ1697" s="228"/>
      <c r="AL1697" s="246"/>
      <c r="AS1697" s="228"/>
      <c r="AT1697" s="228"/>
      <c r="AU1697" s="228"/>
      <c r="AV1697" s="228"/>
      <c r="AW1697" s="228"/>
      <c r="AX1697" s="228"/>
      <c r="AY1697" s="228"/>
      <c r="AZ1697" s="228"/>
    </row>
    <row r="1698" spans="3:69" x14ac:dyDescent="0.2">
      <c r="C1698" s="14"/>
      <c r="D1698" s="14"/>
      <c r="AF1698" s="228"/>
      <c r="AG1698" s="228"/>
      <c r="AH1698" s="228"/>
      <c r="AI1698" s="228"/>
      <c r="AJ1698" s="228"/>
      <c r="AL1698" s="246"/>
      <c r="AS1698" s="228"/>
      <c r="AT1698" s="228"/>
      <c r="AU1698" s="228"/>
      <c r="AV1698" s="228"/>
      <c r="AW1698" s="228"/>
      <c r="AX1698" s="228"/>
      <c r="AY1698" s="228"/>
      <c r="AZ1698" s="228"/>
    </row>
    <row r="1699" spans="3:69" x14ac:dyDescent="0.2">
      <c r="C1699" s="14"/>
      <c r="D1699" s="14"/>
      <c r="AF1699" s="228"/>
      <c r="AG1699" s="228"/>
      <c r="AH1699" s="228"/>
      <c r="AI1699" s="228"/>
      <c r="AJ1699" s="228"/>
      <c r="AL1699" s="246"/>
      <c r="AS1699" s="228"/>
      <c r="AT1699" s="228"/>
      <c r="AU1699" s="228"/>
      <c r="AV1699" s="228"/>
      <c r="AW1699" s="228"/>
      <c r="AX1699" s="228"/>
      <c r="AY1699" s="228"/>
      <c r="AZ1699" s="228"/>
    </row>
    <row r="1700" spans="3:69" x14ac:dyDescent="0.2">
      <c r="C1700" s="14"/>
      <c r="D1700" s="14"/>
      <c r="AF1700" s="228"/>
      <c r="AG1700" s="228"/>
      <c r="AH1700" s="228"/>
      <c r="AI1700" s="228"/>
      <c r="AJ1700" s="228"/>
      <c r="AL1700" s="246"/>
      <c r="AS1700" s="228"/>
      <c r="AT1700" s="228"/>
      <c r="AU1700" s="228"/>
      <c r="AV1700" s="228"/>
      <c r="AW1700" s="228"/>
      <c r="AX1700" s="228"/>
      <c r="AY1700" s="228"/>
      <c r="AZ1700" s="228"/>
    </row>
    <row r="1701" spans="3:69" x14ac:dyDescent="0.2">
      <c r="C1701" s="14"/>
      <c r="D1701" s="14"/>
      <c r="AF1701" s="228"/>
      <c r="AG1701" s="228"/>
      <c r="AH1701" s="228"/>
      <c r="AI1701" s="228"/>
      <c r="AJ1701" s="228"/>
      <c r="AL1701" s="246"/>
      <c r="AS1701" s="228"/>
      <c r="AT1701" s="228"/>
      <c r="AU1701" s="228"/>
      <c r="AV1701" s="228"/>
      <c r="AW1701" s="228"/>
      <c r="AX1701" s="228"/>
      <c r="AY1701" s="228"/>
      <c r="AZ1701" s="228"/>
    </row>
    <row r="1702" spans="3:69" x14ac:dyDescent="0.2">
      <c r="C1702" s="14"/>
      <c r="D1702" s="14"/>
      <c r="AF1702" s="228"/>
      <c r="AG1702" s="228"/>
      <c r="AH1702" s="228"/>
      <c r="AI1702" s="228"/>
      <c r="AJ1702" s="228"/>
      <c r="AL1702" s="246"/>
      <c r="AS1702" s="228"/>
      <c r="AT1702" s="228"/>
      <c r="AU1702" s="228"/>
      <c r="AV1702" s="228"/>
      <c r="AW1702" s="228"/>
      <c r="AX1702" s="228"/>
      <c r="AY1702" s="228"/>
      <c r="AZ1702" s="228"/>
    </row>
    <row r="1703" spans="3:69" x14ac:dyDescent="0.2">
      <c r="C1703" s="14"/>
      <c r="D1703" s="14"/>
      <c r="AF1703" s="228"/>
      <c r="AG1703" s="228"/>
      <c r="AH1703" s="228"/>
      <c r="AI1703" s="228"/>
      <c r="AJ1703" s="228"/>
      <c r="AL1703" s="246"/>
      <c r="AS1703" s="228"/>
      <c r="AT1703" s="228"/>
      <c r="AU1703" s="228"/>
      <c r="AV1703" s="228"/>
      <c r="AW1703" s="228"/>
      <c r="AX1703" s="228"/>
      <c r="AY1703" s="228"/>
      <c r="AZ1703" s="228"/>
      <c r="BA1703" s="228"/>
    </row>
    <row r="1704" spans="3:69" x14ac:dyDescent="0.2">
      <c r="C1704" s="14"/>
      <c r="D1704" s="14"/>
      <c r="AF1704" s="228"/>
      <c r="AG1704" s="228"/>
      <c r="AH1704" s="228"/>
      <c r="AI1704" s="228"/>
      <c r="AJ1704" s="228"/>
      <c r="AL1704" s="246"/>
      <c r="AS1704" s="228"/>
      <c r="AT1704" s="228"/>
      <c r="AU1704" s="228"/>
      <c r="AV1704" s="228"/>
      <c r="AW1704" s="228"/>
      <c r="AX1704" s="228"/>
      <c r="AY1704" s="228"/>
      <c r="AZ1704" s="228"/>
      <c r="BA1704" s="228"/>
      <c r="BB1704" s="228"/>
      <c r="BC1704" s="228"/>
      <c r="BD1704" s="228"/>
      <c r="BE1704" s="228"/>
      <c r="BF1704" s="228"/>
      <c r="BG1704" s="228"/>
      <c r="BH1704" s="228"/>
      <c r="BI1704" s="228"/>
      <c r="BJ1704" s="228"/>
      <c r="BK1704" s="228"/>
      <c r="BL1704" s="228"/>
      <c r="BM1704" s="228"/>
      <c r="BN1704" s="228"/>
      <c r="BO1704" s="228"/>
      <c r="BP1704" s="228"/>
      <c r="BQ1704" s="228"/>
    </row>
    <row r="1705" spans="3:69" x14ac:dyDescent="0.2">
      <c r="C1705" s="14"/>
      <c r="D1705" s="14"/>
      <c r="AF1705" s="228"/>
      <c r="AG1705" s="228"/>
      <c r="AH1705" s="228"/>
      <c r="AI1705" s="228"/>
      <c r="AJ1705" s="228"/>
      <c r="AL1705" s="246"/>
      <c r="AS1705" s="228"/>
      <c r="AT1705" s="228"/>
      <c r="AU1705" s="228"/>
      <c r="AV1705" s="228"/>
      <c r="AW1705" s="228"/>
      <c r="AX1705" s="228"/>
      <c r="AY1705" s="228"/>
      <c r="AZ1705" s="228"/>
      <c r="BA1705" s="228"/>
    </row>
    <row r="1706" spans="3:69" x14ac:dyDescent="0.2">
      <c r="C1706" s="14"/>
      <c r="D1706" s="14"/>
      <c r="AF1706" s="228"/>
      <c r="AG1706" s="228"/>
      <c r="AH1706" s="228"/>
      <c r="AI1706" s="228"/>
      <c r="AJ1706" s="228"/>
      <c r="AL1706" s="246"/>
      <c r="AS1706" s="228"/>
      <c r="AT1706" s="228"/>
      <c r="AU1706" s="228"/>
      <c r="AV1706" s="228"/>
      <c r="AW1706" s="228"/>
      <c r="AX1706" s="228"/>
      <c r="AY1706" s="228"/>
      <c r="AZ1706" s="228"/>
      <c r="BA1706" s="228"/>
    </row>
    <row r="1707" spans="3:69" x14ac:dyDescent="0.2">
      <c r="C1707" s="14"/>
      <c r="D1707" s="14"/>
      <c r="AF1707" s="228"/>
      <c r="AG1707" s="228"/>
      <c r="AH1707" s="228"/>
      <c r="AI1707" s="228"/>
      <c r="AJ1707" s="228"/>
      <c r="AL1707" s="246"/>
      <c r="AS1707" s="228"/>
      <c r="AT1707" s="228"/>
      <c r="AU1707" s="228"/>
      <c r="AV1707" s="228"/>
      <c r="AW1707" s="228"/>
      <c r="AX1707" s="228"/>
      <c r="AY1707" s="228"/>
      <c r="AZ1707" s="228"/>
      <c r="BA1707" s="228"/>
      <c r="BC1707" s="228"/>
    </row>
    <row r="1708" spans="3:69" x14ac:dyDescent="0.2">
      <c r="C1708" s="14"/>
      <c r="D1708" s="14"/>
      <c r="AF1708" s="228"/>
      <c r="AG1708" s="228"/>
      <c r="AH1708" s="228"/>
      <c r="AI1708" s="228"/>
      <c r="AJ1708" s="228"/>
      <c r="AL1708" s="246"/>
      <c r="AS1708" s="228"/>
      <c r="AT1708" s="228"/>
      <c r="AU1708" s="228"/>
      <c r="AV1708" s="228"/>
      <c r="AW1708" s="228"/>
      <c r="AX1708" s="228"/>
      <c r="AY1708" s="228"/>
      <c r="AZ1708" s="228"/>
      <c r="BA1708" s="228"/>
    </row>
    <row r="1709" spans="3:69" x14ac:dyDescent="0.2">
      <c r="C1709" s="14"/>
      <c r="D1709" s="14"/>
      <c r="AF1709" s="228"/>
      <c r="AG1709" s="228"/>
      <c r="AH1709" s="228"/>
      <c r="AI1709" s="228"/>
      <c r="AJ1709" s="228"/>
      <c r="AL1709" s="246"/>
      <c r="AS1709" s="228"/>
      <c r="AT1709" s="228"/>
      <c r="AU1709" s="228"/>
      <c r="AV1709" s="228"/>
      <c r="AW1709" s="228"/>
      <c r="AX1709" s="228"/>
      <c r="AY1709" s="228"/>
      <c r="AZ1709" s="228"/>
    </row>
    <row r="1710" spans="3:69" x14ac:dyDescent="0.2">
      <c r="C1710" s="14"/>
      <c r="D1710" s="14"/>
      <c r="AF1710" s="228"/>
      <c r="AG1710" s="228"/>
      <c r="AH1710" s="228"/>
      <c r="AI1710" s="228"/>
      <c r="AJ1710" s="228"/>
      <c r="AL1710" s="246"/>
      <c r="AS1710" s="228"/>
      <c r="AT1710" s="228"/>
      <c r="AU1710" s="228"/>
      <c r="AV1710" s="228"/>
      <c r="AW1710" s="228"/>
      <c r="AX1710" s="228"/>
      <c r="AY1710" s="228"/>
      <c r="AZ1710" s="228"/>
      <c r="BA1710" s="228"/>
      <c r="BC1710" s="228"/>
    </row>
    <row r="1711" spans="3:69" x14ac:dyDescent="0.2">
      <c r="C1711" s="14"/>
      <c r="D1711" s="14"/>
      <c r="AF1711" s="228"/>
      <c r="AG1711" s="228"/>
      <c r="AH1711" s="228"/>
      <c r="AI1711" s="228"/>
      <c r="AJ1711" s="228"/>
      <c r="AL1711" s="246"/>
      <c r="AS1711" s="228"/>
      <c r="AT1711" s="228"/>
      <c r="AU1711" s="228"/>
      <c r="AV1711" s="228"/>
      <c r="AW1711" s="228"/>
      <c r="AX1711" s="228"/>
      <c r="AY1711" s="228"/>
      <c r="AZ1711" s="228"/>
      <c r="BA1711" s="228"/>
      <c r="BC1711" s="228"/>
      <c r="BD1711" s="228"/>
      <c r="BE1711" s="228"/>
      <c r="BF1711" s="228"/>
      <c r="BG1711" s="228"/>
      <c r="BH1711" s="228"/>
      <c r="BI1711" s="228"/>
      <c r="BJ1711" s="228"/>
      <c r="BK1711" s="228"/>
      <c r="BL1711" s="228"/>
      <c r="BM1711" s="228"/>
      <c r="BN1711" s="228"/>
      <c r="BO1711" s="228"/>
      <c r="BP1711" s="228"/>
      <c r="BQ1711" s="228"/>
    </row>
    <row r="1712" spans="3:69" x14ac:dyDescent="0.2">
      <c r="C1712" s="14"/>
      <c r="D1712" s="14"/>
      <c r="AF1712" s="228"/>
      <c r="AG1712" s="228"/>
      <c r="AH1712" s="228"/>
      <c r="AI1712" s="228"/>
      <c r="AJ1712" s="228"/>
      <c r="AL1712" s="246"/>
      <c r="AS1712" s="228"/>
      <c r="AT1712" s="228"/>
      <c r="AU1712" s="228"/>
      <c r="AV1712" s="228"/>
      <c r="AW1712" s="228"/>
      <c r="AX1712" s="228"/>
      <c r="AY1712" s="228"/>
      <c r="AZ1712" s="228"/>
      <c r="BA1712" s="228"/>
      <c r="BB1712" s="228"/>
      <c r="BC1712" s="228"/>
      <c r="BD1712" s="228"/>
      <c r="BE1712" s="228"/>
      <c r="BF1712" s="228"/>
      <c r="BG1712" s="228"/>
      <c r="BH1712" s="228"/>
      <c r="BI1712" s="228"/>
      <c r="BJ1712" s="228"/>
      <c r="BK1712" s="228"/>
      <c r="BL1712" s="228"/>
      <c r="BM1712" s="228"/>
      <c r="BN1712" s="228"/>
      <c r="BO1712" s="228"/>
      <c r="BP1712" s="228"/>
      <c r="BQ1712" s="228"/>
    </row>
    <row r="1713" spans="3:69" x14ac:dyDescent="0.2">
      <c r="C1713" s="14"/>
      <c r="D1713" s="14"/>
      <c r="AF1713" s="228"/>
      <c r="AG1713" s="228"/>
      <c r="AH1713" s="228"/>
      <c r="AI1713" s="228"/>
      <c r="AJ1713" s="228"/>
      <c r="AL1713" s="246"/>
      <c r="AS1713" s="228"/>
      <c r="AT1713" s="228"/>
      <c r="AU1713" s="228"/>
      <c r="AV1713" s="228"/>
      <c r="AW1713" s="228"/>
      <c r="AX1713" s="228"/>
      <c r="AY1713" s="228"/>
      <c r="AZ1713" s="228"/>
      <c r="BA1713" s="228"/>
    </row>
    <row r="1714" spans="3:69" x14ac:dyDescent="0.2">
      <c r="C1714" s="14"/>
      <c r="D1714" s="14"/>
      <c r="AF1714" s="228"/>
      <c r="AG1714" s="228"/>
      <c r="AH1714" s="228"/>
      <c r="AI1714" s="228"/>
      <c r="AJ1714" s="228"/>
      <c r="AL1714" s="246"/>
      <c r="AS1714" s="228"/>
      <c r="AT1714" s="228"/>
      <c r="AU1714" s="228"/>
      <c r="AV1714" s="228"/>
      <c r="AW1714" s="228"/>
      <c r="AX1714" s="228"/>
      <c r="AY1714" s="228"/>
      <c r="AZ1714" s="228"/>
    </row>
    <row r="1715" spans="3:69" x14ac:dyDescent="0.2">
      <c r="C1715" s="14"/>
      <c r="D1715" s="14"/>
      <c r="AF1715" s="228"/>
      <c r="AG1715" s="228"/>
      <c r="AH1715" s="228"/>
      <c r="AI1715" s="228"/>
      <c r="AJ1715" s="228"/>
      <c r="AL1715" s="246"/>
      <c r="AS1715" s="228"/>
      <c r="AT1715" s="228"/>
      <c r="AU1715" s="228"/>
      <c r="AV1715" s="228"/>
      <c r="AW1715" s="228"/>
      <c r="AX1715" s="228"/>
      <c r="AY1715" s="228"/>
      <c r="AZ1715" s="228"/>
      <c r="BA1715" s="228"/>
    </row>
    <row r="1716" spans="3:69" x14ac:dyDescent="0.2">
      <c r="C1716" s="14"/>
      <c r="D1716" s="14"/>
      <c r="AF1716" s="228"/>
      <c r="AG1716" s="228"/>
      <c r="AH1716" s="228"/>
      <c r="AI1716" s="228"/>
      <c r="AJ1716" s="228"/>
      <c r="AL1716" s="246"/>
      <c r="AS1716" s="228"/>
      <c r="AT1716" s="228"/>
      <c r="AU1716" s="228"/>
      <c r="AV1716" s="228"/>
      <c r="AW1716" s="228"/>
      <c r="AX1716" s="228"/>
      <c r="AY1716" s="228"/>
      <c r="AZ1716" s="228"/>
      <c r="BA1716" s="228"/>
    </row>
    <row r="1717" spans="3:69" x14ac:dyDescent="0.2">
      <c r="C1717" s="14"/>
      <c r="D1717" s="14"/>
      <c r="AF1717" s="228"/>
      <c r="AG1717" s="228"/>
      <c r="AH1717" s="228"/>
      <c r="AI1717" s="228"/>
      <c r="AJ1717" s="228"/>
      <c r="AL1717" s="246"/>
      <c r="AS1717" s="228"/>
      <c r="AT1717" s="228"/>
      <c r="AU1717" s="228"/>
      <c r="AV1717" s="228"/>
      <c r="AW1717" s="228"/>
      <c r="AX1717" s="228"/>
      <c r="AY1717" s="228"/>
      <c r="AZ1717" s="228"/>
      <c r="BA1717" s="228"/>
    </row>
    <row r="1718" spans="3:69" x14ac:dyDescent="0.2">
      <c r="C1718" s="14"/>
      <c r="D1718" s="14"/>
      <c r="AF1718" s="228"/>
      <c r="AG1718" s="228"/>
      <c r="AH1718" s="228"/>
      <c r="AI1718" s="228"/>
      <c r="AJ1718" s="228"/>
      <c r="AL1718" s="246"/>
      <c r="AS1718" s="228"/>
      <c r="AT1718" s="228"/>
      <c r="AU1718" s="228"/>
      <c r="AV1718" s="228"/>
      <c r="AW1718" s="228"/>
      <c r="AX1718" s="228"/>
      <c r="AY1718" s="228"/>
      <c r="AZ1718" s="228"/>
      <c r="BA1718" s="228"/>
    </row>
    <row r="1719" spans="3:69" x14ac:dyDescent="0.2">
      <c r="C1719" s="14"/>
      <c r="D1719" s="14"/>
      <c r="AF1719" s="228"/>
      <c r="AG1719" s="228"/>
      <c r="AH1719" s="228"/>
      <c r="AI1719" s="228"/>
      <c r="AJ1719" s="228"/>
      <c r="AL1719" s="246"/>
      <c r="AS1719" s="228"/>
      <c r="AT1719" s="228"/>
      <c r="AU1719" s="228"/>
      <c r="AV1719" s="228"/>
      <c r="AW1719" s="228"/>
      <c r="AX1719" s="228"/>
      <c r="AY1719" s="228"/>
      <c r="AZ1719" s="228"/>
      <c r="BA1719" s="228"/>
    </row>
    <row r="1720" spans="3:69" x14ac:dyDescent="0.2">
      <c r="C1720" s="14"/>
      <c r="D1720" s="14"/>
      <c r="AF1720" s="228"/>
      <c r="AG1720" s="228"/>
      <c r="AH1720" s="228"/>
      <c r="AI1720" s="228"/>
      <c r="AJ1720" s="228"/>
      <c r="AL1720" s="246"/>
      <c r="AS1720" s="228"/>
      <c r="AT1720" s="228"/>
      <c r="AU1720" s="228"/>
      <c r="AV1720" s="228"/>
      <c r="AW1720" s="228"/>
      <c r="AX1720" s="228"/>
      <c r="AY1720" s="228"/>
      <c r="AZ1720" s="228"/>
      <c r="BA1720" s="228"/>
      <c r="BC1720" s="228"/>
      <c r="BD1720" s="228"/>
      <c r="BE1720" s="228"/>
      <c r="BF1720" s="228"/>
      <c r="BG1720" s="228"/>
      <c r="BH1720" s="228"/>
      <c r="BI1720" s="228"/>
      <c r="BJ1720" s="228"/>
      <c r="BK1720" s="228"/>
      <c r="BL1720" s="228"/>
      <c r="BM1720" s="228"/>
      <c r="BN1720" s="228"/>
      <c r="BO1720" s="228"/>
      <c r="BP1720" s="228"/>
      <c r="BQ1720" s="228"/>
    </row>
    <row r="1721" spans="3:69" x14ac:dyDescent="0.2">
      <c r="C1721" s="14"/>
      <c r="D1721" s="14"/>
      <c r="AF1721" s="228"/>
      <c r="AG1721" s="228"/>
      <c r="AH1721" s="228"/>
      <c r="AI1721" s="228"/>
      <c r="AJ1721" s="228"/>
      <c r="AL1721" s="246"/>
      <c r="AS1721" s="228"/>
      <c r="AT1721" s="228"/>
      <c r="AU1721" s="228"/>
      <c r="AV1721" s="228"/>
      <c r="AW1721" s="228"/>
      <c r="AX1721" s="228"/>
      <c r="AY1721" s="228"/>
      <c r="AZ1721" s="228"/>
    </row>
    <row r="1722" spans="3:69" x14ac:dyDescent="0.2">
      <c r="C1722" s="14"/>
      <c r="D1722" s="14"/>
      <c r="AF1722" s="228"/>
      <c r="AG1722" s="228"/>
      <c r="AH1722" s="228"/>
      <c r="AI1722" s="228"/>
      <c r="AJ1722" s="228"/>
      <c r="AL1722" s="246"/>
      <c r="AS1722" s="228"/>
      <c r="AT1722" s="228"/>
      <c r="AU1722" s="228"/>
      <c r="AV1722" s="228"/>
      <c r="AW1722" s="228"/>
      <c r="AX1722" s="228"/>
      <c r="AY1722" s="228"/>
      <c r="AZ1722" s="228"/>
      <c r="BA1722" s="228"/>
    </row>
    <row r="1723" spans="3:69" x14ac:dyDescent="0.2">
      <c r="C1723" s="14"/>
      <c r="D1723" s="14"/>
      <c r="AF1723" s="228"/>
      <c r="AG1723" s="228"/>
      <c r="AH1723" s="228"/>
      <c r="AI1723" s="228"/>
      <c r="AJ1723" s="228"/>
      <c r="AL1723" s="246"/>
      <c r="AS1723" s="228"/>
      <c r="AT1723" s="228"/>
      <c r="AU1723" s="228"/>
      <c r="AV1723" s="228"/>
      <c r="AW1723" s="228"/>
      <c r="AX1723" s="228"/>
      <c r="AY1723" s="228"/>
      <c r="AZ1723" s="228"/>
      <c r="BA1723" s="228"/>
    </row>
    <row r="1724" spans="3:69" x14ac:dyDescent="0.2">
      <c r="C1724" s="14"/>
      <c r="D1724" s="14"/>
      <c r="AF1724" s="228"/>
      <c r="AG1724" s="228"/>
      <c r="AH1724" s="228"/>
      <c r="AI1724" s="228"/>
      <c r="AJ1724" s="228"/>
      <c r="AL1724" s="246"/>
      <c r="AS1724" s="228"/>
      <c r="AT1724" s="228"/>
      <c r="AU1724" s="228"/>
      <c r="AV1724" s="228"/>
      <c r="AW1724" s="228"/>
      <c r="AX1724" s="228"/>
      <c r="AY1724" s="228"/>
      <c r="AZ1724" s="228"/>
    </row>
    <row r="1725" spans="3:69" x14ac:dyDescent="0.2">
      <c r="C1725" s="14"/>
      <c r="D1725" s="14"/>
      <c r="AF1725" s="228"/>
      <c r="AG1725" s="228"/>
      <c r="AH1725" s="228"/>
      <c r="AI1725" s="228"/>
      <c r="AJ1725" s="228"/>
      <c r="AL1725" s="246"/>
      <c r="AS1725" s="228"/>
      <c r="AT1725" s="228"/>
      <c r="AU1725" s="228"/>
      <c r="AV1725" s="228"/>
      <c r="AW1725" s="228"/>
      <c r="AX1725" s="228"/>
      <c r="AY1725" s="228"/>
      <c r="AZ1725" s="228"/>
      <c r="BA1725" s="228"/>
      <c r="BC1725" s="228"/>
      <c r="BD1725" s="228"/>
      <c r="BE1725" s="228"/>
      <c r="BF1725" s="228"/>
      <c r="BG1725" s="228"/>
      <c r="BH1725" s="228"/>
      <c r="BI1725" s="228"/>
      <c r="BJ1725" s="228"/>
      <c r="BK1725" s="228"/>
      <c r="BL1725" s="228"/>
      <c r="BM1725" s="228"/>
      <c r="BN1725" s="228"/>
      <c r="BO1725" s="228"/>
      <c r="BP1725" s="228"/>
      <c r="BQ1725" s="228"/>
    </row>
    <row r="1726" spans="3:69" x14ac:dyDescent="0.2">
      <c r="C1726" s="14"/>
      <c r="D1726" s="14"/>
      <c r="AF1726" s="228"/>
      <c r="AG1726" s="228"/>
      <c r="AH1726" s="228"/>
      <c r="AI1726" s="228"/>
      <c r="AJ1726" s="228"/>
      <c r="AL1726" s="246"/>
      <c r="AS1726" s="228"/>
      <c r="AT1726" s="228"/>
      <c r="AU1726" s="228"/>
      <c r="AV1726" s="228"/>
      <c r="AW1726" s="228"/>
      <c r="AX1726" s="228"/>
      <c r="AY1726" s="228"/>
      <c r="AZ1726" s="228"/>
      <c r="BA1726" s="228"/>
    </row>
    <row r="1727" spans="3:69" x14ac:dyDescent="0.2">
      <c r="C1727" s="14"/>
      <c r="D1727" s="14"/>
      <c r="AF1727" s="228"/>
      <c r="AG1727" s="228"/>
      <c r="AH1727" s="228"/>
      <c r="AI1727" s="228"/>
      <c r="AJ1727" s="228"/>
      <c r="AL1727" s="246"/>
      <c r="AS1727" s="228"/>
      <c r="AT1727" s="228"/>
      <c r="AU1727" s="228"/>
      <c r="AV1727" s="228"/>
      <c r="AW1727" s="228"/>
      <c r="AX1727" s="228"/>
      <c r="AY1727" s="228"/>
      <c r="AZ1727" s="228"/>
    </row>
    <row r="1728" spans="3:69" x14ac:dyDescent="0.2">
      <c r="C1728" s="14"/>
      <c r="D1728" s="14"/>
      <c r="AF1728" s="228"/>
      <c r="AG1728" s="228"/>
      <c r="AH1728" s="228"/>
      <c r="AI1728" s="228"/>
      <c r="AJ1728" s="228"/>
      <c r="AL1728" s="246"/>
      <c r="AS1728" s="228"/>
      <c r="AT1728" s="228"/>
      <c r="AU1728" s="228"/>
      <c r="AV1728" s="228"/>
      <c r="AW1728" s="228"/>
      <c r="AX1728" s="228"/>
      <c r="AY1728" s="228"/>
      <c r="AZ1728" s="228"/>
    </row>
    <row r="1729" spans="3:69" x14ac:dyDescent="0.2">
      <c r="C1729" s="14"/>
      <c r="D1729" s="14"/>
      <c r="AF1729" s="228"/>
      <c r="AG1729" s="228"/>
      <c r="AH1729" s="228"/>
      <c r="AI1729" s="228"/>
      <c r="AJ1729" s="228"/>
      <c r="AL1729" s="246"/>
      <c r="AS1729" s="228"/>
      <c r="AT1729" s="228"/>
      <c r="AU1729" s="228"/>
      <c r="AV1729" s="228"/>
      <c r="AW1729" s="228"/>
      <c r="AX1729" s="228"/>
      <c r="AY1729" s="228"/>
      <c r="AZ1729" s="228"/>
    </row>
    <row r="1730" spans="3:69" x14ac:dyDescent="0.2">
      <c r="C1730" s="14"/>
      <c r="D1730" s="14"/>
      <c r="AF1730" s="228"/>
      <c r="AG1730" s="228"/>
      <c r="AH1730" s="228"/>
      <c r="AI1730" s="228"/>
      <c r="AJ1730" s="228"/>
      <c r="AL1730" s="246"/>
      <c r="AS1730" s="228"/>
      <c r="AT1730" s="228"/>
      <c r="AU1730" s="228"/>
      <c r="AV1730" s="228"/>
      <c r="AW1730" s="228"/>
      <c r="AX1730" s="228"/>
      <c r="AY1730" s="228"/>
      <c r="AZ1730" s="228"/>
      <c r="BA1730" s="228"/>
      <c r="BC1730" s="228"/>
      <c r="BD1730" s="228"/>
      <c r="BE1730" s="228"/>
      <c r="BF1730" s="228"/>
      <c r="BG1730" s="228"/>
      <c r="BH1730" s="228"/>
      <c r="BI1730" s="228"/>
      <c r="BJ1730" s="228"/>
      <c r="BK1730" s="228"/>
      <c r="BL1730" s="228"/>
      <c r="BM1730" s="228"/>
      <c r="BN1730" s="228"/>
      <c r="BO1730" s="228"/>
      <c r="BP1730" s="228"/>
      <c r="BQ1730" s="228"/>
    </row>
    <row r="1731" spans="3:69" x14ac:dyDescent="0.2">
      <c r="C1731" s="14"/>
      <c r="D1731" s="14"/>
      <c r="AF1731" s="228"/>
      <c r="AG1731" s="228"/>
      <c r="AH1731" s="228"/>
      <c r="AI1731" s="228"/>
      <c r="AJ1731" s="228"/>
      <c r="AL1731" s="246"/>
      <c r="AS1731" s="228"/>
      <c r="AT1731" s="228"/>
      <c r="AU1731" s="228"/>
      <c r="AV1731" s="228"/>
      <c r="AW1731" s="228"/>
      <c r="AX1731" s="228"/>
      <c r="AY1731" s="228"/>
      <c r="AZ1731" s="228"/>
    </row>
    <row r="1732" spans="3:69" x14ac:dyDescent="0.2">
      <c r="C1732" s="14"/>
      <c r="D1732" s="14"/>
      <c r="AF1732" s="228"/>
      <c r="AG1732" s="228"/>
      <c r="AH1732" s="228"/>
      <c r="AI1732" s="228"/>
      <c r="AJ1732" s="228"/>
      <c r="AL1732" s="246"/>
      <c r="AS1732" s="228"/>
      <c r="AT1732" s="228"/>
      <c r="AU1732" s="228"/>
      <c r="AV1732" s="228"/>
      <c r="AW1732" s="228"/>
      <c r="AX1732" s="228"/>
      <c r="AY1732" s="228"/>
      <c r="AZ1732" s="228"/>
      <c r="BA1732" s="228"/>
      <c r="BC1732" s="228"/>
    </row>
    <row r="1733" spans="3:69" x14ac:dyDescent="0.2">
      <c r="C1733" s="14"/>
      <c r="D1733" s="14"/>
      <c r="AF1733" s="228"/>
      <c r="AG1733" s="228"/>
      <c r="AH1733" s="228"/>
      <c r="AI1733" s="228"/>
      <c r="AJ1733" s="228"/>
      <c r="AL1733" s="246"/>
      <c r="AS1733" s="228"/>
      <c r="AT1733" s="228"/>
      <c r="AU1733" s="228"/>
      <c r="AV1733" s="228"/>
      <c r="AW1733" s="228"/>
      <c r="AX1733" s="228"/>
      <c r="AY1733" s="228"/>
      <c r="AZ1733" s="228"/>
    </row>
    <row r="1734" spans="3:69" x14ac:dyDescent="0.2">
      <c r="C1734" s="14"/>
      <c r="D1734" s="14"/>
      <c r="AF1734" s="228"/>
      <c r="AG1734" s="228"/>
      <c r="AH1734" s="228"/>
      <c r="AI1734" s="228"/>
      <c r="AJ1734" s="228"/>
      <c r="AL1734" s="246"/>
      <c r="AS1734" s="228"/>
      <c r="AT1734" s="228"/>
      <c r="AU1734" s="228"/>
      <c r="AV1734" s="228"/>
      <c r="AW1734" s="228"/>
      <c r="AX1734" s="228"/>
      <c r="AY1734" s="228"/>
      <c r="AZ1734" s="228"/>
    </row>
    <row r="1735" spans="3:69" x14ac:dyDescent="0.2">
      <c r="C1735" s="14"/>
      <c r="D1735" s="14"/>
      <c r="AF1735" s="228"/>
      <c r="AG1735" s="228"/>
      <c r="AH1735" s="228"/>
      <c r="AI1735" s="228"/>
      <c r="AJ1735" s="228"/>
      <c r="AL1735" s="246"/>
      <c r="AS1735" s="228"/>
      <c r="AT1735" s="228"/>
      <c r="AU1735" s="228"/>
      <c r="AV1735" s="228"/>
      <c r="AW1735" s="228"/>
      <c r="AX1735" s="228"/>
      <c r="AY1735" s="228"/>
      <c r="AZ1735" s="228"/>
      <c r="BA1735" s="228"/>
      <c r="BB1735" s="228"/>
      <c r="BC1735" s="228"/>
      <c r="BD1735" s="228"/>
      <c r="BE1735" s="228"/>
      <c r="BF1735" s="228"/>
      <c r="BG1735" s="228"/>
      <c r="BH1735" s="228"/>
      <c r="BI1735" s="228"/>
      <c r="BJ1735" s="228"/>
      <c r="BK1735" s="228"/>
      <c r="BL1735" s="228"/>
      <c r="BM1735" s="228"/>
      <c r="BN1735" s="228"/>
      <c r="BO1735" s="228"/>
      <c r="BP1735" s="228"/>
      <c r="BQ1735" s="228"/>
    </row>
    <row r="1736" spans="3:69" x14ac:dyDescent="0.2">
      <c r="C1736" s="14"/>
      <c r="D1736" s="14"/>
      <c r="AF1736" s="228"/>
      <c r="AG1736" s="228"/>
      <c r="AH1736" s="228"/>
      <c r="AI1736" s="228"/>
      <c r="AJ1736" s="228"/>
      <c r="AL1736" s="246"/>
      <c r="AS1736" s="228"/>
      <c r="AT1736" s="228"/>
      <c r="AU1736" s="228"/>
      <c r="AV1736" s="228"/>
      <c r="AW1736" s="228"/>
      <c r="AX1736" s="228"/>
      <c r="AY1736" s="228"/>
      <c r="AZ1736" s="228"/>
      <c r="BA1736" s="228"/>
      <c r="BB1736" s="228"/>
      <c r="BC1736" s="228"/>
      <c r="BD1736" s="228"/>
      <c r="BE1736" s="228"/>
      <c r="BF1736" s="228"/>
      <c r="BG1736" s="228"/>
      <c r="BH1736" s="228"/>
      <c r="BI1736" s="228"/>
      <c r="BJ1736" s="228"/>
      <c r="BK1736" s="228"/>
      <c r="BL1736" s="228"/>
      <c r="BM1736" s="228"/>
      <c r="BN1736" s="228"/>
      <c r="BO1736" s="228"/>
      <c r="BP1736" s="228"/>
      <c r="BQ1736" s="228"/>
    </row>
    <row r="1737" spans="3:69" x14ac:dyDescent="0.2">
      <c r="C1737" s="14"/>
      <c r="D1737" s="14"/>
      <c r="AF1737" s="228"/>
      <c r="AG1737" s="228"/>
      <c r="AH1737" s="228"/>
      <c r="AI1737" s="228"/>
      <c r="AJ1737" s="228"/>
      <c r="AL1737" s="246"/>
      <c r="AS1737" s="228"/>
      <c r="AT1737" s="228"/>
      <c r="AU1737" s="228"/>
      <c r="AV1737" s="228"/>
      <c r="AW1737" s="228"/>
      <c r="AX1737" s="228"/>
      <c r="AY1737" s="228"/>
      <c r="AZ1737" s="228"/>
    </row>
    <row r="1738" spans="3:69" x14ac:dyDescent="0.2">
      <c r="C1738" s="14"/>
      <c r="D1738" s="14"/>
      <c r="AF1738" s="228"/>
      <c r="AG1738" s="228"/>
      <c r="AH1738" s="228"/>
      <c r="AI1738" s="228"/>
      <c r="AJ1738" s="228"/>
      <c r="AL1738" s="246"/>
      <c r="AS1738" s="228"/>
      <c r="AT1738" s="228"/>
      <c r="AU1738" s="228"/>
      <c r="AV1738" s="228"/>
      <c r="AW1738" s="228"/>
      <c r="AX1738" s="228"/>
      <c r="AY1738" s="228"/>
      <c r="AZ1738" s="228"/>
    </row>
    <row r="1739" spans="3:69" x14ac:dyDescent="0.2">
      <c r="C1739" s="14"/>
      <c r="D1739" s="14"/>
      <c r="AF1739" s="228"/>
      <c r="AG1739" s="228"/>
      <c r="AH1739" s="228"/>
      <c r="AI1739" s="228"/>
      <c r="AJ1739" s="228"/>
      <c r="AL1739" s="246"/>
      <c r="AS1739" s="228"/>
      <c r="AT1739" s="228"/>
      <c r="AU1739" s="228"/>
      <c r="AV1739" s="228"/>
      <c r="AW1739" s="228"/>
      <c r="AX1739" s="228"/>
      <c r="AY1739" s="228"/>
      <c r="AZ1739" s="228"/>
      <c r="BA1739" s="228"/>
    </row>
    <row r="1740" spans="3:69" x14ac:dyDescent="0.2">
      <c r="C1740" s="14"/>
      <c r="D1740" s="14"/>
      <c r="AF1740" s="228"/>
      <c r="AG1740" s="228"/>
      <c r="AH1740" s="228"/>
      <c r="AI1740" s="228"/>
      <c r="AJ1740" s="228"/>
      <c r="AL1740" s="246"/>
      <c r="AS1740" s="228"/>
      <c r="AT1740" s="228"/>
      <c r="AU1740" s="228"/>
      <c r="AV1740" s="228"/>
      <c r="AW1740" s="228"/>
      <c r="AX1740" s="228"/>
      <c r="AY1740" s="228"/>
      <c r="AZ1740" s="228"/>
    </row>
    <row r="1741" spans="3:69" x14ac:dyDescent="0.2">
      <c r="C1741" s="14"/>
      <c r="D1741" s="14"/>
      <c r="AF1741" s="228"/>
      <c r="AG1741" s="228"/>
      <c r="AH1741" s="228"/>
      <c r="AI1741" s="228"/>
      <c r="AJ1741" s="228"/>
      <c r="AL1741" s="246"/>
      <c r="AS1741" s="228"/>
      <c r="AT1741" s="228"/>
      <c r="AU1741" s="228"/>
      <c r="AV1741" s="228"/>
      <c r="AW1741" s="228"/>
      <c r="AX1741" s="228"/>
      <c r="AY1741" s="228"/>
      <c r="AZ1741" s="228"/>
    </row>
    <row r="1742" spans="3:69" x14ac:dyDescent="0.2">
      <c r="C1742" s="14"/>
      <c r="D1742" s="14"/>
      <c r="AF1742" s="228"/>
      <c r="AG1742" s="228"/>
      <c r="AH1742" s="228"/>
      <c r="AI1742" s="228"/>
      <c r="AJ1742" s="228"/>
      <c r="AL1742" s="246"/>
      <c r="AS1742" s="228"/>
      <c r="AT1742" s="228"/>
      <c r="AU1742" s="228"/>
      <c r="AV1742" s="228"/>
      <c r="AW1742" s="228"/>
      <c r="AX1742" s="228"/>
      <c r="AY1742" s="228"/>
      <c r="AZ1742" s="228"/>
    </row>
    <row r="1743" spans="3:69" x14ac:dyDescent="0.2">
      <c r="C1743" s="14"/>
      <c r="D1743" s="14"/>
      <c r="AF1743" s="228"/>
      <c r="AG1743" s="228"/>
      <c r="AH1743" s="228"/>
      <c r="AI1743" s="228"/>
      <c r="AJ1743" s="228"/>
      <c r="AL1743" s="246"/>
      <c r="AS1743" s="228"/>
      <c r="AT1743" s="228"/>
      <c r="AU1743" s="228"/>
      <c r="AV1743" s="228"/>
      <c r="AW1743" s="228"/>
      <c r="AX1743" s="228"/>
      <c r="AY1743" s="228"/>
      <c r="AZ1743" s="228"/>
    </row>
    <row r="1744" spans="3:69" x14ac:dyDescent="0.2">
      <c r="C1744" s="14"/>
      <c r="D1744" s="14"/>
      <c r="AF1744" s="228"/>
      <c r="AG1744" s="228"/>
      <c r="AH1744" s="228"/>
      <c r="AI1744" s="228"/>
      <c r="AJ1744" s="228"/>
      <c r="AL1744" s="246"/>
      <c r="AS1744" s="228"/>
      <c r="AT1744" s="228"/>
      <c r="AU1744" s="228"/>
      <c r="AV1744" s="228"/>
      <c r="AW1744" s="228"/>
      <c r="AX1744" s="228"/>
      <c r="AY1744" s="228"/>
      <c r="AZ1744" s="228"/>
    </row>
    <row r="1745" spans="3:69" x14ac:dyDescent="0.2">
      <c r="C1745" s="14"/>
      <c r="D1745" s="14"/>
      <c r="AF1745" s="228"/>
      <c r="AG1745" s="228"/>
      <c r="AH1745" s="228"/>
      <c r="AI1745" s="228"/>
      <c r="AJ1745" s="228"/>
      <c r="AL1745" s="246"/>
      <c r="AS1745" s="228"/>
      <c r="AT1745" s="228"/>
      <c r="AU1745" s="228"/>
      <c r="AV1745" s="228"/>
      <c r="AW1745" s="228"/>
      <c r="AX1745" s="228"/>
      <c r="AY1745" s="228"/>
      <c r="AZ1745" s="228"/>
      <c r="BA1745" s="228"/>
    </row>
    <row r="1746" spans="3:69" x14ac:dyDescent="0.2">
      <c r="C1746" s="14"/>
      <c r="D1746" s="14"/>
      <c r="AF1746" s="228"/>
      <c r="AG1746" s="228"/>
      <c r="AH1746" s="228"/>
      <c r="AI1746" s="228"/>
      <c r="AJ1746" s="228"/>
      <c r="AL1746" s="246"/>
      <c r="AS1746" s="228"/>
      <c r="AT1746" s="228"/>
      <c r="AU1746" s="228"/>
      <c r="AV1746" s="228"/>
      <c r="AW1746" s="228"/>
      <c r="AX1746" s="228"/>
      <c r="AY1746" s="228"/>
      <c r="AZ1746" s="228"/>
    </row>
    <row r="1747" spans="3:69" x14ac:dyDescent="0.2">
      <c r="C1747" s="14"/>
      <c r="D1747" s="14"/>
      <c r="AF1747" s="228"/>
      <c r="AG1747" s="228"/>
      <c r="AH1747" s="228"/>
      <c r="AI1747" s="228"/>
      <c r="AJ1747" s="228"/>
      <c r="AL1747" s="246"/>
      <c r="AS1747" s="228"/>
      <c r="AT1747" s="228"/>
      <c r="AU1747" s="228"/>
      <c r="AV1747" s="228"/>
      <c r="AW1747" s="228"/>
      <c r="AX1747" s="228"/>
      <c r="AY1747" s="228"/>
      <c r="AZ1747" s="228"/>
    </row>
    <row r="1748" spans="3:69" x14ac:dyDescent="0.2">
      <c r="C1748" s="14"/>
      <c r="D1748" s="14"/>
      <c r="AF1748" s="228"/>
      <c r="AG1748" s="228"/>
      <c r="AH1748" s="228"/>
      <c r="AI1748" s="228"/>
      <c r="AJ1748" s="228"/>
      <c r="AL1748" s="246"/>
      <c r="AS1748" s="228"/>
      <c r="AT1748" s="228"/>
      <c r="AU1748" s="228"/>
      <c r="AV1748" s="228"/>
      <c r="AW1748" s="228"/>
      <c r="AX1748" s="228"/>
      <c r="AY1748" s="228"/>
      <c r="AZ1748" s="228"/>
      <c r="BA1748" s="228"/>
      <c r="BB1748" s="228"/>
      <c r="BC1748" s="228"/>
      <c r="BD1748" s="228"/>
      <c r="BE1748" s="228"/>
      <c r="BF1748" s="228"/>
      <c r="BG1748" s="228"/>
      <c r="BH1748" s="228"/>
      <c r="BI1748" s="228"/>
      <c r="BJ1748" s="228"/>
      <c r="BK1748" s="228"/>
      <c r="BL1748" s="228"/>
      <c r="BM1748" s="228"/>
      <c r="BN1748" s="228"/>
      <c r="BO1748" s="228"/>
      <c r="BP1748" s="228"/>
      <c r="BQ1748" s="228"/>
    </row>
    <row r="1749" spans="3:69" x14ac:dyDescent="0.2">
      <c r="C1749" s="14"/>
      <c r="D1749" s="14"/>
      <c r="AF1749" s="228"/>
      <c r="AG1749" s="228"/>
      <c r="AH1749" s="228"/>
      <c r="AI1749" s="228"/>
      <c r="AJ1749" s="228"/>
      <c r="AL1749" s="246"/>
      <c r="AS1749" s="228"/>
      <c r="AT1749" s="228"/>
      <c r="AU1749" s="228"/>
      <c r="AV1749" s="228"/>
      <c r="AW1749" s="228"/>
      <c r="AX1749" s="228"/>
      <c r="AY1749" s="228"/>
      <c r="AZ1749" s="228"/>
    </row>
    <row r="1750" spans="3:69" x14ac:dyDescent="0.2">
      <c r="C1750" s="14"/>
      <c r="D1750" s="14"/>
      <c r="AF1750" s="228"/>
      <c r="AG1750" s="228"/>
      <c r="AH1750" s="228"/>
      <c r="AI1750" s="228"/>
      <c r="AJ1750" s="228"/>
      <c r="AL1750" s="246"/>
      <c r="AS1750" s="228"/>
      <c r="AT1750" s="228"/>
      <c r="AU1750" s="228"/>
      <c r="AV1750" s="228"/>
      <c r="AW1750" s="228"/>
      <c r="AX1750" s="228"/>
      <c r="AY1750" s="228"/>
      <c r="AZ1750" s="228"/>
    </row>
    <row r="1751" spans="3:69" x14ac:dyDescent="0.2">
      <c r="C1751" s="14"/>
      <c r="D1751" s="14"/>
      <c r="AF1751" s="228"/>
      <c r="AG1751" s="228"/>
      <c r="AH1751" s="228"/>
      <c r="AI1751" s="228"/>
      <c r="AJ1751" s="228"/>
      <c r="AL1751" s="246"/>
      <c r="AS1751" s="228"/>
      <c r="AT1751" s="228"/>
      <c r="AU1751" s="228"/>
      <c r="AV1751" s="228"/>
      <c r="AW1751" s="228"/>
      <c r="AX1751" s="228"/>
      <c r="AY1751" s="228"/>
      <c r="AZ1751" s="228"/>
    </row>
    <row r="1752" spans="3:69" x14ac:dyDescent="0.2">
      <c r="C1752" s="14"/>
      <c r="D1752" s="14"/>
      <c r="AF1752" s="228"/>
      <c r="AG1752" s="228"/>
      <c r="AH1752" s="228"/>
      <c r="AI1752" s="228"/>
      <c r="AJ1752" s="228"/>
      <c r="AL1752" s="246"/>
      <c r="AS1752" s="228"/>
      <c r="AT1752" s="228"/>
      <c r="AU1752" s="228"/>
      <c r="AV1752" s="228"/>
      <c r="AW1752" s="228"/>
      <c r="AX1752" s="228"/>
      <c r="AY1752" s="228"/>
      <c r="AZ1752" s="228"/>
    </row>
    <row r="1753" spans="3:69" x14ac:dyDescent="0.2">
      <c r="C1753" s="14"/>
      <c r="D1753" s="14"/>
      <c r="AF1753" s="228"/>
      <c r="AG1753" s="228"/>
      <c r="AH1753" s="228"/>
      <c r="AI1753" s="228"/>
      <c r="AJ1753" s="228"/>
      <c r="AL1753" s="246"/>
      <c r="AS1753" s="228"/>
      <c r="AT1753" s="228"/>
      <c r="AU1753" s="228"/>
      <c r="AV1753" s="228"/>
      <c r="AW1753" s="228"/>
      <c r="AX1753" s="228"/>
      <c r="AY1753" s="228"/>
      <c r="AZ1753" s="228"/>
    </row>
    <row r="1754" spans="3:69" x14ac:dyDescent="0.2">
      <c r="C1754" s="14"/>
      <c r="D1754" s="14"/>
      <c r="AF1754" s="228"/>
      <c r="AG1754" s="228"/>
      <c r="AH1754" s="228"/>
      <c r="AI1754" s="228"/>
      <c r="AJ1754" s="228"/>
      <c r="AL1754" s="246"/>
      <c r="AS1754" s="228"/>
      <c r="AT1754" s="228"/>
      <c r="AU1754" s="228"/>
      <c r="AV1754" s="228"/>
      <c r="AW1754" s="228"/>
      <c r="AX1754" s="228"/>
      <c r="AY1754" s="228"/>
      <c r="AZ1754" s="228"/>
      <c r="BA1754" s="228"/>
      <c r="BB1754" s="228"/>
      <c r="BC1754" s="228"/>
      <c r="BD1754" s="228"/>
      <c r="BE1754" s="228"/>
      <c r="BF1754" s="228"/>
      <c r="BG1754" s="228"/>
      <c r="BH1754" s="228"/>
      <c r="BI1754" s="228"/>
      <c r="BJ1754" s="228"/>
      <c r="BK1754" s="228"/>
      <c r="BL1754" s="228"/>
      <c r="BM1754" s="228"/>
      <c r="BN1754" s="228"/>
      <c r="BO1754" s="228"/>
      <c r="BP1754" s="228"/>
      <c r="BQ1754" s="228"/>
    </row>
    <row r="1755" spans="3:69" x14ac:dyDescent="0.2">
      <c r="C1755" s="14"/>
      <c r="D1755" s="14"/>
      <c r="AF1755" s="228"/>
      <c r="AG1755" s="228"/>
      <c r="AH1755" s="228"/>
      <c r="AI1755" s="228"/>
      <c r="AJ1755" s="228"/>
      <c r="AL1755" s="246"/>
      <c r="AS1755" s="228"/>
      <c r="AT1755" s="228"/>
      <c r="AU1755" s="228"/>
      <c r="AV1755" s="228"/>
      <c r="AW1755" s="228"/>
      <c r="AX1755" s="228"/>
      <c r="AY1755" s="228"/>
      <c r="AZ1755" s="228"/>
      <c r="BA1755" s="228"/>
      <c r="BB1755" s="228"/>
      <c r="BC1755" s="228"/>
      <c r="BD1755" s="228"/>
      <c r="BE1755" s="228"/>
      <c r="BF1755" s="228"/>
      <c r="BG1755" s="228"/>
      <c r="BH1755" s="228"/>
      <c r="BI1755" s="228"/>
      <c r="BJ1755" s="228"/>
      <c r="BK1755" s="228"/>
      <c r="BL1755" s="228"/>
      <c r="BM1755" s="228"/>
      <c r="BN1755" s="228"/>
      <c r="BO1755" s="228"/>
      <c r="BP1755" s="228"/>
      <c r="BQ1755" s="228"/>
    </row>
    <row r="1756" spans="3:69" x14ac:dyDescent="0.2">
      <c r="C1756" s="14"/>
      <c r="D1756" s="14"/>
      <c r="AF1756" s="228"/>
      <c r="AG1756" s="228"/>
      <c r="AH1756" s="228"/>
      <c r="AI1756" s="228"/>
      <c r="AJ1756" s="228"/>
      <c r="AL1756" s="246"/>
      <c r="AS1756" s="228"/>
      <c r="AT1756" s="228"/>
      <c r="AU1756" s="228"/>
      <c r="AV1756" s="228"/>
      <c r="AW1756" s="228"/>
      <c r="AX1756" s="228"/>
      <c r="AY1756" s="228"/>
      <c r="AZ1756" s="228"/>
      <c r="BA1756" s="228"/>
    </row>
    <row r="1757" spans="3:69" x14ac:dyDescent="0.2">
      <c r="C1757" s="14"/>
      <c r="D1757" s="14"/>
      <c r="AF1757" s="228"/>
      <c r="AG1757" s="228"/>
      <c r="AH1757" s="228"/>
      <c r="AI1757" s="228"/>
      <c r="AJ1757" s="228"/>
      <c r="AL1757" s="246"/>
      <c r="AS1757" s="228"/>
      <c r="AT1757" s="228"/>
      <c r="AU1757" s="228"/>
      <c r="AV1757" s="228"/>
      <c r="AW1757" s="228"/>
      <c r="AX1757" s="228"/>
      <c r="AY1757" s="228"/>
      <c r="AZ1757" s="228"/>
      <c r="BA1757" s="228"/>
    </row>
    <row r="1758" spans="3:69" x14ac:dyDescent="0.2">
      <c r="C1758" s="14"/>
      <c r="D1758" s="14"/>
      <c r="AF1758" s="228"/>
      <c r="AG1758" s="228"/>
      <c r="AH1758" s="228"/>
      <c r="AI1758" s="228"/>
      <c r="AJ1758" s="228"/>
      <c r="AL1758" s="246"/>
      <c r="AS1758" s="228"/>
      <c r="AT1758" s="228"/>
      <c r="AU1758" s="228"/>
      <c r="AV1758" s="228"/>
      <c r="AW1758" s="228"/>
      <c r="AX1758" s="228"/>
      <c r="AY1758" s="228"/>
      <c r="AZ1758" s="228"/>
    </row>
    <row r="1759" spans="3:69" x14ac:dyDescent="0.2">
      <c r="C1759" s="14"/>
      <c r="D1759" s="14"/>
      <c r="AF1759" s="228"/>
      <c r="AG1759" s="228"/>
      <c r="AH1759" s="228"/>
      <c r="AI1759" s="228"/>
      <c r="AJ1759" s="228"/>
      <c r="AL1759" s="246"/>
      <c r="AS1759" s="228"/>
      <c r="AT1759" s="228"/>
      <c r="AU1759" s="228"/>
      <c r="AV1759" s="228"/>
      <c r="AW1759" s="228"/>
      <c r="AX1759" s="228"/>
      <c r="AY1759" s="228"/>
      <c r="AZ1759" s="228"/>
    </row>
    <row r="1760" spans="3:69" x14ac:dyDescent="0.2">
      <c r="C1760" s="14"/>
      <c r="D1760" s="14"/>
      <c r="AF1760" s="228"/>
      <c r="AG1760" s="228"/>
      <c r="AH1760" s="228"/>
      <c r="AI1760" s="228"/>
      <c r="AJ1760" s="228"/>
      <c r="AL1760" s="246"/>
      <c r="AS1760" s="228"/>
      <c r="AT1760" s="228"/>
      <c r="AU1760" s="228"/>
      <c r="AV1760" s="228"/>
      <c r="AW1760" s="228"/>
      <c r="AX1760" s="228"/>
      <c r="AY1760" s="228"/>
      <c r="AZ1760" s="228"/>
      <c r="BA1760" s="228"/>
      <c r="BB1760" s="228"/>
      <c r="BC1760" s="228"/>
      <c r="BD1760" s="228"/>
      <c r="BE1760" s="228"/>
      <c r="BF1760" s="228"/>
      <c r="BG1760" s="228"/>
      <c r="BH1760" s="228"/>
      <c r="BI1760" s="228"/>
      <c r="BJ1760" s="228"/>
      <c r="BK1760" s="228"/>
      <c r="BL1760" s="228"/>
      <c r="BM1760" s="228"/>
      <c r="BN1760" s="228"/>
      <c r="BO1760" s="228"/>
      <c r="BP1760" s="228"/>
      <c r="BQ1760" s="228"/>
    </row>
    <row r="1761" spans="3:69" x14ac:dyDescent="0.2">
      <c r="C1761" s="14"/>
      <c r="D1761" s="14"/>
      <c r="AF1761" s="228"/>
      <c r="AG1761" s="228"/>
      <c r="AH1761" s="228"/>
      <c r="AI1761" s="228"/>
      <c r="AJ1761" s="228"/>
      <c r="AL1761" s="246"/>
      <c r="AS1761" s="228"/>
      <c r="AT1761" s="228"/>
      <c r="AU1761" s="228"/>
      <c r="AV1761" s="228"/>
      <c r="AW1761" s="228"/>
      <c r="AX1761" s="228"/>
      <c r="AY1761" s="228"/>
      <c r="AZ1761" s="228"/>
      <c r="BA1761" s="228"/>
      <c r="BC1761" s="228"/>
      <c r="BD1761" s="228"/>
      <c r="BE1761" s="228"/>
      <c r="BF1761" s="228"/>
      <c r="BG1761" s="228"/>
      <c r="BH1761" s="228"/>
      <c r="BI1761" s="228"/>
      <c r="BJ1761" s="228"/>
      <c r="BK1761" s="228"/>
      <c r="BL1761" s="228"/>
      <c r="BM1761" s="228"/>
      <c r="BN1761" s="228"/>
      <c r="BO1761" s="228"/>
      <c r="BP1761" s="228"/>
      <c r="BQ1761" s="228"/>
    </row>
    <row r="1762" spans="3:69" x14ac:dyDescent="0.2">
      <c r="C1762" s="14"/>
      <c r="D1762" s="14"/>
      <c r="AF1762" s="228"/>
      <c r="AG1762" s="228"/>
      <c r="AH1762" s="228"/>
      <c r="AI1762" s="228"/>
      <c r="AJ1762" s="228"/>
      <c r="AL1762" s="246"/>
      <c r="AS1762" s="228"/>
      <c r="AT1762" s="228"/>
      <c r="AU1762" s="228"/>
      <c r="AV1762" s="228"/>
      <c r="AW1762" s="228"/>
      <c r="AX1762" s="228"/>
      <c r="AY1762" s="228"/>
      <c r="AZ1762" s="228"/>
    </row>
    <row r="1763" spans="3:69" x14ac:dyDescent="0.2">
      <c r="C1763" s="14"/>
      <c r="D1763" s="14"/>
      <c r="AF1763" s="228"/>
      <c r="AG1763" s="228"/>
      <c r="AH1763" s="228"/>
      <c r="AI1763" s="228"/>
      <c r="AJ1763" s="228"/>
      <c r="AL1763" s="246"/>
      <c r="AS1763" s="228"/>
      <c r="AT1763" s="228"/>
      <c r="AU1763" s="228"/>
      <c r="AV1763" s="228"/>
      <c r="AW1763" s="228"/>
      <c r="AX1763" s="228"/>
      <c r="AY1763" s="228"/>
      <c r="AZ1763" s="228"/>
      <c r="BA1763" s="228"/>
    </row>
    <row r="1764" spans="3:69" x14ac:dyDescent="0.2">
      <c r="C1764" s="14"/>
      <c r="D1764" s="14"/>
      <c r="AF1764" s="228"/>
      <c r="AG1764" s="228"/>
      <c r="AH1764" s="228"/>
      <c r="AI1764" s="228"/>
      <c r="AJ1764" s="228"/>
      <c r="AL1764" s="246"/>
      <c r="AS1764" s="228"/>
      <c r="AT1764" s="228"/>
      <c r="AU1764" s="228"/>
      <c r="AV1764" s="228"/>
      <c r="AW1764" s="228"/>
      <c r="AX1764" s="228"/>
      <c r="AY1764" s="228"/>
      <c r="AZ1764" s="228"/>
    </row>
    <row r="1765" spans="3:69" x14ac:dyDescent="0.2">
      <c r="C1765" s="14"/>
      <c r="D1765" s="14"/>
      <c r="AF1765" s="228"/>
      <c r="AG1765" s="228"/>
      <c r="AH1765" s="228"/>
      <c r="AI1765" s="228"/>
      <c r="AJ1765" s="228"/>
      <c r="AL1765" s="246"/>
      <c r="AS1765" s="228"/>
      <c r="AT1765" s="228"/>
      <c r="AU1765" s="228"/>
      <c r="AV1765" s="228"/>
      <c r="AW1765" s="228"/>
      <c r="AX1765" s="228"/>
      <c r="AY1765" s="228"/>
      <c r="AZ1765" s="228"/>
      <c r="BA1765" s="228"/>
    </row>
    <row r="1766" spans="3:69" x14ac:dyDescent="0.2">
      <c r="C1766" s="14"/>
      <c r="D1766" s="14"/>
      <c r="AF1766" s="228"/>
      <c r="AG1766" s="228"/>
      <c r="AH1766" s="228"/>
      <c r="AI1766" s="228"/>
      <c r="AJ1766" s="228"/>
      <c r="AL1766" s="246"/>
      <c r="AS1766" s="228"/>
      <c r="AT1766" s="228"/>
      <c r="AU1766" s="228"/>
      <c r="AV1766" s="228"/>
      <c r="AW1766" s="228"/>
      <c r="AX1766" s="228"/>
      <c r="AY1766" s="228"/>
      <c r="AZ1766" s="228"/>
    </row>
    <row r="1767" spans="3:69" x14ac:dyDescent="0.2">
      <c r="C1767" s="14"/>
      <c r="D1767" s="14"/>
      <c r="AF1767" s="228"/>
      <c r="AG1767" s="228"/>
      <c r="AH1767" s="228"/>
      <c r="AI1767" s="228"/>
      <c r="AJ1767" s="228"/>
      <c r="AL1767" s="246"/>
      <c r="AS1767" s="228"/>
      <c r="AT1767" s="228"/>
      <c r="AU1767" s="228"/>
      <c r="AV1767" s="228"/>
      <c r="AW1767" s="228"/>
      <c r="AX1767" s="228"/>
      <c r="AY1767" s="228"/>
      <c r="AZ1767" s="228"/>
      <c r="BA1767" s="228"/>
    </row>
    <row r="1768" spans="3:69" x14ac:dyDescent="0.2">
      <c r="C1768" s="14"/>
      <c r="D1768" s="14"/>
      <c r="AF1768" s="228"/>
      <c r="AG1768" s="228"/>
      <c r="AH1768" s="228"/>
      <c r="AI1768" s="228"/>
      <c r="AJ1768" s="228"/>
      <c r="AL1768" s="246"/>
      <c r="AS1768" s="228"/>
      <c r="AT1768" s="228"/>
      <c r="AU1768" s="228"/>
      <c r="AV1768" s="228"/>
      <c r="AW1768" s="228"/>
      <c r="AX1768" s="228"/>
      <c r="AY1768" s="228"/>
      <c r="AZ1768" s="228"/>
      <c r="BA1768" s="228"/>
      <c r="BB1768" s="228"/>
      <c r="BC1768" s="228"/>
      <c r="BD1768" s="228"/>
      <c r="BE1768" s="228"/>
      <c r="BF1768" s="228"/>
      <c r="BG1768" s="228"/>
      <c r="BH1768" s="228"/>
      <c r="BI1768" s="228"/>
      <c r="BJ1768" s="228"/>
      <c r="BK1768" s="228"/>
      <c r="BL1768" s="228"/>
      <c r="BM1768" s="228"/>
      <c r="BN1768" s="228"/>
      <c r="BO1768" s="228"/>
      <c r="BP1768" s="228"/>
      <c r="BQ1768" s="228"/>
    </row>
    <row r="1769" spans="3:69" x14ac:dyDescent="0.2">
      <c r="C1769" s="14"/>
      <c r="D1769" s="14"/>
      <c r="AF1769" s="228"/>
      <c r="AG1769" s="228"/>
      <c r="AH1769" s="228"/>
      <c r="AI1769" s="228"/>
      <c r="AJ1769" s="228"/>
      <c r="AL1769" s="246"/>
      <c r="AS1769" s="228"/>
      <c r="AT1769" s="228"/>
      <c r="AU1769" s="228"/>
      <c r="AV1769" s="228"/>
      <c r="AW1769" s="228"/>
      <c r="AX1769" s="228"/>
      <c r="AY1769" s="228"/>
      <c r="AZ1769" s="228"/>
    </row>
    <row r="1770" spans="3:69" x14ac:dyDescent="0.2">
      <c r="C1770" s="14"/>
      <c r="D1770" s="14"/>
      <c r="AF1770" s="228"/>
      <c r="AG1770" s="228"/>
      <c r="AH1770" s="228"/>
      <c r="AI1770" s="228"/>
      <c r="AJ1770" s="228"/>
      <c r="AL1770" s="246"/>
      <c r="AS1770" s="228"/>
      <c r="AT1770" s="228"/>
      <c r="AU1770" s="228"/>
      <c r="AV1770" s="228"/>
      <c r="AW1770" s="228"/>
      <c r="AX1770" s="228"/>
      <c r="AY1770" s="228"/>
      <c r="AZ1770" s="228"/>
    </row>
    <row r="1771" spans="3:69" x14ac:dyDescent="0.2">
      <c r="C1771" s="14"/>
      <c r="D1771" s="14"/>
      <c r="AF1771" s="228"/>
      <c r="AG1771" s="228"/>
      <c r="AH1771" s="228"/>
      <c r="AI1771" s="228"/>
      <c r="AJ1771" s="228"/>
      <c r="AL1771" s="246"/>
      <c r="AS1771" s="228"/>
      <c r="AT1771" s="228"/>
      <c r="AU1771" s="228"/>
      <c r="AV1771" s="228"/>
      <c r="AW1771" s="228"/>
      <c r="AX1771" s="228"/>
      <c r="AY1771" s="228"/>
      <c r="AZ1771" s="228"/>
    </row>
    <row r="1772" spans="3:69" x14ac:dyDescent="0.2">
      <c r="C1772" s="14"/>
      <c r="D1772" s="14"/>
      <c r="AF1772" s="228"/>
      <c r="AG1772" s="228"/>
      <c r="AH1772" s="228"/>
      <c r="AI1772" s="228"/>
      <c r="AJ1772" s="228"/>
      <c r="AL1772" s="246"/>
      <c r="AS1772" s="228"/>
      <c r="AT1772" s="228"/>
      <c r="AU1772" s="228"/>
      <c r="AV1772" s="228"/>
      <c r="AW1772" s="228"/>
      <c r="AX1772" s="228"/>
      <c r="AY1772" s="228"/>
      <c r="AZ1772" s="228"/>
    </row>
    <row r="1773" spans="3:69" x14ac:dyDescent="0.2">
      <c r="C1773" s="14"/>
      <c r="D1773" s="14"/>
      <c r="AF1773" s="228"/>
      <c r="AG1773" s="228"/>
      <c r="AH1773" s="228"/>
      <c r="AI1773" s="228"/>
      <c r="AJ1773" s="228"/>
      <c r="AL1773" s="246"/>
      <c r="AS1773" s="228"/>
      <c r="AT1773" s="228"/>
      <c r="AU1773" s="228"/>
      <c r="AV1773" s="228"/>
      <c r="AW1773" s="228"/>
      <c r="AX1773" s="228"/>
      <c r="AY1773" s="228"/>
      <c r="AZ1773" s="228"/>
    </row>
    <row r="1774" spans="3:69" x14ac:dyDescent="0.2">
      <c r="C1774" s="14"/>
      <c r="D1774" s="14"/>
      <c r="AF1774" s="228"/>
      <c r="AG1774" s="228"/>
      <c r="AH1774" s="228"/>
      <c r="AI1774" s="228"/>
      <c r="AJ1774" s="228"/>
      <c r="AL1774" s="246"/>
      <c r="AS1774" s="228"/>
      <c r="AT1774" s="228"/>
      <c r="AU1774" s="228"/>
      <c r="AV1774" s="228"/>
      <c r="AW1774" s="228"/>
      <c r="AX1774" s="228"/>
      <c r="AY1774" s="228"/>
      <c r="AZ1774" s="228"/>
    </row>
    <row r="1775" spans="3:69" x14ac:dyDescent="0.2">
      <c r="C1775" s="14"/>
      <c r="D1775" s="14"/>
      <c r="AF1775" s="228"/>
      <c r="AG1775" s="228"/>
      <c r="AH1775" s="228"/>
      <c r="AI1775" s="228"/>
      <c r="AJ1775" s="228"/>
      <c r="AL1775" s="246"/>
      <c r="AS1775" s="228"/>
      <c r="AT1775" s="228"/>
      <c r="AU1775" s="228"/>
      <c r="AV1775" s="228"/>
      <c r="AW1775" s="228"/>
      <c r="AX1775" s="228"/>
      <c r="AY1775" s="228"/>
      <c r="AZ1775" s="228"/>
    </row>
    <row r="1776" spans="3:69" x14ac:dyDescent="0.2">
      <c r="C1776" s="14"/>
      <c r="D1776" s="14"/>
      <c r="AF1776" s="228"/>
      <c r="AG1776" s="228"/>
      <c r="AH1776" s="228"/>
      <c r="AI1776" s="228"/>
      <c r="AJ1776" s="228"/>
      <c r="AL1776" s="246"/>
      <c r="AS1776" s="228"/>
      <c r="AT1776" s="228"/>
      <c r="AU1776" s="228"/>
      <c r="AV1776" s="228"/>
      <c r="AW1776" s="228"/>
      <c r="AX1776" s="228"/>
      <c r="AY1776" s="228"/>
      <c r="AZ1776" s="228"/>
    </row>
    <row r="1777" spans="3:53" x14ac:dyDescent="0.2">
      <c r="C1777" s="14"/>
      <c r="D1777" s="14"/>
      <c r="AF1777" s="228"/>
      <c r="AG1777" s="228"/>
      <c r="AH1777" s="228"/>
      <c r="AI1777" s="228"/>
      <c r="AJ1777" s="228"/>
      <c r="AL1777" s="246"/>
      <c r="AS1777" s="228"/>
      <c r="AT1777" s="228"/>
      <c r="AU1777" s="228"/>
      <c r="AV1777" s="228"/>
      <c r="AW1777" s="228"/>
      <c r="AX1777" s="228"/>
      <c r="AY1777" s="228"/>
      <c r="AZ1777" s="228"/>
    </row>
    <row r="1778" spans="3:53" x14ac:dyDescent="0.2">
      <c r="C1778" s="14"/>
      <c r="D1778" s="14"/>
      <c r="AF1778" s="228"/>
      <c r="AG1778" s="228"/>
      <c r="AH1778" s="228"/>
      <c r="AI1778" s="228"/>
      <c r="AJ1778" s="228"/>
      <c r="AL1778" s="246"/>
      <c r="AS1778" s="228"/>
      <c r="AT1778" s="228"/>
      <c r="AU1778" s="228"/>
      <c r="AV1778" s="228"/>
      <c r="AW1778" s="228"/>
      <c r="AX1778" s="228"/>
      <c r="AY1778" s="228"/>
      <c r="AZ1778" s="228"/>
    </row>
    <row r="1779" spans="3:53" x14ac:dyDescent="0.2">
      <c r="C1779" s="14"/>
      <c r="D1779" s="14"/>
      <c r="AF1779" s="228"/>
      <c r="AG1779" s="228"/>
      <c r="AH1779" s="228"/>
      <c r="AI1779" s="228"/>
      <c r="AJ1779" s="228"/>
      <c r="AL1779" s="246"/>
      <c r="AS1779" s="228"/>
      <c r="AT1779" s="228"/>
      <c r="AU1779" s="228"/>
      <c r="AV1779" s="228"/>
      <c r="AW1779" s="228"/>
      <c r="AX1779" s="228"/>
      <c r="AY1779" s="228"/>
      <c r="AZ1779" s="228"/>
      <c r="BA1779" s="228"/>
    </row>
    <row r="1780" spans="3:53" x14ac:dyDescent="0.2">
      <c r="C1780" s="14"/>
      <c r="D1780" s="14"/>
      <c r="AF1780" s="228"/>
      <c r="AG1780" s="228"/>
      <c r="AH1780" s="228"/>
      <c r="AI1780" s="228"/>
      <c r="AJ1780" s="228"/>
      <c r="AL1780" s="246"/>
      <c r="AS1780" s="228"/>
      <c r="AT1780" s="228"/>
      <c r="AU1780" s="228"/>
      <c r="AV1780" s="228"/>
      <c r="AW1780" s="228"/>
      <c r="AX1780" s="228"/>
      <c r="AY1780" s="228"/>
      <c r="AZ1780" s="228"/>
    </row>
    <row r="1781" spans="3:53" x14ac:dyDescent="0.2">
      <c r="C1781" s="14"/>
      <c r="D1781" s="14"/>
      <c r="AF1781" s="228"/>
      <c r="AG1781" s="228"/>
      <c r="AH1781" s="228"/>
      <c r="AI1781" s="228"/>
      <c r="AJ1781" s="228"/>
      <c r="AL1781" s="246"/>
      <c r="AS1781" s="228"/>
      <c r="AT1781" s="228"/>
      <c r="AU1781" s="228"/>
      <c r="AV1781" s="228"/>
      <c r="AW1781" s="228"/>
      <c r="AX1781" s="228"/>
      <c r="AY1781" s="228"/>
      <c r="AZ1781" s="228"/>
    </row>
    <row r="1782" spans="3:53" x14ac:dyDescent="0.2">
      <c r="C1782" s="14"/>
      <c r="D1782" s="14"/>
      <c r="AF1782" s="228"/>
      <c r="AG1782" s="228"/>
      <c r="AH1782" s="228"/>
      <c r="AI1782" s="228"/>
      <c r="AJ1782" s="228"/>
      <c r="AL1782" s="246"/>
      <c r="AS1782" s="228"/>
      <c r="AT1782" s="228"/>
      <c r="AU1782" s="228"/>
      <c r="AV1782" s="228"/>
      <c r="AW1782" s="228"/>
      <c r="AX1782" s="228"/>
      <c r="AY1782" s="228"/>
      <c r="AZ1782" s="228"/>
    </row>
    <row r="1783" spans="3:53" x14ac:dyDescent="0.2">
      <c r="C1783" s="14"/>
      <c r="D1783" s="14"/>
      <c r="AF1783" s="228"/>
      <c r="AG1783" s="228"/>
      <c r="AH1783" s="228"/>
      <c r="AI1783" s="228"/>
      <c r="AJ1783" s="228"/>
      <c r="AL1783" s="246"/>
      <c r="AS1783" s="228"/>
      <c r="AT1783" s="228"/>
      <c r="AU1783" s="228"/>
      <c r="AV1783" s="228"/>
      <c r="AW1783" s="228"/>
      <c r="AX1783" s="228"/>
      <c r="AY1783" s="228"/>
      <c r="AZ1783" s="228"/>
    </row>
    <row r="1784" spans="3:53" x14ac:dyDescent="0.2">
      <c r="C1784" s="14"/>
      <c r="D1784" s="14"/>
      <c r="AF1784" s="228"/>
      <c r="AG1784" s="228"/>
      <c r="AH1784" s="228"/>
      <c r="AI1784" s="228"/>
      <c r="AJ1784" s="228"/>
      <c r="AL1784" s="246"/>
      <c r="AS1784" s="228"/>
      <c r="AT1784" s="228"/>
      <c r="AU1784" s="228"/>
      <c r="AV1784" s="228"/>
      <c r="AW1784" s="228"/>
      <c r="AX1784" s="228"/>
      <c r="AY1784" s="228"/>
      <c r="AZ1784" s="228"/>
      <c r="BA1784" s="228"/>
    </row>
    <row r="1785" spans="3:53" x14ac:dyDescent="0.2">
      <c r="C1785" s="14"/>
      <c r="D1785" s="14"/>
      <c r="AF1785" s="228"/>
      <c r="AG1785" s="228"/>
      <c r="AH1785" s="228"/>
      <c r="AI1785" s="228"/>
      <c r="AJ1785" s="228"/>
      <c r="AL1785" s="246"/>
      <c r="AS1785" s="228"/>
      <c r="AT1785" s="228"/>
      <c r="AU1785" s="228"/>
      <c r="AV1785" s="228"/>
      <c r="AW1785" s="228"/>
      <c r="AX1785" s="228"/>
      <c r="AY1785" s="228"/>
      <c r="AZ1785" s="228"/>
    </row>
    <row r="1786" spans="3:53" x14ac:dyDescent="0.2">
      <c r="AF1786" s="228"/>
      <c r="AG1786" s="228"/>
      <c r="AH1786" s="228"/>
      <c r="AI1786" s="228"/>
      <c r="AJ1786" s="228"/>
      <c r="AL1786" s="246"/>
      <c r="AS1786" s="228"/>
      <c r="AT1786" s="228"/>
      <c r="AU1786" s="228"/>
      <c r="AV1786" s="228"/>
      <c r="AW1786" s="228"/>
      <c r="AX1786" s="228"/>
      <c r="AY1786" s="228"/>
      <c r="AZ1786" s="228"/>
    </row>
    <row r="1787" spans="3:53" x14ac:dyDescent="0.2">
      <c r="AF1787" s="228"/>
      <c r="AG1787" s="228"/>
      <c r="AH1787" s="228"/>
      <c r="AI1787" s="228"/>
      <c r="AJ1787" s="228"/>
      <c r="AL1787" s="246"/>
      <c r="AS1787" s="228"/>
      <c r="AT1787" s="228"/>
      <c r="AU1787" s="228"/>
      <c r="AV1787" s="228"/>
      <c r="AW1787" s="228"/>
      <c r="AX1787" s="228"/>
      <c r="AY1787" s="228"/>
      <c r="AZ1787" s="228"/>
    </row>
    <row r="1788" spans="3:53" x14ac:dyDescent="0.2">
      <c r="AF1788" s="228"/>
      <c r="AG1788" s="228"/>
      <c r="AH1788" s="228"/>
      <c r="AI1788" s="228"/>
      <c r="AJ1788" s="228"/>
      <c r="AL1788" s="246"/>
      <c r="AS1788" s="228"/>
      <c r="AT1788" s="228"/>
      <c r="AU1788" s="228"/>
      <c r="AV1788" s="228"/>
      <c r="AW1788" s="228"/>
      <c r="AX1788" s="228"/>
      <c r="AY1788" s="228"/>
      <c r="AZ1788" s="228"/>
    </row>
    <row r="1789" spans="3:53" x14ac:dyDescent="0.2">
      <c r="AF1789" s="228"/>
      <c r="AG1789" s="228"/>
      <c r="AH1789" s="228"/>
      <c r="AI1789" s="228"/>
      <c r="AJ1789" s="228"/>
      <c r="AL1789" s="246"/>
      <c r="AS1789" s="228"/>
      <c r="AT1789" s="228"/>
      <c r="AU1789" s="228"/>
      <c r="AV1789" s="228"/>
      <c r="AW1789" s="228"/>
      <c r="AX1789" s="228"/>
      <c r="AY1789" s="228"/>
      <c r="AZ1789" s="228"/>
    </row>
    <row r="1790" spans="3:53" x14ac:dyDescent="0.2">
      <c r="AF1790" s="228"/>
      <c r="AG1790" s="228"/>
      <c r="AH1790" s="228"/>
      <c r="AI1790" s="228"/>
      <c r="AJ1790" s="228"/>
      <c r="AL1790" s="246"/>
      <c r="AS1790" s="228"/>
      <c r="AT1790" s="228"/>
      <c r="AU1790" s="228"/>
      <c r="AV1790" s="228"/>
      <c r="AW1790" s="228"/>
      <c r="AX1790" s="228"/>
      <c r="AY1790" s="228"/>
      <c r="AZ1790" s="228"/>
    </row>
    <row r="1791" spans="3:53" x14ac:dyDescent="0.2">
      <c r="AF1791" s="228"/>
      <c r="AG1791" s="228"/>
      <c r="AH1791" s="228"/>
      <c r="AI1791" s="228"/>
      <c r="AJ1791" s="228"/>
      <c r="AL1791" s="246"/>
      <c r="AS1791" s="228"/>
      <c r="AT1791" s="228"/>
      <c r="AU1791" s="228"/>
      <c r="AV1791" s="228"/>
      <c r="AW1791" s="228"/>
      <c r="AX1791" s="228"/>
      <c r="AY1791" s="228"/>
      <c r="AZ1791" s="228"/>
    </row>
    <row r="1792" spans="3:53" x14ac:dyDescent="0.2">
      <c r="AF1792" s="228"/>
      <c r="AG1792" s="228"/>
      <c r="AH1792" s="228"/>
      <c r="AI1792" s="228"/>
      <c r="AJ1792" s="228"/>
      <c r="AL1792" s="246"/>
      <c r="AS1792" s="228"/>
      <c r="AT1792" s="228"/>
      <c r="AU1792" s="228"/>
      <c r="AV1792" s="228"/>
      <c r="AW1792" s="228"/>
      <c r="AX1792" s="228"/>
      <c r="AY1792" s="228"/>
      <c r="AZ1792" s="228"/>
    </row>
    <row r="1793" spans="32:69" x14ac:dyDescent="0.2">
      <c r="AF1793" s="228"/>
      <c r="AG1793" s="228"/>
      <c r="AH1793" s="228"/>
      <c r="AI1793" s="228"/>
      <c r="AJ1793" s="228"/>
      <c r="AL1793" s="246"/>
      <c r="AS1793" s="228"/>
      <c r="AT1793" s="228"/>
      <c r="AU1793" s="228"/>
      <c r="AV1793" s="228"/>
      <c r="AW1793" s="228"/>
      <c r="AX1793" s="228"/>
      <c r="AY1793" s="228"/>
      <c r="AZ1793" s="228"/>
      <c r="BA1793" s="228"/>
    </row>
    <row r="1794" spans="32:69" x14ac:dyDescent="0.2">
      <c r="AF1794" s="228"/>
      <c r="AG1794" s="228"/>
      <c r="AH1794" s="228"/>
      <c r="AI1794" s="228"/>
      <c r="AJ1794" s="228"/>
      <c r="AL1794" s="246"/>
      <c r="AS1794" s="228"/>
      <c r="AT1794" s="228"/>
      <c r="AU1794" s="228"/>
      <c r="AV1794" s="228"/>
      <c r="AW1794" s="228"/>
      <c r="AX1794" s="228"/>
      <c r="AY1794" s="228"/>
      <c r="AZ1794" s="228"/>
    </row>
    <row r="1795" spans="32:69" x14ac:dyDescent="0.2">
      <c r="AF1795" s="228"/>
      <c r="AG1795" s="228"/>
      <c r="AH1795" s="228"/>
      <c r="AI1795" s="228"/>
      <c r="AJ1795" s="228"/>
      <c r="AL1795" s="246"/>
      <c r="AS1795" s="228"/>
      <c r="AT1795" s="228"/>
      <c r="AU1795" s="228"/>
      <c r="AV1795" s="228"/>
      <c r="AW1795" s="228"/>
      <c r="AX1795" s="228"/>
      <c r="AY1795" s="228"/>
      <c r="AZ1795" s="228"/>
      <c r="BA1795" s="228"/>
      <c r="BC1795" s="228"/>
    </row>
    <row r="1796" spans="32:69" x14ac:dyDescent="0.2">
      <c r="AF1796" s="228"/>
      <c r="AG1796" s="228"/>
      <c r="AH1796" s="228"/>
      <c r="AI1796" s="228"/>
      <c r="AJ1796" s="228"/>
      <c r="AL1796" s="246"/>
      <c r="AS1796" s="228"/>
      <c r="AT1796" s="228"/>
      <c r="AU1796" s="228"/>
      <c r="AV1796" s="228"/>
      <c r="AW1796" s="228"/>
      <c r="AX1796" s="228"/>
      <c r="AY1796" s="228"/>
      <c r="AZ1796" s="228"/>
      <c r="BA1796" s="228"/>
      <c r="BB1796" s="228"/>
      <c r="BC1796" s="228"/>
      <c r="BD1796" s="228"/>
      <c r="BE1796" s="228"/>
      <c r="BF1796" s="228"/>
      <c r="BG1796" s="228"/>
      <c r="BH1796" s="228"/>
      <c r="BI1796" s="228"/>
      <c r="BJ1796" s="228"/>
      <c r="BK1796" s="228"/>
      <c r="BL1796" s="228"/>
      <c r="BM1796" s="228"/>
      <c r="BN1796" s="228"/>
      <c r="BO1796" s="228"/>
      <c r="BP1796" s="228"/>
      <c r="BQ1796" s="228"/>
    </row>
    <row r="1797" spans="32:69" x14ac:dyDescent="0.2">
      <c r="AF1797" s="228"/>
      <c r="AG1797" s="228"/>
      <c r="AH1797" s="228"/>
      <c r="AI1797" s="228"/>
      <c r="AJ1797" s="228"/>
      <c r="AL1797" s="246"/>
      <c r="AS1797" s="228"/>
      <c r="AT1797" s="228"/>
      <c r="AU1797" s="228"/>
      <c r="AV1797" s="228"/>
      <c r="AW1797" s="228"/>
      <c r="AX1797" s="228"/>
      <c r="AY1797" s="228"/>
      <c r="AZ1797" s="228"/>
    </row>
    <row r="1798" spans="32:69" x14ac:dyDescent="0.2">
      <c r="AF1798" s="228"/>
      <c r="AG1798" s="228"/>
      <c r="AH1798" s="228"/>
      <c r="AI1798" s="228"/>
      <c r="AJ1798" s="228"/>
      <c r="AL1798" s="246"/>
      <c r="AS1798" s="228"/>
      <c r="AT1798" s="228"/>
      <c r="AU1798" s="228"/>
      <c r="AV1798" s="228"/>
      <c r="AW1798" s="228"/>
      <c r="AX1798" s="228"/>
      <c r="AY1798" s="228"/>
      <c r="AZ1798" s="228"/>
    </row>
    <row r="1799" spans="32:69" x14ac:dyDescent="0.2">
      <c r="AF1799" s="228"/>
      <c r="AG1799" s="228"/>
      <c r="AH1799" s="228"/>
      <c r="AI1799" s="228"/>
      <c r="AJ1799" s="228"/>
      <c r="AL1799" s="246"/>
      <c r="AS1799" s="228"/>
      <c r="AT1799" s="228"/>
      <c r="AU1799" s="228"/>
      <c r="AV1799" s="228"/>
      <c r="AW1799" s="228"/>
      <c r="AX1799" s="228"/>
      <c r="AY1799" s="228"/>
      <c r="AZ1799" s="228"/>
    </row>
    <row r="1800" spans="32:69" x14ac:dyDescent="0.2">
      <c r="AF1800" s="228"/>
      <c r="AG1800" s="228"/>
      <c r="AH1800" s="228"/>
      <c r="AI1800" s="228"/>
      <c r="AJ1800" s="228"/>
      <c r="AL1800" s="246"/>
      <c r="AS1800" s="228"/>
      <c r="AT1800" s="228"/>
      <c r="AU1800" s="228"/>
      <c r="AV1800" s="228"/>
      <c r="AW1800" s="228"/>
      <c r="AX1800" s="228"/>
      <c r="AY1800" s="228"/>
      <c r="AZ1800" s="228"/>
      <c r="BA1800" s="228"/>
      <c r="BC1800" s="228"/>
    </row>
    <row r="1801" spans="32:69" x14ac:dyDescent="0.2">
      <c r="AF1801" s="228"/>
      <c r="AG1801" s="228"/>
      <c r="AH1801" s="228"/>
      <c r="AI1801" s="228"/>
      <c r="AJ1801" s="228"/>
      <c r="AL1801" s="246"/>
      <c r="AS1801" s="228"/>
      <c r="AT1801" s="228"/>
      <c r="AU1801" s="228"/>
      <c r="AV1801" s="228"/>
      <c r="AW1801" s="228"/>
      <c r="AX1801" s="228"/>
      <c r="AY1801" s="228"/>
      <c r="AZ1801" s="228"/>
      <c r="BA1801" s="228"/>
      <c r="BB1801" s="228"/>
      <c r="BC1801" s="228"/>
      <c r="BD1801" s="228"/>
      <c r="BE1801" s="228"/>
      <c r="BF1801" s="228"/>
      <c r="BG1801" s="228"/>
      <c r="BH1801" s="228"/>
      <c r="BI1801" s="228"/>
      <c r="BJ1801" s="228"/>
      <c r="BK1801" s="228"/>
      <c r="BL1801" s="228"/>
      <c r="BM1801" s="228"/>
      <c r="BN1801" s="228"/>
      <c r="BO1801" s="228"/>
      <c r="BP1801" s="228"/>
      <c r="BQ1801" s="228"/>
    </row>
    <row r="1802" spans="32:69" x14ac:dyDescent="0.2">
      <c r="AF1802" s="228"/>
      <c r="AG1802" s="228"/>
      <c r="AH1802" s="228"/>
      <c r="AI1802" s="228"/>
      <c r="AJ1802" s="228"/>
      <c r="AL1802" s="246"/>
      <c r="AS1802" s="228"/>
      <c r="AT1802" s="228"/>
      <c r="AU1802" s="228"/>
      <c r="AV1802" s="228"/>
      <c r="AW1802" s="228"/>
      <c r="AX1802" s="228"/>
      <c r="AY1802" s="228"/>
      <c r="AZ1802" s="228"/>
    </row>
    <row r="1803" spans="32:69" x14ac:dyDescent="0.2">
      <c r="AF1803" s="228"/>
      <c r="AG1803" s="228"/>
      <c r="AH1803" s="228"/>
      <c r="AI1803" s="228"/>
      <c r="AJ1803" s="228"/>
      <c r="AL1803" s="246"/>
      <c r="AS1803" s="228"/>
      <c r="AT1803" s="228"/>
      <c r="AU1803" s="228"/>
      <c r="AV1803" s="228"/>
      <c r="AW1803" s="228"/>
      <c r="AX1803" s="228"/>
      <c r="AY1803" s="228"/>
      <c r="AZ1803" s="228"/>
    </row>
    <row r="1804" spans="32:69" x14ac:dyDescent="0.2">
      <c r="AF1804" s="228"/>
      <c r="AG1804" s="228"/>
      <c r="AH1804" s="228"/>
      <c r="AI1804" s="228"/>
      <c r="AJ1804" s="228"/>
      <c r="AL1804" s="246"/>
      <c r="AS1804" s="228"/>
      <c r="AT1804" s="228"/>
      <c r="AU1804" s="228"/>
      <c r="AV1804" s="228"/>
      <c r="AW1804" s="228"/>
      <c r="AX1804" s="228"/>
      <c r="AY1804" s="228"/>
      <c r="AZ1804" s="228"/>
    </row>
    <row r="1805" spans="32:69" x14ac:dyDescent="0.2">
      <c r="AF1805" s="228"/>
      <c r="AG1805" s="228"/>
      <c r="AH1805" s="228"/>
      <c r="AI1805" s="228"/>
      <c r="AJ1805" s="228"/>
      <c r="AL1805" s="246"/>
      <c r="AS1805" s="228"/>
      <c r="AT1805" s="228"/>
      <c r="AU1805" s="228"/>
      <c r="AV1805" s="228"/>
      <c r="AW1805" s="228"/>
      <c r="AX1805" s="228"/>
      <c r="AY1805" s="228"/>
      <c r="AZ1805" s="228"/>
    </row>
    <row r="1806" spans="32:69" x14ac:dyDescent="0.2">
      <c r="AF1806" s="228"/>
      <c r="AG1806" s="228"/>
      <c r="AH1806" s="228"/>
      <c r="AI1806" s="228"/>
      <c r="AJ1806" s="228"/>
      <c r="AL1806" s="246"/>
      <c r="AS1806" s="228"/>
      <c r="AT1806" s="228"/>
      <c r="AU1806" s="228"/>
      <c r="AV1806" s="228"/>
      <c r="AW1806" s="228"/>
      <c r="AX1806" s="228"/>
      <c r="AY1806" s="228"/>
      <c r="AZ1806" s="228"/>
      <c r="BA1806" s="228"/>
      <c r="BC1806" s="228"/>
    </row>
    <row r="1807" spans="32:69" x14ac:dyDescent="0.2">
      <c r="AF1807" s="228"/>
      <c r="AG1807" s="228"/>
      <c r="AH1807" s="228"/>
      <c r="AI1807" s="228"/>
      <c r="AJ1807" s="228"/>
      <c r="AL1807" s="246"/>
      <c r="AS1807" s="228"/>
      <c r="AT1807" s="228"/>
      <c r="AU1807" s="228"/>
      <c r="AV1807" s="228"/>
      <c r="AW1807" s="228"/>
      <c r="AX1807" s="228"/>
      <c r="AY1807" s="228"/>
      <c r="AZ1807" s="228"/>
    </row>
    <row r="1808" spans="32:69" x14ac:dyDescent="0.2">
      <c r="AF1808" s="228"/>
      <c r="AG1808" s="228"/>
      <c r="AH1808" s="228"/>
      <c r="AI1808" s="228"/>
      <c r="AJ1808" s="228"/>
      <c r="AL1808" s="246"/>
      <c r="AS1808" s="228"/>
      <c r="AT1808" s="228"/>
      <c r="AU1808" s="228"/>
      <c r="AV1808" s="228"/>
      <c r="AW1808" s="228"/>
      <c r="AX1808" s="228"/>
      <c r="AY1808" s="228"/>
      <c r="AZ1808" s="228"/>
    </row>
    <row r="1809" spans="32:69" x14ac:dyDescent="0.2">
      <c r="AF1809" s="228"/>
      <c r="AG1809" s="228"/>
      <c r="AH1809" s="228"/>
      <c r="AI1809" s="228"/>
      <c r="AJ1809" s="228"/>
      <c r="AL1809" s="246"/>
      <c r="AS1809" s="228"/>
      <c r="AT1809" s="228"/>
      <c r="AU1809" s="228"/>
      <c r="AV1809" s="228"/>
      <c r="AW1809" s="228"/>
      <c r="AX1809" s="228"/>
      <c r="AY1809" s="228"/>
      <c r="AZ1809" s="228"/>
    </row>
    <row r="1810" spans="32:69" x14ac:dyDescent="0.2">
      <c r="AF1810" s="228"/>
      <c r="AG1810" s="228"/>
      <c r="AH1810" s="228"/>
      <c r="AI1810" s="228"/>
      <c r="AJ1810" s="228"/>
      <c r="AL1810" s="246"/>
      <c r="AS1810" s="228"/>
      <c r="AT1810" s="228"/>
      <c r="AU1810" s="228"/>
      <c r="AV1810" s="228"/>
      <c r="AW1810" s="228"/>
      <c r="AX1810" s="228"/>
      <c r="AY1810" s="228"/>
      <c r="AZ1810" s="228"/>
    </row>
    <row r="1811" spans="32:69" x14ac:dyDescent="0.2">
      <c r="AF1811" s="228"/>
      <c r="AG1811" s="228"/>
      <c r="AH1811" s="228"/>
      <c r="AI1811" s="228"/>
      <c r="AJ1811" s="228"/>
      <c r="AL1811" s="246"/>
      <c r="AS1811" s="228"/>
      <c r="AT1811" s="228"/>
      <c r="AU1811" s="228"/>
      <c r="AV1811" s="228"/>
      <c r="AW1811" s="228"/>
      <c r="AX1811" s="228"/>
      <c r="AY1811" s="228"/>
      <c r="AZ1811" s="228"/>
    </row>
    <row r="1812" spans="32:69" x14ac:dyDescent="0.2">
      <c r="AF1812" s="228"/>
      <c r="AG1812" s="228"/>
      <c r="AH1812" s="228"/>
      <c r="AI1812" s="228"/>
      <c r="AJ1812" s="228"/>
      <c r="AL1812" s="246"/>
      <c r="AS1812" s="228"/>
      <c r="AT1812" s="228"/>
      <c r="AU1812" s="228"/>
      <c r="AV1812" s="228"/>
      <c r="AW1812" s="228"/>
      <c r="AX1812" s="228"/>
      <c r="AY1812" s="228"/>
      <c r="AZ1812" s="228"/>
    </row>
    <row r="1813" spans="32:69" x14ac:dyDescent="0.2">
      <c r="AF1813" s="228"/>
      <c r="AG1813" s="228"/>
      <c r="AH1813" s="228"/>
      <c r="AI1813" s="228"/>
      <c r="AJ1813" s="228"/>
      <c r="AL1813" s="246"/>
      <c r="AS1813" s="228"/>
      <c r="AT1813" s="228"/>
      <c r="AU1813" s="228"/>
      <c r="AV1813" s="228"/>
      <c r="AW1813" s="228"/>
      <c r="AX1813" s="228"/>
      <c r="AY1813" s="228"/>
      <c r="AZ1813" s="228"/>
      <c r="BA1813" s="228"/>
      <c r="BC1813" s="228"/>
      <c r="BD1813" s="228"/>
      <c r="BE1813" s="228"/>
      <c r="BF1813" s="228"/>
      <c r="BG1813" s="228"/>
      <c r="BH1813" s="228"/>
      <c r="BI1813" s="228"/>
      <c r="BJ1813" s="228"/>
      <c r="BK1813" s="228"/>
      <c r="BL1813" s="228"/>
      <c r="BM1813" s="228"/>
      <c r="BN1813" s="228"/>
      <c r="BO1813" s="228"/>
      <c r="BP1813" s="228"/>
      <c r="BQ1813" s="228"/>
    </row>
    <row r="1814" spans="32:69" x14ac:dyDescent="0.2">
      <c r="AF1814" s="228"/>
      <c r="AG1814" s="228"/>
      <c r="AH1814" s="228"/>
      <c r="AI1814" s="228"/>
      <c r="AJ1814" s="228"/>
      <c r="AL1814" s="246"/>
      <c r="AS1814" s="228"/>
      <c r="AT1814" s="228"/>
      <c r="AU1814" s="228"/>
      <c r="AV1814" s="228"/>
      <c r="AW1814" s="228"/>
      <c r="AX1814" s="228"/>
      <c r="AY1814" s="228"/>
      <c r="AZ1814" s="228"/>
      <c r="BA1814" s="228"/>
    </row>
    <row r="1815" spans="32:69" x14ac:dyDescent="0.2">
      <c r="AF1815" s="228"/>
      <c r="AG1815" s="228"/>
      <c r="AH1815" s="228"/>
      <c r="AI1815" s="228"/>
      <c r="AJ1815" s="228"/>
      <c r="AL1815" s="246"/>
      <c r="AS1815" s="228"/>
      <c r="AT1815" s="228"/>
      <c r="AU1815" s="228"/>
      <c r="AV1815" s="228"/>
      <c r="AW1815" s="228"/>
      <c r="AX1815" s="228"/>
      <c r="AY1815" s="228"/>
      <c r="AZ1815" s="228"/>
    </row>
    <row r="1816" spans="32:69" x14ac:dyDescent="0.2">
      <c r="AF1816" s="228"/>
      <c r="AG1816" s="228"/>
      <c r="AH1816" s="228"/>
      <c r="AI1816" s="228"/>
      <c r="AJ1816" s="228"/>
      <c r="AL1816" s="246"/>
      <c r="AS1816" s="228"/>
      <c r="AT1816" s="228"/>
      <c r="AU1816" s="228"/>
      <c r="AV1816" s="228"/>
      <c r="AW1816" s="228"/>
      <c r="AX1816" s="228"/>
      <c r="AY1816" s="228"/>
      <c r="AZ1816" s="228"/>
      <c r="BA1816" s="228"/>
    </row>
    <row r="1817" spans="32:69" x14ac:dyDescent="0.2">
      <c r="AF1817" s="228"/>
      <c r="AG1817" s="228"/>
      <c r="AH1817" s="228"/>
      <c r="AI1817" s="228"/>
      <c r="AJ1817" s="228"/>
      <c r="AL1817" s="246"/>
      <c r="AS1817" s="228"/>
      <c r="AT1817" s="228"/>
      <c r="AU1817" s="228"/>
      <c r="AV1817" s="228"/>
      <c r="AW1817" s="228"/>
      <c r="AX1817" s="228"/>
      <c r="AY1817" s="228"/>
      <c r="AZ1817" s="228"/>
    </row>
    <row r="1818" spans="32:69" x14ac:dyDescent="0.2">
      <c r="AF1818" s="228"/>
      <c r="AG1818" s="228"/>
      <c r="AH1818" s="228"/>
      <c r="AI1818" s="228"/>
      <c r="AJ1818" s="228"/>
      <c r="AL1818" s="246"/>
      <c r="AS1818" s="228"/>
      <c r="AT1818" s="228"/>
      <c r="AU1818" s="228"/>
      <c r="AV1818" s="228"/>
      <c r="AW1818" s="228"/>
      <c r="AX1818" s="228"/>
      <c r="AY1818" s="228"/>
      <c r="AZ1818" s="228"/>
    </row>
    <row r="1819" spans="32:69" x14ac:dyDescent="0.2">
      <c r="AF1819" s="228"/>
      <c r="AG1819" s="228"/>
      <c r="AH1819" s="228"/>
      <c r="AI1819" s="228"/>
      <c r="AJ1819" s="228"/>
      <c r="AL1819" s="246"/>
      <c r="AS1819" s="228"/>
      <c r="AT1819" s="228"/>
      <c r="AU1819" s="228"/>
      <c r="AV1819" s="228"/>
      <c r="AW1819" s="228"/>
      <c r="AX1819" s="228"/>
      <c r="AY1819" s="228"/>
      <c r="AZ1819" s="228"/>
    </row>
    <row r="1820" spans="32:69" x14ac:dyDescent="0.2">
      <c r="AF1820" s="228"/>
      <c r="AG1820" s="228"/>
      <c r="AH1820" s="228"/>
      <c r="AI1820" s="228"/>
      <c r="AJ1820" s="228"/>
      <c r="AL1820" s="246"/>
      <c r="AS1820" s="228"/>
      <c r="AT1820" s="228"/>
      <c r="AU1820" s="228"/>
      <c r="AV1820" s="228"/>
      <c r="AW1820" s="228"/>
      <c r="AX1820" s="228"/>
      <c r="AY1820" s="228"/>
      <c r="AZ1820" s="228"/>
    </row>
    <row r="1821" spans="32:69" x14ac:dyDescent="0.2">
      <c r="AF1821" s="228"/>
      <c r="AG1821" s="228"/>
      <c r="AH1821" s="228"/>
      <c r="AI1821" s="228"/>
      <c r="AJ1821" s="228"/>
      <c r="AL1821" s="246"/>
      <c r="AS1821" s="228"/>
      <c r="AT1821" s="228"/>
      <c r="AU1821" s="228"/>
      <c r="AV1821" s="228"/>
      <c r="AW1821" s="228"/>
      <c r="AX1821" s="228"/>
      <c r="AY1821" s="228"/>
      <c r="AZ1821" s="228"/>
    </row>
    <row r="1822" spans="32:69" x14ac:dyDescent="0.2">
      <c r="AF1822" s="228"/>
      <c r="AG1822" s="228"/>
      <c r="AH1822" s="228"/>
      <c r="AI1822" s="228"/>
      <c r="AJ1822" s="228"/>
      <c r="AL1822" s="246"/>
      <c r="AS1822" s="228"/>
      <c r="AT1822" s="228"/>
      <c r="AU1822" s="228"/>
      <c r="AV1822" s="228"/>
      <c r="AW1822" s="228"/>
      <c r="AX1822" s="228"/>
      <c r="AY1822" s="228"/>
      <c r="AZ1822" s="228"/>
    </row>
    <row r="1823" spans="32:69" x14ac:dyDescent="0.2">
      <c r="AF1823" s="228"/>
      <c r="AG1823" s="228"/>
      <c r="AH1823" s="228"/>
      <c r="AI1823" s="228"/>
      <c r="AJ1823" s="228"/>
      <c r="AL1823" s="246"/>
      <c r="AS1823" s="228"/>
      <c r="AT1823" s="228"/>
      <c r="AU1823" s="228"/>
      <c r="AV1823" s="228"/>
      <c r="AW1823" s="228"/>
      <c r="AX1823" s="228"/>
      <c r="AY1823" s="228"/>
      <c r="AZ1823" s="228"/>
    </row>
    <row r="1824" spans="32:69" x14ac:dyDescent="0.2">
      <c r="AF1824" s="228"/>
      <c r="AG1824" s="228"/>
      <c r="AH1824" s="228"/>
      <c r="AI1824" s="228"/>
      <c r="AJ1824" s="228"/>
      <c r="AL1824" s="246"/>
      <c r="AS1824" s="228"/>
      <c r="AT1824" s="228"/>
      <c r="AU1824" s="228"/>
      <c r="AV1824" s="228"/>
      <c r="AW1824" s="228"/>
      <c r="AX1824" s="228"/>
      <c r="AY1824" s="228"/>
      <c r="AZ1824" s="228"/>
    </row>
    <row r="1825" spans="32:69" x14ac:dyDescent="0.2">
      <c r="AF1825" s="228"/>
      <c r="AG1825" s="228"/>
      <c r="AH1825" s="228"/>
      <c r="AI1825" s="228"/>
      <c r="AJ1825" s="228"/>
      <c r="AL1825" s="246"/>
      <c r="AS1825" s="228"/>
      <c r="AT1825" s="228"/>
      <c r="AU1825" s="228"/>
      <c r="AV1825" s="228"/>
      <c r="AW1825" s="228"/>
      <c r="AX1825" s="228"/>
      <c r="AY1825" s="228"/>
      <c r="AZ1825" s="228"/>
    </row>
    <row r="1826" spans="32:69" x14ac:dyDescent="0.2">
      <c r="AF1826" s="228"/>
      <c r="AG1826" s="228"/>
      <c r="AH1826" s="228"/>
      <c r="AI1826" s="228"/>
      <c r="AJ1826" s="228"/>
      <c r="AL1826" s="246"/>
      <c r="AS1826" s="228"/>
      <c r="AT1826" s="228"/>
      <c r="AU1826" s="228"/>
      <c r="AV1826" s="228"/>
      <c r="AW1826" s="228"/>
      <c r="AX1826" s="228"/>
      <c r="AY1826" s="228"/>
      <c r="AZ1826" s="228"/>
      <c r="BA1826" s="228"/>
      <c r="BB1826" s="228"/>
      <c r="BC1826" s="228"/>
      <c r="BD1826" s="228"/>
      <c r="BE1826" s="228"/>
      <c r="BF1826" s="228"/>
      <c r="BG1826" s="228"/>
      <c r="BH1826" s="228"/>
      <c r="BI1826" s="228"/>
      <c r="BJ1826" s="228"/>
      <c r="BK1826" s="228"/>
      <c r="BL1826" s="228"/>
      <c r="BM1826" s="228"/>
      <c r="BN1826" s="228"/>
      <c r="BO1826" s="228"/>
      <c r="BP1826" s="228"/>
      <c r="BQ1826" s="228"/>
    </row>
    <row r="1827" spans="32:69" x14ac:dyDescent="0.2">
      <c r="AF1827" s="228"/>
      <c r="AG1827" s="228"/>
      <c r="AH1827" s="228"/>
      <c r="AI1827" s="228"/>
      <c r="AJ1827" s="228"/>
      <c r="AL1827" s="246"/>
      <c r="AS1827" s="228"/>
      <c r="AT1827" s="228"/>
      <c r="AU1827" s="228"/>
      <c r="AV1827" s="228"/>
      <c r="AW1827" s="228"/>
      <c r="AX1827" s="228"/>
      <c r="AY1827" s="228"/>
      <c r="AZ1827" s="228"/>
    </row>
    <row r="1828" spans="32:69" x14ac:dyDescent="0.2">
      <c r="AF1828" s="228"/>
      <c r="AG1828" s="228"/>
      <c r="AH1828" s="228"/>
      <c r="AI1828" s="228"/>
      <c r="AJ1828" s="228"/>
      <c r="AL1828" s="246"/>
      <c r="AS1828" s="228"/>
      <c r="AT1828" s="228"/>
      <c r="AU1828" s="228"/>
      <c r="AV1828" s="228"/>
      <c r="AW1828" s="228"/>
      <c r="AX1828" s="228"/>
      <c r="AY1828" s="228"/>
      <c r="AZ1828" s="228"/>
    </row>
    <row r="1829" spans="32:69" x14ac:dyDescent="0.2">
      <c r="AF1829" s="228"/>
      <c r="AG1829" s="228"/>
      <c r="AH1829" s="228"/>
      <c r="AI1829" s="228"/>
      <c r="AJ1829" s="228"/>
      <c r="AL1829" s="246"/>
      <c r="AS1829" s="228"/>
      <c r="AT1829" s="228"/>
      <c r="AU1829" s="228"/>
      <c r="AV1829" s="228"/>
      <c r="AW1829" s="228"/>
      <c r="AX1829" s="228"/>
      <c r="AY1829" s="228"/>
      <c r="AZ1829" s="228"/>
    </row>
    <row r="1830" spans="32:69" x14ac:dyDescent="0.2">
      <c r="AF1830" s="228"/>
      <c r="AG1830" s="228"/>
      <c r="AH1830" s="228"/>
      <c r="AI1830" s="228"/>
      <c r="AJ1830" s="228"/>
      <c r="AL1830" s="246"/>
      <c r="AS1830" s="228"/>
      <c r="AT1830" s="228"/>
      <c r="AU1830" s="228"/>
      <c r="AV1830" s="228"/>
      <c r="AW1830" s="228"/>
      <c r="AX1830" s="228"/>
      <c r="AY1830" s="228"/>
      <c r="AZ1830" s="228"/>
    </row>
    <row r="1831" spans="32:69" x14ac:dyDescent="0.2">
      <c r="AF1831" s="228"/>
      <c r="AG1831" s="228"/>
      <c r="AH1831" s="228"/>
      <c r="AI1831" s="228"/>
      <c r="AJ1831" s="228"/>
      <c r="AL1831" s="246"/>
      <c r="AS1831" s="228"/>
      <c r="AT1831" s="228"/>
      <c r="AU1831" s="228"/>
      <c r="AV1831" s="228"/>
      <c r="AW1831" s="228"/>
      <c r="AX1831" s="228"/>
      <c r="AY1831" s="228"/>
      <c r="AZ1831" s="228"/>
    </row>
    <row r="1832" spans="32:69" x14ac:dyDescent="0.2">
      <c r="AF1832" s="228"/>
      <c r="AG1832" s="228"/>
      <c r="AH1832" s="228"/>
      <c r="AI1832" s="228"/>
      <c r="AJ1832" s="228"/>
      <c r="AL1832" s="246"/>
      <c r="AS1832" s="228"/>
      <c r="AT1832" s="228"/>
      <c r="AU1832" s="228"/>
      <c r="AV1832" s="228"/>
      <c r="AW1832" s="228"/>
      <c r="AX1832" s="228"/>
      <c r="AY1832" s="228"/>
      <c r="AZ1832" s="228"/>
    </row>
    <row r="1833" spans="32:69" x14ac:dyDescent="0.2">
      <c r="AF1833" s="228"/>
      <c r="AG1833" s="228"/>
      <c r="AH1833" s="228"/>
      <c r="AI1833" s="228"/>
      <c r="AJ1833" s="228"/>
      <c r="AL1833" s="246"/>
      <c r="AS1833" s="228"/>
      <c r="AT1833" s="228"/>
      <c r="AU1833" s="228"/>
      <c r="AV1833" s="228"/>
      <c r="AW1833" s="228"/>
      <c r="AX1833" s="228"/>
      <c r="AY1833" s="228"/>
      <c r="AZ1833" s="228"/>
    </row>
    <row r="1834" spans="32:69" x14ac:dyDescent="0.2">
      <c r="AF1834" s="228"/>
      <c r="AG1834" s="228"/>
      <c r="AH1834" s="228"/>
      <c r="AI1834" s="228"/>
      <c r="AJ1834" s="228"/>
      <c r="AL1834" s="246"/>
      <c r="AS1834" s="228"/>
      <c r="AT1834" s="228"/>
      <c r="AU1834" s="228"/>
      <c r="AV1834" s="228"/>
      <c r="AW1834" s="228"/>
      <c r="AX1834" s="228"/>
      <c r="AY1834" s="228"/>
      <c r="AZ1834" s="228"/>
    </row>
    <row r="1835" spans="32:69" x14ac:dyDescent="0.2">
      <c r="AF1835" s="228"/>
      <c r="AG1835" s="228"/>
      <c r="AH1835" s="228"/>
      <c r="AI1835" s="228"/>
      <c r="AJ1835" s="228"/>
      <c r="AL1835" s="246"/>
      <c r="AS1835" s="228"/>
      <c r="AT1835" s="228"/>
      <c r="AU1835" s="228"/>
      <c r="AV1835" s="228"/>
      <c r="AW1835" s="228"/>
      <c r="AX1835" s="228"/>
      <c r="AY1835" s="228"/>
      <c r="AZ1835" s="228"/>
    </row>
    <row r="1836" spans="32:69" x14ac:dyDescent="0.2">
      <c r="AF1836" s="228"/>
      <c r="AG1836" s="228"/>
      <c r="AH1836" s="228"/>
      <c r="AI1836" s="228"/>
      <c r="AJ1836" s="228"/>
      <c r="AL1836" s="246"/>
      <c r="AS1836" s="228"/>
      <c r="AT1836" s="228"/>
      <c r="AU1836" s="228"/>
      <c r="AV1836" s="228"/>
      <c r="AW1836" s="228"/>
      <c r="AX1836" s="228"/>
      <c r="AY1836" s="228"/>
      <c r="AZ1836" s="228"/>
    </row>
    <row r="1837" spans="32:69" x14ac:dyDescent="0.2">
      <c r="AF1837" s="228"/>
      <c r="AG1837" s="228"/>
      <c r="AH1837" s="228"/>
      <c r="AI1837" s="228"/>
      <c r="AJ1837" s="228"/>
      <c r="AL1837" s="246"/>
      <c r="AS1837" s="228"/>
      <c r="AT1837" s="228"/>
      <c r="AU1837" s="228"/>
      <c r="AV1837" s="228"/>
      <c r="AW1837" s="228"/>
      <c r="AX1837" s="228"/>
      <c r="AY1837" s="228"/>
      <c r="AZ1837" s="228"/>
    </row>
    <row r="1838" spans="32:69" x14ac:dyDescent="0.2">
      <c r="AF1838" s="228"/>
      <c r="AG1838" s="228"/>
      <c r="AH1838" s="228"/>
      <c r="AI1838" s="228"/>
      <c r="AJ1838" s="228"/>
      <c r="AL1838" s="246"/>
      <c r="AS1838" s="228"/>
      <c r="AT1838" s="228"/>
      <c r="AU1838" s="228"/>
      <c r="AV1838" s="228"/>
      <c r="AW1838" s="228"/>
      <c r="AX1838" s="228"/>
      <c r="AY1838" s="228"/>
      <c r="AZ1838" s="228"/>
    </row>
    <row r="1839" spans="32:69" x14ac:dyDescent="0.2">
      <c r="AF1839" s="228"/>
      <c r="AG1839" s="228"/>
      <c r="AH1839" s="228"/>
      <c r="AI1839" s="228"/>
      <c r="AJ1839" s="228"/>
      <c r="AL1839" s="246"/>
      <c r="AS1839" s="228"/>
      <c r="AT1839" s="228"/>
      <c r="AU1839" s="228"/>
      <c r="AV1839" s="228"/>
      <c r="AW1839" s="228"/>
      <c r="AX1839" s="228"/>
      <c r="AY1839" s="228"/>
      <c r="AZ1839" s="228"/>
    </row>
    <row r="1840" spans="32:69" x14ac:dyDescent="0.2">
      <c r="AF1840" s="228"/>
      <c r="AG1840" s="228"/>
      <c r="AH1840" s="228"/>
      <c r="AI1840" s="228"/>
      <c r="AJ1840" s="228"/>
      <c r="AL1840" s="246"/>
      <c r="AS1840" s="228"/>
      <c r="AT1840" s="228"/>
      <c r="AU1840" s="228"/>
      <c r="AV1840" s="228"/>
      <c r="AW1840" s="228"/>
      <c r="AX1840" s="228"/>
      <c r="AY1840" s="228"/>
      <c r="AZ1840" s="228"/>
    </row>
    <row r="1841" spans="32:69" x14ac:dyDescent="0.2">
      <c r="AF1841" s="228"/>
      <c r="AG1841" s="228"/>
      <c r="AH1841" s="228"/>
      <c r="AI1841" s="228"/>
      <c r="AJ1841" s="228"/>
      <c r="AL1841" s="246"/>
      <c r="AS1841" s="228"/>
      <c r="AT1841" s="228"/>
      <c r="AU1841" s="228"/>
      <c r="AV1841" s="228"/>
      <c r="AW1841" s="228"/>
      <c r="AX1841" s="228"/>
      <c r="AY1841" s="228"/>
      <c r="AZ1841" s="228"/>
    </row>
    <row r="1842" spans="32:69" x14ac:dyDescent="0.2">
      <c r="AF1842" s="228"/>
      <c r="AG1842" s="228"/>
      <c r="AH1842" s="228"/>
      <c r="AI1842" s="228"/>
      <c r="AJ1842" s="228"/>
      <c r="AL1842" s="246"/>
      <c r="AS1842" s="228"/>
      <c r="AT1842" s="228"/>
      <c r="AU1842" s="228"/>
      <c r="AV1842" s="228"/>
      <c r="AW1842" s="228"/>
      <c r="AX1842" s="228"/>
      <c r="AY1842" s="228"/>
      <c r="AZ1842" s="228"/>
    </row>
    <row r="1843" spans="32:69" x14ac:dyDescent="0.2">
      <c r="AF1843" s="228"/>
      <c r="AG1843" s="228"/>
      <c r="AH1843" s="228"/>
      <c r="AI1843" s="228"/>
      <c r="AJ1843" s="228"/>
      <c r="AL1843" s="246"/>
      <c r="AS1843" s="228"/>
      <c r="AT1843" s="228"/>
      <c r="AU1843" s="228"/>
      <c r="AV1843" s="228"/>
      <c r="AW1843" s="228"/>
      <c r="AX1843" s="228"/>
      <c r="AY1843" s="228"/>
      <c r="AZ1843" s="228"/>
    </row>
    <row r="1844" spans="32:69" x14ac:dyDescent="0.2">
      <c r="AF1844" s="228"/>
      <c r="AG1844" s="228"/>
      <c r="AH1844" s="228"/>
      <c r="AI1844" s="228"/>
      <c r="AJ1844" s="228"/>
      <c r="AL1844" s="246"/>
      <c r="AS1844" s="228"/>
      <c r="AT1844" s="228"/>
      <c r="AU1844" s="228"/>
      <c r="AV1844" s="228"/>
      <c r="AW1844" s="228"/>
      <c r="AX1844" s="228"/>
      <c r="AY1844" s="228"/>
      <c r="AZ1844" s="228"/>
    </row>
    <row r="1845" spans="32:69" x14ac:dyDescent="0.2">
      <c r="AF1845" s="228"/>
      <c r="AG1845" s="228"/>
      <c r="AH1845" s="228"/>
      <c r="AI1845" s="228"/>
      <c r="AJ1845" s="228"/>
      <c r="AL1845" s="246"/>
      <c r="AS1845" s="228"/>
      <c r="AT1845" s="228"/>
      <c r="AU1845" s="228"/>
      <c r="AV1845" s="228"/>
      <c r="AW1845" s="228"/>
      <c r="AX1845" s="228"/>
      <c r="AY1845" s="228"/>
      <c r="AZ1845" s="228"/>
      <c r="BA1845" s="228"/>
    </row>
    <row r="1846" spans="32:69" x14ac:dyDescent="0.2">
      <c r="AF1846" s="228"/>
      <c r="AG1846" s="228"/>
      <c r="AH1846" s="228"/>
      <c r="AI1846" s="228"/>
      <c r="AJ1846" s="228"/>
      <c r="AL1846" s="246"/>
      <c r="AS1846" s="228"/>
      <c r="AT1846" s="228"/>
      <c r="AU1846" s="228"/>
      <c r="AV1846" s="228"/>
      <c r="AW1846" s="228"/>
      <c r="AX1846" s="228"/>
      <c r="AY1846" s="228"/>
      <c r="AZ1846" s="228"/>
    </row>
    <row r="1847" spans="32:69" x14ac:dyDescent="0.2">
      <c r="AF1847" s="228"/>
      <c r="AG1847" s="228"/>
      <c r="AH1847" s="228"/>
      <c r="AI1847" s="228"/>
      <c r="AJ1847" s="228"/>
      <c r="AL1847" s="246"/>
      <c r="AS1847" s="228"/>
      <c r="AT1847" s="228"/>
      <c r="AU1847" s="228"/>
      <c r="AV1847" s="228"/>
      <c r="AW1847" s="228"/>
      <c r="AX1847" s="228"/>
      <c r="AY1847" s="228"/>
      <c r="AZ1847" s="228"/>
      <c r="BA1847" s="228"/>
      <c r="BB1847" s="228"/>
      <c r="BC1847" s="228"/>
      <c r="BD1847" s="228"/>
      <c r="BE1847" s="228"/>
      <c r="BF1847" s="228"/>
      <c r="BG1847" s="228"/>
      <c r="BH1847" s="228"/>
      <c r="BI1847" s="228"/>
      <c r="BJ1847" s="228"/>
      <c r="BK1847" s="228"/>
      <c r="BL1847" s="228"/>
      <c r="BM1847" s="228"/>
      <c r="BN1847" s="228"/>
      <c r="BO1847" s="228"/>
      <c r="BP1847" s="228"/>
      <c r="BQ1847" s="228"/>
    </row>
    <row r="1848" spans="32:69" x14ac:dyDescent="0.2">
      <c r="AF1848" s="228"/>
      <c r="AG1848" s="228"/>
      <c r="AH1848" s="228"/>
      <c r="AI1848" s="228"/>
      <c r="AJ1848" s="228"/>
      <c r="AL1848" s="246"/>
      <c r="AS1848" s="228"/>
      <c r="AT1848" s="228"/>
      <c r="AU1848" s="228"/>
      <c r="AV1848" s="228"/>
      <c r="AW1848" s="228"/>
      <c r="AX1848" s="228"/>
      <c r="AY1848" s="228"/>
      <c r="AZ1848" s="228"/>
      <c r="BA1848" s="228"/>
    </row>
    <row r="1849" spans="32:69" x14ac:dyDescent="0.2">
      <c r="AF1849" s="228"/>
      <c r="AG1849" s="228"/>
      <c r="AH1849" s="228"/>
      <c r="AI1849" s="228"/>
      <c r="AJ1849" s="228"/>
      <c r="AL1849" s="246"/>
      <c r="AS1849" s="228"/>
      <c r="AT1849" s="228"/>
      <c r="AU1849" s="228"/>
      <c r="AV1849" s="228"/>
      <c r="AW1849" s="228"/>
      <c r="AX1849" s="228"/>
      <c r="AY1849" s="228"/>
      <c r="AZ1849" s="228"/>
    </row>
    <row r="1850" spans="32:69" x14ac:dyDescent="0.2">
      <c r="AF1850" s="228"/>
      <c r="AG1850" s="228"/>
      <c r="AH1850" s="228"/>
      <c r="AI1850" s="228"/>
      <c r="AJ1850" s="228"/>
      <c r="AL1850" s="246"/>
      <c r="AS1850" s="228"/>
      <c r="AT1850" s="228"/>
      <c r="AU1850" s="228"/>
      <c r="AV1850" s="228"/>
      <c r="AW1850" s="228"/>
      <c r="AX1850" s="228"/>
      <c r="AY1850" s="228"/>
      <c r="AZ1850" s="228"/>
    </row>
    <row r="1851" spans="32:69" x14ac:dyDescent="0.2">
      <c r="AF1851" s="228"/>
      <c r="AG1851" s="228"/>
      <c r="AH1851" s="228"/>
      <c r="AI1851" s="228"/>
      <c r="AJ1851" s="228"/>
      <c r="AL1851" s="246"/>
      <c r="AS1851" s="228"/>
      <c r="AT1851" s="228"/>
      <c r="AU1851" s="228"/>
      <c r="AV1851" s="228"/>
      <c r="AW1851" s="228"/>
      <c r="AX1851" s="228"/>
      <c r="AY1851" s="228"/>
      <c r="AZ1851" s="228"/>
    </row>
    <row r="1852" spans="32:69" x14ac:dyDescent="0.2">
      <c r="AF1852" s="228"/>
      <c r="AG1852" s="228"/>
      <c r="AH1852" s="228"/>
      <c r="AI1852" s="228"/>
      <c r="AJ1852" s="228"/>
      <c r="AL1852" s="246"/>
      <c r="AS1852" s="228"/>
      <c r="AT1852" s="228"/>
      <c r="AU1852" s="228"/>
      <c r="AV1852" s="228"/>
      <c r="AW1852" s="228"/>
      <c r="AX1852" s="228"/>
      <c r="AY1852" s="228"/>
      <c r="AZ1852" s="228"/>
    </row>
    <row r="1853" spans="32:69" x14ac:dyDescent="0.2">
      <c r="AF1853" s="228"/>
      <c r="AG1853" s="228"/>
      <c r="AH1853" s="228"/>
      <c r="AI1853" s="228"/>
      <c r="AJ1853" s="228"/>
      <c r="AL1853" s="246"/>
      <c r="AS1853" s="228"/>
      <c r="AT1853" s="228"/>
      <c r="AU1853" s="228"/>
      <c r="AV1853" s="228"/>
      <c r="AW1853" s="228"/>
      <c r="AX1853" s="228"/>
      <c r="AY1853" s="228"/>
      <c r="AZ1853" s="228"/>
    </row>
    <row r="1854" spans="32:69" x14ac:dyDescent="0.2">
      <c r="AF1854" s="228"/>
      <c r="AG1854" s="228"/>
      <c r="AH1854" s="228"/>
      <c r="AI1854" s="228"/>
      <c r="AJ1854" s="228"/>
      <c r="AL1854" s="246"/>
      <c r="AS1854" s="228"/>
      <c r="AT1854" s="228"/>
      <c r="AU1854" s="228"/>
      <c r="AV1854" s="228"/>
      <c r="AW1854" s="228"/>
      <c r="AX1854" s="228"/>
      <c r="AY1854" s="228"/>
      <c r="AZ1854" s="228"/>
    </row>
    <row r="1855" spans="32:69" x14ac:dyDescent="0.2">
      <c r="AF1855" s="228"/>
      <c r="AG1855" s="228"/>
      <c r="AH1855" s="228"/>
      <c r="AI1855" s="228"/>
      <c r="AJ1855" s="228"/>
      <c r="AL1855" s="246"/>
      <c r="AS1855" s="228"/>
      <c r="AT1855" s="228"/>
      <c r="AU1855" s="228"/>
      <c r="AV1855" s="228"/>
      <c r="AW1855" s="228"/>
      <c r="AX1855" s="228"/>
      <c r="AY1855" s="228"/>
      <c r="AZ1855" s="228"/>
    </row>
    <row r="1856" spans="32:69" x14ac:dyDescent="0.2">
      <c r="AF1856" s="228"/>
      <c r="AG1856" s="228"/>
      <c r="AH1856" s="228"/>
      <c r="AI1856" s="228"/>
      <c r="AJ1856" s="228"/>
      <c r="AL1856" s="246"/>
      <c r="AS1856" s="228"/>
      <c r="AT1856" s="228"/>
      <c r="AU1856" s="228"/>
      <c r="AV1856" s="228"/>
      <c r="AW1856" s="228"/>
      <c r="AX1856" s="228"/>
      <c r="AY1856" s="228"/>
      <c r="AZ1856" s="228"/>
    </row>
    <row r="1857" spans="32:52" x14ac:dyDescent="0.2">
      <c r="AF1857" s="228"/>
      <c r="AG1857" s="228"/>
      <c r="AH1857" s="228"/>
      <c r="AI1857" s="228"/>
      <c r="AJ1857" s="228"/>
      <c r="AL1857" s="246"/>
      <c r="AS1857" s="228"/>
      <c r="AT1857" s="228"/>
      <c r="AU1857" s="228"/>
      <c r="AV1857" s="228"/>
      <c r="AW1857" s="228"/>
      <c r="AX1857" s="228"/>
      <c r="AY1857" s="228"/>
      <c r="AZ1857" s="228"/>
    </row>
    <row r="1858" spans="32:52" x14ac:dyDescent="0.2">
      <c r="AF1858" s="228"/>
      <c r="AG1858" s="228"/>
      <c r="AH1858" s="228"/>
      <c r="AI1858" s="228"/>
      <c r="AJ1858" s="228"/>
      <c r="AL1858" s="246"/>
      <c r="AS1858" s="228"/>
      <c r="AT1858" s="228"/>
      <c r="AU1858" s="228"/>
      <c r="AV1858" s="228"/>
      <c r="AW1858" s="228"/>
      <c r="AX1858" s="228"/>
      <c r="AY1858" s="228"/>
      <c r="AZ1858" s="228"/>
    </row>
    <row r="1859" spans="32:52" x14ac:dyDescent="0.2">
      <c r="AF1859" s="228"/>
      <c r="AG1859" s="228"/>
      <c r="AH1859" s="228"/>
      <c r="AI1859" s="228"/>
      <c r="AJ1859" s="228"/>
      <c r="AL1859" s="246"/>
      <c r="AS1859" s="228"/>
      <c r="AT1859" s="228"/>
      <c r="AU1859" s="228"/>
      <c r="AV1859" s="228"/>
      <c r="AW1859" s="228"/>
      <c r="AX1859" s="228"/>
      <c r="AY1859" s="228"/>
      <c r="AZ1859" s="228"/>
    </row>
    <row r="1860" spans="32:52" x14ac:dyDescent="0.2">
      <c r="AF1860" s="228"/>
      <c r="AG1860" s="228"/>
      <c r="AH1860" s="228"/>
      <c r="AI1860" s="228"/>
      <c r="AJ1860" s="228"/>
      <c r="AL1860" s="246"/>
      <c r="AS1860" s="228"/>
      <c r="AT1860" s="228"/>
      <c r="AU1860" s="228"/>
      <c r="AV1860" s="228"/>
      <c r="AW1860" s="228"/>
      <c r="AX1860" s="228"/>
      <c r="AY1860" s="228"/>
      <c r="AZ1860" s="228"/>
    </row>
    <row r="1861" spans="32:52" x14ac:dyDescent="0.2">
      <c r="AF1861" s="228"/>
      <c r="AG1861" s="228"/>
      <c r="AH1861" s="228"/>
      <c r="AI1861" s="228"/>
      <c r="AJ1861" s="228"/>
      <c r="AL1861" s="246"/>
      <c r="AS1861" s="228"/>
      <c r="AT1861" s="228"/>
      <c r="AU1861" s="228"/>
      <c r="AV1861" s="228"/>
      <c r="AW1861" s="228"/>
      <c r="AX1861" s="228"/>
      <c r="AY1861" s="228"/>
      <c r="AZ1861" s="228"/>
    </row>
    <row r="1862" spans="32:52" x14ac:dyDescent="0.2">
      <c r="AF1862" s="228"/>
      <c r="AG1862" s="228"/>
      <c r="AH1862" s="228"/>
      <c r="AI1862" s="228"/>
      <c r="AJ1862" s="228"/>
      <c r="AL1862" s="246"/>
      <c r="AS1862" s="228"/>
      <c r="AT1862" s="228"/>
      <c r="AU1862" s="228"/>
      <c r="AV1862" s="228"/>
      <c r="AW1862" s="228"/>
      <c r="AX1862" s="228"/>
      <c r="AY1862" s="228"/>
      <c r="AZ1862" s="228"/>
    </row>
    <row r="1863" spans="32:52" x14ac:dyDescent="0.2">
      <c r="AF1863" s="228"/>
      <c r="AG1863" s="228"/>
      <c r="AH1863" s="228"/>
      <c r="AI1863" s="228"/>
      <c r="AJ1863" s="228"/>
      <c r="AL1863" s="246"/>
      <c r="AS1863" s="228"/>
      <c r="AT1863" s="228"/>
      <c r="AU1863" s="228"/>
      <c r="AV1863" s="228"/>
      <c r="AW1863" s="228"/>
      <c r="AX1863" s="228"/>
      <c r="AY1863" s="228"/>
      <c r="AZ1863" s="228"/>
    </row>
    <row r="1864" spans="32:52" x14ac:dyDescent="0.2">
      <c r="AF1864" s="228"/>
      <c r="AG1864" s="228"/>
      <c r="AH1864" s="228"/>
      <c r="AI1864" s="228"/>
      <c r="AJ1864" s="228"/>
      <c r="AL1864" s="246"/>
      <c r="AS1864" s="228"/>
      <c r="AT1864" s="228"/>
      <c r="AU1864" s="228"/>
      <c r="AV1864" s="228"/>
      <c r="AW1864" s="228"/>
      <c r="AX1864" s="228"/>
      <c r="AY1864" s="228"/>
      <c r="AZ1864" s="228"/>
    </row>
    <row r="1865" spans="32:52" x14ac:dyDescent="0.2">
      <c r="AF1865" s="228"/>
      <c r="AG1865" s="228"/>
      <c r="AH1865" s="228"/>
      <c r="AI1865" s="228"/>
      <c r="AJ1865" s="228"/>
      <c r="AL1865" s="246"/>
      <c r="AS1865" s="228"/>
      <c r="AT1865" s="228"/>
      <c r="AU1865" s="228"/>
      <c r="AV1865" s="228"/>
      <c r="AW1865" s="228"/>
      <c r="AX1865" s="228"/>
      <c r="AY1865" s="228"/>
      <c r="AZ1865" s="228"/>
    </row>
    <row r="1866" spans="32:52" x14ac:dyDescent="0.2">
      <c r="AF1866" s="228"/>
      <c r="AG1866" s="228"/>
      <c r="AH1866" s="228"/>
      <c r="AI1866" s="228"/>
      <c r="AJ1866" s="228"/>
      <c r="AL1866" s="246"/>
      <c r="AS1866" s="228"/>
      <c r="AT1866" s="228"/>
      <c r="AU1866" s="228"/>
      <c r="AV1866" s="228"/>
      <c r="AW1866" s="228"/>
      <c r="AX1866" s="228"/>
      <c r="AY1866" s="228"/>
      <c r="AZ1866" s="228"/>
    </row>
    <row r="1867" spans="32:52" x14ac:dyDescent="0.2">
      <c r="AF1867" s="228"/>
      <c r="AG1867" s="228"/>
      <c r="AH1867" s="228"/>
      <c r="AI1867" s="228"/>
      <c r="AJ1867" s="228"/>
      <c r="AL1867" s="246"/>
      <c r="AS1867" s="228"/>
      <c r="AT1867" s="228"/>
      <c r="AU1867" s="228"/>
      <c r="AV1867" s="228"/>
      <c r="AW1867" s="228"/>
      <c r="AX1867" s="228"/>
      <c r="AY1867" s="228"/>
      <c r="AZ1867" s="228"/>
    </row>
    <row r="1868" spans="32:52" x14ac:dyDescent="0.2">
      <c r="AF1868" s="228"/>
      <c r="AG1868" s="228"/>
      <c r="AH1868" s="228"/>
      <c r="AI1868" s="228"/>
      <c r="AJ1868" s="228"/>
      <c r="AL1868" s="246"/>
      <c r="AS1868" s="228"/>
      <c r="AT1868" s="228"/>
      <c r="AU1868" s="228"/>
      <c r="AV1868" s="228"/>
      <c r="AW1868" s="228"/>
      <c r="AX1868" s="228"/>
      <c r="AY1868" s="228"/>
      <c r="AZ1868" s="228"/>
    </row>
    <row r="1869" spans="32:52" x14ac:dyDescent="0.2">
      <c r="AF1869" s="228"/>
      <c r="AG1869" s="228"/>
      <c r="AH1869" s="228"/>
      <c r="AI1869" s="228"/>
      <c r="AJ1869" s="228"/>
      <c r="AL1869" s="246"/>
      <c r="AS1869" s="228"/>
      <c r="AT1869" s="228"/>
      <c r="AU1869" s="228"/>
      <c r="AV1869" s="228"/>
      <c r="AW1869" s="228"/>
      <c r="AX1869" s="228"/>
      <c r="AY1869" s="228"/>
      <c r="AZ1869" s="228"/>
    </row>
    <row r="1870" spans="32:52" x14ac:dyDescent="0.2">
      <c r="AF1870" s="228"/>
      <c r="AG1870" s="228"/>
      <c r="AH1870" s="228"/>
      <c r="AI1870" s="228"/>
      <c r="AJ1870" s="228"/>
      <c r="AL1870" s="246"/>
      <c r="AS1870" s="228"/>
      <c r="AT1870" s="228"/>
      <c r="AU1870" s="228"/>
      <c r="AV1870" s="228"/>
      <c r="AW1870" s="228"/>
      <c r="AX1870" s="228"/>
      <c r="AY1870" s="228"/>
      <c r="AZ1870" s="228"/>
    </row>
    <row r="1871" spans="32:52" x14ac:dyDescent="0.2">
      <c r="AF1871" s="228"/>
      <c r="AG1871" s="228"/>
      <c r="AH1871" s="228"/>
      <c r="AI1871" s="228"/>
      <c r="AJ1871" s="228"/>
      <c r="AL1871" s="246"/>
      <c r="AS1871" s="228"/>
      <c r="AT1871" s="228"/>
      <c r="AU1871" s="228"/>
      <c r="AV1871" s="228"/>
      <c r="AW1871" s="228"/>
      <c r="AX1871" s="228"/>
      <c r="AY1871" s="228"/>
      <c r="AZ1871" s="228"/>
    </row>
    <row r="1872" spans="32:52" x14ac:dyDescent="0.2">
      <c r="AF1872" s="228"/>
      <c r="AG1872" s="228"/>
      <c r="AH1872" s="228"/>
      <c r="AI1872" s="228"/>
      <c r="AJ1872" s="228"/>
      <c r="AL1872" s="246"/>
      <c r="AS1872" s="228"/>
      <c r="AT1872" s="228"/>
      <c r="AU1872" s="228"/>
      <c r="AV1872" s="228"/>
      <c r="AW1872" s="228"/>
      <c r="AX1872" s="228"/>
      <c r="AY1872" s="228"/>
      <c r="AZ1872" s="228"/>
    </row>
    <row r="1873" spans="32:52" x14ac:dyDescent="0.2">
      <c r="AF1873" s="228"/>
      <c r="AG1873" s="228"/>
      <c r="AH1873" s="228"/>
      <c r="AI1873" s="228"/>
      <c r="AJ1873" s="228"/>
      <c r="AL1873" s="246"/>
      <c r="AS1873" s="228"/>
      <c r="AT1873" s="228"/>
      <c r="AU1873" s="228"/>
      <c r="AV1873" s="228"/>
      <c r="AW1873" s="228"/>
      <c r="AX1873" s="228"/>
      <c r="AY1873" s="228"/>
      <c r="AZ1873" s="228"/>
    </row>
    <row r="1874" spans="32:52" x14ac:dyDescent="0.2">
      <c r="AF1874" s="228"/>
      <c r="AG1874" s="228"/>
      <c r="AH1874" s="228"/>
      <c r="AI1874" s="228"/>
      <c r="AJ1874" s="228"/>
      <c r="AL1874" s="246"/>
      <c r="AS1874" s="228"/>
      <c r="AT1874" s="228"/>
      <c r="AU1874" s="228"/>
      <c r="AV1874" s="228"/>
      <c r="AW1874" s="228"/>
      <c r="AX1874" s="228"/>
      <c r="AY1874" s="228"/>
      <c r="AZ1874" s="228"/>
    </row>
    <row r="1875" spans="32:52" x14ac:dyDescent="0.2">
      <c r="AF1875" s="228"/>
      <c r="AG1875" s="228"/>
      <c r="AH1875" s="228"/>
      <c r="AI1875" s="228"/>
      <c r="AJ1875" s="228"/>
      <c r="AL1875" s="246"/>
      <c r="AS1875" s="228"/>
      <c r="AT1875" s="228"/>
      <c r="AU1875" s="228"/>
      <c r="AV1875" s="228"/>
      <c r="AW1875" s="228"/>
      <c r="AX1875" s="228"/>
      <c r="AY1875" s="228"/>
      <c r="AZ1875" s="228"/>
    </row>
    <row r="1876" spans="32:52" x14ac:dyDescent="0.2">
      <c r="AF1876" s="228"/>
      <c r="AG1876" s="228"/>
      <c r="AH1876" s="228"/>
      <c r="AI1876" s="228"/>
      <c r="AJ1876" s="228"/>
      <c r="AL1876" s="246"/>
      <c r="AS1876" s="228"/>
      <c r="AT1876" s="228"/>
      <c r="AU1876" s="228"/>
      <c r="AV1876" s="228"/>
      <c r="AW1876" s="228"/>
      <c r="AX1876" s="228"/>
      <c r="AY1876" s="228"/>
      <c r="AZ1876" s="228"/>
    </row>
    <row r="1877" spans="32:52" x14ac:dyDescent="0.2">
      <c r="AF1877" s="228"/>
      <c r="AG1877" s="228"/>
      <c r="AH1877" s="228"/>
      <c r="AI1877" s="228"/>
      <c r="AJ1877" s="228"/>
      <c r="AL1877" s="246"/>
      <c r="AS1877" s="228"/>
      <c r="AT1877" s="228"/>
      <c r="AU1877" s="228"/>
      <c r="AV1877" s="228"/>
      <c r="AW1877" s="228"/>
      <c r="AX1877" s="228"/>
      <c r="AY1877" s="228"/>
      <c r="AZ1877" s="228"/>
    </row>
    <row r="1878" spans="32:52" x14ac:dyDescent="0.2">
      <c r="AF1878" s="228"/>
      <c r="AG1878" s="228"/>
      <c r="AH1878" s="228"/>
      <c r="AI1878" s="228"/>
      <c r="AJ1878" s="228"/>
      <c r="AL1878" s="246"/>
      <c r="AS1878" s="228"/>
      <c r="AT1878" s="228"/>
      <c r="AU1878" s="228"/>
      <c r="AV1878" s="228"/>
      <c r="AW1878" s="228"/>
      <c r="AX1878" s="228"/>
      <c r="AY1878" s="228"/>
      <c r="AZ1878" s="228"/>
    </row>
    <row r="1879" spans="32:52" x14ac:dyDescent="0.2">
      <c r="AF1879" s="228"/>
      <c r="AG1879" s="228"/>
      <c r="AH1879" s="228"/>
      <c r="AI1879" s="228"/>
      <c r="AJ1879" s="228"/>
      <c r="AL1879" s="246"/>
      <c r="AS1879" s="228"/>
      <c r="AT1879" s="228"/>
      <c r="AU1879" s="228"/>
      <c r="AV1879" s="228"/>
      <c r="AW1879" s="228"/>
      <c r="AX1879" s="228"/>
      <c r="AY1879" s="228"/>
      <c r="AZ1879" s="228"/>
    </row>
    <row r="1880" spans="32:52" x14ac:dyDescent="0.2">
      <c r="AF1880" s="228"/>
      <c r="AG1880" s="228"/>
      <c r="AH1880" s="228"/>
      <c r="AI1880" s="228"/>
      <c r="AJ1880" s="228"/>
      <c r="AL1880" s="246"/>
      <c r="AS1880" s="228"/>
      <c r="AT1880" s="228"/>
      <c r="AU1880" s="228"/>
      <c r="AV1880" s="228"/>
      <c r="AW1880" s="228"/>
      <c r="AX1880" s="228"/>
      <c r="AY1880" s="228"/>
      <c r="AZ1880" s="228"/>
    </row>
    <row r="1881" spans="32:52" x14ac:dyDescent="0.2">
      <c r="AF1881" s="228"/>
      <c r="AG1881" s="228"/>
      <c r="AH1881" s="228"/>
      <c r="AI1881" s="228"/>
      <c r="AJ1881" s="228"/>
      <c r="AL1881" s="246"/>
      <c r="AS1881" s="228"/>
      <c r="AT1881" s="228"/>
      <c r="AU1881" s="228"/>
      <c r="AV1881" s="228"/>
      <c r="AW1881" s="228"/>
      <c r="AX1881" s="228"/>
      <c r="AY1881" s="228"/>
      <c r="AZ1881" s="228"/>
    </row>
    <row r="1882" spans="32:52" x14ac:dyDescent="0.2">
      <c r="AF1882" s="228"/>
      <c r="AG1882" s="228"/>
      <c r="AH1882" s="228"/>
      <c r="AI1882" s="228"/>
      <c r="AJ1882" s="228"/>
      <c r="AL1882" s="246"/>
      <c r="AS1882" s="228"/>
      <c r="AT1882" s="228"/>
      <c r="AU1882" s="228"/>
      <c r="AV1882" s="228"/>
      <c r="AW1882" s="228"/>
      <c r="AX1882" s="228"/>
      <c r="AY1882" s="228"/>
      <c r="AZ1882" s="228"/>
    </row>
    <row r="1883" spans="32:52" x14ac:dyDescent="0.2">
      <c r="AF1883" s="228"/>
      <c r="AG1883" s="228"/>
      <c r="AH1883" s="228"/>
      <c r="AI1883" s="228"/>
      <c r="AJ1883" s="228"/>
      <c r="AL1883" s="246"/>
      <c r="AS1883" s="228"/>
      <c r="AT1883" s="228"/>
      <c r="AU1883" s="228"/>
      <c r="AV1883" s="228"/>
      <c r="AW1883" s="228"/>
      <c r="AX1883" s="228"/>
      <c r="AY1883" s="228"/>
      <c r="AZ1883" s="228"/>
    </row>
    <row r="1884" spans="32:52" x14ac:dyDescent="0.2">
      <c r="AF1884" s="228"/>
      <c r="AG1884" s="228"/>
      <c r="AH1884" s="228"/>
      <c r="AI1884" s="228"/>
      <c r="AJ1884" s="228"/>
      <c r="AL1884" s="246"/>
      <c r="AS1884" s="228"/>
      <c r="AT1884" s="228"/>
      <c r="AU1884" s="228"/>
      <c r="AV1884" s="228"/>
      <c r="AW1884" s="228"/>
      <c r="AX1884" s="228"/>
      <c r="AY1884" s="228"/>
      <c r="AZ1884" s="228"/>
    </row>
    <row r="1885" spans="32:52" x14ac:dyDescent="0.2">
      <c r="AF1885" s="228"/>
      <c r="AG1885" s="228"/>
      <c r="AH1885" s="228"/>
      <c r="AI1885" s="228"/>
      <c r="AJ1885" s="228"/>
      <c r="AL1885" s="246"/>
      <c r="AS1885" s="228"/>
      <c r="AT1885" s="228"/>
      <c r="AU1885" s="228"/>
      <c r="AV1885" s="228"/>
      <c r="AW1885" s="228"/>
      <c r="AX1885" s="228"/>
      <c r="AY1885" s="228"/>
      <c r="AZ1885" s="228"/>
    </row>
    <row r="1886" spans="32:52" x14ac:dyDescent="0.2">
      <c r="AF1886" s="228"/>
      <c r="AG1886" s="228"/>
      <c r="AH1886" s="228"/>
      <c r="AI1886" s="228"/>
      <c r="AJ1886" s="228"/>
      <c r="AL1886" s="246"/>
      <c r="AS1886" s="228"/>
      <c r="AT1886" s="228"/>
      <c r="AU1886" s="228"/>
      <c r="AV1886" s="228"/>
      <c r="AW1886" s="228"/>
      <c r="AX1886" s="228"/>
      <c r="AY1886" s="228"/>
      <c r="AZ1886" s="228"/>
    </row>
    <row r="1887" spans="32:52" x14ac:dyDescent="0.2">
      <c r="AF1887" s="228"/>
      <c r="AG1887" s="228"/>
      <c r="AH1887" s="228"/>
      <c r="AI1887" s="228"/>
      <c r="AJ1887" s="228"/>
      <c r="AL1887" s="246"/>
      <c r="AS1887" s="228"/>
      <c r="AT1887" s="228"/>
      <c r="AU1887" s="228"/>
      <c r="AV1887" s="228"/>
      <c r="AW1887" s="228"/>
      <c r="AX1887" s="228"/>
      <c r="AY1887" s="228"/>
      <c r="AZ1887" s="228"/>
    </row>
    <row r="1888" spans="32:52" x14ac:dyDescent="0.2">
      <c r="AF1888" s="228"/>
      <c r="AG1888" s="228"/>
      <c r="AH1888" s="228"/>
      <c r="AI1888" s="228"/>
      <c r="AJ1888" s="228"/>
      <c r="AL1888" s="246"/>
      <c r="AS1888" s="228"/>
      <c r="AT1888" s="228"/>
      <c r="AU1888" s="228"/>
      <c r="AV1888" s="228"/>
      <c r="AW1888" s="228"/>
      <c r="AX1888" s="228"/>
      <c r="AY1888" s="228"/>
      <c r="AZ1888" s="228"/>
    </row>
    <row r="1889" spans="32:52" x14ac:dyDescent="0.2">
      <c r="AF1889" s="228"/>
      <c r="AG1889" s="228"/>
      <c r="AH1889" s="228"/>
      <c r="AI1889" s="228"/>
      <c r="AJ1889" s="228"/>
      <c r="AL1889" s="246"/>
      <c r="AS1889" s="228"/>
      <c r="AT1889" s="228"/>
      <c r="AU1889" s="228"/>
      <c r="AV1889" s="228"/>
      <c r="AW1889" s="228"/>
      <c r="AX1889" s="228"/>
      <c r="AY1889" s="228"/>
      <c r="AZ1889" s="228"/>
    </row>
    <row r="1890" spans="32:52" x14ac:dyDescent="0.2">
      <c r="AF1890" s="228"/>
      <c r="AG1890" s="228"/>
      <c r="AH1890" s="228"/>
      <c r="AI1890" s="228"/>
      <c r="AJ1890" s="228"/>
      <c r="AL1890" s="246"/>
      <c r="AS1890" s="228"/>
      <c r="AT1890" s="228"/>
      <c r="AU1890" s="228"/>
      <c r="AV1890" s="228"/>
      <c r="AW1890" s="228"/>
      <c r="AX1890" s="228"/>
      <c r="AY1890" s="228"/>
      <c r="AZ1890" s="228"/>
    </row>
    <row r="1891" spans="32:52" x14ac:dyDescent="0.2">
      <c r="AF1891" s="228"/>
      <c r="AG1891" s="228"/>
      <c r="AH1891" s="228"/>
      <c r="AI1891" s="228"/>
      <c r="AJ1891" s="228"/>
      <c r="AL1891" s="246"/>
      <c r="AS1891" s="228"/>
      <c r="AT1891" s="228"/>
      <c r="AU1891" s="228"/>
      <c r="AV1891" s="228"/>
      <c r="AW1891" s="228"/>
      <c r="AX1891" s="228"/>
      <c r="AY1891" s="228"/>
      <c r="AZ1891" s="228"/>
    </row>
    <row r="1892" spans="32:52" x14ac:dyDescent="0.2">
      <c r="AF1892" s="228"/>
      <c r="AG1892" s="228"/>
      <c r="AH1892" s="228"/>
      <c r="AI1892" s="228"/>
      <c r="AJ1892" s="228"/>
      <c r="AL1892" s="246"/>
      <c r="AS1892" s="228"/>
      <c r="AT1892" s="228"/>
      <c r="AU1892" s="228"/>
      <c r="AV1892" s="228"/>
      <c r="AW1892" s="228"/>
      <c r="AX1892" s="228"/>
      <c r="AY1892" s="228"/>
      <c r="AZ1892" s="228"/>
    </row>
    <row r="1893" spans="32:52" x14ac:dyDescent="0.2">
      <c r="AF1893" s="228"/>
      <c r="AG1893" s="228"/>
      <c r="AH1893" s="228"/>
      <c r="AI1893" s="228"/>
      <c r="AJ1893" s="228"/>
      <c r="AL1893" s="246"/>
      <c r="AS1893" s="228"/>
      <c r="AT1893" s="228"/>
      <c r="AU1893" s="228"/>
      <c r="AV1893" s="228"/>
      <c r="AW1893" s="228"/>
      <c r="AX1893" s="228"/>
      <c r="AY1893" s="228"/>
      <c r="AZ1893" s="228"/>
    </row>
    <row r="1894" spans="32:52" x14ac:dyDescent="0.2">
      <c r="AF1894" s="228"/>
      <c r="AG1894" s="228"/>
      <c r="AH1894" s="228"/>
      <c r="AI1894" s="228"/>
      <c r="AJ1894" s="228"/>
      <c r="AL1894" s="246"/>
      <c r="AS1894" s="228"/>
      <c r="AT1894" s="228"/>
      <c r="AU1894" s="228"/>
      <c r="AV1894" s="228"/>
      <c r="AW1894" s="228"/>
      <c r="AX1894" s="228"/>
      <c r="AY1894" s="228"/>
      <c r="AZ1894" s="228"/>
    </row>
    <row r="1895" spans="32:52" x14ac:dyDescent="0.2">
      <c r="AF1895" s="228"/>
      <c r="AG1895" s="228"/>
      <c r="AH1895" s="228"/>
      <c r="AI1895" s="228"/>
      <c r="AJ1895" s="228"/>
      <c r="AL1895" s="246"/>
      <c r="AS1895" s="228"/>
      <c r="AT1895" s="228"/>
      <c r="AU1895" s="228"/>
      <c r="AV1895" s="228"/>
      <c r="AW1895" s="228"/>
      <c r="AX1895" s="228"/>
      <c r="AY1895" s="228"/>
      <c r="AZ1895" s="228"/>
    </row>
    <row r="1896" spans="32:52" x14ac:dyDescent="0.2">
      <c r="AF1896" s="228"/>
      <c r="AG1896" s="228"/>
      <c r="AH1896" s="228"/>
      <c r="AI1896" s="228"/>
      <c r="AJ1896" s="228"/>
      <c r="AL1896" s="246"/>
      <c r="AS1896" s="228"/>
      <c r="AT1896" s="228"/>
      <c r="AU1896" s="228"/>
      <c r="AV1896" s="228"/>
      <c r="AW1896" s="228"/>
      <c r="AX1896" s="228"/>
      <c r="AY1896" s="228"/>
      <c r="AZ1896" s="228"/>
    </row>
    <row r="1897" spans="32:52" x14ac:dyDescent="0.2">
      <c r="AF1897" s="228"/>
      <c r="AG1897" s="228"/>
      <c r="AH1897" s="228"/>
      <c r="AI1897" s="228"/>
      <c r="AJ1897" s="228"/>
      <c r="AL1897" s="246"/>
      <c r="AS1897" s="228"/>
      <c r="AT1897" s="228"/>
      <c r="AU1897" s="228"/>
      <c r="AV1897" s="228"/>
      <c r="AW1897" s="228"/>
      <c r="AX1897" s="228"/>
      <c r="AY1897" s="228"/>
      <c r="AZ1897" s="228"/>
    </row>
    <row r="1898" spans="32:52" x14ac:dyDescent="0.2">
      <c r="AF1898" s="228"/>
      <c r="AG1898" s="228"/>
      <c r="AH1898" s="228"/>
      <c r="AI1898" s="228"/>
      <c r="AJ1898" s="228"/>
      <c r="AL1898" s="246"/>
      <c r="AS1898" s="228"/>
      <c r="AT1898" s="228"/>
      <c r="AU1898" s="228"/>
      <c r="AV1898" s="228"/>
      <c r="AW1898" s="228"/>
      <c r="AX1898" s="228"/>
      <c r="AY1898" s="228"/>
      <c r="AZ1898" s="228"/>
    </row>
    <row r="1899" spans="32:52" x14ac:dyDescent="0.2">
      <c r="AF1899" s="228"/>
      <c r="AG1899" s="228"/>
      <c r="AH1899" s="228"/>
      <c r="AI1899" s="228"/>
      <c r="AJ1899" s="228"/>
      <c r="AL1899" s="246"/>
      <c r="AS1899" s="228"/>
      <c r="AT1899" s="228"/>
      <c r="AU1899" s="228"/>
      <c r="AV1899" s="228"/>
      <c r="AW1899" s="228"/>
      <c r="AX1899" s="228"/>
      <c r="AY1899" s="228"/>
      <c r="AZ1899" s="228"/>
    </row>
    <row r="1900" spans="32:52" x14ac:dyDescent="0.2">
      <c r="AF1900" s="228"/>
      <c r="AG1900" s="228"/>
      <c r="AH1900" s="228"/>
      <c r="AI1900" s="228"/>
      <c r="AJ1900" s="228"/>
      <c r="AL1900" s="246"/>
      <c r="AS1900" s="228"/>
      <c r="AT1900" s="228"/>
      <c r="AU1900" s="228"/>
      <c r="AV1900" s="228"/>
      <c r="AW1900" s="228"/>
      <c r="AX1900" s="228"/>
      <c r="AY1900" s="228"/>
      <c r="AZ1900" s="228"/>
    </row>
    <row r="1901" spans="32:52" x14ac:dyDescent="0.2">
      <c r="AF1901" s="228"/>
      <c r="AG1901" s="228"/>
      <c r="AH1901" s="228"/>
      <c r="AI1901" s="228"/>
      <c r="AJ1901" s="228"/>
      <c r="AL1901" s="246"/>
      <c r="AS1901" s="228"/>
      <c r="AT1901" s="228"/>
      <c r="AU1901" s="228"/>
      <c r="AV1901" s="228"/>
      <c r="AW1901" s="228"/>
      <c r="AX1901" s="228"/>
      <c r="AY1901" s="228"/>
      <c r="AZ1901" s="228"/>
    </row>
    <row r="1902" spans="32:52" x14ac:dyDescent="0.2">
      <c r="AF1902" s="228"/>
      <c r="AG1902" s="228"/>
      <c r="AH1902" s="228"/>
      <c r="AI1902" s="228"/>
      <c r="AJ1902" s="228"/>
      <c r="AL1902" s="246"/>
      <c r="AS1902" s="228"/>
      <c r="AT1902" s="228"/>
      <c r="AU1902" s="228"/>
      <c r="AV1902" s="228"/>
      <c r="AW1902" s="228"/>
      <c r="AX1902" s="228"/>
      <c r="AY1902" s="228"/>
      <c r="AZ1902" s="228"/>
    </row>
    <row r="1903" spans="32:52" x14ac:dyDescent="0.2">
      <c r="AF1903" s="228"/>
      <c r="AG1903" s="228"/>
      <c r="AH1903" s="228"/>
      <c r="AI1903" s="228"/>
      <c r="AJ1903" s="228"/>
      <c r="AL1903" s="246"/>
      <c r="AS1903" s="228"/>
      <c r="AT1903" s="228"/>
      <c r="AU1903" s="228"/>
      <c r="AV1903" s="228"/>
      <c r="AW1903" s="228"/>
      <c r="AX1903" s="228"/>
      <c r="AY1903" s="228"/>
      <c r="AZ1903" s="228"/>
    </row>
    <row r="1904" spans="32:52" x14ac:dyDescent="0.2">
      <c r="AF1904" s="228"/>
      <c r="AG1904" s="228"/>
      <c r="AH1904" s="228"/>
      <c r="AI1904" s="228"/>
      <c r="AJ1904" s="228"/>
      <c r="AL1904" s="246"/>
      <c r="AS1904" s="228"/>
      <c r="AT1904" s="228"/>
      <c r="AU1904" s="228"/>
      <c r="AV1904" s="228"/>
      <c r="AW1904" s="228"/>
      <c r="AX1904" s="228"/>
      <c r="AY1904" s="228"/>
      <c r="AZ1904" s="228"/>
    </row>
    <row r="1905" spans="32:53" x14ac:dyDescent="0.2">
      <c r="AF1905" s="228"/>
      <c r="AG1905" s="228"/>
      <c r="AH1905" s="228"/>
      <c r="AI1905" s="228"/>
      <c r="AJ1905" s="228"/>
      <c r="AL1905" s="246"/>
      <c r="AS1905" s="228"/>
      <c r="AT1905" s="228"/>
      <c r="AU1905" s="228"/>
      <c r="AV1905" s="228"/>
      <c r="AW1905" s="228"/>
      <c r="AX1905" s="228"/>
      <c r="AY1905" s="228"/>
      <c r="AZ1905" s="228"/>
    </row>
    <row r="1906" spans="32:53" x14ac:dyDescent="0.2">
      <c r="AF1906" s="228"/>
      <c r="AG1906" s="228"/>
      <c r="AH1906" s="228"/>
      <c r="AI1906" s="228"/>
      <c r="AJ1906" s="228"/>
      <c r="AL1906" s="246"/>
      <c r="AS1906" s="228"/>
      <c r="AT1906" s="228"/>
      <c r="AU1906" s="228"/>
      <c r="AV1906" s="228"/>
      <c r="AW1906" s="228"/>
      <c r="AX1906" s="228"/>
      <c r="AY1906" s="228"/>
      <c r="AZ1906" s="228"/>
    </row>
    <row r="1907" spans="32:53" x14ac:dyDescent="0.2">
      <c r="AF1907" s="228"/>
      <c r="AG1907" s="228"/>
      <c r="AH1907" s="228"/>
      <c r="AI1907" s="228"/>
      <c r="AJ1907" s="228"/>
      <c r="AL1907" s="246"/>
      <c r="AS1907" s="228"/>
      <c r="AT1907" s="228"/>
      <c r="AU1907" s="228"/>
      <c r="AV1907" s="228"/>
      <c r="AW1907" s="228"/>
      <c r="AX1907" s="228"/>
      <c r="AY1907" s="228"/>
      <c r="AZ1907" s="228"/>
    </row>
    <row r="1908" spans="32:53" x14ac:dyDescent="0.2">
      <c r="AF1908" s="228"/>
      <c r="AG1908" s="228"/>
      <c r="AH1908" s="228"/>
      <c r="AI1908" s="228"/>
      <c r="AJ1908" s="228"/>
      <c r="AL1908" s="246"/>
      <c r="AS1908" s="228"/>
      <c r="AT1908" s="228"/>
      <c r="AU1908" s="228"/>
      <c r="AV1908" s="228"/>
      <c r="AW1908" s="228"/>
      <c r="AX1908" s="228"/>
      <c r="AY1908" s="228"/>
      <c r="AZ1908" s="228"/>
    </row>
    <row r="1909" spans="32:53" x14ac:dyDescent="0.2">
      <c r="AF1909" s="228"/>
      <c r="AG1909" s="228"/>
      <c r="AH1909" s="228"/>
      <c r="AI1909" s="228"/>
      <c r="AJ1909" s="228"/>
      <c r="AL1909" s="246"/>
      <c r="AS1909" s="228"/>
      <c r="AT1909" s="228"/>
      <c r="AU1909" s="228"/>
      <c r="AV1909" s="228"/>
      <c r="AW1909" s="228"/>
      <c r="AX1909" s="228"/>
      <c r="AY1909" s="228"/>
      <c r="AZ1909" s="228"/>
    </row>
    <row r="1910" spans="32:53" x14ac:dyDescent="0.2">
      <c r="AF1910" s="228"/>
      <c r="AG1910" s="228"/>
      <c r="AH1910" s="228"/>
      <c r="AI1910" s="228"/>
      <c r="AJ1910" s="228"/>
      <c r="AL1910" s="246"/>
      <c r="AS1910" s="228"/>
      <c r="AT1910" s="228"/>
      <c r="AU1910" s="228"/>
      <c r="AV1910" s="228"/>
      <c r="AW1910" s="228"/>
      <c r="AX1910" s="228"/>
      <c r="AY1910" s="228"/>
      <c r="AZ1910" s="228"/>
    </row>
    <row r="1911" spans="32:53" x14ac:dyDescent="0.2">
      <c r="AF1911" s="228"/>
      <c r="AG1911" s="228"/>
      <c r="AH1911" s="228"/>
      <c r="AI1911" s="228"/>
      <c r="AJ1911" s="228"/>
      <c r="AL1911" s="246"/>
      <c r="AS1911" s="228"/>
      <c r="AT1911" s="228"/>
      <c r="AU1911" s="228"/>
      <c r="AV1911" s="228"/>
      <c r="AW1911" s="228"/>
      <c r="AX1911" s="228"/>
      <c r="AY1911" s="228"/>
      <c r="AZ1911" s="228"/>
      <c r="BA1911" s="228"/>
    </row>
    <row r="1912" spans="32:53" x14ac:dyDescent="0.2">
      <c r="AF1912" s="228"/>
      <c r="AG1912" s="228"/>
      <c r="AH1912" s="228"/>
      <c r="AI1912" s="228"/>
      <c r="AJ1912" s="228"/>
      <c r="AL1912" s="246"/>
      <c r="AS1912" s="228"/>
      <c r="AT1912" s="228"/>
      <c r="AU1912" s="228"/>
      <c r="AV1912" s="228"/>
      <c r="AW1912" s="228"/>
      <c r="AX1912" s="228"/>
      <c r="AY1912" s="228"/>
      <c r="AZ1912" s="228"/>
    </row>
    <row r="1913" spans="32:53" x14ac:dyDescent="0.2">
      <c r="AF1913" s="228"/>
      <c r="AG1913" s="228"/>
      <c r="AH1913" s="228"/>
      <c r="AI1913" s="228"/>
      <c r="AJ1913" s="228"/>
      <c r="AL1913" s="246"/>
      <c r="AS1913" s="228"/>
      <c r="AT1913" s="228"/>
      <c r="AU1913" s="228"/>
      <c r="AV1913" s="228"/>
      <c r="AW1913" s="228"/>
      <c r="AX1913" s="228"/>
      <c r="AY1913" s="228"/>
      <c r="AZ1913" s="228"/>
    </row>
    <row r="1914" spans="32:53" x14ac:dyDescent="0.2">
      <c r="AF1914" s="228"/>
      <c r="AG1914" s="228"/>
      <c r="AH1914" s="228"/>
      <c r="AI1914" s="228"/>
      <c r="AJ1914" s="228"/>
      <c r="AL1914" s="246"/>
      <c r="AS1914" s="228"/>
      <c r="AT1914" s="228"/>
      <c r="AU1914" s="228"/>
      <c r="AV1914" s="228"/>
      <c r="AW1914" s="228"/>
      <c r="AX1914" s="228"/>
      <c r="AY1914" s="228"/>
      <c r="AZ1914" s="228"/>
    </row>
    <row r="1915" spans="32:53" x14ac:dyDescent="0.2">
      <c r="AF1915" s="228"/>
      <c r="AG1915" s="228"/>
      <c r="AH1915" s="228"/>
      <c r="AI1915" s="228"/>
      <c r="AJ1915" s="228"/>
      <c r="AL1915" s="246"/>
      <c r="AS1915" s="228"/>
      <c r="AT1915" s="228"/>
      <c r="AU1915" s="228"/>
      <c r="AV1915" s="228"/>
      <c r="AW1915" s="228"/>
      <c r="AX1915" s="228"/>
      <c r="AY1915" s="228"/>
      <c r="AZ1915" s="228"/>
      <c r="BA1915" s="228"/>
    </row>
    <row r="1916" spans="32:53" x14ac:dyDescent="0.2">
      <c r="AF1916" s="228"/>
      <c r="AG1916" s="228"/>
      <c r="AH1916" s="228"/>
      <c r="AI1916" s="228"/>
      <c r="AJ1916" s="228"/>
      <c r="AL1916" s="246"/>
      <c r="AS1916" s="228"/>
      <c r="AT1916" s="228"/>
      <c r="AU1916" s="228"/>
      <c r="AV1916" s="228"/>
      <c r="AW1916" s="228"/>
      <c r="AX1916" s="228"/>
      <c r="AY1916" s="228"/>
      <c r="AZ1916" s="228"/>
    </row>
    <row r="1917" spans="32:53" x14ac:dyDescent="0.2">
      <c r="AF1917" s="228"/>
      <c r="AG1917" s="228"/>
      <c r="AH1917" s="228"/>
      <c r="AI1917" s="228"/>
      <c r="AJ1917" s="228"/>
      <c r="AL1917" s="246"/>
      <c r="AS1917" s="228"/>
      <c r="AT1917" s="228"/>
      <c r="AU1917" s="228"/>
      <c r="AV1917" s="228"/>
      <c r="AW1917" s="228"/>
      <c r="AX1917" s="228"/>
      <c r="AY1917" s="228"/>
      <c r="AZ1917" s="228"/>
    </row>
    <row r="1918" spans="32:53" x14ac:dyDescent="0.2">
      <c r="AF1918" s="228"/>
      <c r="AG1918" s="228"/>
      <c r="AH1918" s="228"/>
      <c r="AI1918" s="228"/>
      <c r="AJ1918" s="228"/>
      <c r="AL1918" s="246"/>
      <c r="AS1918" s="228"/>
      <c r="AT1918" s="228"/>
      <c r="AU1918" s="228"/>
      <c r="AV1918" s="228"/>
      <c r="AW1918" s="228"/>
      <c r="AX1918" s="228"/>
      <c r="AY1918" s="228"/>
      <c r="AZ1918" s="228"/>
      <c r="BA1918" s="228"/>
    </row>
    <row r="1919" spans="32:53" x14ac:dyDescent="0.2">
      <c r="AF1919" s="228"/>
      <c r="AG1919" s="228"/>
      <c r="AH1919" s="228"/>
      <c r="AI1919" s="228"/>
      <c r="AJ1919" s="228"/>
      <c r="AL1919" s="246"/>
      <c r="AS1919" s="228"/>
      <c r="AT1919" s="228"/>
      <c r="AU1919" s="228"/>
      <c r="AV1919" s="228"/>
      <c r="AW1919" s="228"/>
      <c r="AX1919" s="228"/>
      <c r="AY1919" s="228"/>
      <c r="AZ1919" s="228"/>
    </row>
    <row r="1920" spans="32:53" x14ac:dyDescent="0.2">
      <c r="AF1920" s="228"/>
      <c r="AG1920" s="228"/>
      <c r="AH1920" s="228"/>
      <c r="AI1920" s="228"/>
      <c r="AJ1920" s="228"/>
      <c r="AL1920" s="246"/>
      <c r="AS1920" s="228"/>
      <c r="AT1920" s="228"/>
      <c r="AU1920" s="228"/>
      <c r="AV1920" s="228"/>
      <c r="AW1920" s="228"/>
      <c r="AX1920" s="228"/>
      <c r="AY1920" s="228"/>
      <c r="AZ1920" s="228"/>
    </row>
    <row r="1921" spans="32:52" x14ac:dyDescent="0.2">
      <c r="AF1921" s="228"/>
      <c r="AG1921" s="228"/>
      <c r="AH1921" s="228"/>
      <c r="AI1921" s="228"/>
      <c r="AJ1921" s="228"/>
      <c r="AL1921" s="246"/>
      <c r="AS1921" s="228"/>
      <c r="AT1921" s="228"/>
      <c r="AU1921" s="228"/>
      <c r="AV1921" s="228"/>
      <c r="AW1921" s="228"/>
      <c r="AX1921" s="228"/>
      <c r="AY1921" s="228"/>
      <c r="AZ1921" s="228"/>
    </row>
    <row r="1922" spans="32:52" x14ac:dyDescent="0.2">
      <c r="AF1922" s="228"/>
      <c r="AG1922" s="228"/>
      <c r="AH1922" s="228"/>
      <c r="AI1922" s="228"/>
      <c r="AJ1922" s="228"/>
      <c r="AL1922" s="246"/>
      <c r="AS1922" s="228"/>
      <c r="AT1922" s="228"/>
      <c r="AU1922" s="228"/>
      <c r="AV1922" s="228"/>
      <c r="AW1922" s="228"/>
      <c r="AX1922" s="228"/>
      <c r="AY1922" s="228"/>
      <c r="AZ1922" s="228"/>
    </row>
    <row r="1923" spans="32:52" x14ac:dyDescent="0.2">
      <c r="AF1923" s="228"/>
      <c r="AG1923" s="228"/>
      <c r="AH1923" s="228"/>
      <c r="AI1923" s="228"/>
      <c r="AJ1923" s="228"/>
      <c r="AL1923" s="246"/>
      <c r="AS1923" s="228"/>
      <c r="AT1923" s="228"/>
      <c r="AU1923" s="228"/>
      <c r="AV1923" s="228"/>
      <c r="AW1923" s="228"/>
      <c r="AX1923" s="228"/>
      <c r="AY1923" s="228"/>
      <c r="AZ1923" s="228"/>
    </row>
    <row r="1924" spans="32:52" x14ac:dyDescent="0.2">
      <c r="AF1924" s="228"/>
      <c r="AG1924" s="228"/>
      <c r="AH1924" s="228"/>
      <c r="AI1924" s="228"/>
      <c r="AJ1924" s="228"/>
      <c r="AL1924" s="246"/>
      <c r="AS1924" s="228"/>
      <c r="AT1924" s="228"/>
      <c r="AU1924" s="228"/>
      <c r="AV1924" s="228"/>
      <c r="AW1924" s="228"/>
      <c r="AX1924" s="228"/>
      <c r="AY1924" s="228"/>
      <c r="AZ1924" s="228"/>
    </row>
    <row r="1925" spans="32:52" x14ac:dyDescent="0.2">
      <c r="AF1925" s="228"/>
      <c r="AG1925" s="228"/>
      <c r="AH1925" s="228"/>
      <c r="AI1925" s="228"/>
      <c r="AJ1925" s="228"/>
      <c r="AL1925" s="246"/>
      <c r="AS1925" s="228"/>
      <c r="AT1925" s="228"/>
      <c r="AU1925" s="228"/>
      <c r="AV1925" s="228"/>
      <c r="AW1925" s="228"/>
      <c r="AX1925" s="228"/>
      <c r="AY1925" s="228"/>
      <c r="AZ1925" s="228"/>
    </row>
    <row r="1926" spans="32:52" x14ac:dyDescent="0.2">
      <c r="AF1926" s="228"/>
      <c r="AG1926" s="228"/>
      <c r="AH1926" s="228"/>
      <c r="AI1926" s="228"/>
      <c r="AJ1926" s="228"/>
      <c r="AL1926" s="246"/>
      <c r="AS1926" s="228"/>
      <c r="AT1926" s="228"/>
      <c r="AU1926" s="228"/>
      <c r="AV1926" s="228"/>
      <c r="AW1926" s="228"/>
      <c r="AX1926" s="228"/>
      <c r="AY1926" s="228"/>
      <c r="AZ1926" s="228"/>
    </row>
    <row r="1927" spans="32:52" x14ac:dyDescent="0.2">
      <c r="AF1927" s="228"/>
      <c r="AG1927" s="228"/>
      <c r="AH1927" s="228"/>
      <c r="AI1927" s="228"/>
      <c r="AJ1927" s="228"/>
      <c r="AL1927" s="246"/>
      <c r="AS1927" s="228"/>
      <c r="AT1927" s="228"/>
      <c r="AU1927" s="228"/>
      <c r="AV1927" s="228"/>
      <c r="AW1927" s="228"/>
      <c r="AX1927" s="228"/>
      <c r="AY1927" s="228"/>
      <c r="AZ1927" s="228"/>
    </row>
    <row r="1928" spans="32:52" x14ac:dyDescent="0.2">
      <c r="AF1928" s="228"/>
      <c r="AG1928" s="228"/>
      <c r="AH1928" s="228"/>
      <c r="AI1928" s="228"/>
      <c r="AJ1928" s="228"/>
      <c r="AL1928" s="246"/>
      <c r="AS1928" s="228"/>
      <c r="AT1928" s="228"/>
      <c r="AU1928" s="228"/>
      <c r="AV1928" s="228"/>
      <c r="AW1928" s="228"/>
      <c r="AX1928" s="228"/>
      <c r="AY1928" s="228"/>
      <c r="AZ1928" s="228"/>
    </row>
    <row r="1929" spans="32:52" x14ac:dyDescent="0.2">
      <c r="AF1929" s="228"/>
      <c r="AG1929" s="228"/>
      <c r="AH1929" s="228"/>
      <c r="AI1929" s="228"/>
      <c r="AJ1929" s="228"/>
      <c r="AL1929" s="246"/>
      <c r="AS1929" s="228"/>
      <c r="AT1929" s="228"/>
      <c r="AU1929" s="228"/>
      <c r="AV1929" s="228"/>
      <c r="AW1929" s="228"/>
      <c r="AX1929" s="228"/>
      <c r="AY1929" s="228"/>
      <c r="AZ1929" s="228"/>
    </row>
    <row r="1930" spans="32:52" x14ac:dyDescent="0.2">
      <c r="AF1930" s="228"/>
      <c r="AG1930" s="228"/>
      <c r="AH1930" s="228"/>
      <c r="AI1930" s="228"/>
      <c r="AJ1930" s="228"/>
      <c r="AL1930" s="246"/>
      <c r="AS1930" s="228"/>
      <c r="AT1930" s="228"/>
      <c r="AU1930" s="228"/>
      <c r="AV1930" s="228"/>
      <c r="AW1930" s="228"/>
      <c r="AX1930" s="228"/>
      <c r="AY1930" s="228"/>
      <c r="AZ1930" s="228"/>
    </row>
    <row r="1931" spans="32:52" x14ac:dyDescent="0.2">
      <c r="AF1931" s="228"/>
      <c r="AG1931" s="228"/>
      <c r="AH1931" s="228"/>
      <c r="AI1931" s="228"/>
      <c r="AJ1931" s="228"/>
      <c r="AL1931" s="246"/>
      <c r="AS1931" s="228"/>
      <c r="AT1931" s="228"/>
      <c r="AU1931" s="228"/>
      <c r="AV1931" s="228"/>
      <c r="AW1931" s="228"/>
      <c r="AX1931" s="228"/>
      <c r="AY1931" s="228"/>
      <c r="AZ1931" s="228"/>
    </row>
    <row r="1932" spans="32:52" x14ac:dyDescent="0.2">
      <c r="AF1932" s="228"/>
      <c r="AG1932" s="228"/>
      <c r="AH1932" s="228"/>
      <c r="AI1932" s="228"/>
      <c r="AJ1932" s="228"/>
      <c r="AL1932" s="246"/>
      <c r="AS1932" s="228"/>
      <c r="AT1932" s="228"/>
      <c r="AU1932" s="228"/>
      <c r="AV1932" s="228"/>
      <c r="AW1932" s="228"/>
      <c r="AX1932" s="228"/>
      <c r="AY1932" s="228"/>
      <c r="AZ1932" s="228"/>
    </row>
    <row r="1933" spans="32:52" x14ac:dyDescent="0.2">
      <c r="AF1933" s="228"/>
      <c r="AG1933" s="228"/>
      <c r="AH1933" s="228"/>
      <c r="AI1933" s="228"/>
      <c r="AJ1933" s="228"/>
      <c r="AL1933" s="246"/>
      <c r="AS1933" s="228"/>
      <c r="AT1933" s="228"/>
      <c r="AU1933" s="228"/>
      <c r="AV1933" s="228"/>
      <c r="AW1933" s="228"/>
      <c r="AX1933" s="228"/>
      <c r="AY1933" s="228"/>
      <c r="AZ1933" s="228"/>
    </row>
    <row r="1934" spans="32:52" x14ac:dyDescent="0.2">
      <c r="AF1934" s="228"/>
      <c r="AG1934" s="228"/>
      <c r="AH1934" s="228"/>
      <c r="AI1934" s="228"/>
      <c r="AJ1934" s="228"/>
      <c r="AL1934" s="246"/>
      <c r="AS1934" s="228"/>
      <c r="AT1934" s="228"/>
      <c r="AU1934" s="228"/>
      <c r="AV1934" s="228"/>
      <c r="AW1934" s="228"/>
      <c r="AX1934" s="228"/>
      <c r="AY1934" s="228"/>
      <c r="AZ1934" s="228"/>
    </row>
    <row r="1935" spans="32:52" x14ac:dyDescent="0.2">
      <c r="AF1935" s="228"/>
      <c r="AG1935" s="228"/>
      <c r="AH1935" s="228"/>
      <c r="AI1935" s="228"/>
      <c r="AJ1935" s="228"/>
      <c r="AL1935" s="246"/>
      <c r="AS1935" s="228"/>
      <c r="AT1935" s="228"/>
      <c r="AU1935" s="228"/>
      <c r="AV1935" s="228"/>
      <c r="AW1935" s="228"/>
      <c r="AX1935" s="228"/>
      <c r="AY1935" s="228"/>
      <c r="AZ1935" s="228"/>
    </row>
    <row r="1936" spans="32:52" x14ac:dyDescent="0.2">
      <c r="AF1936" s="228"/>
      <c r="AG1936" s="228"/>
      <c r="AH1936" s="228"/>
      <c r="AI1936" s="228"/>
      <c r="AJ1936" s="228"/>
      <c r="AL1936" s="246"/>
      <c r="AS1936" s="228"/>
      <c r="AT1936" s="228"/>
      <c r="AU1936" s="228"/>
      <c r="AV1936" s="228"/>
      <c r="AW1936" s="228"/>
      <c r="AX1936" s="228"/>
      <c r="AY1936" s="228"/>
      <c r="AZ1936" s="228"/>
    </row>
    <row r="1937" spans="32:52" x14ac:dyDescent="0.2">
      <c r="AF1937" s="228"/>
      <c r="AG1937" s="228"/>
      <c r="AH1937" s="228"/>
      <c r="AI1937" s="228"/>
      <c r="AJ1937" s="228"/>
      <c r="AL1937" s="246"/>
      <c r="AS1937" s="228"/>
      <c r="AT1937" s="228"/>
      <c r="AU1937" s="228"/>
      <c r="AV1937" s="228"/>
      <c r="AW1937" s="228"/>
      <c r="AX1937" s="228"/>
      <c r="AY1937" s="228"/>
      <c r="AZ1937" s="228"/>
    </row>
    <row r="1938" spans="32:52" x14ac:dyDescent="0.2">
      <c r="AF1938" s="228"/>
      <c r="AG1938" s="228"/>
      <c r="AH1938" s="228"/>
      <c r="AI1938" s="228"/>
      <c r="AJ1938" s="228"/>
      <c r="AL1938" s="246"/>
      <c r="AS1938" s="228"/>
      <c r="AT1938" s="228"/>
      <c r="AU1938" s="228"/>
      <c r="AV1938" s="228"/>
      <c r="AW1938" s="228"/>
      <c r="AX1938" s="228"/>
      <c r="AY1938" s="228"/>
      <c r="AZ1938" s="228"/>
    </row>
    <row r="1939" spans="32:52" x14ac:dyDescent="0.2">
      <c r="AF1939" s="228"/>
      <c r="AG1939" s="228"/>
      <c r="AH1939" s="228"/>
      <c r="AI1939" s="228"/>
      <c r="AJ1939" s="228"/>
      <c r="AL1939" s="246"/>
      <c r="AS1939" s="228"/>
      <c r="AT1939" s="228"/>
      <c r="AU1939" s="228"/>
      <c r="AV1939" s="228"/>
      <c r="AW1939" s="228"/>
      <c r="AX1939" s="228"/>
      <c r="AY1939" s="228"/>
      <c r="AZ1939" s="228"/>
    </row>
    <row r="1940" spans="32:52" x14ac:dyDescent="0.2">
      <c r="AF1940" s="228"/>
      <c r="AG1940" s="228"/>
      <c r="AH1940" s="228"/>
      <c r="AI1940" s="228"/>
      <c r="AJ1940" s="228"/>
      <c r="AL1940" s="246"/>
      <c r="AS1940" s="228"/>
      <c r="AT1940" s="228"/>
      <c r="AU1940" s="228"/>
      <c r="AV1940" s="228"/>
      <c r="AW1940" s="228"/>
      <c r="AX1940" s="228"/>
      <c r="AY1940" s="228"/>
      <c r="AZ1940" s="228"/>
    </row>
    <row r="1941" spans="32:52" x14ac:dyDescent="0.2">
      <c r="AF1941" s="228"/>
      <c r="AG1941" s="228"/>
      <c r="AH1941" s="228"/>
      <c r="AI1941" s="228"/>
      <c r="AJ1941" s="228"/>
      <c r="AL1941" s="246"/>
      <c r="AS1941" s="228"/>
      <c r="AT1941" s="228"/>
      <c r="AU1941" s="228"/>
      <c r="AV1941" s="228"/>
      <c r="AW1941" s="228"/>
      <c r="AX1941" s="228"/>
      <c r="AY1941" s="228"/>
      <c r="AZ1941" s="228"/>
    </row>
    <row r="1942" spans="32:52" x14ac:dyDescent="0.2">
      <c r="AF1942" s="228"/>
      <c r="AG1942" s="228"/>
      <c r="AH1942" s="228"/>
      <c r="AI1942" s="228"/>
      <c r="AJ1942" s="228"/>
      <c r="AL1942" s="246"/>
      <c r="AS1942" s="228"/>
      <c r="AT1942" s="228"/>
      <c r="AU1942" s="228"/>
      <c r="AV1942" s="228"/>
      <c r="AW1942" s="228"/>
      <c r="AX1942" s="228"/>
      <c r="AY1942" s="228"/>
      <c r="AZ1942" s="228"/>
    </row>
    <row r="1943" spans="32:52" x14ac:dyDescent="0.2">
      <c r="AF1943" s="228"/>
      <c r="AG1943" s="228"/>
      <c r="AH1943" s="228"/>
      <c r="AI1943" s="228"/>
      <c r="AJ1943" s="228"/>
      <c r="AL1943" s="246"/>
      <c r="AS1943" s="228"/>
      <c r="AT1943" s="228"/>
      <c r="AU1943" s="228"/>
      <c r="AV1943" s="228"/>
      <c r="AW1943" s="228"/>
      <c r="AX1943" s="228"/>
      <c r="AY1943" s="228"/>
      <c r="AZ1943" s="228"/>
    </row>
    <row r="1944" spans="32:52" x14ac:dyDescent="0.2">
      <c r="AF1944" s="228"/>
      <c r="AG1944" s="228"/>
      <c r="AH1944" s="228"/>
      <c r="AI1944" s="228"/>
      <c r="AJ1944" s="228"/>
      <c r="AL1944" s="246"/>
      <c r="AS1944" s="228"/>
      <c r="AT1944" s="228"/>
      <c r="AU1944" s="228"/>
      <c r="AV1944" s="228"/>
      <c r="AW1944" s="228"/>
      <c r="AX1944" s="228"/>
      <c r="AY1944" s="228"/>
      <c r="AZ1944" s="228"/>
    </row>
    <row r="1945" spans="32:52" x14ac:dyDescent="0.2">
      <c r="AF1945" s="228"/>
      <c r="AG1945" s="228"/>
      <c r="AH1945" s="228"/>
      <c r="AI1945" s="228"/>
      <c r="AJ1945" s="228"/>
      <c r="AL1945" s="246"/>
      <c r="AS1945" s="228"/>
      <c r="AT1945" s="228"/>
      <c r="AU1945" s="228"/>
      <c r="AV1945" s="228"/>
      <c r="AW1945" s="228"/>
      <c r="AX1945" s="228"/>
      <c r="AY1945" s="228"/>
      <c r="AZ1945" s="228"/>
    </row>
    <row r="1946" spans="32:52" x14ac:dyDescent="0.2">
      <c r="AF1946" s="228"/>
      <c r="AG1946" s="228"/>
      <c r="AH1946" s="228"/>
      <c r="AI1946" s="228"/>
      <c r="AJ1946" s="228"/>
      <c r="AL1946" s="246"/>
      <c r="AS1946" s="228"/>
      <c r="AT1946" s="228"/>
      <c r="AU1946" s="228"/>
      <c r="AV1946" s="228"/>
      <c r="AW1946" s="228"/>
      <c r="AX1946" s="228"/>
      <c r="AY1946" s="228"/>
      <c r="AZ1946" s="228"/>
    </row>
    <row r="1947" spans="32:52" x14ac:dyDescent="0.2">
      <c r="AF1947" s="228"/>
      <c r="AG1947" s="228"/>
      <c r="AH1947" s="228"/>
      <c r="AI1947" s="228"/>
      <c r="AJ1947" s="228"/>
      <c r="AL1947" s="246"/>
      <c r="AS1947" s="228"/>
      <c r="AT1947" s="228"/>
      <c r="AU1947" s="228"/>
      <c r="AV1947" s="228"/>
      <c r="AW1947" s="228"/>
      <c r="AX1947" s="228"/>
      <c r="AY1947" s="228"/>
      <c r="AZ1947" s="228"/>
    </row>
    <row r="1948" spans="32:52" x14ac:dyDescent="0.2">
      <c r="AF1948" s="228"/>
      <c r="AG1948" s="228"/>
      <c r="AH1948" s="228"/>
      <c r="AI1948" s="228"/>
      <c r="AJ1948" s="228"/>
      <c r="AL1948" s="246"/>
      <c r="AS1948" s="228"/>
      <c r="AT1948" s="228"/>
      <c r="AU1948" s="228"/>
      <c r="AV1948" s="228"/>
      <c r="AW1948" s="228"/>
      <c r="AX1948" s="228"/>
      <c r="AY1948" s="228"/>
      <c r="AZ1948" s="228"/>
    </row>
    <row r="1949" spans="32:52" x14ac:dyDescent="0.2">
      <c r="AF1949" s="228"/>
      <c r="AG1949" s="228"/>
      <c r="AH1949" s="228"/>
      <c r="AI1949" s="228"/>
      <c r="AJ1949" s="228"/>
      <c r="AL1949" s="246"/>
      <c r="AS1949" s="228"/>
      <c r="AT1949" s="228"/>
      <c r="AU1949" s="228"/>
      <c r="AV1949" s="228"/>
      <c r="AW1949" s="228"/>
      <c r="AX1949" s="228"/>
      <c r="AY1949" s="228"/>
      <c r="AZ1949" s="228"/>
    </row>
    <row r="1950" spans="32:52" x14ac:dyDescent="0.2">
      <c r="AF1950" s="228"/>
      <c r="AG1950" s="228"/>
      <c r="AH1950" s="228"/>
      <c r="AI1950" s="228"/>
      <c r="AJ1950" s="228"/>
      <c r="AL1950" s="246"/>
      <c r="AS1950" s="228"/>
      <c r="AT1950" s="228"/>
      <c r="AU1950" s="228"/>
      <c r="AV1950" s="228"/>
      <c r="AW1950" s="228"/>
      <c r="AX1950" s="228"/>
      <c r="AY1950" s="228"/>
      <c r="AZ1950" s="228"/>
    </row>
    <row r="1951" spans="32:52" x14ac:dyDescent="0.2">
      <c r="AF1951" s="228"/>
      <c r="AG1951" s="228"/>
      <c r="AH1951" s="228"/>
      <c r="AI1951" s="228"/>
      <c r="AJ1951" s="228"/>
      <c r="AL1951" s="246"/>
      <c r="AS1951" s="228"/>
      <c r="AT1951" s="228"/>
      <c r="AU1951" s="228"/>
      <c r="AV1951" s="228"/>
      <c r="AW1951" s="228"/>
      <c r="AX1951" s="228"/>
      <c r="AY1951" s="228"/>
      <c r="AZ1951" s="228"/>
    </row>
    <row r="1952" spans="32:52" x14ac:dyDescent="0.2">
      <c r="AF1952" s="228"/>
      <c r="AG1952" s="228"/>
      <c r="AH1952" s="228"/>
      <c r="AI1952" s="228"/>
      <c r="AJ1952" s="228"/>
      <c r="AL1952" s="246"/>
      <c r="AS1952" s="228"/>
      <c r="AT1952" s="228"/>
      <c r="AU1952" s="228"/>
      <c r="AV1952" s="228"/>
      <c r="AW1952" s="228"/>
      <c r="AX1952" s="228"/>
      <c r="AY1952" s="228"/>
      <c r="AZ1952" s="228"/>
    </row>
    <row r="1953" spans="32:52" x14ac:dyDescent="0.2">
      <c r="AF1953" s="228"/>
      <c r="AG1953" s="228"/>
      <c r="AH1953" s="228"/>
      <c r="AI1953" s="228"/>
      <c r="AJ1953" s="228"/>
      <c r="AL1953" s="246"/>
      <c r="AS1953" s="228"/>
      <c r="AT1953" s="228"/>
      <c r="AU1953" s="228"/>
      <c r="AV1953" s="228"/>
      <c r="AW1953" s="228"/>
      <c r="AX1953" s="228"/>
      <c r="AY1953" s="228"/>
      <c r="AZ1953" s="228"/>
    </row>
    <row r="1954" spans="32:52" x14ac:dyDescent="0.2">
      <c r="AF1954" s="228"/>
      <c r="AG1954" s="228"/>
      <c r="AH1954" s="228"/>
      <c r="AI1954" s="228"/>
      <c r="AJ1954" s="228"/>
      <c r="AL1954" s="246"/>
      <c r="AS1954" s="228"/>
      <c r="AT1954" s="228"/>
      <c r="AU1954" s="228"/>
      <c r="AV1954" s="228"/>
      <c r="AW1954" s="228"/>
      <c r="AX1954" s="228"/>
      <c r="AY1954" s="228"/>
      <c r="AZ1954" s="228"/>
    </row>
    <row r="1955" spans="32:52" x14ac:dyDescent="0.2">
      <c r="AF1955" s="228"/>
      <c r="AG1955" s="228"/>
      <c r="AH1955" s="228"/>
      <c r="AI1955" s="228"/>
      <c r="AJ1955" s="228"/>
      <c r="AL1955" s="246"/>
      <c r="AS1955" s="228"/>
      <c r="AT1955" s="228"/>
      <c r="AU1955" s="228"/>
      <c r="AV1955" s="228"/>
      <c r="AW1955" s="228"/>
      <c r="AX1955" s="228"/>
      <c r="AY1955" s="228"/>
      <c r="AZ1955" s="228"/>
    </row>
    <row r="1956" spans="32:52" x14ac:dyDescent="0.2">
      <c r="AF1956" s="228"/>
      <c r="AG1956" s="228"/>
      <c r="AH1956" s="228"/>
      <c r="AI1956" s="228"/>
      <c r="AJ1956" s="228"/>
      <c r="AL1956" s="246"/>
      <c r="AS1956" s="228"/>
      <c r="AT1956" s="228"/>
      <c r="AU1956" s="228"/>
      <c r="AV1956" s="228"/>
      <c r="AW1956" s="228"/>
      <c r="AX1956" s="228"/>
      <c r="AY1956" s="228"/>
      <c r="AZ1956" s="228"/>
    </row>
    <row r="1957" spans="32:52" x14ac:dyDescent="0.2">
      <c r="AF1957" s="228"/>
      <c r="AG1957" s="228"/>
      <c r="AH1957" s="228"/>
      <c r="AI1957" s="228"/>
      <c r="AJ1957" s="228"/>
      <c r="AL1957" s="246"/>
      <c r="AS1957" s="228"/>
      <c r="AT1957" s="228"/>
      <c r="AU1957" s="228"/>
      <c r="AV1957" s="228"/>
      <c r="AW1957" s="228"/>
      <c r="AX1957" s="228"/>
      <c r="AY1957" s="228"/>
      <c r="AZ1957" s="228"/>
    </row>
    <row r="1958" spans="32:52" x14ac:dyDescent="0.2">
      <c r="AF1958" s="228"/>
      <c r="AG1958" s="228"/>
      <c r="AH1958" s="228"/>
      <c r="AI1958" s="228"/>
      <c r="AJ1958" s="228"/>
      <c r="AL1958" s="246"/>
      <c r="AS1958" s="228"/>
      <c r="AT1958" s="228"/>
      <c r="AU1958" s="228"/>
      <c r="AV1958" s="228"/>
      <c r="AW1958" s="228"/>
      <c r="AX1958" s="228"/>
      <c r="AY1958" s="228"/>
      <c r="AZ1958" s="228"/>
    </row>
    <row r="1959" spans="32:52" x14ac:dyDescent="0.2">
      <c r="AF1959" s="228"/>
      <c r="AG1959" s="228"/>
      <c r="AH1959" s="228"/>
      <c r="AI1959" s="228"/>
      <c r="AJ1959" s="228"/>
      <c r="AL1959" s="246"/>
      <c r="AS1959" s="228"/>
      <c r="AT1959" s="228"/>
      <c r="AU1959" s="228"/>
      <c r="AV1959" s="228"/>
      <c r="AW1959" s="228"/>
      <c r="AX1959" s="228"/>
      <c r="AY1959" s="228"/>
      <c r="AZ1959" s="228"/>
    </row>
    <row r="1960" spans="32:52" x14ac:dyDescent="0.2">
      <c r="AF1960" s="228"/>
      <c r="AG1960" s="228"/>
      <c r="AH1960" s="228"/>
      <c r="AI1960" s="228"/>
      <c r="AJ1960" s="228"/>
      <c r="AL1960" s="246"/>
      <c r="AS1960" s="228"/>
      <c r="AT1960" s="228"/>
      <c r="AU1960" s="228"/>
      <c r="AV1960" s="228"/>
      <c r="AW1960" s="228"/>
      <c r="AX1960" s="228"/>
      <c r="AY1960" s="228"/>
      <c r="AZ1960" s="228"/>
    </row>
    <row r="1961" spans="32:52" x14ac:dyDescent="0.2">
      <c r="AF1961" s="228"/>
      <c r="AG1961" s="228"/>
      <c r="AH1961" s="228"/>
      <c r="AI1961" s="228"/>
      <c r="AJ1961" s="228"/>
      <c r="AL1961" s="246"/>
      <c r="AS1961" s="228"/>
      <c r="AT1961" s="228"/>
      <c r="AU1961" s="228"/>
      <c r="AV1961" s="228"/>
      <c r="AW1961" s="228"/>
      <c r="AX1961" s="228"/>
      <c r="AY1961" s="228"/>
      <c r="AZ1961" s="228"/>
    </row>
    <row r="1962" spans="32:52" x14ac:dyDescent="0.2">
      <c r="AF1962" s="228"/>
      <c r="AG1962" s="228"/>
      <c r="AH1962" s="228"/>
      <c r="AI1962" s="228"/>
      <c r="AJ1962" s="228"/>
      <c r="AL1962" s="246"/>
      <c r="AS1962" s="228"/>
      <c r="AT1962" s="228"/>
      <c r="AU1962" s="228"/>
      <c r="AV1962" s="228"/>
      <c r="AW1962" s="228"/>
      <c r="AX1962" s="228"/>
      <c r="AY1962" s="228"/>
      <c r="AZ1962" s="228"/>
    </row>
    <row r="1963" spans="32:52" x14ac:dyDescent="0.2">
      <c r="AF1963" s="228"/>
      <c r="AG1963" s="228"/>
      <c r="AH1963" s="228"/>
      <c r="AI1963" s="228"/>
      <c r="AJ1963" s="228"/>
      <c r="AL1963" s="246"/>
      <c r="AS1963" s="228"/>
      <c r="AT1963" s="228"/>
      <c r="AU1963" s="228"/>
      <c r="AV1963" s="228"/>
      <c r="AW1963" s="228"/>
      <c r="AX1963" s="228"/>
      <c r="AY1963" s="228"/>
      <c r="AZ1963" s="228"/>
    </row>
    <row r="1964" spans="32:52" x14ac:dyDescent="0.2">
      <c r="AF1964" s="228"/>
      <c r="AG1964" s="228"/>
      <c r="AH1964" s="228"/>
      <c r="AI1964" s="228"/>
      <c r="AJ1964" s="228"/>
      <c r="AL1964" s="246"/>
      <c r="AS1964" s="228"/>
      <c r="AT1964" s="228"/>
      <c r="AU1964" s="228"/>
      <c r="AV1964" s="228"/>
      <c r="AW1964" s="228"/>
      <c r="AX1964" s="228"/>
      <c r="AY1964" s="228"/>
      <c r="AZ1964" s="228"/>
    </row>
    <row r="1965" spans="32:52" x14ac:dyDescent="0.2">
      <c r="AF1965" s="228"/>
      <c r="AG1965" s="228"/>
      <c r="AH1965" s="228"/>
      <c r="AI1965" s="228"/>
      <c r="AJ1965" s="228"/>
      <c r="AL1965" s="246"/>
      <c r="AS1965" s="228"/>
      <c r="AT1965" s="228"/>
      <c r="AU1965" s="228"/>
      <c r="AV1965" s="228"/>
      <c r="AW1965" s="228"/>
      <c r="AX1965" s="228"/>
      <c r="AY1965" s="228"/>
      <c r="AZ1965" s="228"/>
    </row>
    <row r="1966" spans="32:52" x14ac:dyDescent="0.2">
      <c r="AF1966" s="228"/>
      <c r="AG1966" s="228"/>
      <c r="AH1966" s="228"/>
      <c r="AI1966" s="228"/>
      <c r="AJ1966" s="228"/>
      <c r="AL1966" s="246"/>
      <c r="AS1966" s="228"/>
      <c r="AT1966" s="228"/>
      <c r="AU1966" s="228"/>
      <c r="AV1966" s="228"/>
      <c r="AW1966" s="228"/>
      <c r="AX1966" s="228"/>
      <c r="AY1966" s="228"/>
      <c r="AZ1966" s="228"/>
    </row>
    <row r="1967" spans="32:52" x14ac:dyDescent="0.2">
      <c r="AF1967" s="228"/>
      <c r="AG1967" s="228"/>
      <c r="AH1967" s="228"/>
      <c r="AI1967" s="228"/>
      <c r="AJ1967" s="228"/>
      <c r="AL1967" s="246"/>
      <c r="AS1967" s="228"/>
      <c r="AT1967" s="228"/>
      <c r="AU1967" s="228"/>
      <c r="AV1967" s="228"/>
      <c r="AW1967" s="228"/>
      <c r="AX1967" s="228"/>
      <c r="AY1967" s="228"/>
      <c r="AZ1967" s="228"/>
    </row>
    <row r="1968" spans="32:52" x14ac:dyDescent="0.2">
      <c r="AF1968" s="228"/>
      <c r="AG1968" s="228"/>
      <c r="AH1968" s="228"/>
      <c r="AI1968" s="228"/>
      <c r="AJ1968" s="228"/>
      <c r="AL1968" s="246"/>
      <c r="AS1968" s="228"/>
      <c r="AT1968" s="228"/>
      <c r="AU1968" s="228"/>
      <c r="AV1968" s="228"/>
      <c r="AW1968" s="228"/>
      <c r="AX1968" s="228"/>
      <c r="AY1968" s="228"/>
      <c r="AZ1968" s="228"/>
    </row>
    <row r="1969" spans="32:52" x14ac:dyDescent="0.2">
      <c r="AF1969" s="228"/>
      <c r="AG1969" s="228"/>
      <c r="AH1969" s="228"/>
      <c r="AI1969" s="228"/>
      <c r="AJ1969" s="228"/>
      <c r="AL1969" s="246"/>
      <c r="AS1969" s="228"/>
      <c r="AT1969" s="228"/>
      <c r="AU1969" s="228"/>
      <c r="AV1969" s="228"/>
      <c r="AW1969" s="228"/>
      <c r="AX1969" s="228"/>
      <c r="AY1969" s="228"/>
      <c r="AZ1969" s="228"/>
    </row>
    <row r="1970" spans="32:52" x14ac:dyDescent="0.2">
      <c r="AF1970" s="228"/>
      <c r="AG1970" s="228"/>
      <c r="AH1970" s="228"/>
      <c r="AI1970" s="228"/>
      <c r="AJ1970" s="228"/>
      <c r="AL1970" s="246"/>
      <c r="AS1970" s="228"/>
      <c r="AT1970" s="228"/>
      <c r="AU1970" s="228"/>
      <c r="AV1970" s="228"/>
      <c r="AW1970" s="228"/>
      <c r="AX1970" s="228"/>
      <c r="AY1970" s="228"/>
      <c r="AZ1970" s="228"/>
    </row>
    <row r="1971" spans="32:52" x14ac:dyDescent="0.2">
      <c r="AF1971" s="228"/>
      <c r="AG1971" s="228"/>
      <c r="AH1971" s="228"/>
      <c r="AI1971" s="228"/>
      <c r="AJ1971" s="228"/>
      <c r="AL1971" s="246"/>
      <c r="AS1971" s="228"/>
      <c r="AT1971" s="228"/>
      <c r="AU1971" s="228"/>
      <c r="AV1971" s="228"/>
      <c r="AW1971" s="228"/>
      <c r="AX1971" s="228"/>
      <c r="AY1971" s="228"/>
      <c r="AZ1971" s="228"/>
    </row>
    <row r="1972" spans="32:52" x14ac:dyDescent="0.2">
      <c r="AF1972" s="228"/>
      <c r="AG1972" s="228"/>
      <c r="AH1972" s="228"/>
      <c r="AI1972" s="228"/>
      <c r="AJ1972" s="228"/>
      <c r="AL1972" s="246"/>
      <c r="AS1972" s="228"/>
      <c r="AT1972" s="228"/>
      <c r="AU1972" s="228"/>
      <c r="AV1972" s="228"/>
      <c r="AW1972" s="228"/>
      <c r="AX1972" s="228"/>
      <c r="AY1972" s="228"/>
      <c r="AZ1972" s="228"/>
    </row>
    <row r="1973" spans="32:52" x14ac:dyDescent="0.2">
      <c r="AF1973" s="228"/>
      <c r="AG1973" s="228"/>
      <c r="AH1973" s="228"/>
      <c r="AI1973" s="228"/>
      <c r="AJ1973" s="228"/>
      <c r="AL1973" s="246"/>
      <c r="AS1973" s="228"/>
      <c r="AT1973" s="228"/>
      <c r="AU1973" s="228"/>
      <c r="AV1973" s="228"/>
      <c r="AW1973" s="228"/>
      <c r="AX1973" s="228"/>
      <c r="AY1973" s="228"/>
      <c r="AZ1973" s="228"/>
    </row>
    <row r="1974" spans="32:52" x14ac:dyDescent="0.2">
      <c r="AF1974" s="228"/>
      <c r="AG1974" s="228"/>
      <c r="AH1974" s="228"/>
      <c r="AI1974" s="228"/>
      <c r="AJ1974" s="228"/>
      <c r="AL1974" s="246"/>
      <c r="AS1974" s="228"/>
      <c r="AT1974" s="228"/>
      <c r="AU1974" s="228"/>
      <c r="AV1974" s="228"/>
      <c r="AW1974" s="228"/>
      <c r="AX1974" s="228"/>
      <c r="AY1974" s="228"/>
      <c r="AZ1974" s="228"/>
    </row>
    <row r="1975" spans="32:52" x14ac:dyDescent="0.2">
      <c r="AF1975" s="228"/>
      <c r="AG1975" s="228"/>
      <c r="AH1975" s="228"/>
      <c r="AI1975" s="228"/>
      <c r="AJ1975" s="228"/>
      <c r="AL1975" s="246"/>
      <c r="AS1975" s="228"/>
      <c r="AT1975" s="228"/>
      <c r="AU1975" s="228"/>
      <c r="AV1975" s="228"/>
      <c r="AW1975" s="228"/>
      <c r="AX1975" s="228"/>
      <c r="AY1975" s="228"/>
      <c r="AZ1975" s="228"/>
    </row>
    <row r="1976" spans="32:52" x14ac:dyDescent="0.2">
      <c r="AF1976" s="228"/>
      <c r="AG1976" s="228"/>
      <c r="AH1976" s="228"/>
      <c r="AI1976" s="228"/>
      <c r="AJ1976" s="228"/>
      <c r="AL1976" s="246"/>
      <c r="AS1976" s="228"/>
      <c r="AT1976" s="228"/>
      <c r="AU1976" s="228"/>
      <c r="AV1976" s="228"/>
      <c r="AW1976" s="228"/>
      <c r="AX1976" s="228"/>
      <c r="AY1976" s="228"/>
      <c r="AZ1976" s="228"/>
    </row>
    <row r="1977" spans="32:52" x14ac:dyDescent="0.2">
      <c r="AF1977" s="228"/>
      <c r="AG1977" s="228"/>
      <c r="AH1977" s="228"/>
      <c r="AI1977" s="228"/>
      <c r="AJ1977" s="228"/>
      <c r="AL1977" s="246"/>
      <c r="AS1977" s="228"/>
      <c r="AT1977" s="228"/>
      <c r="AU1977" s="228"/>
      <c r="AV1977" s="228"/>
      <c r="AW1977" s="228"/>
      <c r="AX1977" s="228"/>
      <c r="AY1977" s="228"/>
      <c r="AZ1977" s="228"/>
    </row>
    <row r="1978" spans="32:52" x14ac:dyDescent="0.2">
      <c r="AF1978" s="228"/>
      <c r="AG1978" s="228"/>
      <c r="AH1978" s="228"/>
      <c r="AI1978" s="228"/>
      <c r="AJ1978" s="228"/>
      <c r="AL1978" s="246"/>
      <c r="AS1978" s="228"/>
      <c r="AT1978" s="228"/>
      <c r="AU1978" s="228"/>
      <c r="AV1978" s="228"/>
      <c r="AW1978" s="228"/>
      <c r="AX1978" s="228"/>
      <c r="AY1978" s="228"/>
      <c r="AZ1978" s="228"/>
    </row>
    <row r="1979" spans="32:52" x14ac:dyDescent="0.2">
      <c r="AF1979" s="228"/>
      <c r="AG1979" s="228"/>
      <c r="AH1979" s="228"/>
      <c r="AI1979" s="228"/>
      <c r="AJ1979" s="228"/>
      <c r="AL1979" s="246"/>
      <c r="AS1979" s="228"/>
      <c r="AT1979" s="228"/>
      <c r="AU1979" s="228"/>
      <c r="AV1979" s="228"/>
      <c r="AW1979" s="228"/>
      <c r="AX1979" s="228"/>
      <c r="AY1979" s="228"/>
      <c r="AZ1979" s="228"/>
    </row>
    <row r="1980" spans="32:52" x14ac:dyDescent="0.2">
      <c r="AF1980" s="228"/>
      <c r="AG1980" s="228"/>
      <c r="AH1980" s="228"/>
      <c r="AI1980" s="228"/>
      <c r="AJ1980" s="228"/>
      <c r="AL1980" s="246"/>
      <c r="AS1980" s="228"/>
      <c r="AT1980" s="228"/>
      <c r="AU1980" s="228"/>
      <c r="AV1980" s="228"/>
      <c r="AW1980" s="228"/>
      <c r="AX1980" s="228"/>
      <c r="AY1980" s="228"/>
      <c r="AZ1980" s="228"/>
    </row>
    <row r="1981" spans="32:52" x14ac:dyDescent="0.2">
      <c r="AF1981" s="228"/>
      <c r="AG1981" s="228"/>
      <c r="AH1981" s="228"/>
      <c r="AI1981" s="228"/>
      <c r="AJ1981" s="228"/>
      <c r="AL1981" s="246"/>
      <c r="AS1981" s="228"/>
      <c r="AT1981" s="228"/>
      <c r="AU1981" s="228"/>
      <c r="AV1981" s="228"/>
      <c r="AW1981" s="228"/>
      <c r="AX1981" s="228"/>
      <c r="AY1981" s="228"/>
      <c r="AZ1981" s="228"/>
    </row>
    <row r="1982" spans="32:52" x14ac:dyDescent="0.2">
      <c r="AF1982" s="228"/>
      <c r="AG1982" s="228"/>
      <c r="AH1982" s="228"/>
      <c r="AI1982" s="228"/>
      <c r="AJ1982" s="228"/>
      <c r="AL1982" s="246"/>
      <c r="AS1982" s="228"/>
      <c r="AT1982" s="228"/>
      <c r="AU1982" s="228"/>
      <c r="AV1982" s="228"/>
      <c r="AW1982" s="228"/>
      <c r="AX1982" s="228"/>
      <c r="AY1982" s="228"/>
      <c r="AZ1982" s="228"/>
    </row>
    <row r="1983" spans="32:52" x14ac:dyDescent="0.2">
      <c r="AF1983" s="228"/>
      <c r="AG1983" s="228"/>
      <c r="AH1983" s="228"/>
      <c r="AI1983" s="228"/>
      <c r="AJ1983" s="228"/>
      <c r="AL1983" s="246"/>
      <c r="AS1983" s="228"/>
      <c r="AT1983" s="228"/>
      <c r="AU1983" s="228"/>
      <c r="AV1983" s="228"/>
      <c r="AW1983" s="228"/>
      <c r="AX1983" s="228"/>
      <c r="AY1983" s="228"/>
      <c r="AZ1983" s="228"/>
    </row>
    <row r="1984" spans="32:52" x14ac:dyDescent="0.2">
      <c r="AF1984" s="228"/>
      <c r="AG1984" s="228"/>
      <c r="AH1984" s="228"/>
      <c r="AI1984" s="228"/>
      <c r="AJ1984" s="228"/>
      <c r="AL1984" s="246"/>
      <c r="AS1984" s="228"/>
      <c r="AT1984" s="228"/>
      <c r="AU1984" s="228"/>
      <c r="AV1984" s="228"/>
      <c r="AW1984" s="228"/>
      <c r="AX1984" s="228"/>
      <c r="AY1984" s="228"/>
      <c r="AZ1984" s="228"/>
    </row>
    <row r="1985" spans="32:52" x14ac:dyDescent="0.2">
      <c r="AF1985" s="228"/>
      <c r="AG1985" s="228"/>
      <c r="AH1985" s="228"/>
      <c r="AI1985" s="228"/>
      <c r="AJ1985" s="228"/>
      <c r="AL1985" s="246"/>
      <c r="AS1985" s="228"/>
      <c r="AT1985" s="228"/>
      <c r="AU1985" s="228"/>
      <c r="AV1985" s="228"/>
      <c r="AW1985" s="228"/>
      <c r="AX1985" s="228"/>
      <c r="AY1985" s="228"/>
      <c r="AZ1985" s="228"/>
    </row>
    <row r="1986" spans="32:52" x14ac:dyDescent="0.2">
      <c r="AF1986" s="228"/>
      <c r="AG1986" s="228"/>
      <c r="AH1986" s="228"/>
      <c r="AI1986" s="228"/>
      <c r="AJ1986" s="228"/>
      <c r="AL1986" s="246"/>
      <c r="AS1986" s="228"/>
      <c r="AT1986" s="228"/>
      <c r="AU1986" s="228"/>
      <c r="AV1986" s="228"/>
      <c r="AW1986" s="228"/>
      <c r="AX1986" s="228"/>
      <c r="AY1986" s="228"/>
      <c r="AZ1986" s="228"/>
    </row>
    <row r="1987" spans="32:52" x14ac:dyDescent="0.2">
      <c r="AF1987" s="228"/>
      <c r="AG1987" s="228"/>
      <c r="AH1987" s="228"/>
      <c r="AI1987" s="228"/>
      <c r="AJ1987" s="228"/>
      <c r="AL1987" s="246"/>
      <c r="AS1987" s="228"/>
      <c r="AT1987" s="228"/>
      <c r="AU1987" s="228"/>
      <c r="AV1987" s="228"/>
      <c r="AW1987" s="228"/>
      <c r="AX1987" s="228"/>
      <c r="AY1987" s="228"/>
      <c r="AZ1987" s="228"/>
    </row>
    <row r="1988" spans="32:52" x14ac:dyDescent="0.2">
      <c r="AF1988" s="228"/>
      <c r="AG1988" s="228"/>
      <c r="AH1988" s="228"/>
      <c r="AI1988" s="228"/>
      <c r="AJ1988" s="228"/>
      <c r="AL1988" s="246"/>
      <c r="AS1988" s="228"/>
      <c r="AT1988" s="228"/>
      <c r="AU1988" s="228"/>
      <c r="AV1988" s="228"/>
      <c r="AW1988" s="228"/>
      <c r="AX1988" s="228"/>
      <c r="AY1988" s="228"/>
      <c r="AZ1988" s="228"/>
    </row>
    <row r="1989" spans="32:52" x14ac:dyDescent="0.2">
      <c r="AF1989" s="228"/>
      <c r="AG1989" s="228"/>
      <c r="AH1989" s="228"/>
      <c r="AI1989" s="228"/>
      <c r="AJ1989" s="228"/>
      <c r="AL1989" s="246"/>
      <c r="AS1989" s="228"/>
      <c r="AT1989" s="228"/>
      <c r="AU1989" s="228"/>
      <c r="AV1989" s="228"/>
      <c r="AW1989" s="228"/>
      <c r="AX1989" s="228"/>
      <c r="AY1989" s="228"/>
      <c r="AZ1989" s="228"/>
    </row>
    <row r="1990" spans="32:52" x14ac:dyDescent="0.2">
      <c r="AF1990" s="228"/>
      <c r="AG1990" s="228"/>
      <c r="AH1990" s="228"/>
      <c r="AI1990" s="228"/>
      <c r="AJ1990" s="228"/>
      <c r="AL1990" s="246"/>
      <c r="AS1990" s="228"/>
      <c r="AT1990" s="228"/>
      <c r="AU1990" s="228"/>
      <c r="AV1990" s="228"/>
      <c r="AW1990" s="228"/>
      <c r="AX1990" s="228"/>
      <c r="AY1990" s="228"/>
      <c r="AZ1990" s="228"/>
    </row>
    <row r="1991" spans="32:52" x14ac:dyDescent="0.2">
      <c r="AF1991" s="228"/>
      <c r="AG1991" s="228"/>
      <c r="AH1991" s="228"/>
      <c r="AI1991" s="228"/>
      <c r="AJ1991" s="228"/>
      <c r="AL1991" s="246"/>
      <c r="AS1991" s="228"/>
      <c r="AT1991" s="228"/>
      <c r="AU1991" s="228"/>
      <c r="AV1991" s="228"/>
      <c r="AW1991" s="228"/>
      <c r="AX1991" s="228"/>
      <c r="AY1991" s="228"/>
      <c r="AZ1991" s="228"/>
    </row>
    <row r="1992" spans="32:52" x14ac:dyDescent="0.2">
      <c r="AF1992" s="228"/>
      <c r="AG1992" s="228"/>
      <c r="AH1992" s="228"/>
      <c r="AI1992" s="228"/>
      <c r="AJ1992" s="228"/>
      <c r="AL1992" s="246"/>
      <c r="AS1992" s="228"/>
      <c r="AT1992" s="228"/>
      <c r="AU1992" s="228"/>
      <c r="AV1992" s="228"/>
      <c r="AW1992" s="228"/>
      <c r="AX1992" s="228"/>
      <c r="AY1992" s="228"/>
      <c r="AZ1992" s="228"/>
    </row>
    <row r="1993" spans="32:52" x14ac:dyDescent="0.2">
      <c r="AF1993" s="228"/>
      <c r="AG1993" s="228"/>
      <c r="AH1993" s="228"/>
      <c r="AI1993" s="228"/>
      <c r="AJ1993" s="228"/>
      <c r="AL1993" s="246"/>
      <c r="AS1993" s="228"/>
      <c r="AT1993" s="228"/>
      <c r="AU1993" s="228"/>
      <c r="AV1993" s="228"/>
      <c r="AW1993" s="228"/>
      <c r="AX1993" s="228"/>
      <c r="AY1993" s="228"/>
      <c r="AZ1993" s="228"/>
    </row>
    <row r="1994" spans="32:52" x14ac:dyDescent="0.2">
      <c r="AF1994" s="228"/>
      <c r="AG1994" s="228"/>
      <c r="AH1994" s="228"/>
      <c r="AI1994" s="228"/>
      <c r="AJ1994" s="228"/>
      <c r="AL1994" s="246"/>
      <c r="AS1994" s="228"/>
      <c r="AT1994" s="228"/>
      <c r="AU1994" s="228"/>
      <c r="AV1994" s="228"/>
      <c r="AW1994" s="228"/>
      <c r="AX1994" s="228"/>
      <c r="AY1994" s="228"/>
      <c r="AZ1994" s="228"/>
    </row>
    <row r="1995" spans="32:52" x14ac:dyDescent="0.2">
      <c r="AF1995" s="228"/>
      <c r="AG1995" s="228"/>
      <c r="AH1995" s="228"/>
      <c r="AI1995" s="228"/>
      <c r="AJ1995" s="228"/>
      <c r="AL1995" s="246"/>
      <c r="AS1995" s="228"/>
      <c r="AT1995" s="228"/>
      <c r="AU1995" s="228"/>
      <c r="AV1995" s="228"/>
      <c r="AW1995" s="228"/>
      <c r="AX1995" s="228"/>
      <c r="AY1995" s="228"/>
      <c r="AZ1995" s="228"/>
    </row>
    <row r="1996" spans="32:52" x14ac:dyDescent="0.2">
      <c r="AF1996" s="228"/>
      <c r="AG1996" s="228"/>
      <c r="AH1996" s="228"/>
      <c r="AI1996" s="228"/>
      <c r="AJ1996" s="228"/>
      <c r="AL1996" s="246"/>
      <c r="AS1996" s="228"/>
      <c r="AT1996" s="228"/>
      <c r="AU1996" s="228"/>
      <c r="AV1996" s="228"/>
      <c r="AW1996" s="228"/>
      <c r="AX1996" s="228"/>
      <c r="AY1996" s="228"/>
      <c r="AZ1996" s="228"/>
    </row>
    <row r="1997" spans="32:52" x14ac:dyDescent="0.2">
      <c r="AF1997" s="228"/>
      <c r="AG1997" s="228"/>
      <c r="AH1997" s="228"/>
      <c r="AI1997" s="228"/>
      <c r="AJ1997" s="228"/>
      <c r="AL1997" s="246"/>
      <c r="AS1997" s="228"/>
      <c r="AT1997" s="228"/>
      <c r="AU1997" s="228"/>
      <c r="AV1997" s="228"/>
      <c r="AW1997" s="228"/>
      <c r="AX1997" s="228"/>
      <c r="AY1997" s="228"/>
      <c r="AZ1997" s="228"/>
    </row>
    <row r="1998" spans="32:52" x14ac:dyDescent="0.2">
      <c r="AF1998" s="228"/>
      <c r="AG1998" s="228"/>
      <c r="AH1998" s="228"/>
      <c r="AI1998" s="228"/>
      <c r="AJ1998" s="228"/>
      <c r="AL1998" s="246"/>
      <c r="AS1998" s="228"/>
      <c r="AT1998" s="228"/>
      <c r="AU1998" s="228"/>
      <c r="AV1998" s="228"/>
      <c r="AW1998" s="228"/>
      <c r="AX1998" s="228"/>
      <c r="AY1998" s="228"/>
      <c r="AZ1998" s="228"/>
    </row>
    <row r="1999" spans="32:52" x14ac:dyDescent="0.2">
      <c r="AF1999" s="228"/>
      <c r="AG1999" s="228"/>
      <c r="AH1999" s="228"/>
      <c r="AI1999" s="228"/>
      <c r="AJ1999" s="228"/>
      <c r="AL1999" s="246"/>
      <c r="AS1999" s="228"/>
      <c r="AT1999" s="228"/>
      <c r="AU1999" s="228"/>
      <c r="AV1999" s="228"/>
      <c r="AW1999" s="228"/>
      <c r="AX1999" s="228"/>
      <c r="AY1999" s="228"/>
      <c r="AZ1999" s="228"/>
    </row>
    <row r="2000" spans="32:52" x14ac:dyDescent="0.2">
      <c r="AF2000" s="228"/>
      <c r="AG2000" s="228"/>
      <c r="AH2000" s="228"/>
      <c r="AI2000" s="228"/>
      <c r="AJ2000" s="228"/>
      <c r="AL2000" s="246"/>
      <c r="AS2000" s="228"/>
      <c r="AT2000" s="228"/>
      <c r="AU2000" s="228"/>
      <c r="AV2000" s="228"/>
      <c r="AW2000" s="228"/>
      <c r="AX2000" s="228"/>
      <c r="AY2000" s="228"/>
      <c r="AZ2000" s="228"/>
    </row>
    <row r="2001" spans="32:52" x14ac:dyDescent="0.2">
      <c r="AF2001" s="228"/>
      <c r="AG2001" s="228"/>
      <c r="AH2001" s="228"/>
      <c r="AI2001" s="228"/>
      <c r="AJ2001" s="228"/>
      <c r="AL2001" s="246"/>
      <c r="AS2001" s="228"/>
      <c r="AT2001" s="228"/>
      <c r="AU2001" s="228"/>
      <c r="AV2001" s="228"/>
      <c r="AW2001" s="228"/>
      <c r="AX2001" s="228"/>
      <c r="AY2001" s="228"/>
      <c r="AZ2001" s="228"/>
    </row>
    <row r="2002" spans="32:52" x14ac:dyDescent="0.2">
      <c r="AF2002" s="228"/>
      <c r="AG2002" s="228"/>
      <c r="AH2002" s="228"/>
      <c r="AI2002" s="228"/>
      <c r="AJ2002" s="228"/>
      <c r="AL2002" s="246"/>
      <c r="AS2002" s="228"/>
      <c r="AT2002" s="228"/>
      <c r="AU2002" s="228"/>
      <c r="AV2002" s="228"/>
      <c r="AW2002" s="228"/>
      <c r="AX2002" s="228"/>
      <c r="AY2002" s="228"/>
      <c r="AZ2002" s="228"/>
    </row>
    <row r="2003" spans="32:52" x14ac:dyDescent="0.2">
      <c r="AF2003" s="228"/>
      <c r="AG2003" s="228"/>
      <c r="AH2003" s="228"/>
      <c r="AI2003" s="228"/>
      <c r="AJ2003" s="228"/>
      <c r="AL2003" s="246"/>
      <c r="AS2003" s="228"/>
      <c r="AT2003" s="228"/>
      <c r="AU2003" s="228"/>
      <c r="AV2003" s="228"/>
      <c r="AW2003" s="228"/>
      <c r="AX2003" s="228"/>
      <c r="AY2003" s="228"/>
      <c r="AZ2003" s="228"/>
    </row>
    <row r="2004" spans="32:52" x14ac:dyDescent="0.2">
      <c r="AF2004" s="228"/>
      <c r="AG2004" s="228"/>
      <c r="AH2004" s="228"/>
      <c r="AI2004" s="228"/>
      <c r="AJ2004" s="228"/>
      <c r="AL2004" s="246"/>
      <c r="AS2004" s="228"/>
      <c r="AT2004" s="228"/>
      <c r="AU2004" s="228"/>
      <c r="AV2004" s="228"/>
      <c r="AW2004" s="228"/>
      <c r="AX2004" s="228"/>
      <c r="AY2004" s="228"/>
      <c r="AZ2004" s="228"/>
    </row>
    <row r="2005" spans="32:52" x14ac:dyDescent="0.2">
      <c r="AF2005" s="228"/>
      <c r="AG2005" s="228"/>
      <c r="AH2005" s="228"/>
      <c r="AI2005" s="228"/>
      <c r="AJ2005" s="228"/>
      <c r="AL2005" s="246"/>
      <c r="AS2005" s="228"/>
      <c r="AT2005" s="228"/>
      <c r="AU2005" s="228"/>
      <c r="AV2005" s="228"/>
      <c r="AW2005" s="228"/>
      <c r="AX2005" s="228"/>
      <c r="AY2005" s="228"/>
      <c r="AZ2005" s="228"/>
    </row>
    <row r="2006" spans="32:52" x14ac:dyDescent="0.2">
      <c r="AF2006" s="228"/>
      <c r="AG2006" s="228"/>
      <c r="AH2006" s="228"/>
      <c r="AI2006" s="228"/>
      <c r="AJ2006" s="228"/>
      <c r="AL2006" s="246"/>
      <c r="AS2006" s="228"/>
      <c r="AT2006" s="228"/>
      <c r="AU2006" s="228"/>
      <c r="AV2006" s="228"/>
      <c r="AW2006" s="228"/>
      <c r="AX2006" s="228"/>
      <c r="AY2006" s="228"/>
      <c r="AZ2006" s="228"/>
    </row>
    <row r="2007" spans="32:52" x14ac:dyDescent="0.2">
      <c r="AF2007" s="228"/>
      <c r="AG2007" s="228"/>
      <c r="AH2007" s="228"/>
      <c r="AI2007" s="228"/>
      <c r="AJ2007" s="228"/>
      <c r="AL2007" s="246"/>
      <c r="AS2007" s="228"/>
      <c r="AT2007" s="228"/>
      <c r="AU2007" s="228"/>
      <c r="AV2007" s="228"/>
      <c r="AW2007" s="228"/>
      <c r="AX2007" s="228"/>
      <c r="AY2007" s="228"/>
      <c r="AZ2007" s="228"/>
    </row>
    <row r="2008" spans="32:52" x14ac:dyDescent="0.2">
      <c r="AF2008" s="228"/>
      <c r="AG2008" s="228"/>
      <c r="AH2008" s="228"/>
      <c r="AI2008" s="228"/>
      <c r="AJ2008" s="228"/>
      <c r="AL2008" s="246"/>
      <c r="AS2008" s="228"/>
      <c r="AT2008" s="228"/>
      <c r="AU2008" s="228"/>
      <c r="AV2008" s="228"/>
      <c r="AW2008" s="228"/>
      <c r="AX2008" s="228"/>
      <c r="AY2008" s="228"/>
      <c r="AZ2008" s="228"/>
    </row>
    <row r="2009" spans="32:52" x14ac:dyDescent="0.2">
      <c r="AF2009" s="228"/>
      <c r="AG2009" s="228"/>
      <c r="AH2009" s="228"/>
      <c r="AI2009" s="228"/>
      <c r="AJ2009" s="228"/>
      <c r="AL2009" s="246"/>
      <c r="AS2009" s="228"/>
      <c r="AT2009" s="228"/>
      <c r="AU2009" s="228"/>
      <c r="AV2009" s="228"/>
      <c r="AW2009" s="228"/>
      <c r="AX2009" s="228"/>
      <c r="AY2009" s="228"/>
      <c r="AZ2009" s="228"/>
    </row>
    <row r="2010" spans="32:52" x14ac:dyDescent="0.2">
      <c r="AF2010" s="228"/>
      <c r="AG2010" s="228"/>
      <c r="AH2010" s="228"/>
      <c r="AI2010" s="228"/>
      <c r="AJ2010" s="228"/>
      <c r="AL2010" s="246"/>
      <c r="AS2010" s="228"/>
      <c r="AT2010" s="228"/>
      <c r="AU2010" s="228"/>
      <c r="AV2010" s="228"/>
      <c r="AW2010" s="228"/>
      <c r="AX2010" s="228"/>
      <c r="AY2010" s="228"/>
      <c r="AZ2010" s="228"/>
    </row>
    <row r="2011" spans="32:52" x14ac:dyDescent="0.2">
      <c r="AF2011" s="228"/>
      <c r="AG2011" s="228"/>
      <c r="AH2011" s="228"/>
      <c r="AI2011" s="228"/>
      <c r="AJ2011" s="228"/>
      <c r="AL2011" s="246"/>
      <c r="AS2011" s="228"/>
      <c r="AT2011" s="228"/>
      <c r="AU2011" s="228"/>
      <c r="AV2011" s="228"/>
      <c r="AW2011" s="228"/>
      <c r="AX2011" s="228"/>
      <c r="AY2011" s="228"/>
      <c r="AZ2011" s="228"/>
    </row>
    <row r="2012" spans="32:52" x14ac:dyDescent="0.2">
      <c r="AF2012" s="228"/>
      <c r="AG2012" s="228"/>
      <c r="AH2012" s="228"/>
      <c r="AI2012" s="228"/>
      <c r="AJ2012" s="228"/>
      <c r="AL2012" s="246"/>
      <c r="AS2012" s="228"/>
      <c r="AT2012" s="228"/>
      <c r="AU2012" s="228"/>
      <c r="AV2012" s="228"/>
      <c r="AW2012" s="228"/>
      <c r="AX2012" s="228"/>
      <c r="AY2012" s="228"/>
      <c r="AZ2012" s="228"/>
    </row>
    <row r="2013" spans="32:52" x14ac:dyDescent="0.2">
      <c r="AF2013" s="228"/>
      <c r="AG2013" s="228"/>
      <c r="AH2013" s="228"/>
      <c r="AI2013" s="228"/>
      <c r="AJ2013" s="228"/>
      <c r="AL2013" s="246"/>
      <c r="AS2013" s="228"/>
      <c r="AT2013" s="228"/>
      <c r="AU2013" s="228"/>
      <c r="AV2013" s="228"/>
      <c r="AW2013" s="228"/>
      <c r="AX2013" s="228"/>
      <c r="AY2013" s="228"/>
      <c r="AZ2013" s="228"/>
    </row>
    <row r="2014" spans="32:52" x14ac:dyDescent="0.2">
      <c r="AF2014" s="228"/>
      <c r="AG2014" s="228"/>
      <c r="AH2014" s="228"/>
      <c r="AI2014" s="228"/>
      <c r="AJ2014" s="228"/>
      <c r="AL2014" s="246"/>
      <c r="AS2014" s="228"/>
      <c r="AT2014" s="228"/>
      <c r="AU2014" s="228"/>
      <c r="AV2014" s="228"/>
      <c r="AW2014" s="228"/>
      <c r="AX2014" s="228"/>
      <c r="AY2014" s="228"/>
      <c r="AZ2014" s="228"/>
    </row>
    <row r="2015" spans="32:52" x14ac:dyDescent="0.2">
      <c r="AF2015" s="228"/>
      <c r="AG2015" s="228"/>
      <c r="AH2015" s="228"/>
      <c r="AI2015" s="228"/>
      <c r="AJ2015" s="228"/>
      <c r="AL2015" s="246"/>
      <c r="AS2015" s="228"/>
      <c r="AT2015" s="228"/>
      <c r="AU2015" s="228"/>
      <c r="AV2015" s="228"/>
      <c r="AW2015" s="228"/>
      <c r="AX2015" s="228"/>
      <c r="AY2015" s="228"/>
      <c r="AZ2015" s="228"/>
    </row>
    <row r="2016" spans="32:52" x14ac:dyDescent="0.2">
      <c r="AF2016" s="228"/>
      <c r="AG2016" s="228"/>
      <c r="AH2016" s="228"/>
      <c r="AI2016" s="228"/>
      <c r="AJ2016" s="228"/>
      <c r="AL2016" s="246"/>
      <c r="AS2016" s="228"/>
      <c r="AT2016" s="228"/>
      <c r="AU2016" s="228"/>
      <c r="AV2016" s="228"/>
      <c r="AW2016" s="228"/>
      <c r="AX2016" s="228"/>
      <c r="AY2016" s="228"/>
      <c r="AZ2016" s="228"/>
    </row>
    <row r="2017" spans="32:52" x14ac:dyDescent="0.2">
      <c r="AF2017" s="228"/>
      <c r="AG2017" s="228"/>
      <c r="AH2017" s="228"/>
      <c r="AI2017" s="228"/>
      <c r="AJ2017" s="228"/>
      <c r="AL2017" s="246"/>
      <c r="AS2017" s="228"/>
      <c r="AT2017" s="228"/>
      <c r="AU2017" s="228"/>
      <c r="AV2017" s="228"/>
      <c r="AW2017" s="228"/>
      <c r="AX2017" s="228"/>
      <c r="AY2017" s="228"/>
      <c r="AZ2017" s="228"/>
    </row>
    <row r="2018" spans="32:52" x14ac:dyDescent="0.2">
      <c r="AF2018" s="228"/>
      <c r="AG2018" s="228"/>
      <c r="AH2018" s="228"/>
      <c r="AI2018" s="228"/>
      <c r="AJ2018" s="228"/>
      <c r="AL2018" s="246"/>
      <c r="AS2018" s="228"/>
      <c r="AT2018" s="228"/>
      <c r="AU2018" s="228"/>
      <c r="AV2018" s="228"/>
      <c r="AW2018" s="228"/>
      <c r="AX2018" s="228"/>
      <c r="AY2018" s="228"/>
      <c r="AZ2018" s="228"/>
    </row>
    <row r="2019" spans="32:52" x14ac:dyDescent="0.2">
      <c r="AF2019" s="228"/>
      <c r="AG2019" s="228"/>
      <c r="AH2019" s="228"/>
      <c r="AI2019" s="228"/>
      <c r="AJ2019" s="228"/>
      <c r="AL2019" s="246"/>
      <c r="AS2019" s="228"/>
      <c r="AT2019" s="228"/>
      <c r="AU2019" s="228"/>
      <c r="AV2019" s="228"/>
      <c r="AW2019" s="228"/>
      <c r="AX2019" s="228"/>
      <c r="AY2019" s="228"/>
      <c r="AZ2019" s="228"/>
    </row>
    <row r="2020" spans="32:52" x14ac:dyDescent="0.2">
      <c r="AF2020" s="228"/>
      <c r="AG2020" s="228"/>
      <c r="AH2020" s="228"/>
      <c r="AI2020" s="228"/>
      <c r="AJ2020" s="228"/>
      <c r="AL2020" s="246"/>
      <c r="AS2020" s="228"/>
      <c r="AT2020" s="228"/>
      <c r="AU2020" s="228"/>
      <c r="AV2020" s="228"/>
      <c r="AW2020" s="228"/>
      <c r="AX2020" s="228"/>
      <c r="AY2020" s="228"/>
      <c r="AZ2020" s="228"/>
    </row>
    <row r="2021" spans="32:52" x14ac:dyDescent="0.2">
      <c r="AF2021" s="228"/>
      <c r="AG2021" s="228"/>
      <c r="AH2021" s="228"/>
      <c r="AI2021" s="228"/>
      <c r="AJ2021" s="228"/>
      <c r="AL2021" s="246"/>
      <c r="AS2021" s="228"/>
      <c r="AT2021" s="228"/>
      <c r="AU2021" s="228"/>
      <c r="AV2021" s="228"/>
      <c r="AW2021" s="228"/>
      <c r="AX2021" s="228"/>
      <c r="AY2021" s="228"/>
      <c r="AZ2021" s="228"/>
    </row>
    <row r="2022" spans="32:52" x14ac:dyDescent="0.2">
      <c r="AF2022" s="228"/>
      <c r="AG2022" s="228"/>
      <c r="AH2022" s="228"/>
      <c r="AI2022" s="228"/>
      <c r="AJ2022" s="228"/>
      <c r="AL2022" s="246"/>
      <c r="AS2022" s="228"/>
      <c r="AT2022" s="228"/>
      <c r="AU2022" s="228"/>
      <c r="AV2022" s="228"/>
      <c r="AW2022" s="228"/>
      <c r="AX2022" s="228"/>
      <c r="AY2022" s="228"/>
      <c r="AZ2022" s="228"/>
    </row>
    <row r="2023" spans="32:52" x14ac:dyDescent="0.2">
      <c r="AF2023" s="228"/>
      <c r="AG2023" s="228"/>
      <c r="AH2023" s="228"/>
      <c r="AI2023" s="228"/>
      <c r="AJ2023" s="228"/>
      <c r="AL2023" s="246"/>
      <c r="AS2023" s="228"/>
      <c r="AT2023" s="228"/>
      <c r="AU2023" s="228"/>
      <c r="AV2023" s="228"/>
      <c r="AW2023" s="228"/>
      <c r="AX2023" s="228"/>
      <c r="AY2023" s="228"/>
      <c r="AZ2023" s="228"/>
    </row>
    <row r="2024" spans="32:52" x14ac:dyDescent="0.2">
      <c r="AF2024" s="228"/>
      <c r="AG2024" s="228"/>
      <c r="AH2024" s="228"/>
      <c r="AI2024" s="228"/>
      <c r="AJ2024" s="228"/>
      <c r="AL2024" s="246"/>
      <c r="AS2024" s="228"/>
      <c r="AT2024" s="228"/>
      <c r="AU2024" s="228"/>
      <c r="AV2024" s="228"/>
      <c r="AW2024" s="228"/>
      <c r="AX2024" s="228"/>
      <c r="AY2024" s="228"/>
      <c r="AZ2024" s="228"/>
    </row>
    <row r="2025" spans="32:52" x14ac:dyDescent="0.2">
      <c r="AF2025" s="228"/>
      <c r="AG2025" s="228"/>
      <c r="AH2025" s="228"/>
      <c r="AI2025" s="228"/>
      <c r="AJ2025" s="228"/>
      <c r="AL2025" s="246"/>
      <c r="AS2025" s="228"/>
      <c r="AT2025" s="228"/>
      <c r="AU2025" s="228"/>
      <c r="AV2025" s="228"/>
      <c r="AW2025" s="228"/>
      <c r="AX2025" s="228"/>
      <c r="AY2025" s="228"/>
      <c r="AZ2025" s="228"/>
    </row>
    <row r="2026" spans="32:52" x14ac:dyDescent="0.2">
      <c r="AF2026" s="228"/>
      <c r="AG2026" s="228"/>
      <c r="AH2026" s="228"/>
      <c r="AI2026" s="228"/>
      <c r="AJ2026" s="228"/>
      <c r="AL2026" s="246"/>
      <c r="AS2026" s="228"/>
      <c r="AT2026" s="228"/>
      <c r="AU2026" s="228"/>
      <c r="AV2026" s="228"/>
      <c r="AW2026" s="228"/>
      <c r="AX2026" s="228"/>
      <c r="AY2026" s="228"/>
      <c r="AZ2026" s="228"/>
    </row>
    <row r="2027" spans="32:52" x14ac:dyDescent="0.2">
      <c r="AF2027" s="228"/>
      <c r="AG2027" s="228"/>
      <c r="AH2027" s="228"/>
      <c r="AI2027" s="228"/>
      <c r="AJ2027" s="228"/>
      <c r="AL2027" s="246"/>
      <c r="AS2027" s="228"/>
      <c r="AT2027" s="228"/>
      <c r="AU2027" s="228"/>
      <c r="AV2027" s="228"/>
      <c r="AW2027" s="228"/>
      <c r="AX2027" s="228"/>
      <c r="AY2027" s="228"/>
      <c r="AZ2027" s="228"/>
    </row>
    <row r="2028" spans="32:52" x14ac:dyDescent="0.2">
      <c r="AF2028" s="228"/>
      <c r="AG2028" s="228"/>
      <c r="AH2028" s="228"/>
      <c r="AI2028" s="228"/>
      <c r="AJ2028" s="228"/>
      <c r="AL2028" s="246"/>
      <c r="AS2028" s="228"/>
      <c r="AT2028" s="228"/>
      <c r="AU2028" s="228"/>
      <c r="AV2028" s="228"/>
      <c r="AW2028" s="228"/>
      <c r="AX2028" s="228"/>
      <c r="AY2028" s="228"/>
      <c r="AZ2028" s="228"/>
    </row>
    <row r="2029" spans="32:52" x14ac:dyDescent="0.2">
      <c r="AF2029" s="228"/>
      <c r="AG2029" s="228"/>
      <c r="AH2029" s="228"/>
      <c r="AI2029" s="228"/>
      <c r="AJ2029" s="228"/>
      <c r="AL2029" s="246"/>
      <c r="AS2029" s="228"/>
      <c r="AT2029" s="228"/>
      <c r="AU2029" s="228"/>
      <c r="AV2029" s="228"/>
      <c r="AW2029" s="228"/>
      <c r="AX2029" s="228"/>
      <c r="AY2029" s="228"/>
      <c r="AZ2029" s="228"/>
    </row>
    <row r="2030" spans="32:52" x14ac:dyDescent="0.2">
      <c r="AF2030" s="228"/>
      <c r="AG2030" s="228"/>
      <c r="AH2030" s="228"/>
      <c r="AI2030" s="228"/>
      <c r="AJ2030" s="228"/>
      <c r="AL2030" s="246"/>
      <c r="AS2030" s="228"/>
      <c r="AT2030" s="228"/>
      <c r="AU2030" s="228"/>
      <c r="AV2030" s="228"/>
      <c r="AW2030" s="228"/>
      <c r="AX2030" s="228"/>
      <c r="AY2030" s="228"/>
      <c r="AZ2030" s="228"/>
    </row>
    <row r="2031" spans="32:52" x14ac:dyDescent="0.2">
      <c r="AF2031" s="228"/>
      <c r="AG2031" s="228"/>
      <c r="AH2031" s="228"/>
      <c r="AI2031" s="228"/>
      <c r="AJ2031" s="228"/>
      <c r="AL2031" s="246"/>
      <c r="AS2031" s="228"/>
      <c r="AT2031" s="228"/>
      <c r="AU2031" s="228"/>
      <c r="AV2031" s="228"/>
      <c r="AW2031" s="228"/>
      <c r="AX2031" s="228"/>
      <c r="AY2031" s="228"/>
      <c r="AZ2031" s="228"/>
    </row>
    <row r="2032" spans="32:52" x14ac:dyDescent="0.2">
      <c r="AF2032" s="228"/>
      <c r="AG2032" s="228"/>
      <c r="AH2032" s="228"/>
      <c r="AI2032" s="228"/>
      <c r="AJ2032" s="228"/>
      <c r="AL2032" s="246"/>
      <c r="AS2032" s="228"/>
      <c r="AT2032" s="228"/>
      <c r="AU2032" s="228"/>
      <c r="AV2032" s="228"/>
      <c r="AW2032" s="228"/>
      <c r="AX2032" s="228"/>
      <c r="AY2032" s="228"/>
      <c r="AZ2032" s="228"/>
    </row>
    <row r="2033" spans="32:52" x14ac:dyDescent="0.2">
      <c r="AF2033" s="228"/>
      <c r="AG2033" s="228"/>
      <c r="AH2033" s="228"/>
      <c r="AI2033" s="228"/>
      <c r="AJ2033" s="228"/>
      <c r="AL2033" s="246"/>
      <c r="AS2033" s="228"/>
      <c r="AT2033" s="228"/>
      <c r="AU2033" s="228"/>
      <c r="AV2033" s="228"/>
      <c r="AW2033" s="228"/>
      <c r="AX2033" s="228"/>
      <c r="AY2033" s="228"/>
      <c r="AZ2033" s="228"/>
    </row>
    <row r="2034" spans="32:52" x14ac:dyDescent="0.2">
      <c r="AF2034" s="228"/>
      <c r="AG2034" s="228"/>
      <c r="AH2034" s="228"/>
      <c r="AI2034" s="228"/>
      <c r="AJ2034" s="228"/>
      <c r="AL2034" s="246"/>
      <c r="AS2034" s="228"/>
      <c r="AT2034" s="228"/>
      <c r="AU2034" s="228"/>
      <c r="AV2034" s="228"/>
      <c r="AW2034" s="228"/>
      <c r="AX2034" s="228"/>
      <c r="AY2034" s="228"/>
      <c r="AZ2034" s="228"/>
    </row>
    <row r="2035" spans="32:52" x14ac:dyDescent="0.2">
      <c r="AF2035" s="228"/>
      <c r="AG2035" s="228"/>
      <c r="AH2035" s="228"/>
      <c r="AI2035" s="228"/>
      <c r="AJ2035" s="228"/>
      <c r="AL2035" s="246"/>
      <c r="AS2035" s="228"/>
      <c r="AT2035" s="228"/>
      <c r="AU2035" s="228"/>
      <c r="AV2035" s="228"/>
      <c r="AW2035" s="228"/>
      <c r="AX2035" s="228"/>
      <c r="AY2035" s="228"/>
      <c r="AZ2035" s="228"/>
    </row>
    <row r="2036" spans="32:52" x14ac:dyDescent="0.2">
      <c r="AF2036" s="228"/>
      <c r="AG2036" s="228"/>
      <c r="AH2036" s="228"/>
      <c r="AI2036" s="228"/>
      <c r="AJ2036" s="228"/>
      <c r="AL2036" s="246"/>
      <c r="AS2036" s="228"/>
      <c r="AT2036" s="228"/>
      <c r="AU2036" s="228"/>
      <c r="AV2036" s="228"/>
      <c r="AW2036" s="228"/>
      <c r="AX2036" s="228"/>
      <c r="AY2036" s="228"/>
      <c r="AZ2036" s="228"/>
    </row>
    <row r="2037" spans="32:52" x14ac:dyDescent="0.2">
      <c r="AF2037" s="228"/>
      <c r="AG2037" s="228"/>
      <c r="AH2037" s="228"/>
      <c r="AI2037" s="228"/>
      <c r="AJ2037" s="228"/>
      <c r="AL2037" s="246"/>
      <c r="AS2037" s="228"/>
      <c r="AT2037" s="228"/>
      <c r="AU2037" s="228"/>
      <c r="AV2037" s="228"/>
      <c r="AW2037" s="228"/>
      <c r="AX2037" s="228"/>
      <c r="AY2037" s="228"/>
      <c r="AZ2037" s="228"/>
    </row>
    <row r="2038" spans="32:52" x14ac:dyDescent="0.2">
      <c r="AF2038" s="228"/>
      <c r="AG2038" s="228"/>
      <c r="AH2038" s="228"/>
      <c r="AI2038" s="228"/>
      <c r="AJ2038" s="228"/>
      <c r="AL2038" s="246"/>
      <c r="AS2038" s="228"/>
      <c r="AT2038" s="228"/>
      <c r="AU2038" s="228"/>
      <c r="AV2038" s="228"/>
      <c r="AW2038" s="228"/>
      <c r="AX2038" s="228"/>
      <c r="AY2038" s="228"/>
      <c r="AZ2038" s="228"/>
    </row>
    <row r="2039" spans="32:52" x14ac:dyDescent="0.2">
      <c r="AF2039" s="228"/>
      <c r="AG2039" s="228"/>
      <c r="AH2039" s="228"/>
      <c r="AI2039" s="228"/>
      <c r="AJ2039" s="228"/>
      <c r="AL2039" s="246"/>
      <c r="AS2039" s="228"/>
      <c r="AT2039" s="228"/>
      <c r="AU2039" s="228"/>
      <c r="AV2039" s="228"/>
      <c r="AW2039" s="228"/>
      <c r="AX2039" s="228"/>
      <c r="AY2039" s="228"/>
      <c r="AZ2039" s="228"/>
    </row>
    <row r="2040" spans="32:52" x14ac:dyDescent="0.2">
      <c r="AF2040" s="228"/>
      <c r="AG2040" s="228"/>
      <c r="AH2040" s="228"/>
      <c r="AI2040" s="228"/>
      <c r="AJ2040" s="228"/>
      <c r="AL2040" s="246"/>
      <c r="AS2040" s="228"/>
      <c r="AT2040" s="228"/>
      <c r="AU2040" s="228"/>
      <c r="AV2040" s="228"/>
      <c r="AW2040" s="228"/>
      <c r="AX2040" s="228"/>
      <c r="AY2040" s="228"/>
      <c r="AZ2040" s="228"/>
    </row>
    <row r="2041" spans="32:52" x14ac:dyDescent="0.2">
      <c r="AF2041" s="228"/>
      <c r="AG2041" s="228"/>
      <c r="AH2041" s="228"/>
      <c r="AI2041" s="228"/>
      <c r="AJ2041" s="228"/>
      <c r="AL2041" s="246"/>
      <c r="AS2041" s="228"/>
      <c r="AT2041" s="228"/>
      <c r="AU2041" s="228"/>
      <c r="AV2041" s="228"/>
      <c r="AW2041" s="228"/>
      <c r="AX2041" s="228"/>
      <c r="AY2041" s="228"/>
      <c r="AZ2041" s="228"/>
    </row>
    <row r="2042" spans="32:52" x14ac:dyDescent="0.2">
      <c r="AF2042" s="228"/>
      <c r="AG2042" s="228"/>
      <c r="AH2042" s="228"/>
      <c r="AI2042" s="228"/>
      <c r="AJ2042" s="228"/>
      <c r="AL2042" s="246"/>
      <c r="AS2042" s="228"/>
      <c r="AT2042" s="228"/>
      <c r="AU2042" s="228"/>
      <c r="AV2042" s="228"/>
      <c r="AW2042" s="228"/>
      <c r="AX2042" s="228"/>
      <c r="AY2042" s="228"/>
      <c r="AZ2042" s="228"/>
    </row>
    <row r="2043" spans="32:52" x14ac:dyDescent="0.2">
      <c r="AF2043" s="228"/>
      <c r="AG2043" s="228"/>
      <c r="AH2043" s="228"/>
      <c r="AI2043" s="228"/>
      <c r="AJ2043" s="228"/>
      <c r="AL2043" s="246"/>
      <c r="AS2043" s="228"/>
      <c r="AT2043" s="228"/>
      <c r="AU2043" s="228"/>
      <c r="AV2043" s="228"/>
      <c r="AW2043" s="228"/>
      <c r="AX2043" s="228"/>
      <c r="AY2043" s="228"/>
      <c r="AZ2043" s="228"/>
    </row>
    <row r="2044" spans="32:52" x14ac:dyDescent="0.2">
      <c r="AF2044" s="228"/>
      <c r="AG2044" s="228"/>
      <c r="AH2044" s="228"/>
      <c r="AI2044" s="228"/>
      <c r="AJ2044" s="228"/>
      <c r="AL2044" s="246"/>
      <c r="AS2044" s="228"/>
      <c r="AT2044" s="228"/>
      <c r="AU2044" s="228"/>
      <c r="AV2044" s="228"/>
      <c r="AW2044" s="228"/>
      <c r="AX2044" s="228"/>
      <c r="AY2044" s="228"/>
      <c r="AZ2044" s="228"/>
    </row>
    <row r="2045" spans="32:52" x14ac:dyDescent="0.2">
      <c r="AF2045" s="228"/>
      <c r="AG2045" s="228"/>
      <c r="AH2045" s="228"/>
      <c r="AI2045" s="228"/>
      <c r="AJ2045" s="228"/>
      <c r="AL2045" s="246"/>
      <c r="AS2045" s="228"/>
      <c r="AT2045" s="228"/>
      <c r="AU2045" s="228"/>
      <c r="AV2045" s="228"/>
      <c r="AW2045" s="228"/>
      <c r="AX2045" s="228"/>
      <c r="AY2045" s="228"/>
      <c r="AZ2045" s="228"/>
    </row>
    <row r="2046" spans="32:52" x14ac:dyDescent="0.2">
      <c r="AF2046" s="228"/>
      <c r="AG2046" s="228"/>
      <c r="AH2046" s="228"/>
      <c r="AI2046" s="228"/>
      <c r="AJ2046" s="228"/>
      <c r="AL2046" s="246"/>
      <c r="AS2046" s="228"/>
      <c r="AT2046" s="228"/>
      <c r="AU2046" s="228"/>
      <c r="AV2046" s="228"/>
      <c r="AW2046" s="228"/>
      <c r="AX2046" s="228"/>
      <c r="AY2046" s="228"/>
      <c r="AZ2046" s="228"/>
    </row>
    <row r="2047" spans="32:52" x14ac:dyDescent="0.2">
      <c r="AF2047" s="228"/>
      <c r="AG2047" s="228"/>
      <c r="AH2047" s="228"/>
      <c r="AI2047" s="228"/>
      <c r="AJ2047" s="228"/>
      <c r="AL2047" s="246"/>
      <c r="AS2047" s="228"/>
      <c r="AT2047" s="228"/>
      <c r="AU2047" s="228"/>
      <c r="AV2047" s="228"/>
      <c r="AW2047" s="228"/>
      <c r="AX2047" s="228"/>
      <c r="AY2047" s="228"/>
      <c r="AZ2047" s="228"/>
    </row>
    <row r="2048" spans="32:52" x14ac:dyDescent="0.2">
      <c r="AF2048" s="228"/>
      <c r="AG2048" s="228"/>
      <c r="AH2048" s="228"/>
      <c r="AI2048" s="228"/>
      <c r="AJ2048" s="228"/>
      <c r="AL2048" s="246"/>
      <c r="AS2048" s="228"/>
      <c r="AT2048" s="228"/>
      <c r="AU2048" s="228"/>
      <c r="AV2048" s="228"/>
      <c r="AW2048" s="228"/>
      <c r="AX2048" s="228"/>
      <c r="AY2048" s="228"/>
      <c r="AZ2048" s="228"/>
    </row>
    <row r="2049" spans="32:52" x14ac:dyDescent="0.2">
      <c r="AF2049" s="228"/>
      <c r="AG2049" s="228"/>
      <c r="AH2049" s="228"/>
      <c r="AI2049" s="228"/>
      <c r="AJ2049" s="228"/>
      <c r="AL2049" s="246"/>
      <c r="AS2049" s="228"/>
      <c r="AT2049" s="228"/>
      <c r="AU2049" s="228"/>
      <c r="AV2049" s="228"/>
      <c r="AW2049" s="228"/>
      <c r="AX2049" s="228"/>
      <c r="AY2049" s="228"/>
      <c r="AZ2049" s="228"/>
    </row>
    <row r="2050" spans="32:52" x14ac:dyDescent="0.2">
      <c r="AF2050" s="228"/>
      <c r="AG2050" s="228"/>
      <c r="AH2050" s="228"/>
      <c r="AI2050" s="228"/>
      <c r="AJ2050" s="228"/>
      <c r="AL2050" s="246"/>
      <c r="AS2050" s="228"/>
      <c r="AT2050" s="228"/>
      <c r="AU2050" s="228"/>
      <c r="AV2050" s="228"/>
      <c r="AW2050" s="228"/>
      <c r="AX2050" s="228"/>
      <c r="AY2050" s="228"/>
      <c r="AZ2050" s="228"/>
    </row>
    <row r="2051" spans="32:52" x14ac:dyDescent="0.2">
      <c r="AF2051" s="228"/>
      <c r="AG2051" s="228"/>
      <c r="AH2051" s="228"/>
      <c r="AI2051" s="228"/>
      <c r="AJ2051" s="228"/>
      <c r="AL2051" s="246"/>
      <c r="AS2051" s="228"/>
      <c r="AT2051" s="228"/>
      <c r="AU2051" s="228"/>
      <c r="AV2051" s="228"/>
      <c r="AW2051" s="228"/>
      <c r="AX2051" s="228"/>
      <c r="AY2051" s="228"/>
      <c r="AZ2051" s="228"/>
    </row>
    <row r="2052" spans="32:52" x14ac:dyDescent="0.2">
      <c r="AF2052" s="228"/>
      <c r="AG2052" s="228"/>
      <c r="AH2052" s="228"/>
      <c r="AI2052" s="228"/>
      <c r="AJ2052" s="228"/>
      <c r="AL2052" s="246"/>
      <c r="AS2052" s="228"/>
      <c r="AT2052" s="228"/>
      <c r="AU2052" s="228"/>
      <c r="AV2052" s="228"/>
      <c r="AW2052" s="228"/>
      <c r="AX2052" s="228"/>
      <c r="AY2052" s="228"/>
      <c r="AZ2052" s="228"/>
    </row>
    <row r="2053" spans="32:52" x14ac:dyDescent="0.2">
      <c r="AF2053" s="228"/>
      <c r="AG2053" s="228"/>
      <c r="AH2053" s="228"/>
      <c r="AI2053" s="228"/>
      <c r="AJ2053" s="228"/>
      <c r="AL2053" s="246"/>
      <c r="AS2053" s="228"/>
      <c r="AT2053" s="228"/>
      <c r="AU2053" s="228"/>
      <c r="AV2053" s="228"/>
      <c r="AW2053" s="228"/>
      <c r="AX2053" s="228"/>
      <c r="AY2053" s="228"/>
      <c r="AZ2053" s="228"/>
    </row>
    <row r="2054" spans="32:52" x14ac:dyDescent="0.2">
      <c r="AF2054" s="228"/>
      <c r="AG2054" s="228"/>
      <c r="AH2054" s="228"/>
      <c r="AI2054" s="228"/>
      <c r="AJ2054" s="228"/>
      <c r="AL2054" s="246"/>
      <c r="AS2054" s="228"/>
      <c r="AT2054" s="228"/>
      <c r="AU2054" s="228"/>
      <c r="AV2054" s="228"/>
      <c r="AW2054" s="228"/>
      <c r="AX2054" s="228"/>
      <c r="AY2054" s="228"/>
      <c r="AZ2054" s="228"/>
    </row>
    <row r="2055" spans="32:52" x14ac:dyDescent="0.2">
      <c r="AF2055" s="228"/>
      <c r="AG2055" s="228"/>
      <c r="AH2055" s="228"/>
      <c r="AI2055" s="228"/>
      <c r="AJ2055" s="228"/>
      <c r="AL2055" s="246"/>
      <c r="AS2055" s="228"/>
      <c r="AT2055" s="228"/>
      <c r="AU2055" s="228"/>
      <c r="AV2055" s="228"/>
      <c r="AW2055" s="228"/>
      <c r="AX2055" s="228"/>
      <c r="AY2055" s="228"/>
      <c r="AZ2055" s="228"/>
    </row>
    <row r="2056" spans="32:52" x14ac:dyDescent="0.2">
      <c r="AF2056" s="228"/>
      <c r="AG2056" s="228"/>
      <c r="AH2056" s="228"/>
      <c r="AI2056" s="228"/>
      <c r="AJ2056" s="228"/>
      <c r="AL2056" s="246"/>
      <c r="AS2056" s="228"/>
      <c r="AT2056" s="228"/>
      <c r="AU2056" s="228"/>
      <c r="AV2056" s="228"/>
      <c r="AW2056" s="228"/>
      <c r="AX2056" s="228"/>
      <c r="AY2056" s="228"/>
      <c r="AZ2056" s="228"/>
    </row>
    <row r="2057" spans="32:52" x14ac:dyDescent="0.2">
      <c r="AF2057" s="228"/>
      <c r="AG2057" s="228"/>
      <c r="AH2057" s="228"/>
      <c r="AI2057" s="228"/>
      <c r="AJ2057" s="228"/>
      <c r="AL2057" s="246"/>
      <c r="AS2057" s="228"/>
      <c r="AT2057" s="228"/>
      <c r="AU2057" s="228"/>
      <c r="AV2057" s="228"/>
      <c r="AW2057" s="228"/>
      <c r="AX2057" s="228"/>
      <c r="AY2057" s="228"/>
      <c r="AZ2057" s="228"/>
    </row>
    <row r="2058" spans="32:52" x14ac:dyDescent="0.2">
      <c r="AF2058" s="228"/>
      <c r="AG2058" s="228"/>
      <c r="AH2058" s="228"/>
      <c r="AI2058" s="228"/>
      <c r="AJ2058" s="228"/>
      <c r="AL2058" s="246"/>
      <c r="AS2058" s="228"/>
      <c r="AT2058" s="228"/>
      <c r="AU2058" s="228"/>
      <c r="AV2058" s="228"/>
      <c r="AW2058" s="228"/>
      <c r="AX2058" s="228"/>
      <c r="AY2058" s="228"/>
      <c r="AZ2058" s="228"/>
    </row>
    <row r="2059" spans="32:52" x14ac:dyDescent="0.2">
      <c r="AF2059" s="228"/>
      <c r="AG2059" s="228"/>
      <c r="AH2059" s="228"/>
      <c r="AI2059" s="228"/>
      <c r="AJ2059" s="228"/>
      <c r="AL2059" s="246"/>
      <c r="AS2059" s="228"/>
      <c r="AT2059" s="228"/>
      <c r="AU2059" s="228"/>
      <c r="AV2059" s="228"/>
      <c r="AW2059" s="228"/>
      <c r="AX2059" s="228"/>
      <c r="AY2059" s="228"/>
      <c r="AZ2059" s="228"/>
    </row>
    <row r="2060" spans="32:52" x14ac:dyDescent="0.2">
      <c r="AF2060" s="228"/>
      <c r="AG2060" s="228"/>
      <c r="AH2060" s="228"/>
      <c r="AI2060" s="228"/>
      <c r="AJ2060" s="228"/>
      <c r="AL2060" s="246"/>
      <c r="AS2060" s="228"/>
      <c r="AT2060" s="228"/>
      <c r="AU2060" s="228"/>
      <c r="AV2060" s="228"/>
      <c r="AW2060" s="228"/>
      <c r="AX2060" s="228"/>
      <c r="AY2060" s="228"/>
      <c r="AZ2060" s="228"/>
    </row>
    <row r="2061" spans="32:52" x14ac:dyDescent="0.2">
      <c r="AF2061" s="228"/>
      <c r="AG2061" s="228"/>
      <c r="AH2061" s="228"/>
      <c r="AI2061" s="228"/>
      <c r="AJ2061" s="228"/>
      <c r="AL2061" s="246"/>
      <c r="AS2061" s="228"/>
      <c r="AT2061" s="228"/>
      <c r="AU2061" s="228"/>
      <c r="AV2061" s="228"/>
      <c r="AW2061" s="228"/>
      <c r="AX2061" s="228"/>
      <c r="AY2061" s="228"/>
      <c r="AZ2061" s="228"/>
    </row>
    <row r="2062" spans="32:52" x14ac:dyDescent="0.2">
      <c r="AF2062" s="228"/>
      <c r="AG2062" s="228"/>
      <c r="AH2062" s="228"/>
      <c r="AI2062" s="228"/>
      <c r="AJ2062" s="228"/>
      <c r="AL2062" s="246"/>
      <c r="AS2062" s="228"/>
      <c r="AT2062" s="228"/>
      <c r="AU2062" s="228"/>
      <c r="AV2062" s="228"/>
      <c r="AW2062" s="228"/>
      <c r="AX2062" s="228"/>
      <c r="AY2062" s="228"/>
      <c r="AZ2062" s="228"/>
    </row>
    <row r="2063" spans="32:52" x14ac:dyDescent="0.2">
      <c r="AF2063" s="228"/>
      <c r="AG2063" s="228"/>
      <c r="AH2063" s="228"/>
      <c r="AI2063" s="228"/>
      <c r="AJ2063" s="228"/>
      <c r="AL2063" s="246"/>
      <c r="AS2063" s="228"/>
      <c r="AT2063" s="228"/>
      <c r="AU2063" s="228"/>
      <c r="AV2063" s="228"/>
      <c r="AW2063" s="228"/>
      <c r="AX2063" s="228"/>
      <c r="AY2063" s="228"/>
      <c r="AZ2063" s="228"/>
    </row>
    <row r="2064" spans="32:52" x14ac:dyDescent="0.2">
      <c r="AF2064" s="228"/>
      <c r="AG2064" s="228"/>
      <c r="AH2064" s="228"/>
      <c r="AI2064" s="228"/>
      <c r="AJ2064" s="228"/>
      <c r="AL2064" s="246"/>
      <c r="AS2064" s="228"/>
      <c r="AT2064" s="228"/>
      <c r="AU2064" s="228"/>
      <c r="AV2064" s="228"/>
      <c r="AW2064" s="228"/>
      <c r="AX2064" s="228"/>
      <c r="AY2064" s="228"/>
      <c r="AZ2064" s="228"/>
    </row>
    <row r="2065" spans="32:52" x14ac:dyDescent="0.2">
      <c r="AF2065" s="228"/>
      <c r="AG2065" s="228"/>
      <c r="AH2065" s="228"/>
      <c r="AI2065" s="228"/>
      <c r="AJ2065" s="228"/>
      <c r="AL2065" s="246"/>
      <c r="AS2065" s="228"/>
      <c r="AT2065" s="228"/>
      <c r="AU2065" s="228"/>
      <c r="AV2065" s="228"/>
      <c r="AW2065" s="228"/>
      <c r="AX2065" s="228"/>
      <c r="AY2065" s="228"/>
      <c r="AZ2065" s="228"/>
    </row>
    <row r="2066" spans="32:52" x14ac:dyDescent="0.2">
      <c r="AF2066" s="228"/>
      <c r="AG2066" s="228"/>
      <c r="AH2066" s="228"/>
      <c r="AI2066" s="228"/>
      <c r="AJ2066" s="228"/>
      <c r="AK2066" s="245"/>
      <c r="AL2066" s="246"/>
      <c r="AS2066" s="228"/>
      <c r="AT2066" s="228"/>
      <c r="AU2066" s="228"/>
      <c r="AV2066" s="228"/>
      <c r="AW2066" s="228"/>
      <c r="AX2066" s="228"/>
      <c r="AY2066" s="228"/>
      <c r="AZ2066" s="228"/>
    </row>
    <row r="2067" spans="32:52" x14ac:dyDescent="0.2">
      <c r="AF2067" s="228"/>
      <c r="AG2067" s="228"/>
      <c r="AH2067" s="228"/>
      <c r="AI2067" s="228"/>
      <c r="AJ2067" s="228"/>
      <c r="AK2067" s="245"/>
      <c r="AL2067" s="246"/>
      <c r="AS2067" s="228"/>
      <c r="AT2067" s="228"/>
      <c r="AU2067" s="228"/>
      <c r="AV2067" s="228"/>
      <c r="AW2067" s="228"/>
      <c r="AX2067" s="228"/>
      <c r="AY2067" s="228"/>
      <c r="AZ2067" s="228"/>
    </row>
    <row r="2068" spans="32:52" x14ac:dyDescent="0.2">
      <c r="AF2068" s="228"/>
      <c r="AG2068" s="228"/>
      <c r="AH2068" s="228"/>
      <c r="AI2068" s="228"/>
      <c r="AJ2068" s="228"/>
      <c r="AK2068" s="245"/>
      <c r="AL2068" s="246"/>
      <c r="AS2068" s="228"/>
      <c r="AT2068" s="228"/>
      <c r="AU2068" s="228"/>
      <c r="AV2068" s="228"/>
      <c r="AW2068" s="228"/>
      <c r="AX2068" s="228"/>
      <c r="AY2068" s="228"/>
      <c r="AZ2068" s="228"/>
    </row>
    <row r="2069" spans="32:52" x14ac:dyDescent="0.2">
      <c r="AF2069" s="228"/>
      <c r="AG2069" s="228"/>
      <c r="AH2069" s="228"/>
      <c r="AI2069" s="228"/>
      <c r="AJ2069" s="228"/>
      <c r="AK2069" s="245"/>
      <c r="AL2069" s="246"/>
      <c r="AS2069" s="228"/>
      <c r="AT2069" s="228"/>
      <c r="AU2069" s="228"/>
      <c r="AV2069" s="228"/>
      <c r="AW2069" s="228"/>
      <c r="AX2069" s="228"/>
      <c r="AY2069" s="228"/>
      <c r="AZ2069" s="228"/>
    </row>
    <row r="2070" spans="32:52" x14ac:dyDescent="0.2">
      <c r="AF2070" s="228"/>
      <c r="AG2070" s="228"/>
      <c r="AH2070" s="228"/>
      <c r="AI2070" s="228"/>
      <c r="AJ2070" s="228"/>
      <c r="AK2070" s="245"/>
      <c r="AL2070" s="246"/>
      <c r="AS2070" s="228"/>
      <c r="AT2070" s="228"/>
      <c r="AU2070" s="228"/>
      <c r="AV2070" s="228"/>
      <c r="AW2070" s="228"/>
      <c r="AX2070" s="228"/>
      <c r="AY2070" s="228"/>
      <c r="AZ2070" s="228"/>
    </row>
    <row r="2071" spans="32:52" x14ac:dyDescent="0.2">
      <c r="AF2071" s="228"/>
      <c r="AG2071" s="228"/>
      <c r="AH2071" s="228"/>
      <c r="AI2071" s="228"/>
      <c r="AJ2071" s="228"/>
      <c r="AK2071" s="245"/>
      <c r="AL2071" s="246"/>
      <c r="AS2071" s="228"/>
      <c r="AT2071" s="228"/>
      <c r="AU2071" s="228"/>
      <c r="AV2071" s="228"/>
      <c r="AW2071" s="228"/>
      <c r="AX2071" s="228"/>
      <c r="AY2071" s="228"/>
      <c r="AZ2071" s="228"/>
    </row>
    <row r="2072" spans="32:52" x14ac:dyDescent="0.2">
      <c r="AF2072" s="228"/>
      <c r="AG2072" s="228"/>
      <c r="AH2072" s="228"/>
      <c r="AI2072" s="228"/>
      <c r="AJ2072" s="228"/>
      <c r="AK2072" s="245"/>
      <c r="AL2072" s="246"/>
      <c r="AS2072" s="228"/>
      <c r="AT2072" s="228"/>
      <c r="AU2072" s="228"/>
      <c r="AV2072" s="228"/>
      <c r="AW2072" s="228"/>
      <c r="AX2072" s="228"/>
      <c r="AY2072" s="228"/>
      <c r="AZ2072" s="228"/>
    </row>
    <row r="2073" spans="32:52" x14ac:dyDescent="0.2">
      <c r="AF2073" s="228"/>
      <c r="AG2073" s="228"/>
      <c r="AH2073" s="228"/>
      <c r="AI2073" s="228"/>
      <c r="AJ2073" s="228"/>
      <c r="AK2073" s="245"/>
      <c r="AL2073" s="246"/>
      <c r="AS2073" s="228"/>
      <c r="AT2073" s="228"/>
      <c r="AU2073" s="228"/>
      <c r="AV2073" s="228"/>
      <c r="AW2073" s="228"/>
      <c r="AX2073" s="228"/>
      <c r="AY2073" s="228"/>
      <c r="AZ2073" s="228"/>
    </row>
    <row r="2074" spans="32:52" x14ac:dyDescent="0.2">
      <c r="AF2074" s="228"/>
      <c r="AG2074" s="228"/>
      <c r="AH2074" s="228"/>
      <c r="AI2074" s="228"/>
      <c r="AJ2074" s="228"/>
      <c r="AK2074" s="245"/>
      <c r="AL2074" s="246"/>
      <c r="AS2074" s="228"/>
      <c r="AT2074" s="228"/>
      <c r="AU2074" s="228"/>
      <c r="AV2074" s="228"/>
      <c r="AW2074" s="228"/>
      <c r="AX2074" s="228"/>
      <c r="AY2074" s="228"/>
      <c r="AZ2074" s="228"/>
    </row>
    <row r="2075" spans="32:52" x14ac:dyDescent="0.2">
      <c r="AF2075" s="228"/>
      <c r="AG2075" s="228"/>
      <c r="AH2075" s="228"/>
      <c r="AI2075" s="228"/>
      <c r="AJ2075" s="228"/>
      <c r="AK2075" s="245"/>
      <c r="AL2075" s="246"/>
      <c r="AS2075" s="228"/>
      <c r="AT2075" s="228"/>
      <c r="AU2075" s="228"/>
      <c r="AV2075" s="228"/>
      <c r="AW2075" s="228"/>
      <c r="AX2075" s="228"/>
      <c r="AY2075" s="228"/>
      <c r="AZ2075" s="228"/>
    </row>
    <row r="2076" spans="32:52" x14ac:dyDescent="0.2">
      <c r="AF2076" s="228"/>
      <c r="AG2076" s="228"/>
      <c r="AH2076" s="228"/>
      <c r="AI2076" s="228"/>
      <c r="AJ2076" s="228"/>
      <c r="AK2076" s="245"/>
      <c r="AL2076" s="246"/>
      <c r="AS2076" s="228"/>
      <c r="AT2076" s="228"/>
      <c r="AU2076" s="228"/>
      <c r="AV2076" s="228"/>
      <c r="AW2076" s="228"/>
      <c r="AX2076" s="228"/>
      <c r="AY2076" s="228"/>
      <c r="AZ2076" s="228"/>
    </row>
    <row r="2077" spans="32:52" x14ac:dyDescent="0.2">
      <c r="AF2077" s="228"/>
      <c r="AG2077" s="228"/>
      <c r="AH2077" s="228"/>
      <c r="AI2077" s="228"/>
      <c r="AJ2077" s="228"/>
      <c r="AK2077" s="245"/>
      <c r="AL2077" s="246"/>
      <c r="AS2077" s="228"/>
      <c r="AT2077" s="228"/>
      <c r="AU2077" s="228"/>
      <c r="AV2077" s="228"/>
      <c r="AW2077" s="228"/>
      <c r="AX2077" s="228"/>
      <c r="AY2077" s="228"/>
      <c r="AZ2077" s="228"/>
    </row>
    <row r="2078" spans="32:52" x14ac:dyDescent="0.2">
      <c r="AF2078" s="228"/>
      <c r="AG2078" s="228"/>
      <c r="AH2078" s="228"/>
      <c r="AI2078" s="228"/>
      <c r="AJ2078" s="228"/>
      <c r="AK2078" s="245"/>
      <c r="AL2078" s="246"/>
      <c r="AS2078" s="228"/>
      <c r="AT2078" s="228"/>
      <c r="AU2078" s="228"/>
      <c r="AV2078" s="228"/>
      <c r="AW2078" s="228"/>
      <c r="AX2078" s="228"/>
      <c r="AY2078" s="228"/>
      <c r="AZ2078" s="228"/>
    </row>
    <row r="2079" spans="32:52" x14ac:dyDescent="0.2">
      <c r="AF2079" s="228"/>
      <c r="AG2079" s="228"/>
      <c r="AH2079" s="228"/>
      <c r="AI2079" s="228"/>
      <c r="AJ2079" s="228"/>
      <c r="AK2079" s="245"/>
      <c r="AL2079" s="246"/>
      <c r="AS2079" s="228"/>
      <c r="AT2079" s="228"/>
      <c r="AU2079" s="228"/>
      <c r="AV2079" s="228"/>
      <c r="AW2079" s="228"/>
      <c r="AX2079" s="228"/>
      <c r="AY2079" s="228"/>
      <c r="AZ2079" s="228"/>
    </row>
    <row r="2080" spans="32:52" x14ac:dyDescent="0.2">
      <c r="AF2080" s="228"/>
      <c r="AG2080" s="228"/>
      <c r="AH2080" s="228"/>
      <c r="AI2080" s="228"/>
      <c r="AJ2080" s="228"/>
      <c r="AK2080" s="245"/>
      <c r="AL2080" s="246"/>
      <c r="AS2080" s="228"/>
      <c r="AT2080" s="228"/>
      <c r="AU2080" s="228"/>
      <c r="AV2080" s="228"/>
      <c r="AW2080" s="228"/>
      <c r="AX2080" s="228"/>
      <c r="AY2080" s="228"/>
      <c r="AZ2080" s="228"/>
    </row>
    <row r="2081" spans="32:52" x14ac:dyDescent="0.2">
      <c r="AF2081" s="228"/>
      <c r="AG2081" s="228"/>
      <c r="AH2081" s="228"/>
      <c r="AI2081" s="228"/>
      <c r="AJ2081" s="228"/>
      <c r="AK2081" s="245"/>
      <c r="AL2081" s="246"/>
      <c r="AS2081" s="228"/>
      <c r="AT2081" s="228"/>
      <c r="AU2081" s="228"/>
      <c r="AV2081" s="228"/>
      <c r="AW2081" s="228"/>
      <c r="AX2081" s="228"/>
      <c r="AY2081" s="228"/>
      <c r="AZ2081" s="228"/>
    </row>
    <row r="2082" spans="32:52" x14ac:dyDescent="0.2">
      <c r="AF2082" s="228"/>
      <c r="AG2082" s="228"/>
      <c r="AH2082" s="228"/>
      <c r="AI2082" s="228"/>
      <c r="AJ2082" s="228"/>
      <c r="AK2082" s="245"/>
      <c r="AL2082" s="246"/>
      <c r="AS2082" s="228"/>
      <c r="AT2082" s="228"/>
      <c r="AU2082" s="228"/>
      <c r="AV2082" s="228"/>
      <c r="AW2082" s="228"/>
      <c r="AX2082" s="228"/>
      <c r="AY2082" s="228"/>
      <c r="AZ2082" s="228"/>
    </row>
    <row r="2083" spans="32:52" x14ac:dyDescent="0.2">
      <c r="AF2083" s="228"/>
      <c r="AG2083" s="228"/>
      <c r="AH2083" s="228"/>
      <c r="AI2083" s="228"/>
      <c r="AJ2083" s="228"/>
      <c r="AK2083" s="245"/>
      <c r="AL2083" s="246"/>
      <c r="AS2083" s="228"/>
      <c r="AT2083" s="228"/>
      <c r="AU2083" s="228"/>
      <c r="AV2083" s="228"/>
      <c r="AW2083" s="228"/>
      <c r="AX2083" s="228"/>
      <c r="AY2083" s="228"/>
      <c r="AZ2083" s="228"/>
    </row>
    <row r="2084" spans="32:52" x14ac:dyDescent="0.2">
      <c r="AF2084" s="228"/>
      <c r="AG2084" s="228"/>
      <c r="AH2084" s="228"/>
      <c r="AI2084" s="228"/>
      <c r="AJ2084" s="228"/>
      <c r="AK2084" s="245"/>
      <c r="AL2084" s="246"/>
      <c r="AS2084" s="228"/>
      <c r="AT2084" s="228"/>
      <c r="AU2084" s="228"/>
      <c r="AV2084" s="228"/>
      <c r="AW2084" s="228"/>
      <c r="AX2084" s="228"/>
      <c r="AY2084" s="228"/>
      <c r="AZ2084" s="228"/>
    </row>
    <row r="2085" spans="32:52" x14ac:dyDescent="0.2">
      <c r="AF2085" s="228"/>
      <c r="AG2085" s="228"/>
      <c r="AH2085" s="228"/>
      <c r="AI2085" s="228"/>
      <c r="AJ2085" s="228"/>
      <c r="AK2085" s="245"/>
      <c r="AL2085" s="246"/>
      <c r="AS2085" s="228"/>
      <c r="AT2085" s="228"/>
      <c r="AU2085" s="228"/>
      <c r="AV2085" s="228"/>
      <c r="AW2085" s="228"/>
      <c r="AX2085" s="228"/>
      <c r="AY2085" s="228"/>
      <c r="AZ2085" s="228"/>
    </row>
    <row r="2086" spans="32:52" x14ac:dyDescent="0.2">
      <c r="AF2086" s="228"/>
      <c r="AG2086" s="228"/>
      <c r="AH2086" s="228"/>
      <c r="AI2086" s="228"/>
      <c r="AJ2086" s="228"/>
      <c r="AK2086" s="245"/>
      <c r="AL2086" s="246"/>
      <c r="AS2086" s="228"/>
      <c r="AT2086" s="228"/>
      <c r="AU2086" s="228"/>
      <c r="AV2086" s="228"/>
      <c r="AW2086" s="228"/>
      <c r="AX2086" s="228"/>
      <c r="AY2086" s="228"/>
      <c r="AZ2086" s="228"/>
    </row>
    <row r="2087" spans="32:52" x14ac:dyDescent="0.2">
      <c r="AF2087" s="228"/>
      <c r="AG2087" s="228"/>
      <c r="AH2087" s="228"/>
      <c r="AI2087" s="228"/>
      <c r="AJ2087" s="228"/>
      <c r="AK2087" s="245"/>
      <c r="AL2087" s="246"/>
      <c r="AS2087" s="228"/>
      <c r="AT2087" s="228"/>
      <c r="AU2087" s="228"/>
      <c r="AV2087" s="228"/>
      <c r="AW2087" s="228"/>
      <c r="AX2087" s="228"/>
      <c r="AY2087" s="228"/>
      <c r="AZ2087" s="228"/>
    </row>
    <row r="2088" spans="32:52" x14ac:dyDescent="0.2">
      <c r="AF2088" s="228"/>
      <c r="AG2088" s="228"/>
      <c r="AH2088" s="228"/>
      <c r="AI2088" s="228"/>
      <c r="AJ2088" s="228"/>
      <c r="AK2088" s="245"/>
      <c r="AL2088" s="246"/>
      <c r="AS2088" s="228"/>
      <c r="AT2088" s="228"/>
      <c r="AU2088" s="228"/>
      <c r="AV2088" s="228"/>
      <c r="AW2088" s="228"/>
      <c r="AX2088" s="228"/>
      <c r="AY2088" s="228"/>
      <c r="AZ2088" s="228"/>
    </row>
    <row r="2089" spans="32:52" x14ac:dyDescent="0.2">
      <c r="AF2089" s="228"/>
      <c r="AG2089" s="228"/>
      <c r="AH2089" s="228"/>
      <c r="AI2089" s="228"/>
      <c r="AJ2089" s="228"/>
      <c r="AK2089" s="245"/>
      <c r="AL2089" s="246"/>
      <c r="AS2089" s="228"/>
      <c r="AT2089" s="228"/>
      <c r="AU2089" s="228"/>
      <c r="AV2089" s="228"/>
      <c r="AW2089" s="228"/>
      <c r="AX2089" s="228"/>
      <c r="AY2089" s="228"/>
      <c r="AZ2089" s="228"/>
    </row>
    <row r="2090" spans="32:52" x14ac:dyDescent="0.2">
      <c r="AF2090" s="228"/>
      <c r="AG2090" s="228"/>
      <c r="AH2090" s="228"/>
      <c r="AI2090" s="228"/>
      <c r="AJ2090" s="228"/>
      <c r="AK2090" s="245"/>
      <c r="AL2090" s="246"/>
      <c r="AS2090" s="228"/>
      <c r="AT2090" s="228"/>
      <c r="AU2090" s="228"/>
      <c r="AV2090" s="228"/>
      <c r="AW2090" s="228"/>
      <c r="AX2090" s="228"/>
      <c r="AY2090" s="228"/>
      <c r="AZ2090" s="228"/>
    </row>
    <row r="2091" spans="32:52" x14ac:dyDescent="0.2">
      <c r="AF2091" s="228"/>
      <c r="AG2091" s="228"/>
      <c r="AH2091" s="228"/>
      <c r="AI2091" s="228"/>
      <c r="AJ2091" s="228"/>
      <c r="AK2091" s="245"/>
      <c r="AL2091" s="246"/>
      <c r="AS2091" s="228"/>
      <c r="AT2091" s="228"/>
      <c r="AU2091" s="228"/>
      <c r="AV2091" s="228"/>
      <c r="AW2091" s="228"/>
      <c r="AX2091" s="228"/>
      <c r="AY2091" s="228"/>
      <c r="AZ2091" s="228"/>
    </row>
    <row r="2092" spans="32:52" x14ac:dyDescent="0.2">
      <c r="AF2092" s="228"/>
      <c r="AG2092" s="228"/>
      <c r="AH2092" s="228"/>
      <c r="AI2092" s="228"/>
      <c r="AJ2092" s="228"/>
      <c r="AK2092" s="245"/>
      <c r="AL2092" s="246"/>
      <c r="AS2092" s="228"/>
      <c r="AT2092" s="228"/>
      <c r="AU2092" s="228"/>
      <c r="AV2092" s="228"/>
      <c r="AW2092" s="228"/>
      <c r="AX2092" s="228"/>
      <c r="AY2092" s="228"/>
      <c r="AZ2092" s="228"/>
    </row>
    <row r="2093" spans="32:52" x14ac:dyDescent="0.2">
      <c r="AF2093" s="228"/>
      <c r="AG2093" s="228"/>
      <c r="AH2093" s="228"/>
      <c r="AI2093" s="228"/>
      <c r="AJ2093" s="228"/>
      <c r="AK2093" s="245"/>
      <c r="AL2093" s="246"/>
      <c r="AS2093" s="228"/>
      <c r="AT2093" s="228"/>
      <c r="AU2093" s="228"/>
      <c r="AV2093" s="228"/>
      <c r="AW2093" s="228"/>
      <c r="AX2093" s="228"/>
      <c r="AY2093" s="228"/>
      <c r="AZ2093" s="228"/>
    </row>
    <row r="2094" spans="32:52" x14ac:dyDescent="0.2">
      <c r="AF2094" s="228"/>
      <c r="AG2094" s="228"/>
      <c r="AH2094" s="228"/>
      <c r="AI2094" s="228"/>
      <c r="AJ2094" s="228"/>
      <c r="AK2094" s="245"/>
      <c r="AL2094" s="246"/>
      <c r="AS2094" s="228"/>
      <c r="AT2094" s="228"/>
      <c r="AU2094" s="228"/>
      <c r="AV2094" s="228"/>
      <c r="AW2094" s="228"/>
      <c r="AX2094" s="228"/>
      <c r="AY2094" s="228"/>
      <c r="AZ2094" s="228"/>
    </row>
    <row r="2095" spans="32:52" x14ac:dyDescent="0.2">
      <c r="AF2095" s="228"/>
      <c r="AG2095" s="228"/>
      <c r="AH2095" s="228"/>
      <c r="AI2095" s="228"/>
      <c r="AJ2095" s="228"/>
      <c r="AK2095" s="245"/>
      <c r="AL2095" s="246"/>
      <c r="AS2095" s="228"/>
      <c r="AT2095" s="228"/>
      <c r="AU2095" s="228"/>
      <c r="AV2095" s="228"/>
      <c r="AW2095" s="228"/>
      <c r="AX2095" s="228"/>
      <c r="AY2095" s="228"/>
      <c r="AZ2095" s="228"/>
    </row>
    <row r="2096" spans="32:52" x14ac:dyDescent="0.2">
      <c r="AF2096" s="228"/>
      <c r="AG2096" s="228"/>
      <c r="AH2096" s="228"/>
      <c r="AI2096" s="228"/>
      <c r="AJ2096" s="228"/>
      <c r="AK2096" s="245"/>
      <c r="AL2096" s="246"/>
      <c r="AS2096" s="228"/>
      <c r="AT2096" s="228"/>
      <c r="AU2096" s="228"/>
      <c r="AV2096" s="228"/>
      <c r="AW2096" s="228"/>
      <c r="AX2096" s="228"/>
      <c r="AY2096" s="228"/>
      <c r="AZ2096" s="228"/>
    </row>
    <row r="2097" spans="32:52" x14ac:dyDescent="0.2">
      <c r="AF2097" s="228"/>
      <c r="AG2097" s="228"/>
      <c r="AH2097" s="228"/>
      <c r="AI2097" s="228"/>
      <c r="AJ2097" s="228"/>
      <c r="AK2097" s="245"/>
      <c r="AL2097" s="246"/>
      <c r="AS2097" s="228"/>
      <c r="AT2097" s="228"/>
      <c r="AU2097" s="228"/>
      <c r="AV2097" s="228"/>
      <c r="AW2097" s="228"/>
      <c r="AX2097" s="228"/>
      <c r="AY2097" s="228"/>
      <c r="AZ2097" s="228"/>
    </row>
    <row r="2098" spans="32:52" x14ac:dyDescent="0.2">
      <c r="AF2098" s="228"/>
      <c r="AG2098" s="228"/>
      <c r="AH2098" s="228"/>
      <c r="AI2098" s="228"/>
      <c r="AJ2098" s="228"/>
      <c r="AK2098" s="245"/>
      <c r="AL2098" s="246"/>
      <c r="AS2098" s="228"/>
      <c r="AT2098" s="228"/>
      <c r="AU2098" s="228"/>
      <c r="AV2098" s="228"/>
      <c r="AW2098" s="228"/>
      <c r="AX2098" s="228"/>
      <c r="AY2098" s="228"/>
      <c r="AZ2098" s="228"/>
    </row>
    <row r="2099" spans="32:52" x14ac:dyDescent="0.2">
      <c r="AF2099" s="228"/>
      <c r="AG2099" s="228"/>
      <c r="AH2099" s="228"/>
      <c r="AI2099" s="228"/>
      <c r="AJ2099" s="228"/>
      <c r="AK2099" s="245"/>
      <c r="AL2099" s="246"/>
      <c r="AS2099" s="228"/>
      <c r="AT2099" s="228"/>
      <c r="AU2099" s="228"/>
      <c r="AV2099" s="228"/>
      <c r="AW2099" s="228"/>
      <c r="AX2099" s="228"/>
      <c r="AY2099" s="228"/>
      <c r="AZ2099" s="228"/>
    </row>
    <row r="2100" spans="32:52" x14ac:dyDescent="0.2">
      <c r="AF2100" s="228"/>
      <c r="AG2100" s="228"/>
      <c r="AH2100" s="228"/>
      <c r="AI2100" s="228"/>
      <c r="AJ2100" s="228"/>
      <c r="AK2100" s="245"/>
      <c r="AL2100" s="246"/>
      <c r="AS2100" s="228"/>
      <c r="AT2100" s="228"/>
      <c r="AU2100" s="228"/>
      <c r="AV2100" s="228"/>
      <c r="AW2100" s="228"/>
      <c r="AX2100" s="228"/>
      <c r="AY2100" s="228"/>
      <c r="AZ2100" s="228"/>
    </row>
    <row r="2101" spans="32:52" x14ac:dyDescent="0.2">
      <c r="AF2101" s="228"/>
      <c r="AG2101" s="228"/>
      <c r="AH2101" s="228"/>
      <c r="AI2101" s="228"/>
      <c r="AJ2101" s="228"/>
      <c r="AK2101" s="245"/>
      <c r="AL2101" s="246"/>
      <c r="AS2101" s="228"/>
      <c r="AT2101" s="228"/>
      <c r="AU2101" s="228"/>
      <c r="AV2101" s="228"/>
      <c r="AW2101" s="228"/>
      <c r="AX2101" s="228"/>
      <c r="AY2101" s="228"/>
      <c r="AZ2101" s="228"/>
    </row>
    <row r="2102" spans="32:52" x14ac:dyDescent="0.2">
      <c r="AF2102" s="228"/>
      <c r="AG2102" s="228"/>
      <c r="AH2102" s="228"/>
      <c r="AI2102" s="228"/>
      <c r="AJ2102" s="228"/>
      <c r="AK2102" s="245"/>
      <c r="AL2102" s="246"/>
      <c r="AS2102" s="228"/>
      <c r="AT2102" s="228"/>
      <c r="AU2102" s="228"/>
      <c r="AV2102" s="228"/>
      <c r="AW2102" s="228"/>
      <c r="AX2102" s="228"/>
      <c r="AY2102" s="228"/>
      <c r="AZ2102" s="228"/>
    </row>
    <row r="2103" spans="32:52" x14ac:dyDescent="0.2">
      <c r="AF2103" s="228"/>
      <c r="AG2103" s="228"/>
      <c r="AH2103" s="228"/>
      <c r="AI2103" s="228"/>
      <c r="AJ2103" s="228"/>
      <c r="AK2103" s="245"/>
      <c r="AL2103" s="246"/>
      <c r="AS2103" s="228"/>
      <c r="AT2103" s="228"/>
      <c r="AU2103" s="228"/>
      <c r="AV2103" s="228"/>
      <c r="AW2103" s="228"/>
      <c r="AX2103" s="228"/>
      <c r="AY2103" s="228"/>
      <c r="AZ2103" s="228"/>
    </row>
    <row r="2104" spans="32:52" x14ac:dyDescent="0.2">
      <c r="AF2104" s="228"/>
      <c r="AG2104" s="228"/>
      <c r="AH2104" s="228"/>
      <c r="AI2104" s="228"/>
      <c r="AJ2104" s="228"/>
      <c r="AK2104" s="245"/>
      <c r="AL2104" s="246"/>
      <c r="AS2104" s="228"/>
      <c r="AT2104" s="228"/>
      <c r="AU2104" s="228"/>
      <c r="AV2104" s="228"/>
      <c r="AW2104" s="228"/>
      <c r="AX2104" s="228"/>
      <c r="AY2104" s="228"/>
      <c r="AZ2104" s="228"/>
    </row>
    <row r="2105" spans="32:52" x14ac:dyDescent="0.2">
      <c r="AF2105" s="228"/>
      <c r="AG2105" s="228"/>
      <c r="AH2105" s="228"/>
      <c r="AI2105" s="228"/>
      <c r="AJ2105" s="228"/>
      <c r="AK2105" s="245"/>
      <c r="AL2105" s="246"/>
      <c r="AS2105" s="228"/>
      <c r="AT2105" s="228"/>
      <c r="AU2105" s="228"/>
      <c r="AV2105" s="228"/>
      <c r="AW2105" s="228"/>
      <c r="AX2105" s="228"/>
      <c r="AY2105" s="228"/>
      <c r="AZ2105" s="228"/>
    </row>
    <row r="2106" spans="32:52" x14ac:dyDescent="0.2">
      <c r="AF2106" s="228"/>
      <c r="AG2106" s="228"/>
      <c r="AH2106" s="228"/>
      <c r="AI2106" s="228"/>
      <c r="AJ2106" s="228"/>
      <c r="AK2106" s="245"/>
      <c r="AL2106" s="246"/>
      <c r="AS2106" s="228"/>
      <c r="AT2106" s="228"/>
      <c r="AU2106" s="228"/>
      <c r="AV2106" s="228"/>
      <c r="AW2106" s="228"/>
      <c r="AX2106" s="228"/>
      <c r="AY2106" s="228"/>
      <c r="AZ2106" s="228"/>
    </row>
    <row r="2107" spans="32:52" x14ac:dyDescent="0.2">
      <c r="AF2107" s="228"/>
      <c r="AG2107" s="228"/>
      <c r="AH2107" s="228"/>
      <c r="AI2107" s="228"/>
      <c r="AJ2107" s="228"/>
      <c r="AK2107" s="245"/>
      <c r="AL2107" s="246"/>
      <c r="AS2107" s="228"/>
      <c r="AT2107" s="228"/>
      <c r="AU2107" s="228"/>
      <c r="AV2107" s="228"/>
      <c r="AW2107" s="228"/>
      <c r="AX2107" s="228"/>
      <c r="AY2107" s="228"/>
      <c r="AZ2107" s="228"/>
    </row>
    <row r="2108" spans="32:52" x14ac:dyDescent="0.2">
      <c r="AF2108" s="228"/>
      <c r="AG2108" s="228"/>
      <c r="AH2108" s="228"/>
      <c r="AI2108" s="228"/>
      <c r="AJ2108" s="228"/>
      <c r="AK2108" s="245"/>
      <c r="AL2108" s="246"/>
      <c r="AS2108" s="228"/>
      <c r="AT2108" s="228"/>
      <c r="AU2108" s="228"/>
      <c r="AV2108" s="228"/>
      <c r="AW2108" s="228"/>
      <c r="AX2108" s="228"/>
      <c r="AY2108" s="228"/>
      <c r="AZ2108" s="228"/>
    </row>
    <row r="2109" spans="32:52" x14ac:dyDescent="0.2">
      <c r="AF2109" s="228"/>
      <c r="AG2109" s="228"/>
      <c r="AH2109" s="228"/>
      <c r="AI2109" s="228"/>
      <c r="AJ2109" s="228"/>
      <c r="AK2109" s="245"/>
      <c r="AL2109" s="246"/>
      <c r="AS2109" s="228"/>
      <c r="AT2109" s="228"/>
      <c r="AU2109" s="228"/>
      <c r="AV2109" s="228"/>
      <c r="AW2109" s="228"/>
      <c r="AX2109" s="228"/>
      <c r="AY2109" s="228"/>
      <c r="AZ2109" s="228"/>
    </row>
    <row r="2110" spans="32:52" x14ac:dyDescent="0.2">
      <c r="AF2110" s="228"/>
      <c r="AG2110" s="228"/>
      <c r="AH2110" s="228"/>
      <c r="AI2110" s="228"/>
      <c r="AJ2110" s="228"/>
      <c r="AK2110" s="245"/>
      <c r="AL2110" s="246"/>
      <c r="AS2110" s="228"/>
      <c r="AT2110" s="228"/>
      <c r="AU2110" s="228"/>
      <c r="AV2110" s="228"/>
      <c r="AW2110" s="228"/>
      <c r="AX2110" s="228"/>
      <c r="AY2110" s="228"/>
      <c r="AZ2110" s="228"/>
    </row>
    <row r="2111" spans="32:52" x14ac:dyDescent="0.2">
      <c r="AF2111" s="228"/>
      <c r="AG2111" s="228"/>
      <c r="AH2111" s="228"/>
      <c r="AI2111" s="228"/>
      <c r="AJ2111" s="228"/>
      <c r="AK2111" s="245"/>
      <c r="AL2111" s="246"/>
      <c r="AS2111" s="228"/>
      <c r="AT2111" s="228"/>
      <c r="AU2111" s="228"/>
      <c r="AV2111" s="228"/>
      <c r="AW2111" s="228"/>
      <c r="AX2111" s="228"/>
      <c r="AY2111" s="228"/>
      <c r="AZ2111" s="228"/>
    </row>
    <row r="2112" spans="32:52" x14ac:dyDescent="0.2">
      <c r="AF2112" s="228"/>
      <c r="AG2112" s="228"/>
      <c r="AH2112" s="228"/>
      <c r="AI2112" s="228"/>
      <c r="AJ2112" s="228"/>
      <c r="AK2112" s="245"/>
      <c r="AL2112" s="246"/>
      <c r="AS2112" s="228"/>
      <c r="AT2112" s="228"/>
      <c r="AU2112" s="228"/>
      <c r="AV2112" s="228"/>
      <c r="AW2112" s="228"/>
      <c r="AX2112" s="228"/>
      <c r="AY2112" s="228"/>
      <c r="AZ2112" s="228"/>
    </row>
    <row r="2113" spans="32:52" x14ac:dyDescent="0.2">
      <c r="AF2113" s="228"/>
      <c r="AG2113" s="228"/>
      <c r="AH2113" s="228"/>
      <c r="AI2113" s="228"/>
      <c r="AJ2113" s="228"/>
      <c r="AK2113" s="245"/>
      <c r="AL2113" s="246"/>
      <c r="AS2113" s="228"/>
      <c r="AT2113" s="228"/>
      <c r="AU2113" s="228"/>
      <c r="AV2113" s="228"/>
      <c r="AW2113" s="228"/>
      <c r="AX2113" s="228"/>
      <c r="AY2113" s="228"/>
      <c r="AZ2113" s="228"/>
    </row>
    <row r="2114" spans="32:52" x14ac:dyDescent="0.2">
      <c r="AF2114" s="228"/>
      <c r="AG2114" s="228"/>
      <c r="AH2114" s="228"/>
      <c r="AI2114" s="228"/>
      <c r="AJ2114" s="228"/>
      <c r="AK2114" s="245"/>
      <c r="AL2114" s="246"/>
      <c r="AS2114" s="228"/>
      <c r="AT2114" s="228"/>
      <c r="AU2114" s="228"/>
      <c r="AV2114" s="228"/>
      <c r="AW2114" s="228"/>
      <c r="AX2114" s="228"/>
      <c r="AY2114" s="228"/>
      <c r="AZ2114" s="228"/>
    </row>
    <row r="2115" spans="32:52" x14ac:dyDescent="0.2">
      <c r="AF2115" s="228"/>
      <c r="AG2115" s="228"/>
      <c r="AH2115" s="228"/>
      <c r="AI2115" s="228"/>
      <c r="AJ2115" s="228"/>
      <c r="AK2115" s="245"/>
      <c r="AL2115" s="246"/>
      <c r="AS2115" s="228"/>
      <c r="AT2115" s="228"/>
      <c r="AU2115" s="228"/>
      <c r="AV2115" s="228"/>
      <c r="AW2115" s="228"/>
      <c r="AX2115" s="228"/>
      <c r="AY2115" s="228"/>
      <c r="AZ2115" s="228"/>
    </row>
    <row r="2116" spans="32:52" x14ac:dyDescent="0.2">
      <c r="AF2116" s="228"/>
      <c r="AG2116" s="228"/>
      <c r="AH2116" s="228"/>
      <c r="AI2116" s="228"/>
      <c r="AJ2116" s="228"/>
      <c r="AK2116" s="245"/>
      <c r="AL2116" s="246"/>
      <c r="AS2116" s="228"/>
      <c r="AT2116" s="228"/>
      <c r="AU2116" s="228"/>
      <c r="AV2116" s="228"/>
      <c r="AW2116" s="228"/>
      <c r="AX2116" s="228"/>
      <c r="AY2116" s="228"/>
      <c r="AZ2116" s="228"/>
    </row>
    <row r="2117" spans="32:52" x14ac:dyDescent="0.2">
      <c r="AF2117" s="228"/>
      <c r="AG2117" s="228"/>
      <c r="AH2117" s="228"/>
      <c r="AI2117" s="228"/>
      <c r="AJ2117" s="228"/>
      <c r="AK2117" s="245"/>
      <c r="AL2117" s="246"/>
      <c r="AS2117" s="228"/>
      <c r="AT2117" s="228"/>
      <c r="AU2117" s="228"/>
      <c r="AV2117" s="228"/>
      <c r="AW2117" s="228"/>
      <c r="AX2117" s="228"/>
      <c r="AY2117" s="228"/>
      <c r="AZ2117" s="228"/>
    </row>
    <row r="2118" spans="32:52" x14ac:dyDescent="0.2">
      <c r="AF2118" s="228"/>
      <c r="AG2118" s="228"/>
      <c r="AH2118" s="228"/>
      <c r="AI2118" s="228"/>
      <c r="AJ2118" s="228"/>
      <c r="AK2118" s="245"/>
      <c r="AL2118" s="246"/>
      <c r="AS2118" s="228"/>
      <c r="AT2118" s="228"/>
      <c r="AU2118" s="228"/>
      <c r="AV2118" s="228"/>
      <c r="AW2118" s="228"/>
      <c r="AX2118" s="228"/>
      <c r="AY2118" s="228"/>
      <c r="AZ2118" s="228"/>
    </row>
    <row r="2119" spans="32:52" x14ac:dyDescent="0.2">
      <c r="AF2119" s="228"/>
      <c r="AG2119" s="228"/>
      <c r="AH2119" s="228"/>
      <c r="AI2119" s="228"/>
      <c r="AJ2119" s="228"/>
      <c r="AK2119" s="245"/>
      <c r="AL2119" s="246"/>
      <c r="AS2119" s="228"/>
      <c r="AT2119" s="228"/>
      <c r="AU2119" s="228"/>
      <c r="AV2119" s="228"/>
      <c r="AW2119" s="228"/>
      <c r="AX2119" s="228"/>
      <c r="AY2119" s="228"/>
      <c r="AZ2119" s="228"/>
    </row>
    <row r="2120" spans="32:52" x14ac:dyDescent="0.2">
      <c r="AF2120" s="228"/>
      <c r="AG2120" s="228"/>
      <c r="AH2120" s="228"/>
      <c r="AI2120" s="228"/>
      <c r="AJ2120" s="228"/>
      <c r="AK2120" s="245"/>
      <c r="AL2120" s="246"/>
      <c r="AS2120" s="228"/>
      <c r="AT2120" s="228"/>
      <c r="AU2120" s="228"/>
      <c r="AV2120" s="228"/>
      <c r="AW2120" s="228"/>
      <c r="AX2120" s="228"/>
      <c r="AY2120" s="228"/>
      <c r="AZ2120" s="228"/>
    </row>
    <row r="2121" spans="32:52" x14ac:dyDescent="0.2">
      <c r="AF2121" s="228"/>
      <c r="AG2121" s="228"/>
      <c r="AH2121" s="228"/>
      <c r="AI2121" s="228"/>
      <c r="AJ2121" s="228"/>
      <c r="AK2121" s="245"/>
      <c r="AL2121" s="246"/>
      <c r="AS2121" s="228"/>
      <c r="AT2121" s="228"/>
      <c r="AU2121" s="228"/>
      <c r="AV2121" s="228"/>
      <c r="AW2121" s="228"/>
      <c r="AX2121" s="228"/>
      <c r="AY2121" s="228"/>
      <c r="AZ2121" s="228"/>
    </row>
    <row r="2122" spans="32:52" x14ac:dyDescent="0.2">
      <c r="AF2122" s="228"/>
      <c r="AG2122" s="228"/>
      <c r="AH2122" s="228"/>
      <c r="AI2122" s="228"/>
      <c r="AJ2122" s="228"/>
      <c r="AK2122" s="245"/>
      <c r="AL2122" s="246"/>
      <c r="AS2122" s="228"/>
      <c r="AT2122" s="228"/>
      <c r="AU2122" s="228"/>
      <c r="AV2122" s="228"/>
      <c r="AW2122" s="228"/>
      <c r="AX2122" s="228"/>
      <c r="AY2122" s="228"/>
      <c r="AZ2122" s="228"/>
    </row>
    <row r="2123" spans="32:52" x14ac:dyDescent="0.2">
      <c r="AF2123" s="228"/>
      <c r="AG2123" s="228"/>
      <c r="AH2123" s="228"/>
      <c r="AI2123" s="228"/>
      <c r="AJ2123" s="228"/>
      <c r="AK2123" s="245"/>
      <c r="AL2123" s="246"/>
      <c r="AS2123" s="228"/>
      <c r="AT2123" s="228"/>
      <c r="AU2123" s="228"/>
      <c r="AV2123" s="228"/>
      <c r="AW2123" s="228"/>
      <c r="AX2123" s="228"/>
      <c r="AY2123" s="228"/>
      <c r="AZ2123" s="228"/>
    </row>
    <row r="2124" spans="32:52" x14ac:dyDescent="0.2">
      <c r="AF2124" s="228"/>
      <c r="AG2124" s="228"/>
      <c r="AH2124" s="228"/>
      <c r="AI2124" s="228"/>
      <c r="AJ2124" s="228"/>
      <c r="AK2124" s="245"/>
      <c r="AL2124" s="246"/>
      <c r="AS2124" s="228"/>
      <c r="AT2124" s="228"/>
      <c r="AU2124" s="228"/>
      <c r="AV2124" s="228"/>
      <c r="AW2124" s="228"/>
      <c r="AX2124" s="228"/>
      <c r="AY2124" s="228"/>
      <c r="AZ2124" s="228"/>
    </row>
    <row r="2125" spans="32:52" x14ac:dyDescent="0.2">
      <c r="AF2125" s="228"/>
      <c r="AG2125" s="228"/>
      <c r="AH2125" s="228"/>
      <c r="AI2125" s="228"/>
      <c r="AJ2125" s="228"/>
      <c r="AK2125" s="245"/>
      <c r="AL2125" s="246"/>
      <c r="AS2125" s="228"/>
      <c r="AT2125" s="228"/>
      <c r="AU2125" s="228"/>
      <c r="AV2125" s="228"/>
      <c r="AW2125" s="228"/>
      <c r="AX2125" s="228"/>
      <c r="AY2125" s="228"/>
      <c r="AZ2125" s="228"/>
    </row>
    <row r="2126" spans="32:52" x14ac:dyDescent="0.2">
      <c r="AF2126" s="228"/>
      <c r="AG2126" s="228"/>
      <c r="AH2126" s="228"/>
      <c r="AI2126" s="228"/>
      <c r="AJ2126" s="228"/>
      <c r="AK2126" s="245"/>
      <c r="AL2126" s="246"/>
      <c r="AS2126" s="228"/>
      <c r="AT2126" s="228"/>
      <c r="AU2126" s="228"/>
      <c r="AV2126" s="228"/>
      <c r="AW2126" s="228"/>
      <c r="AX2126" s="228"/>
      <c r="AY2126" s="228"/>
      <c r="AZ2126" s="228"/>
    </row>
    <row r="2127" spans="32:52" x14ac:dyDescent="0.2">
      <c r="AF2127" s="228"/>
      <c r="AG2127" s="228"/>
      <c r="AH2127" s="228"/>
      <c r="AI2127" s="228"/>
      <c r="AJ2127" s="228"/>
      <c r="AK2127" s="245"/>
      <c r="AL2127" s="246"/>
      <c r="AS2127" s="228"/>
      <c r="AT2127" s="228"/>
      <c r="AU2127" s="228"/>
      <c r="AV2127" s="228"/>
      <c r="AW2127" s="228"/>
      <c r="AX2127" s="228"/>
      <c r="AY2127" s="228"/>
      <c r="AZ2127" s="228"/>
    </row>
    <row r="2128" spans="32:52" x14ac:dyDescent="0.2">
      <c r="AF2128" s="228"/>
      <c r="AG2128" s="228"/>
      <c r="AH2128" s="228"/>
      <c r="AI2128" s="228"/>
      <c r="AJ2128" s="228"/>
      <c r="AK2128" s="245"/>
      <c r="AL2128" s="246"/>
      <c r="AS2128" s="228"/>
      <c r="AT2128" s="228"/>
      <c r="AU2128" s="228"/>
      <c r="AV2128" s="228"/>
      <c r="AW2128" s="228"/>
      <c r="AX2128" s="228"/>
      <c r="AY2128" s="228"/>
      <c r="AZ2128" s="228"/>
    </row>
    <row r="2129" spans="32:52" x14ac:dyDescent="0.2">
      <c r="AF2129" s="228"/>
      <c r="AG2129" s="228"/>
      <c r="AH2129" s="228"/>
      <c r="AI2129" s="228"/>
      <c r="AJ2129" s="228"/>
      <c r="AK2129" s="245"/>
      <c r="AL2129" s="246"/>
      <c r="AS2129" s="228"/>
      <c r="AT2129" s="228"/>
      <c r="AU2129" s="228"/>
      <c r="AV2129" s="228"/>
      <c r="AW2129" s="228"/>
      <c r="AX2129" s="228"/>
      <c r="AY2129" s="228"/>
      <c r="AZ2129" s="228"/>
    </row>
    <row r="2130" spans="32:52" x14ac:dyDescent="0.2">
      <c r="AF2130" s="228"/>
      <c r="AG2130" s="228"/>
      <c r="AH2130" s="228"/>
      <c r="AI2130" s="228"/>
      <c r="AJ2130" s="228"/>
      <c r="AK2130" s="245"/>
      <c r="AL2130" s="246"/>
      <c r="AS2130" s="228"/>
      <c r="AT2130" s="228"/>
      <c r="AU2130" s="228"/>
      <c r="AV2130" s="228"/>
      <c r="AW2130" s="228"/>
      <c r="AX2130" s="228"/>
      <c r="AY2130" s="228"/>
      <c r="AZ2130" s="228"/>
    </row>
    <row r="2131" spans="32:52" x14ac:dyDescent="0.2">
      <c r="AF2131" s="228"/>
      <c r="AG2131" s="228"/>
      <c r="AH2131" s="228"/>
      <c r="AI2131" s="228"/>
      <c r="AJ2131" s="228"/>
      <c r="AK2131" s="245"/>
      <c r="AL2131" s="246"/>
      <c r="AS2131" s="228"/>
      <c r="AT2131" s="228"/>
      <c r="AU2131" s="228"/>
      <c r="AV2131" s="228"/>
      <c r="AW2131" s="228"/>
      <c r="AX2131" s="228"/>
      <c r="AY2131" s="228"/>
      <c r="AZ2131" s="228"/>
    </row>
    <row r="2132" spans="32:52" x14ac:dyDescent="0.2">
      <c r="AF2132" s="228"/>
      <c r="AG2132" s="228"/>
      <c r="AH2132" s="228"/>
      <c r="AI2132" s="228"/>
      <c r="AJ2132" s="228"/>
      <c r="AK2132" s="245"/>
      <c r="AL2132" s="246"/>
      <c r="AS2132" s="228"/>
      <c r="AT2132" s="228"/>
      <c r="AU2132" s="228"/>
      <c r="AV2132" s="228"/>
      <c r="AW2132" s="228"/>
      <c r="AX2132" s="228"/>
      <c r="AY2132" s="228"/>
      <c r="AZ2132" s="228"/>
    </row>
    <row r="2133" spans="32:52" x14ac:dyDescent="0.2">
      <c r="AF2133" s="228"/>
      <c r="AG2133" s="228"/>
      <c r="AH2133" s="228"/>
      <c r="AI2133" s="228"/>
      <c r="AJ2133" s="228"/>
      <c r="AK2133" s="245"/>
      <c r="AL2133" s="246"/>
      <c r="AS2133" s="228"/>
      <c r="AT2133" s="228"/>
      <c r="AU2133" s="228"/>
      <c r="AV2133" s="228"/>
      <c r="AW2133" s="228"/>
      <c r="AX2133" s="228"/>
      <c r="AY2133" s="228"/>
      <c r="AZ2133" s="228"/>
    </row>
    <row r="2134" spans="32:52" x14ac:dyDescent="0.2">
      <c r="AF2134" s="228"/>
      <c r="AG2134" s="228"/>
      <c r="AH2134" s="228"/>
      <c r="AI2134" s="228"/>
      <c r="AJ2134" s="228"/>
      <c r="AK2134" s="245"/>
      <c r="AL2134" s="246"/>
      <c r="AS2134" s="228"/>
      <c r="AT2134" s="228"/>
      <c r="AU2134" s="228"/>
      <c r="AV2134" s="228"/>
      <c r="AW2134" s="228"/>
      <c r="AX2134" s="228"/>
      <c r="AY2134" s="228"/>
      <c r="AZ2134" s="228"/>
    </row>
    <row r="2135" spans="32:52" x14ac:dyDescent="0.2">
      <c r="AF2135" s="228"/>
      <c r="AG2135" s="228"/>
      <c r="AH2135" s="228"/>
      <c r="AI2135" s="228"/>
      <c r="AJ2135" s="228"/>
      <c r="AK2135" s="245"/>
      <c r="AL2135" s="246"/>
      <c r="AS2135" s="228"/>
      <c r="AT2135" s="228"/>
      <c r="AU2135" s="228"/>
      <c r="AV2135" s="228"/>
      <c r="AW2135" s="228"/>
      <c r="AX2135" s="228"/>
      <c r="AY2135" s="228"/>
      <c r="AZ2135" s="228"/>
    </row>
    <row r="2136" spans="32:52" x14ac:dyDescent="0.2">
      <c r="AF2136" s="228"/>
      <c r="AG2136" s="228"/>
      <c r="AH2136" s="228"/>
      <c r="AI2136" s="228"/>
      <c r="AJ2136" s="228"/>
      <c r="AK2136" s="245"/>
      <c r="AL2136" s="246"/>
      <c r="AS2136" s="228"/>
      <c r="AT2136" s="228"/>
      <c r="AU2136" s="228"/>
      <c r="AV2136" s="228"/>
      <c r="AW2136" s="228"/>
      <c r="AX2136" s="228"/>
      <c r="AY2136" s="228"/>
      <c r="AZ2136" s="228"/>
    </row>
    <row r="2137" spans="32:52" x14ac:dyDescent="0.2">
      <c r="AF2137" s="228"/>
      <c r="AG2137" s="228"/>
      <c r="AH2137" s="228"/>
      <c r="AI2137" s="228"/>
      <c r="AJ2137" s="228"/>
      <c r="AK2137" s="245"/>
      <c r="AL2137" s="246"/>
      <c r="AS2137" s="228"/>
      <c r="AT2137" s="228"/>
      <c r="AU2137" s="228"/>
      <c r="AV2137" s="228"/>
      <c r="AW2137" s="228"/>
      <c r="AX2137" s="228"/>
      <c r="AY2137" s="228"/>
      <c r="AZ2137" s="228"/>
    </row>
    <row r="2138" spans="32:52" x14ac:dyDescent="0.2">
      <c r="AF2138" s="228"/>
      <c r="AG2138" s="228"/>
      <c r="AH2138" s="228"/>
      <c r="AI2138" s="228"/>
      <c r="AJ2138" s="228"/>
      <c r="AK2138" s="245"/>
      <c r="AL2138" s="246"/>
      <c r="AS2138" s="228"/>
      <c r="AT2138" s="228"/>
      <c r="AU2138" s="228"/>
      <c r="AV2138" s="228"/>
      <c r="AW2138" s="228"/>
      <c r="AX2138" s="228"/>
      <c r="AY2138" s="228"/>
      <c r="AZ2138" s="228"/>
    </row>
    <row r="2139" spans="32:52" x14ac:dyDescent="0.2">
      <c r="AF2139" s="228"/>
      <c r="AG2139" s="228"/>
      <c r="AH2139" s="228"/>
      <c r="AI2139" s="228"/>
      <c r="AJ2139" s="228"/>
      <c r="AK2139" s="245"/>
      <c r="AL2139" s="246"/>
      <c r="AS2139" s="228"/>
      <c r="AT2139" s="228"/>
      <c r="AU2139" s="228"/>
      <c r="AV2139" s="228"/>
      <c r="AW2139" s="228"/>
      <c r="AX2139" s="228"/>
      <c r="AY2139" s="228"/>
      <c r="AZ2139" s="228"/>
    </row>
    <row r="2140" spans="32:52" x14ac:dyDescent="0.2">
      <c r="AF2140" s="228"/>
      <c r="AG2140" s="228"/>
      <c r="AH2140" s="228"/>
      <c r="AI2140" s="228"/>
      <c r="AJ2140" s="228"/>
      <c r="AK2140" s="245"/>
      <c r="AL2140" s="246"/>
      <c r="AS2140" s="228"/>
      <c r="AT2140" s="228"/>
      <c r="AU2140" s="228"/>
      <c r="AV2140" s="228"/>
      <c r="AW2140" s="228"/>
      <c r="AX2140" s="228"/>
      <c r="AY2140" s="228"/>
      <c r="AZ2140" s="228"/>
    </row>
    <row r="2141" spans="32:52" x14ac:dyDescent="0.2">
      <c r="AF2141" s="228"/>
      <c r="AG2141" s="228"/>
      <c r="AH2141" s="228"/>
      <c r="AI2141" s="228"/>
      <c r="AJ2141" s="228"/>
      <c r="AK2141" s="245"/>
      <c r="AL2141" s="246"/>
      <c r="AS2141" s="228"/>
      <c r="AT2141" s="228"/>
      <c r="AU2141" s="228"/>
      <c r="AV2141" s="228"/>
      <c r="AW2141" s="228"/>
      <c r="AX2141" s="228"/>
      <c r="AY2141" s="228"/>
      <c r="AZ2141" s="228"/>
    </row>
    <row r="2142" spans="32:52" x14ac:dyDescent="0.2">
      <c r="AF2142" s="228"/>
      <c r="AG2142" s="228"/>
      <c r="AH2142" s="228"/>
      <c r="AI2142" s="228"/>
      <c r="AJ2142" s="228"/>
      <c r="AK2142" s="245"/>
      <c r="AL2142" s="246"/>
      <c r="AS2142" s="228"/>
      <c r="AT2142" s="228"/>
      <c r="AU2142" s="228"/>
      <c r="AV2142" s="228"/>
      <c r="AW2142" s="228"/>
      <c r="AX2142" s="228"/>
      <c r="AY2142" s="228"/>
      <c r="AZ2142" s="228"/>
    </row>
    <row r="2143" spans="32:52" x14ac:dyDescent="0.2">
      <c r="AF2143" s="228"/>
      <c r="AG2143" s="228"/>
      <c r="AH2143" s="228"/>
      <c r="AI2143" s="228"/>
      <c r="AJ2143" s="228"/>
      <c r="AK2143" s="245"/>
      <c r="AL2143" s="246"/>
      <c r="AS2143" s="228"/>
      <c r="AT2143" s="228"/>
      <c r="AU2143" s="228"/>
      <c r="AV2143" s="228"/>
      <c r="AW2143" s="228"/>
      <c r="AX2143" s="228"/>
      <c r="AY2143" s="228"/>
      <c r="AZ2143" s="228"/>
    </row>
    <row r="2144" spans="32:52" x14ac:dyDescent="0.2">
      <c r="AF2144" s="228"/>
      <c r="AG2144" s="228"/>
      <c r="AH2144" s="228"/>
      <c r="AI2144" s="228"/>
      <c r="AJ2144" s="228"/>
      <c r="AK2144" s="245"/>
      <c r="AL2144" s="246"/>
      <c r="AS2144" s="228"/>
      <c r="AT2144" s="228"/>
      <c r="AU2144" s="228"/>
      <c r="AV2144" s="228"/>
      <c r="AW2144" s="228"/>
      <c r="AX2144" s="228"/>
      <c r="AY2144" s="228"/>
      <c r="AZ2144" s="228"/>
    </row>
    <row r="2145" spans="32:52" x14ac:dyDescent="0.2">
      <c r="AF2145" s="228"/>
      <c r="AG2145" s="228"/>
      <c r="AH2145" s="228"/>
      <c r="AI2145" s="228"/>
      <c r="AJ2145" s="228"/>
      <c r="AK2145" s="245"/>
      <c r="AL2145" s="246"/>
      <c r="AS2145" s="228"/>
      <c r="AT2145" s="228"/>
      <c r="AU2145" s="228"/>
      <c r="AV2145" s="228"/>
      <c r="AW2145" s="228"/>
      <c r="AX2145" s="228"/>
      <c r="AY2145" s="228"/>
      <c r="AZ2145" s="228"/>
    </row>
    <row r="2146" spans="32:52" x14ac:dyDescent="0.2">
      <c r="AF2146" s="228"/>
      <c r="AG2146" s="228"/>
      <c r="AH2146" s="228"/>
      <c r="AI2146" s="228"/>
      <c r="AJ2146" s="228"/>
      <c r="AK2146" s="245"/>
      <c r="AL2146" s="246"/>
      <c r="AS2146" s="228"/>
      <c r="AT2146" s="228"/>
      <c r="AU2146" s="228"/>
      <c r="AV2146" s="228"/>
      <c r="AW2146" s="228"/>
      <c r="AX2146" s="228"/>
      <c r="AY2146" s="228"/>
      <c r="AZ2146" s="228"/>
    </row>
    <row r="2147" spans="32:52" x14ac:dyDescent="0.2">
      <c r="AF2147" s="228"/>
      <c r="AG2147" s="228"/>
      <c r="AH2147" s="228"/>
      <c r="AI2147" s="228"/>
      <c r="AJ2147" s="228"/>
      <c r="AK2147" s="245"/>
      <c r="AL2147" s="246"/>
      <c r="AS2147" s="228"/>
      <c r="AT2147" s="228"/>
      <c r="AU2147" s="228"/>
      <c r="AV2147" s="228"/>
      <c r="AW2147" s="228"/>
      <c r="AX2147" s="228"/>
      <c r="AY2147" s="228"/>
      <c r="AZ2147" s="228"/>
    </row>
    <row r="2148" spans="32:52" x14ac:dyDescent="0.2">
      <c r="AF2148" s="228"/>
      <c r="AG2148" s="228"/>
      <c r="AH2148" s="228"/>
      <c r="AI2148" s="228"/>
      <c r="AJ2148" s="228"/>
      <c r="AK2148" s="245"/>
      <c r="AL2148" s="246"/>
      <c r="AS2148" s="228"/>
      <c r="AT2148" s="228"/>
      <c r="AU2148" s="228"/>
      <c r="AV2148" s="228"/>
      <c r="AW2148" s="228"/>
      <c r="AX2148" s="228"/>
      <c r="AY2148" s="228"/>
      <c r="AZ2148" s="228"/>
    </row>
    <row r="2149" spans="32:52" x14ac:dyDescent="0.2">
      <c r="AF2149" s="228"/>
      <c r="AG2149" s="228"/>
      <c r="AH2149" s="228"/>
      <c r="AI2149" s="228"/>
      <c r="AJ2149" s="228"/>
      <c r="AK2149" s="245"/>
      <c r="AL2149" s="246"/>
      <c r="AS2149" s="228"/>
      <c r="AT2149" s="228"/>
      <c r="AU2149" s="228"/>
      <c r="AV2149" s="228"/>
      <c r="AW2149" s="228"/>
      <c r="AX2149" s="228"/>
      <c r="AY2149" s="228"/>
      <c r="AZ2149" s="228"/>
    </row>
    <row r="2150" spans="32:52" x14ac:dyDescent="0.2">
      <c r="AF2150" s="228"/>
      <c r="AG2150" s="228"/>
      <c r="AH2150" s="228"/>
      <c r="AI2150" s="228"/>
      <c r="AJ2150" s="228"/>
      <c r="AK2150" s="245"/>
      <c r="AL2150" s="246"/>
      <c r="AS2150" s="228"/>
      <c r="AT2150" s="228"/>
      <c r="AU2150" s="228"/>
      <c r="AV2150" s="228"/>
      <c r="AW2150" s="228"/>
      <c r="AX2150" s="228"/>
      <c r="AY2150" s="228"/>
      <c r="AZ2150" s="228"/>
    </row>
    <row r="2151" spans="32:52" x14ac:dyDescent="0.2">
      <c r="AF2151" s="228"/>
      <c r="AG2151" s="228"/>
      <c r="AH2151" s="228"/>
      <c r="AI2151" s="228"/>
      <c r="AJ2151" s="228"/>
      <c r="AK2151" s="245"/>
      <c r="AL2151" s="246"/>
      <c r="AS2151" s="228"/>
      <c r="AT2151" s="228"/>
      <c r="AU2151" s="228"/>
      <c r="AV2151" s="228"/>
      <c r="AW2151" s="228"/>
      <c r="AX2151" s="228"/>
      <c r="AY2151" s="228"/>
      <c r="AZ2151" s="228"/>
    </row>
    <row r="2152" spans="32:52" x14ac:dyDescent="0.2">
      <c r="AF2152" s="228"/>
      <c r="AG2152" s="228"/>
      <c r="AH2152" s="228"/>
      <c r="AI2152" s="228"/>
      <c r="AJ2152" s="228"/>
      <c r="AK2152" s="245"/>
      <c r="AL2152" s="246"/>
      <c r="AS2152" s="228"/>
      <c r="AT2152" s="228"/>
      <c r="AU2152" s="228"/>
      <c r="AV2152" s="228"/>
      <c r="AW2152" s="228"/>
      <c r="AX2152" s="228"/>
      <c r="AY2152" s="228"/>
      <c r="AZ2152" s="228"/>
    </row>
    <row r="2153" spans="32:52" x14ac:dyDescent="0.2">
      <c r="AF2153" s="228"/>
      <c r="AG2153" s="228"/>
      <c r="AH2153" s="228"/>
      <c r="AI2153" s="228"/>
      <c r="AJ2153" s="228"/>
      <c r="AK2153" s="245"/>
      <c r="AL2153" s="246"/>
      <c r="AS2153" s="228"/>
      <c r="AT2153" s="228"/>
      <c r="AU2153" s="228"/>
      <c r="AV2153" s="228"/>
      <c r="AW2153" s="228"/>
      <c r="AX2153" s="228"/>
      <c r="AY2153" s="228"/>
      <c r="AZ2153" s="228"/>
    </row>
    <row r="2154" spans="32:52" x14ac:dyDescent="0.2">
      <c r="AF2154" s="228"/>
      <c r="AG2154" s="228"/>
      <c r="AH2154" s="228"/>
      <c r="AI2154" s="228"/>
      <c r="AJ2154" s="228"/>
      <c r="AK2154" s="245"/>
      <c r="AL2154" s="246"/>
      <c r="AS2154" s="228"/>
      <c r="AT2154" s="228"/>
      <c r="AU2154" s="228"/>
      <c r="AV2154" s="228"/>
      <c r="AW2154" s="228"/>
      <c r="AX2154" s="228"/>
      <c r="AY2154" s="228"/>
      <c r="AZ2154" s="228"/>
    </row>
    <row r="2155" spans="32:52" x14ac:dyDescent="0.2">
      <c r="AF2155" s="228"/>
      <c r="AG2155" s="228"/>
      <c r="AH2155" s="228"/>
      <c r="AI2155" s="228"/>
      <c r="AJ2155" s="228"/>
      <c r="AK2155" s="245"/>
      <c r="AL2155" s="246"/>
      <c r="AS2155" s="228"/>
      <c r="AT2155" s="228"/>
      <c r="AU2155" s="228"/>
      <c r="AV2155" s="228"/>
      <c r="AW2155" s="228"/>
      <c r="AX2155" s="228"/>
      <c r="AY2155" s="228"/>
      <c r="AZ2155" s="228"/>
    </row>
    <row r="2156" spans="32:52" x14ac:dyDescent="0.2">
      <c r="AF2156" s="228"/>
      <c r="AG2156" s="228"/>
      <c r="AH2156" s="228"/>
      <c r="AI2156" s="228"/>
      <c r="AJ2156" s="228"/>
      <c r="AK2156" s="245"/>
      <c r="AL2156" s="246"/>
      <c r="AS2156" s="228"/>
      <c r="AT2156" s="228"/>
      <c r="AU2156" s="228"/>
      <c r="AV2156" s="228"/>
      <c r="AW2156" s="228"/>
      <c r="AX2156" s="228"/>
      <c r="AY2156" s="228"/>
      <c r="AZ2156" s="228"/>
    </row>
    <row r="2157" spans="32:52" x14ac:dyDescent="0.2">
      <c r="AF2157" s="228"/>
      <c r="AG2157" s="228"/>
      <c r="AH2157" s="228"/>
      <c r="AI2157" s="228"/>
      <c r="AJ2157" s="228"/>
      <c r="AK2157" s="245"/>
      <c r="AL2157" s="246"/>
      <c r="AS2157" s="228"/>
      <c r="AT2157" s="228"/>
      <c r="AU2157" s="228"/>
      <c r="AV2157" s="228"/>
      <c r="AW2157" s="228"/>
      <c r="AX2157" s="228"/>
      <c r="AY2157" s="228"/>
      <c r="AZ2157" s="228"/>
    </row>
    <row r="2158" spans="32:52" x14ac:dyDescent="0.2">
      <c r="AF2158" s="228"/>
      <c r="AG2158" s="228"/>
      <c r="AH2158" s="228"/>
      <c r="AI2158" s="228"/>
      <c r="AJ2158" s="228"/>
      <c r="AK2158" s="245"/>
      <c r="AL2158" s="246"/>
      <c r="AS2158" s="228"/>
      <c r="AT2158" s="228"/>
      <c r="AU2158" s="228"/>
      <c r="AV2158" s="228"/>
      <c r="AW2158" s="228"/>
      <c r="AX2158" s="228"/>
      <c r="AY2158" s="228"/>
      <c r="AZ2158" s="228"/>
    </row>
    <row r="2159" spans="32:52" x14ac:dyDescent="0.2">
      <c r="AF2159" s="228"/>
      <c r="AG2159" s="228"/>
      <c r="AH2159" s="228"/>
      <c r="AI2159" s="228"/>
      <c r="AJ2159" s="228"/>
      <c r="AK2159" s="245"/>
      <c r="AL2159" s="246"/>
      <c r="AS2159" s="228"/>
      <c r="AT2159" s="228"/>
      <c r="AU2159" s="228"/>
      <c r="AV2159" s="228"/>
      <c r="AW2159" s="228"/>
      <c r="AX2159" s="228"/>
      <c r="AY2159" s="228"/>
      <c r="AZ2159" s="228"/>
    </row>
    <row r="2160" spans="32:52" x14ac:dyDescent="0.2">
      <c r="AF2160" s="228"/>
      <c r="AG2160" s="228"/>
      <c r="AH2160" s="228"/>
      <c r="AI2160" s="228"/>
      <c r="AJ2160" s="228"/>
      <c r="AK2160" s="245"/>
      <c r="AL2160" s="246"/>
      <c r="AS2160" s="228"/>
      <c r="AT2160" s="228"/>
      <c r="AU2160" s="228"/>
      <c r="AV2160" s="228"/>
      <c r="AW2160" s="228"/>
      <c r="AX2160" s="228"/>
      <c r="AY2160" s="228"/>
      <c r="AZ2160" s="228"/>
    </row>
    <row r="2161" spans="32:52" x14ac:dyDescent="0.2">
      <c r="AF2161" s="228"/>
      <c r="AG2161" s="228"/>
      <c r="AH2161" s="228"/>
      <c r="AI2161" s="228"/>
      <c r="AJ2161" s="228"/>
      <c r="AK2161" s="245"/>
      <c r="AL2161" s="246"/>
      <c r="AS2161" s="228"/>
      <c r="AT2161" s="228"/>
      <c r="AU2161" s="228"/>
      <c r="AV2161" s="228"/>
      <c r="AW2161" s="228"/>
      <c r="AX2161" s="228"/>
      <c r="AY2161" s="228"/>
      <c r="AZ2161" s="228"/>
    </row>
    <row r="2162" spans="32:52" x14ac:dyDescent="0.2">
      <c r="AF2162" s="228"/>
      <c r="AG2162" s="228"/>
      <c r="AH2162" s="228"/>
      <c r="AI2162" s="228"/>
      <c r="AJ2162" s="228"/>
      <c r="AK2162" s="245"/>
      <c r="AL2162" s="246"/>
      <c r="AS2162" s="228"/>
      <c r="AT2162" s="228"/>
      <c r="AU2162" s="228"/>
      <c r="AV2162" s="228"/>
      <c r="AW2162" s="228"/>
      <c r="AX2162" s="228"/>
      <c r="AY2162" s="228"/>
      <c r="AZ2162" s="228"/>
    </row>
    <row r="2163" spans="32:52" x14ac:dyDescent="0.2">
      <c r="AF2163" s="228"/>
      <c r="AG2163" s="228"/>
      <c r="AH2163" s="228"/>
      <c r="AI2163" s="228"/>
      <c r="AJ2163" s="228"/>
      <c r="AK2163" s="245"/>
      <c r="AL2163" s="246"/>
      <c r="AS2163" s="228"/>
      <c r="AT2163" s="228"/>
      <c r="AU2163" s="228"/>
      <c r="AV2163" s="228"/>
      <c r="AW2163" s="228"/>
      <c r="AX2163" s="228"/>
      <c r="AY2163" s="228"/>
      <c r="AZ2163" s="228"/>
    </row>
    <row r="2164" spans="32:52" x14ac:dyDescent="0.2">
      <c r="AF2164" s="228"/>
      <c r="AG2164" s="228"/>
      <c r="AH2164" s="228"/>
      <c r="AI2164" s="228"/>
      <c r="AJ2164" s="228"/>
      <c r="AK2164" s="245"/>
      <c r="AL2164" s="246"/>
      <c r="AS2164" s="228"/>
      <c r="AT2164" s="228"/>
      <c r="AU2164" s="228"/>
      <c r="AV2164" s="228"/>
      <c r="AW2164" s="228"/>
      <c r="AX2164" s="228"/>
      <c r="AY2164" s="228"/>
      <c r="AZ2164" s="228"/>
    </row>
    <row r="2165" spans="32:52" x14ac:dyDescent="0.2">
      <c r="AF2165" s="228"/>
      <c r="AG2165" s="228"/>
      <c r="AH2165" s="228"/>
      <c r="AI2165" s="228"/>
      <c r="AJ2165" s="228"/>
      <c r="AK2165" s="245"/>
      <c r="AL2165" s="246"/>
      <c r="AS2165" s="228"/>
      <c r="AT2165" s="228"/>
      <c r="AU2165" s="228"/>
      <c r="AV2165" s="228"/>
      <c r="AW2165" s="228"/>
      <c r="AX2165" s="228"/>
      <c r="AY2165" s="228"/>
      <c r="AZ2165" s="228"/>
    </row>
    <row r="2166" spans="32:52" x14ac:dyDescent="0.2">
      <c r="AF2166" s="228"/>
      <c r="AG2166" s="228"/>
      <c r="AH2166" s="228"/>
      <c r="AI2166" s="228"/>
      <c r="AJ2166" s="228"/>
      <c r="AK2166" s="245"/>
      <c r="AL2166" s="246"/>
      <c r="AS2166" s="228"/>
      <c r="AT2166" s="228"/>
      <c r="AU2166" s="228"/>
      <c r="AV2166" s="228"/>
      <c r="AW2166" s="228"/>
      <c r="AX2166" s="228"/>
      <c r="AY2166" s="228"/>
      <c r="AZ2166" s="228"/>
    </row>
    <row r="2167" spans="32:52" x14ac:dyDescent="0.2">
      <c r="AF2167" s="228"/>
      <c r="AG2167" s="228"/>
      <c r="AH2167" s="228"/>
      <c r="AI2167" s="228"/>
      <c r="AJ2167" s="228"/>
      <c r="AK2167" s="245"/>
      <c r="AL2167" s="246"/>
      <c r="AS2167" s="228"/>
      <c r="AT2167" s="228"/>
      <c r="AU2167" s="228"/>
      <c r="AV2167" s="228"/>
      <c r="AW2167" s="228"/>
      <c r="AX2167" s="228"/>
      <c r="AY2167" s="228"/>
      <c r="AZ2167" s="228"/>
    </row>
    <row r="2168" spans="32:52" x14ac:dyDescent="0.2">
      <c r="AF2168" s="228"/>
      <c r="AG2168" s="228"/>
      <c r="AH2168" s="228"/>
      <c r="AI2168" s="228"/>
      <c r="AJ2168" s="228"/>
      <c r="AK2168" s="245"/>
      <c r="AL2168" s="246"/>
      <c r="AS2168" s="228"/>
      <c r="AT2168" s="228"/>
      <c r="AU2168" s="228"/>
      <c r="AV2168" s="228"/>
      <c r="AW2168" s="228"/>
      <c r="AX2168" s="228"/>
      <c r="AY2168" s="228"/>
      <c r="AZ2168" s="228"/>
    </row>
    <row r="2169" spans="32:52" x14ac:dyDescent="0.2">
      <c r="AF2169" s="228"/>
      <c r="AG2169" s="228"/>
      <c r="AH2169" s="228"/>
      <c r="AI2169" s="228"/>
      <c r="AJ2169" s="228"/>
      <c r="AK2169" s="245"/>
      <c r="AL2169" s="246"/>
      <c r="AS2169" s="228"/>
      <c r="AT2169" s="228"/>
      <c r="AU2169" s="228"/>
      <c r="AV2169" s="228"/>
      <c r="AW2169" s="228"/>
      <c r="AX2169" s="228"/>
      <c r="AY2169" s="228"/>
      <c r="AZ2169" s="228"/>
    </row>
    <row r="2170" spans="32:52" x14ac:dyDescent="0.2">
      <c r="AF2170" s="228"/>
      <c r="AG2170" s="228"/>
      <c r="AH2170" s="228"/>
      <c r="AI2170" s="228"/>
      <c r="AJ2170" s="228"/>
      <c r="AK2170" s="245"/>
      <c r="AL2170" s="246"/>
      <c r="AS2170" s="228"/>
      <c r="AT2170" s="228"/>
      <c r="AU2170" s="228"/>
      <c r="AV2170" s="228"/>
      <c r="AW2170" s="228"/>
      <c r="AX2170" s="228"/>
      <c r="AY2170" s="228"/>
      <c r="AZ2170" s="228"/>
    </row>
    <row r="2171" spans="32:52" x14ac:dyDescent="0.2">
      <c r="AF2171" s="228"/>
      <c r="AG2171" s="228"/>
      <c r="AH2171" s="228"/>
      <c r="AI2171" s="228"/>
      <c r="AJ2171" s="228"/>
      <c r="AK2171" s="245"/>
      <c r="AL2171" s="246"/>
      <c r="AS2171" s="228"/>
      <c r="AT2171" s="228"/>
      <c r="AU2171" s="228"/>
      <c r="AV2171" s="228"/>
      <c r="AW2171" s="228"/>
      <c r="AX2171" s="228"/>
      <c r="AY2171" s="228"/>
      <c r="AZ2171" s="228"/>
    </row>
    <row r="2172" spans="32:52" x14ac:dyDescent="0.2">
      <c r="AF2172" s="228"/>
      <c r="AG2172" s="228"/>
      <c r="AH2172" s="228"/>
      <c r="AI2172" s="228"/>
      <c r="AJ2172" s="228"/>
      <c r="AK2172" s="245"/>
      <c r="AL2172" s="246"/>
      <c r="AS2172" s="228"/>
      <c r="AT2172" s="228"/>
      <c r="AU2172" s="228"/>
      <c r="AV2172" s="228"/>
      <c r="AW2172" s="228"/>
      <c r="AX2172" s="228"/>
      <c r="AY2172" s="228"/>
      <c r="AZ2172" s="228"/>
    </row>
    <row r="2173" spans="32:52" x14ac:dyDescent="0.2">
      <c r="AF2173" s="228"/>
      <c r="AG2173" s="228"/>
      <c r="AH2173" s="228"/>
      <c r="AI2173" s="228"/>
      <c r="AJ2173" s="228"/>
      <c r="AK2173" s="245"/>
      <c r="AL2173" s="246"/>
      <c r="AS2173" s="228"/>
      <c r="AT2173" s="228"/>
      <c r="AU2173" s="228"/>
      <c r="AV2173" s="228"/>
      <c r="AW2173" s="228"/>
      <c r="AX2173" s="228"/>
      <c r="AY2173" s="228"/>
      <c r="AZ2173" s="228"/>
    </row>
    <row r="2174" spans="32:52" x14ac:dyDescent="0.2">
      <c r="AF2174" s="228"/>
      <c r="AG2174" s="228"/>
      <c r="AH2174" s="228"/>
      <c r="AI2174" s="228"/>
      <c r="AJ2174" s="228"/>
      <c r="AK2174" s="245"/>
      <c r="AL2174" s="246"/>
      <c r="AS2174" s="228"/>
      <c r="AT2174" s="228"/>
      <c r="AU2174" s="228"/>
      <c r="AV2174" s="228"/>
      <c r="AW2174" s="228"/>
      <c r="AX2174" s="228"/>
      <c r="AY2174" s="228"/>
      <c r="AZ2174" s="228"/>
    </row>
    <row r="2175" spans="32:52" x14ac:dyDescent="0.2">
      <c r="AF2175" s="228"/>
      <c r="AG2175" s="228"/>
      <c r="AH2175" s="228"/>
      <c r="AI2175" s="228"/>
      <c r="AJ2175" s="228"/>
      <c r="AK2175" s="245"/>
      <c r="AL2175" s="246"/>
      <c r="AS2175" s="228"/>
      <c r="AT2175" s="228"/>
      <c r="AU2175" s="228"/>
      <c r="AV2175" s="228"/>
      <c r="AW2175" s="228"/>
      <c r="AX2175" s="228"/>
      <c r="AY2175" s="228"/>
      <c r="AZ2175" s="228"/>
    </row>
    <row r="2176" spans="32:52" x14ac:dyDescent="0.2">
      <c r="AF2176" s="228"/>
      <c r="AG2176" s="228"/>
      <c r="AH2176" s="228"/>
      <c r="AI2176" s="228"/>
      <c r="AJ2176" s="228"/>
      <c r="AK2176" s="245"/>
      <c r="AL2176" s="246"/>
      <c r="AS2176" s="228"/>
      <c r="AT2176" s="228"/>
      <c r="AU2176" s="228"/>
      <c r="AV2176" s="228"/>
      <c r="AW2176" s="228"/>
      <c r="AX2176" s="228"/>
      <c r="AY2176" s="228"/>
      <c r="AZ2176" s="228"/>
    </row>
    <row r="2177" spans="32:52" x14ac:dyDescent="0.2">
      <c r="AF2177" s="228"/>
      <c r="AG2177" s="228"/>
      <c r="AH2177" s="228"/>
      <c r="AI2177" s="228"/>
      <c r="AJ2177" s="228"/>
      <c r="AK2177" s="245"/>
      <c r="AL2177" s="246"/>
      <c r="AS2177" s="228"/>
      <c r="AT2177" s="228"/>
      <c r="AU2177" s="228"/>
      <c r="AV2177" s="228"/>
      <c r="AW2177" s="228"/>
      <c r="AX2177" s="228"/>
      <c r="AY2177" s="228"/>
      <c r="AZ2177" s="228"/>
    </row>
    <row r="2178" spans="32:52" x14ac:dyDescent="0.2">
      <c r="AF2178" s="228"/>
      <c r="AG2178" s="228"/>
      <c r="AH2178" s="228"/>
      <c r="AI2178" s="228"/>
      <c r="AJ2178" s="228"/>
      <c r="AK2178" s="245"/>
      <c r="AL2178" s="246"/>
      <c r="AS2178" s="228"/>
      <c r="AT2178" s="228"/>
      <c r="AU2178" s="228"/>
      <c r="AV2178" s="228"/>
      <c r="AW2178" s="228"/>
      <c r="AX2178" s="228"/>
      <c r="AY2178" s="228"/>
      <c r="AZ2178" s="228"/>
    </row>
    <row r="2179" spans="32:52" x14ac:dyDescent="0.2">
      <c r="AF2179" s="228"/>
      <c r="AG2179" s="228"/>
      <c r="AH2179" s="228"/>
      <c r="AI2179" s="228"/>
      <c r="AJ2179" s="228"/>
      <c r="AK2179" s="245"/>
      <c r="AL2179" s="246"/>
      <c r="AS2179" s="228"/>
      <c r="AT2179" s="228"/>
      <c r="AU2179" s="228"/>
      <c r="AV2179" s="228"/>
      <c r="AW2179" s="228"/>
      <c r="AX2179" s="228"/>
      <c r="AY2179" s="228"/>
      <c r="AZ2179" s="228"/>
    </row>
    <row r="2180" spans="32:52" x14ac:dyDescent="0.2">
      <c r="AF2180" s="228"/>
      <c r="AG2180" s="228"/>
      <c r="AH2180" s="228"/>
      <c r="AI2180" s="228"/>
      <c r="AJ2180" s="228"/>
      <c r="AK2180" s="245"/>
      <c r="AL2180" s="246"/>
      <c r="AS2180" s="228"/>
      <c r="AT2180" s="228"/>
      <c r="AU2180" s="228"/>
      <c r="AV2180" s="228"/>
      <c r="AW2180" s="228"/>
      <c r="AX2180" s="228"/>
      <c r="AY2180" s="228"/>
      <c r="AZ2180" s="228"/>
    </row>
    <row r="2181" spans="32:52" x14ac:dyDescent="0.2">
      <c r="AF2181" s="228"/>
      <c r="AG2181" s="228"/>
      <c r="AH2181" s="228"/>
      <c r="AI2181" s="228"/>
      <c r="AJ2181" s="228"/>
      <c r="AK2181" s="245"/>
      <c r="AL2181" s="246"/>
      <c r="AS2181" s="228"/>
      <c r="AT2181" s="228"/>
      <c r="AU2181" s="228"/>
      <c r="AV2181" s="228"/>
      <c r="AW2181" s="228"/>
      <c r="AX2181" s="228"/>
      <c r="AY2181" s="228"/>
      <c r="AZ2181" s="228"/>
    </row>
    <row r="2182" spans="32:52" x14ac:dyDescent="0.2">
      <c r="AF2182" s="228"/>
      <c r="AG2182" s="228"/>
      <c r="AH2182" s="228"/>
      <c r="AI2182" s="228"/>
      <c r="AJ2182" s="228"/>
      <c r="AK2182" s="245"/>
      <c r="AL2182" s="246"/>
      <c r="AS2182" s="228"/>
      <c r="AT2182" s="228"/>
      <c r="AU2182" s="228"/>
      <c r="AV2182" s="228"/>
      <c r="AW2182" s="228"/>
      <c r="AX2182" s="228"/>
      <c r="AY2182" s="228"/>
      <c r="AZ2182" s="228"/>
    </row>
    <row r="2183" spans="32:52" x14ac:dyDescent="0.2">
      <c r="AF2183" s="228"/>
      <c r="AG2183" s="228"/>
      <c r="AH2183" s="228"/>
      <c r="AI2183" s="228"/>
      <c r="AJ2183" s="228"/>
      <c r="AK2183" s="245"/>
      <c r="AL2183" s="246"/>
      <c r="AS2183" s="228"/>
      <c r="AT2183" s="228"/>
      <c r="AU2183" s="228"/>
      <c r="AV2183" s="228"/>
      <c r="AW2183" s="228"/>
      <c r="AX2183" s="228"/>
      <c r="AY2183" s="228"/>
      <c r="AZ2183" s="228"/>
    </row>
    <row r="2184" spans="32:52" x14ac:dyDescent="0.2">
      <c r="AF2184" s="228"/>
      <c r="AG2184" s="228"/>
      <c r="AH2184" s="228"/>
      <c r="AI2184" s="228"/>
      <c r="AJ2184" s="228"/>
      <c r="AK2184" s="245"/>
      <c r="AL2184" s="246"/>
      <c r="AS2184" s="228"/>
      <c r="AT2184" s="228"/>
      <c r="AU2184" s="228"/>
      <c r="AV2184" s="228"/>
      <c r="AW2184" s="228"/>
      <c r="AX2184" s="228"/>
      <c r="AY2184" s="228"/>
      <c r="AZ2184" s="228"/>
    </row>
    <row r="2185" spans="32:52" x14ac:dyDescent="0.2">
      <c r="AF2185" s="228"/>
      <c r="AG2185" s="228"/>
      <c r="AH2185" s="228"/>
      <c r="AI2185" s="228"/>
      <c r="AJ2185" s="228"/>
      <c r="AK2185" s="245"/>
      <c r="AL2185" s="246"/>
      <c r="AS2185" s="228"/>
      <c r="AT2185" s="228"/>
      <c r="AU2185" s="228"/>
      <c r="AV2185" s="228"/>
      <c r="AW2185" s="228"/>
      <c r="AX2185" s="228"/>
      <c r="AY2185" s="228"/>
      <c r="AZ2185" s="228"/>
    </row>
    <row r="2186" spans="32:52" x14ac:dyDescent="0.2">
      <c r="AF2186" s="228"/>
      <c r="AG2186" s="228"/>
      <c r="AH2186" s="228"/>
      <c r="AI2186" s="228"/>
      <c r="AJ2186" s="228"/>
      <c r="AK2186" s="245"/>
      <c r="AL2186" s="246"/>
      <c r="AS2186" s="228"/>
      <c r="AT2186" s="228"/>
      <c r="AU2186" s="228"/>
      <c r="AV2186" s="228"/>
      <c r="AW2186" s="228"/>
      <c r="AX2186" s="228"/>
      <c r="AY2186" s="228"/>
      <c r="AZ2186" s="228"/>
    </row>
    <row r="2187" spans="32:52" x14ac:dyDescent="0.2">
      <c r="AF2187" s="228"/>
      <c r="AG2187" s="228"/>
      <c r="AH2187" s="228"/>
      <c r="AI2187" s="228"/>
      <c r="AJ2187" s="228"/>
      <c r="AK2187" s="245"/>
      <c r="AL2187" s="246"/>
      <c r="AS2187" s="228"/>
      <c r="AT2187" s="228"/>
      <c r="AU2187" s="228"/>
      <c r="AV2187" s="228"/>
      <c r="AW2187" s="228"/>
      <c r="AX2187" s="228"/>
      <c r="AY2187" s="228"/>
      <c r="AZ2187" s="228"/>
    </row>
    <row r="2188" spans="32:52" x14ac:dyDescent="0.2">
      <c r="AF2188" s="228"/>
      <c r="AG2188" s="228"/>
      <c r="AH2188" s="228"/>
      <c r="AI2188" s="228"/>
      <c r="AJ2188" s="228"/>
      <c r="AK2188" s="245"/>
      <c r="AL2188" s="246"/>
      <c r="AS2188" s="228"/>
      <c r="AT2188" s="228"/>
      <c r="AU2188" s="228"/>
      <c r="AV2188" s="228"/>
      <c r="AW2188" s="228"/>
      <c r="AX2188" s="228"/>
      <c r="AY2188" s="228"/>
      <c r="AZ2188" s="228"/>
    </row>
    <row r="2189" spans="32:52" x14ac:dyDescent="0.2">
      <c r="AF2189" s="228"/>
      <c r="AG2189" s="228"/>
      <c r="AH2189" s="228"/>
      <c r="AI2189" s="228"/>
      <c r="AJ2189" s="228"/>
      <c r="AK2189" s="245"/>
      <c r="AL2189" s="246"/>
      <c r="AS2189" s="228"/>
      <c r="AT2189" s="228"/>
      <c r="AU2189" s="228"/>
      <c r="AV2189" s="228"/>
      <c r="AW2189" s="228"/>
      <c r="AX2189" s="228"/>
      <c r="AY2189" s="228"/>
      <c r="AZ2189" s="228"/>
    </row>
    <row r="2190" spans="32:52" x14ac:dyDescent="0.2">
      <c r="AF2190" s="228"/>
      <c r="AG2190" s="228"/>
      <c r="AH2190" s="228"/>
      <c r="AI2190" s="228"/>
      <c r="AJ2190" s="228"/>
      <c r="AK2190" s="245"/>
      <c r="AL2190" s="246"/>
      <c r="AS2190" s="228"/>
      <c r="AT2190" s="228"/>
      <c r="AU2190" s="228"/>
      <c r="AV2190" s="228"/>
      <c r="AW2190" s="228"/>
      <c r="AX2190" s="228"/>
      <c r="AY2190" s="228"/>
      <c r="AZ2190" s="228"/>
    </row>
    <row r="2191" spans="32:52" x14ac:dyDescent="0.2">
      <c r="AF2191" s="228"/>
      <c r="AG2191" s="228"/>
      <c r="AH2191" s="228"/>
      <c r="AI2191" s="228"/>
      <c r="AJ2191" s="228"/>
      <c r="AK2191" s="245"/>
      <c r="AL2191" s="246"/>
      <c r="AS2191" s="228"/>
      <c r="AT2191" s="228"/>
      <c r="AU2191" s="228"/>
      <c r="AV2191" s="228"/>
      <c r="AW2191" s="228"/>
      <c r="AX2191" s="228"/>
      <c r="AY2191" s="228"/>
      <c r="AZ2191" s="228"/>
    </row>
    <row r="2192" spans="32:52" x14ac:dyDescent="0.2">
      <c r="AF2192" s="228"/>
      <c r="AG2192" s="228"/>
      <c r="AH2192" s="228"/>
      <c r="AI2192" s="228"/>
      <c r="AJ2192" s="228"/>
      <c r="AK2192" s="245"/>
      <c r="AL2192" s="246"/>
      <c r="AS2192" s="228"/>
      <c r="AT2192" s="228"/>
      <c r="AU2192" s="228"/>
      <c r="AV2192" s="228"/>
      <c r="AW2192" s="228"/>
      <c r="AX2192" s="228"/>
      <c r="AY2192" s="228"/>
      <c r="AZ2192" s="228"/>
    </row>
    <row r="2193" spans="32:52" x14ac:dyDescent="0.2">
      <c r="AF2193" s="228"/>
      <c r="AG2193" s="228"/>
      <c r="AH2193" s="228"/>
      <c r="AI2193" s="228"/>
      <c r="AJ2193" s="228"/>
      <c r="AK2193" s="245"/>
      <c r="AL2193" s="246"/>
      <c r="AS2193" s="228"/>
      <c r="AT2193" s="228"/>
      <c r="AU2193" s="228"/>
      <c r="AV2193" s="228"/>
      <c r="AW2193" s="228"/>
      <c r="AX2193" s="228"/>
      <c r="AY2193" s="228"/>
      <c r="AZ2193" s="228"/>
    </row>
    <row r="2194" spans="32:52" x14ac:dyDescent="0.2">
      <c r="AF2194" s="228"/>
      <c r="AG2194" s="228"/>
      <c r="AH2194" s="228"/>
      <c r="AI2194" s="228"/>
      <c r="AJ2194" s="228"/>
      <c r="AK2194" s="245"/>
      <c r="AL2194" s="246"/>
      <c r="AS2194" s="228"/>
      <c r="AT2194" s="228"/>
      <c r="AU2194" s="228"/>
      <c r="AV2194" s="228"/>
      <c r="AW2194" s="228"/>
      <c r="AX2194" s="228"/>
      <c r="AY2194" s="228"/>
      <c r="AZ2194" s="228"/>
    </row>
    <row r="2195" spans="32:52" x14ac:dyDescent="0.2">
      <c r="AF2195" s="228"/>
      <c r="AG2195" s="228"/>
      <c r="AH2195" s="228"/>
      <c r="AI2195" s="228"/>
      <c r="AJ2195" s="228"/>
      <c r="AK2195" s="245"/>
      <c r="AL2195" s="246"/>
      <c r="AS2195" s="228"/>
      <c r="AT2195" s="228"/>
      <c r="AU2195" s="228"/>
      <c r="AV2195" s="228"/>
      <c r="AW2195" s="228"/>
      <c r="AX2195" s="228"/>
      <c r="AY2195" s="228"/>
      <c r="AZ2195" s="228"/>
    </row>
    <row r="2196" spans="32:52" x14ac:dyDescent="0.2">
      <c r="AF2196" s="228"/>
      <c r="AG2196" s="228"/>
      <c r="AH2196" s="228"/>
      <c r="AI2196" s="228"/>
      <c r="AJ2196" s="228"/>
      <c r="AK2196" s="245"/>
      <c r="AL2196" s="246"/>
      <c r="AS2196" s="228"/>
      <c r="AT2196" s="228"/>
      <c r="AU2196" s="228"/>
      <c r="AV2196" s="228"/>
      <c r="AW2196" s="228"/>
      <c r="AX2196" s="228"/>
      <c r="AY2196" s="228"/>
      <c r="AZ2196" s="228"/>
    </row>
    <row r="2197" spans="32:52" x14ac:dyDescent="0.2">
      <c r="AF2197" s="228"/>
      <c r="AG2197" s="228"/>
      <c r="AH2197" s="228"/>
      <c r="AI2197" s="228"/>
      <c r="AJ2197" s="228"/>
      <c r="AK2197" s="245"/>
      <c r="AL2197" s="246"/>
      <c r="AS2197" s="228"/>
      <c r="AT2197" s="228"/>
      <c r="AU2197" s="228"/>
      <c r="AV2197" s="228"/>
      <c r="AW2197" s="228"/>
      <c r="AX2197" s="228"/>
      <c r="AY2197" s="228"/>
      <c r="AZ2197" s="228"/>
    </row>
    <row r="2198" spans="32:52" x14ac:dyDescent="0.2">
      <c r="AF2198" s="228"/>
      <c r="AG2198" s="228"/>
      <c r="AH2198" s="228"/>
      <c r="AI2198" s="228"/>
      <c r="AJ2198" s="228"/>
      <c r="AK2198" s="245"/>
      <c r="AL2198" s="246"/>
      <c r="AS2198" s="228"/>
      <c r="AT2198" s="228"/>
      <c r="AU2198" s="228"/>
      <c r="AV2198" s="228"/>
      <c r="AW2198" s="228"/>
      <c r="AX2198" s="228"/>
      <c r="AY2198" s="228"/>
      <c r="AZ2198" s="228"/>
    </row>
    <row r="2199" spans="32:52" x14ac:dyDescent="0.2">
      <c r="AF2199" s="228"/>
      <c r="AG2199" s="228"/>
      <c r="AH2199" s="228"/>
      <c r="AI2199" s="228"/>
      <c r="AJ2199" s="228"/>
      <c r="AK2199" s="245"/>
      <c r="AL2199" s="246"/>
      <c r="AS2199" s="228"/>
      <c r="AT2199" s="228"/>
      <c r="AU2199" s="228"/>
      <c r="AV2199" s="228"/>
      <c r="AW2199" s="228"/>
      <c r="AX2199" s="228"/>
      <c r="AY2199" s="228"/>
      <c r="AZ2199" s="228"/>
    </row>
    <row r="2200" spans="32:52" x14ac:dyDescent="0.2">
      <c r="AF2200" s="228"/>
      <c r="AG2200" s="228"/>
      <c r="AH2200" s="228"/>
      <c r="AI2200" s="228"/>
      <c r="AJ2200" s="228"/>
      <c r="AK2200" s="245"/>
      <c r="AL2200" s="246"/>
      <c r="AS2200" s="228"/>
      <c r="AT2200" s="228"/>
      <c r="AU2200" s="228"/>
      <c r="AV2200" s="228"/>
      <c r="AW2200" s="228"/>
      <c r="AX2200" s="228"/>
      <c r="AY2200" s="228"/>
      <c r="AZ2200" s="228"/>
    </row>
    <row r="2201" spans="32:52" x14ac:dyDescent="0.2">
      <c r="AF2201" s="228"/>
      <c r="AG2201" s="228"/>
      <c r="AH2201" s="228"/>
      <c r="AI2201" s="228"/>
      <c r="AJ2201" s="228"/>
      <c r="AK2201" s="245"/>
      <c r="AL2201" s="246"/>
      <c r="AS2201" s="228"/>
      <c r="AT2201" s="228"/>
      <c r="AU2201" s="228"/>
      <c r="AV2201" s="228"/>
      <c r="AW2201" s="228"/>
      <c r="AX2201" s="228"/>
      <c r="AY2201" s="228"/>
      <c r="AZ2201" s="228"/>
    </row>
    <row r="2202" spans="32:52" x14ac:dyDescent="0.2">
      <c r="AF2202" s="228"/>
      <c r="AG2202" s="228"/>
      <c r="AH2202" s="228"/>
      <c r="AI2202" s="228"/>
      <c r="AJ2202" s="228"/>
      <c r="AK2202" s="245"/>
      <c r="AL2202" s="246"/>
      <c r="AS2202" s="228"/>
      <c r="AT2202" s="228"/>
      <c r="AU2202" s="228"/>
      <c r="AV2202" s="228"/>
      <c r="AW2202" s="228"/>
      <c r="AX2202" s="228"/>
      <c r="AY2202" s="228"/>
      <c r="AZ2202" s="228"/>
    </row>
    <row r="2203" spans="32:52" x14ac:dyDescent="0.2">
      <c r="AF2203" s="228"/>
      <c r="AG2203" s="228"/>
      <c r="AH2203" s="228"/>
      <c r="AI2203" s="228"/>
      <c r="AJ2203" s="228"/>
      <c r="AK2203" s="245"/>
      <c r="AL2203" s="246"/>
      <c r="AS2203" s="228"/>
      <c r="AT2203" s="228"/>
      <c r="AU2203" s="228"/>
      <c r="AV2203" s="228"/>
      <c r="AW2203" s="228"/>
      <c r="AX2203" s="228"/>
      <c r="AY2203" s="228"/>
      <c r="AZ2203" s="228"/>
    </row>
    <row r="2204" spans="32:52" x14ac:dyDescent="0.2">
      <c r="AF2204" s="228"/>
      <c r="AG2204" s="228"/>
      <c r="AH2204" s="228"/>
      <c r="AI2204" s="228"/>
      <c r="AJ2204" s="228"/>
      <c r="AK2204" s="245"/>
      <c r="AL2204" s="246"/>
      <c r="AS2204" s="228"/>
      <c r="AT2204" s="228"/>
      <c r="AU2204" s="228"/>
      <c r="AV2204" s="228"/>
      <c r="AW2204" s="228"/>
      <c r="AX2204" s="228"/>
      <c r="AY2204" s="228"/>
      <c r="AZ2204" s="228"/>
    </row>
    <row r="2205" spans="32:52" x14ac:dyDescent="0.2">
      <c r="AF2205" s="228"/>
      <c r="AG2205" s="228"/>
      <c r="AH2205" s="228"/>
      <c r="AI2205" s="228"/>
      <c r="AJ2205" s="228"/>
      <c r="AK2205" s="245"/>
      <c r="AL2205" s="246"/>
      <c r="AS2205" s="228"/>
      <c r="AT2205" s="228"/>
      <c r="AU2205" s="228"/>
      <c r="AV2205" s="228"/>
      <c r="AW2205" s="228"/>
      <c r="AX2205" s="228"/>
      <c r="AY2205" s="228"/>
      <c r="AZ2205" s="228"/>
    </row>
    <row r="2206" spans="32:52" x14ac:dyDescent="0.2">
      <c r="AF2206" s="228"/>
      <c r="AG2206" s="228"/>
      <c r="AH2206" s="228"/>
      <c r="AI2206" s="228"/>
      <c r="AJ2206" s="228"/>
      <c r="AK2206" s="245"/>
      <c r="AL2206" s="246"/>
      <c r="AS2206" s="228"/>
      <c r="AT2206" s="228"/>
      <c r="AU2206" s="228"/>
      <c r="AV2206" s="228"/>
      <c r="AW2206" s="228"/>
      <c r="AX2206" s="228"/>
      <c r="AY2206" s="228"/>
      <c r="AZ2206" s="228"/>
    </row>
    <row r="2207" spans="32:52" x14ac:dyDescent="0.2">
      <c r="AF2207" s="228"/>
      <c r="AG2207" s="228"/>
      <c r="AH2207" s="228"/>
      <c r="AI2207" s="228"/>
      <c r="AJ2207" s="228"/>
      <c r="AK2207" s="245"/>
      <c r="AL2207" s="246"/>
      <c r="AS2207" s="228"/>
      <c r="AT2207" s="228"/>
      <c r="AU2207" s="228"/>
      <c r="AV2207" s="228"/>
      <c r="AW2207" s="228"/>
      <c r="AX2207" s="228"/>
      <c r="AY2207" s="228"/>
      <c r="AZ2207" s="228"/>
    </row>
    <row r="2208" spans="32:52" x14ac:dyDescent="0.2">
      <c r="AF2208" s="228"/>
      <c r="AG2208" s="228"/>
      <c r="AH2208" s="228"/>
      <c r="AI2208" s="228"/>
      <c r="AJ2208" s="228"/>
      <c r="AK2208" s="245"/>
      <c r="AL2208" s="246"/>
      <c r="AS2208" s="228"/>
      <c r="AT2208" s="228"/>
      <c r="AU2208" s="228"/>
      <c r="AV2208" s="228"/>
      <c r="AW2208" s="228"/>
      <c r="AX2208" s="228"/>
      <c r="AY2208" s="228"/>
      <c r="AZ2208" s="228"/>
    </row>
    <row r="2209" spans="32:52" x14ac:dyDescent="0.2">
      <c r="AF2209" s="228"/>
      <c r="AG2209" s="228"/>
      <c r="AH2209" s="228"/>
      <c r="AI2209" s="228"/>
      <c r="AJ2209" s="228"/>
      <c r="AK2209" s="245"/>
      <c r="AL2209" s="246"/>
      <c r="AS2209" s="228"/>
      <c r="AT2209" s="228"/>
      <c r="AU2209" s="228"/>
      <c r="AV2209" s="228"/>
      <c r="AW2209" s="228"/>
      <c r="AX2209" s="228"/>
      <c r="AY2209" s="228"/>
      <c r="AZ2209" s="228"/>
    </row>
    <row r="2210" spans="32:52" x14ac:dyDescent="0.2">
      <c r="AF2210" s="228"/>
      <c r="AG2210" s="228"/>
      <c r="AH2210" s="228"/>
      <c r="AI2210" s="228"/>
      <c r="AJ2210" s="228"/>
      <c r="AK2210" s="245"/>
      <c r="AL2210" s="246"/>
      <c r="AS2210" s="228"/>
      <c r="AT2210" s="228"/>
      <c r="AU2210" s="228"/>
      <c r="AV2210" s="228"/>
      <c r="AW2210" s="228"/>
      <c r="AX2210" s="228"/>
      <c r="AY2210" s="228"/>
      <c r="AZ2210" s="228"/>
    </row>
    <row r="2211" spans="32:52" x14ac:dyDescent="0.2">
      <c r="AF2211" s="228"/>
      <c r="AG2211" s="228"/>
      <c r="AH2211" s="228"/>
      <c r="AI2211" s="228"/>
      <c r="AJ2211" s="228"/>
      <c r="AK2211" s="245"/>
      <c r="AL2211" s="246"/>
      <c r="AS2211" s="228"/>
      <c r="AT2211" s="228"/>
      <c r="AU2211" s="228"/>
      <c r="AV2211" s="228"/>
      <c r="AW2211" s="228"/>
      <c r="AX2211" s="228"/>
      <c r="AY2211" s="228"/>
      <c r="AZ2211" s="228"/>
    </row>
    <row r="2212" spans="32:52" x14ac:dyDescent="0.2">
      <c r="AF2212" s="228"/>
      <c r="AG2212" s="228"/>
      <c r="AH2212" s="228"/>
      <c r="AI2212" s="228"/>
      <c r="AJ2212" s="228"/>
      <c r="AK2212" s="245"/>
      <c r="AL2212" s="246"/>
      <c r="AS2212" s="228"/>
      <c r="AT2212" s="228"/>
      <c r="AU2212" s="228"/>
      <c r="AV2212" s="228"/>
      <c r="AW2212" s="228"/>
      <c r="AX2212" s="228"/>
      <c r="AY2212" s="228"/>
      <c r="AZ2212" s="228"/>
    </row>
    <row r="2213" spans="32:52" x14ac:dyDescent="0.2">
      <c r="AF2213" s="228"/>
      <c r="AG2213" s="228"/>
      <c r="AH2213" s="228"/>
      <c r="AI2213" s="228"/>
      <c r="AJ2213" s="228"/>
      <c r="AK2213" s="245"/>
      <c r="AL2213" s="246"/>
      <c r="AS2213" s="228"/>
      <c r="AT2213" s="228"/>
      <c r="AU2213" s="228"/>
      <c r="AV2213" s="228"/>
      <c r="AW2213" s="228"/>
      <c r="AX2213" s="228"/>
      <c r="AY2213" s="228"/>
      <c r="AZ2213" s="228"/>
    </row>
    <row r="2214" spans="32:52" x14ac:dyDescent="0.2">
      <c r="AF2214" s="228"/>
      <c r="AG2214" s="228"/>
      <c r="AH2214" s="228"/>
      <c r="AI2214" s="228"/>
      <c r="AJ2214" s="228"/>
      <c r="AK2214" s="245"/>
      <c r="AL2214" s="246"/>
      <c r="AS2214" s="228"/>
      <c r="AT2214" s="228"/>
      <c r="AU2214" s="228"/>
      <c r="AV2214" s="228"/>
      <c r="AW2214" s="228"/>
      <c r="AX2214" s="228"/>
      <c r="AY2214" s="228"/>
      <c r="AZ2214" s="228"/>
    </row>
    <row r="2215" spans="32:52" x14ac:dyDescent="0.2">
      <c r="AF2215" s="228"/>
      <c r="AG2215" s="228"/>
      <c r="AH2215" s="228"/>
      <c r="AI2215" s="228"/>
      <c r="AJ2215" s="228"/>
      <c r="AK2215" s="245"/>
      <c r="AL2215" s="246"/>
      <c r="AS2215" s="228"/>
      <c r="AT2215" s="228"/>
      <c r="AU2215" s="228"/>
      <c r="AV2215" s="228"/>
      <c r="AW2215" s="228"/>
      <c r="AX2215" s="228"/>
      <c r="AY2215" s="228"/>
      <c r="AZ2215" s="228"/>
    </row>
    <row r="2216" spans="32:52" x14ac:dyDescent="0.2">
      <c r="AF2216" s="228"/>
      <c r="AG2216" s="228"/>
      <c r="AH2216" s="228"/>
      <c r="AI2216" s="228"/>
      <c r="AJ2216" s="228"/>
      <c r="AK2216" s="245"/>
      <c r="AL2216" s="246"/>
      <c r="AS2216" s="228"/>
      <c r="AT2216" s="228"/>
      <c r="AU2216" s="228"/>
      <c r="AV2216" s="228"/>
      <c r="AW2216" s="228"/>
      <c r="AX2216" s="228"/>
      <c r="AY2216" s="228"/>
      <c r="AZ2216" s="228"/>
    </row>
    <row r="2217" spans="32:52" x14ac:dyDescent="0.2">
      <c r="AF2217" s="228"/>
      <c r="AG2217" s="228"/>
      <c r="AH2217" s="228"/>
      <c r="AI2217" s="228"/>
      <c r="AJ2217" s="228"/>
      <c r="AK2217" s="245"/>
      <c r="AL2217" s="246"/>
      <c r="AS2217" s="228"/>
      <c r="AT2217" s="228"/>
      <c r="AU2217" s="228"/>
      <c r="AV2217" s="228"/>
      <c r="AW2217" s="228"/>
      <c r="AX2217" s="228"/>
      <c r="AY2217" s="228"/>
      <c r="AZ2217" s="228"/>
    </row>
    <row r="2218" spans="32:52" x14ac:dyDescent="0.2">
      <c r="AF2218" s="228"/>
      <c r="AG2218" s="228"/>
      <c r="AH2218" s="228"/>
      <c r="AI2218" s="228"/>
      <c r="AJ2218" s="228"/>
      <c r="AK2218" s="245"/>
      <c r="AL2218" s="246"/>
      <c r="AS2218" s="228"/>
      <c r="AT2218" s="228"/>
      <c r="AU2218" s="228"/>
      <c r="AV2218" s="228"/>
      <c r="AW2218" s="228"/>
      <c r="AX2218" s="228"/>
      <c r="AY2218" s="228"/>
      <c r="AZ2218" s="228"/>
    </row>
    <row r="2219" spans="32:52" x14ac:dyDescent="0.2">
      <c r="AF2219" s="228"/>
      <c r="AG2219" s="228"/>
      <c r="AH2219" s="228"/>
      <c r="AI2219" s="228"/>
      <c r="AJ2219" s="228"/>
      <c r="AK2219" s="245"/>
      <c r="AL2219" s="246"/>
      <c r="AS2219" s="228"/>
      <c r="AT2219" s="228"/>
      <c r="AU2219" s="228"/>
      <c r="AV2219" s="228"/>
      <c r="AW2219" s="228"/>
      <c r="AX2219" s="228"/>
      <c r="AY2219" s="228"/>
      <c r="AZ2219" s="228"/>
    </row>
    <row r="2220" spans="32:52" x14ac:dyDescent="0.2">
      <c r="AF2220" s="228"/>
      <c r="AG2220" s="228"/>
      <c r="AH2220" s="228"/>
      <c r="AI2220" s="228"/>
      <c r="AJ2220" s="228"/>
      <c r="AK2220" s="245"/>
      <c r="AL2220" s="246"/>
      <c r="AS2220" s="228"/>
      <c r="AT2220" s="228"/>
      <c r="AU2220" s="228"/>
      <c r="AV2220" s="228"/>
      <c r="AW2220" s="228"/>
      <c r="AX2220" s="228"/>
      <c r="AY2220" s="228"/>
      <c r="AZ2220" s="228"/>
    </row>
    <row r="2221" spans="32:52" x14ac:dyDescent="0.2">
      <c r="AF2221" s="228"/>
      <c r="AG2221" s="228"/>
      <c r="AH2221" s="228"/>
      <c r="AI2221" s="228"/>
      <c r="AJ2221" s="228"/>
      <c r="AK2221" s="245"/>
      <c r="AL2221" s="246"/>
      <c r="AS2221" s="228"/>
      <c r="AT2221" s="228"/>
      <c r="AU2221" s="228"/>
      <c r="AV2221" s="228"/>
      <c r="AW2221" s="228"/>
      <c r="AX2221" s="228"/>
      <c r="AY2221" s="228"/>
      <c r="AZ2221" s="228"/>
    </row>
    <row r="2222" spans="32:52" x14ac:dyDescent="0.2">
      <c r="AF2222" s="228"/>
      <c r="AG2222" s="228"/>
      <c r="AH2222" s="228"/>
      <c r="AI2222" s="228"/>
      <c r="AJ2222" s="228"/>
      <c r="AK2222" s="245"/>
      <c r="AL2222" s="246"/>
      <c r="AS2222" s="228"/>
      <c r="AT2222" s="228"/>
      <c r="AU2222" s="228"/>
      <c r="AV2222" s="228"/>
      <c r="AW2222" s="228"/>
      <c r="AX2222" s="228"/>
      <c r="AY2222" s="228"/>
      <c r="AZ2222" s="228"/>
    </row>
    <row r="2223" spans="32:52" x14ac:dyDescent="0.2">
      <c r="AF2223" s="228"/>
      <c r="AG2223" s="228"/>
      <c r="AH2223" s="228"/>
      <c r="AI2223" s="228"/>
      <c r="AJ2223" s="228"/>
      <c r="AK2223" s="245"/>
      <c r="AL2223" s="246"/>
      <c r="AS2223" s="228"/>
      <c r="AT2223" s="228"/>
      <c r="AU2223" s="228"/>
      <c r="AV2223" s="228"/>
      <c r="AW2223" s="228"/>
      <c r="AX2223" s="228"/>
      <c r="AY2223" s="228"/>
      <c r="AZ2223" s="228"/>
    </row>
    <row r="2224" spans="32:52" x14ac:dyDescent="0.2">
      <c r="AF2224" s="228"/>
      <c r="AG2224" s="228"/>
      <c r="AH2224" s="228"/>
      <c r="AI2224" s="228"/>
      <c r="AJ2224" s="228"/>
      <c r="AK2224" s="245"/>
      <c r="AL2224" s="246"/>
      <c r="AS2224" s="228"/>
      <c r="AT2224" s="228"/>
      <c r="AU2224" s="228"/>
      <c r="AV2224" s="228"/>
      <c r="AW2224" s="228"/>
      <c r="AX2224" s="228"/>
      <c r="AY2224" s="228"/>
      <c r="AZ2224" s="228"/>
    </row>
    <row r="2225" spans="32:52" x14ac:dyDescent="0.2">
      <c r="AF2225" s="228"/>
      <c r="AG2225" s="228"/>
      <c r="AH2225" s="228"/>
      <c r="AI2225" s="228"/>
      <c r="AJ2225" s="228"/>
      <c r="AK2225" s="245"/>
      <c r="AL2225" s="246"/>
      <c r="AS2225" s="228"/>
      <c r="AT2225" s="228"/>
      <c r="AU2225" s="228"/>
      <c r="AV2225" s="228"/>
      <c r="AW2225" s="228"/>
      <c r="AX2225" s="228"/>
      <c r="AY2225" s="228"/>
      <c r="AZ2225" s="228"/>
    </row>
    <row r="2226" spans="32:52" x14ac:dyDescent="0.2">
      <c r="AF2226" s="228"/>
      <c r="AG2226" s="228"/>
      <c r="AH2226" s="228"/>
      <c r="AI2226" s="228"/>
      <c r="AJ2226" s="228"/>
      <c r="AK2226" s="245"/>
      <c r="AL2226" s="246"/>
      <c r="AS2226" s="228"/>
      <c r="AT2226" s="228"/>
      <c r="AU2226" s="228"/>
      <c r="AV2226" s="228"/>
      <c r="AW2226" s="228"/>
      <c r="AX2226" s="228"/>
      <c r="AY2226" s="228"/>
      <c r="AZ2226" s="228"/>
    </row>
    <row r="2227" spans="32:52" x14ac:dyDescent="0.2">
      <c r="AF2227" s="228"/>
      <c r="AG2227" s="228"/>
      <c r="AH2227" s="228"/>
      <c r="AI2227" s="228"/>
      <c r="AJ2227" s="228"/>
      <c r="AK2227" s="245"/>
      <c r="AL2227" s="246"/>
      <c r="AS2227" s="228"/>
      <c r="AT2227" s="228"/>
      <c r="AU2227" s="228"/>
      <c r="AV2227" s="228"/>
      <c r="AW2227" s="228"/>
      <c r="AX2227" s="228"/>
      <c r="AY2227" s="228"/>
      <c r="AZ2227" s="228"/>
    </row>
    <row r="2228" spans="32:52" x14ac:dyDescent="0.2">
      <c r="AF2228" s="228"/>
      <c r="AG2228" s="228"/>
      <c r="AH2228" s="228"/>
      <c r="AI2228" s="228"/>
      <c r="AJ2228" s="228"/>
      <c r="AK2228" s="245"/>
      <c r="AL2228" s="246"/>
      <c r="AS2228" s="228"/>
      <c r="AT2228" s="228"/>
      <c r="AU2228" s="228"/>
      <c r="AV2228" s="228"/>
      <c r="AW2228" s="228"/>
      <c r="AX2228" s="228"/>
      <c r="AY2228" s="228"/>
      <c r="AZ2228" s="228"/>
    </row>
    <row r="2229" spans="32:52" x14ac:dyDescent="0.2">
      <c r="AF2229" s="228"/>
      <c r="AG2229" s="228"/>
      <c r="AH2229" s="228"/>
      <c r="AI2229" s="228"/>
      <c r="AJ2229" s="228"/>
      <c r="AK2229" s="245"/>
      <c r="AL2229" s="246"/>
      <c r="AS2229" s="228"/>
      <c r="AT2229" s="228"/>
      <c r="AU2229" s="228"/>
      <c r="AV2229" s="228"/>
      <c r="AW2229" s="228"/>
      <c r="AX2229" s="228"/>
      <c r="AY2229" s="228"/>
      <c r="AZ2229" s="228"/>
    </row>
    <row r="2230" spans="32:52" x14ac:dyDescent="0.2">
      <c r="AF2230" s="228"/>
      <c r="AG2230" s="228"/>
      <c r="AH2230" s="228"/>
      <c r="AI2230" s="228"/>
      <c r="AJ2230" s="228"/>
      <c r="AK2230" s="245"/>
      <c r="AL2230" s="246"/>
      <c r="AS2230" s="228"/>
      <c r="AT2230" s="228"/>
      <c r="AU2230" s="228"/>
      <c r="AV2230" s="228"/>
      <c r="AW2230" s="228"/>
      <c r="AX2230" s="228"/>
      <c r="AY2230" s="228"/>
      <c r="AZ2230" s="228"/>
    </row>
    <row r="2231" spans="32:52" x14ac:dyDescent="0.2">
      <c r="AF2231" s="228"/>
      <c r="AG2231" s="228"/>
      <c r="AH2231" s="228"/>
      <c r="AI2231" s="228"/>
      <c r="AJ2231" s="228"/>
      <c r="AK2231" s="245"/>
      <c r="AL2231" s="246"/>
      <c r="AS2231" s="228"/>
      <c r="AT2231" s="228"/>
      <c r="AU2231" s="228"/>
      <c r="AV2231" s="228"/>
      <c r="AW2231" s="228"/>
      <c r="AX2231" s="228"/>
      <c r="AY2231" s="228"/>
      <c r="AZ2231" s="228"/>
    </row>
    <row r="2232" spans="32:52" x14ac:dyDescent="0.2">
      <c r="AF2232" s="228"/>
      <c r="AG2232" s="228"/>
      <c r="AH2232" s="228"/>
      <c r="AI2232" s="228"/>
      <c r="AJ2232" s="228"/>
      <c r="AK2232" s="245"/>
      <c r="AL2232" s="246"/>
      <c r="AS2232" s="228"/>
      <c r="AT2232" s="228"/>
      <c r="AU2232" s="228"/>
      <c r="AV2232" s="228"/>
      <c r="AW2232" s="228"/>
      <c r="AX2232" s="228"/>
      <c r="AY2232" s="228"/>
      <c r="AZ2232" s="228"/>
    </row>
    <row r="2233" spans="32:52" x14ac:dyDescent="0.2">
      <c r="AF2233" s="228"/>
      <c r="AG2233" s="228"/>
      <c r="AH2233" s="228"/>
      <c r="AI2233" s="228"/>
      <c r="AJ2233" s="228"/>
      <c r="AK2233" s="245"/>
      <c r="AL2233" s="246"/>
      <c r="AS2233" s="228"/>
      <c r="AT2233" s="228"/>
      <c r="AU2233" s="228"/>
      <c r="AV2233" s="228"/>
      <c r="AW2233" s="228"/>
      <c r="AX2233" s="228"/>
      <c r="AY2233" s="228"/>
      <c r="AZ2233" s="228"/>
    </row>
    <row r="2234" spans="32:52" x14ac:dyDescent="0.2">
      <c r="AF2234" s="228"/>
      <c r="AG2234" s="228"/>
      <c r="AH2234" s="228"/>
      <c r="AI2234" s="228"/>
      <c r="AJ2234" s="228"/>
      <c r="AK2234" s="245"/>
      <c r="AL2234" s="246"/>
      <c r="AS2234" s="228"/>
      <c r="AT2234" s="228"/>
      <c r="AU2234" s="228"/>
      <c r="AV2234" s="228"/>
      <c r="AW2234" s="228"/>
      <c r="AX2234" s="228"/>
      <c r="AY2234" s="228"/>
      <c r="AZ2234" s="228"/>
    </row>
    <row r="2235" spans="32:52" x14ac:dyDescent="0.2">
      <c r="AF2235" s="228"/>
      <c r="AG2235" s="228"/>
      <c r="AH2235" s="228"/>
      <c r="AI2235" s="228"/>
      <c r="AJ2235" s="228"/>
      <c r="AK2235" s="245"/>
      <c r="AL2235" s="246"/>
      <c r="AS2235" s="228"/>
      <c r="AT2235" s="228"/>
      <c r="AU2235" s="228"/>
      <c r="AV2235" s="228"/>
      <c r="AW2235" s="228"/>
      <c r="AX2235" s="228"/>
      <c r="AY2235" s="228"/>
      <c r="AZ2235" s="228"/>
    </row>
    <row r="2236" spans="32:52" x14ac:dyDescent="0.2">
      <c r="AF2236" s="228"/>
      <c r="AG2236" s="228"/>
      <c r="AH2236" s="228"/>
      <c r="AI2236" s="228"/>
      <c r="AJ2236" s="228"/>
      <c r="AK2236" s="245"/>
      <c r="AL2236" s="246"/>
      <c r="AS2236" s="228"/>
      <c r="AT2236" s="228"/>
      <c r="AU2236" s="228"/>
      <c r="AV2236" s="228"/>
      <c r="AW2236" s="228"/>
      <c r="AX2236" s="228"/>
      <c r="AY2236" s="228"/>
      <c r="AZ2236" s="228"/>
    </row>
    <row r="2237" spans="32:52" x14ac:dyDescent="0.2">
      <c r="AF2237" s="228"/>
      <c r="AG2237" s="228"/>
      <c r="AH2237" s="228"/>
      <c r="AI2237" s="228"/>
      <c r="AJ2237" s="228"/>
      <c r="AK2237" s="245"/>
      <c r="AL2237" s="246"/>
      <c r="AS2237" s="228"/>
      <c r="AT2237" s="228"/>
      <c r="AU2237" s="228"/>
      <c r="AV2237" s="228"/>
      <c r="AW2237" s="228"/>
      <c r="AX2237" s="228"/>
      <c r="AY2237" s="228"/>
      <c r="AZ2237" s="228"/>
    </row>
    <row r="2238" spans="32:52" x14ac:dyDescent="0.2">
      <c r="AF2238" s="228"/>
      <c r="AG2238" s="228"/>
      <c r="AH2238" s="228"/>
      <c r="AI2238" s="228"/>
      <c r="AJ2238" s="228"/>
      <c r="AK2238" s="245"/>
      <c r="AL2238" s="246"/>
      <c r="AS2238" s="228"/>
      <c r="AT2238" s="228"/>
      <c r="AU2238" s="228"/>
      <c r="AV2238" s="228"/>
      <c r="AW2238" s="228"/>
      <c r="AX2238" s="228"/>
      <c r="AY2238" s="228"/>
      <c r="AZ2238" s="228"/>
    </row>
    <row r="2239" spans="32:52" x14ac:dyDescent="0.2">
      <c r="AF2239" s="228"/>
      <c r="AG2239" s="228"/>
      <c r="AH2239" s="228"/>
      <c r="AI2239" s="228"/>
      <c r="AJ2239" s="228"/>
      <c r="AK2239" s="245"/>
      <c r="AL2239" s="246"/>
      <c r="AS2239" s="228"/>
      <c r="AT2239" s="228"/>
      <c r="AU2239" s="228"/>
      <c r="AV2239" s="228"/>
      <c r="AW2239" s="228"/>
      <c r="AX2239" s="228"/>
      <c r="AY2239" s="228"/>
      <c r="AZ2239" s="228"/>
    </row>
    <row r="2240" spans="32:52" x14ac:dyDescent="0.2">
      <c r="AF2240" s="228"/>
      <c r="AG2240" s="228"/>
      <c r="AH2240" s="228"/>
      <c r="AI2240" s="228"/>
      <c r="AJ2240" s="228"/>
      <c r="AK2240" s="245"/>
      <c r="AL2240" s="246"/>
      <c r="AS2240" s="228"/>
      <c r="AT2240" s="228"/>
      <c r="AU2240" s="228"/>
      <c r="AV2240" s="228"/>
      <c r="AW2240" s="228"/>
      <c r="AX2240" s="228"/>
      <c r="AY2240" s="228"/>
      <c r="AZ2240" s="228"/>
    </row>
    <row r="2241" spans="32:52" x14ac:dyDescent="0.2">
      <c r="AF2241" s="228"/>
      <c r="AG2241" s="228"/>
      <c r="AH2241" s="228"/>
      <c r="AI2241" s="228"/>
      <c r="AJ2241" s="228"/>
      <c r="AK2241" s="245"/>
      <c r="AL2241" s="246"/>
      <c r="AS2241" s="228"/>
      <c r="AT2241" s="228"/>
      <c r="AU2241" s="228"/>
      <c r="AV2241" s="228"/>
      <c r="AW2241" s="228"/>
      <c r="AX2241" s="228"/>
      <c r="AY2241" s="228"/>
      <c r="AZ2241" s="228"/>
    </row>
    <row r="2242" spans="32:52" x14ac:dyDescent="0.2">
      <c r="AF2242" s="228"/>
      <c r="AG2242" s="228"/>
      <c r="AH2242" s="228"/>
      <c r="AI2242" s="228"/>
      <c r="AJ2242" s="228"/>
      <c r="AK2242" s="245"/>
      <c r="AL2242" s="246"/>
      <c r="AS2242" s="228"/>
      <c r="AT2242" s="228"/>
      <c r="AU2242" s="228"/>
      <c r="AV2242" s="228"/>
      <c r="AW2242" s="228"/>
      <c r="AX2242" s="228"/>
      <c r="AY2242" s="228"/>
      <c r="AZ2242" s="228"/>
    </row>
    <row r="2243" spans="32:52" x14ac:dyDescent="0.2">
      <c r="AF2243" s="228"/>
      <c r="AG2243" s="228"/>
      <c r="AH2243" s="228"/>
      <c r="AI2243" s="228"/>
      <c r="AJ2243" s="228"/>
      <c r="AK2243" s="245"/>
      <c r="AL2243" s="246"/>
      <c r="AS2243" s="228"/>
      <c r="AT2243" s="228"/>
      <c r="AU2243" s="228"/>
      <c r="AV2243" s="228"/>
      <c r="AW2243" s="228"/>
      <c r="AX2243" s="228"/>
      <c r="AY2243" s="228"/>
      <c r="AZ2243" s="228"/>
    </row>
    <row r="2244" spans="32:52" x14ac:dyDescent="0.2">
      <c r="AF2244" s="228"/>
      <c r="AG2244" s="228"/>
      <c r="AH2244" s="228"/>
      <c r="AI2244" s="228"/>
      <c r="AJ2244" s="228"/>
      <c r="AK2244" s="245"/>
      <c r="AL2244" s="246"/>
      <c r="AS2244" s="228"/>
      <c r="AT2244" s="228"/>
      <c r="AU2244" s="228"/>
      <c r="AV2244" s="228"/>
      <c r="AW2244" s="228"/>
      <c r="AX2244" s="228"/>
      <c r="AY2244" s="228"/>
      <c r="AZ2244" s="228"/>
    </row>
    <row r="2245" spans="32:52" x14ac:dyDescent="0.2">
      <c r="AF2245" s="228"/>
      <c r="AG2245" s="228"/>
      <c r="AH2245" s="228"/>
      <c r="AI2245" s="228"/>
      <c r="AJ2245" s="228"/>
      <c r="AK2245" s="245"/>
      <c r="AL2245" s="246"/>
      <c r="AS2245" s="228"/>
      <c r="AT2245" s="228"/>
      <c r="AU2245" s="228"/>
      <c r="AV2245" s="228"/>
      <c r="AW2245" s="228"/>
      <c r="AX2245" s="228"/>
      <c r="AY2245" s="228"/>
      <c r="AZ2245" s="228"/>
    </row>
    <row r="2246" spans="32:52" x14ac:dyDescent="0.2">
      <c r="AF2246" s="228"/>
      <c r="AG2246" s="228"/>
      <c r="AH2246" s="228"/>
      <c r="AI2246" s="228"/>
      <c r="AJ2246" s="228"/>
      <c r="AK2246" s="245"/>
      <c r="AL2246" s="246"/>
      <c r="AS2246" s="228"/>
      <c r="AT2246" s="228"/>
      <c r="AU2246" s="228"/>
      <c r="AV2246" s="228"/>
      <c r="AW2246" s="228"/>
      <c r="AX2246" s="228"/>
      <c r="AY2246" s="228"/>
      <c r="AZ2246" s="228"/>
    </row>
    <row r="2247" spans="32:52" x14ac:dyDescent="0.2">
      <c r="AF2247" s="228"/>
      <c r="AG2247" s="228"/>
      <c r="AH2247" s="228"/>
      <c r="AI2247" s="228"/>
      <c r="AJ2247" s="228"/>
      <c r="AK2247" s="245"/>
      <c r="AL2247" s="246"/>
      <c r="AS2247" s="228"/>
      <c r="AT2247" s="228"/>
      <c r="AU2247" s="228"/>
      <c r="AV2247" s="228"/>
      <c r="AW2247" s="228"/>
      <c r="AX2247" s="228"/>
      <c r="AY2247" s="228"/>
      <c r="AZ2247" s="228"/>
    </row>
    <row r="2248" spans="32:52" x14ac:dyDescent="0.2">
      <c r="AF2248" s="228"/>
      <c r="AG2248" s="228"/>
      <c r="AH2248" s="228"/>
      <c r="AI2248" s="228"/>
      <c r="AJ2248" s="228"/>
      <c r="AK2248" s="245"/>
      <c r="AL2248" s="246"/>
      <c r="AS2248" s="228"/>
      <c r="AT2248" s="228"/>
      <c r="AU2248" s="228"/>
      <c r="AV2248" s="228"/>
      <c r="AW2248" s="228"/>
      <c r="AX2248" s="228"/>
      <c r="AY2248" s="228"/>
      <c r="AZ2248" s="228"/>
    </row>
    <row r="2249" spans="32:52" x14ac:dyDescent="0.2">
      <c r="AF2249" s="228"/>
      <c r="AG2249" s="228"/>
      <c r="AH2249" s="228"/>
      <c r="AI2249" s="228"/>
      <c r="AJ2249" s="228"/>
      <c r="AK2249" s="245"/>
      <c r="AL2249" s="246"/>
      <c r="AS2249" s="228"/>
      <c r="AT2249" s="228"/>
      <c r="AU2249" s="228"/>
      <c r="AV2249" s="228"/>
      <c r="AW2249" s="228"/>
      <c r="AX2249" s="228"/>
      <c r="AY2249" s="228"/>
      <c r="AZ2249" s="228"/>
    </row>
    <row r="2250" spans="32:52" x14ac:dyDescent="0.2">
      <c r="AF2250" s="228"/>
      <c r="AG2250" s="228"/>
      <c r="AH2250" s="228"/>
      <c r="AI2250" s="228"/>
      <c r="AJ2250" s="228"/>
      <c r="AK2250" s="245"/>
      <c r="AL2250" s="246"/>
      <c r="AS2250" s="228"/>
      <c r="AT2250" s="228"/>
      <c r="AU2250" s="228"/>
      <c r="AV2250" s="228"/>
      <c r="AW2250" s="228"/>
      <c r="AX2250" s="228"/>
      <c r="AY2250" s="228"/>
      <c r="AZ2250" s="228"/>
    </row>
    <row r="2251" spans="32:52" x14ac:dyDescent="0.2">
      <c r="AF2251" s="228"/>
      <c r="AG2251" s="228"/>
      <c r="AH2251" s="228"/>
      <c r="AI2251" s="228"/>
      <c r="AJ2251" s="228"/>
      <c r="AK2251" s="245"/>
      <c r="AL2251" s="246"/>
      <c r="AS2251" s="228"/>
      <c r="AT2251" s="228"/>
      <c r="AU2251" s="228"/>
      <c r="AV2251" s="228"/>
      <c r="AW2251" s="228"/>
      <c r="AX2251" s="228"/>
      <c r="AY2251" s="228"/>
      <c r="AZ2251" s="228"/>
    </row>
    <row r="2252" spans="32:52" x14ac:dyDescent="0.2">
      <c r="AF2252" s="228"/>
      <c r="AG2252" s="228"/>
      <c r="AH2252" s="228"/>
      <c r="AI2252" s="228"/>
      <c r="AJ2252" s="228"/>
      <c r="AK2252" s="245"/>
      <c r="AL2252" s="246"/>
      <c r="AS2252" s="228"/>
      <c r="AT2252" s="228"/>
      <c r="AU2252" s="228"/>
      <c r="AV2252" s="228"/>
      <c r="AW2252" s="228"/>
      <c r="AX2252" s="228"/>
      <c r="AY2252" s="228"/>
      <c r="AZ2252" s="228"/>
    </row>
    <row r="2253" spans="32:52" x14ac:dyDescent="0.2">
      <c r="AF2253" s="228"/>
      <c r="AG2253" s="228"/>
      <c r="AH2253" s="228"/>
      <c r="AI2253" s="228"/>
      <c r="AJ2253" s="228"/>
      <c r="AK2253" s="245"/>
      <c r="AL2253" s="246"/>
      <c r="AS2253" s="228"/>
      <c r="AT2253" s="228"/>
      <c r="AU2253" s="228"/>
      <c r="AV2253" s="228"/>
      <c r="AW2253" s="228"/>
      <c r="AX2253" s="228"/>
      <c r="AY2253" s="228"/>
      <c r="AZ2253" s="228"/>
    </row>
    <row r="2254" spans="32:52" x14ac:dyDescent="0.2">
      <c r="AF2254" s="228"/>
      <c r="AG2254" s="228"/>
      <c r="AH2254" s="228"/>
      <c r="AI2254" s="228"/>
      <c r="AJ2254" s="228"/>
      <c r="AK2254" s="245"/>
      <c r="AL2254" s="246"/>
      <c r="AS2254" s="228"/>
      <c r="AT2254" s="228"/>
      <c r="AU2254" s="228"/>
      <c r="AV2254" s="228"/>
      <c r="AW2254" s="228"/>
      <c r="AX2254" s="228"/>
      <c r="AY2254" s="228"/>
      <c r="AZ2254" s="228"/>
    </row>
    <row r="2255" spans="32:52" x14ac:dyDescent="0.2">
      <c r="AF2255" s="228"/>
      <c r="AG2255" s="228"/>
      <c r="AH2255" s="228"/>
      <c r="AI2255" s="228"/>
      <c r="AJ2255" s="228"/>
      <c r="AK2255" s="245"/>
      <c r="AL2255" s="246"/>
      <c r="AS2255" s="228"/>
      <c r="AT2255" s="228"/>
      <c r="AU2255" s="228"/>
      <c r="AV2255" s="228"/>
      <c r="AW2255" s="228"/>
      <c r="AX2255" s="228"/>
      <c r="AY2255" s="228"/>
      <c r="AZ2255" s="228"/>
    </row>
    <row r="2256" spans="32:52" x14ac:dyDescent="0.2">
      <c r="AF2256" s="228"/>
      <c r="AG2256" s="228"/>
      <c r="AH2256" s="228"/>
      <c r="AI2256" s="228"/>
      <c r="AJ2256" s="228"/>
      <c r="AK2256" s="245"/>
      <c r="AL2256" s="246"/>
      <c r="AS2256" s="228"/>
      <c r="AT2256" s="228"/>
      <c r="AU2256" s="228"/>
      <c r="AV2256" s="228"/>
      <c r="AW2256" s="228"/>
      <c r="AX2256" s="228"/>
      <c r="AY2256" s="228"/>
      <c r="AZ2256" s="228"/>
    </row>
    <row r="2257" spans="32:52" x14ac:dyDescent="0.2">
      <c r="AF2257" s="228"/>
      <c r="AG2257" s="228"/>
      <c r="AH2257" s="228"/>
      <c r="AI2257" s="228"/>
      <c r="AJ2257" s="228"/>
      <c r="AK2257" s="245"/>
      <c r="AL2257" s="246"/>
      <c r="AS2257" s="228"/>
      <c r="AT2257" s="228"/>
      <c r="AU2257" s="228"/>
      <c r="AV2257" s="228"/>
      <c r="AW2257" s="228"/>
      <c r="AX2257" s="228"/>
      <c r="AY2257" s="228"/>
      <c r="AZ2257" s="228"/>
    </row>
    <row r="2258" spans="32:52" x14ac:dyDescent="0.2">
      <c r="AF2258" s="228"/>
      <c r="AG2258" s="228"/>
      <c r="AH2258" s="228"/>
      <c r="AI2258" s="228"/>
      <c r="AJ2258" s="228"/>
      <c r="AK2258" s="245"/>
      <c r="AL2258" s="246"/>
      <c r="AS2258" s="228"/>
      <c r="AT2258" s="228"/>
      <c r="AU2258" s="228"/>
      <c r="AV2258" s="228"/>
      <c r="AW2258" s="228"/>
      <c r="AX2258" s="228"/>
      <c r="AY2258" s="228"/>
      <c r="AZ2258" s="228"/>
    </row>
    <row r="2259" spans="32:52" x14ac:dyDescent="0.2">
      <c r="AF2259" s="228"/>
      <c r="AG2259" s="228"/>
      <c r="AH2259" s="228"/>
      <c r="AI2259" s="228"/>
      <c r="AJ2259" s="228"/>
      <c r="AK2259" s="245"/>
      <c r="AL2259" s="246"/>
      <c r="AS2259" s="228"/>
      <c r="AT2259" s="228"/>
      <c r="AU2259" s="228"/>
      <c r="AV2259" s="228"/>
      <c r="AW2259" s="228"/>
      <c r="AX2259" s="228"/>
      <c r="AY2259" s="228"/>
      <c r="AZ2259" s="228"/>
    </row>
    <row r="2260" spans="32:52" x14ac:dyDescent="0.2">
      <c r="AF2260" s="228"/>
      <c r="AG2260" s="228"/>
      <c r="AH2260" s="228"/>
      <c r="AI2260" s="228"/>
      <c r="AJ2260" s="228"/>
      <c r="AK2260" s="245"/>
      <c r="AL2260" s="246"/>
      <c r="AS2260" s="228"/>
      <c r="AT2260" s="228"/>
      <c r="AU2260" s="228"/>
      <c r="AV2260" s="228"/>
      <c r="AW2260" s="228"/>
      <c r="AX2260" s="228"/>
      <c r="AY2260" s="228"/>
      <c r="AZ2260" s="228"/>
    </row>
    <row r="2261" spans="32:52" x14ac:dyDescent="0.2">
      <c r="AF2261" s="228"/>
      <c r="AG2261" s="228"/>
      <c r="AH2261" s="228"/>
      <c r="AI2261" s="228"/>
      <c r="AJ2261" s="228"/>
      <c r="AK2261" s="245"/>
      <c r="AL2261" s="246"/>
      <c r="AS2261" s="228"/>
      <c r="AT2261" s="228"/>
      <c r="AU2261" s="228"/>
      <c r="AV2261" s="228"/>
      <c r="AW2261" s="228"/>
      <c r="AX2261" s="228"/>
      <c r="AY2261" s="228"/>
      <c r="AZ2261" s="228"/>
    </row>
    <row r="2262" spans="32:52" x14ac:dyDescent="0.2">
      <c r="AF2262" s="228"/>
      <c r="AG2262" s="228"/>
      <c r="AH2262" s="228"/>
      <c r="AI2262" s="228"/>
      <c r="AJ2262" s="228"/>
      <c r="AK2262" s="245"/>
      <c r="AL2262" s="246"/>
      <c r="AS2262" s="228"/>
      <c r="AT2262" s="228"/>
      <c r="AU2262" s="228"/>
      <c r="AV2262" s="228"/>
      <c r="AW2262" s="228"/>
      <c r="AX2262" s="228"/>
      <c r="AY2262" s="228"/>
      <c r="AZ2262" s="228"/>
    </row>
    <row r="2263" spans="32:52" x14ac:dyDescent="0.2">
      <c r="AF2263" s="228"/>
      <c r="AG2263" s="228"/>
      <c r="AH2263" s="228"/>
      <c r="AI2263" s="228"/>
      <c r="AJ2263" s="228"/>
      <c r="AK2263" s="245"/>
      <c r="AL2263" s="246"/>
      <c r="AS2263" s="228"/>
      <c r="AT2263" s="228"/>
      <c r="AU2263" s="228"/>
      <c r="AV2263" s="228"/>
      <c r="AW2263" s="228"/>
      <c r="AX2263" s="228"/>
      <c r="AY2263" s="228"/>
      <c r="AZ2263" s="228"/>
    </row>
    <row r="2264" spans="32:52" x14ac:dyDescent="0.2">
      <c r="AF2264" s="228"/>
      <c r="AG2264" s="228"/>
      <c r="AH2264" s="228"/>
      <c r="AI2264" s="228"/>
      <c r="AJ2264" s="228"/>
      <c r="AK2264" s="245"/>
      <c r="AL2264" s="246"/>
      <c r="AS2264" s="228"/>
      <c r="AT2264" s="228"/>
      <c r="AU2264" s="228"/>
      <c r="AV2264" s="228"/>
      <c r="AW2264" s="228"/>
      <c r="AX2264" s="228"/>
      <c r="AY2264" s="228"/>
      <c r="AZ2264" s="228"/>
    </row>
    <row r="2265" spans="32:52" x14ac:dyDescent="0.2">
      <c r="AF2265" s="228"/>
      <c r="AG2265" s="228"/>
      <c r="AH2265" s="228"/>
      <c r="AI2265" s="228"/>
      <c r="AJ2265" s="228"/>
      <c r="AK2265" s="245"/>
      <c r="AL2265" s="246"/>
      <c r="AS2265" s="228"/>
      <c r="AT2265" s="228"/>
      <c r="AU2265" s="228"/>
      <c r="AV2265" s="228"/>
      <c r="AW2265" s="228"/>
      <c r="AX2265" s="228"/>
      <c r="AY2265" s="228"/>
      <c r="AZ2265" s="228"/>
    </row>
    <row r="2266" spans="32:52" x14ac:dyDescent="0.2">
      <c r="AF2266" s="228"/>
      <c r="AG2266" s="228"/>
      <c r="AH2266" s="228"/>
      <c r="AI2266" s="228"/>
      <c r="AJ2266" s="228"/>
      <c r="AK2266" s="245"/>
      <c r="AL2266" s="246"/>
      <c r="AS2266" s="228"/>
      <c r="AT2266" s="228"/>
      <c r="AU2266" s="228"/>
      <c r="AV2266" s="228"/>
      <c r="AW2266" s="228"/>
      <c r="AX2266" s="228"/>
      <c r="AY2266" s="228"/>
      <c r="AZ2266" s="228"/>
    </row>
    <row r="2267" spans="32:52" x14ac:dyDescent="0.2">
      <c r="AF2267" s="228"/>
      <c r="AG2267" s="228"/>
      <c r="AH2267" s="228"/>
      <c r="AI2267" s="228"/>
      <c r="AJ2267" s="228"/>
      <c r="AK2267" s="245"/>
      <c r="AL2267" s="246"/>
      <c r="AS2267" s="228"/>
      <c r="AT2267" s="228"/>
      <c r="AU2267" s="228"/>
      <c r="AV2267" s="228"/>
      <c r="AW2267" s="228"/>
      <c r="AX2267" s="228"/>
      <c r="AY2267" s="228"/>
      <c r="AZ2267" s="228"/>
    </row>
    <row r="2268" spans="32:52" x14ac:dyDescent="0.2">
      <c r="AF2268" s="228"/>
      <c r="AG2268" s="228"/>
      <c r="AH2268" s="228"/>
      <c r="AI2268" s="228"/>
      <c r="AJ2268" s="228"/>
      <c r="AK2268" s="245"/>
      <c r="AL2268" s="246"/>
      <c r="AS2268" s="228"/>
      <c r="AT2268" s="228"/>
      <c r="AU2268" s="228"/>
      <c r="AV2268" s="228"/>
      <c r="AW2268" s="228"/>
      <c r="AX2268" s="228"/>
      <c r="AY2268" s="228"/>
      <c r="AZ2268" s="228"/>
    </row>
    <row r="2269" spans="32:52" x14ac:dyDescent="0.2">
      <c r="AF2269" s="228"/>
      <c r="AG2269" s="228"/>
      <c r="AH2269" s="228"/>
      <c r="AI2269" s="228"/>
      <c r="AJ2269" s="228"/>
      <c r="AK2269" s="245"/>
      <c r="AL2269" s="246"/>
      <c r="AS2269" s="228"/>
      <c r="AT2269" s="228"/>
      <c r="AU2269" s="228"/>
      <c r="AV2269" s="228"/>
      <c r="AW2269" s="228"/>
      <c r="AX2269" s="228"/>
      <c r="AY2269" s="228"/>
      <c r="AZ2269" s="228"/>
    </row>
    <row r="2270" spans="32:52" x14ac:dyDescent="0.2">
      <c r="AF2270" s="228"/>
      <c r="AG2270" s="228"/>
      <c r="AH2270" s="228"/>
      <c r="AI2270" s="228"/>
      <c r="AJ2270" s="228"/>
      <c r="AK2270" s="245"/>
      <c r="AL2270" s="246"/>
      <c r="AS2270" s="228"/>
      <c r="AT2270" s="228"/>
      <c r="AU2270" s="228"/>
      <c r="AV2270" s="228"/>
      <c r="AW2270" s="228"/>
      <c r="AX2270" s="228"/>
      <c r="AY2270" s="228"/>
      <c r="AZ2270" s="228"/>
    </row>
    <row r="2271" spans="32:52" x14ac:dyDescent="0.2">
      <c r="AF2271" s="228"/>
      <c r="AG2271" s="228"/>
      <c r="AH2271" s="228"/>
      <c r="AI2271" s="228"/>
      <c r="AJ2271" s="228"/>
      <c r="AK2271" s="245"/>
      <c r="AL2271" s="246"/>
      <c r="AS2271" s="228"/>
      <c r="AT2271" s="228"/>
      <c r="AU2271" s="228"/>
      <c r="AV2271" s="228"/>
      <c r="AW2271" s="228"/>
      <c r="AX2271" s="228"/>
      <c r="AY2271" s="228"/>
      <c r="AZ2271" s="228"/>
    </row>
    <row r="2272" spans="32:52" x14ac:dyDescent="0.2">
      <c r="AF2272" s="228"/>
      <c r="AG2272" s="228"/>
      <c r="AH2272" s="228"/>
      <c r="AI2272" s="228"/>
      <c r="AJ2272" s="228"/>
      <c r="AK2272" s="245"/>
      <c r="AL2272" s="246"/>
      <c r="AS2272" s="228"/>
      <c r="AT2272" s="228"/>
      <c r="AU2272" s="228"/>
      <c r="AV2272" s="228"/>
      <c r="AW2272" s="228"/>
      <c r="AX2272" s="228"/>
      <c r="AY2272" s="228"/>
      <c r="AZ2272" s="228"/>
    </row>
    <row r="2273" spans="32:52" x14ac:dyDescent="0.2">
      <c r="AF2273" s="228"/>
      <c r="AG2273" s="228"/>
      <c r="AH2273" s="228"/>
      <c r="AI2273" s="228"/>
      <c r="AJ2273" s="228"/>
      <c r="AK2273" s="245"/>
      <c r="AL2273" s="246"/>
      <c r="AS2273" s="228"/>
      <c r="AT2273" s="228"/>
      <c r="AU2273" s="228"/>
      <c r="AV2273" s="228"/>
      <c r="AW2273" s="228"/>
      <c r="AX2273" s="228"/>
      <c r="AY2273" s="228"/>
      <c r="AZ2273" s="228"/>
    </row>
    <row r="2274" spans="32:52" x14ac:dyDescent="0.2">
      <c r="AF2274" s="228"/>
      <c r="AG2274" s="228"/>
      <c r="AH2274" s="228"/>
      <c r="AI2274" s="228"/>
      <c r="AJ2274" s="228"/>
      <c r="AK2274" s="245"/>
      <c r="AL2274" s="246"/>
      <c r="AS2274" s="228"/>
      <c r="AT2274" s="228"/>
      <c r="AU2274" s="228"/>
      <c r="AV2274" s="228"/>
      <c r="AW2274" s="228"/>
      <c r="AX2274" s="228"/>
      <c r="AY2274" s="228"/>
      <c r="AZ2274" s="228"/>
    </row>
    <row r="2275" spans="32:52" x14ac:dyDescent="0.2">
      <c r="AF2275" s="228"/>
      <c r="AG2275" s="228"/>
      <c r="AH2275" s="228"/>
      <c r="AI2275" s="228"/>
      <c r="AJ2275" s="228"/>
      <c r="AK2275" s="245"/>
      <c r="AL2275" s="246"/>
      <c r="AS2275" s="228"/>
      <c r="AT2275" s="228"/>
      <c r="AU2275" s="228"/>
      <c r="AV2275" s="228"/>
      <c r="AW2275" s="228"/>
      <c r="AX2275" s="228"/>
      <c r="AY2275" s="228"/>
      <c r="AZ2275" s="228"/>
    </row>
    <row r="2276" spans="32:52" x14ac:dyDescent="0.2">
      <c r="AF2276" s="228"/>
      <c r="AG2276" s="228"/>
      <c r="AH2276" s="228"/>
      <c r="AI2276" s="228"/>
      <c r="AJ2276" s="228"/>
      <c r="AK2276" s="245"/>
      <c r="AL2276" s="246"/>
      <c r="AS2276" s="228"/>
      <c r="AT2276" s="228"/>
      <c r="AU2276" s="228"/>
      <c r="AV2276" s="228"/>
      <c r="AW2276" s="228"/>
      <c r="AX2276" s="228"/>
      <c r="AY2276" s="228"/>
      <c r="AZ2276" s="228"/>
    </row>
    <row r="2277" spans="32:52" x14ac:dyDescent="0.2">
      <c r="AF2277" s="228"/>
      <c r="AG2277" s="228"/>
      <c r="AH2277" s="228"/>
      <c r="AI2277" s="228"/>
      <c r="AJ2277" s="228"/>
      <c r="AK2277" s="245"/>
      <c r="AL2277" s="246"/>
      <c r="AS2277" s="228"/>
      <c r="AT2277" s="228"/>
      <c r="AU2277" s="228"/>
      <c r="AV2277" s="228"/>
      <c r="AW2277" s="228"/>
      <c r="AX2277" s="228"/>
      <c r="AY2277" s="228"/>
      <c r="AZ2277" s="228"/>
    </row>
    <row r="2278" spans="32:52" x14ac:dyDescent="0.2">
      <c r="AF2278" s="228"/>
      <c r="AG2278" s="228"/>
      <c r="AH2278" s="228"/>
      <c r="AI2278" s="228"/>
      <c r="AJ2278" s="228"/>
      <c r="AK2278" s="245"/>
      <c r="AL2278" s="246"/>
      <c r="AS2278" s="228"/>
      <c r="AT2278" s="228"/>
      <c r="AU2278" s="228"/>
      <c r="AV2278" s="228"/>
      <c r="AW2278" s="228"/>
      <c r="AX2278" s="228"/>
      <c r="AY2278" s="228"/>
      <c r="AZ2278" s="228"/>
    </row>
    <row r="2279" spans="32:52" x14ac:dyDescent="0.2">
      <c r="AF2279" s="228"/>
      <c r="AG2279" s="228"/>
      <c r="AH2279" s="228"/>
      <c r="AI2279" s="228"/>
      <c r="AJ2279" s="228"/>
      <c r="AK2279" s="245"/>
      <c r="AL2279" s="246"/>
      <c r="AS2279" s="228"/>
      <c r="AT2279" s="228"/>
      <c r="AU2279" s="228"/>
      <c r="AV2279" s="228"/>
      <c r="AW2279" s="228"/>
      <c r="AX2279" s="228"/>
      <c r="AY2279" s="228"/>
      <c r="AZ2279" s="228"/>
    </row>
    <row r="2280" spans="32:52" x14ac:dyDescent="0.2">
      <c r="AF2280" s="228"/>
      <c r="AG2280" s="228"/>
      <c r="AH2280" s="228"/>
      <c r="AI2280" s="228"/>
      <c r="AJ2280" s="228"/>
      <c r="AK2280" s="245"/>
      <c r="AL2280" s="246"/>
      <c r="AS2280" s="228"/>
      <c r="AT2280" s="228"/>
      <c r="AU2280" s="228"/>
      <c r="AV2280" s="228"/>
      <c r="AW2280" s="228"/>
      <c r="AX2280" s="228"/>
      <c r="AY2280" s="228"/>
      <c r="AZ2280" s="228"/>
    </row>
    <row r="2281" spans="32:52" x14ac:dyDescent="0.2">
      <c r="AF2281" s="228"/>
      <c r="AG2281" s="228"/>
      <c r="AH2281" s="228"/>
      <c r="AI2281" s="228"/>
      <c r="AJ2281" s="228"/>
      <c r="AK2281" s="245"/>
      <c r="AL2281" s="246"/>
      <c r="AS2281" s="228"/>
      <c r="AT2281" s="228"/>
      <c r="AU2281" s="228"/>
      <c r="AV2281" s="228"/>
      <c r="AW2281" s="228"/>
      <c r="AX2281" s="228"/>
      <c r="AY2281" s="228"/>
      <c r="AZ2281" s="228"/>
    </row>
    <row r="2282" spans="32:52" x14ac:dyDescent="0.2">
      <c r="AF2282" s="228"/>
      <c r="AG2282" s="228"/>
      <c r="AH2282" s="228"/>
      <c r="AI2282" s="228"/>
      <c r="AJ2282" s="228"/>
      <c r="AK2282" s="245"/>
      <c r="AL2282" s="246"/>
      <c r="AS2282" s="228"/>
      <c r="AT2282" s="228"/>
      <c r="AU2282" s="228"/>
      <c r="AV2282" s="228"/>
      <c r="AW2282" s="228"/>
      <c r="AX2282" s="228"/>
      <c r="AY2282" s="228"/>
      <c r="AZ2282" s="228"/>
    </row>
    <row r="2283" spans="32:52" x14ac:dyDescent="0.2">
      <c r="AF2283" s="228"/>
      <c r="AG2283" s="228"/>
      <c r="AH2283" s="228"/>
      <c r="AI2283" s="228"/>
      <c r="AJ2283" s="228"/>
      <c r="AK2283" s="245"/>
      <c r="AL2283" s="246"/>
      <c r="AS2283" s="228"/>
      <c r="AT2283" s="228"/>
      <c r="AU2283" s="228"/>
      <c r="AV2283" s="228"/>
      <c r="AW2283" s="228"/>
      <c r="AX2283" s="228"/>
      <c r="AY2283" s="228"/>
      <c r="AZ2283" s="228"/>
    </row>
    <row r="2284" spans="32:52" x14ac:dyDescent="0.2">
      <c r="AF2284" s="228"/>
      <c r="AG2284" s="228"/>
      <c r="AH2284" s="228"/>
      <c r="AI2284" s="228"/>
      <c r="AJ2284" s="228"/>
      <c r="AK2284" s="245"/>
      <c r="AL2284" s="246"/>
      <c r="AS2284" s="228"/>
      <c r="AT2284" s="228"/>
      <c r="AU2284" s="228"/>
      <c r="AV2284" s="228"/>
      <c r="AW2284" s="228"/>
      <c r="AX2284" s="228"/>
      <c r="AY2284" s="228"/>
      <c r="AZ2284" s="228"/>
    </row>
    <row r="2285" spans="32:52" x14ac:dyDescent="0.2">
      <c r="AF2285" s="228"/>
      <c r="AG2285" s="228"/>
      <c r="AH2285" s="228"/>
      <c r="AI2285" s="228"/>
      <c r="AJ2285" s="228"/>
      <c r="AK2285" s="245"/>
      <c r="AL2285" s="246"/>
      <c r="AS2285" s="228"/>
      <c r="AT2285" s="228"/>
      <c r="AU2285" s="228"/>
      <c r="AV2285" s="228"/>
      <c r="AW2285" s="228"/>
      <c r="AX2285" s="228"/>
      <c r="AY2285" s="228"/>
      <c r="AZ2285" s="228"/>
    </row>
    <row r="2286" spans="32:52" x14ac:dyDescent="0.2">
      <c r="AF2286" s="228"/>
      <c r="AG2286" s="228"/>
      <c r="AH2286" s="228"/>
      <c r="AI2286" s="228"/>
      <c r="AJ2286" s="228"/>
      <c r="AK2286" s="245"/>
      <c r="AL2286" s="246"/>
      <c r="AS2286" s="228"/>
      <c r="AT2286" s="228"/>
      <c r="AU2286" s="228"/>
      <c r="AV2286" s="228"/>
      <c r="AW2286" s="228"/>
      <c r="AX2286" s="228"/>
      <c r="AY2286" s="228"/>
      <c r="AZ2286" s="228"/>
    </row>
    <row r="2287" spans="32:52" x14ac:dyDescent="0.2">
      <c r="AF2287" s="228"/>
      <c r="AG2287" s="228"/>
      <c r="AH2287" s="228"/>
      <c r="AI2287" s="228"/>
      <c r="AJ2287" s="228"/>
      <c r="AK2287" s="245"/>
      <c r="AL2287" s="246"/>
      <c r="AS2287" s="228"/>
      <c r="AT2287" s="228"/>
      <c r="AU2287" s="228"/>
      <c r="AV2287" s="228"/>
      <c r="AW2287" s="228"/>
      <c r="AX2287" s="228"/>
      <c r="AY2287" s="228"/>
      <c r="AZ2287" s="228"/>
    </row>
    <row r="2288" spans="32:52" x14ac:dyDescent="0.2">
      <c r="AF2288" s="228"/>
      <c r="AG2288" s="228"/>
      <c r="AH2288" s="228"/>
      <c r="AI2288" s="228"/>
      <c r="AJ2288" s="228"/>
      <c r="AK2288" s="245"/>
      <c r="AL2288" s="246"/>
      <c r="AS2288" s="228"/>
      <c r="AT2288" s="228"/>
      <c r="AU2288" s="228"/>
      <c r="AV2288" s="228"/>
      <c r="AW2288" s="228"/>
      <c r="AX2288" s="228"/>
      <c r="AY2288" s="228"/>
      <c r="AZ2288" s="228"/>
    </row>
    <row r="2289" spans="32:52" x14ac:dyDescent="0.2">
      <c r="AF2289" s="228"/>
      <c r="AG2289" s="228"/>
      <c r="AH2289" s="228"/>
      <c r="AI2289" s="228"/>
      <c r="AJ2289" s="228"/>
      <c r="AK2289" s="245"/>
      <c r="AL2289" s="246"/>
      <c r="AS2289" s="228"/>
      <c r="AT2289" s="228"/>
      <c r="AU2289" s="228"/>
      <c r="AV2289" s="228"/>
      <c r="AW2289" s="228"/>
      <c r="AX2289" s="228"/>
      <c r="AY2289" s="228"/>
      <c r="AZ2289" s="228"/>
    </row>
    <row r="2290" spans="32:52" x14ac:dyDescent="0.2">
      <c r="AF2290" s="228"/>
      <c r="AG2290" s="228"/>
      <c r="AH2290" s="228"/>
      <c r="AI2290" s="228"/>
      <c r="AJ2290" s="228"/>
      <c r="AK2290" s="245"/>
      <c r="AL2290" s="246"/>
      <c r="AS2290" s="228"/>
      <c r="AT2290" s="228"/>
      <c r="AU2290" s="228"/>
      <c r="AV2290" s="228"/>
      <c r="AW2290" s="228"/>
      <c r="AX2290" s="228"/>
      <c r="AY2290" s="228"/>
      <c r="AZ2290" s="228"/>
    </row>
    <row r="2291" spans="32:52" x14ac:dyDescent="0.2">
      <c r="AF2291" s="228"/>
      <c r="AG2291" s="228"/>
      <c r="AH2291" s="228"/>
      <c r="AI2291" s="228"/>
      <c r="AJ2291" s="228"/>
      <c r="AK2291" s="245"/>
      <c r="AL2291" s="246"/>
      <c r="AS2291" s="228"/>
      <c r="AT2291" s="228"/>
      <c r="AU2291" s="228"/>
      <c r="AV2291" s="228"/>
      <c r="AW2291" s="228"/>
      <c r="AX2291" s="228"/>
      <c r="AY2291" s="228"/>
      <c r="AZ2291" s="228"/>
    </row>
    <row r="2292" spans="32:52" x14ac:dyDescent="0.2">
      <c r="AF2292" s="228"/>
      <c r="AG2292" s="228"/>
      <c r="AH2292" s="228"/>
      <c r="AI2292" s="228"/>
      <c r="AJ2292" s="228"/>
      <c r="AK2292" s="245"/>
      <c r="AL2292" s="246"/>
      <c r="AS2292" s="228"/>
      <c r="AT2292" s="228"/>
      <c r="AU2292" s="228"/>
      <c r="AV2292" s="228"/>
      <c r="AW2292" s="228"/>
      <c r="AX2292" s="228"/>
      <c r="AY2292" s="228"/>
      <c r="AZ2292" s="228"/>
    </row>
    <row r="2293" spans="32:52" x14ac:dyDescent="0.2">
      <c r="AF2293" s="228"/>
      <c r="AG2293" s="228"/>
      <c r="AH2293" s="228"/>
      <c r="AI2293" s="228"/>
      <c r="AJ2293" s="228"/>
      <c r="AK2293" s="245"/>
      <c r="AL2293" s="246"/>
      <c r="AS2293" s="228"/>
      <c r="AT2293" s="228"/>
      <c r="AU2293" s="228"/>
      <c r="AV2293" s="228"/>
      <c r="AW2293" s="228"/>
      <c r="AX2293" s="228"/>
      <c r="AY2293" s="228"/>
      <c r="AZ2293" s="228"/>
    </row>
    <row r="2294" spans="32:52" x14ac:dyDescent="0.2">
      <c r="AF2294" s="228"/>
      <c r="AG2294" s="228"/>
      <c r="AH2294" s="228"/>
      <c r="AI2294" s="228"/>
      <c r="AJ2294" s="228"/>
      <c r="AK2294" s="245"/>
      <c r="AL2294" s="246"/>
      <c r="AS2294" s="228"/>
      <c r="AT2294" s="228"/>
      <c r="AU2294" s="228"/>
      <c r="AV2294" s="228"/>
      <c r="AW2294" s="228"/>
      <c r="AX2294" s="228"/>
      <c r="AY2294" s="228"/>
      <c r="AZ2294" s="228"/>
    </row>
    <row r="2295" spans="32:52" x14ac:dyDescent="0.2">
      <c r="AF2295" s="228"/>
      <c r="AG2295" s="228"/>
      <c r="AH2295" s="228"/>
      <c r="AI2295" s="228"/>
      <c r="AJ2295" s="228"/>
      <c r="AK2295" s="245"/>
      <c r="AL2295" s="246"/>
      <c r="AS2295" s="228"/>
      <c r="AT2295" s="228"/>
      <c r="AU2295" s="228"/>
      <c r="AV2295" s="228"/>
      <c r="AW2295" s="228"/>
      <c r="AX2295" s="228"/>
      <c r="AY2295" s="228"/>
      <c r="AZ2295" s="228"/>
    </row>
    <row r="2296" spans="32:52" x14ac:dyDescent="0.2">
      <c r="AF2296" s="228"/>
      <c r="AG2296" s="228"/>
      <c r="AH2296" s="228"/>
      <c r="AI2296" s="228"/>
      <c r="AJ2296" s="228"/>
      <c r="AK2296" s="245"/>
      <c r="AL2296" s="246"/>
      <c r="AS2296" s="228"/>
      <c r="AT2296" s="228"/>
      <c r="AU2296" s="228"/>
      <c r="AV2296" s="228"/>
      <c r="AW2296" s="228"/>
      <c r="AX2296" s="228"/>
      <c r="AY2296" s="228"/>
      <c r="AZ2296" s="228"/>
    </row>
    <row r="2297" spans="32:52" x14ac:dyDescent="0.2">
      <c r="AF2297" s="228"/>
      <c r="AG2297" s="228"/>
      <c r="AH2297" s="228"/>
      <c r="AI2297" s="228"/>
      <c r="AJ2297" s="228"/>
      <c r="AK2297" s="245"/>
      <c r="AL2297" s="246"/>
      <c r="AS2297" s="228"/>
      <c r="AT2297" s="228"/>
      <c r="AU2297" s="228"/>
      <c r="AV2297" s="228"/>
      <c r="AW2297" s="228"/>
      <c r="AX2297" s="228"/>
      <c r="AY2297" s="228"/>
      <c r="AZ2297" s="228"/>
    </row>
    <row r="2298" spans="32:52" x14ac:dyDescent="0.2">
      <c r="AF2298" s="228"/>
      <c r="AG2298" s="228"/>
      <c r="AH2298" s="228"/>
      <c r="AI2298" s="228"/>
      <c r="AJ2298" s="228"/>
      <c r="AK2298" s="245"/>
      <c r="AL2298" s="246"/>
      <c r="AS2298" s="228"/>
      <c r="AT2298" s="228"/>
      <c r="AU2298" s="228"/>
      <c r="AV2298" s="228"/>
      <c r="AW2298" s="228"/>
      <c r="AX2298" s="228"/>
      <c r="AY2298" s="228"/>
      <c r="AZ2298" s="228"/>
    </row>
    <row r="2299" spans="32:52" x14ac:dyDescent="0.2">
      <c r="AF2299" s="228"/>
      <c r="AG2299" s="228"/>
      <c r="AH2299" s="228"/>
      <c r="AI2299" s="228"/>
      <c r="AJ2299" s="228"/>
      <c r="AK2299" s="245"/>
      <c r="AL2299" s="246"/>
      <c r="AS2299" s="228"/>
      <c r="AT2299" s="228"/>
      <c r="AU2299" s="228"/>
      <c r="AV2299" s="228"/>
      <c r="AW2299" s="228"/>
      <c r="AX2299" s="228"/>
      <c r="AY2299" s="228"/>
      <c r="AZ2299" s="228"/>
    </row>
    <row r="2300" spans="32:52" x14ac:dyDescent="0.2">
      <c r="AF2300" s="228"/>
      <c r="AG2300" s="228"/>
      <c r="AH2300" s="228"/>
      <c r="AI2300" s="228"/>
      <c r="AJ2300" s="228"/>
      <c r="AK2300" s="245"/>
      <c r="AL2300" s="246"/>
      <c r="AS2300" s="228"/>
      <c r="AT2300" s="228"/>
      <c r="AU2300" s="228"/>
      <c r="AV2300" s="228"/>
      <c r="AW2300" s="228"/>
      <c r="AX2300" s="228"/>
      <c r="AY2300" s="228"/>
      <c r="AZ2300" s="228"/>
    </row>
    <row r="2301" spans="32:52" x14ac:dyDescent="0.2">
      <c r="AF2301" s="228"/>
      <c r="AG2301" s="228"/>
      <c r="AH2301" s="228"/>
      <c r="AI2301" s="228"/>
      <c r="AJ2301" s="228"/>
      <c r="AK2301" s="245"/>
      <c r="AL2301" s="246"/>
      <c r="AS2301" s="228"/>
      <c r="AT2301" s="228"/>
      <c r="AU2301" s="228"/>
      <c r="AV2301" s="228"/>
      <c r="AW2301" s="228"/>
      <c r="AX2301" s="228"/>
      <c r="AY2301" s="228"/>
      <c r="AZ2301" s="228"/>
    </row>
    <row r="2302" spans="32:52" x14ac:dyDescent="0.2">
      <c r="AF2302" s="228"/>
      <c r="AG2302" s="228"/>
      <c r="AH2302" s="228"/>
      <c r="AI2302" s="228"/>
      <c r="AJ2302" s="228"/>
      <c r="AK2302" s="245"/>
      <c r="AL2302" s="246"/>
      <c r="AS2302" s="228"/>
      <c r="AT2302" s="228"/>
      <c r="AU2302" s="228"/>
      <c r="AV2302" s="228"/>
      <c r="AW2302" s="228"/>
      <c r="AX2302" s="228"/>
      <c r="AY2302" s="228"/>
      <c r="AZ2302" s="228"/>
    </row>
    <row r="2303" spans="32:52" x14ac:dyDescent="0.2">
      <c r="AF2303" s="228"/>
      <c r="AG2303" s="228"/>
      <c r="AH2303" s="228"/>
      <c r="AI2303" s="228"/>
      <c r="AJ2303" s="228"/>
      <c r="AK2303" s="245"/>
      <c r="AL2303" s="246"/>
      <c r="AS2303" s="228"/>
      <c r="AT2303" s="228"/>
      <c r="AU2303" s="228"/>
      <c r="AV2303" s="228"/>
      <c r="AW2303" s="228"/>
      <c r="AX2303" s="228"/>
      <c r="AY2303" s="228"/>
      <c r="AZ2303" s="228"/>
    </row>
    <row r="2304" spans="32:52" x14ac:dyDescent="0.2">
      <c r="AF2304" s="228"/>
      <c r="AG2304" s="228"/>
      <c r="AH2304" s="228"/>
      <c r="AI2304" s="228"/>
      <c r="AJ2304" s="228"/>
      <c r="AK2304" s="245"/>
      <c r="AL2304" s="246"/>
      <c r="AS2304" s="228"/>
      <c r="AT2304" s="228"/>
      <c r="AU2304" s="228"/>
      <c r="AV2304" s="228"/>
      <c r="AW2304" s="228"/>
      <c r="AX2304" s="228"/>
      <c r="AY2304" s="228"/>
      <c r="AZ2304" s="228"/>
    </row>
    <row r="2305" spans="32:52" x14ac:dyDescent="0.2">
      <c r="AF2305" s="228"/>
      <c r="AG2305" s="228"/>
      <c r="AH2305" s="228"/>
      <c r="AI2305" s="228"/>
      <c r="AJ2305" s="228"/>
      <c r="AK2305" s="245"/>
      <c r="AL2305" s="246"/>
      <c r="AS2305" s="228"/>
      <c r="AT2305" s="228"/>
      <c r="AU2305" s="228"/>
      <c r="AV2305" s="228"/>
      <c r="AW2305" s="228"/>
      <c r="AX2305" s="228"/>
      <c r="AY2305" s="228"/>
      <c r="AZ2305" s="228"/>
    </row>
    <row r="2306" spans="32:52" x14ac:dyDescent="0.2">
      <c r="AF2306" s="228"/>
      <c r="AG2306" s="228"/>
      <c r="AH2306" s="228"/>
      <c r="AI2306" s="228"/>
      <c r="AJ2306" s="228"/>
      <c r="AK2306" s="245"/>
      <c r="AL2306" s="246"/>
      <c r="AS2306" s="228"/>
      <c r="AT2306" s="228"/>
      <c r="AU2306" s="228"/>
      <c r="AV2306" s="228"/>
      <c r="AW2306" s="228"/>
      <c r="AX2306" s="228"/>
      <c r="AY2306" s="228"/>
      <c r="AZ2306" s="228"/>
    </row>
    <row r="2307" spans="32:52" x14ac:dyDescent="0.2">
      <c r="AF2307" s="228"/>
      <c r="AG2307" s="228"/>
      <c r="AH2307" s="228"/>
      <c r="AI2307" s="228"/>
      <c r="AJ2307" s="228"/>
      <c r="AK2307" s="245"/>
      <c r="AL2307" s="246"/>
      <c r="AS2307" s="228"/>
      <c r="AT2307" s="228"/>
      <c r="AU2307" s="228"/>
      <c r="AV2307" s="228"/>
      <c r="AW2307" s="228"/>
      <c r="AX2307" s="228"/>
      <c r="AY2307" s="228"/>
      <c r="AZ2307" s="228"/>
    </row>
    <row r="2308" spans="32:52" x14ac:dyDescent="0.2">
      <c r="AF2308" s="228"/>
      <c r="AG2308" s="228"/>
      <c r="AH2308" s="228"/>
      <c r="AI2308" s="228"/>
      <c r="AJ2308" s="228"/>
      <c r="AK2308" s="245"/>
      <c r="AL2308" s="246"/>
      <c r="AS2308" s="228"/>
      <c r="AT2308" s="228"/>
      <c r="AU2308" s="228"/>
      <c r="AV2308" s="228"/>
      <c r="AW2308" s="228"/>
      <c r="AX2308" s="228"/>
      <c r="AY2308" s="228"/>
      <c r="AZ2308" s="228"/>
    </row>
    <row r="2309" spans="32:52" x14ac:dyDescent="0.2">
      <c r="AF2309" s="228"/>
      <c r="AG2309" s="228"/>
      <c r="AH2309" s="228"/>
      <c r="AI2309" s="228"/>
      <c r="AJ2309" s="228"/>
      <c r="AK2309" s="245"/>
      <c r="AL2309" s="246"/>
      <c r="AS2309" s="228"/>
      <c r="AT2309" s="228"/>
      <c r="AU2309" s="228"/>
      <c r="AV2309" s="228"/>
      <c r="AW2309" s="228"/>
      <c r="AX2309" s="228"/>
      <c r="AY2309" s="228"/>
      <c r="AZ2309" s="228"/>
    </row>
    <row r="2310" spans="32:52" x14ac:dyDescent="0.2">
      <c r="AF2310" s="228"/>
      <c r="AG2310" s="228"/>
      <c r="AH2310" s="228"/>
      <c r="AI2310" s="228"/>
      <c r="AJ2310" s="228"/>
      <c r="AK2310" s="245"/>
      <c r="AL2310" s="246"/>
      <c r="AS2310" s="228"/>
      <c r="AT2310" s="228"/>
      <c r="AU2310" s="228"/>
      <c r="AV2310" s="228"/>
      <c r="AW2310" s="228"/>
      <c r="AX2310" s="228"/>
      <c r="AY2310" s="228"/>
      <c r="AZ2310" s="228"/>
    </row>
    <row r="2311" spans="32:52" x14ac:dyDescent="0.2">
      <c r="AF2311" s="228"/>
      <c r="AG2311" s="228"/>
      <c r="AH2311" s="228"/>
      <c r="AI2311" s="228"/>
      <c r="AJ2311" s="228"/>
      <c r="AK2311" s="245"/>
      <c r="AL2311" s="246"/>
      <c r="AS2311" s="228"/>
      <c r="AT2311" s="228"/>
      <c r="AU2311" s="228"/>
      <c r="AV2311" s="228"/>
      <c r="AW2311" s="228"/>
      <c r="AX2311" s="228"/>
      <c r="AY2311" s="228"/>
      <c r="AZ2311" s="228"/>
    </row>
    <row r="2312" spans="32:52" x14ac:dyDescent="0.2">
      <c r="AF2312" s="228"/>
      <c r="AG2312" s="228"/>
      <c r="AH2312" s="228"/>
      <c r="AI2312" s="228"/>
      <c r="AJ2312" s="228"/>
      <c r="AK2312" s="245"/>
      <c r="AL2312" s="246"/>
      <c r="AS2312" s="228"/>
      <c r="AT2312" s="228"/>
      <c r="AU2312" s="228"/>
      <c r="AV2312" s="228"/>
      <c r="AW2312" s="228"/>
      <c r="AX2312" s="228"/>
      <c r="AY2312" s="228"/>
      <c r="AZ2312" s="228"/>
    </row>
    <row r="2313" spans="32:52" x14ac:dyDescent="0.2">
      <c r="AF2313" s="228"/>
      <c r="AG2313" s="228"/>
      <c r="AH2313" s="228"/>
      <c r="AI2313" s="228"/>
      <c r="AJ2313" s="228"/>
      <c r="AK2313" s="245"/>
      <c r="AL2313" s="246"/>
      <c r="AS2313" s="228"/>
      <c r="AT2313" s="228"/>
      <c r="AU2313" s="228"/>
      <c r="AV2313" s="228"/>
      <c r="AW2313" s="228"/>
      <c r="AX2313" s="228"/>
      <c r="AY2313" s="228"/>
      <c r="AZ2313" s="228"/>
    </row>
    <row r="2314" spans="32:52" x14ac:dyDescent="0.2">
      <c r="AF2314" s="228"/>
      <c r="AG2314" s="228"/>
      <c r="AH2314" s="228"/>
      <c r="AI2314" s="228"/>
      <c r="AJ2314" s="228"/>
      <c r="AK2314" s="245"/>
      <c r="AL2314" s="246"/>
      <c r="AS2314" s="228"/>
      <c r="AT2314" s="228"/>
      <c r="AU2314" s="228"/>
      <c r="AV2314" s="228"/>
      <c r="AW2314" s="228"/>
      <c r="AX2314" s="228"/>
      <c r="AY2314" s="228"/>
      <c r="AZ2314" s="228"/>
    </row>
    <row r="2315" spans="32:52" x14ac:dyDescent="0.2">
      <c r="AF2315" s="228"/>
      <c r="AG2315" s="228"/>
      <c r="AH2315" s="228"/>
      <c r="AI2315" s="228"/>
      <c r="AJ2315" s="228"/>
      <c r="AK2315" s="245"/>
      <c r="AL2315" s="246"/>
      <c r="AS2315" s="228"/>
      <c r="AT2315" s="228"/>
      <c r="AU2315" s="228"/>
      <c r="AV2315" s="228"/>
      <c r="AW2315" s="228"/>
      <c r="AX2315" s="228"/>
      <c r="AY2315" s="228"/>
      <c r="AZ2315" s="228"/>
    </row>
    <row r="2316" spans="32:52" x14ac:dyDescent="0.2">
      <c r="AF2316" s="228"/>
      <c r="AG2316" s="228"/>
      <c r="AH2316" s="228"/>
      <c r="AI2316" s="228"/>
      <c r="AJ2316" s="228"/>
      <c r="AK2316" s="245"/>
      <c r="AL2316" s="246"/>
      <c r="AS2316" s="228"/>
      <c r="AT2316" s="228"/>
      <c r="AU2316" s="228"/>
      <c r="AV2316" s="228"/>
      <c r="AW2316" s="228"/>
      <c r="AX2316" s="228"/>
      <c r="AY2316" s="228"/>
      <c r="AZ2316" s="228"/>
    </row>
    <row r="2317" spans="32:52" x14ac:dyDescent="0.2">
      <c r="AF2317" s="228"/>
      <c r="AG2317" s="228"/>
      <c r="AH2317" s="228"/>
      <c r="AI2317" s="228"/>
      <c r="AJ2317" s="228"/>
      <c r="AK2317" s="245"/>
      <c r="AL2317" s="246"/>
      <c r="AS2317" s="228"/>
      <c r="AT2317" s="228"/>
      <c r="AU2317" s="228"/>
      <c r="AV2317" s="228"/>
      <c r="AW2317" s="228"/>
      <c r="AX2317" s="228"/>
      <c r="AY2317" s="228"/>
      <c r="AZ2317" s="228"/>
    </row>
    <row r="2318" spans="32:52" x14ac:dyDescent="0.2">
      <c r="AF2318" s="228"/>
      <c r="AG2318" s="228"/>
      <c r="AH2318" s="228"/>
      <c r="AI2318" s="228"/>
      <c r="AJ2318" s="228"/>
      <c r="AK2318" s="245"/>
      <c r="AL2318" s="246"/>
      <c r="AS2318" s="228"/>
      <c r="AT2318" s="228"/>
      <c r="AU2318" s="228"/>
      <c r="AV2318" s="228"/>
      <c r="AW2318" s="228"/>
      <c r="AX2318" s="228"/>
      <c r="AY2318" s="228"/>
      <c r="AZ2318" s="228"/>
    </row>
    <row r="2319" spans="32:52" x14ac:dyDescent="0.2">
      <c r="AF2319" s="228"/>
      <c r="AG2319" s="228"/>
      <c r="AH2319" s="228"/>
      <c r="AI2319" s="228"/>
      <c r="AJ2319" s="228"/>
      <c r="AK2319" s="245"/>
      <c r="AL2319" s="246"/>
      <c r="AS2319" s="228"/>
      <c r="AT2319" s="228"/>
      <c r="AU2319" s="228"/>
      <c r="AV2319" s="228"/>
      <c r="AW2319" s="228"/>
      <c r="AX2319" s="228"/>
      <c r="AY2319" s="228"/>
      <c r="AZ2319" s="228"/>
    </row>
    <row r="2320" spans="32:52" x14ac:dyDescent="0.2">
      <c r="AF2320" s="228"/>
      <c r="AG2320" s="228"/>
      <c r="AH2320" s="228"/>
      <c r="AI2320" s="228"/>
      <c r="AJ2320" s="228"/>
      <c r="AK2320" s="245"/>
      <c r="AL2320" s="246"/>
      <c r="AS2320" s="228"/>
      <c r="AT2320" s="228"/>
      <c r="AU2320" s="228"/>
      <c r="AV2320" s="228"/>
      <c r="AW2320" s="228"/>
      <c r="AX2320" s="228"/>
      <c r="AY2320" s="228"/>
      <c r="AZ2320" s="228"/>
    </row>
    <row r="2321" spans="32:52" x14ac:dyDescent="0.2">
      <c r="AF2321" s="228"/>
      <c r="AG2321" s="228"/>
      <c r="AH2321" s="228"/>
      <c r="AI2321" s="228"/>
      <c r="AJ2321" s="228"/>
      <c r="AK2321" s="245"/>
      <c r="AL2321" s="246"/>
      <c r="AS2321" s="228"/>
      <c r="AT2321" s="228"/>
      <c r="AU2321" s="228"/>
      <c r="AV2321" s="228"/>
      <c r="AW2321" s="228"/>
      <c r="AX2321" s="228"/>
      <c r="AY2321" s="228"/>
      <c r="AZ2321" s="228"/>
    </row>
    <row r="2322" spans="32:52" x14ac:dyDescent="0.2">
      <c r="AF2322" s="228"/>
      <c r="AG2322" s="228"/>
      <c r="AH2322" s="228"/>
      <c r="AI2322" s="228"/>
      <c r="AJ2322" s="228"/>
      <c r="AK2322" s="245"/>
      <c r="AL2322" s="246"/>
      <c r="AS2322" s="228"/>
      <c r="AT2322" s="228"/>
      <c r="AU2322" s="228"/>
      <c r="AV2322" s="228"/>
      <c r="AW2322" s="228"/>
      <c r="AX2322" s="228"/>
      <c r="AY2322" s="228"/>
      <c r="AZ2322" s="228"/>
    </row>
    <row r="2323" spans="32:52" x14ac:dyDescent="0.2">
      <c r="AF2323" s="228"/>
      <c r="AG2323" s="228"/>
      <c r="AH2323" s="228"/>
      <c r="AI2323" s="228"/>
      <c r="AJ2323" s="228"/>
      <c r="AK2323" s="245"/>
      <c r="AL2323" s="246"/>
      <c r="AS2323" s="228"/>
      <c r="AT2323" s="228"/>
      <c r="AU2323" s="228"/>
      <c r="AV2323" s="228"/>
      <c r="AW2323" s="228"/>
      <c r="AX2323" s="228"/>
      <c r="AY2323" s="228"/>
      <c r="AZ2323" s="228"/>
    </row>
    <row r="2324" spans="32:52" x14ac:dyDescent="0.2">
      <c r="AF2324" s="228"/>
      <c r="AG2324" s="228"/>
      <c r="AH2324" s="228"/>
      <c r="AI2324" s="228"/>
      <c r="AJ2324" s="228"/>
      <c r="AK2324" s="245"/>
      <c r="AL2324" s="246"/>
      <c r="AS2324" s="228"/>
      <c r="AT2324" s="228"/>
      <c r="AU2324" s="228"/>
      <c r="AV2324" s="228"/>
      <c r="AW2324" s="228"/>
      <c r="AX2324" s="228"/>
      <c r="AY2324" s="228"/>
      <c r="AZ2324" s="228"/>
    </row>
    <row r="2325" spans="32:52" x14ac:dyDescent="0.2">
      <c r="AF2325" s="228"/>
      <c r="AG2325" s="228"/>
      <c r="AH2325" s="228"/>
      <c r="AI2325" s="228"/>
      <c r="AJ2325" s="228"/>
      <c r="AK2325" s="245"/>
      <c r="AL2325" s="246"/>
      <c r="AS2325" s="228"/>
      <c r="AT2325" s="228"/>
      <c r="AU2325" s="228"/>
      <c r="AV2325" s="228"/>
      <c r="AW2325" s="228"/>
      <c r="AX2325" s="228"/>
      <c r="AY2325" s="228"/>
      <c r="AZ2325" s="228"/>
    </row>
    <row r="2326" spans="32:52" x14ac:dyDescent="0.2">
      <c r="AF2326" s="228"/>
      <c r="AG2326" s="228"/>
      <c r="AH2326" s="228"/>
      <c r="AI2326" s="228"/>
      <c r="AJ2326" s="228"/>
      <c r="AK2326" s="245"/>
      <c r="AL2326" s="246"/>
      <c r="AS2326" s="228"/>
      <c r="AT2326" s="228"/>
      <c r="AU2326" s="228"/>
      <c r="AV2326" s="228"/>
      <c r="AW2326" s="228"/>
      <c r="AX2326" s="228"/>
      <c r="AY2326" s="228"/>
      <c r="AZ2326" s="228"/>
    </row>
    <row r="2327" spans="32:52" x14ac:dyDescent="0.2">
      <c r="AF2327" s="228"/>
      <c r="AG2327" s="228"/>
      <c r="AH2327" s="228"/>
      <c r="AI2327" s="228"/>
      <c r="AJ2327" s="228"/>
      <c r="AK2327" s="245"/>
      <c r="AL2327" s="246"/>
      <c r="AS2327" s="228"/>
      <c r="AT2327" s="228"/>
      <c r="AU2327" s="228"/>
      <c r="AV2327" s="228"/>
      <c r="AW2327" s="228"/>
      <c r="AX2327" s="228"/>
      <c r="AY2327" s="228"/>
      <c r="AZ2327" s="228"/>
    </row>
    <row r="2328" spans="32:52" x14ac:dyDescent="0.2">
      <c r="AF2328" s="228"/>
      <c r="AG2328" s="228"/>
      <c r="AH2328" s="228"/>
      <c r="AI2328" s="228"/>
      <c r="AJ2328" s="228"/>
      <c r="AK2328" s="245"/>
      <c r="AL2328" s="246"/>
      <c r="AS2328" s="228"/>
      <c r="AT2328" s="228"/>
      <c r="AU2328" s="228"/>
      <c r="AV2328" s="228"/>
      <c r="AW2328" s="228"/>
      <c r="AX2328" s="228"/>
      <c r="AY2328" s="228"/>
      <c r="AZ2328" s="228"/>
    </row>
    <row r="2329" spans="32:52" x14ac:dyDescent="0.2">
      <c r="AF2329" s="228"/>
      <c r="AG2329" s="228"/>
      <c r="AH2329" s="228"/>
      <c r="AI2329" s="228"/>
      <c r="AJ2329" s="228"/>
      <c r="AK2329" s="245"/>
      <c r="AL2329" s="246"/>
      <c r="AS2329" s="228"/>
      <c r="AT2329" s="228"/>
      <c r="AU2329" s="228"/>
      <c r="AV2329" s="228"/>
      <c r="AW2329" s="228"/>
      <c r="AX2329" s="228"/>
      <c r="AY2329" s="228"/>
      <c r="AZ2329" s="228"/>
    </row>
    <row r="2330" spans="32:52" x14ac:dyDescent="0.2">
      <c r="AF2330" s="228"/>
      <c r="AG2330" s="228"/>
      <c r="AH2330" s="228"/>
      <c r="AI2330" s="228"/>
      <c r="AJ2330" s="228"/>
      <c r="AK2330" s="245"/>
      <c r="AL2330" s="246"/>
      <c r="AS2330" s="228"/>
      <c r="AT2330" s="228"/>
      <c r="AU2330" s="228"/>
      <c r="AV2330" s="228"/>
      <c r="AW2330" s="228"/>
      <c r="AX2330" s="228"/>
      <c r="AY2330" s="228"/>
      <c r="AZ2330" s="228"/>
    </row>
    <row r="2331" spans="32:52" x14ac:dyDescent="0.2">
      <c r="AF2331" s="228"/>
      <c r="AG2331" s="228"/>
      <c r="AH2331" s="228"/>
      <c r="AI2331" s="228"/>
      <c r="AJ2331" s="228"/>
      <c r="AK2331" s="245"/>
      <c r="AL2331" s="246"/>
      <c r="AS2331" s="228"/>
      <c r="AT2331" s="228"/>
      <c r="AU2331" s="228"/>
      <c r="AV2331" s="228"/>
      <c r="AW2331" s="228"/>
      <c r="AX2331" s="228"/>
      <c r="AY2331" s="228"/>
      <c r="AZ2331" s="228"/>
    </row>
    <row r="2332" spans="32:52" x14ac:dyDescent="0.2">
      <c r="AF2332" s="228"/>
      <c r="AG2332" s="228"/>
      <c r="AH2332" s="228"/>
      <c r="AI2332" s="228"/>
      <c r="AJ2332" s="228"/>
      <c r="AK2332" s="245"/>
      <c r="AL2332" s="246"/>
      <c r="AS2332" s="228"/>
      <c r="AT2332" s="228"/>
      <c r="AU2332" s="228"/>
      <c r="AV2332" s="228"/>
      <c r="AW2332" s="228"/>
      <c r="AX2332" s="228"/>
      <c r="AY2332" s="228"/>
      <c r="AZ2332" s="228"/>
    </row>
    <row r="2333" spans="32:52" x14ac:dyDescent="0.2">
      <c r="AF2333" s="228"/>
      <c r="AG2333" s="228"/>
      <c r="AH2333" s="228"/>
      <c r="AI2333" s="228"/>
      <c r="AJ2333" s="228"/>
      <c r="AK2333" s="245"/>
      <c r="AL2333" s="246"/>
      <c r="AS2333" s="228"/>
      <c r="AT2333" s="228"/>
      <c r="AU2333" s="228"/>
      <c r="AV2333" s="228"/>
      <c r="AW2333" s="228"/>
      <c r="AX2333" s="228"/>
      <c r="AY2333" s="228"/>
      <c r="AZ2333" s="228"/>
    </row>
    <row r="2334" spans="32:52" x14ac:dyDescent="0.2">
      <c r="AF2334" s="228"/>
      <c r="AG2334" s="228"/>
      <c r="AH2334" s="228"/>
      <c r="AI2334" s="228"/>
      <c r="AJ2334" s="228"/>
      <c r="AK2334" s="245"/>
      <c r="AL2334" s="246"/>
      <c r="AS2334" s="228"/>
      <c r="AT2334" s="228"/>
      <c r="AU2334" s="228"/>
      <c r="AV2334" s="228"/>
      <c r="AW2334" s="228"/>
      <c r="AX2334" s="228"/>
      <c r="AY2334" s="228"/>
      <c r="AZ2334" s="228"/>
    </row>
    <row r="2335" spans="32:52" x14ac:dyDescent="0.2">
      <c r="AF2335" s="228"/>
      <c r="AG2335" s="228"/>
      <c r="AH2335" s="228"/>
      <c r="AI2335" s="228"/>
      <c r="AJ2335" s="228"/>
      <c r="AK2335" s="245"/>
      <c r="AL2335" s="246"/>
      <c r="AS2335" s="228"/>
      <c r="AT2335" s="228"/>
      <c r="AU2335" s="228"/>
      <c r="AV2335" s="228"/>
      <c r="AW2335" s="228"/>
      <c r="AX2335" s="228"/>
      <c r="AY2335" s="228"/>
      <c r="AZ2335" s="228"/>
    </row>
    <row r="2336" spans="32:52" x14ac:dyDescent="0.2">
      <c r="AF2336" s="228"/>
      <c r="AG2336" s="228"/>
      <c r="AH2336" s="228"/>
      <c r="AI2336" s="228"/>
      <c r="AJ2336" s="228"/>
      <c r="AK2336" s="245"/>
      <c r="AL2336" s="246"/>
      <c r="AS2336" s="228"/>
      <c r="AT2336" s="228"/>
      <c r="AU2336" s="228"/>
      <c r="AV2336" s="228"/>
      <c r="AW2336" s="228"/>
      <c r="AX2336" s="228"/>
      <c r="AY2336" s="228"/>
      <c r="AZ2336" s="228"/>
    </row>
    <row r="2337" spans="32:52" x14ac:dyDescent="0.2">
      <c r="AF2337" s="228"/>
      <c r="AG2337" s="228"/>
      <c r="AH2337" s="228"/>
      <c r="AI2337" s="228"/>
      <c r="AJ2337" s="228"/>
      <c r="AK2337" s="245"/>
      <c r="AL2337" s="246"/>
      <c r="AS2337" s="228"/>
      <c r="AT2337" s="228"/>
      <c r="AU2337" s="228"/>
      <c r="AV2337" s="228"/>
      <c r="AW2337" s="228"/>
      <c r="AX2337" s="228"/>
      <c r="AY2337" s="228"/>
      <c r="AZ2337" s="228"/>
    </row>
    <row r="2338" spans="32:52" x14ac:dyDescent="0.2">
      <c r="AF2338" s="228"/>
      <c r="AG2338" s="228"/>
      <c r="AH2338" s="228"/>
      <c r="AI2338" s="228"/>
      <c r="AJ2338" s="228"/>
      <c r="AK2338" s="245"/>
      <c r="AL2338" s="246"/>
      <c r="AS2338" s="228"/>
      <c r="AT2338" s="228"/>
      <c r="AU2338" s="228"/>
      <c r="AV2338" s="228"/>
      <c r="AW2338" s="228"/>
      <c r="AX2338" s="228"/>
      <c r="AY2338" s="228"/>
      <c r="AZ2338" s="228"/>
    </row>
    <row r="2339" spans="32:52" x14ac:dyDescent="0.2">
      <c r="AF2339" s="228"/>
      <c r="AG2339" s="228"/>
      <c r="AH2339" s="228"/>
      <c r="AI2339" s="228"/>
      <c r="AJ2339" s="228"/>
      <c r="AK2339" s="245"/>
      <c r="AL2339" s="246"/>
      <c r="AS2339" s="228"/>
      <c r="AT2339" s="228"/>
      <c r="AU2339" s="228"/>
      <c r="AV2339" s="228"/>
      <c r="AW2339" s="228"/>
      <c r="AX2339" s="228"/>
      <c r="AY2339" s="228"/>
      <c r="AZ2339" s="228"/>
    </row>
    <row r="2340" spans="32:52" x14ac:dyDescent="0.2">
      <c r="AF2340" s="228"/>
      <c r="AG2340" s="228"/>
      <c r="AH2340" s="228"/>
      <c r="AI2340" s="228"/>
      <c r="AJ2340" s="228"/>
      <c r="AK2340" s="245"/>
      <c r="AL2340" s="246"/>
      <c r="AS2340" s="228"/>
      <c r="AT2340" s="228"/>
      <c r="AU2340" s="228"/>
      <c r="AV2340" s="228"/>
      <c r="AW2340" s="228"/>
      <c r="AX2340" s="228"/>
      <c r="AY2340" s="228"/>
      <c r="AZ2340" s="228"/>
    </row>
    <row r="2341" spans="32:52" x14ac:dyDescent="0.2">
      <c r="AF2341" s="228"/>
      <c r="AG2341" s="228"/>
      <c r="AH2341" s="228"/>
      <c r="AI2341" s="228"/>
      <c r="AJ2341" s="228"/>
      <c r="AK2341" s="245"/>
      <c r="AL2341" s="246"/>
      <c r="AS2341" s="228"/>
      <c r="AT2341" s="228"/>
      <c r="AU2341" s="228"/>
      <c r="AV2341" s="228"/>
      <c r="AW2341" s="228"/>
      <c r="AX2341" s="228"/>
      <c r="AY2341" s="228"/>
      <c r="AZ2341" s="228"/>
    </row>
    <row r="2342" spans="32:52" x14ac:dyDescent="0.2">
      <c r="AF2342" s="228"/>
      <c r="AG2342" s="228"/>
      <c r="AH2342" s="228"/>
      <c r="AI2342" s="228"/>
      <c r="AJ2342" s="228"/>
      <c r="AK2342" s="245"/>
      <c r="AL2342" s="246"/>
      <c r="AS2342" s="228"/>
      <c r="AT2342" s="228"/>
      <c r="AU2342" s="228"/>
      <c r="AV2342" s="228"/>
      <c r="AW2342" s="228"/>
      <c r="AX2342" s="228"/>
      <c r="AY2342" s="228"/>
      <c r="AZ2342" s="228"/>
    </row>
    <row r="2343" spans="32:52" x14ac:dyDescent="0.2">
      <c r="AF2343" s="228"/>
      <c r="AG2343" s="228"/>
      <c r="AH2343" s="228"/>
      <c r="AI2343" s="228"/>
      <c r="AJ2343" s="228"/>
      <c r="AK2343" s="245"/>
      <c r="AL2343" s="246"/>
      <c r="AS2343" s="228"/>
      <c r="AT2343" s="228"/>
      <c r="AU2343" s="228"/>
      <c r="AV2343" s="228"/>
      <c r="AW2343" s="228"/>
      <c r="AX2343" s="228"/>
      <c r="AY2343" s="228"/>
      <c r="AZ2343" s="228"/>
    </row>
    <row r="2344" spans="32:52" x14ac:dyDescent="0.2">
      <c r="AF2344" s="228"/>
      <c r="AG2344" s="228"/>
      <c r="AH2344" s="228"/>
      <c r="AI2344" s="228"/>
      <c r="AJ2344" s="228"/>
      <c r="AK2344" s="245"/>
      <c r="AL2344" s="246"/>
      <c r="AS2344" s="228"/>
      <c r="AT2344" s="228"/>
      <c r="AU2344" s="228"/>
      <c r="AV2344" s="228"/>
      <c r="AW2344" s="228"/>
      <c r="AX2344" s="228"/>
      <c r="AY2344" s="228"/>
      <c r="AZ2344" s="228"/>
    </row>
    <row r="2345" spans="32:52" x14ac:dyDescent="0.2">
      <c r="AF2345" s="228"/>
      <c r="AG2345" s="228"/>
      <c r="AH2345" s="228"/>
      <c r="AI2345" s="228"/>
      <c r="AJ2345" s="228"/>
      <c r="AK2345" s="245"/>
      <c r="AL2345" s="246"/>
      <c r="AS2345" s="228"/>
      <c r="AT2345" s="228"/>
      <c r="AU2345" s="228"/>
      <c r="AV2345" s="228"/>
      <c r="AW2345" s="228"/>
      <c r="AX2345" s="228"/>
      <c r="AY2345" s="228"/>
      <c r="AZ2345" s="228"/>
    </row>
    <row r="2346" spans="32:52" x14ac:dyDescent="0.2">
      <c r="AF2346" s="228"/>
      <c r="AG2346" s="228"/>
      <c r="AH2346" s="228"/>
      <c r="AI2346" s="228"/>
      <c r="AJ2346" s="228"/>
      <c r="AK2346" s="245"/>
      <c r="AL2346" s="246"/>
      <c r="AS2346" s="228"/>
      <c r="AT2346" s="228"/>
      <c r="AU2346" s="228"/>
      <c r="AV2346" s="228"/>
      <c r="AW2346" s="228"/>
      <c r="AX2346" s="228"/>
      <c r="AY2346" s="228"/>
      <c r="AZ2346" s="228"/>
    </row>
    <row r="2347" spans="32:52" x14ac:dyDescent="0.2">
      <c r="AF2347" s="228"/>
      <c r="AG2347" s="228"/>
      <c r="AH2347" s="228"/>
      <c r="AI2347" s="228"/>
      <c r="AJ2347" s="228"/>
      <c r="AK2347" s="245"/>
      <c r="AL2347" s="246"/>
      <c r="AS2347" s="228"/>
      <c r="AT2347" s="228"/>
      <c r="AU2347" s="228"/>
      <c r="AV2347" s="228"/>
      <c r="AW2347" s="228"/>
      <c r="AX2347" s="228"/>
      <c r="AY2347" s="228"/>
      <c r="AZ2347" s="228"/>
    </row>
    <row r="2348" spans="32:52" x14ac:dyDescent="0.2">
      <c r="AF2348" s="228"/>
      <c r="AG2348" s="228"/>
      <c r="AH2348" s="228"/>
      <c r="AI2348" s="228"/>
      <c r="AJ2348" s="228"/>
      <c r="AK2348" s="245"/>
      <c r="AL2348" s="246"/>
      <c r="AS2348" s="228"/>
      <c r="AT2348" s="228"/>
      <c r="AU2348" s="228"/>
      <c r="AV2348" s="228"/>
      <c r="AW2348" s="228"/>
      <c r="AX2348" s="228"/>
      <c r="AY2348" s="228"/>
      <c r="AZ2348" s="228"/>
    </row>
    <row r="2349" spans="32:52" x14ac:dyDescent="0.2">
      <c r="AF2349" s="228"/>
      <c r="AG2349" s="228"/>
      <c r="AH2349" s="228"/>
      <c r="AI2349" s="228"/>
      <c r="AJ2349" s="228"/>
      <c r="AK2349" s="245"/>
      <c r="AL2349" s="246"/>
      <c r="AS2349" s="228"/>
      <c r="AT2349" s="228"/>
      <c r="AU2349" s="228"/>
      <c r="AV2349" s="228"/>
      <c r="AW2349" s="228"/>
      <c r="AX2349" s="228"/>
      <c r="AY2349" s="228"/>
      <c r="AZ2349" s="228"/>
    </row>
    <row r="2350" spans="32:52" x14ac:dyDescent="0.2">
      <c r="AF2350" s="228"/>
      <c r="AG2350" s="228"/>
      <c r="AH2350" s="228"/>
      <c r="AI2350" s="228"/>
      <c r="AJ2350" s="228"/>
      <c r="AK2350" s="245"/>
      <c r="AL2350" s="246"/>
      <c r="AS2350" s="228"/>
      <c r="AT2350" s="228"/>
      <c r="AU2350" s="228"/>
      <c r="AV2350" s="228"/>
      <c r="AW2350" s="228"/>
      <c r="AX2350" s="228"/>
      <c r="AY2350" s="228"/>
      <c r="AZ2350" s="228"/>
    </row>
    <row r="2351" spans="32:52" x14ac:dyDescent="0.2">
      <c r="AF2351" s="228"/>
      <c r="AG2351" s="228"/>
      <c r="AH2351" s="228"/>
      <c r="AI2351" s="228"/>
      <c r="AJ2351" s="228"/>
      <c r="AK2351" s="245"/>
      <c r="AL2351" s="246"/>
      <c r="AS2351" s="228"/>
      <c r="AT2351" s="228"/>
      <c r="AU2351" s="228"/>
      <c r="AV2351" s="228"/>
      <c r="AW2351" s="228"/>
      <c r="AX2351" s="228"/>
      <c r="AY2351" s="228"/>
      <c r="AZ2351" s="228"/>
    </row>
    <row r="2352" spans="32:52" x14ac:dyDescent="0.2">
      <c r="AF2352" s="228"/>
      <c r="AG2352" s="228"/>
      <c r="AH2352" s="228"/>
      <c r="AI2352" s="228"/>
      <c r="AJ2352" s="228"/>
      <c r="AK2352" s="245"/>
      <c r="AL2352" s="246"/>
      <c r="AS2352" s="228"/>
      <c r="AT2352" s="228"/>
      <c r="AU2352" s="228"/>
      <c r="AV2352" s="228"/>
      <c r="AW2352" s="228"/>
      <c r="AX2352" s="228"/>
      <c r="AY2352" s="228"/>
      <c r="AZ2352" s="228"/>
    </row>
    <row r="2353" spans="32:52" x14ac:dyDescent="0.2">
      <c r="AF2353" s="228"/>
      <c r="AG2353" s="228"/>
      <c r="AH2353" s="228"/>
      <c r="AI2353" s="228"/>
      <c r="AJ2353" s="228"/>
      <c r="AK2353" s="245"/>
      <c r="AL2353" s="246"/>
      <c r="AS2353" s="228"/>
      <c r="AT2353" s="228"/>
      <c r="AU2353" s="228"/>
      <c r="AV2353" s="228"/>
      <c r="AW2353" s="228"/>
      <c r="AX2353" s="228"/>
      <c r="AY2353" s="228"/>
      <c r="AZ2353" s="228"/>
    </row>
    <row r="2354" spans="32:52" x14ac:dyDescent="0.2">
      <c r="AF2354" s="228"/>
      <c r="AG2354" s="228"/>
      <c r="AH2354" s="228"/>
      <c r="AI2354" s="228"/>
      <c r="AJ2354" s="228"/>
      <c r="AK2354" s="245"/>
      <c r="AL2354" s="246"/>
      <c r="AS2354" s="228"/>
      <c r="AT2354" s="228"/>
      <c r="AU2354" s="228"/>
      <c r="AV2354" s="228"/>
      <c r="AW2354" s="228"/>
      <c r="AX2354" s="228"/>
      <c r="AY2354" s="228"/>
      <c r="AZ2354" s="228"/>
    </row>
    <row r="2355" spans="32:52" x14ac:dyDescent="0.2">
      <c r="AF2355" s="228"/>
      <c r="AG2355" s="228"/>
      <c r="AH2355" s="228"/>
      <c r="AI2355" s="228"/>
      <c r="AJ2355" s="228"/>
      <c r="AK2355" s="245"/>
      <c r="AL2355" s="246"/>
      <c r="AS2355" s="228"/>
      <c r="AT2355" s="228"/>
      <c r="AU2355" s="228"/>
      <c r="AV2355" s="228"/>
      <c r="AW2355" s="228"/>
      <c r="AX2355" s="228"/>
      <c r="AY2355" s="228"/>
      <c r="AZ2355" s="228"/>
    </row>
    <row r="2356" spans="32:52" x14ac:dyDescent="0.2">
      <c r="AF2356" s="228"/>
      <c r="AG2356" s="228"/>
      <c r="AH2356" s="228"/>
      <c r="AI2356" s="228"/>
      <c r="AJ2356" s="228"/>
      <c r="AK2356" s="245"/>
      <c r="AL2356" s="246"/>
      <c r="AS2356" s="228"/>
      <c r="AT2356" s="228"/>
      <c r="AU2356" s="228"/>
      <c r="AV2356" s="228"/>
      <c r="AW2356" s="228"/>
      <c r="AX2356" s="228"/>
      <c r="AY2356" s="228"/>
      <c r="AZ2356" s="228"/>
    </row>
    <row r="2357" spans="32:52" x14ac:dyDescent="0.2">
      <c r="AF2357" s="228"/>
      <c r="AG2357" s="228"/>
      <c r="AH2357" s="228"/>
      <c r="AI2357" s="228"/>
      <c r="AJ2357" s="228"/>
      <c r="AK2357" s="245"/>
      <c r="AL2357" s="246"/>
      <c r="AS2357" s="228"/>
      <c r="AT2357" s="228"/>
      <c r="AU2357" s="228"/>
      <c r="AV2357" s="228"/>
      <c r="AW2357" s="228"/>
      <c r="AX2357" s="228"/>
      <c r="AY2357" s="228"/>
      <c r="AZ2357" s="228"/>
    </row>
    <row r="2358" spans="32:52" x14ac:dyDescent="0.2">
      <c r="AF2358" s="228"/>
      <c r="AG2358" s="228"/>
      <c r="AH2358" s="228"/>
      <c r="AI2358" s="228"/>
      <c r="AJ2358" s="228"/>
      <c r="AK2358" s="245"/>
      <c r="AL2358" s="246"/>
      <c r="AS2358" s="228"/>
      <c r="AT2358" s="228"/>
      <c r="AU2358" s="228"/>
      <c r="AV2358" s="228"/>
      <c r="AW2358" s="228"/>
      <c r="AX2358" s="228"/>
      <c r="AY2358" s="228"/>
      <c r="AZ2358" s="228"/>
    </row>
    <row r="2359" spans="32:52" x14ac:dyDescent="0.2">
      <c r="AF2359" s="228"/>
      <c r="AG2359" s="228"/>
      <c r="AH2359" s="228"/>
      <c r="AI2359" s="228"/>
      <c r="AJ2359" s="228"/>
      <c r="AK2359" s="245"/>
      <c r="AL2359" s="246"/>
      <c r="AS2359" s="228"/>
      <c r="AT2359" s="228"/>
      <c r="AU2359" s="228"/>
      <c r="AV2359" s="228"/>
      <c r="AW2359" s="228"/>
      <c r="AX2359" s="228"/>
      <c r="AY2359" s="228"/>
      <c r="AZ2359" s="228"/>
    </row>
    <row r="2360" spans="32:52" x14ac:dyDescent="0.2">
      <c r="AF2360" s="228"/>
      <c r="AG2360" s="228"/>
      <c r="AH2360" s="228"/>
      <c r="AI2360" s="228"/>
      <c r="AJ2360" s="228"/>
      <c r="AK2360" s="245"/>
      <c r="AL2360" s="246"/>
      <c r="AS2360" s="228"/>
      <c r="AT2360" s="228"/>
      <c r="AU2360" s="228"/>
      <c r="AV2360" s="228"/>
      <c r="AW2360" s="228"/>
      <c r="AX2360" s="228"/>
      <c r="AY2360" s="228"/>
      <c r="AZ2360" s="228"/>
    </row>
    <row r="2361" spans="32:52" x14ac:dyDescent="0.2">
      <c r="AF2361" s="228"/>
      <c r="AG2361" s="228"/>
      <c r="AH2361" s="228"/>
      <c r="AI2361" s="228"/>
      <c r="AJ2361" s="228"/>
      <c r="AK2361" s="245"/>
      <c r="AL2361" s="246"/>
      <c r="AS2361" s="228"/>
      <c r="AT2361" s="228"/>
      <c r="AU2361" s="228"/>
      <c r="AV2361" s="228"/>
      <c r="AW2361" s="228"/>
      <c r="AX2361" s="228"/>
      <c r="AY2361" s="228"/>
      <c r="AZ2361" s="228"/>
    </row>
    <row r="2362" spans="32:52" x14ac:dyDescent="0.2">
      <c r="AF2362" s="228"/>
      <c r="AG2362" s="228"/>
      <c r="AH2362" s="228"/>
      <c r="AI2362" s="228"/>
      <c r="AJ2362" s="228"/>
      <c r="AK2362" s="245"/>
      <c r="AL2362" s="246"/>
      <c r="AS2362" s="228"/>
      <c r="AT2362" s="228"/>
      <c r="AU2362" s="228"/>
      <c r="AV2362" s="228"/>
      <c r="AW2362" s="228"/>
      <c r="AX2362" s="228"/>
      <c r="AY2362" s="228"/>
      <c r="AZ2362" s="228"/>
    </row>
    <row r="2363" spans="32:52" x14ac:dyDescent="0.2">
      <c r="AF2363" s="228"/>
      <c r="AG2363" s="228"/>
      <c r="AH2363" s="228"/>
      <c r="AI2363" s="228"/>
      <c r="AJ2363" s="228"/>
      <c r="AK2363" s="245"/>
      <c r="AL2363" s="246"/>
      <c r="AS2363" s="228"/>
      <c r="AT2363" s="228"/>
      <c r="AU2363" s="228"/>
      <c r="AV2363" s="228"/>
      <c r="AW2363" s="228"/>
      <c r="AX2363" s="228"/>
      <c r="AY2363" s="228"/>
      <c r="AZ2363" s="228"/>
    </row>
    <row r="2364" spans="32:52" x14ac:dyDescent="0.2">
      <c r="AF2364" s="228"/>
      <c r="AG2364" s="228"/>
      <c r="AH2364" s="228"/>
      <c r="AI2364" s="228"/>
      <c r="AJ2364" s="228"/>
      <c r="AK2364" s="245"/>
      <c r="AL2364" s="246"/>
      <c r="AS2364" s="228"/>
      <c r="AT2364" s="228"/>
      <c r="AU2364" s="228"/>
      <c r="AV2364" s="228"/>
      <c r="AW2364" s="228"/>
      <c r="AX2364" s="228"/>
      <c r="AY2364" s="228"/>
      <c r="AZ2364" s="228"/>
    </row>
    <row r="2365" spans="32:52" x14ac:dyDescent="0.2">
      <c r="AF2365" s="228"/>
      <c r="AG2365" s="228"/>
      <c r="AH2365" s="228"/>
      <c r="AI2365" s="228"/>
      <c r="AJ2365" s="228"/>
      <c r="AK2365" s="245"/>
      <c r="AL2365" s="246"/>
      <c r="AS2365" s="228"/>
      <c r="AT2365" s="228"/>
      <c r="AU2365" s="228"/>
      <c r="AV2365" s="228"/>
      <c r="AW2365" s="228"/>
      <c r="AX2365" s="228"/>
      <c r="AY2365" s="228"/>
      <c r="AZ2365" s="228"/>
    </row>
    <row r="2366" spans="32:52" x14ac:dyDescent="0.2">
      <c r="AF2366" s="228"/>
      <c r="AG2366" s="228"/>
      <c r="AH2366" s="228"/>
      <c r="AI2366" s="228"/>
      <c r="AJ2366" s="228"/>
      <c r="AK2366" s="245"/>
      <c r="AL2366" s="246"/>
      <c r="AS2366" s="228"/>
      <c r="AT2366" s="228"/>
      <c r="AU2366" s="228"/>
      <c r="AV2366" s="228"/>
      <c r="AW2366" s="228"/>
      <c r="AX2366" s="228"/>
      <c r="AY2366" s="228"/>
      <c r="AZ2366" s="228"/>
    </row>
    <row r="2367" spans="32:52" x14ac:dyDescent="0.2">
      <c r="AF2367" s="228"/>
      <c r="AG2367" s="228"/>
      <c r="AH2367" s="228"/>
      <c r="AI2367" s="228"/>
      <c r="AJ2367" s="228"/>
      <c r="AK2367" s="245"/>
      <c r="AL2367" s="246"/>
      <c r="AS2367" s="228"/>
      <c r="AT2367" s="228"/>
      <c r="AU2367" s="228"/>
      <c r="AV2367" s="228"/>
      <c r="AW2367" s="228"/>
      <c r="AX2367" s="228"/>
      <c r="AY2367" s="228"/>
      <c r="AZ2367" s="228"/>
    </row>
    <row r="2368" spans="32:52" x14ac:dyDescent="0.2">
      <c r="AF2368" s="228"/>
      <c r="AG2368" s="228"/>
      <c r="AH2368" s="228"/>
      <c r="AI2368" s="228"/>
      <c r="AJ2368" s="228"/>
      <c r="AK2368" s="245"/>
      <c r="AL2368" s="246"/>
      <c r="AS2368" s="228"/>
      <c r="AT2368" s="228"/>
      <c r="AU2368" s="228"/>
      <c r="AV2368" s="228"/>
      <c r="AW2368" s="228"/>
      <c r="AX2368" s="228"/>
      <c r="AY2368" s="228"/>
      <c r="AZ2368" s="228"/>
    </row>
    <row r="2369" spans="32:52" x14ac:dyDescent="0.2">
      <c r="AF2369" s="228"/>
      <c r="AG2369" s="228"/>
      <c r="AH2369" s="228"/>
      <c r="AI2369" s="228"/>
      <c r="AJ2369" s="228"/>
      <c r="AK2369" s="245"/>
      <c r="AL2369" s="246"/>
      <c r="AS2369" s="228"/>
      <c r="AT2369" s="228"/>
      <c r="AU2369" s="228"/>
      <c r="AV2369" s="228"/>
      <c r="AW2369" s="228"/>
      <c r="AX2369" s="228"/>
      <c r="AY2369" s="228"/>
      <c r="AZ2369" s="228"/>
    </row>
    <row r="2370" spans="32:52" x14ac:dyDescent="0.2">
      <c r="AF2370" s="228"/>
      <c r="AG2370" s="228"/>
      <c r="AH2370" s="228"/>
      <c r="AI2370" s="228"/>
      <c r="AJ2370" s="228"/>
      <c r="AK2370" s="245"/>
      <c r="AL2370" s="246"/>
      <c r="AS2370" s="228"/>
      <c r="AT2370" s="228"/>
      <c r="AU2370" s="228"/>
      <c r="AV2370" s="228"/>
      <c r="AW2370" s="228"/>
      <c r="AX2370" s="228"/>
      <c r="AY2370" s="228"/>
      <c r="AZ2370" s="228"/>
    </row>
    <row r="2371" spans="32:52" x14ac:dyDescent="0.2">
      <c r="AF2371" s="228"/>
      <c r="AG2371" s="228"/>
      <c r="AH2371" s="228"/>
      <c r="AI2371" s="228"/>
      <c r="AJ2371" s="228"/>
      <c r="AK2371" s="245"/>
      <c r="AL2371" s="246"/>
      <c r="AS2371" s="228"/>
      <c r="AT2371" s="228"/>
      <c r="AU2371" s="228"/>
      <c r="AV2371" s="228"/>
      <c r="AW2371" s="228"/>
      <c r="AX2371" s="228"/>
      <c r="AY2371" s="228"/>
      <c r="AZ2371" s="228"/>
    </row>
    <row r="2372" spans="32:52" x14ac:dyDescent="0.2">
      <c r="AF2372" s="228"/>
      <c r="AG2372" s="228"/>
      <c r="AH2372" s="228"/>
      <c r="AI2372" s="228"/>
      <c r="AJ2372" s="228"/>
      <c r="AK2372" s="245"/>
      <c r="AL2372" s="246"/>
      <c r="AS2372" s="228"/>
      <c r="AT2372" s="228"/>
      <c r="AU2372" s="228"/>
      <c r="AV2372" s="228"/>
      <c r="AW2372" s="228"/>
      <c r="AX2372" s="228"/>
      <c r="AY2372" s="228"/>
      <c r="AZ2372" s="228"/>
    </row>
    <row r="2373" spans="32:52" x14ac:dyDescent="0.2">
      <c r="AF2373" s="228"/>
      <c r="AG2373" s="228"/>
      <c r="AH2373" s="228"/>
      <c r="AI2373" s="228"/>
      <c r="AJ2373" s="228"/>
      <c r="AK2373" s="245"/>
      <c r="AL2373" s="246"/>
      <c r="AS2373" s="228"/>
      <c r="AT2373" s="228"/>
      <c r="AU2373" s="228"/>
      <c r="AV2373" s="228"/>
      <c r="AW2373" s="228"/>
      <c r="AX2373" s="228"/>
      <c r="AY2373" s="228"/>
      <c r="AZ2373" s="228"/>
    </row>
    <row r="2374" spans="32:52" x14ac:dyDescent="0.2">
      <c r="AF2374" s="228"/>
      <c r="AG2374" s="228"/>
      <c r="AH2374" s="228"/>
      <c r="AI2374" s="228"/>
      <c r="AJ2374" s="228"/>
      <c r="AK2374" s="245"/>
      <c r="AL2374" s="246"/>
      <c r="AS2374" s="228"/>
      <c r="AT2374" s="228"/>
      <c r="AU2374" s="228"/>
      <c r="AV2374" s="228"/>
      <c r="AW2374" s="228"/>
      <c r="AX2374" s="228"/>
      <c r="AY2374" s="228"/>
      <c r="AZ2374" s="228"/>
    </row>
    <row r="2375" spans="32:52" x14ac:dyDescent="0.2">
      <c r="AF2375" s="228"/>
      <c r="AG2375" s="228"/>
      <c r="AH2375" s="228"/>
      <c r="AI2375" s="228"/>
      <c r="AJ2375" s="228"/>
      <c r="AK2375" s="245"/>
      <c r="AL2375" s="246"/>
      <c r="AS2375" s="228"/>
      <c r="AT2375" s="228"/>
      <c r="AU2375" s="228"/>
      <c r="AV2375" s="228"/>
      <c r="AW2375" s="228"/>
      <c r="AX2375" s="228"/>
      <c r="AY2375" s="228"/>
      <c r="AZ2375" s="228"/>
    </row>
    <row r="2376" spans="32:52" x14ac:dyDescent="0.2">
      <c r="AF2376" s="228"/>
      <c r="AG2376" s="228"/>
      <c r="AH2376" s="228"/>
      <c r="AI2376" s="228"/>
      <c r="AJ2376" s="228"/>
      <c r="AK2376" s="245"/>
      <c r="AL2376" s="246"/>
      <c r="AS2376" s="228"/>
      <c r="AT2376" s="228"/>
      <c r="AU2376" s="228"/>
      <c r="AV2376" s="228"/>
      <c r="AW2376" s="228"/>
      <c r="AX2376" s="228"/>
      <c r="AY2376" s="228"/>
      <c r="AZ2376" s="228"/>
    </row>
    <row r="2377" spans="32:52" x14ac:dyDescent="0.2">
      <c r="AF2377" s="228"/>
      <c r="AG2377" s="228"/>
      <c r="AH2377" s="228"/>
      <c r="AI2377" s="228"/>
      <c r="AJ2377" s="228"/>
      <c r="AK2377" s="245"/>
      <c r="AL2377" s="246"/>
      <c r="AS2377" s="228"/>
      <c r="AT2377" s="228"/>
      <c r="AU2377" s="228"/>
      <c r="AV2377" s="228"/>
      <c r="AW2377" s="228"/>
      <c r="AX2377" s="228"/>
      <c r="AY2377" s="228"/>
      <c r="AZ2377" s="228"/>
    </row>
    <row r="2378" spans="32:52" x14ac:dyDescent="0.2">
      <c r="AF2378" s="228"/>
      <c r="AG2378" s="228"/>
      <c r="AH2378" s="228"/>
      <c r="AI2378" s="228"/>
      <c r="AJ2378" s="228"/>
      <c r="AK2378" s="245"/>
      <c r="AL2378" s="246"/>
      <c r="AS2378" s="228"/>
      <c r="AT2378" s="228"/>
      <c r="AU2378" s="228"/>
      <c r="AV2378" s="228"/>
      <c r="AW2378" s="228"/>
      <c r="AX2378" s="228"/>
      <c r="AY2378" s="228"/>
      <c r="AZ2378" s="228"/>
    </row>
    <row r="2379" spans="32:52" x14ac:dyDescent="0.2">
      <c r="AF2379" s="228"/>
      <c r="AG2379" s="228"/>
      <c r="AH2379" s="228"/>
      <c r="AI2379" s="228"/>
      <c r="AJ2379" s="228"/>
      <c r="AK2379" s="245"/>
      <c r="AL2379" s="246"/>
      <c r="AS2379" s="228"/>
      <c r="AT2379" s="228"/>
      <c r="AU2379" s="228"/>
      <c r="AV2379" s="228"/>
      <c r="AW2379" s="228"/>
      <c r="AX2379" s="228"/>
      <c r="AY2379" s="228"/>
      <c r="AZ2379" s="228"/>
    </row>
    <row r="2380" spans="32:52" x14ac:dyDescent="0.2">
      <c r="AF2380" s="228"/>
      <c r="AG2380" s="228"/>
      <c r="AH2380" s="228"/>
      <c r="AI2380" s="228"/>
      <c r="AJ2380" s="228"/>
      <c r="AK2380" s="245"/>
      <c r="AL2380" s="246"/>
      <c r="AS2380" s="228"/>
      <c r="AT2380" s="228"/>
      <c r="AU2380" s="228"/>
      <c r="AV2380" s="228"/>
      <c r="AW2380" s="228"/>
      <c r="AX2380" s="228"/>
      <c r="AY2380" s="228"/>
      <c r="AZ2380" s="228"/>
    </row>
    <row r="2381" spans="32:52" x14ac:dyDescent="0.2">
      <c r="AF2381" s="228"/>
      <c r="AG2381" s="228"/>
      <c r="AH2381" s="228"/>
      <c r="AI2381" s="228"/>
      <c r="AJ2381" s="228"/>
      <c r="AK2381" s="245"/>
      <c r="AL2381" s="246"/>
      <c r="AS2381" s="228"/>
      <c r="AT2381" s="228"/>
      <c r="AU2381" s="228"/>
      <c r="AV2381" s="228"/>
      <c r="AW2381" s="228"/>
      <c r="AX2381" s="228"/>
      <c r="AY2381" s="228"/>
      <c r="AZ2381" s="228"/>
    </row>
    <row r="2382" spans="32:52" x14ac:dyDescent="0.2">
      <c r="AF2382" s="228"/>
      <c r="AG2382" s="228"/>
      <c r="AH2382" s="228"/>
      <c r="AI2382" s="228"/>
      <c r="AJ2382" s="228"/>
      <c r="AK2382" s="245"/>
      <c r="AL2382" s="246"/>
      <c r="AS2382" s="228"/>
      <c r="AT2382" s="228"/>
      <c r="AU2382" s="228"/>
      <c r="AV2382" s="228"/>
      <c r="AW2382" s="228"/>
      <c r="AX2382" s="228"/>
      <c r="AY2382" s="228"/>
      <c r="AZ2382" s="228"/>
    </row>
    <row r="2383" spans="32:52" x14ac:dyDescent="0.2">
      <c r="AF2383" s="228"/>
      <c r="AG2383" s="228"/>
      <c r="AH2383" s="228"/>
      <c r="AI2383" s="228"/>
      <c r="AJ2383" s="228"/>
      <c r="AK2383" s="245"/>
      <c r="AL2383" s="246"/>
      <c r="AS2383" s="228"/>
      <c r="AT2383" s="228"/>
      <c r="AU2383" s="228"/>
      <c r="AV2383" s="228"/>
      <c r="AW2383" s="228"/>
      <c r="AX2383" s="228"/>
      <c r="AY2383" s="228"/>
      <c r="AZ2383" s="228"/>
    </row>
    <row r="2384" spans="32:52" x14ac:dyDescent="0.2">
      <c r="AF2384" s="228"/>
      <c r="AG2384" s="228"/>
      <c r="AH2384" s="228"/>
      <c r="AI2384" s="228"/>
      <c r="AJ2384" s="228"/>
      <c r="AK2384" s="245"/>
      <c r="AL2384" s="246"/>
      <c r="AS2384" s="228"/>
      <c r="AT2384" s="228"/>
      <c r="AU2384" s="228"/>
      <c r="AV2384" s="228"/>
      <c r="AW2384" s="228"/>
      <c r="AX2384" s="228"/>
      <c r="AY2384" s="228"/>
      <c r="AZ2384" s="228"/>
    </row>
    <row r="2385" spans="32:52" x14ac:dyDescent="0.2">
      <c r="AF2385" s="228"/>
      <c r="AG2385" s="228"/>
      <c r="AH2385" s="228"/>
      <c r="AI2385" s="228"/>
      <c r="AJ2385" s="228"/>
      <c r="AK2385" s="245"/>
      <c r="AL2385" s="246"/>
      <c r="AS2385" s="228"/>
      <c r="AT2385" s="228"/>
      <c r="AU2385" s="228"/>
      <c r="AV2385" s="228"/>
      <c r="AW2385" s="228"/>
      <c r="AX2385" s="228"/>
      <c r="AY2385" s="228"/>
      <c r="AZ2385" s="228"/>
    </row>
    <row r="2386" spans="32:52" x14ac:dyDescent="0.2">
      <c r="AF2386" s="228"/>
      <c r="AG2386" s="228"/>
      <c r="AH2386" s="228"/>
      <c r="AI2386" s="228"/>
      <c r="AJ2386" s="228"/>
      <c r="AK2386" s="245"/>
      <c r="AL2386" s="246"/>
      <c r="AS2386" s="228"/>
      <c r="AT2386" s="228"/>
      <c r="AU2386" s="228"/>
      <c r="AV2386" s="228"/>
      <c r="AW2386" s="228"/>
      <c r="AX2386" s="228"/>
      <c r="AY2386" s="228"/>
      <c r="AZ2386" s="228"/>
    </row>
    <row r="2387" spans="32:52" x14ac:dyDescent="0.2">
      <c r="AF2387" s="228"/>
      <c r="AG2387" s="228"/>
      <c r="AH2387" s="228"/>
      <c r="AI2387" s="228"/>
      <c r="AJ2387" s="228"/>
      <c r="AK2387" s="245"/>
      <c r="AL2387" s="246"/>
      <c r="AS2387" s="228"/>
      <c r="AT2387" s="228"/>
      <c r="AU2387" s="228"/>
      <c r="AV2387" s="228"/>
      <c r="AW2387" s="228"/>
      <c r="AX2387" s="228"/>
      <c r="AY2387" s="228"/>
      <c r="AZ2387" s="228"/>
    </row>
    <row r="2388" spans="32:52" x14ac:dyDescent="0.2">
      <c r="AF2388" s="228"/>
      <c r="AG2388" s="228"/>
      <c r="AH2388" s="228"/>
      <c r="AI2388" s="228"/>
      <c r="AJ2388" s="228"/>
      <c r="AK2388" s="245"/>
      <c r="AL2388" s="246"/>
      <c r="AS2388" s="228"/>
      <c r="AT2388" s="228"/>
      <c r="AU2388" s="228"/>
      <c r="AV2388" s="228"/>
      <c r="AW2388" s="228"/>
      <c r="AX2388" s="228"/>
      <c r="AY2388" s="228"/>
      <c r="AZ2388" s="228"/>
    </row>
    <row r="2389" spans="32:52" x14ac:dyDescent="0.2">
      <c r="AF2389" s="228"/>
      <c r="AG2389" s="228"/>
      <c r="AH2389" s="228"/>
      <c r="AI2389" s="228"/>
      <c r="AJ2389" s="228"/>
      <c r="AK2389" s="245"/>
      <c r="AL2389" s="246"/>
      <c r="AS2389" s="228"/>
      <c r="AT2389" s="228"/>
      <c r="AU2389" s="228"/>
      <c r="AV2389" s="228"/>
      <c r="AW2389" s="228"/>
      <c r="AX2389" s="228"/>
      <c r="AY2389" s="228"/>
      <c r="AZ2389" s="228"/>
    </row>
    <row r="2390" spans="32:52" x14ac:dyDescent="0.2">
      <c r="AF2390" s="228"/>
      <c r="AG2390" s="228"/>
      <c r="AH2390" s="228"/>
      <c r="AI2390" s="228"/>
      <c r="AJ2390" s="228"/>
      <c r="AK2390" s="245"/>
      <c r="AL2390" s="246"/>
      <c r="AS2390" s="228"/>
      <c r="AT2390" s="228"/>
      <c r="AU2390" s="228"/>
      <c r="AV2390" s="228"/>
      <c r="AW2390" s="228"/>
      <c r="AX2390" s="228"/>
      <c r="AY2390" s="228"/>
      <c r="AZ2390" s="228"/>
    </row>
    <row r="2391" spans="32:52" x14ac:dyDescent="0.2">
      <c r="AF2391" s="228"/>
      <c r="AG2391" s="228"/>
      <c r="AH2391" s="228"/>
      <c r="AI2391" s="228"/>
      <c r="AJ2391" s="228"/>
      <c r="AK2391" s="245"/>
      <c r="AL2391" s="246"/>
      <c r="AS2391" s="228"/>
      <c r="AT2391" s="228"/>
      <c r="AU2391" s="228"/>
      <c r="AV2391" s="228"/>
      <c r="AW2391" s="228"/>
      <c r="AX2391" s="228"/>
      <c r="AY2391" s="228"/>
      <c r="AZ2391" s="228"/>
    </row>
    <row r="2392" spans="32:52" x14ac:dyDescent="0.2">
      <c r="AF2392" s="228"/>
      <c r="AG2392" s="228"/>
      <c r="AH2392" s="228"/>
      <c r="AI2392" s="228"/>
      <c r="AJ2392" s="228"/>
      <c r="AK2392" s="245"/>
      <c r="AL2392" s="246"/>
      <c r="AS2392" s="228"/>
      <c r="AT2392" s="228"/>
      <c r="AU2392" s="228"/>
      <c r="AV2392" s="228"/>
      <c r="AW2392" s="228"/>
      <c r="AX2392" s="228"/>
      <c r="AY2392" s="228"/>
      <c r="AZ2392" s="228"/>
    </row>
    <row r="2393" spans="32:52" x14ac:dyDescent="0.2">
      <c r="AF2393" s="228"/>
      <c r="AG2393" s="228"/>
      <c r="AH2393" s="228"/>
      <c r="AI2393" s="228"/>
      <c r="AJ2393" s="228"/>
      <c r="AK2393" s="245"/>
      <c r="AL2393" s="246"/>
      <c r="AS2393" s="228"/>
      <c r="AT2393" s="228"/>
      <c r="AU2393" s="228"/>
      <c r="AV2393" s="228"/>
      <c r="AW2393" s="228"/>
      <c r="AX2393" s="228"/>
      <c r="AY2393" s="228"/>
      <c r="AZ2393" s="228"/>
    </row>
    <row r="2394" spans="32:52" x14ac:dyDescent="0.2">
      <c r="AF2394" s="228"/>
      <c r="AG2394" s="228"/>
      <c r="AH2394" s="228"/>
      <c r="AI2394" s="228"/>
      <c r="AJ2394" s="228"/>
      <c r="AK2394" s="245"/>
      <c r="AL2394" s="246"/>
      <c r="AS2394" s="228"/>
      <c r="AT2394" s="228"/>
      <c r="AU2394" s="228"/>
      <c r="AV2394" s="228"/>
      <c r="AW2394" s="228"/>
      <c r="AX2394" s="228"/>
      <c r="AY2394" s="228"/>
      <c r="AZ2394" s="228"/>
    </row>
    <row r="2395" spans="32:52" x14ac:dyDescent="0.2">
      <c r="AF2395" s="228"/>
      <c r="AG2395" s="228"/>
      <c r="AH2395" s="228"/>
      <c r="AI2395" s="228"/>
      <c r="AJ2395" s="228"/>
      <c r="AK2395" s="245"/>
      <c r="AL2395" s="246"/>
      <c r="AS2395" s="228"/>
      <c r="AT2395" s="228"/>
      <c r="AU2395" s="228"/>
      <c r="AV2395" s="228"/>
      <c r="AW2395" s="228"/>
      <c r="AX2395" s="228"/>
      <c r="AY2395" s="228"/>
      <c r="AZ2395" s="228"/>
    </row>
    <row r="2396" spans="32:52" x14ac:dyDescent="0.2">
      <c r="AF2396" s="228"/>
      <c r="AG2396" s="228"/>
      <c r="AH2396" s="228"/>
      <c r="AI2396" s="228"/>
      <c r="AJ2396" s="228"/>
      <c r="AK2396" s="245"/>
      <c r="AL2396" s="246"/>
      <c r="AS2396" s="228"/>
      <c r="AT2396" s="228"/>
      <c r="AU2396" s="228"/>
      <c r="AV2396" s="228"/>
      <c r="AW2396" s="228"/>
      <c r="AX2396" s="228"/>
      <c r="AY2396" s="228"/>
      <c r="AZ2396" s="228"/>
    </row>
    <row r="2397" spans="32:52" x14ac:dyDescent="0.2">
      <c r="AF2397" s="228"/>
      <c r="AG2397" s="228"/>
      <c r="AH2397" s="228"/>
      <c r="AI2397" s="228"/>
      <c r="AJ2397" s="228"/>
      <c r="AK2397" s="245"/>
      <c r="AL2397" s="246"/>
      <c r="AS2397" s="228"/>
      <c r="AT2397" s="228"/>
      <c r="AU2397" s="228"/>
      <c r="AV2397" s="228"/>
      <c r="AW2397" s="228"/>
      <c r="AX2397" s="228"/>
      <c r="AY2397" s="228"/>
      <c r="AZ2397" s="228"/>
    </row>
    <row r="2398" spans="32:52" x14ac:dyDescent="0.2">
      <c r="AF2398" s="228"/>
      <c r="AG2398" s="228"/>
      <c r="AH2398" s="228"/>
      <c r="AI2398" s="228"/>
      <c r="AJ2398" s="228"/>
      <c r="AK2398" s="245"/>
      <c r="AL2398" s="246"/>
      <c r="AS2398" s="228"/>
      <c r="AT2398" s="228"/>
      <c r="AU2398" s="228"/>
      <c r="AV2398" s="228"/>
      <c r="AW2398" s="228"/>
      <c r="AX2398" s="228"/>
      <c r="AY2398" s="228"/>
      <c r="AZ2398" s="228"/>
    </row>
    <row r="2399" spans="32:52" x14ac:dyDescent="0.2">
      <c r="AF2399" s="228"/>
      <c r="AG2399" s="228"/>
      <c r="AH2399" s="228"/>
      <c r="AI2399" s="228"/>
      <c r="AJ2399" s="228"/>
      <c r="AK2399" s="245"/>
      <c r="AL2399" s="246"/>
      <c r="AS2399" s="228"/>
      <c r="AT2399" s="228"/>
      <c r="AU2399" s="228"/>
      <c r="AV2399" s="228"/>
      <c r="AW2399" s="228"/>
      <c r="AX2399" s="228"/>
      <c r="AY2399" s="228"/>
      <c r="AZ2399" s="228"/>
    </row>
    <row r="2400" spans="32:52" x14ac:dyDescent="0.2">
      <c r="AF2400" s="228"/>
      <c r="AG2400" s="228"/>
      <c r="AH2400" s="228"/>
      <c r="AI2400" s="228"/>
      <c r="AJ2400" s="228"/>
      <c r="AK2400" s="245"/>
      <c r="AL2400" s="246"/>
      <c r="AS2400" s="228"/>
      <c r="AT2400" s="228"/>
      <c r="AU2400" s="228"/>
      <c r="AV2400" s="228"/>
      <c r="AW2400" s="228"/>
      <c r="AX2400" s="228"/>
      <c r="AY2400" s="228"/>
      <c r="AZ2400" s="228"/>
    </row>
    <row r="2401" spans="32:52" x14ac:dyDescent="0.2">
      <c r="AF2401" s="228"/>
      <c r="AG2401" s="228"/>
      <c r="AH2401" s="228"/>
      <c r="AI2401" s="228"/>
      <c r="AJ2401" s="228"/>
      <c r="AK2401" s="245"/>
      <c r="AL2401" s="246"/>
      <c r="AS2401" s="228"/>
      <c r="AT2401" s="228"/>
      <c r="AU2401" s="228"/>
      <c r="AV2401" s="228"/>
      <c r="AW2401" s="228"/>
      <c r="AX2401" s="228"/>
      <c r="AY2401" s="228"/>
      <c r="AZ2401" s="228"/>
    </row>
    <row r="2402" spans="32:52" x14ac:dyDescent="0.2">
      <c r="AF2402" s="228"/>
      <c r="AG2402" s="228"/>
      <c r="AH2402" s="228"/>
      <c r="AI2402" s="228"/>
      <c r="AJ2402" s="228"/>
      <c r="AK2402" s="245"/>
      <c r="AL2402" s="246"/>
      <c r="AS2402" s="228"/>
      <c r="AT2402" s="228"/>
      <c r="AU2402" s="228"/>
      <c r="AV2402" s="228"/>
      <c r="AW2402" s="228"/>
      <c r="AX2402" s="228"/>
      <c r="AY2402" s="228"/>
      <c r="AZ2402" s="228"/>
    </row>
    <row r="2403" spans="32:52" x14ac:dyDescent="0.2">
      <c r="AF2403" s="228"/>
      <c r="AG2403" s="228"/>
      <c r="AH2403" s="228"/>
      <c r="AI2403" s="228"/>
      <c r="AJ2403" s="228"/>
      <c r="AK2403" s="245"/>
      <c r="AL2403" s="246"/>
      <c r="AS2403" s="228"/>
      <c r="AT2403" s="228"/>
      <c r="AU2403" s="228"/>
      <c r="AV2403" s="228"/>
      <c r="AW2403" s="228"/>
      <c r="AX2403" s="228"/>
      <c r="AY2403" s="228"/>
      <c r="AZ2403" s="228"/>
    </row>
    <row r="2404" spans="32:52" x14ac:dyDescent="0.2">
      <c r="AF2404" s="228"/>
      <c r="AG2404" s="228"/>
      <c r="AH2404" s="228"/>
      <c r="AI2404" s="228"/>
      <c r="AJ2404" s="228"/>
      <c r="AK2404" s="245"/>
      <c r="AL2404" s="246"/>
      <c r="AS2404" s="228"/>
      <c r="AT2404" s="228"/>
      <c r="AU2404" s="228"/>
      <c r="AV2404" s="228"/>
      <c r="AW2404" s="228"/>
      <c r="AX2404" s="228"/>
      <c r="AY2404" s="228"/>
      <c r="AZ2404" s="228"/>
    </row>
    <row r="2405" spans="32:52" x14ac:dyDescent="0.2">
      <c r="AF2405" s="228"/>
      <c r="AG2405" s="228"/>
      <c r="AH2405" s="228"/>
      <c r="AI2405" s="228"/>
      <c r="AJ2405" s="228"/>
      <c r="AK2405" s="245"/>
      <c r="AL2405" s="246"/>
      <c r="AS2405" s="228"/>
      <c r="AT2405" s="228"/>
      <c r="AU2405" s="228"/>
      <c r="AV2405" s="228"/>
      <c r="AW2405" s="228"/>
      <c r="AX2405" s="228"/>
      <c r="AY2405" s="228"/>
      <c r="AZ2405" s="228"/>
    </row>
    <row r="2406" spans="32:52" x14ac:dyDescent="0.2">
      <c r="AF2406" s="228"/>
      <c r="AG2406" s="228"/>
      <c r="AH2406" s="228"/>
      <c r="AI2406" s="228"/>
      <c r="AJ2406" s="228"/>
      <c r="AK2406" s="245"/>
      <c r="AL2406" s="246"/>
      <c r="AS2406" s="228"/>
      <c r="AT2406" s="228"/>
      <c r="AU2406" s="228"/>
      <c r="AV2406" s="228"/>
      <c r="AW2406" s="228"/>
      <c r="AX2406" s="228"/>
      <c r="AY2406" s="228"/>
      <c r="AZ2406" s="228"/>
    </row>
    <row r="2407" spans="32:52" x14ac:dyDescent="0.2">
      <c r="AF2407" s="228"/>
      <c r="AG2407" s="228"/>
      <c r="AH2407" s="228"/>
      <c r="AI2407" s="228"/>
      <c r="AJ2407" s="228"/>
      <c r="AK2407" s="245"/>
      <c r="AL2407" s="246"/>
      <c r="AS2407" s="228"/>
      <c r="AT2407" s="228"/>
      <c r="AU2407" s="228"/>
      <c r="AV2407" s="228"/>
      <c r="AW2407" s="228"/>
      <c r="AX2407" s="228"/>
      <c r="AY2407" s="228"/>
      <c r="AZ2407" s="228"/>
    </row>
    <row r="2408" spans="32:52" x14ac:dyDescent="0.2">
      <c r="AF2408" s="228"/>
      <c r="AG2408" s="228"/>
      <c r="AH2408" s="228"/>
      <c r="AI2408" s="228"/>
      <c r="AJ2408" s="228"/>
      <c r="AK2408" s="245"/>
      <c r="AL2408" s="246"/>
      <c r="AS2408" s="228"/>
      <c r="AT2408" s="228"/>
      <c r="AU2408" s="228"/>
      <c r="AV2408" s="228"/>
      <c r="AW2408" s="228"/>
      <c r="AX2408" s="228"/>
      <c r="AY2408" s="228"/>
      <c r="AZ2408" s="228"/>
    </row>
    <row r="2409" spans="32:52" x14ac:dyDescent="0.2">
      <c r="AF2409" s="228"/>
      <c r="AG2409" s="228"/>
      <c r="AH2409" s="228"/>
      <c r="AI2409" s="228"/>
      <c r="AJ2409" s="228"/>
      <c r="AK2409" s="245"/>
      <c r="AL2409" s="246"/>
      <c r="AS2409" s="228"/>
      <c r="AT2409" s="228"/>
      <c r="AU2409" s="228"/>
      <c r="AV2409" s="228"/>
      <c r="AW2409" s="228"/>
      <c r="AX2409" s="228"/>
      <c r="AY2409" s="228"/>
      <c r="AZ2409" s="228"/>
    </row>
    <row r="2410" spans="32:52" x14ac:dyDescent="0.2">
      <c r="AF2410" s="228"/>
      <c r="AG2410" s="228"/>
      <c r="AH2410" s="228"/>
      <c r="AI2410" s="228"/>
      <c r="AJ2410" s="228"/>
      <c r="AK2410" s="245"/>
      <c r="AL2410" s="246"/>
      <c r="AS2410" s="228"/>
      <c r="AT2410" s="228"/>
      <c r="AU2410" s="228"/>
      <c r="AV2410" s="228"/>
      <c r="AW2410" s="228"/>
      <c r="AX2410" s="228"/>
      <c r="AY2410" s="228"/>
      <c r="AZ2410" s="228"/>
    </row>
    <row r="2411" spans="32:52" x14ac:dyDescent="0.2">
      <c r="AF2411" s="228"/>
      <c r="AG2411" s="228"/>
      <c r="AH2411" s="228"/>
      <c r="AI2411" s="228"/>
      <c r="AJ2411" s="228"/>
      <c r="AK2411" s="245"/>
      <c r="AL2411" s="246"/>
      <c r="AS2411" s="228"/>
      <c r="AT2411" s="228"/>
      <c r="AU2411" s="228"/>
      <c r="AV2411" s="228"/>
      <c r="AW2411" s="228"/>
      <c r="AX2411" s="228"/>
      <c r="AY2411" s="228"/>
      <c r="AZ2411" s="228"/>
    </row>
    <row r="2412" spans="32:52" x14ac:dyDescent="0.2">
      <c r="AF2412" s="228"/>
      <c r="AG2412" s="228"/>
      <c r="AH2412" s="228"/>
      <c r="AI2412" s="228"/>
      <c r="AJ2412" s="228"/>
      <c r="AK2412" s="245"/>
      <c r="AL2412" s="246"/>
      <c r="AS2412" s="228"/>
      <c r="AT2412" s="228"/>
      <c r="AU2412" s="228"/>
      <c r="AV2412" s="228"/>
      <c r="AW2412" s="228"/>
      <c r="AX2412" s="228"/>
      <c r="AY2412" s="228"/>
      <c r="AZ2412" s="228"/>
    </row>
    <row r="2413" spans="32:52" x14ac:dyDescent="0.2">
      <c r="AF2413" s="228"/>
      <c r="AG2413" s="228"/>
      <c r="AH2413" s="228"/>
      <c r="AI2413" s="228"/>
      <c r="AJ2413" s="228"/>
      <c r="AK2413" s="245"/>
      <c r="AL2413" s="246"/>
      <c r="AS2413" s="228"/>
      <c r="AT2413" s="228"/>
      <c r="AU2413" s="228"/>
      <c r="AV2413" s="228"/>
      <c r="AW2413" s="228"/>
      <c r="AX2413" s="228"/>
      <c r="AY2413" s="228"/>
      <c r="AZ2413" s="228"/>
    </row>
    <row r="2414" spans="32:52" x14ac:dyDescent="0.2">
      <c r="AF2414" s="228"/>
      <c r="AG2414" s="228"/>
      <c r="AH2414" s="228"/>
      <c r="AI2414" s="228"/>
      <c r="AJ2414" s="228"/>
      <c r="AK2414" s="245"/>
      <c r="AL2414" s="246"/>
      <c r="AS2414" s="228"/>
      <c r="AT2414" s="228"/>
      <c r="AU2414" s="228"/>
      <c r="AV2414" s="228"/>
      <c r="AW2414" s="228"/>
      <c r="AX2414" s="228"/>
      <c r="AY2414" s="228"/>
      <c r="AZ2414" s="228"/>
    </row>
    <row r="2415" spans="32:52" x14ac:dyDescent="0.2">
      <c r="AF2415" s="228"/>
      <c r="AG2415" s="228"/>
      <c r="AH2415" s="228"/>
      <c r="AI2415" s="228"/>
      <c r="AJ2415" s="228"/>
      <c r="AK2415" s="245"/>
      <c r="AL2415" s="246"/>
      <c r="AS2415" s="228"/>
      <c r="AT2415" s="228"/>
      <c r="AU2415" s="228"/>
      <c r="AV2415" s="228"/>
      <c r="AW2415" s="228"/>
      <c r="AX2415" s="228"/>
      <c r="AY2415" s="228"/>
      <c r="AZ2415" s="228"/>
    </row>
    <row r="2416" spans="32:52" x14ac:dyDescent="0.2">
      <c r="AF2416" s="228"/>
      <c r="AG2416" s="228"/>
      <c r="AH2416" s="228"/>
      <c r="AI2416" s="228"/>
      <c r="AJ2416" s="228"/>
      <c r="AK2416" s="245"/>
      <c r="AL2416" s="246"/>
      <c r="AS2416" s="228"/>
      <c r="AT2416" s="228"/>
      <c r="AU2416" s="228"/>
      <c r="AV2416" s="228"/>
      <c r="AW2416" s="228"/>
      <c r="AX2416" s="228"/>
      <c r="AY2416" s="228"/>
      <c r="AZ2416" s="228"/>
    </row>
    <row r="2417" spans="32:52" x14ac:dyDescent="0.2">
      <c r="AF2417" s="228"/>
      <c r="AG2417" s="228"/>
      <c r="AH2417" s="228"/>
      <c r="AI2417" s="228"/>
      <c r="AJ2417" s="228"/>
      <c r="AK2417" s="245"/>
      <c r="AL2417" s="246"/>
      <c r="AS2417" s="228"/>
      <c r="AT2417" s="228"/>
      <c r="AU2417" s="228"/>
      <c r="AV2417" s="228"/>
      <c r="AW2417" s="228"/>
      <c r="AX2417" s="228"/>
      <c r="AY2417" s="228"/>
      <c r="AZ2417" s="228"/>
    </row>
    <row r="2418" spans="32:52" x14ac:dyDescent="0.2">
      <c r="AF2418" s="228"/>
      <c r="AG2418" s="228"/>
      <c r="AH2418" s="228"/>
      <c r="AI2418" s="228"/>
      <c r="AJ2418" s="228"/>
      <c r="AK2418" s="245"/>
      <c r="AL2418" s="246"/>
      <c r="AS2418" s="228"/>
      <c r="AT2418" s="228"/>
      <c r="AU2418" s="228"/>
      <c r="AV2418" s="228"/>
      <c r="AW2418" s="228"/>
      <c r="AX2418" s="228"/>
      <c r="AY2418" s="228"/>
      <c r="AZ2418" s="228"/>
    </row>
    <row r="2419" spans="32:52" x14ac:dyDescent="0.2">
      <c r="AF2419" s="228"/>
      <c r="AG2419" s="228"/>
      <c r="AH2419" s="228"/>
      <c r="AI2419" s="228"/>
      <c r="AJ2419" s="228"/>
      <c r="AK2419" s="245"/>
      <c r="AL2419" s="246"/>
      <c r="AS2419" s="228"/>
      <c r="AT2419" s="228"/>
      <c r="AU2419" s="228"/>
      <c r="AV2419" s="228"/>
      <c r="AW2419" s="228"/>
      <c r="AX2419" s="228"/>
      <c r="AY2419" s="228"/>
      <c r="AZ2419" s="228"/>
    </row>
    <row r="2420" spans="32:52" x14ac:dyDescent="0.2">
      <c r="AF2420" s="228"/>
      <c r="AG2420" s="228"/>
      <c r="AH2420" s="228"/>
      <c r="AI2420" s="228"/>
      <c r="AJ2420" s="228"/>
      <c r="AK2420" s="245"/>
      <c r="AL2420" s="246"/>
      <c r="AS2420" s="228"/>
      <c r="AT2420" s="228"/>
      <c r="AU2420" s="228"/>
      <c r="AV2420" s="228"/>
      <c r="AW2420" s="228"/>
      <c r="AX2420" s="228"/>
      <c r="AY2420" s="228"/>
      <c r="AZ2420" s="228"/>
    </row>
    <row r="2421" spans="32:52" x14ac:dyDescent="0.2">
      <c r="AF2421" s="228"/>
      <c r="AG2421" s="228"/>
      <c r="AH2421" s="228"/>
      <c r="AI2421" s="228"/>
      <c r="AJ2421" s="228"/>
      <c r="AK2421" s="245"/>
      <c r="AL2421" s="246"/>
      <c r="AS2421" s="228"/>
      <c r="AT2421" s="228"/>
      <c r="AU2421" s="228"/>
      <c r="AV2421" s="228"/>
      <c r="AW2421" s="228"/>
      <c r="AX2421" s="228"/>
      <c r="AY2421" s="228"/>
      <c r="AZ2421" s="228"/>
    </row>
    <row r="2422" spans="32:52" x14ac:dyDescent="0.2">
      <c r="AF2422" s="228"/>
      <c r="AG2422" s="228"/>
      <c r="AH2422" s="228"/>
      <c r="AI2422" s="228"/>
      <c r="AJ2422" s="228"/>
      <c r="AK2422" s="245"/>
      <c r="AL2422" s="246"/>
      <c r="AS2422" s="228"/>
      <c r="AT2422" s="228"/>
      <c r="AU2422" s="228"/>
      <c r="AV2422" s="228"/>
      <c r="AW2422" s="228"/>
      <c r="AX2422" s="228"/>
      <c r="AY2422" s="228"/>
      <c r="AZ2422" s="228"/>
    </row>
    <row r="2423" spans="32:52" x14ac:dyDescent="0.2">
      <c r="AF2423" s="228"/>
      <c r="AG2423" s="228"/>
      <c r="AH2423" s="228"/>
      <c r="AI2423" s="228"/>
      <c r="AJ2423" s="228"/>
      <c r="AK2423" s="245"/>
      <c r="AL2423" s="246"/>
      <c r="AS2423" s="228"/>
      <c r="AT2423" s="228"/>
      <c r="AU2423" s="228"/>
      <c r="AV2423" s="228"/>
      <c r="AW2423" s="228"/>
      <c r="AX2423" s="228"/>
      <c r="AY2423" s="228"/>
      <c r="AZ2423" s="228"/>
    </row>
    <row r="2424" spans="32:52" x14ac:dyDescent="0.2">
      <c r="AF2424" s="228"/>
      <c r="AG2424" s="228"/>
      <c r="AH2424" s="228"/>
      <c r="AI2424" s="228"/>
      <c r="AJ2424" s="228"/>
      <c r="AK2424" s="245"/>
      <c r="AL2424" s="246"/>
      <c r="AS2424" s="228"/>
      <c r="AT2424" s="228"/>
      <c r="AU2424" s="228"/>
      <c r="AV2424" s="228"/>
      <c r="AW2424" s="228"/>
      <c r="AX2424" s="228"/>
      <c r="AY2424" s="228"/>
      <c r="AZ2424" s="228"/>
    </row>
    <row r="2425" spans="32:52" x14ac:dyDescent="0.2">
      <c r="AF2425" s="228"/>
      <c r="AG2425" s="228"/>
      <c r="AH2425" s="228"/>
      <c r="AI2425" s="228"/>
      <c r="AJ2425" s="228"/>
      <c r="AK2425" s="245"/>
      <c r="AL2425" s="246"/>
      <c r="AS2425" s="228"/>
      <c r="AT2425" s="228"/>
      <c r="AU2425" s="228"/>
      <c r="AV2425" s="228"/>
      <c r="AW2425" s="228"/>
      <c r="AX2425" s="228"/>
      <c r="AY2425" s="228"/>
      <c r="AZ2425" s="228"/>
    </row>
    <row r="2426" spans="32:52" x14ac:dyDescent="0.2">
      <c r="AF2426" s="228"/>
      <c r="AG2426" s="228"/>
      <c r="AH2426" s="228"/>
      <c r="AI2426" s="228"/>
      <c r="AJ2426" s="228"/>
      <c r="AK2426" s="245"/>
      <c r="AL2426" s="246"/>
      <c r="AS2426" s="228"/>
      <c r="AT2426" s="228"/>
      <c r="AU2426" s="228"/>
      <c r="AV2426" s="228"/>
      <c r="AW2426" s="228"/>
      <c r="AX2426" s="228"/>
      <c r="AY2426" s="228"/>
      <c r="AZ2426" s="228"/>
    </row>
    <row r="2427" spans="32:52" x14ac:dyDescent="0.2">
      <c r="AF2427" s="228"/>
      <c r="AG2427" s="228"/>
      <c r="AH2427" s="228"/>
      <c r="AI2427" s="228"/>
      <c r="AJ2427" s="228"/>
      <c r="AK2427" s="245"/>
      <c r="AL2427" s="246"/>
      <c r="AS2427" s="228"/>
      <c r="AT2427" s="228"/>
      <c r="AU2427" s="228"/>
      <c r="AV2427" s="228"/>
      <c r="AW2427" s="228"/>
      <c r="AX2427" s="228"/>
      <c r="AY2427" s="228"/>
      <c r="AZ2427" s="228"/>
    </row>
    <row r="2428" spans="32:52" x14ac:dyDescent="0.2">
      <c r="AF2428" s="228"/>
      <c r="AG2428" s="228"/>
      <c r="AH2428" s="228"/>
      <c r="AI2428" s="228"/>
      <c r="AJ2428" s="228"/>
      <c r="AK2428" s="245"/>
      <c r="AL2428" s="246"/>
      <c r="AS2428" s="228"/>
      <c r="AT2428" s="228"/>
      <c r="AU2428" s="228"/>
      <c r="AV2428" s="228"/>
      <c r="AW2428" s="228"/>
      <c r="AX2428" s="228"/>
      <c r="AY2428" s="228"/>
      <c r="AZ2428" s="228"/>
    </row>
    <row r="2429" spans="32:52" x14ac:dyDescent="0.2">
      <c r="AF2429" s="228"/>
      <c r="AG2429" s="228"/>
      <c r="AH2429" s="228"/>
      <c r="AI2429" s="228"/>
      <c r="AJ2429" s="228"/>
      <c r="AK2429" s="245"/>
      <c r="AL2429" s="246"/>
      <c r="AS2429" s="228"/>
      <c r="AT2429" s="228"/>
      <c r="AU2429" s="228"/>
      <c r="AV2429" s="228"/>
      <c r="AW2429" s="228"/>
      <c r="AX2429" s="228"/>
      <c r="AY2429" s="228"/>
      <c r="AZ2429" s="228"/>
    </row>
    <row r="2430" spans="32:52" x14ac:dyDescent="0.2">
      <c r="AF2430" s="228"/>
      <c r="AG2430" s="228"/>
      <c r="AH2430" s="228"/>
      <c r="AI2430" s="228"/>
      <c r="AJ2430" s="228"/>
      <c r="AK2430" s="245"/>
      <c r="AL2430" s="246"/>
      <c r="AS2430" s="228"/>
      <c r="AT2430" s="228"/>
      <c r="AU2430" s="228"/>
      <c r="AV2430" s="228"/>
      <c r="AW2430" s="228"/>
      <c r="AX2430" s="228"/>
      <c r="AY2430" s="228"/>
      <c r="AZ2430" s="228"/>
    </row>
    <row r="2431" spans="32:52" x14ac:dyDescent="0.2">
      <c r="AF2431" s="228"/>
      <c r="AG2431" s="228"/>
      <c r="AH2431" s="228"/>
      <c r="AI2431" s="228"/>
      <c r="AJ2431" s="228"/>
      <c r="AK2431" s="245"/>
      <c r="AL2431" s="246"/>
      <c r="AS2431" s="228"/>
      <c r="AT2431" s="228"/>
      <c r="AU2431" s="228"/>
      <c r="AV2431" s="228"/>
      <c r="AW2431" s="228"/>
      <c r="AX2431" s="228"/>
      <c r="AY2431" s="228"/>
      <c r="AZ2431" s="228"/>
    </row>
    <row r="2432" spans="32:52" x14ac:dyDescent="0.2">
      <c r="AF2432" s="228"/>
      <c r="AG2432" s="228"/>
      <c r="AH2432" s="228"/>
      <c r="AI2432" s="228"/>
      <c r="AJ2432" s="228"/>
      <c r="AK2432" s="245"/>
      <c r="AL2432" s="246"/>
      <c r="AS2432" s="228"/>
      <c r="AT2432" s="228"/>
      <c r="AU2432" s="228"/>
      <c r="AV2432" s="228"/>
      <c r="AW2432" s="228"/>
      <c r="AX2432" s="228"/>
      <c r="AY2432" s="228"/>
      <c r="AZ2432" s="228"/>
    </row>
    <row r="2433" spans="32:52" x14ac:dyDescent="0.2">
      <c r="AF2433" s="228"/>
      <c r="AG2433" s="228"/>
      <c r="AH2433" s="228"/>
      <c r="AI2433" s="228"/>
      <c r="AJ2433" s="228"/>
      <c r="AK2433" s="245"/>
      <c r="AL2433" s="246"/>
      <c r="AS2433" s="228"/>
      <c r="AT2433" s="228"/>
      <c r="AU2433" s="228"/>
      <c r="AV2433" s="228"/>
      <c r="AW2433" s="228"/>
      <c r="AX2433" s="228"/>
      <c r="AY2433" s="228"/>
      <c r="AZ2433" s="228"/>
    </row>
    <row r="2434" spans="32:52" x14ac:dyDescent="0.2">
      <c r="AF2434" s="228"/>
      <c r="AG2434" s="228"/>
      <c r="AH2434" s="228"/>
      <c r="AI2434" s="228"/>
      <c r="AJ2434" s="228"/>
      <c r="AK2434" s="245"/>
      <c r="AL2434" s="246"/>
      <c r="AS2434" s="228"/>
      <c r="AT2434" s="228"/>
      <c r="AU2434" s="228"/>
      <c r="AV2434" s="228"/>
      <c r="AW2434" s="228"/>
      <c r="AX2434" s="228"/>
      <c r="AY2434" s="228"/>
      <c r="AZ2434" s="228"/>
    </row>
    <row r="2435" spans="32:52" x14ac:dyDescent="0.2">
      <c r="AF2435" s="228"/>
      <c r="AG2435" s="228"/>
      <c r="AH2435" s="228"/>
      <c r="AI2435" s="228"/>
      <c r="AJ2435" s="228"/>
      <c r="AK2435" s="245"/>
      <c r="AL2435" s="246"/>
      <c r="AS2435" s="228"/>
      <c r="AT2435" s="228"/>
      <c r="AU2435" s="228"/>
      <c r="AV2435" s="228"/>
      <c r="AW2435" s="228"/>
      <c r="AX2435" s="228"/>
      <c r="AY2435" s="228"/>
      <c r="AZ2435" s="228"/>
    </row>
    <row r="2436" spans="32:52" x14ac:dyDescent="0.2">
      <c r="AF2436" s="228"/>
      <c r="AG2436" s="228"/>
      <c r="AH2436" s="228"/>
      <c r="AI2436" s="228"/>
      <c r="AJ2436" s="228"/>
      <c r="AK2436" s="245"/>
      <c r="AL2436" s="246"/>
      <c r="AS2436" s="228"/>
      <c r="AT2436" s="228"/>
      <c r="AU2436" s="228"/>
      <c r="AV2436" s="228"/>
      <c r="AW2436" s="228"/>
      <c r="AX2436" s="228"/>
      <c r="AY2436" s="228"/>
      <c r="AZ2436" s="228"/>
    </row>
    <row r="2437" spans="32:52" x14ac:dyDescent="0.2">
      <c r="AF2437" s="228"/>
      <c r="AG2437" s="228"/>
      <c r="AH2437" s="228"/>
      <c r="AI2437" s="228"/>
      <c r="AJ2437" s="228"/>
      <c r="AK2437" s="245"/>
      <c r="AL2437" s="246"/>
      <c r="AS2437" s="228"/>
      <c r="AT2437" s="228"/>
      <c r="AU2437" s="228"/>
      <c r="AV2437" s="228"/>
      <c r="AW2437" s="228"/>
      <c r="AX2437" s="228"/>
      <c r="AY2437" s="228"/>
      <c r="AZ2437" s="228"/>
    </row>
    <row r="2438" spans="32:52" x14ac:dyDescent="0.2">
      <c r="AF2438" s="228"/>
      <c r="AG2438" s="228"/>
      <c r="AH2438" s="228"/>
      <c r="AI2438" s="228"/>
      <c r="AJ2438" s="228"/>
      <c r="AK2438" s="245"/>
      <c r="AL2438" s="246"/>
      <c r="AS2438" s="228"/>
      <c r="AT2438" s="228"/>
      <c r="AU2438" s="228"/>
      <c r="AV2438" s="228"/>
      <c r="AW2438" s="228"/>
      <c r="AX2438" s="228"/>
      <c r="AY2438" s="228"/>
      <c r="AZ2438" s="228"/>
    </row>
    <row r="2439" spans="32:52" x14ac:dyDescent="0.2">
      <c r="AF2439" s="228"/>
      <c r="AG2439" s="228"/>
      <c r="AH2439" s="228"/>
      <c r="AI2439" s="228"/>
      <c r="AJ2439" s="228"/>
      <c r="AK2439" s="245"/>
      <c r="AL2439" s="246"/>
      <c r="AS2439" s="228"/>
      <c r="AT2439" s="228"/>
      <c r="AU2439" s="228"/>
      <c r="AV2439" s="228"/>
      <c r="AW2439" s="228"/>
      <c r="AX2439" s="228"/>
      <c r="AY2439" s="228"/>
      <c r="AZ2439" s="228"/>
    </row>
    <row r="2440" spans="32:52" x14ac:dyDescent="0.2">
      <c r="AF2440" s="228"/>
      <c r="AG2440" s="228"/>
      <c r="AH2440" s="228"/>
      <c r="AI2440" s="228"/>
      <c r="AJ2440" s="228"/>
      <c r="AK2440" s="245"/>
      <c r="AL2440" s="246"/>
      <c r="AS2440" s="228"/>
      <c r="AT2440" s="228"/>
      <c r="AU2440" s="228"/>
      <c r="AV2440" s="228"/>
      <c r="AW2440" s="228"/>
      <c r="AX2440" s="228"/>
      <c r="AY2440" s="228"/>
      <c r="AZ2440" s="228"/>
    </row>
    <row r="2441" spans="32:52" x14ac:dyDescent="0.2">
      <c r="AF2441" s="228"/>
      <c r="AG2441" s="228"/>
      <c r="AH2441" s="228"/>
      <c r="AI2441" s="228"/>
      <c r="AJ2441" s="228"/>
      <c r="AK2441" s="245"/>
      <c r="AL2441" s="246"/>
      <c r="AS2441" s="228"/>
      <c r="AT2441" s="228"/>
      <c r="AU2441" s="228"/>
      <c r="AV2441" s="228"/>
      <c r="AW2441" s="228"/>
      <c r="AX2441" s="228"/>
      <c r="AY2441" s="228"/>
      <c r="AZ2441" s="228"/>
    </row>
    <row r="2442" spans="32:52" x14ac:dyDescent="0.2">
      <c r="AF2442" s="228"/>
      <c r="AG2442" s="228"/>
      <c r="AH2442" s="228"/>
      <c r="AI2442" s="228"/>
      <c r="AJ2442" s="228"/>
      <c r="AK2442" s="245"/>
      <c r="AL2442" s="246"/>
      <c r="AS2442" s="228"/>
      <c r="AT2442" s="228"/>
      <c r="AU2442" s="228"/>
      <c r="AV2442" s="228"/>
      <c r="AW2442" s="228"/>
      <c r="AX2442" s="228"/>
      <c r="AY2442" s="228"/>
      <c r="AZ2442" s="228"/>
    </row>
    <row r="2443" spans="32:52" x14ac:dyDescent="0.2">
      <c r="AF2443" s="228"/>
      <c r="AG2443" s="228"/>
      <c r="AH2443" s="228"/>
      <c r="AI2443" s="228"/>
      <c r="AJ2443" s="228"/>
      <c r="AK2443" s="245"/>
      <c r="AL2443" s="246"/>
      <c r="AS2443" s="228"/>
      <c r="AT2443" s="228"/>
      <c r="AU2443" s="228"/>
      <c r="AV2443" s="228"/>
      <c r="AW2443" s="228"/>
      <c r="AX2443" s="228"/>
      <c r="AY2443" s="228"/>
      <c r="AZ2443" s="228"/>
    </row>
    <row r="2444" spans="32:52" x14ac:dyDescent="0.2">
      <c r="AF2444" s="228"/>
      <c r="AG2444" s="228"/>
      <c r="AH2444" s="228"/>
      <c r="AI2444" s="228"/>
      <c r="AJ2444" s="228"/>
      <c r="AK2444" s="245"/>
      <c r="AL2444" s="246"/>
      <c r="AS2444" s="228"/>
      <c r="AT2444" s="228"/>
      <c r="AU2444" s="228"/>
      <c r="AV2444" s="228"/>
      <c r="AW2444" s="228"/>
      <c r="AX2444" s="228"/>
      <c r="AY2444" s="228"/>
      <c r="AZ2444" s="228"/>
    </row>
    <row r="2445" spans="32:52" x14ac:dyDescent="0.2">
      <c r="AF2445" s="228"/>
      <c r="AG2445" s="228"/>
      <c r="AH2445" s="228"/>
      <c r="AI2445" s="228"/>
      <c r="AJ2445" s="228"/>
      <c r="AK2445" s="245"/>
      <c r="AL2445" s="246"/>
      <c r="AS2445" s="228"/>
      <c r="AT2445" s="228"/>
      <c r="AU2445" s="228"/>
      <c r="AV2445" s="228"/>
      <c r="AW2445" s="228"/>
      <c r="AX2445" s="228"/>
      <c r="AY2445" s="228"/>
      <c r="AZ2445" s="228"/>
    </row>
    <row r="2446" spans="32:52" x14ac:dyDescent="0.2">
      <c r="AF2446" s="228"/>
      <c r="AG2446" s="228"/>
      <c r="AH2446" s="228"/>
      <c r="AI2446" s="228"/>
      <c r="AJ2446" s="228"/>
      <c r="AK2446" s="245"/>
      <c r="AL2446" s="246"/>
      <c r="AS2446" s="228"/>
      <c r="AT2446" s="228"/>
      <c r="AU2446" s="228"/>
      <c r="AV2446" s="228"/>
      <c r="AW2446" s="228"/>
      <c r="AX2446" s="228"/>
      <c r="AY2446" s="228"/>
      <c r="AZ2446" s="228"/>
    </row>
    <row r="2447" spans="32:52" x14ac:dyDescent="0.2">
      <c r="AF2447" s="228"/>
      <c r="AG2447" s="228"/>
      <c r="AH2447" s="228"/>
      <c r="AI2447" s="228"/>
      <c r="AJ2447" s="228"/>
      <c r="AK2447" s="245"/>
      <c r="AL2447" s="246"/>
      <c r="AS2447" s="228"/>
      <c r="AT2447" s="228"/>
      <c r="AU2447" s="228"/>
      <c r="AV2447" s="228"/>
      <c r="AW2447" s="228"/>
      <c r="AX2447" s="228"/>
      <c r="AY2447" s="228"/>
      <c r="AZ2447" s="228"/>
    </row>
    <row r="2448" spans="32:52" x14ac:dyDescent="0.2">
      <c r="AF2448" s="228"/>
      <c r="AG2448" s="228"/>
      <c r="AH2448" s="228"/>
      <c r="AI2448" s="228"/>
      <c r="AJ2448" s="228"/>
      <c r="AK2448" s="245"/>
      <c r="AL2448" s="246"/>
      <c r="AS2448" s="228"/>
      <c r="AT2448" s="228"/>
      <c r="AU2448" s="228"/>
      <c r="AV2448" s="228"/>
      <c r="AW2448" s="228"/>
      <c r="AX2448" s="228"/>
      <c r="AY2448" s="228"/>
      <c r="AZ2448" s="228"/>
    </row>
    <row r="2449" spans="32:52" x14ac:dyDescent="0.2">
      <c r="AF2449" s="228"/>
      <c r="AG2449" s="228"/>
      <c r="AH2449" s="228"/>
      <c r="AI2449" s="228"/>
      <c r="AJ2449" s="228"/>
      <c r="AK2449" s="245"/>
      <c r="AL2449" s="246"/>
      <c r="AS2449" s="228"/>
      <c r="AT2449" s="228"/>
      <c r="AU2449" s="228"/>
      <c r="AV2449" s="228"/>
      <c r="AW2449" s="228"/>
      <c r="AX2449" s="228"/>
      <c r="AY2449" s="228"/>
      <c r="AZ2449" s="228"/>
    </row>
    <row r="2450" spans="32:52" x14ac:dyDescent="0.2">
      <c r="AF2450" s="228"/>
      <c r="AG2450" s="228"/>
      <c r="AH2450" s="228"/>
      <c r="AI2450" s="228"/>
      <c r="AJ2450" s="228"/>
      <c r="AK2450" s="245"/>
      <c r="AL2450" s="246"/>
      <c r="AS2450" s="228"/>
      <c r="AT2450" s="228"/>
      <c r="AU2450" s="228"/>
      <c r="AV2450" s="228"/>
      <c r="AW2450" s="228"/>
      <c r="AX2450" s="228"/>
      <c r="AY2450" s="228"/>
      <c r="AZ2450" s="228"/>
    </row>
    <row r="2451" spans="32:52" x14ac:dyDescent="0.2">
      <c r="AF2451" s="228"/>
      <c r="AG2451" s="228"/>
      <c r="AH2451" s="228"/>
      <c r="AI2451" s="228"/>
      <c r="AJ2451" s="228"/>
      <c r="AK2451" s="245"/>
      <c r="AL2451" s="246"/>
      <c r="AS2451" s="228"/>
      <c r="AT2451" s="228"/>
      <c r="AU2451" s="228"/>
      <c r="AV2451" s="228"/>
      <c r="AW2451" s="228"/>
      <c r="AX2451" s="228"/>
      <c r="AY2451" s="228"/>
      <c r="AZ2451" s="228"/>
    </row>
    <row r="2452" spans="32:52" x14ac:dyDescent="0.2">
      <c r="AF2452" s="228"/>
      <c r="AG2452" s="228"/>
      <c r="AH2452" s="228"/>
      <c r="AI2452" s="228"/>
      <c r="AJ2452" s="228"/>
      <c r="AK2452" s="245"/>
      <c r="AL2452" s="246"/>
      <c r="AS2452" s="228"/>
      <c r="AT2452" s="228"/>
      <c r="AU2452" s="228"/>
      <c r="AV2452" s="228"/>
      <c r="AW2452" s="228"/>
      <c r="AX2452" s="228"/>
      <c r="AY2452" s="228"/>
      <c r="AZ2452" s="228"/>
    </row>
    <row r="2453" spans="32:52" x14ac:dyDescent="0.2">
      <c r="AF2453" s="228"/>
      <c r="AG2453" s="228"/>
      <c r="AH2453" s="228"/>
      <c r="AI2453" s="228"/>
      <c r="AJ2453" s="228"/>
      <c r="AK2453" s="245"/>
      <c r="AL2453" s="246"/>
      <c r="AS2453" s="228"/>
      <c r="AT2453" s="228"/>
      <c r="AU2453" s="228"/>
      <c r="AV2453" s="228"/>
      <c r="AW2453" s="228"/>
      <c r="AX2453" s="228"/>
      <c r="AY2453" s="228"/>
      <c r="AZ2453" s="228"/>
    </row>
    <row r="2454" spans="32:52" x14ac:dyDescent="0.2">
      <c r="AF2454" s="228"/>
      <c r="AG2454" s="228"/>
      <c r="AH2454" s="228"/>
      <c r="AI2454" s="228"/>
      <c r="AJ2454" s="228"/>
      <c r="AK2454" s="245"/>
      <c r="AL2454" s="246"/>
      <c r="AS2454" s="228"/>
      <c r="AT2454" s="228"/>
      <c r="AU2454" s="228"/>
      <c r="AV2454" s="228"/>
      <c r="AW2454" s="228"/>
      <c r="AX2454" s="228"/>
      <c r="AY2454" s="228"/>
      <c r="AZ2454" s="228"/>
    </row>
    <row r="2455" spans="32:52" x14ac:dyDescent="0.2">
      <c r="AF2455" s="228"/>
      <c r="AG2455" s="228"/>
      <c r="AH2455" s="228"/>
      <c r="AI2455" s="228"/>
      <c r="AJ2455" s="228"/>
      <c r="AK2455" s="245"/>
      <c r="AL2455" s="246"/>
      <c r="AS2455" s="228"/>
      <c r="AT2455" s="228"/>
      <c r="AU2455" s="228"/>
      <c r="AV2455" s="228"/>
      <c r="AW2455" s="228"/>
      <c r="AX2455" s="228"/>
      <c r="AY2455" s="228"/>
      <c r="AZ2455" s="228"/>
    </row>
    <row r="2456" spans="32:52" x14ac:dyDescent="0.2">
      <c r="AF2456" s="228"/>
      <c r="AG2456" s="228"/>
      <c r="AH2456" s="228"/>
      <c r="AI2456" s="228"/>
      <c r="AJ2456" s="228"/>
      <c r="AK2456" s="245"/>
      <c r="AL2456" s="246"/>
      <c r="AS2456" s="228"/>
      <c r="AT2456" s="228"/>
      <c r="AU2456" s="228"/>
      <c r="AV2456" s="228"/>
      <c r="AW2456" s="228"/>
      <c r="AX2456" s="228"/>
      <c r="AY2456" s="228"/>
      <c r="AZ2456" s="228"/>
    </row>
    <row r="2457" spans="32:52" x14ac:dyDescent="0.2">
      <c r="AF2457" s="228"/>
      <c r="AG2457" s="228"/>
      <c r="AH2457" s="228"/>
      <c r="AI2457" s="228"/>
      <c r="AJ2457" s="228"/>
      <c r="AK2457" s="245"/>
      <c r="AL2457" s="246"/>
      <c r="AS2457" s="228"/>
      <c r="AT2457" s="228"/>
      <c r="AU2457" s="228"/>
      <c r="AV2457" s="228"/>
      <c r="AW2457" s="228"/>
      <c r="AX2457" s="228"/>
      <c r="AY2457" s="228"/>
      <c r="AZ2457" s="228"/>
    </row>
    <row r="2458" spans="32:52" x14ac:dyDescent="0.2">
      <c r="AF2458" s="228"/>
      <c r="AG2458" s="228"/>
      <c r="AH2458" s="228"/>
      <c r="AI2458" s="228"/>
      <c r="AJ2458" s="228"/>
      <c r="AK2458" s="245"/>
      <c r="AL2458" s="246"/>
      <c r="AS2458" s="228"/>
      <c r="AT2458" s="228"/>
      <c r="AU2458" s="228"/>
      <c r="AV2458" s="228"/>
      <c r="AW2458" s="228"/>
      <c r="AX2458" s="228"/>
      <c r="AY2458" s="228"/>
      <c r="AZ2458" s="228"/>
    </row>
    <row r="2459" spans="32:52" x14ac:dyDescent="0.2">
      <c r="AF2459" s="228"/>
      <c r="AG2459" s="228"/>
      <c r="AH2459" s="228"/>
      <c r="AI2459" s="228"/>
      <c r="AJ2459" s="228"/>
      <c r="AK2459" s="245"/>
      <c r="AL2459" s="246"/>
      <c r="AS2459" s="228"/>
      <c r="AT2459" s="228"/>
      <c r="AU2459" s="228"/>
      <c r="AV2459" s="228"/>
      <c r="AW2459" s="228"/>
      <c r="AX2459" s="228"/>
      <c r="AY2459" s="228"/>
      <c r="AZ2459" s="228"/>
    </row>
    <row r="2460" spans="32:52" x14ac:dyDescent="0.2">
      <c r="AF2460" s="228"/>
      <c r="AG2460" s="228"/>
      <c r="AH2460" s="228"/>
      <c r="AI2460" s="228"/>
      <c r="AJ2460" s="228"/>
      <c r="AK2460" s="245"/>
      <c r="AL2460" s="246"/>
      <c r="AS2460" s="228"/>
      <c r="AT2460" s="228"/>
      <c r="AU2460" s="228"/>
      <c r="AV2460" s="228"/>
      <c r="AW2460" s="228"/>
      <c r="AX2460" s="228"/>
      <c r="AY2460" s="228"/>
      <c r="AZ2460" s="228"/>
    </row>
    <row r="2461" spans="32:52" x14ac:dyDescent="0.2">
      <c r="AF2461" s="228"/>
      <c r="AG2461" s="228"/>
      <c r="AH2461" s="228"/>
      <c r="AI2461" s="228"/>
      <c r="AJ2461" s="228"/>
      <c r="AK2461" s="245"/>
      <c r="AL2461" s="246"/>
      <c r="AS2461" s="228"/>
      <c r="AT2461" s="228"/>
      <c r="AU2461" s="228"/>
      <c r="AV2461" s="228"/>
      <c r="AW2461" s="228"/>
      <c r="AX2461" s="228"/>
      <c r="AY2461" s="228"/>
      <c r="AZ2461" s="228"/>
    </row>
    <row r="2462" spans="32:52" x14ac:dyDescent="0.2">
      <c r="AF2462" s="228"/>
      <c r="AG2462" s="228"/>
      <c r="AH2462" s="228"/>
      <c r="AI2462" s="228"/>
      <c r="AJ2462" s="228"/>
      <c r="AK2462" s="245"/>
      <c r="AL2462" s="246"/>
      <c r="AS2462" s="228"/>
      <c r="AT2462" s="228"/>
      <c r="AU2462" s="228"/>
      <c r="AV2462" s="228"/>
      <c r="AW2462" s="228"/>
      <c r="AX2462" s="228"/>
      <c r="AY2462" s="228"/>
      <c r="AZ2462" s="228"/>
    </row>
    <row r="2463" spans="32:52" x14ac:dyDescent="0.2">
      <c r="AF2463" s="228"/>
      <c r="AG2463" s="228"/>
      <c r="AH2463" s="228"/>
      <c r="AI2463" s="228"/>
      <c r="AJ2463" s="228"/>
      <c r="AK2463" s="245"/>
      <c r="AL2463" s="246"/>
      <c r="AS2463" s="228"/>
      <c r="AT2463" s="228"/>
      <c r="AU2463" s="228"/>
      <c r="AV2463" s="228"/>
      <c r="AW2463" s="228"/>
      <c r="AX2463" s="228"/>
      <c r="AY2463" s="228"/>
      <c r="AZ2463" s="228"/>
    </row>
    <row r="2464" spans="32:52" x14ac:dyDescent="0.2">
      <c r="AF2464" s="228"/>
      <c r="AG2464" s="228"/>
      <c r="AH2464" s="228"/>
      <c r="AI2464" s="228"/>
      <c r="AJ2464" s="228"/>
      <c r="AK2464" s="245"/>
      <c r="AL2464" s="246"/>
      <c r="AS2464" s="228"/>
      <c r="AT2464" s="228"/>
      <c r="AU2464" s="228"/>
      <c r="AV2464" s="228"/>
      <c r="AW2464" s="228"/>
      <c r="AX2464" s="228"/>
      <c r="AY2464" s="228"/>
      <c r="AZ2464" s="228"/>
    </row>
    <row r="2465" spans="32:52" x14ac:dyDescent="0.2">
      <c r="AF2465" s="228"/>
      <c r="AG2465" s="228"/>
      <c r="AH2465" s="228"/>
      <c r="AI2465" s="228"/>
      <c r="AJ2465" s="228"/>
      <c r="AK2465" s="245"/>
      <c r="AL2465" s="246"/>
      <c r="AS2465" s="228"/>
      <c r="AT2465" s="228"/>
      <c r="AU2465" s="228"/>
      <c r="AV2465" s="228"/>
      <c r="AW2465" s="228"/>
      <c r="AX2465" s="228"/>
      <c r="AY2465" s="228"/>
      <c r="AZ2465" s="228"/>
    </row>
    <row r="2466" spans="32:52" x14ac:dyDescent="0.2">
      <c r="AF2466" s="228"/>
      <c r="AG2466" s="228"/>
      <c r="AH2466" s="228"/>
      <c r="AI2466" s="228"/>
      <c r="AJ2466" s="228"/>
      <c r="AK2466" s="245"/>
      <c r="AL2466" s="246"/>
      <c r="AS2466" s="228"/>
      <c r="AT2466" s="228"/>
      <c r="AU2466" s="228"/>
      <c r="AV2466" s="228"/>
      <c r="AW2466" s="228"/>
      <c r="AX2466" s="228"/>
      <c r="AY2466" s="228"/>
      <c r="AZ2466" s="228"/>
    </row>
    <row r="2467" spans="32:52" x14ac:dyDescent="0.2">
      <c r="AF2467" s="228"/>
      <c r="AG2467" s="228"/>
      <c r="AH2467" s="228"/>
      <c r="AI2467" s="228"/>
      <c r="AJ2467" s="228"/>
      <c r="AK2467" s="245"/>
      <c r="AL2467" s="246"/>
      <c r="AS2467" s="228"/>
      <c r="AT2467" s="228"/>
      <c r="AU2467" s="228"/>
      <c r="AV2467" s="228"/>
      <c r="AW2467" s="228"/>
      <c r="AX2467" s="228"/>
      <c r="AY2467" s="228"/>
      <c r="AZ2467" s="228"/>
    </row>
    <row r="2468" spans="32:52" x14ac:dyDescent="0.2">
      <c r="AF2468" s="228"/>
      <c r="AG2468" s="228"/>
      <c r="AH2468" s="228"/>
      <c r="AI2468" s="228"/>
      <c r="AJ2468" s="228"/>
      <c r="AK2468" s="245"/>
      <c r="AL2468" s="246"/>
      <c r="AS2468" s="228"/>
      <c r="AT2468" s="228"/>
      <c r="AU2468" s="228"/>
      <c r="AV2468" s="228"/>
      <c r="AW2468" s="228"/>
      <c r="AX2468" s="228"/>
      <c r="AY2468" s="228"/>
      <c r="AZ2468" s="228"/>
    </row>
    <row r="2469" spans="32:52" x14ac:dyDescent="0.2">
      <c r="AF2469" s="228"/>
      <c r="AG2469" s="228"/>
      <c r="AH2469" s="228"/>
      <c r="AI2469" s="228"/>
      <c r="AJ2469" s="228"/>
      <c r="AK2469" s="245"/>
      <c r="AL2469" s="246"/>
      <c r="AS2469" s="228"/>
      <c r="AT2469" s="228"/>
      <c r="AU2469" s="228"/>
      <c r="AV2469" s="228"/>
      <c r="AW2469" s="228"/>
      <c r="AX2469" s="228"/>
      <c r="AY2469" s="228"/>
      <c r="AZ2469" s="228"/>
    </row>
    <row r="2470" spans="32:52" x14ac:dyDescent="0.2">
      <c r="AF2470" s="228"/>
      <c r="AG2470" s="228"/>
      <c r="AH2470" s="228"/>
      <c r="AI2470" s="228"/>
      <c r="AJ2470" s="228"/>
      <c r="AK2470" s="245"/>
      <c r="AL2470" s="246"/>
      <c r="AS2470" s="228"/>
      <c r="AT2470" s="228"/>
      <c r="AU2470" s="228"/>
      <c r="AV2470" s="228"/>
      <c r="AW2470" s="228"/>
      <c r="AX2470" s="228"/>
      <c r="AY2470" s="228"/>
      <c r="AZ2470" s="228"/>
    </row>
    <row r="2471" spans="32:52" x14ac:dyDescent="0.2">
      <c r="AF2471" s="228"/>
      <c r="AG2471" s="228"/>
      <c r="AH2471" s="228"/>
      <c r="AI2471" s="228"/>
      <c r="AJ2471" s="228"/>
      <c r="AK2471" s="245"/>
      <c r="AL2471" s="246"/>
      <c r="AS2471" s="228"/>
      <c r="AT2471" s="228"/>
      <c r="AU2471" s="228"/>
      <c r="AV2471" s="228"/>
      <c r="AW2471" s="228"/>
      <c r="AX2471" s="228"/>
      <c r="AY2471" s="228"/>
      <c r="AZ2471" s="228"/>
    </row>
    <row r="2472" spans="32:52" x14ac:dyDescent="0.2">
      <c r="AF2472" s="228"/>
      <c r="AG2472" s="228"/>
      <c r="AH2472" s="228"/>
      <c r="AI2472" s="228"/>
      <c r="AJ2472" s="228"/>
      <c r="AK2472" s="245"/>
      <c r="AL2472" s="246"/>
      <c r="AS2472" s="228"/>
      <c r="AT2472" s="228"/>
      <c r="AU2472" s="228"/>
      <c r="AV2472" s="228"/>
      <c r="AW2472" s="228"/>
      <c r="AX2472" s="228"/>
      <c r="AY2472" s="228"/>
      <c r="AZ2472" s="228"/>
    </row>
    <row r="2473" spans="32:52" x14ac:dyDescent="0.2">
      <c r="AF2473" s="228"/>
      <c r="AG2473" s="228"/>
      <c r="AH2473" s="228"/>
      <c r="AI2473" s="228"/>
      <c r="AJ2473" s="228"/>
      <c r="AK2473" s="245"/>
      <c r="AL2473" s="246"/>
      <c r="AS2473" s="228"/>
      <c r="AT2473" s="228"/>
      <c r="AU2473" s="228"/>
      <c r="AV2473" s="228"/>
      <c r="AW2473" s="228"/>
      <c r="AX2473" s="228"/>
      <c r="AY2473" s="228"/>
      <c r="AZ2473" s="228"/>
    </row>
    <row r="2474" spans="32:52" x14ac:dyDescent="0.2">
      <c r="AF2474" s="228"/>
      <c r="AG2474" s="228"/>
      <c r="AH2474" s="228"/>
      <c r="AI2474" s="228"/>
      <c r="AJ2474" s="228"/>
      <c r="AK2474" s="245"/>
      <c r="AL2474" s="246"/>
      <c r="AS2474" s="228"/>
      <c r="AT2474" s="228"/>
      <c r="AU2474" s="228"/>
      <c r="AV2474" s="228"/>
      <c r="AW2474" s="228"/>
      <c r="AX2474" s="228"/>
      <c r="AY2474" s="228"/>
      <c r="AZ2474" s="228"/>
    </row>
    <row r="2475" spans="32:52" x14ac:dyDescent="0.2">
      <c r="AF2475" s="228"/>
      <c r="AG2475" s="228"/>
      <c r="AH2475" s="228"/>
      <c r="AI2475" s="228"/>
      <c r="AJ2475" s="228"/>
      <c r="AK2475" s="245"/>
      <c r="AL2475" s="246"/>
      <c r="AS2475" s="228"/>
      <c r="AT2475" s="228"/>
      <c r="AU2475" s="228"/>
      <c r="AV2475" s="228"/>
      <c r="AW2475" s="228"/>
      <c r="AX2475" s="228"/>
      <c r="AY2475" s="228"/>
      <c r="AZ2475" s="228"/>
    </row>
    <row r="2476" spans="32:52" x14ac:dyDescent="0.2">
      <c r="AF2476" s="228"/>
      <c r="AG2476" s="228"/>
      <c r="AH2476" s="228"/>
      <c r="AI2476" s="228"/>
      <c r="AJ2476" s="228"/>
      <c r="AK2476" s="245"/>
      <c r="AL2476" s="246"/>
      <c r="AS2476" s="228"/>
      <c r="AT2476" s="228"/>
      <c r="AU2476" s="228"/>
      <c r="AV2476" s="228"/>
      <c r="AW2476" s="228"/>
      <c r="AX2476" s="228"/>
      <c r="AY2476" s="228"/>
      <c r="AZ2476" s="228"/>
    </row>
    <row r="2477" spans="32:52" x14ac:dyDescent="0.2">
      <c r="AF2477" s="228"/>
      <c r="AG2477" s="228"/>
      <c r="AH2477" s="228"/>
      <c r="AI2477" s="228"/>
      <c r="AJ2477" s="228"/>
      <c r="AK2477" s="245"/>
      <c r="AL2477" s="246"/>
      <c r="AS2477" s="228"/>
      <c r="AT2477" s="228"/>
      <c r="AU2477" s="228"/>
      <c r="AV2477" s="228"/>
      <c r="AW2477" s="228"/>
      <c r="AX2477" s="228"/>
      <c r="AY2477" s="228"/>
      <c r="AZ2477" s="228"/>
    </row>
    <row r="2478" spans="32:52" x14ac:dyDescent="0.2">
      <c r="AF2478" s="228"/>
      <c r="AG2478" s="228"/>
      <c r="AH2478" s="228"/>
      <c r="AI2478" s="228"/>
      <c r="AJ2478" s="228"/>
      <c r="AK2478" s="245"/>
      <c r="AL2478" s="246"/>
      <c r="AS2478" s="228"/>
      <c r="AT2478" s="228"/>
      <c r="AU2478" s="228"/>
      <c r="AV2478" s="228"/>
      <c r="AW2478" s="228"/>
      <c r="AX2478" s="228"/>
      <c r="AY2478" s="228"/>
      <c r="AZ2478" s="228"/>
    </row>
    <row r="2479" spans="32:52" x14ac:dyDescent="0.2">
      <c r="AF2479" s="228"/>
      <c r="AG2479" s="228"/>
      <c r="AH2479" s="228"/>
      <c r="AI2479" s="228"/>
      <c r="AJ2479" s="228"/>
      <c r="AK2479" s="245"/>
      <c r="AL2479" s="246"/>
      <c r="AS2479" s="228"/>
      <c r="AT2479" s="228"/>
      <c r="AU2479" s="228"/>
      <c r="AV2479" s="228"/>
      <c r="AW2479" s="228"/>
      <c r="AX2479" s="228"/>
      <c r="AY2479" s="228"/>
      <c r="AZ2479" s="228"/>
    </row>
    <row r="2480" spans="32:52" x14ac:dyDescent="0.2">
      <c r="AF2480" s="228"/>
      <c r="AG2480" s="228"/>
      <c r="AH2480" s="228"/>
      <c r="AI2480" s="228"/>
      <c r="AJ2480" s="228"/>
      <c r="AK2480" s="245"/>
      <c r="AL2480" s="246"/>
      <c r="AS2480" s="228"/>
      <c r="AT2480" s="228"/>
      <c r="AU2480" s="228"/>
      <c r="AV2480" s="228"/>
      <c r="AW2480" s="228"/>
      <c r="AX2480" s="228"/>
      <c r="AY2480" s="228"/>
      <c r="AZ2480" s="228"/>
    </row>
    <row r="2481" spans="32:52" x14ac:dyDescent="0.2">
      <c r="AF2481" s="228"/>
      <c r="AG2481" s="228"/>
      <c r="AH2481" s="228"/>
      <c r="AI2481" s="228"/>
      <c r="AJ2481" s="228"/>
      <c r="AK2481" s="245"/>
      <c r="AL2481" s="246"/>
      <c r="AS2481" s="228"/>
      <c r="AT2481" s="228"/>
      <c r="AU2481" s="228"/>
      <c r="AV2481" s="228"/>
      <c r="AW2481" s="228"/>
      <c r="AX2481" s="228"/>
      <c r="AY2481" s="228"/>
      <c r="AZ2481" s="228"/>
    </row>
    <row r="2482" spans="32:52" x14ac:dyDescent="0.2">
      <c r="AF2482" s="228"/>
      <c r="AG2482" s="228"/>
      <c r="AH2482" s="228"/>
      <c r="AI2482" s="228"/>
      <c r="AJ2482" s="228"/>
      <c r="AK2482" s="245"/>
      <c r="AL2482" s="246"/>
      <c r="AS2482" s="228"/>
      <c r="AT2482" s="228"/>
      <c r="AU2482" s="228"/>
      <c r="AV2482" s="228"/>
      <c r="AW2482" s="228"/>
      <c r="AX2482" s="228"/>
      <c r="AY2482" s="228"/>
      <c r="AZ2482" s="228"/>
    </row>
    <row r="2483" spans="32:52" x14ac:dyDescent="0.2">
      <c r="AF2483" s="228"/>
      <c r="AG2483" s="228"/>
      <c r="AH2483" s="228"/>
      <c r="AI2483" s="228"/>
      <c r="AJ2483" s="228"/>
      <c r="AK2483" s="245"/>
      <c r="AL2483" s="246"/>
      <c r="AS2483" s="228"/>
      <c r="AT2483" s="228"/>
      <c r="AU2483" s="228"/>
      <c r="AV2483" s="228"/>
      <c r="AW2483" s="228"/>
      <c r="AX2483" s="228"/>
      <c r="AY2483" s="228"/>
      <c r="AZ2483" s="228"/>
    </row>
    <row r="2484" spans="32:52" x14ac:dyDescent="0.2">
      <c r="AF2484" s="228"/>
      <c r="AG2484" s="228"/>
      <c r="AH2484" s="228"/>
      <c r="AI2484" s="228"/>
      <c r="AJ2484" s="228"/>
      <c r="AK2484" s="245"/>
      <c r="AL2484" s="246"/>
      <c r="AS2484" s="228"/>
      <c r="AT2484" s="228"/>
      <c r="AU2484" s="228"/>
      <c r="AV2484" s="228"/>
      <c r="AW2484" s="228"/>
      <c r="AX2484" s="228"/>
      <c r="AY2484" s="228"/>
      <c r="AZ2484" s="228"/>
    </row>
    <row r="2485" spans="32:52" x14ac:dyDescent="0.2">
      <c r="AF2485" s="228"/>
      <c r="AG2485" s="228"/>
      <c r="AH2485" s="228"/>
      <c r="AI2485" s="228"/>
      <c r="AJ2485" s="228"/>
      <c r="AK2485" s="245"/>
      <c r="AL2485" s="246"/>
      <c r="AS2485" s="228"/>
      <c r="AT2485" s="228"/>
      <c r="AU2485" s="228"/>
      <c r="AV2485" s="228"/>
      <c r="AW2485" s="228"/>
      <c r="AX2485" s="228"/>
      <c r="AY2485" s="228"/>
      <c r="AZ2485" s="228"/>
    </row>
    <row r="2486" spans="32:52" x14ac:dyDescent="0.2">
      <c r="AF2486" s="228"/>
      <c r="AG2486" s="228"/>
      <c r="AH2486" s="228"/>
      <c r="AI2486" s="228"/>
      <c r="AJ2486" s="228"/>
      <c r="AK2486" s="245"/>
      <c r="AL2486" s="246"/>
      <c r="AS2486" s="228"/>
      <c r="AT2486" s="228"/>
      <c r="AU2486" s="228"/>
      <c r="AV2486" s="228"/>
      <c r="AW2486" s="228"/>
      <c r="AX2486" s="228"/>
      <c r="AY2486" s="228"/>
      <c r="AZ2486" s="228"/>
    </row>
    <row r="2487" spans="32:52" x14ac:dyDescent="0.2">
      <c r="AF2487" s="228"/>
      <c r="AG2487" s="228"/>
      <c r="AH2487" s="228"/>
      <c r="AI2487" s="228"/>
      <c r="AJ2487" s="228"/>
      <c r="AK2487" s="245"/>
      <c r="AL2487" s="246"/>
      <c r="AS2487" s="228"/>
      <c r="AT2487" s="228"/>
      <c r="AU2487" s="228"/>
      <c r="AV2487" s="228"/>
      <c r="AW2487" s="228"/>
      <c r="AX2487" s="228"/>
      <c r="AY2487" s="228"/>
      <c r="AZ2487" s="228"/>
    </row>
    <row r="2488" spans="32:52" x14ac:dyDescent="0.2">
      <c r="AF2488" s="228"/>
      <c r="AG2488" s="228"/>
      <c r="AH2488" s="228"/>
      <c r="AI2488" s="228"/>
      <c r="AJ2488" s="228"/>
      <c r="AK2488" s="245"/>
      <c r="AL2488" s="246"/>
      <c r="AS2488" s="228"/>
      <c r="AT2488" s="228"/>
      <c r="AU2488" s="228"/>
      <c r="AV2488" s="228"/>
      <c r="AW2488" s="228"/>
      <c r="AX2488" s="228"/>
      <c r="AY2488" s="228"/>
      <c r="AZ2488" s="228"/>
    </row>
    <row r="2489" spans="32:52" x14ac:dyDescent="0.2">
      <c r="AF2489" s="228"/>
      <c r="AG2489" s="228"/>
      <c r="AH2489" s="228"/>
      <c r="AI2489" s="228"/>
      <c r="AJ2489" s="228"/>
      <c r="AK2489" s="245"/>
      <c r="AL2489" s="246"/>
      <c r="AS2489" s="228"/>
      <c r="AT2489" s="228"/>
      <c r="AU2489" s="228"/>
      <c r="AV2489" s="228"/>
      <c r="AW2489" s="228"/>
      <c r="AX2489" s="228"/>
      <c r="AY2489" s="228"/>
      <c r="AZ2489" s="228"/>
    </row>
    <row r="2490" spans="32:52" x14ac:dyDescent="0.2">
      <c r="AF2490" s="228"/>
      <c r="AG2490" s="228"/>
      <c r="AH2490" s="228"/>
      <c r="AI2490" s="228"/>
      <c r="AJ2490" s="228"/>
      <c r="AK2490" s="245"/>
      <c r="AL2490" s="246"/>
      <c r="AS2490" s="228"/>
      <c r="AT2490" s="228"/>
      <c r="AU2490" s="228"/>
      <c r="AV2490" s="228"/>
      <c r="AW2490" s="228"/>
      <c r="AX2490" s="228"/>
      <c r="AY2490" s="228"/>
      <c r="AZ2490" s="228"/>
    </row>
    <row r="2491" spans="32:52" x14ac:dyDescent="0.2">
      <c r="AF2491" s="228"/>
      <c r="AG2491" s="228"/>
      <c r="AH2491" s="228"/>
      <c r="AI2491" s="228"/>
      <c r="AJ2491" s="228"/>
      <c r="AK2491" s="245"/>
      <c r="AL2491" s="246"/>
      <c r="AS2491" s="228"/>
      <c r="AT2491" s="228"/>
      <c r="AU2491" s="228"/>
      <c r="AV2491" s="228"/>
      <c r="AW2491" s="228"/>
      <c r="AX2491" s="228"/>
      <c r="AY2491" s="228"/>
      <c r="AZ2491" s="228"/>
    </row>
    <row r="2492" spans="32:52" x14ac:dyDescent="0.2">
      <c r="AF2492" s="228"/>
      <c r="AG2492" s="228"/>
      <c r="AH2492" s="228"/>
      <c r="AI2492" s="228"/>
      <c r="AJ2492" s="228"/>
      <c r="AK2492" s="245"/>
      <c r="AL2492" s="246"/>
      <c r="AS2492" s="228"/>
      <c r="AT2492" s="228"/>
      <c r="AU2492" s="228"/>
      <c r="AV2492" s="228"/>
      <c r="AW2492" s="228"/>
      <c r="AX2492" s="228"/>
      <c r="AY2492" s="228"/>
      <c r="AZ2492" s="228"/>
    </row>
    <row r="2493" spans="32:52" x14ac:dyDescent="0.2">
      <c r="AF2493" s="228"/>
      <c r="AG2493" s="228"/>
      <c r="AH2493" s="228"/>
      <c r="AI2493" s="228"/>
      <c r="AJ2493" s="228"/>
      <c r="AK2493" s="245"/>
      <c r="AL2493" s="246"/>
      <c r="AS2493" s="228"/>
      <c r="AT2493" s="228"/>
      <c r="AU2493" s="228"/>
      <c r="AV2493" s="228"/>
      <c r="AW2493" s="228"/>
      <c r="AX2493" s="228"/>
      <c r="AY2493" s="228"/>
      <c r="AZ2493" s="228"/>
    </row>
    <row r="2494" spans="32:52" x14ac:dyDescent="0.2">
      <c r="AF2494" s="228"/>
      <c r="AG2494" s="228"/>
      <c r="AH2494" s="228"/>
      <c r="AI2494" s="228"/>
      <c r="AJ2494" s="228"/>
      <c r="AK2494" s="245"/>
      <c r="AL2494" s="246"/>
      <c r="AS2494" s="228"/>
      <c r="AT2494" s="228"/>
      <c r="AU2494" s="228"/>
      <c r="AV2494" s="228"/>
      <c r="AW2494" s="228"/>
      <c r="AX2494" s="228"/>
      <c r="AY2494" s="228"/>
      <c r="AZ2494" s="228"/>
    </row>
    <row r="2495" spans="32:52" x14ac:dyDescent="0.2">
      <c r="AF2495" s="228"/>
      <c r="AG2495" s="228"/>
      <c r="AH2495" s="228"/>
      <c r="AI2495" s="228"/>
      <c r="AJ2495" s="228"/>
      <c r="AK2495" s="245"/>
      <c r="AL2495" s="246"/>
      <c r="AS2495" s="228"/>
      <c r="AT2495" s="228"/>
      <c r="AU2495" s="228"/>
      <c r="AV2495" s="228"/>
      <c r="AW2495" s="228"/>
      <c r="AX2495" s="228"/>
      <c r="AY2495" s="228"/>
      <c r="AZ2495" s="228"/>
    </row>
    <row r="2496" spans="32:52" x14ac:dyDescent="0.2">
      <c r="AF2496" s="228"/>
      <c r="AG2496" s="228"/>
      <c r="AH2496" s="228"/>
      <c r="AI2496" s="228"/>
      <c r="AJ2496" s="228"/>
      <c r="AK2496" s="245"/>
      <c r="AL2496" s="246"/>
      <c r="AS2496" s="228"/>
      <c r="AT2496" s="228"/>
      <c r="AU2496" s="228"/>
      <c r="AV2496" s="228"/>
      <c r="AW2496" s="228"/>
      <c r="AX2496" s="228"/>
      <c r="AY2496" s="228"/>
      <c r="AZ2496" s="228"/>
    </row>
    <row r="2497" spans="32:52" x14ac:dyDescent="0.2">
      <c r="AF2497" s="228"/>
      <c r="AG2497" s="228"/>
      <c r="AH2497" s="228"/>
      <c r="AI2497" s="228"/>
      <c r="AJ2497" s="228"/>
      <c r="AK2497" s="245"/>
      <c r="AL2497" s="246"/>
      <c r="AS2497" s="228"/>
      <c r="AT2497" s="228"/>
      <c r="AU2497" s="228"/>
      <c r="AV2497" s="228"/>
      <c r="AW2497" s="228"/>
      <c r="AX2497" s="228"/>
      <c r="AY2497" s="228"/>
      <c r="AZ2497" s="228"/>
    </row>
    <row r="2498" spans="32:52" x14ac:dyDescent="0.2">
      <c r="AF2498" s="228"/>
      <c r="AG2498" s="228"/>
      <c r="AH2498" s="228"/>
      <c r="AI2498" s="228"/>
      <c r="AJ2498" s="228"/>
      <c r="AK2498" s="245"/>
      <c r="AL2498" s="246"/>
      <c r="AS2498" s="228"/>
      <c r="AT2498" s="228"/>
      <c r="AU2498" s="228"/>
      <c r="AV2498" s="228"/>
      <c r="AW2498" s="228"/>
      <c r="AX2498" s="228"/>
      <c r="AY2498" s="228"/>
      <c r="AZ2498" s="228"/>
    </row>
    <row r="2499" spans="32:52" x14ac:dyDescent="0.2">
      <c r="AF2499" s="228"/>
      <c r="AG2499" s="228"/>
      <c r="AH2499" s="228"/>
      <c r="AI2499" s="228"/>
      <c r="AJ2499" s="228"/>
      <c r="AK2499" s="245"/>
      <c r="AL2499" s="246"/>
      <c r="AS2499" s="228"/>
      <c r="AT2499" s="228"/>
      <c r="AU2499" s="228"/>
      <c r="AV2499" s="228"/>
      <c r="AW2499" s="228"/>
      <c r="AX2499" s="228"/>
      <c r="AY2499" s="228"/>
      <c r="AZ2499" s="228"/>
    </row>
    <row r="2500" spans="32:52" x14ac:dyDescent="0.2">
      <c r="AF2500" s="228"/>
      <c r="AG2500" s="228"/>
      <c r="AH2500" s="228"/>
      <c r="AI2500" s="228"/>
      <c r="AJ2500" s="228"/>
      <c r="AK2500" s="245"/>
      <c r="AL2500" s="246"/>
      <c r="AS2500" s="228"/>
      <c r="AT2500" s="228"/>
      <c r="AU2500" s="228"/>
      <c r="AV2500" s="228"/>
      <c r="AW2500" s="228"/>
      <c r="AX2500" s="228"/>
      <c r="AY2500" s="228"/>
      <c r="AZ2500" s="228"/>
    </row>
    <row r="2501" spans="32:52" x14ac:dyDescent="0.2">
      <c r="AF2501" s="228"/>
      <c r="AG2501" s="228"/>
      <c r="AH2501" s="228"/>
      <c r="AI2501" s="228"/>
      <c r="AJ2501" s="228"/>
      <c r="AK2501" s="245"/>
      <c r="AL2501" s="246"/>
      <c r="AS2501" s="228"/>
      <c r="AT2501" s="228"/>
      <c r="AU2501" s="228"/>
      <c r="AV2501" s="228"/>
      <c r="AW2501" s="228"/>
      <c r="AX2501" s="228"/>
      <c r="AY2501" s="228"/>
      <c r="AZ2501" s="228"/>
    </row>
    <row r="2502" spans="32:52" x14ac:dyDescent="0.2">
      <c r="AF2502" s="228"/>
      <c r="AG2502" s="228"/>
      <c r="AH2502" s="228"/>
      <c r="AI2502" s="228"/>
      <c r="AJ2502" s="228"/>
      <c r="AK2502" s="245"/>
      <c r="AL2502" s="246"/>
      <c r="AS2502" s="228"/>
      <c r="AT2502" s="228"/>
      <c r="AU2502" s="228"/>
      <c r="AV2502" s="228"/>
      <c r="AW2502" s="228"/>
      <c r="AX2502" s="228"/>
      <c r="AY2502" s="228"/>
      <c r="AZ2502" s="228"/>
    </row>
    <row r="2503" spans="32:52" x14ac:dyDescent="0.2">
      <c r="AF2503" s="228"/>
      <c r="AG2503" s="228"/>
      <c r="AH2503" s="228"/>
      <c r="AI2503" s="228"/>
      <c r="AJ2503" s="228"/>
      <c r="AK2503" s="245"/>
      <c r="AL2503" s="246"/>
      <c r="AS2503" s="228"/>
      <c r="AT2503" s="228"/>
      <c r="AU2503" s="228"/>
      <c r="AV2503" s="228"/>
      <c r="AW2503" s="228"/>
      <c r="AX2503" s="228"/>
      <c r="AY2503" s="228"/>
      <c r="AZ2503" s="228"/>
    </row>
    <row r="2504" spans="32:52" x14ac:dyDescent="0.2">
      <c r="AF2504" s="228"/>
      <c r="AG2504" s="228"/>
      <c r="AH2504" s="228"/>
      <c r="AI2504" s="228"/>
      <c r="AJ2504" s="228"/>
      <c r="AK2504" s="245"/>
      <c r="AL2504" s="246"/>
      <c r="AS2504" s="228"/>
      <c r="AT2504" s="228"/>
      <c r="AU2504" s="228"/>
      <c r="AV2504" s="228"/>
      <c r="AW2504" s="228"/>
      <c r="AX2504" s="228"/>
      <c r="AY2504" s="228"/>
      <c r="AZ2504" s="228"/>
    </row>
    <row r="2505" spans="32:52" x14ac:dyDescent="0.2">
      <c r="AF2505" s="228"/>
      <c r="AG2505" s="228"/>
      <c r="AH2505" s="228"/>
      <c r="AI2505" s="228"/>
      <c r="AJ2505" s="228"/>
      <c r="AK2505" s="245"/>
      <c r="AL2505" s="246"/>
      <c r="AS2505" s="228"/>
      <c r="AT2505" s="228"/>
      <c r="AU2505" s="228"/>
      <c r="AV2505" s="228"/>
      <c r="AW2505" s="228"/>
      <c r="AX2505" s="228"/>
      <c r="AY2505" s="228"/>
      <c r="AZ2505" s="228"/>
    </row>
    <row r="2506" spans="32:52" x14ac:dyDescent="0.2">
      <c r="AF2506" s="228"/>
      <c r="AG2506" s="228"/>
      <c r="AH2506" s="228"/>
      <c r="AI2506" s="228"/>
      <c r="AJ2506" s="228"/>
      <c r="AK2506" s="245"/>
      <c r="AL2506" s="246"/>
      <c r="AS2506" s="228"/>
      <c r="AT2506" s="228"/>
      <c r="AU2506" s="228"/>
      <c r="AV2506" s="228"/>
      <c r="AW2506" s="228"/>
      <c r="AX2506" s="228"/>
      <c r="AY2506" s="228"/>
      <c r="AZ2506" s="228"/>
    </row>
    <row r="2507" spans="32:52" x14ac:dyDescent="0.2">
      <c r="AF2507" s="228"/>
      <c r="AG2507" s="228"/>
      <c r="AH2507" s="228"/>
      <c r="AI2507" s="228"/>
      <c r="AJ2507" s="228"/>
      <c r="AK2507" s="245"/>
      <c r="AL2507" s="246"/>
      <c r="AS2507" s="228"/>
      <c r="AT2507" s="228"/>
      <c r="AU2507" s="228"/>
      <c r="AV2507" s="228"/>
      <c r="AW2507" s="228"/>
      <c r="AX2507" s="228"/>
      <c r="AY2507" s="228"/>
      <c r="AZ2507" s="228"/>
    </row>
    <row r="2508" spans="32:52" x14ac:dyDescent="0.2">
      <c r="AF2508" s="228"/>
      <c r="AG2508" s="228"/>
      <c r="AH2508" s="228"/>
      <c r="AI2508" s="228"/>
      <c r="AJ2508" s="228"/>
      <c r="AK2508" s="245"/>
      <c r="AL2508" s="246"/>
      <c r="AS2508" s="228"/>
      <c r="AT2508" s="228"/>
      <c r="AU2508" s="228"/>
      <c r="AV2508" s="228"/>
      <c r="AW2508" s="228"/>
      <c r="AX2508" s="228"/>
      <c r="AY2508" s="228"/>
      <c r="AZ2508" s="228"/>
    </row>
    <row r="2509" spans="32:52" x14ac:dyDescent="0.2">
      <c r="AF2509" s="228"/>
      <c r="AG2509" s="228"/>
      <c r="AH2509" s="228"/>
      <c r="AI2509" s="228"/>
      <c r="AJ2509" s="228"/>
      <c r="AK2509" s="245"/>
      <c r="AL2509" s="246"/>
      <c r="AS2509" s="228"/>
      <c r="AT2509" s="228"/>
      <c r="AU2509" s="228"/>
      <c r="AV2509" s="228"/>
      <c r="AW2509" s="228"/>
      <c r="AX2509" s="228"/>
      <c r="AY2509" s="228"/>
      <c r="AZ2509" s="228"/>
    </row>
    <row r="2510" spans="32:52" x14ac:dyDescent="0.2">
      <c r="AF2510" s="228"/>
      <c r="AG2510" s="228"/>
      <c r="AH2510" s="228"/>
      <c r="AI2510" s="228"/>
      <c r="AJ2510" s="228"/>
      <c r="AK2510" s="245"/>
      <c r="AL2510" s="246"/>
      <c r="AS2510" s="228"/>
      <c r="AT2510" s="228"/>
      <c r="AU2510" s="228"/>
      <c r="AV2510" s="228"/>
      <c r="AW2510" s="228"/>
      <c r="AX2510" s="228"/>
      <c r="AY2510" s="228"/>
      <c r="AZ2510" s="228"/>
    </row>
    <row r="2511" spans="32:52" x14ac:dyDescent="0.2">
      <c r="AF2511" s="228"/>
      <c r="AG2511" s="228"/>
      <c r="AH2511" s="228"/>
      <c r="AI2511" s="228"/>
      <c r="AJ2511" s="228"/>
      <c r="AK2511" s="245"/>
      <c r="AL2511" s="246"/>
      <c r="AS2511" s="228"/>
      <c r="AT2511" s="228"/>
      <c r="AU2511" s="228"/>
      <c r="AV2511" s="228"/>
      <c r="AW2511" s="228"/>
      <c r="AX2511" s="228"/>
      <c r="AY2511" s="228"/>
      <c r="AZ2511" s="228"/>
    </row>
    <row r="2512" spans="32:52" x14ac:dyDescent="0.2">
      <c r="AF2512" s="228"/>
      <c r="AG2512" s="228"/>
      <c r="AH2512" s="228"/>
      <c r="AI2512" s="228"/>
      <c r="AJ2512" s="228"/>
      <c r="AK2512" s="245"/>
      <c r="AL2512" s="246"/>
      <c r="AS2512" s="228"/>
      <c r="AT2512" s="228"/>
      <c r="AU2512" s="228"/>
      <c r="AV2512" s="228"/>
      <c r="AW2512" s="228"/>
      <c r="AX2512" s="228"/>
      <c r="AY2512" s="228"/>
      <c r="AZ2512" s="228"/>
    </row>
    <row r="2513" spans="32:52" x14ac:dyDescent="0.2">
      <c r="AF2513" s="228"/>
      <c r="AG2513" s="228"/>
      <c r="AH2513" s="228"/>
      <c r="AI2513" s="228"/>
      <c r="AJ2513" s="228"/>
      <c r="AK2513" s="245"/>
      <c r="AL2513" s="246"/>
      <c r="AS2513" s="228"/>
      <c r="AT2513" s="228"/>
      <c r="AU2513" s="228"/>
      <c r="AV2513" s="228"/>
      <c r="AW2513" s="228"/>
      <c r="AX2513" s="228"/>
      <c r="AY2513" s="228"/>
      <c r="AZ2513" s="228"/>
    </row>
    <row r="2514" spans="32:52" x14ac:dyDescent="0.2">
      <c r="AF2514" s="228"/>
      <c r="AG2514" s="228"/>
      <c r="AH2514" s="228"/>
      <c r="AI2514" s="228"/>
      <c r="AJ2514" s="228"/>
      <c r="AK2514" s="245"/>
      <c r="AL2514" s="246"/>
      <c r="AS2514" s="228"/>
      <c r="AT2514" s="228"/>
      <c r="AU2514" s="228"/>
      <c r="AV2514" s="228"/>
      <c r="AW2514" s="228"/>
      <c r="AX2514" s="228"/>
      <c r="AY2514" s="228"/>
      <c r="AZ2514" s="228"/>
    </row>
    <row r="2515" spans="32:52" x14ac:dyDescent="0.2">
      <c r="AF2515" s="228"/>
      <c r="AG2515" s="228"/>
      <c r="AH2515" s="228"/>
      <c r="AI2515" s="228"/>
      <c r="AJ2515" s="228"/>
      <c r="AK2515" s="245"/>
      <c r="AL2515" s="246"/>
      <c r="AS2515" s="228"/>
      <c r="AT2515" s="228"/>
      <c r="AU2515" s="228"/>
      <c r="AV2515" s="228"/>
      <c r="AW2515" s="228"/>
      <c r="AX2515" s="228"/>
      <c r="AY2515" s="228"/>
      <c r="AZ2515" s="228"/>
    </row>
    <row r="2516" spans="32:52" x14ac:dyDescent="0.2">
      <c r="AF2516" s="228"/>
      <c r="AG2516" s="228"/>
      <c r="AH2516" s="228"/>
      <c r="AI2516" s="228"/>
      <c r="AJ2516" s="228"/>
      <c r="AK2516" s="245"/>
      <c r="AL2516" s="246"/>
      <c r="AS2516" s="228"/>
      <c r="AT2516" s="228"/>
      <c r="AU2516" s="228"/>
      <c r="AV2516" s="228"/>
      <c r="AW2516" s="228"/>
      <c r="AX2516" s="228"/>
      <c r="AY2516" s="228"/>
      <c r="AZ2516" s="228"/>
    </row>
    <row r="2517" spans="32:52" x14ac:dyDescent="0.2">
      <c r="AF2517" s="228"/>
      <c r="AG2517" s="228"/>
      <c r="AH2517" s="228"/>
      <c r="AI2517" s="228"/>
      <c r="AJ2517" s="228"/>
      <c r="AK2517" s="245"/>
      <c r="AL2517" s="246"/>
      <c r="AS2517" s="228"/>
      <c r="AT2517" s="228"/>
      <c r="AU2517" s="228"/>
      <c r="AV2517" s="228"/>
      <c r="AW2517" s="228"/>
      <c r="AX2517" s="228"/>
      <c r="AY2517" s="228"/>
      <c r="AZ2517" s="228"/>
    </row>
    <row r="2518" spans="32:52" x14ac:dyDescent="0.2">
      <c r="AF2518" s="228"/>
      <c r="AG2518" s="228"/>
      <c r="AH2518" s="228"/>
      <c r="AI2518" s="228"/>
      <c r="AJ2518" s="228"/>
      <c r="AK2518" s="245"/>
      <c r="AL2518" s="246"/>
      <c r="AS2518" s="228"/>
      <c r="AT2518" s="228"/>
      <c r="AU2518" s="228"/>
      <c r="AV2518" s="228"/>
      <c r="AW2518" s="228"/>
      <c r="AX2518" s="228"/>
      <c r="AY2518" s="228"/>
      <c r="AZ2518" s="228"/>
    </row>
    <row r="2519" spans="32:52" x14ac:dyDescent="0.2">
      <c r="AF2519" s="228"/>
      <c r="AG2519" s="228"/>
      <c r="AH2519" s="228"/>
      <c r="AI2519" s="228"/>
      <c r="AJ2519" s="228"/>
      <c r="AK2519" s="245"/>
      <c r="AL2519" s="246"/>
      <c r="AS2519" s="228"/>
      <c r="AT2519" s="228"/>
      <c r="AU2519" s="228"/>
      <c r="AV2519" s="228"/>
      <c r="AW2519" s="228"/>
      <c r="AX2519" s="228"/>
      <c r="AY2519" s="228"/>
      <c r="AZ2519" s="228"/>
    </row>
    <row r="2520" spans="32:52" x14ac:dyDescent="0.2">
      <c r="AF2520" s="228"/>
      <c r="AG2520" s="228"/>
      <c r="AH2520" s="228"/>
      <c r="AI2520" s="228"/>
      <c r="AJ2520" s="228"/>
      <c r="AK2520" s="245"/>
      <c r="AL2520" s="246"/>
      <c r="AS2520" s="228"/>
      <c r="AT2520" s="228"/>
      <c r="AU2520" s="228"/>
      <c r="AV2520" s="228"/>
      <c r="AW2520" s="228"/>
      <c r="AX2520" s="228"/>
      <c r="AY2520" s="228"/>
      <c r="AZ2520" s="228"/>
    </row>
    <row r="2521" spans="32:52" x14ac:dyDescent="0.2">
      <c r="AF2521" s="228"/>
      <c r="AG2521" s="228"/>
      <c r="AH2521" s="228"/>
      <c r="AI2521" s="228"/>
      <c r="AJ2521" s="228"/>
      <c r="AK2521" s="245"/>
      <c r="AL2521" s="246"/>
      <c r="AS2521" s="228"/>
      <c r="AT2521" s="228"/>
      <c r="AU2521" s="228"/>
      <c r="AV2521" s="228"/>
      <c r="AW2521" s="228"/>
      <c r="AX2521" s="228"/>
      <c r="AY2521" s="228"/>
      <c r="AZ2521" s="228"/>
    </row>
    <row r="2522" spans="32:52" x14ac:dyDescent="0.2">
      <c r="AF2522" s="228"/>
      <c r="AG2522" s="228"/>
      <c r="AH2522" s="228"/>
      <c r="AI2522" s="228"/>
      <c r="AJ2522" s="228"/>
      <c r="AK2522" s="245"/>
      <c r="AL2522" s="246"/>
      <c r="AS2522" s="228"/>
      <c r="AT2522" s="228"/>
      <c r="AU2522" s="228"/>
      <c r="AV2522" s="228"/>
      <c r="AW2522" s="228"/>
      <c r="AX2522" s="228"/>
      <c r="AY2522" s="228"/>
      <c r="AZ2522" s="228"/>
    </row>
    <row r="2523" spans="32:52" x14ac:dyDescent="0.2">
      <c r="AF2523" s="228"/>
      <c r="AG2523" s="228"/>
      <c r="AH2523" s="228"/>
      <c r="AI2523" s="228"/>
      <c r="AJ2523" s="228"/>
      <c r="AK2523" s="245"/>
      <c r="AL2523" s="246"/>
      <c r="AS2523" s="228"/>
      <c r="AT2523" s="228"/>
      <c r="AU2523" s="228"/>
      <c r="AV2523" s="228"/>
      <c r="AW2523" s="228"/>
      <c r="AX2523" s="228"/>
      <c r="AY2523" s="228"/>
      <c r="AZ2523" s="228"/>
    </row>
    <row r="2524" spans="32:52" x14ac:dyDescent="0.2">
      <c r="AF2524" s="228"/>
      <c r="AG2524" s="228"/>
      <c r="AH2524" s="228"/>
      <c r="AI2524" s="228"/>
      <c r="AJ2524" s="228"/>
      <c r="AK2524" s="245"/>
      <c r="AL2524" s="246"/>
      <c r="AS2524" s="228"/>
      <c r="AT2524" s="228"/>
      <c r="AU2524" s="228"/>
      <c r="AV2524" s="228"/>
      <c r="AW2524" s="228"/>
      <c r="AX2524" s="228"/>
      <c r="AY2524" s="228"/>
      <c r="AZ2524" s="228"/>
    </row>
    <row r="2525" spans="32:52" x14ac:dyDescent="0.2">
      <c r="AF2525" s="228"/>
      <c r="AG2525" s="228"/>
      <c r="AH2525" s="228"/>
      <c r="AI2525" s="228"/>
      <c r="AJ2525" s="228"/>
      <c r="AK2525" s="245"/>
      <c r="AL2525" s="246"/>
      <c r="AS2525" s="228"/>
      <c r="AT2525" s="228"/>
      <c r="AU2525" s="228"/>
      <c r="AV2525" s="228"/>
      <c r="AW2525" s="228"/>
      <c r="AX2525" s="228"/>
      <c r="AY2525" s="228"/>
      <c r="AZ2525" s="228"/>
    </row>
    <row r="2526" spans="32:52" x14ac:dyDescent="0.2">
      <c r="AF2526" s="228"/>
      <c r="AG2526" s="228"/>
      <c r="AH2526" s="228"/>
      <c r="AI2526" s="228"/>
      <c r="AJ2526" s="228"/>
      <c r="AK2526" s="245"/>
      <c r="AL2526" s="246"/>
      <c r="AS2526" s="228"/>
      <c r="AT2526" s="228"/>
      <c r="AU2526" s="228"/>
      <c r="AV2526" s="228"/>
      <c r="AW2526" s="228"/>
      <c r="AX2526" s="228"/>
      <c r="AY2526" s="228"/>
      <c r="AZ2526" s="228"/>
    </row>
    <row r="2527" spans="32:52" x14ac:dyDescent="0.2">
      <c r="AF2527" s="228"/>
      <c r="AG2527" s="228"/>
      <c r="AH2527" s="228"/>
      <c r="AI2527" s="228"/>
      <c r="AJ2527" s="228"/>
      <c r="AK2527" s="245"/>
      <c r="AL2527" s="246"/>
      <c r="AS2527" s="228"/>
      <c r="AT2527" s="228"/>
      <c r="AU2527" s="228"/>
      <c r="AV2527" s="228"/>
      <c r="AW2527" s="228"/>
      <c r="AX2527" s="228"/>
      <c r="AY2527" s="228"/>
      <c r="AZ2527" s="228"/>
    </row>
    <row r="2528" spans="32:52" x14ac:dyDescent="0.2">
      <c r="AF2528" s="228"/>
      <c r="AG2528" s="228"/>
      <c r="AH2528" s="228"/>
      <c r="AI2528" s="228"/>
      <c r="AJ2528" s="228"/>
      <c r="AK2528" s="245"/>
      <c r="AL2528" s="246"/>
      <c r="AS2528" s="228"/>
      <c r="AT2528" s="228"/>
      <c r="AU2528" s="228"/>
      <c r="AV2528" s="228"/>
      <c r="AW2528" s="228"/>
      <c r="AX2528" s="228"/>
      <c r="AY2528" s="228"/>
      <c r="AZ2528" s="228"/>
    </row>
    <row r="2529" spans="32:52" x14ac:dyDescent="0.2">
      <c r="AF2529" s="228"/>
      <c r="AG2529" s="228"/>
      <c r="AH2529" s="228"/>
      <c r="AI2529" s="228"/>
      <c r="AJ2529" s="228"/>
      <c r="AK2529" s="245"/>
      <c r="AL2529" s="246"/>
      <c r="AS2529" s="228"/>
      <c r="AT2529" s="228"/>
      <c r="AU2529" s="228"/>
      <c r="AV2529" s="228"/>
      <c r="AW2529" s="228"/>
      <c r="AX2529" s="228"/>
      <c r="AY2529" s="228"/>
      <c r="AZ2529" s="228"/>
    </row>
    <row r="2530" spans="32:52" x14ac:dyDescent="0.2">
      <c r="AF2530" s="228"/>
      <c r="AG2530" s="228"/>
      <c r="AH2530" s="228"/>
      <c r="AI2530" s="228"/>
      <c r="AJ2530" s="228"/>
      <c r="AK2530" s="245"/>
      <c r="AL2530" s="246"/>
      <c r="AS2530" s="228"/>
      <c r="AT2530" s="228"/>
      <c r="AU2530" s="228"/>
      <c r="AV2530" s="228"/>
      <c r="AW2530" s="228"/>
      <c r="AX2530" s="228"/>
      <c r="AY2530" s="228"/>
      <c r="AZ2530" s="228"/>
    </row>
    <row r="2531" spans="32:52" x14ac:dyDescent="0.2">
      <c r="AF2531" s="228"/>
      <c r="AG2531" s="228"/>
      <c r="AH2531" s="228"/>
      <c r="AI2531" s="228"/>
      <c r="AJ2531" s="228"/>
      <c r="AK2531" s="245"/>
      <c r="AL2531" s="246"/>
      <c r="AS2531" s="228"/>
      <c r="AT2531" s="228"/>
      <c r="AU2531" s="228"/>
      <c r="AV2531" s="228"/>
      <c r="AW2531" s="228"/>
      <c r="AX2531" s="228"/>
      <c r="AY2531" s="228"/>
      <c r="AZ2531" s="228"/>
    </row>
    <row r="2532" spans="32:52" x14ac:dyDescent="0.2">
      <c r="AF2532" s="228"/>
      <c r="AG2532" s="228"/>
      <c r="AH2532" s="228"/>
      <c r="AI2532" s="228"/>
      <c r="AJ2532" s="228"/>
      <c r="AK2532" s="245"/>
      <c r="AL2532" s="246"/>
      <c r="AS2532" s="228"/>
      <c r="AT2532" s="228"/>
      <c r="AU2532" s="228"/>
      <c r="AV2532" s="228"/>
      <c r="AW2532" s="228"/>
      <c r="AX2532" s="228"/>
      <c r="AY2532" s="228"/>
      <c r="AZ2532" s="228"/>
    </row>
    <row r="2533" spans="32:52" x14ac:dyDescent="0.2">
      <c r="AF2533" s="228"/>
      <c r="AG2533" s="228"/>
      <c r="AH2533" s="228"/>
      <c r="AI2533" s="228"/>
      <c r="AJ2533" s="228"/>
      <c r="AK2533" s="245"/>
      <c r="AL2533" s="246"/>
      <c r="AS2533" s="228"/>
      <c r="AT2533" s="228"/>
      <c r="AU2533" s="228"/>
      <c r="AV2533" s="228"/>
      <c r="AW2533" s="228"/>
      <c r="AX2533" s="228"/>
      <c r="AY2533" s="228"/>
      <c r="AZ2533" s="228"/>
    </row>
    <row r="2534" spans="32:52" x14ac:dyDescent="0.2">
      <c r="AF2534" s="228"/>
      <c r="AG2534" s="228"/>
      <c r="AH2534" s="228"/>
      <c r="AI2534" s="228"/>
      <c r="AJ2534" s="228"/>
      <c r="AK2534" s="245"/>
      <c r="AL2534" s="246"/>
      <c r="AS2534" s="228"/>
      <c r="AT2534" s="228"/>
      <c r="AU2534" s="228"/>
      <c r="AV2534" s="228"/>
      <c r="AW2534" s="228"/>
      <c r="AX2534" s="228"/>
      <c r="AY2534" s="228"/>
      <c r="AZ2534" s="228"/>
    </row>
    <row r="2535" spans="32:52" x14ac:dyDescent="0.2">
      <c r="AF2535" s="228"/>
      <c r="AG2535" s="228"/>
      <c r="AH2535" s="228"/>
      <c r="AI2535" s="228"/>
      <c r="AJ2535" s="228"/>
      <c r="AK2535" s="245"/>
      <c r="AL2535" s="246"/>
      <c r="AS2535" s="228"/>
      <c r="AT2535" s="228"/>
      <c r="AU2535" s="228"/>
      <c r="AV2535" s="228"/>
      <c r="AW2535" s="228"/>
      <c r="AX2535" s="228"/>
      <c r="AY2535" s="228"/>
      <c r="AZ2535" s="228"/>
    </row>
    <row r="2536" spans="32:52" x14ac:dyDescent="0.2">
      <c r="AF2536" s="228"/>
      <c r="AG2536" s="228"/>
      <c r="AH2536" s="228"/>
      <c r="AI2536" s="228"/>
      <c r="AJ2536" s="228"/>
      <c r="AK2536" s="245"/>
      <c r="AL2536" s="246"/>
      <c r="AS2536" s="228"/>
      <c r="AT2536" s="228"/>
      <c r="AU2536" s="228"/>
      <c r="AV2536" s="228"/>
      <c r="AW2536" s="228"/>
      <c r="AX2536" s="228"/>
      <c r="AY2536" s="228"/>
      <c r="AZ2536" s="228"/>
    </row>
    <row r="2537" spans="32:52" x14ac:dyDescent="0.2">
      <c r="AF2537" s="228"/>
      <c r="AG2537" s="228"/>
      <c r="AH2537" s="228"/>
      <c r="AI2537" s="228"/>
      <c r="AJ2537" s="228"/>
      <c r="AK2537" s="245"/>
      <c r="AL2537" s="246"/>
      <c r="AS2537" s="228"/>
      <c r="AT2537" s="228"/>
      <c r="AU2537" s="228"/>
      <c r="AV2537" s="228"/>
      <c r="AW2537" s="228"/>
      <c r="AX2537" s="228"/>
      <c r="AY2537" s="228"/>
      <c r="AZ2537" s="228"/>
    </row>
  </sheetData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indexed="12"/>
  </sheetPr>
  <dimension ref="A1:AI919"/>
  <sheetViews>
    <sheetView workbookViewId="0">
      <selection activeCell="F9" sqref="F9"/>
    </sheetView>
  </sheetViews>
  <sheetFormatPr defaultRowHeight="12.75" x14ac:dyDescent="0.2"/>
  <cols>
    <col min="2" max="2" width="10.7109375" customWidth="1"/>
    <col min="5" max="5" width="10.7109375" customWidth="1"/>
  </cols>
  <sheetData>
    <row r="1" spans="1:35" ht="18.75" thickBot="1" x14ac:dyDescent="0.25">
      <c r="A1" s="72" t="s">
        <v>110</v>
      </c>
      <c r="B1" s="10"/>
      <c r="C1" s="10"/>
      <c r="D1" s="73" t="s">
        <v>111</v>
      </c>
      <c r="E1" s="10"/>
      <c r="F1" s="10"/>
      <c r="G1" s="10"/>
      <c r="H1" s="10"/>
      <c r="I1" s="10"/>
      <c r="J1" s="10"/>
      <c r="K1" s="10"/>
      <c r="L1" s="10"/>
      <c r="M1" s="74" t="s">
        <v>112</v>
      </c>
      <c r="N1" s="10" t="s">
        <v>113</v>
      </c>
      <c r="O1" s="10">
        <f ca="1">H18*J18-I18*I18</f>
        <v>408376.47195400856</v>
      </c>
      <c r="P1" s="10" t="s">
        <v>223</v>
      </c>
      <c r="Q1" s="10"/>
      <c r="R1" s="10"/>
      <c r="S1" s="10"/>
      <c r="T1" s="10"/>
      <c r="U1" s="8" t="s">
        <v>168</v>
      </c>
      <c r="V1" s="99" t="s">
        <v>175</v>
      </c>
      <c r="W1" s="10"/>
      <c r="X1" s="10"/>
      <c r="Y1" s="10"/>
      <c r="Z1" s="10"/>
      <c r="AA1" s="10">
        <v>1</v>
      </c>
      <c r="AB1" s="10" t="s">
        <v>114</v>
      </c>
      <c r="AC1" s="10"/>
      <c r="AD1" s="10"/>
      <c r="AE1" s="10"/>
      <c r="AF1" s="10"/>
      <c r="AG1" s="10"/>
      <c r="AH1" s="10"/>
      <c r="AI1" s="10"/>
    </row>
    <row r="2" spans="1:35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74" t="s">
        <v>115</v>
      </c>
      <c r="N2" s="10" t="s">
        <v>116</v>
      </c>
      <c r="O2" s="10">
        <f ca="1">+F18*J18-H18*I18</f>
        <v>293050.69621561514</v>
      </c>
      <c r="P2" s="10" t="s">
        <v>224</v>
      </c>
      <c r="Q2" s="10"/>
      <c r="R2" s="10"/>
      <c r="S2" s="10"/>
      <c r="T2" s="10"/>
      <c r="U2" s="10">
        <v>0.5</v>
      </c>
      <c r="V2" s="10">
        <f t="shared" ref="V2:V20" ca="1" si="0">+E$4+E$5*U2+E$6*U2^2</f>
        <v>-0.17619263300269056</v>
      </c>
      <c r="W2" s="10"/>
      <c r="X2" s="10"/>
      <c r="Y2" s="10"/>
      <c r="Z2" s="10"/>
      <c r="AA2" s="10">
        <v>2</v>
      </c>
      <c r="AB2" s="10" t="s">
        <v>40</v>
      </c>
      <c r="AC2" s="10"/>
      <c r="AD2" s="10"/>
      <c r="AE2" s="10"/>
      <c r="AF2" s="10"/>
      <c r="AG2" s="10"/>
      <c r="AH2" s="10"/>
      <c r="AI2" s="10"/>
    </row>
    <row r="3" spans="1:35" ht="13.5" thickBot="1" x14ac:dyDescent="0.25">
      <c r="A3" s="10" t="s">
        <v>117</v>
      </c>
      <c r="B3" s="10" t="s">
        <v>118</v>
      </c>
      <c r="C3" s="10"/>
      <c r="D3" s="10"/>
      <c r="E3" s="75" t="s">
        <v>119</v>
      </c>
      <c r="F3" s="75" t="s">
        <v>120</v>
      </c>
      <c r="G3" s="75" t="s">
        <v>121</v>
      </c>
      <c r="H3" s="75" t="s">
        <v>122</v>
      </c>
      <c r="I3" s="10"/>
      <c r="J3" s="10"/>
      <c r="K3" s="10"/>
      <c r="L3" s="10"/>
      <c r="M3" s="74" t="s">
        <v>123</v>
      </c>
      <c r="N3" s="10" t="s">
        <v>124</v>
      </c>
      <c r="O3" s="10">
        <f ca="1">+F18*I18-H18*H18</f>
        <v>48970.074630275136</v>
      </c>
      <c r="P3" s="10" t="s">
        <v>225</v>
      </c>
      <c r="Q3" s="10"/>
      <c r="R3" s="10"/>
      <c r="S3" s="10"/>
      <c r="T3" s="10"/>
      <c r="U3" s="10">
        <v>0.6</v>
      </c>
      <c r="V3" s="10">
        <f t="shared" ca="1" si="0"/>
        <v>-0.17221042802697104</v>
      </c>
      <c r="W3" s="10"/>
      <c r="X3" s="10"/>
      <c r="Y3" s="10"/>
      <c r="Z3" s="10"/>
      <c r="AA3" s="10">
        <v>3</v>
      </c>
      <c r="AB3" s="10" t="s">
        <v>125</v>
      </c>
      <c r="AC3" s="10"/>
      <c r="AD3" s="10"/>
      <c r="AE3" s="10"/>
      <c r="AF3" s="10"/>
      <c r="AG3" s="10"/>
      <c r="AH3" s="10"/>
      <c r="AI3" s="10"/>
    </row>
    <row r="4" spans="1:35" x14ac:dyDescent="0.2">
      <c r="A4" s="10" t="s">
        <v>126</v>
      </c>
      <c r="B4" s="10" t="s">
        <v>127</v>
      </c>
      <c r="C4" s="10"/>
      <c r="D4" s="76" t="s">
        <v>128</v>
      </c>
      <c r="E4" s="77">
        <f ca="1">(G18*O1-K18*O2+L18*O3)/O7</f>
        <v>-0.18713609455393893</v>
      </c>
      <c r="F4" s="78">
        <f ca="1">+E7/O7*O18</f>
        <v>2.1946190013738568E-3</v>
      </c>
      <c r="G4" s="79">
        <f>+B18</f>
        <v>1</v>
      </c>
      <c r="H4" s="80">
        <f ca="1">ABS(F4/E4)</f>
        <v>1.1727395543895429E-2</v>
      </c>
      <c r="I4" s="10"/>
      <c r="J4" s="10"/>
      <c r="K4" s="10"/>
      <c r="L4" s="10"/>
      <c r="M4" s="74" t="s">
        <v>129</v>
      </c>
      <c r="N4" s="10" t="s">
        <v>130</v>
      </c>
      <c r="O4" s="10">
        <f ca="1">+C18*J18-H18*H18</f>
        <v>333749.45405730093</v>
      </c>
      <c r="P4" s="10" t="s">
        <v>226</v>
      </c>
      <c r="Q4" s="10"/>
      <c r="R4" s="10"/>
      <c r="S4" s="10"/>
      <c r="T4" s="10"/>
      <c r="U4" s="10">
        <v>0.7</v>
      </c>
      <c r="V4" s="10">
        <f t="shared" ca="1" si="0"/>
        <v>-0.16763038549609496</v>
      </c>
      <c r="W4" s="10"/>
      <c r="X4" s="10"/>
      <c r="Y4" s="10"/>
      <c r="Z4" s="10"/>
      <c r="AA4" s="10">
        <v>4</v>
      </c>
      <c r="AB4" s="10" t="s">
        <v>131</v>
      </c>
      <c r="AC4" s="10"/>
      <c r="AD4" s="10"/>
      <c r="AE4" s="10"/>
      <c r="AF4" s="10"/>
      <c r="AG4" s="10"/>
      <c r="AH4" s="10"/>
      <c r="AI4" s="10"/>
    </row>
    <row r="5" spans="1:35" x14ac:dyDescent="0.2">
      <c r="A5" s="10" t="s">
        <v>132</v>
      </c>
      <c r="B5" s="81">
        <v>40323</v>
      </c>
      <c r="C5" s="10"/>
      <c r="D5" s="82" t="s">
        <v>133</v>
      </c>
      <c r="E5" s="83">
        <f ca="1">+(-G18*O2+K18*O4-L18*O5)/O7</f>
        <v>6.9409842235815047E-3</v>
      </c>
      <c r="F5" s="84">
        <f ca="1">P18*E7/O7</f>
        <v>1.9700185961106986E-3</v>
      </c>
      <c r="G5" s="85">
        <f>+B18/A18</f>
        <v>1E-4</v>
      </c>
      <c r="H5" s="80">
        <f ca="1">ABS(F5/E5)</f>
        <v>0.28382409938603509</v>
      </c>
      <c r="I5" s="10"/>
      <c r="J5" s="10"/>
      <c r="K5" s="10"/>
      <c r="L5" s="10"/>
      <c r="M5" s="74" t="s">
        <v>134</v>
      </c>
      <c r="N5" s="10" t="s">
        <v>135</v>
      </c>
      <c r="O5" s="10">
        <f ca="1">+C18*I18-F18*H18</f>
        <v>69367.955765011837</v>
      </c>
      <c r="P5" s="10" t="s">
        <v>227</v>
      </c>
      <c r="Q5" s="10"/>
      <c r="R5" s="10"/>
      <c r="S5" s="10"/>
      <c r="T5" s="10"/>
      <c r="U5" s="10">
        <v>0.8</v>
      </c>
      <c r="V5" s="10">
        <f t="shared" ca="1" si="0"/>
        <v>-0.16245250541006223</v>
      </c>
      <c r="W5" s="10"/>
      <c r="X5" s="10"/>
      <c r="Y5" s="10"/>
      <c r="Z5" s="10"/>
      <c r="AA5" s="10">
        <v>5</v>
      </c>
      <c r="AB5" s="10" t="s">
        <v>136</v>
      </c>
      <c r="AC5" s="10"/>
      <c r="AD5" s="10"/>
      <c r="AE5" s="10"/>
      <c r="AF5" s="10"/>
      <c r="AG5" s="10"/>
      <c r="AH5" s="10"/>
      <c r="AI5" s="10"/>
    </row>
    <row r="6" spans="1:35" ht="13.5" thickBot="1" x14ac:dyDescent="0.25">
      <c r="A6" s="10"/>
      <c r="B6" s="10"/>
      <c r="C6" s="10"/>
      <c r="D6" s="86" t="s">
        <v>137</v>
      </c>
      <c r="E6" s="87">
        <f ca="1">+(G18*O3-K18*O5+L18*O6)/O7</f>
        <v>2.9891877757830473E-2</v>
      </c>
      <c r="F6" s="88">
        <f ca="1">Q18*E7/O7</f>
        <v>4.2589024561332113E-4</v>
      </c>
      <c r="G6" s="89">
        <f>+B18/A18^2</f>
        <v>1E-8</v>
      </c>
      <c r="H6" s="80">
        <f ca="1">ABS(F6/E6)</f>
        <v>1.4247691264619701E-2</v>
      </c>
      <c r="I6" s="10"/>
      <c r="J6" s="10"/>
      <c r="K6" s="10"/>
      <c r="L6" s="10"/>
      <c r="M6" s="90" t="s">
        <v>138</v>
      </c>
      <c r="N6" s="91" t="s">
        <v>139</v>
      </c>
      <c r="O6" s="91">
        <f ca="1">+C18*H18-F18*F18</f>
        <v>15629.353566198261</v>
      </c>
      <c r="P6" s="10" t="s">
        <v>228</v>
      </c>
      <c r="Q6" s="10"/>
      <c r="R6" s="10"/>
      <c r="S6" s="10"/>
      <c r="T6" s="10"/>
      <c r="U6" s="10">
        <v>0.9</v>
      </c>
      <c r="V6" s="10">
        <f t="shared" ca="1" si="0"/>
        <v>-0.15667678776887289</v>
      </c>
      <c r="W6" s="10"/>
      <c r="X6" s="10"/>
      <c r="Y6" s="10"/>
      <c r="Z6" s="10"/>
      <c r="AA6" s="10">
        <v>6</v>
      </c>
      <c r="AB6" s="10" t="s">
        <v>140</v>
      </c>
      <c r="AC6" s="10"/>
      <c r="AD6" s="10"/>
      <c r="AE6" s="10"/>
      <c r="AF6" s="10"/>
      <c r="AG6" s="10"/>
      <c r="AH6" s="10"/>
      <c r="AI6" s="10"/>
    </row>
    <row r="7" spans="1:35" x14ac:dyDescent="0.2">
      <c r="A7" s="10"/>
      <c r="B7" s="10"/>
      <c r="C7" s="10"/>
      <c r="D7" s="73" t="s">
        <v>141</v>
      </c>
      <c r="E7" s="92">
        <f ca="1">SQRT(N18/(B15-3))</f>
        <v>6.6572767841421255E-3</v>
      </c>
      <c r="F7" s="10"/>
      <c r="G7" s="93" t="e">
        <f>+#REF!</f>
        <v>#REF!</v>
      </c>
      <c r="H7" s="10"/>
      <c r="I7" s="10"/>
      <c r="J7" s="10"/>
      <c r="K7" s="10"/>
      <c r="L7" s="10"/>
      <c r="M7" s="74" t="s">
        <v>142</v>
      </c>
      <c r="N7" s="10" t="s">
        <v>143</v>
      </c>
      <c r="O7" s="10">
        <f ca="1">+C18*O1-F18*O2+H18*O3</f>
        <v>3676135.7542779222</v>
      </c>
      <c r="P7" s="10"/>
      <c r="Q7" s="10"/>
      <c r="R7" s="10"/>
      <c r="S7" s="10"/>
      <c r="T7" s="10"/>
      <c r="U7" s="10">
        <v>1</v>
      </c>
      <c r="V7" s="10">
        <f t="shared" ca="1" si="0"/>
        <v>-0.15030323257252695</v>
      </c>
      <c r="W7" s="10"/>
      <c r="X7" s="10"/>
      <c r="Y7" s="10"/>
      <c r="Z7" s="10"/>
      <c r="AA7" s="10">
        <v>7</v>
      </c>
      <c r="AB7" s="10" t="s">
        <v>144</v>
      </c>
      <c r="AC7" s="10"/>
      <c r="AD7" s="10"/>
      <c r="AE7" s="10"/>
      <c r="AF7" s="10"/>
      <c r="AG7" s="10"/>
      <c r="AH7" s="10"/>
      <c r="AI7" s="10"/>
    </row>
    <row r="8" spans="1:35" x14ac:dyDescent="0.2">
      <c r="A8" s="94">
        <v>21</v>
      </c>
      <c r="B8" s="10" t="s">
        <v>148</v>
      </c>
      <c r="C8" s="126">
        <v>21</v>
      </c>
      <c r="D8" s="73" t="s">
        <v>186</v>
      </c>
      <c r="E8" s="10"/>
      <c r="F8" s="103">
        <f ca="1">CORREL(INDIRECT(E12):INDIRECT(E13),INDIRECT(M12):INDIRECT(M13))</f>
        <v>0.99913676623632275</v>
      </c>
      <c r="G8" s="92"/>
      <c r="H8" s="10"/>
      <c r="I8" s="10"/>
      <c r="J8" s="10"/>
      <c r="K8" s="93"/>
      <c r="L8" s="10"/>
      <c r="M8" s="10"/>
      <c r="N8" s="10"/>
      <c r="O8" s="10"/>
      <c r="P8" s="10"/>
      <c r="Q8" s="10"/>
      <c r="R8" s="10"/>
      <c r="S8" s="10"/>
      <c r="T8" s="10"/>
      <c r="U8" s="10">
        <v>1.1000000000000001</v>
      </c>
      <c r="V8" s="10">
        <f t="shared" ca="1" si="0"/>
        <v>-0.1433318398210244</v>
      </c>
      <c r="W8" s="10"/>
      <c r="X8" s="10"/>
      <c r="Y8" s="10"/>
      <c r="Z8" s="10"/>
      <c r="AA8" s="10">
        <v>8</v>
      </c>
      <c r="AB8" s="10" t="s">
        <v>145</v>
      </c>
      <c r="AC8" s="10"/>
      <c r="AD8" s="10"/>
      <c r="AE8" s="10"/>
      <c r="AF8" s="10"/>
      <c r="AG8" s="10"/>
      <c r="AH8" s="10"/>
      <c r="AI8" s="10"/>
    </row>
    <row r="9" spans="1:35" x14ac:dyDescent="0.2">
      <c r="A9" s="94">
        <f>20+COUNT(A21:A1414)</f>
        <v>142</v>
      </c>
      <c r="B9" s="10" t="s">
        <v>150</v>
      </c>
      <c r="C9" s="126">
        <f>A9</f>
        <v>142</v>
      </c>
      <c r="D9" s="10"/>
      <c r="E9" s="31">
        <f ca="1">E6*G6</f>
        <v>2.9891877757830471E-10</v>
      </c>
      <c r="F9" s="104">
        <f ca="1">H6</f>
        <v>1.4247691264619701E-2</v>
      </c>
      <c r="G9" s="105">
        <f ca="1">F8</f>
        <v>0.99913676623632275</v>
      </c>
      <c r="H9" s="10"/>
      <c r="I9" s="10"/>
      <c r="J9" s="10"/>
      <c r="K9" s="93"/>
      <c r="L9" s="10"/>
      <c r="M9" s="10"/>
      <c r="N9" s="10"/>
      <c r="O9" s="10"/>
      <c r="P9" s="10"/>
      <c r="Q9" s="10"/>
      <c r="R9" s="10"/>
      <c r="S9" s="10"/>
      <c r="T9" s="10"/>
      <c r="U9" s="10">
        <v>1.2</v>
      </c>
      <c r="V9" s="10">
        <f t="shared" ca="1" si="0"/>
        <v>-0.13576260951436525</v>
      </c>
      <c r="W9" s="10"/>
      <c r="X9" s="10"/>
      <c r="Y9" s="10"/>
      <c r="Z9" s="10"/>
      <c r="AA9" s="10">
        <v>9</v>
      </c>
      <c r="AB9" s="10" t="s">
        <v>71</v>
      </c>
      <c r="AC9" s="10"/>
      <c r="AD9" s="10"/>
      <c r="AE9" s="10"/>
      <c r="AF9" s="10"/>
      <c r="AG9" s="10"/>
      <c r="AH9" s="10"/>
      <c r="AI9" s="10"/>
    </row>
    <row r="10" spans="1:35" x14ac:dyDescent="0.2">
      <c r="A10" s="71" t="s">
        <v>13</v>
      </c>
      <c r="B10" s="66">
        <v>0.37055251</v>
      </c>
      <c r="C10" s="10"/>
      <c r="D10" s="10" t="s">
        <v>219</v>
      </c>
      <c r="E10" s="10">
        <f ca="1">2*E9*365.2422/B10</f>
        <v>5.8927007102993687E-7</v>
      </c>
      <c r="F10" s="10" t="s">
        <v>189</v>
      </c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>
        <v>1.3</v>
      </c>
      <c r="V10" s="10">
        <f t="shared" ca="1" si="0"/>
        <v>-0.12759554165254947</v>
      </c>
      <c r="W10" s="10"/>
      <c r="X10" s="10"/>
      <c r="Y10" s="10"/>
      <c r="Z10" s="10"/>
      <c r="AA10" s="10">
        <v>10</v>
      </c>
      <c r="AB10" s="10" t="s">
        <v>146</v>
      </c>
      <c r="AC10" s="10"/>
      <c r="AD10" s="10"/>
      <c r="AE10" s="10"/>
      <c r="AF10" s="10"/>
      <c r="AG10" s="10"/>
      <c r="AH10" s="10"/>
      <c r="AI10" s="10"/>
    </row>
    <row r="11" spans="1:35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>
        <v>1.4</v>
      </c>
      <c r="V11" s="10">
        <f t="shared" ca="1" si="0"/>
        <v>-0.1188306362355771</v>
      </c>
      <c r="W11" s="10"/>
      <c r="X11" s="10"/>
      <c r="Y11" s="10"/>
      <c r="Z11" s="10"/>
      <c r="AA11" s="10">
        <v>11</v>
      </c>
      <c r="AB11" s="10" t="s">
        <v>147</v>
      </c>
      <c r="AC11" s="10"/>
      <c r="AD11" s="10"/>
      <c r="AE11" s="10"/>
      <c r="AF11" s="10"/>
      <c r="AG11" s="10"/>
      <c r="AH11" s="10"/>
      <c r="AI11" s="10"/>
    </row>
    <row r="12" spans="1:35" x14ac:dyDescent="0.2">
      <c r="A12" s="10"/>
      <c r="B12" s="10"/>
      <c r="C12" s="5" t="str">
        <f t="shared" ref="C12:Q13" si="1">C$15&amp;$C8</f>
        <v>C21</v>
      </c>
      <c r="D12" s="5" t="str">
        <f t="shared" si="1"/>
        <v>D21</v>
      </c>
      <c r="E12" s="5" t="str">
        <f t="shared" si="1"/>
        <v>E21</v>
      </c>
      <c r="F12" s="5" t="str">
        <f t="shared" si="1"/>
        <v>F21</v>
      </c>
      <c r="G12" s="5" t="str">
        <f t="shared" ref="G12:Q12" si="2">G15&amp;$C8</f>
        <v>G21</v>
      </c>
      <c r="H12" s="5" t="str">
        <f t="shared" si="2"/>
        <v>H21</v>
      </c>
      <c r="I12" s="5" t="str">
        <f t="shared" si="2"/>
        <v>I21</v>
      </c>
      <c r="J12" s="5" t="str">
        <f t="shared" si="2"/>
        <v>J21</v>
      </c>
      <c r="K12" s="5" t="str">
        <f t="shared" si="2"/>
        <v>K21</v>
      </c>
      <c r="L12" s="5" t="str">
        <f t="shared" si="2"/>
        <v>L21</v>
      </c>
      <c r="M12" s="5" t="str">
        <f t="shared" si="2"/>
        <v>M21</v>
      </c>
      <c r="N12" s="5" t="str">
        <f t="shared" si="2"/>
        <v>N21</v>
      </c>
      <c r="O12" s="5" t="str">
        <f t="shared" si="2"/>
        <v>O21</v>
      </c>
      <c r="P12" s="5" t="str">
        <f t="shared" si="2"/>
        <v>P21</v>
      </c>
      <c r="Q12" s="5" t="str">
        <f t="shared" si="2"/>
        <v>Q21</v>
      </c>
      <c r="R12" s="10"/>
      <c r="S12" s="10"/>
      <c r="T12" s="10"/>
      <c r="U12" s="10">
        <v>1.5</v>
      </c>
      <c r="V12" s="10">
        <f t="shared" ca="1" si="0"/>
        <v>-0.10946789326344811</v>
      </c>
      <c r="W12" s="10"/>
      <c r="X12" s="10"/>
      <c r="Y12" s="10"/>
      <c r="Z12" s="10"/>
      <c r="AA12" s="10">
        <v>12</v>
      </c>
      <c r="AB12" s="10" t="s">
        <v>149</v>
      </c>
      <c r="AC12" s="10"/>
      <c r="AD12" s="10"/>
      <c r="AE12" s="10"/>
      <c r="AF12" s="10"/>
      <c r="AG12" s="10"/>
      <c r="AH12" s="10"/>
      <c r="AI12" s="10"/>
    </row>
    <row r="13" spans="1:35" x14ac:dyDescent="0.2">
      <c r="A13" s="10"/>
      <c r="B13" s="10"/>
      <c r="C13" s="5" t="str">
        <f t="shared" si="1"/>
        <v>C142</v>
      </c>
      <c r="D13" s="5" t="str">
        <f t="shared" si="1"/>
        <v>D142</v>
      </c>
      <c r="E13" s="5" t="str">
        <f t="shared" si="1"/>
        <v>E142</v>
      </c>
      <c r="F13" s="5" t="str">
        <f t="shared" si="1"/>
        <v>F142</v>
      </c>
      <c r="G13" s="5" t="str">
        <f t="shared" si="1"/>
        <v>G142</v>
      </c>
      <c r="H13" s="5" t="str">
        <f t="shared" si="1"/>
        <v>H142</v>
      </c>
      <c r="I13" s="5" t="str">
        <f t="shared" si="1"/>
        <v>I142</v>
      </c>
      <c r="J13" s="5" t="str">
        <f t="shared" si="1"/>
        <v>J142</v>
      </c>
      <c r="K13" s="5" t="str">
        <f t="shared" si="1"/>
        <v>K142</v>
      </c>
      <c r="L13" s="5" t="str">
        <f t="shared" si="1"/>
        <v>L142</v>
      </c>
      <c r="M13" s="5" t="str">
        <f t="shared" si="1"/>
        <v>M142</v>
      </c>
      <c r="N13" s="5" t="str">
        <f t="shared" si="1"/>
        <v>N142</v>
      </c>
      <c r="O13" s="5" t="str">
        <f t="shared" si="1"/>
        <v>O142</v>
      </c>
      <c r="P13" s="5" t="str">
        <f t="shared" si="1"/>
        <v>P142</v>
      </c>
      <c r="Q13" s="5" t="str">
        <f t="shared" si="1"/>
        <v>Q142</v>
      </c>
      <c r="R13" s="10"/>
      <c r="S13" s="10"/>
      <c r="T13" s="10"/>
      <c r="U13" s="10">
        <v>1.6</v>
      </c>
      <c r="V13" s="10">
        <f t="shared" ca="1" si="0"/>
        <v>-9.9507312736162493E-2</v>
      </c>
      <c r="W13" s="10"/>
      <c r="X13" s="10"/>
      <c r="Y13" s="10"/>
      <c r="Z13" s="10"/>
      <c r="AA13" s="10">
        <v>13</v>
      </c>
      <c r="AB13" s="10" t="s">
        <v>151</v>
      </c>
      <c r="AC13" s="10"/>
      <c r="AD13" s="10"/>
      <c r="AE13" s="10"/>
      <c r="AF13" s="10"/>
      <c r="AG13" s="10"/>
      <c r="AH13" s="10"/>
      <c r="AI13" s="10"/>
    </row>
    <row r="14" spans="1:35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>
        <v>1.7</v>
      </c>
      <c r="V14" s="10">
        <f t="shared" ca="1" si="0"/>
        <v>-8.8948894653720301E-2</v>
      </c>
      <c r="W14" s="10"/>
      <c r="X14" s="10"/>
      <c r="Y14" s="10"/>
      <c r="Z14" s="10"/>
      <c r="AA14" s="10">
        <v>14</v>
      </c>
      <c r="AB14" s="10" t="s">
        <v>152</v>
      </c>
      <c r="AC14" s="10"/>
      <c r="AD14" s="10"/>
      <c r="AE14" s="10"/>
      <c r="AF14" s="10"/>
      <c r="AG14" s="10"/>
      <c r="AH14" s="10"/>
      <c r="AI14" s="10"/>
    </row>
    <row r="15" spans="1:35" x14ac:dyDescent="0.2">
      <c r="A15" s="73" t="s">
        <v>156</v>
      </c>
      <c r="B15" s="73">
        <f>C9-C8+1</f>
        <v>122</v>
      </c>
      <c r="C15" s="5" t="str">
        <f t="shared" ref="C15:Q15" si="3">VLOOKUP(C16,$AA1:$AB20,2,FALSE)</f>
        <v>C</v>
      </c>
      <c r="D15" s="5" t="str">
        <f t="shared" si="3"/>
        <v>D</v>
      </c>
      <c r="E15" s="5" t="str">
        <f t="shared" si="3"/>
        <v>E</v>
      </c>
      <c r="F15" s="5" t="str">
        <f t="shared" si="3"/>
        <v>F</v>
      </c>
      <c r="G15" s="5" t="str">
        <f t="shared" si="3"/>
        <v>G</v>
      </c>
      <c r="H15" s="5" t="str">
        <f t="shared" si="3"/>
        <v>H</v>
      </c>
      <c r="I15" s="5" t="str">
        <f t="shared" si="3"/>
        <v>I</v>
      </c>
      <c r="J15" s="5" t="str">
        <f t="shared" si="3"/>
        <v>J</v>
      </c>
      <c r="K15" s="5" t="str">
        <f t="shared" si="3"/>
        <v>K</v>
      </c>
      <c r="L15" s="5" t="str">
        <f t="shared" si="3"/>
        <v>L</v>
      </c>
      <c r="M15" s="5" t="str">
        <f t="shared" si="3"/>
        <v>M</v>
      </c>
      <c r="N15" s="5" t="str">
        <f t="shared" si="3"/>
        <v>N</v>
      </c>
      <c r="O15" s="5" t="str">
        <f t="shared" si="3"/>
        <v>O</v>
      </c>
      <c r="P15" s="5" t="str">
        <f t="shared" si="3"/>
        <v>P</v>
      </c>
      <c r="Q15" s="5" t="str">
        <f t="shared" si="3"/>
        <v>Q</v>
      </c>
      <c r="R15" s="10"/>
      <c r="S15" s="10"/>
      <c r="T15" s="10"/>
      <c r="U15" s="10">
        <v>1.8</v>
      </c>
      <c r="V15" s="10">
        <f t="shared" ca="1" si="0"/>
        <v>-7.7792639016121476E-2</v>
      </c>
      <c r="W15" s="10"/>
      <c r="X15" s="10"/>
      <c r="Y15" s="10"/>
      <c r="Z15" s="10"/>
      <c r="AA15" s="10">
        <v>15</v>
      </c>
      <c r="AB15" s="10" t="s">
        <v>153</v>
      </c>
      <c r="AC15" s="10"/>
      <c r="AD15" s="10"/>
      <c r="AE15" s="10"/>
      <c r="AF15" s="10"/>
      <c r="AG15" s="10"/>
      <c r="AH15" s="10"/>
      <c r="AI15" s="10"/>
    </row>
    <row r="16" spans="1:35" x14ac:dyDescent="0.2">
      <c r="A16" s="5"/>
      <c r="B16" s="10"/>
      <c r="C16" s="5">
        <f>COLUMN()</f>
        <v>3</v>
      </c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5">
        <f>COLUMN()</f>
        <v>16</v>
      </c>
      <c r="Q16" s="5">
        <f>COLUMN()</f>
        <v>17</v>
      </c>
      <c r="R16" s="10"/>
      <c r="S16" s="10"/>
      <c r="T16" s="10"/>
      <c r="U16" s="10">
        <v>1.9</v>
      </c>
      <c r="V16" s="10">
        <f t="shared" ca="1" si="0"/>
        <v>-6.6038545823366046E-2</v>
      </c>
      <c r="W16" s="10"/>
      <c r="X16" s="10"/>
      <c r="Y16" s="10"/>
      <c r="Z16" s="10"/>
      <c r="AA16" s="10">
        <v>16</v>
      </c>
      <c r="AB16" s="10" t="s">
        <v>154</v>
      </c>
      <c r="AC16" s="10"/>
      <c r="AD16" s="10"/>
      <c r="AE16" s="10"/>
      <c r="AF16" s="10"/>
      <c r="AG16" s="10"/>
      <c r="AH16" s="10"/>
      <c r="AI16" s="10"/>
    </row>
    <row r="17" spans="1:35" x14ac:dyDescent="0.2">
      <c r="A17" s="73" t="s">
        <v>155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>
        <v>2</v>
      </c>
      <c r="V17" s="10">
        <f t="shared" ca="1" si="0"/>
        <v>-5.3686615075454039E-2</v>
      </c>
      <c r="W17" s="10"/>
      <c r="X17" s="10"/>
      <c r="Y17" s="10"/>
      <c r="Z17" s="10"/>
      <c r="AA17" s="10">
        <v>17</v>
      </c>
      <c r="AB17" s="10" t="s">
        <v>157</v>
      </c>
      <c r="AC17" s="10"/>
      <c r="AD17" s="10"/>
      <c r="AE17" s="10"/>
      <c r="AF17" s="10"/>
      <c r="AG17" s="10"/>
      <c r="AH17" s="10"/>
      <c r="AI17" s="10"/>
    </row>
    <row r="18" spans="1:35" x14ac:dyDescent="0.2">
      <c r="A18" s="96">
        <v>10000</v>
      </c>
      <c r="B18" s="96">
        <v>1</v>
      </c>
      <c r="C18" s="10">
        <f ca="1">SUM(INDIRECT(C12):INDIRECT(C13))</f>
        <v>110.00000000000004</v>
      </c>
      <c r="D18" s="127">
        <f ca="1">SUM(INDIRECT(D12):INDIRECT(D13))</f>
        <v>352.57414999999986</v>
      </c>
      <c r="E18" s="127">
        <f ca="1">SUM(INDIRECT(E12):INDIRECT(E13))</f>
        <v>14.638640725068399</v>
      </c>
      <c r="F18" s="73">
        <f ca="1">SUM(INDIRECT(F12):INDIRECT(F13))</f>
        <v>321.87031500000006</v>
      </c>
      <c r="G18" s="73">
        <f ca="1">SUM(INDIRECT(G12):INDIRECT(G13))</f>
        <v>14.049164543570805</v>
      </c>
      <c r="H18" s="73">
        <f ca="1">SUM(INDIRECT(H12):INDIRECT(H13))</f>
        <v>1083.9077567672498</v>
      </c>
      <c r="I18" s="73">
        <f ca="1">SUM(INDIRECT(I12):INDIRECT(I13))</f>
        <v>3802.233516969362</v>
      </c>
      <c r="J18" s="73">
        <f ca="1">SUM(INDIRECT(J12):INDIRECT(J13))</f>
        <v>13714.595265795562</v>
      </c>
      <c r="K18" s="73">
        <f ca="1">SUM(INDIRECT(K12):INDIRECT(K13))</f>
        <v>60.945732433564324</v>
      </c>
      <c r="L18" s="73">
        <f ca="1">SUM(INDIRECT(L12):INDIRECT(L13))</f>
        <v>233.50798358078617</v>
      </c>
      <c r="M18" s="10"/>
      <c r="N18" s="10">
        <f ca="1">SUM(INDIRECT(N12):INDIRECT(N13))</f>
        <v>5.2740007675006481E-3</v>
      </c>
      <c r="O18" s="10">
        <f ca="1">SQRT(SUM(INDIRECT(O12):INDIRECT(O13)))</f>
        <v>1211864.4964838685</v>
      </c>
      <c r="P18" s="10">
        <f ca="1">SQRT(SUM(INDIRECT(P12):INDIRECT(P13)))</f>
        <v>1087840.5739424529</v>
      </c>
      <c r="Q18" s="10">
        <f ca="1">SQRT(SUM(INDIRECT(Q12):INDIRECT(Q13)))</f>
        <v>235175.79485754957</v>
      </c>
      <c r="R18" s="10"/>
      <c r="S18" s="10"/>
      <c r="T18" s="10"/>
      <c r="U18" s="10">
        <v>2.1</v>
      </c>
      <c r="V18" s="10">
        <f t="shared" ca="1" si="0"/>
        <v>-4.0736846772385399E-2</v>
      </c>
      <c r="W18" s="10"/>
      <c r="X18" s="10"/>
      <c r="Y18" s="10"/>
      <c r="Z18" s="10"/>
      <c r="AA18" s="10">
        <v>18</v>
      </c>
      <c r="AB18" s="10" t="s">
        <v>159</v>
      </c>
      <c r="AC18" s="10"/>
      <c r="AD18" s="10"/>
      <c r="AE18" s="10"/>
      <c r="AF18" s="10"/>
      <c r="AG18" s="10"/>
      <c r="AH18" s="10"/>
      <c r="AI18" s="10"/>
    </row>
    <row r="19" spans="1:35" x14ac:dyDescent="0.2">
      <c r="A19" s="97" t="s">
        <v>160</v>
      </c>
      <c r="B19" s="10"/>
      <c r="C19" s="10"/>
      <c r="D19" s="10"/>
      <c r="E19" s="10"/>
      <c r="F19" s="98" t="s">
        <v>161</v>
      </c>
      <c r="G19" s="98" t="s">
        <v>162</v>
      </c>
      <c r="H19" s="98" t="s">
        <v>163</v>
      </c>
      <c r="I19" s="98" t="s">
        <v>164</v>
      </c>
      <c r="J19" s="98" t="s">
        <v>165</v>
      </c>
      <c r="K19" s="98" t="s">
        <v>166</v>
      </c>
      <c r="L19" s="98" t="s">
        <v>167</v>
      </c>
      <c r="M19" s="32"/>
      <c r="N19" s="32"/>
      <c r="O19" s="32"/>
      <c r="P19" s="32"/>
      <c r="Q19" s="32"/>
      <c r="R19" s="10"/>
      <c r="S19" s="10"/>
      <c r="T19" s="10"/>
      <c r="U19" s="10">
        <v>2.2000000000000002</v>
      </c>
      <c r="V19" s="10">
        <f t="shared" ca="1" si="0"/>
        <v>-2.7189240914160112E-2</v>
      </c>
      <c r="W19" s="10"/>
      <c r="X19" s="10"/>
      <c r="Y19" s="10"/>
      <c r="Z19" s="10"/>
      <c r="AA19" s="10">
        <v>19</v>
      </c>
      <c r="AB19" s="10" t="s">
        <v>37</v>
      </c>
      <c r="AC19" s="10"/>
      <c r="AD19" s="10"/>
      <c r="AE19" s="10"/>
      <c r="AF19" s="10"/>
      <c r="AG19" s="10"/>
      <c r="AH19" s="10"/>
      <c r="AI19" s="10"/>
    </row>
    <row r="20" spans="1:35" ht="15" thickBot="1" x14ac:dyDescent="0.25">
      <c r="A20" s="8" t="s">
        <v>168</v>
      </c>
      <c r="B20" s="8" t="s">
        <v>169</v>
      </c>
      <c r="C20" s="8" t="s">
        <v>217</v>
      </c>
      <c r="D20" s="8" t="s">
        <v>168</v>
      </c>
      <c r="E20" s="8" t="s">
        <v>169</v>
      </c>
      <c r="F20" s="8" t="s">
        <v>220</v>
      </c>
      <c r="G20" s="8" t="s">
        <v>221</v>
      </c>
      <c r="H20" s="8" t="s">
        <v>229</v>
      </c>
      <c r="I20" s="8" t="s">
        <v>230</v>
      </c>
      <c r="J20" s="8" t="s">
        <v>231</v>
      </c>
      <c r="K20" s="8" t="s">
        <v>222</v>
      </c>
      <c r="L20" s="8" t="s">
        <v>232</v>
      </c>
      <c r="M20" s="99" t="s">
        <v>175</v>
      </c>
      <c r="N20" s="8" t="s">
        <v>176</v>
      </c>
      <c r="O20" s="8" t="s">
        <v>177</v>
      </c>
      <c r="P20" s="8" t="s">
        <v>178</v>
      </c>
      <c r="Q20" s="8" t="s">
        <v>179</v>
      </c>
      <c r="R20" s="75" t="s">
        <v>180</v>
      </c>
      <c r="S20" s="10"/>
      <c r="T20" s="10"/>
      <c r="U20" s="10">
        <v>2.2999999999999998</v>
      </c>
      <c r="V20" s="10">
        <f t="shared" ca="1" si="0"/>
        <v>-1.3043797500778304E-2</v>
      </c>
      <c r="W20" s="10"/>
      <c r="X20" s="10"/>
      <c r="Y20" s="10"/>
      <c r="Z20" s="10"/>
      <c r="AA20" s="10">
        <v>20</v>
      </c>
      <c r="AB20" s="10" t="s">
        <v>181</v>
      </c>
      <c r="AC20" s="10"/>
      <c r="AD20" s="10"/>
      <c r="AE20" s="10"/>
      <c r="AF20" s="10"/>
      <c r="AG20" s="10"/>
      <c r="AH20" s="10"/>
      <c r="AI20" s="10"/>
    </row>
    <row r="21" spans="1:35" x14ac:dyDescent="0.2">
      <c r="A21" s="100">
        <v>-1184.5</v>
      </c>
      <c r="B21" s="100">
        <v>-0.18582815999252489</v>
      </c>
      <c r="C21" s="132">
        <v>1</v>
      </c>
      <c r="D21" s="101">
        <f t="shared" ref="D21:E56" si="4">A21/A$18</f>
        <v>-0.11845</v>
      </c>
      <c r="E21" s="101">
        <f t="shared" si="4"/>
        <v>-0.18582815999252489</v>
      </c>
      <c r="F21" s="94">
        <f t="shared" ref="F21:G56" si="5">$C21*D21</f>
        <v>-0.11845</v>
      </c>
      <c r="G21" s="94">
        <f t="shared" si="5"/>
        <v>-0.18582815999252489</v>
      </c>
      <c r="H21" s="94">
        <f t="shared" ref="H21:H56" si="6">C21*D21*D21</f>
        <v>1.4030402500000001E-2</v>
      </c>
      <c r="I21" s="94">
        <f t="shared" ref="I21:I56" si="7">C21*D21*D21*D21</f>
        <v>-1.6619011761250001E-3</v>
      </c>
      <c r="J21" s="94">
        <f t="shared" ref="J21:J56" si="8">C21*D21*D21*D21*D21</f>
        <v>1.9685219431200626E-4</v>
      </c>
      <c r="K21" s="94">
        <f t="shared" ref="K21:K56" si="9">C21*E21*D21</f>
        <v>2.2011345551114572E-2</v>
      </c>
      <c r="L21" s="94">
        <f t="shared" ref="L21:L56" si="10">C21*E21*D21*D21</f>
        <v>-2.6072438805295212E-3</v>
      </c>
      <c r="M21" s="94">
        <f t="shared" ref="M21:M55" ca="1" si="11">+E$4+E$5*D21+E$6*D21^2</f>
        <v>-0.187538859058799</v>
      </c>
      <c r="N21" s="94">
        <f t="shared" ref="N21:N56" ca="1" si="12">C21*(M21-E21)^2</f>
        <v>2.9264912953511025E-6</v>
      </c>
      <c r="O21" s="129">
        <f t="shared" ref="O21:O56" ca="1" si="13">(C21*O$1-O$2*F21+O$3*H21)^2</f>
        <v>196936602785.70737</v>
      </c>
      <c r="P21" s="94">
        <f t="shared" ref="P21:P56" ca="1" si="14">(-C21*O$2+O$4*F21-O$5*H21)^2</f>
        <v>111259991653.48195</v>
      </c>
      <c r="Q21" s="94">
        <f t="shared" ref="Q21:Q56" ca="1" si="15">+(C21*O$3-F21*O$5+H21*O$6)^2</f>
        <v>3295448274.7977462</v>
      </c>
      <c r="R21" s="10">
        <f t="shared" ref="R21:R55" ca="1" si="16">+E21-M21</f>
        <v>1.7106990662741073E-3</v>
      </c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</row>
    <row r="22" spans="1:35" x14ac:dyDescent="0.2">
      <c r="A22" s="100">
        <v>-1181.5</v>
      </c>
      <c r="B22" s="100">
        <v>-0.18528569000045536</v>
      </c>
      <c r="C22" s="132">
        <v>1</v>
      </c>
      <c r="D22" s="101">
        <f t="shared" si="4"/>
        <v>-0.11815000000000001</v>
      </c>
      <c r="E22" s="101">
        <f t="shared" si="4"/>
        <v>-0.18528569000045536</v>
      </c>
      <c r="F22" s="94">
        <f t="shared" si="5"/>
        <v>-0.11815000000000001</v>
      </c>
      <c r="G22" s="94">
        <f t="shared" si="5"/>
        <v>-0.18528569000045536</v>
      </c>
      <c r="H22" s="94">
        <f t="shared" si="6"/>
        <v>1.3959422500000001E-2</v>
      </c>
      <c r="I22" s="94">
        <f t="shared" si="7"/>
        <v>-1.6493057683750001E-3</v>
      </c>
      <c r="J22" s="94">
        <f t="shared" si="8"/>
        <v>1.9486547653350627E-4</v>
      </c>
      <c r="K22" s="94">
        <f t="shared" si="9"/>
        <v>2.18915042735538E-2</v>
      </c>
      <c r="L22" s="94">
        <f t="shared" si="10"/>
        <v>-2.5864812299203816E-3</v>
      </c>
      <c r="M22" s="94">
        <f t="shared" ca="1" si="11"/>
        <v>-0.18753889848901517</v>
      </c>
      <c r="N22" s="94">
        <f t="shared" ca="1" si="12"/>
        <v>5.0769484929179844E-6</v>
      </c>
      <c r="O22" s="129">
        <f t="shared" ca="1" si="13"/>
        <v>196855496890.48596</v>
      </c>
      <c r="P22" s="94">
        <f t="shared" ca="1" si="14"/>
        <v>111189923402.84711</v>
      </c>
      <c r="Q22" s="94">
        <f t="shared" ca="1" si="15"/>
        <v>3292932104.2041383</v>
      </c>
      <c r="R22" s="10">
        <f t="shared" ca="1" si="16"/>
        <v>2.2532084885598103E-3</v>
      </c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</row>
    <row r="23" spans="1:35" x14ac:dyDescent="0.2">
      <c r="A23" s="100">
        <v>-1176.5</v>
      </c>
      <c r="B23" s="100">
        <v>-0.1860482400006731</v>
      </c>
      <c r="C23" s="131">
        <v>1</v>
      </c>
      <c r="D23" s="101">
        <f t="shared" si="4"/>
        <v>-0.11765</v>
      </c>
      <c r="E23" s="101">
        <f t="shared" si="4"/>
        <v>-0.1860482400006731</v>
      </c>
      <c r="F23" s="94">
        <f t="shared" si="5"/>
        <v>-0.11765</v>
      </c>
      <c r="G23" s="94">
        <f t="shared" si="5"/>
        <v>-0.1860482400006731</v>
      </c>
      <c r="H23" s="94">
        <f t="shared" si="6"/>
        <v>1.3841522500000002E-2</v>
      </c>
      <c r="I23" s="94">
        <f t="shared" si="7"/>
        <v>-1.6284551221250002E-3</v>
      </c>
      <c r="J23" s="94">
        <f t="shared" si="8"/>
        <v>1.9158774511800628E-4</v>
      </c>
      <c r="K23" s="94">
        <f t="shared" si="9"/>
        <v>2.1888575436079191E-2</v>
      </c>
      <c r="L23" s="94">
        <f t="shared" si="10"/>
        <v>-2.5751909000547167E-3</v>
      </c>
      <c r="M23" s="94">
        <f t="shared" ca="1" si="11"/>
        <v>-0.18753895224929101</v>
      </c>
      <c r="N23" s="94">
        <f t="shared" ca="1" si="12"/>
        <v>2.2222230081794631E-6</v>
      </c>
      <c r="O23" s="129">
        <f t="shared" ca="1" si="13"/>
        <v>196720374895.75909</v>
      </c>
      <c r="P23" s="94">
        <f t="shared" ca="1" si="14"/>
        <v>111073210525.43393</v>
      </c>
      <c r="Q23" s="94">
        <f t="shared" ca="1" si="15"/>
        <v>3288741339.040184</v>
      </c>
      <c r="R23" s="10">
        <f t="shared" ca="1" si="16"/>
        <v>1.4907122486179092E-3</v>
      </c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</row>
    <row r="24" spans="1:35" x14ac:dyDescent="0.2">
      <c r="A24" s="100">
        <v>-1176</v>
      </c>
      <c r="B24" s="100">
        <v>-0.18552449499838986</v>
      </c>
      <c r="C24" s="131">
        <v>0.2</v>
      </c>
      <c r="D24" s="101">
        <f t="shared" si="4"/>
        <v>-0.1176</v>
      </c>
      <c r="E24" s="101">
        <f t="shared" si="4"/>
        <v>-0.18552449499838986</v>
      </c>
      <c r="F24" s="94">
        <f t="shared" si="5"/>
        <v>-2.3519999999999999E-2</v>
      </c>
      <c r="G24" s="94">
        <f t="shared" si="5"/>
        <v>-3.710489899967797E-2</v>
      </c>
      <c r="H24" s="94">
        <f t="shared" si="6"/>
        <v>2.7659519999999999E-3</v>
      </c>
      <c r="I24" s="94">
        <f t="shared" si="7"/>
        <v>-3.2527595519999997E-4</v>
      </c>
      <c r="J24" s="94">
        <f t="shared" si="8"/>
        <v>3.8252452331519997E-5</v>
      </c>
      <c r="K24" s="94">
        <f t="shared" si="9"/>
        <v>4.3635361223621294E-3</v>
      </c>
      <c r="L24" s="94">
        <f t="shared" si="10"/>
        <v>-5.1315184798978646E-4</v>
      </c>
      <c r="M24" s="94">
        <f t="shared" ca="1" si="11"/>
        <v>-0.18753895680329197</v>
      </c>
      <c r="N24" s="94">
        <f t="shared" ca="1" si="12"/>
        <v>8.1161127268189531E-7</v>
      </c>
      <c r="O24" s="129">
        <f t="shared" ca="1" si="13"/>
        <v>7868274657.6911612</v>
      </c>
      <c r="P24" s="94">
        <f t="shared" ca="1" si="14"/>
        <v>4442461755.1981478</v>
      </c>
      <c r="Q24" s="94">
        <f t="shared" ca="1" si="15"/>
        <v>131532898.34316954</v>
      </c>
      <c r="R24" s="10">
        <f t="shared" ca="1" si="16"/>
        <v>2.0144618049021124E-3</v>
      </c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</row>
    <row r="25" spans="1:35" x14ac:dyDescent="0.2">
      <c r="A25" s="100">
        <v>-1176</v>
      </c>
      <c r="B25" s="100">
        <v>-0.185024494996469</v>
      </c>
      <c r="C25" s="131">
        <v>1</v>
      </c>
      <c r="D25" s="101">
        <f t="shared" si="4"/>
        <v>-0.1176</v>
      </c>
      <c r="E25" s="101">
        <f t="shared" si="4"/>
        <v>-0.185024494996469</v>
      </c>
      <c r="F25" s="94">
        <f t="shared" si="5"/>
        <v>-0.1176</v>
      </c>
      <c r="G25" s="94">
        <f t="shared" si="5"/>
        <v>-0.185024494996469</v>
      </c>
      <c r="H25" s="94">
        <f t="shared" si="6"/>
        <v>1.382976E-2</v>
      </c>
      <c r="I25" s="94">
        <f t="shared" si="7"/>
        <v>-1.626379776E-3</v>
      </c>
      <c r="J25" s="94">
        <f t="shared" si="8"/>
        <v>1.9126226165760001E-4</v>
      </c>
      <c r="K25" s="94">
        <f t="shared" si="9"/>
        <v>2.1758880611584753E-2</v>
      </c>
      <c r="L25" s="94">
        <f t="shared" si="10"/>
        <v>-2.5588443599223669E-3</v>
      </c>
      <c r="M25" s="94">
        <f t="shared" ca="1" si="11"/>
        <v>-0.18753895680329197</v>
      </c>
      <c r="N25" s="94">
        <f t="shared" ca="1" si="12"/>
        <v>6.3225181779714106E-6</v>
      </c>
      <c r="O25" s="129">
        <f t="shared" ca="1" si="13"/>
        <v>196706866442.27896</v>
      </c>
      <c r="P25" s="94">
        <f t="shared" ca="1" si="14"/>
        <v>111061543879.95369</v>
      </c>
      <c r="Q25" s="94">
        <f t="shared" ca="1" si="15"/>
        <v>3288322458.5792384</v>
      </c>
      <c r="R25" s="10">
        <f t="shared" ca="1" si="16"/>
        <v>2.5144618068229652E-3</v>
      </c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</row>
    <row r="26" spans="1:35" x14ac:dyDescent="0.2">
      <c r="A26" s="100">
        <v>-245</v>
      </c>
      <c r="B26" s="100">
        <v>-0.18501130499498686</v>
      </c>
      <c r="C26" s="131">
        <v>1</v>
      </c>
      <c r="D26" s="101">
        <f t="shared" si="4"/>
        <v>-2.4500000000000001E-2</v>
      </c>
      <c r="E26" s="101">
        <f t="shared" si="4"/>
        <v>-0.18501130499498686</v>
      </c>
      <c r="F26" s="94">
        <f t="shared" si="5"/>
        <v>-2.4500000000000001E-2</v>
      </c>
      <c r="G26" s="94">
        <f t="shared" si="5"/>
        <v>-0.18501130499498686</v>
      </c>
      <c r="H26" s="94">
        <f t="shared" si="6"/>
        <v>6.0025000000000009E-4</v>
      </c>
      <c r="I26" s="94">
        <f t="shared" si="7"/>
        <v>-1.4706125000000003E-5</v>
      </c>
      <c r="J26" s="94">
        <f t="shared" si="8"/>
        <v>3.6030006250000008E-7</v>
      </c>
      <c r="K26" s="94">
        <f t="shared" si="9"/>
        <v>4.5327769723771784E-3</v>
      </c>
      <c r="L26" s="94">
        <f t="shared" si="10"/>
        <v>-1.1105303582324088E-4</v>
      </c>
      <c r="M26" s="94">
        <f t="shared" ca="1" si="11"/>
        <v>-0.18728820606779253</v>
      </c>
      <c r="N26" s="94">
        <f t="shared" ca="1" si="12"/>
        <v>5.184278495343638E-6</v>
      </c>
      <c r="O26" s="129">
        <f t="shared" ca="1" si="13"/>
        <v>172711397824.90738</v>
      </c>
      <c r="P26" s="94">
        <f t="shared" ca="1" si="14"/>
        <v>90763128431.653534</v>
      </c>
      <c r="Q26" s="94">
        <f t="shared" ca="1" si="15"/>
        <v>2568358108.308064</v>
      </c>
      <c r="R26" s="10">
        <f t="shared" ca="1" si="16"/>
        <v>2.276901072805676E-3</v>
      </c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</row>
    <row r="27" spans="1:35" x14ac:dyDescent="0.2">
      <c r="A27" s="100">
        <v>0</v>
      </c>
      <c r="B27" s="100">
        <v>-0.18547625499923015</v>
      </c>
      <c r="C27" s="131">
        <v>1</v>
      </c>
      <c r="D27" s="101">
        <f t="shared" si="4"/>
        <v>0</v>
      </c>
      <c r="E27" s="101">
        <f t="shared" si="4"/>
        <v>-0.18547625499923015</v>
      </c>
      <c r="F27" s="94">
        <f t="shared" si="5"/>
        <v>0</v>
      </c>
      <c r="G27" s="94">
        <f t="shared" si="5"/>
        <v>-0.18547625499923015</v>
      </c>
      <c r="H27" s="94">
        <f t="shared" si="6"/>
        <v>0</v>
      </c>
      <c r="I27" s="94">
        <f t="shared" si="7"/>
        <v>0</v>
      </c>
      <c r="J27" s="94">
        <f t="shared" si="8"/>
        <v>0</v>
      </c>
      <c r="K27" s="94">
        <f t="shared" si="9"/>
        <v>0</v>
      </c>
      <c r="L27" s="94">
        <f t="shared" si="10"/>
        <v>0</v>
      </c>
      <c r="M27" s="94">
        <f t="shared" ca="1" si="11"/>
        <v>-0.18713609455393893</v>
      </c>
      <c r="N27" s="94">
        <f t="shared" ca="1" si="12"/>
        <v>2.755067347375825E-6</v>
      </c>
      <c r="O27" s="129">
        <f t="shared" ca="1" si="13"/>
        <v>166771342845.60315</v>
      </c>
      <c r="P27" s="94">
        <f t="shared" ca="1" si="14"/>
        <v>85878710552.456757</v>
      </c>
      <c r="Q27" s="94">
        <f t="shared" ca="1" si="15"/>
        <v>2398068209.2947164</v>
      </c>
      <c r="R27" s="10">
        <f t="shared" ca="1" si="16"/>
        <v>1.6598395547087752E-3</v>
      </c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</row>
    <row r="28" spans="1:35" x14ac:dyDescent="0.2">
      <c r="A28" s="100">
        <v>4840.5</v>
      </c>
      <c r="B28" s="100">
        <v>-0.17680090999783715</v>
      </c>
      <c r="C28" s="132">
        <v>1</v>
      </c>
      <c r="D28" s="101">
        <f t="shared" si="4"/>
        <v>0.48404999999999998</v>
      </c>
      <c r="E28" s="101">
        <f t="shared" si="4"/>
        <v>-0.17680090999783715</v>
      </c>
      <c r="F28" s="94">
        <f t="shared" si="5"/>
        <v>0.48404999999999998</v>
      </c>
      <c r="G28" s="94">
        <f t="shared" si="5"/>
        <v>-0.17680090999783715</v>
      </c>
      <c r="H28" s="94">
        <f t="shared" si="6"/>
        <v>0.23430440249999998</v>
      </c>
      <c r="I28" s="94">
        <f t="shared" si="7"/>
        <v>0.11341504603012499</v>
      </c>
      <c r="J28" s="94">
        <f t="shared" si="8"/>
        <v>5.4898553030882001E-2</v>
      </c>
      <c r="K28" s="94">
        <f t="shared" si="9"/>
        <v>-8.5580480484453075E-2</v>
      </c>
      <c r="L28" s="94">
        <f t="shared" si="10"/>
        <v>-4.1425231578499512E-2</v>
      </c>
      <c r="M28" s="94">
        <f t="shared" ca="1" si="11"/>
        <v>-0.17677251258286278</v>
      </c>
      <c r="N28" s="94">
        <f t="shared" ca="1" si="12"/>
        <v>8.0641317722678695E-10</v>
      </c>
      <c r="O28" s="129">
        <f t="shared" ca="1" si="13"/>
        <v>77283547709.933441</v>
      </c>
      <c r="P28" s="94">
        <f t="shared" ca="1" si="14"/>
        <v>21830798421.572922</v>
      </c>
      <c r="Q28" s="94">
        <f t="shared" ca="1" si="15"/>
        <v>363075570.4871819</v>
      </c>
      <c r="R28" s="10">
        <f t="shared" ca="1" si="16"/>
        <v>-2.8397414974373758E-5</v>
      </c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</row>
    <row r="29" spans="1:35" x14ac:dyDescent="0.2">
      <c r="A29" s="100">
        <v>5883</v>
      </c>
      <c r="B29" s="100">
        <v>-0.16869258500082651</v>
      </c>
      <c r="C29" s="131">
        <v>1</v>
      </c>
      <c r="D29" s="101">
        <f t="shared" si="4"/>
        <v>0.58830000000000005</v>
      </c>
      <c r="E29" s="101">
        <f t="shared" si="4"/>
        <v>-0.16869258500082651</v>
      </c>
      <c r="F29" s="94">
        <f t="shared" si="5"/>
        <v>0.58830000000000005</v>
      </c>
      <c r="G29" s="94">
        <f t="shared" si="5"/>
        <v>-0.16869258500082651</v>
      </c>
      <c r="H29" s="94">
        <f t="shared" si="6"/>
        <v>0.34609689000000005</v>
      </c>
      <c r="I29" s="94">
        <f t="shared" si="7"/>
        <v>0.20360880038700005</v>
      </c>
      <c r="J29" s="94">
        <f t="shared" si="8"/>
        <v>0.11978305726767213</v>
      </c>
      <c r="K29" s="94">
        <f t="shared" si="9"/>
        <v>-9.924184775598624E-2</v>
      </c>
      <c r="L29" s="94">
        <f t="shared" si="10"/>
        <v>-5.8383979034846711E-2</v>
      </c>
      <c r="M29" s="94">
        <f t="shared" ca="1" si="11"/>
        <v>-0.17270722760696061</v>
      </c>
      <c r="N29" s="94">
        <f t="shared" ca="1" si="12"/>
        <v>1.61173552549872E-5</v>
      </c>
      <c r="O29" s="129">
        <f t="shared" ca="1" si="13"/>
        <v>63970113686.683922</v>
      </c>
      <c r="P29" s="94">
        <f t="shared" ca="1" si="14"/>
        <v>14571851966.459091</v>
      </c>
      <c r="Q29" s="94">
        <f t="shared" ca="1" si="15"/>
        <v>184149701.52313384</v>
      </c>
      <c r="R29" s="10">
        <f t="shared" ca="1" si="16"/>
        <v>4.0146426061341001E-3</v>
      </c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</row>
    <row r="30" spans="1:35" x14ac:dyDescent="0.2">
      <c r="A30" s="100">
        <v>5904.5</v>
      </c>
      <c r="B30" s="100">
        <v>-0.17017154999484774</v>
      </c>
      <c r="C30" s="131">
        <v>1</v>
      </c>
      <c r="D30" s="101">
        <f t="shared" si="4"/>
        <v>0.59045000000000003</v>
      </c>
      <c r="E30" s="101">
        <f t="shared" si="4"/>
        <v>-0.17017154999484774</v>
      </c>
      <c r="F30" s="94">
        <f t="shared" si="5"/>
        <v>0.59045000000000003</v>
      </c>
      <c r="G30" s="94">
        <f t="shared" si="5"/>
        <v>-0.17017154999484774</v>
      </c>
      <c r="H30" s="94">
        <f t="shared" si="6"/>
        <v>0.34863120250000001</v>
      </c>
      <c r="I30" s="94">
        <f t="shared" si="7"/>
        <v>0.20584929351612502</v>
      </c>
      <c r="J30" s="94">
        <f t="shared" si="8"/>
        <v>0.12154371535659603</v>
      </c>
      <c r="K30" s="94">
        <f t="shared" si="9"/>
        <v>-0.10047779169445785</v>
      </c>
      <c r="L30" s="94">
        <f t="shared" si="10"/>
        <v>-5.932711210599264E-2</v>
      </c>
      <c r="M30" s="94">
        <f t="shared" ca="1" si="11"/>
        <v>-0.17261654913142976</v>
      </c>
      <c r="N30" s="94">
        <f t="shared" ca="1" si="12"/>
        <v>5.9780207778868558E-6</v>
      </c>
      <c r="O30" s="129">
        <f t="shared" ca="1" si="13"/>
        <v>63714434969.502098</v>
      </c>
      <c r="P30" s="94">
        <f t="shared" ca="1" si="14"/>
        <v>14441349216.946196</v>
      </c>
      <c r="Q30" s="94">
        <f t="shared" ca="1" si="15"/>
        <v>181188976.65492988</v>
      </c>
      <c r="R30" s="10">
        <f t="shared" ca="1" si="16"/>
        <v>2.4449991365820267E-3</v>
      </c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</row>
    <row r="31" spans="1:35" x14ac:dyDescent="0.2">
      <c r="A31" s="100">
        <v>5918</v>
      </c>
      <c r="B31" s="100">
        <v>-0.17023043499648338</v>
      </c>
      <c r="C31" s="131">
        <v>1</v>
      </c>
      <c r="D31" s="101">
        <f t="shared" si="4"/>
        <v>0.59179999999999999</v>
      </c>
      <c r="E31" s="101">
        <f t="shared" si="4"/>
        <v>-0.17023043499648338</v>
      </c>
      <c r="F31" s="94">
        <f t="shared" si="5"/>
        <v>0.59179999999999999</v>
      </c>
      <c r="G31" s="94">
        <f t="shared" si="5"/>
        <v>-0.17023043499648338</v>
      </c>
      <c r="H31" s="94">
        <f t="shared" si="6"/>
        <v>0.35022724</v>
      </c>
      <c r="I31" s="94">
        <f t="shared" si="7"/>
        <v>0.20726448063199998</v>
      </c>
      <c r="J31" s="94">
        <f t="shared" si="8"/>
        <v>0.12265911963801759</v>
      </c>
      <c r="K31" s="94">
        <f t="shared" si="9"/>
        <v>-0.10074237143091887</v>
      </c>
      <c r="L31" s="94">
        <f t="shared" si="10"/>
        <v>-5.9619335412817782E-2</v>
      </c>
      <c r="M31" s="94">
        <f t="shared" ca="1" si="11"/>
        <v>-0.17255947024488102</v>
      </c>
      <c r="N31" s="94">
        <f t="shared" ca="1" si="12"/>
        <v>5.4244051882786703E-6</v>
      </c>
      <c r="O31" s="129">
        <f t="shared" ca="1" si="13"/>
        <v>63554270847.916222</v>
      </c>
      <c r="P31" s="94">
        <f t="shared" ca="1" si="14"/>
        <v>14359784196.756044</v>
      </c>
      <c r="Q31" s="94">
        <f t="shared" ca="1" si="15"/>
        <v>179344157.96602488</v>
      </c>
      <c r="R31" s="10">
        <f t="shared" ca="1" si="16"/>
        <v>2.3290352483976429E-3</v>
      </c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</row>
    <row r="32" spans="1:35" x14ac:dyDescent="0.2">
      <c r="A32" s="100">
        <v>12796</v>
      </c>
      <c r="B32" s="100">
        <v>-0.12799421499948949</v>
      </c>
      <c r="C32" s="131">
        <v>1</v>
      </c>
      <c r="D32" s="101">
        <f t="shared" si="4"/>
        <v>1.2796000000000001</v>
      </c>
      <c r="E32" s="101">
        <f t="shared" si="4"/>
        <v>-0.12799421499948949</v>
      </c>
      <c r="F32" s="94">
        <f t="shared" si="5"/>
        <v>1.2796000000000001</v>
      </c>
      <c r="G32" s="94">
        <f t="shared" si="5"/>
        <v>-0.12799421499948949</v>
      </c>
      <c r="H32" s="94">
        <f t="shared" si="6"/>
        <v>1.6373761600000001</v>
      </c>
      <c r="I32" s="94">
        <f t="shared" si="7"/>
        <v>2.0951865343360003</v>
      </c>
      <c r="J32" s="94">
        <f t="shared" si="8"/>
        <v>2.6810006893363463</v>
      </c>
      <c r="K32" s="94">
        <f t="shared" si="9"/>
        <v>-0.16378139751334675</v>
      </c>
      <c r="L32" s="94">
        <f t="shared" si="10"/>
        <v>-0.20957467625807852</v>
      </c>
      <c r="M32" s="94">
        <f t="shared" ca="1" si="11"/>
        <v>-0.12931016312313814</v>
      </c>
      <c r="N32" s="94">
        <f t="shared" ca="1" si="12"/>
        <v>1.7317194641344239E-6</v>
      </c>
      <c r="O32" s="129">
        <f t="shared" ca="1" si="13"/>
        <v>12898425153.564222</v>
      </c>
      <c r="P32" s="94">
        <f t="shared" ca="1" si="14"/>
        <v>417534794.41342276</v>
      </c>
      <c r="Q32" s="94">
        <f t="shared" ca="1" si="15"/>
        <v>201697674.33159563</v>
      </c>
      <c r="R32" s="10">
        <f t="shared" ca="1" si="16"/>
        <v>1.3159481236486581E-3</v>
      </c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</row>
    <row r="33" spans="1:35" x14ac:dyDescent="0.2">
      <c r="A33" s="100">
        <v>12798.5</v>
      </c>
      <c r="B33" s="100">
        <v>-0.12807548999990104</v>
      </c>
      <c r="C33" s="131">
        <v>1</v>
      </c>
      <c r="D33" s="101">
        <f t="shared" si="4"/>
        <v>1.2798499999999999</v>
      </c>
      <c r="E33" s="101">
        <f t="shared" si="4"/>
        <v>-0.12807548999990104</v>
      </c>
      <c r="F33" s="94">
        <f t="shared" si="5"/>
        <v>1.2798499999999999</v>
      </c>
      <c r="G33" s="94">
        <f t="shared" si="5"/>
        <v>-0.12807548999990104</v>
      </c>
      <c r="H33" s="94">
        <f t="shared" si="6"/>
        <v>1.6380160224999998</v>
      </c>
      <c r="I33" s="94">
        <f t="shared" si="7"/>
        <v>2.0964148063966248</v>
      </c>
      <c r="J33" s="94">
        <f t="shared" si="8"/>
        <v>2.68309648996672</v>
      </c>
      <c r="K33" s="94">
        <f t="shared" si="9"/>
        <v>-0.16391741587637335</v>
      </c>
      <c r="L33" s="94">
        <f t="shared" si="10"/>
        <v>-0.20978970470937641</v>
      </c>
      <c r="M33" s="94">
        <f t="shared" ca="1" si="11"/>
        <v>-0.12928930118545046</v>
      </c>
      <c r="N33" s="94">
        <f t="shared" ca="1" si="12"/>
        <v>1.4733375941648842E-6</v>
      </c>
      <c r="O33" s="129">
        <f t="shared" ca="1" si="13"/>
        <v>12888903155.058187</v>
      </c>
      <c r="P33" s="94">
        <f t="shared" ca="1" si="14"/>
        <v>419132246.52883899</v>
      </c>
      <c r="Q33" s="94">
        <f t="shared" ca="1" si="15"/>
        <v>201906252.43047929</v>
      </c>
      <c r="R33" s="10">
        <f t="shared" ca="1" si="16"/>
        <v>1.2138111855494182E-3</v>
      </c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</row>
    <row r="34" spans="1:35" x14ac:dyDescent="0.2">
      <c r="A34" s="100">
        <v>17578</v>
      </c>
      <c r="B34" s="100">
        <v>-7.7897034992929548E-2</v>
      </c>
      <c r="C34" s="132">
        <v>1</v>
      </c>
      <c r="D34" s="101">
        <f t="shared" si="4"/>
        <v>1.7578</v>
      </c>
      <c r="E34" s="101">
        <f t="shared" si="4"/>
        <v>-7.7897034992929548E-2</v>
      </c>
      <c r="F34" s="94">
        <f t="shared" si="5"/>
        <v>1.7578</v>
      </c>
      <c r="G34" s="94">
        <f t="shared" si="5"/>
        <v>-7.7897034992929548E-2</v>
      </c>
      <c r="H34" s="94">
        <f t="shared" si="6"/>
        <v>3.0898608400000001</v>
      </c>
      <c r="I34" s="94">
        <f t="shared" si="7"/>
        <v>5.4313573845520002</v>
      </c>
      <c r="J34" s="94">
        <f t="shared" si="8"/>
        <v>9.5472400105655062</v>
      </c>
      <c r="K34" s="94">
        <f t="shared" si="9"/>
        <v>-0.13692740811057155</v>
      </c>
      <c r="L34" s="94">
        <f t="shared" si="10"/>
        <v>-0.24069099797676269</v>
      </c>
      <c r="M34" s="94">
        <f t="shared" ca="1" si="11"/>
        <v>-8.2573489967739958E-2</v>
      </c>
      <c r="N34" s="94">
        <f t="shared" ca="1" si="12"/>
        <v>2.1869231131429029E-5</v>
      </c>
      <c r="O34" s="129">
        <f t="shared" ca="1" si="13"/>
        <v>1985831920.9967511</v>
      </c>
      <c r="P34" s="94">
        <f t="shared" ca="1" si="14"/>
        <v>6284805319.3724155</v>
      </c>
      <c r="Q34" s="94">
        <f t="shared" ca="1" si="15"/>
        <v>608726851.73864865</v>
      </c>
      <c r="R34" s="10">
        <f t="shared" ca="1" si="16"/>
        <v>4.6764549748104095E-3</v>
      </c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</row>
    <row r="35" spans="1:35" x14ac:dyDescent="0.2">
      <c r="A35" s="100">
        <v>18617</v>
      </c>
      <c r="B35" s="100">
        <v>-6.8254924997745547E-2</v>
      </c>
      <c r="C35" s="132">
        <v>1</v>
      </c>
      <c r="D35" s="101">
        <f t="shared" si="4"/>
        <v>1.8616999999999999</v>
      </c>
      <c r="E35" s="101">
        <f t="shared" si="4"/>
        <v>-6.8254924997745547E-2</v>
      </c>
      <c r="F35" s="94">
        <f t="shared" si="5"/>
        <v>1.8616999999999999</v>
      </c>
      <c r="G35" s="94">
        <f t="shared" si="5"/>
        <v>-6.8254924997745547E-2</v>
      </c>
      <c r="H35" s="94">
        <f t="shared" si="6"/>
        <v>3.4659268899999995</v>
      </c>
      <c r="I35" s="94">
        <f t="shared" si="7"/>
        <v>6.4525160911129991</v>
      </c>
      <c r="J35" s="94">
        <f t="shared" si="8"/>
        <v>12.012649206825071</v>
      </c>
      <c r="K35" s="94">
        <f t="shared" si="9"/>
        <v>-0.12707019386830287</v>
      </c>
      <c r="L35" s="94">
        <f t="shared" si="10"/>
        <v>-0.23656657992461944</v>
      </c>
      <c r="M35" s="94">
        <f t="shared" ca="1" si="11"/>
        <v>-7.0611001311439714E-2</v>
      </c>
      <c r="N35" s="94">
        <f t="shared" ca="1" si="12"/>
        <v>5.5510955959506923E-6</v>
      </c>
      <c r="O35" s="129">
        <f t="shared" ca="1" si="13"/>
        <v>1058245744.7570407</v>
      </c>
      <c r="P35" s="94">
        <f t="shared" ca="1" si="14"/>
        <v>7720504110.5839472</v>
      </c>
      <c r="Q35" s="94">
        <f t="shared" ca="1" si="15"/>
        <v>676106698.80022085</v>
      </c>
      <c r="R35" s="10">
        <f t="shared" ca="1" si="16"/>
        <v>2.3560763136941665E-3</v>
      </c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</row>
    <row r="36" spans="1:35" x14ac:dyDescent="0.2">
      <c r="A36" s="100">
        <v>20894</v>
      </c>
      <c r="B36" s="100">
        <v>-3.7920194998150691E-2</v>
      </c>
      <c r="C36" s="131">
        <v>1</v>
      </c>
      <c r="D36" s="101">
        <f t="shared" si="4"/>
        <v>2.0893999999999999</v>
      </c>
      <c r="E36" s="101">
        <f t="shared" si="4"/>
        <v>-3.7920194998150691E-2</v>
      </c>
      <c r="F36" s="94">
        <f t="shared" si="5"/>
        <v>2.0893999999999999</v>
      </c>
      <c r="G36" s="94">
        <f t="shared" si="5"/>
        <v>-3.7920194998150691E-2</v>
      </c>
      <c r="H36" s="94">
        <f t="shared" si="6"/>
        <v>4.3655923599999999</v>
      </c>
      <c r="I36" s="94">
        <f t="shared" si="7"/>
        <v>9.1214686769839997</v>
      </c>
      <c r="J36" s="94">
        <f t="shared" si="8"/>
        <v>19.05839665369037</v>
      </c>
      <c r="K36" s="94">
        <f t="shared" si="9"/>
        <v>-7.9230455429136051E-2</v>
      </c>
      <c r="L36" s="94">
        <f t="shared" si="10"/>
        <v>-0.16554411357363685</v>
      </c>
      <c r="M36" s="94">
        <f t="shared" ca="1" si="11"/>
        <v>-4.2137848951549095E-2</v>
      </c>
      <c r="N36" s="94">
        <f t="shared" ca="1" si="12"/>
        <v>1.7788604870617182E-5</v>
      </c>
      <c r="O36" s="129">
        <f t="shared" ca="1" si="13"/>
        <v>97214294.51802519</v>
      </c>
      <c r="P36" s="94">
        <f t="shared" ca="1" si="14"/>
        <v>10292750851.829529</v>
      </c>
      <c r="Q36" s="94">
        <f t="shared" ca="1" si="15"/>
        <v>769282679.70223475</v>
      </c>
      <c r="R36" s="10">
        <f t="shared" ca="1" si="16"/>
        <v>4.2176539533984037E-3</v>
      </c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</row>
    <row r="37" spans="1:35" x14ac:dyDescent="0.2">
      <c r="A37" s="100">
        <v>20894.5</v>
      </c>
      <c r="B37" s="100">
        <v>-3.2696449998184107E-2</v>
      </c>
      <c r="C37" s="131">
        <v>1</v>
      </c>
      <c r="D37" s="101">
        <f t="shared" si="4"/>
        <v>2.0894499999999998</v>
      </c>
      <c r="E37" s="101">
        <f t="shared" si="4"/>
        <v>-3.2696449998184107E-2</v>
      </c>
      <c r="F37" s="94">
        <f t="shared" si="5"/>
        <v>2.0894499999999998</v>
      </c>
      <c r="G37" s="94">
        <f t="shared" si="5"/>
        <v>-3.2696449998184107E-2</v>
      </c>
      <c r="H37" s="94">
        <f t="shared" si="6"/>
        <v>4.3658013024999995</v>
      </c>
      <c r="I37" s="94">
        <f t="shared" si="7"/>
        <v>9.122123531508624</v>
      </c>
      <c r="J37" s="94">
        <f t="shared" si="8"/>
        <v>19.060221012910691</v>
      </c>
      <c r="K37" s="94">
        <f t="shared" si="9"/>
        <v>-6.8317597448705775E-2</v>
      </c>
      <c r="L37" s="94">
        <f t="shared" si="10"/>
        <v>-0.14274620398919827</v>
      </c>
      <c r="M37" s="94">
        <f t="shared" ca="1" si="11"/>
        <v>-4.2131256218669505E-2</v>
      </c>
      <c r="N37" s="94">
        <f t="shared" ca="1" si="12"/>
        <v>8.9015568418109958E-5</v>
      </c>
      <c r="O37" s="129">
        <f t="shared" ca="1" si="13"/>
        <v>97127142.108003423</v>
      </c>
      <c r="P37" s="94">
        <f t="shared" ca="1" si="14"/>
        <v>10293195943.700747</v>
      </c>
      <c r="Q37" s="94">
        <f t="shared" ca="1" si="15"/>
        <v>769293927.31170368</v>
      </c>
      <c r="R37" s="10">
        <f t="shared" ca="1" si="16"/>
        <v>9.4348062204853977E-3</v>
      </c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</row>
    <row r="38" spans="1:35" x14ac:dyDescent="0.2">
      <c r="A38" s="100">
        <v>21439.5</v>
      </c>
      <c r="B38" s="100">
        <v>-4.6014400002604816E-2</v>
      </c>
      <c r="C38" s="131">
        <v>1</v>
      </c>
      <c r="D38" s="101">
        <f t="shared" si="4"/>
        <v>2.1439499999999998</v>
      </c>
      <c r="E38" s="101">
        <f t="shared" si="4"/>
        <v>-4.6014400002604816E-2</v>
      </c>
      <c r="F38" s="94">
        <f t="shared" si="5"/>
        <v>2.1439499999999998</v>
      </c>
      <c r="G38" s="94">
        <f t="shared" si="5"/>
        <v>-4.6014400002604816E-2</v>
      </c>
      <c r="H38" s="94">
        <f t="shared" si="6"/>
        <v>4.5965216024999993</v>
      </c>
      <c r="I38" s="94">
        <f t="shared" si="7"/>
        <v>9.8547124896798728</v>
      </c>
      <c r="J38" s="94">
        <f t="shared" si="8"/>
        <v>21.128010842249161</v>
      </c>
      <c r="K38" s="94">
        <f t="shared" si="9"/>
        <v>-9.8652572885584586E-2</v>
      </c>
      <c r="L38" s="94">
        <f t="shared" si="10"/>
        <v>-0.21150618363804904</v>
      </c>
      <c r="M38" s="94">
        <f t="shared" ca="1" si="11"/>
        <v>-3.4856309574634342E-2</v>
      </c>
      <c r="N38" s="94">
        <f t="shared" ca="1" si="12"/>
        <v>1.2450298199876631E-4</v>
      </c>
      <c r="O38" s="129">
        <f t="shared" ca="1" si="13"/>
        <v>26857660.686825752</v>
      </c>
      <c r="P38" s="94">
        <f t="shared" ca="1" si="14"/>
        <v>10741278332.218048</v>
      </c>
      <c r="Q38" s="94">
        <f t="shared" ca="1" si="15"/>
        <v>779006774.36121082</v>
      </c>
      <c r="R38" s="10">
        <f t="shared" ca="1" si="16"/>
        <v>-1.1158090427970474E-2</v>
      </c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</row>
    <row r="39" spans="1:35" x14ac:dyDescent="0.2">
      <c r="A39" s="100">
        <v>21439.5</v>
      </c>
      <c r="B39" s="100">
        <v>-4.5914399997855071E-2</v>
      </c>
      <c r="C39" s="131">
        <v>1</v>
      </c>
      <c r="D39" s="101">
        <f t="shared" si="4"/>
        <v>2.1439499999999998</v>
      </c>
      <c r="E39" s="101">
        <f t="shared" si="4"/>
        <v>-4.5914399997855071E-2</v>
      </c>
      <c r="F39" s="94">
        <f t="shared" si="5"/>
        <v>2.1439499999999998</v>
      </c>
      <c r="G39" s="94">
        <f t="shared" si="5"/>
        <v>-4.5914399997855071E-2</v>
      </c>
      <c r="H39" s="94">
        <f t="shared" si="6"/>
        <v>4.5965216024999993</v>
      </c>
      <c r="I39" s="94">
        <f t="shared" si="7"/>
        <v>9.8547124896798728</v>
      </c>
      <c r="J39" s="94">
        <f t="shared" si="8"/>
        <v>21.128010842249161</v>
      </c>
      <c r="K39" s="94">
        <f t="shared" si="9"/>
        <v>-9.8438177875401364E-2</v>
      </c>
      <c r="L39" s="94">
        <f t="shared" si="10"/>
        <v>-0.21104653145596675</v>
      </c>
      <c r="M39" s="94">
        <f t="shared" ca="1" si="11"/>
        <v>-3.4856309574634342E-2</v>
      </c>
      <c r="N39" s="94">
        <f t="shared" ca="1" si="12"/>
        <v>1.22281363808126E-4</v>
      </c>
      <c r="O39" s="129">
        <f t="shared" ca="1" si="13"/>
        <v>26857660.686825752</v>
      </c>
      <c r="P39" s="94">
        <f t="shared" ca="1" si="14"/>
        <v>10741278332.218048</v>
      </c>
      <c r="Q39" s="94">
        <f t="shared" ca="1" si="15"/>
        <v>779006774.36121082</v>
      </c>
      <c r="R39" s="10">
        <f t="shared" ca="1" si="16"/>
        <v>-1.1058090423220729E-2</v>
      </c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</row>
    <row r="40" spans="1:35" x14ac:dyDescent="0.2">
      <c r="A40" s="100">
        <v>21442</v>
      </c>
      <c r="B40" s="100">
        <v>-4.1995674997451715E-2</v>
      </c>
      <c r="C40" s="131">
        <v>1</v>
      </c>
      <c r="D40" s="101">
        <f t="shared" si="4"/>
        <v>2.1442000000000001</v>
      </c>
      <c r="E40" s="101">
        <f t="shared" si="4"/>
        <v>-4.1995674997451715E-2</v>
      </c>
      <c r="F40" s="94">
        <f t="shared" si="5"/>
        <v>2.1442000000000001</v>
      </c>
      <c r="G40" s="94">
        <f t="shared" si="5"/>
        <v>-4.1995674997451715E-2</v>
      </c>
      <c r="H40" s="94">
        <f t="shared" si="6"/>
        <v>4.5975936400000004</v>
      </c>
      <c r="I40" s="94">
        <f t="shared" si="7"/>
        <v>9.8581602828880008</v>
      </c>
      <c r="J40" s="94">
        <f t="shared" si="8"/>
        <v>21.137867278568454</v>
      </c>
      <c r="K40" s="94">
        <f t="shared" si="9"/>
        <v>-9.0047126329535973E-2</v>
      </c>
      <c r="L40" s="94">
        <f t="shared" si="10"/>
        <v>-0.19307904827579103</v>
      </c>
      <c r="M40" s="94">
        <f t="shared" ca="1" si="11"/>
        <v>-3.482252911467662E-2</v>
      </c>
      <c r="N40" s="94">
        <f t="shared" ca="1" si="12"/>
        <v>5.1454021855573292E-5</v>
      </c>
      <c r="O40" s="129">
        <f t="shared" ca="1" si="13"/>
        <v>26642866.083573777</v>
      </c>
      <c r="P40" s="94">
        <f t="shared" ca="1" si="14"/>
        <v>10743158926.21051</v>
      </c>
      <c r="Q40" s="94">
        <f t="shared" ca="1" si="15"/>
        <v>779039527.1118238</v>
      </c>
      <c r="R40" s="10">
        <f t="shared" ca="1" si="16"/>
        <v>-7.1731458827750949E-3</v>
      </c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</row>
    <row r="41" spans="1:35" x14ac:dyDescent="0.2">
      <c r="A41" s="100">
        <v>21442</v>
      </c>
      <c r="B41" s="100">
        <v>-4.1995674997451715E-2</v>
      </c>
      <c r="C41" s="131">
        <v>1</v>
      </c>
      <c r="D41" s="101">
        <f t="shared" si="4"/>
        <v>2.1442000000000001</v>
      </c>
      <c r="E41" s="101">
        <f t="shared" si="4"/>
        <v>-4.1995674997451715E-2</v>
      </c>
      <c r="F41" s="94">
        <f t="shared" si="5"/>
        <v>2.1442000000000001</v>
      </c>
      <c r="G41" s="94">
        <f t="shared" si="5"/>
        <v>-4.1995674997451715E-2</v>
      </c>
      <c r="H41" s="94">
        <f t="shared" si="6"/>
        <v>4.5975936400000004</v>
      </c>
      <c r="I41" s="94">
        <f t="shared" si="7"/>
        <v>9.8581602828880008</v>
      </c>
      <c r="J41" s="94">
        <f t="shared" si="8"/>
        <v>21.137867278568454</v>
      </c>
      <c r="K41" s="94">
        <f t="shared" si="9"/>
        <v>-9.0047126329535973E-2</v>
      </c>
      <c r="L41" s="94">
        <f t="shared" si="10"/>
        <v>-0.19307904827579103</v>
      </c>
      <c r="M41" s="94">
        <f t="shared" ca="1" si="11"/>
        <v>-3.482252911467662E-2</v>
      </c>
      <c r="N41" s="94">
        <f t="shared" ca="1" si="12"/>
        <v>5.1454021855573292E-5</v>
      </c>
      <c r="O41" s="129">
        <f t="shared" ca="1" si="13"/>
        <v>26642866.083573777</v>
      </c>
      <c r="P41" s="94">
        <f t="shared" ca="1" si="14"/>
        <v>10743158926.21051</v>
      </c>
      <c r="Q41" s="94">
        <f t="shared" ca="1" si="15"/>
        <v>779039527.1118238</v>
      </c>
      <c r="R41" s="10">
        <f t="shared" ca="1" si="16"/>
        <v>-7.1731458827750949E-3</v>
      </c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</row>
    <row r="42" spans="1:35" x14ac:dyDescent="0.2">
      <c r="A42" s="100">
        <v>21442</v>
      </c>
      <c r="B42" s="100">
        <v>-4.1895674999977928E-2</v>
      </c>
      <c r="C42" s="132">
        <v>1</v>
      </c>
      <c r="D42" s="101">
        <f t="shared" si="4"/>
        <v>2.1442000000000001</v>
      </c>
      <c r="E42" s="101">
        <f t="shared" si="4"/>
        <v>-4.1895674999977928E-2</v>
      </c>
      <c r="F42" s="94">
        <f t="shared" si="5"/>
        <v>2.1442000000000001</v>
      </c>
      <c r="G42" s="94">
        <f t="shared" si="5"/>
        <v>-4.1895674999977928E-2</v>
      </c>
      <c r="H42" s="94">
        <f t="shared" si="6"/>
        <v>4.5975936400000004</v>
      </c>
      <c r="I42" s="94">
        <f t="shared" si="7"/>
        <v>9.8581602828880008</v>
      </c>
      <c r="J42" s="94">
        <f t="shared" si="8"/>
        <v>21.137867278568454</v>
      </c>
      <c r="K42" s="94">
        <f t="shared" si="9"/>
        <v>-8.9832706334952675E-2</v>
      </c>
      <c r="L42" s="94">
        <f t="shared" si="10"/>
        <v>-0.19261928892340555</v>
      </c>
      <c r="M42" s="94">
        <f t="shared" ca="1" si="11"/>
        <v>-3.482252911467662E-2</v>
      </c>
      <c r="N42" s="94">
        <f t="shared" ca="1" si="12"/>
        <v>5.0029392714754818E-5</v>
      </c>
      <c r="O42" s="129">
        <f t="shared" ca="1" si="13"/>
        <v>26642866.083573777</v>
      </c>
      <c r="P42" s="94">
        <f t="shared" ca="1" si="14"/>
        <v>10743158926.21051</v>
      </c>
      <c r="Q42" s="94">
        <f t="shared" ca="1" si="15"/>
        <v>779039527.1118238</v>
      </c>
      <c r="R42" s="10">
        <f t="shared" ca="1" si="16"/>
        <v>-7.0731458853013074E-3</v>
      </c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</row>
    <row r="43" spans="1:35" x14ac:dyDescent="0.2">
      <c r="A43" s="100">
        <v>21445</v>
      </c>
      <c r="B43" s="100">
        <v>-4.5753204998618457E-2</v>
      </c>
      <c r="C43" s="132">
        <v>1</v>
      </c>
      <c r="D43" s="101">
        <f t="shared" si="4"/>
        <v>2.1444999999999999</v>
      </c>
      <c r="E43" s="101">
        <f t="shared" si="4"/>
        <v>-4.5753204998618457E-2</v>
      </c>
      <c r="F43" s="94">
        <f t="shared" si="5"/>
        <v>2.1444999999999999</v>
      </c>
      <c r="G43" s="94">
        <f t="shared" si="5"/>
        <v>-4.5753204998618457E-2</v>
      </c>
      <c r="H43" s="94">
        <f t="shared" si="6"/>
        <v>4.5988802499999997</v>
      </c>
      <c r="I43" s="94">
        <f t="shared" si="7"/>
        <v>9.8622986961249985</v>
      </c>
      <c r="J43" s="94">
        <f t="shared" si="8"/>
        <v>21.149699553840058</v>
      </c>
      <c r="K43" s="94">
        <f t="shared" si="9"/>
        <v>-9.8117748119537274E-2</v>
      </c>
      <c r="L43" s="94">
        <f t="shared" si="10"/>
        <v>-0.21041351084234766</v>
      </c>
      <c r="M43" s="94">
        <f t="shared" ca="1" si="11"/>
        <v>-3.4781987630567557E-2</v>
      </c>
      <c r="N43" s="94">
        <f t="shared" ca="1" si="12"/>
        <v>1.2036761053702173E-4</v>
      </c>
      <c r="O43" s="129">
        <f t="shared" ca="1" si="13"/>
        <v>26386333.890305247</v>
      </c>
      <c r="P43" s="94">
        <f t="shared" ca="1" si="14"/>
        <v>10745413483.364332</v>
      </c>
      <c r="Q43" s="94">
        <f t="shared" ca="1" si="15"/>
        <v>779078687.36014175</v>
      </c>
      <c r="R43" s="10">
        <f t="shared" ca="1" si="16"/>
        <v>-1.0971217368050901E-2</v>
      </c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</row>
    <row r="44" spans="1:35" x14ac:dyDescent="0.2">
      <c r="A44" s="100">
        <v>21517.5</v>
      </c>
      <c r="B44" s="100">
        <v>-4.5010180001554545E-2</v>
      </c>
      <c r="C44" s="131">
        <v>1</v>
      </c>
      <c r="D44" s="101">
        <f t="shared" si="4"/>
        <v>2.1517499999999998</v>
      </c>
      <c r="E44" s="101">
        <f t="shared" si="4"/>
        <v>-4.5010180001554545E-2</v>
      </c>
      <c r="F44" s="94">
        <f t="shared" si="5"/>
        <v>2.1517499999999998</v>
      </c>
      <c r="G44" s="94">
        <f t="shared" si="5"/>
        <v>-4.5010180001554545E-2</v>
      </c>
      <c r="H44" s="94">
        <f t="shared" si="6"/>
        <v>4.6300280624999992</v>
      </c>
      <c r="I44" s="94">
        <f t="shared" si="7"/>
        <v>9.9626628834843718</v>
      </c>
      <c r="J44" s="94">
        <f t="shared" si="8"/>
        <v>21.437159859537495</v>
      </c>
      <c r="K44" s="94">
        <f t="shared" si="9"/>
        <v>-9.6850654818344983E-2</v>
      </c>
      <c r="L44" s="94">
        <f t="shared" si="10"/>
        <v>-0.20839839650537381</v>
      </c>
      <c r="M44" s="94">
        <f t="shared" ca="1" si="11"/>
        <v>-3.3800598891272793E-2</v>
      </c>
      <c r="N44" s="94">
        <f t="shared" ca="1" si="12"/>
        <v>1.2565470866798549E-4</v>
      </c>
      <c r="O44" s="129">
        <f t="shared" ca="1" si="13"/>
        <v>20588508.158462994</v>
      </c>
      <c r="P44" s="94">
        <f t="shared" ca="1" si="14"/>
        <v>10799181365.396168</v>
      </c>
      <c r="Q44" s="94">
        <f t="shared" ca="1" si="15"/>
        <v>779977572.99508214</v>
      </c>
      <c r="R44" s="10">
        <f t="shared" ca="1" si="16"/>
        <v>-1.1209581110281752E-2</v>
      </c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</row>
    <row r="45" spans="1:35" x14ac:dyDescent="0.2">
      <c r="A45" s="100">
        <v>21517.5</v>
      </c>
      <c r="B45" s="100">
        <v>-4.4810179999331012E-2</v>
      </c>
      <c r="C45" s="131">
        <v>1</v>
      </c>
      <c r="D45" s="101">
        <f t="shared" si="4"/>
        <v>2.1517499999999998</v>
      </c>
      <c r="E45" s="101">
        <f t="shared" si="4"/>
        <v>-4.4810179999331012E-2</v>
      </c>
      <c r="F45" s="94">
        <f t="shared" si="5"/>
        <v>2.1517499999999998</v>
      </c>
      <c r="G45" s="94">
        <f t="shared" si="5"/>
        <v>-4.4810179999331012E-2</v>
      </c>
      <c r="H45" s="94">
        <f t="shared" si="6"/>
        <v>4.6300280624999992</v>
      </c>
      <c r="I45" s="94">
        <f t="shared" si="7"/>
        <v>9.9626628834843718</v>
      </c>
      <c r="J45" s="94">
        <f t="shared" si="8"/>
        <v>21.437159859537495</v>
      </c>
      <c r="K45" s="94">
        <f t="shared" si="9"/>
        <v>-9.6420304813560495E-2</v>
      </c>
      <c r="L45" s="94">
        <f t="shared" si="10"/>
        <v>-0.20747239088257877</v>
      </c>
      <c r="M45" s="94">
        <f t="shared" ca="1" si="11"/>
        <v>-3.3800598891272793E-2</v>
      </c>
      <c r="N45" s="94">
        <f t="shared" ca="1" si="12"/>
        <v>1.2121087617491245E-4</v>
      </c>
      <c r="O45" s="129">
        <f t="shared" ca="1" si="13"/>
        <v>20588508.158462994</v>
      </c>
      <c r="P45" s="94">
        <f t="shared" ca="1" si="14"/>
        <v>10799181365.396168</v>
      </c>
      <c r="Q45" s="94">
        <f t="shared" ca="1" si="15"/>
        <v>779977572.99508214</v>
      </c>
      <c r="R45" s="10">
        <f t="shared" ca="1" si="16"/>
        <v>-1.100958110805822E-2</v>
      </c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</row>
    <row r="46" spans="1:35" x14ac:dyDescent="0.2">
      <c r="A46" s="100">
        <v>21517.5</v>
      </c>
      <c r="B46" s="100">
        <v>-4.4510179999633692E-2</v>
      </c>
      <c r="C46" s="131">
        <v>1</v>
      </c>
      <c r="D46" s="101">
        <f t="shared" si="4"/>
        <v>2.1517499999999998</v>
      </c>
      <c r="E46" s="101">
        <f t="shared" si="4"/>
        <v>-4.4510179999633692E-2</v>
      </c>
      <c r="F46" s="94">
        <f t="shared" si="5"/>
        <v>2.1517499999999998</v>
      </c>
      <c r="G46" s="94">
        <f t="shared" si="5"/>
        <v>-4.4510179999633692E-2</v>
      </c>
      <c r="H46" s="94">
        <f t="shared" si="6"/>
        <v>4.6300280624999992</v>
      </c>
      <c r="I46" s="94">
        <f t="shared" si="7"/>
        <v>9.9626628834843718</v>
      </c>
      <c r="J46" s="94">
        <f t="shared" si="8"/>
        <v>21.437159859537495</v>
      </c>
      <c r="K46" s="94">
        <f t="shared" si="9"/>
        <v>-9.5774779814211786E-2</v>
      </c>
      <c r="L46" s="94">
        <f t="shared" si="10"/>
        <v>-0.2060833824652302</v>
      </c>
      <c r="M46" s="94">
        <f t="shared" ca="1" si="11"/>
        <v>-3.3800598891272793E-2</v>
      </c>
      <c r="N46" s="94">
        <f t="shared" ca="1" si="12"/>
        <v>1.1469512751656066E-4</v>
      </c>
      <c r="O46" s="129">
        <f t="shared" ca="1" si="13"/>
        <v>20588508.158462994</v>
      </c>
      <c r="P46" s="94">
        <f t="shared" ca="1" si="14"/>
        <v>10799181365.396168</v>
      </c>
      <c r="Q46" s="94">
        <f t="shared" ca="1" si="15"/>
        <v>779977572.99508214</v>
      </c>
      <c r="R46" s="10">
        <f t="shared" ca="1" si="16"/>
        <v>-1.0709581108360899E-2</v>
      </c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</row>
    <row r="47" spans="1:35" x14ac:dyDescent="0.2">
      <c r="A47" s="100">
        <v>21517.5</v>
      </c>
      <c r="B47" s="100">
        <v>-4.4510179999633692E-2</v>
      </c>
      <c r="C47" s="131">
        <v>1</v>
      </c>
      <c r="D47" s="101">
        <f t="shared" si="4"/>
        <v>2.1517499999999998</v>
      </c>
      <c r="E47" s="101">
        <f t="shared" si="4"/>
        <v>-4.4510179999633692E-2</v>
      </c>
      <c r="F47" s="94">
        <f t="shared" si="5"/>
        <v>2.1517499999999998</v>
      </c>
      <c r="G47" s="94">
        <f t="shared" si="5"/>
        <v>-4.4510179999633692E-2</v>
      </c>
      <c r="H47" s="94">
        <f t="shared" si="6"/>
        <v>4.6300280624999992</v>
      </c>
      <c r="I47" s="94">
        <f t="shared" si="7"/>
        <v>9.9626628834843718</v>
      </c>
      <c r="J47" s="94">
        <f t="shared" si="8"/>
        <v>21.437159859537495</v>
      </c>
      <c r="K47" s="94">
        <f t="shared" si="9"/>
        <v>-9.5774779814211786E-2</v>
      </c>
      <c r="L47" s="94">
        <f t="shared" si="10"/>
        <v>-0.2060833824652302</v>
      </c>
      <c r="M47" s="94">
        <f t="shared" ca="1" si="11"/>
        <v>-3.3800598891272793E-2</v>
      </c>
      <c r="N47" s="94">
        <f t="shared" ca="1" si="12"/>
        <v>1.1469512751656066E-4</v>
      </c>
      <c r="O47" s="129">
        <f t="shared" ca="1" si="13"/>
        <v>20588508.158462994</v>
      </c>
      <c r="P47" s="94">
        <f t="shared" ca="1" si="14"/>
        <v>10799181365.396168</v>
      </c>
      <c r="Q47" s="94">
        <f t="shared" ca="1" si="15"/>
        <v>779977572.99508214</v>
      </c>
      <c r="R47" s="10">
        <f t="shared" ca="1" si="16"/>
        <v>-1.0709581108360899E-2</v>
      </c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</row>
    <row r="48" spans="1:35" x14ac:dyDescent="0.2">
      <c r="A48" s="100">
        <v>21520</v>
      </c>
      <c r="B48" s="100">
        <v>-4.1891454995493405E-2</v>
      </c>
      <c r="C48" s="131">
        <v>1</v>
      </c>
      <c r="D48" s="101">
        <f t="shared" si="4"/>
        <v>2.1520000000000001</v>
      </c>
      <c r="E48" s="101">
        <f t="shared" si="4"/>
        <v>-4.1891454995493405E-2</v>
      </c>
      <c r="F48" s="94">
        <f t="shared" si="5"/>
        <v>2.1520000000000001</v>
      </c>
      <c r="G48" s="94">
        <f t="shared" si="5"/>
        <v>-4.1891454995493405E-2</v>
      </c>
      <c r="H48" s="94">
        <f t="shared" si="6"/>
        <v>4.6311040000000006</v>
      </c>
      <c r="I48" s="94">
        <f t="shared" si="7"/>
        <v>9.9661358080000024</v>
      </c>
      <c r="J48" s="94">
        <f t="shared" si="8"/>
        <v>21.447124258816007</v>
      </c>
      <c r="K48" s="94">
        <f t="shared" si="9"/>
        <v>-9.0150411150301812E-2</v>
      </c>
      <c r="L48" s="94">
        <f t="shared" si="10"/>
        <v>-0.19400368479544952</v>
      </c>
      <c r="M48" s="94">
        <f t="shared" ca="1" si="11"/>
        <v>-3.3766701852991798E-2</v>
      </c>
      <c r="N48" s="94">
        <f t="shared" ca="1" si="12"/>
        <v>6.6011613626589728E-5</v>
      </c>
      <c r="O48" s="129">
        <f t="shared" ca="1" si="13"/>
        <v>20402224.795762811</v>
      </c>
      <c r="P48" s="94">
        <f t="shared" ca="1" si="14"/>
        <v>10801010788.861397</v>
      </c>
      <c r="Q48" s="94">
        <f t="shared" ca="1" si="15"/>
        <v>780006941.39660704</v>
      </c>
      <c r="R48" s="10">
        <f t="shared" ca="1" si="16"/>
        <v>-8.1247531425016062E-3</v>
      </c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</row>
    <row r="49" spans="1:35" x14ac:dyDescent="0.2">
      <c r="A49" s="100">
        <v>21520</v>
      </c>
      <c r="B49" s="100">
        <v>-4.1891454995493405E-2</v>
      </c>
      <c r="C49" s="131">
        <v>1</v>
      </c>
      <c r="D49" s="101">
        <f t="shared" si="4"/>
        <v>2.1520000000000001</v>
      </c>
      <c r="E49" s="101">
        <f t="shared" si="4"/>
        <v>-4.1891454995493405E-2</v>
      </c>
      <c r="F49" s="94">
        <f t="shared" si="5"/>
        <v>2.1520000000000001</v>
      </c>
      <c r="G49" s="94">
        <f t="shared" si="5"/>
        <v>-4.1891454995493405E-2</v>
      </c>
      <c r="H49" s="94">
        <f t="shared" si="6"/>
        <v>4.6311040000000006</v>
      </c>
      <c r="I49" s="94">
        <f t="shared" si="7"/>
        <v>9.9661358080000024</v>
      </c>
      <c r="J49" s="94">
        <f t="shared" si="8"/>
        <v>21.447124258816007</v>
      </c>
      <c r="K49" s="94">
        <f t="shared" si="9"/>
        <v>-9.0150411150301812E-2</v>
      </c>
      <c r="L49" s="94">
        <f t="shared" si="10"/>
        <v>-0.19400368479544952</v>
      </c>
      <c r="M49" s="94">
        <f t="shared" ca="1" si="11"/>
        <v>-3.3766701852991798E-2</v>
      </c>
      <c r="N49" s="94">
        <f t="shared" ca="1" si="12"/>
        <v>6.6011613626589728E-5</v>
      </c>
      <c r="O49" s="129">
        <f t="shared" ca="1" si="13"/>
        <v>20402224.795762811</v>
      </c>
      <c r="P49" s="94">
        <f t="shared" ca="1" si="14"/>
        <v>10801010788.861397</v>
      </c>
      <c r="Q49" s="94">
        <f t="shared" ca="1" si="15"/>
        <v>780006941.39660704</v>
      </c>
      <c r="R49" s="10">
        <f t="shared" ca="1" si="16"/>
        <v>-8.1247531425016062E-3</v>
      </c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</row>
    <row r="50" spans="1:35" x14ac:dyDescent="0.2">
      <c r="A50" s="100">
        <v>21520</v>
      </c>
      <c r="B50" s="100">
        <v>-4.169145500054583E-2</v>
      </c>
      <c r="C50" s="132">
        <v>1</v>
      </c>
      <c r="D50" s="101">
        <f t="shared" si="4"/>
        <v>2.1520000000000001</v>
      </c>
      <c r="E50" s="101">
        <f t="shared" si="4"/>
        <v>-4.169145500054583E-2</v>
      </c>
      <c r="F50" s="94">
        <f t="shared" si="5"/>
        <v>2.1520000000000001</v>
      </c>
      <c r="G50" s="94">
        <f t="shared" si="5"/>
        <v>-4.169145500054583E-2</v>
      </c>
      <c r="H50" s="94">
        <f t="shared" si="6"/>
        <v>4.6311040000000006</v>
      </c>
      <c r="I50" s="94">
        <f t="shared" si="7"/>
        <v>9.9661358080000024</v>
      </c>
      <c r="J50" s="94">
        <f t="shared" si="8"/>
        <v>21.447124258816007</v>
      </c>
      <c r="K50" s="94">
        <f t="shared" si="9"/>
        <v>-8.9720011161174631E-2</v>
      </c>
      <c r="L50" s="94">
        <f t="shared" si="10"/>
        <v>-0.19307746401884782</v>
      </c>
      <c r="M50" s="94">
        <f t="shared" ca="1" si="11"/>
        <v>-3.3766701852991798E-2</v>
      </c>
      <c r="N50" s="94">
        <f t="shared" ca="1" si="12"/>
        <v>6.2801712449667523E-5</v>
      </c>
      <c r="O50" s="129">
        <f t="shared" ca="1" si="13"/>
        <v>20402224.795762811</v>
      </c>
      <c r="P50" s="94">
        <f t="shared" ca="1" si="14"/>
        <v>10801010788.861397</v>
      </c>
      <c r="Q50" s="94">
        <f t="shared" ca="1" si="15"/>
        <v>780006941.39660704</v>
      </c>
      <c r="R50" s="10">
        <f t="shared" ca="1" si="16"/>
        <v>-7.9247531475540312E-3</v>
      </c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</row>
    <row r="51" spans="1:35" x14ac:dyDescent="0.2">
      <c r="A51" s="100">
        <v>21520</v>
      </c>
      <c r="B51" s="100">
        <v>-4.1391455000848509E-2</v>
      </c>
      <c r="C51" s="132">
        <v>1</v>
      </c>
      <c r="D51" s="101">
        <f t="shared" si="4"/>
        <v>2.1520000000000001</v>
      </c>
      <c r="E51" s="101">
        <f t="shared" si="4"/>
        <v>-4.1391455000848509E-2</v>
      </c>
      <c r="F51" s="94">
        <f t="shared" si="5"/>
        <v>2.1520000000000001</v>
      </c>
      <c r="G51" s="94">
        <f t="shared" si="5"/>
        <v>-4.1391455000848509E-2</v>
      </c>
      <c r="H51" s="94">
        <f t="shared" si="6"/>
        <v>4.6311040000000006</v>
      </c>
      <c r="I51" s="94">
        <f t="shared" si="7"/>
        <v>9.9661358080000024</v>
      </c>
      <c r="J51" s="94">
        <f t="shared" si="8"/>
        <v>21.447124258816007</v>
      </c>
      <c r="K51" s="94">
        <f t="shared" si="9"/>
        <v>-8.9074411161826003E-2</v>
      </c>
      <c r="L51" s="94">
        <f t="shared" si="10"/>
        <v>-0.19168813282024957</v>
      </c>
      <c r="M51" s="94">
        <f t="shared" ca="1" si="11"/>
        <v>-3.3766701852991798E-2</v>
      </c>
      <c r="N51" s="94">
        <f t="shared" ca="1" si="12"/>
        <v>5.8136860565750822E-5</v>
      </c>
      <c r="O51" s="129">
        <f t="shared" ca="1" si="13"/>
        <v>20402224.795762811</v>
      </c>
      <c r="P51" s="94">
        <f t="shared" ca="1" si="14"/>
        <v>10801010788.861397</v>
      </c>
      <c r="Q51" s="94">
        <f t="shared" ca="1" si="15"/>
        <v>780006941.39660704</v>
      </c>
      <c r="R51" s="10">
        <f t="shared" ca="1" si="16"/>
        <v>-7.624753147856711E-3</v>
      </c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</row>
    <row r="52" spans="1:35" x14ac:dyDescent="0.2">
      <c r="A52" s="100">
        <v>21887</v>
      </c>
      <c r="B52" s="100">
        <v>-2.7162624995980877E-2</v>
      </c>
      <c r="C52" s="131">
        <v>1</v>
      </c>
      <c r="D52" s="101">
        <f t="shared" si="4"/>
        <v>2.1886999999999999</v>
      </c>
      <c r="E52" s="101">
        <f t="shared" si="4"/>
        <v>-2.7162624995980877E-2</v>
      </c>
      <c r="F52" s="94">
        <f t="shared" si="5"/>
        <v>2.1886999999999999</v>
      </c>
      <c r="G52" s="94">
        <f t="shared" si="5"/>
        <v>-2.7162624995980877E-2</v>
      </c>
      <c r="H52" s="94">
        <f t="shared" si="6"/>
        <v>4.7904076899999994</v>
      </c>
      <c r="I52" s="94">
        <f t="shared" si="7"/>
        <v>10.484765311102999</v>
      </c>
      <c r="J52" s="94">
        <f t="shared" si="8"/>
        <v>22.948005836411131</v>
      </c>
      <c r="K52" s="94">
        <f t="shared" si="9"/>
        <v>-5.9450837328703342E-2</v>
      </c>
      <c r="L52" s="94">
        <f t="shared" si="10"/>
        <v>-0.130120047661333</v>
      </c>
      <c r="M52" s="94">
        <f t="shared" ca="1" si="11"/>
        <v>-2.8750081304135033E-2</v>
      </c>
      <c r="N52" s="94">
        <f t="shared" ca="1" si="12"/>
        <v>2.5200175302984227E-6</v>
      </c>
      <c r="O52" s="129">
        <f t="shared" ca="1" si="13"/>
        <v>2443079.1478385772</v>
      </c>
      <c r="P52" s="94">
        <f t="shared" ca="1" si="14"/>
        <v>11051464342.273563</v>
      </c>
      <c r="Q52" s="94">
        <f t="shared" ca="1" si="15"/>
        <v>783137537.12936342</v>
      </c>
      <c r="R52" s="10">
        <f t="shared" ca="1" si="16"/>
        <v>1.5874563081541559E-3</v>
      </c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</row>
    <row r="53" spans="1:35" x14ac:dyDescent="0.2">
      <c r="A53" s="100">
        <v>22627</v>
      </c>
      <c r="B53" s="100">
        <v>-1.782002500112867E-2</v>
      </c>
      <c r="C53" s="131">
        <v>1</v>
      </c>
      <c r="D53" s="101">
        <f t="shared" si="4"/>
        <v>2.2627000000000002</v>
      </c>
      <c r="E53" s="101">
        <f t="shared" si="4"/>
        <v>-1.782002500112867E-2</v>
      </c>
      <c r="F53" s="94">
        <f t="shared" si="5"/>
        <v>2.2627000000000002</v>
      </c>
      <c r="G53" s="94">
        <f t="shared" si="5"/>
        <v>-1.782002500112867E-2</v>
      </c>
      <c r="H53" s="94">
        <f t="shared" si="6"/>
        <v>5.1198112900000003</v>
      </c>
      <c r="I53" s="94">
        <f t="shared" si="7"/>
        <v>11.584597005883001</v>
      </c>
      <c r="J53" s="94">
        <f t="shared" si="8"/>
        <v>26.212467645211468</v>
      </c>
      <c r="K53" s="94">
        <f t="shared" si="9"/>
        <v>-4.0321370570053847E-2</v>
      </c>
      <c r="L53" s="94">
        <f t="shared" si="10"/>
        <v>-9.1235165188860851E-2</v>
      </c>
      <c r="M53" s="94">
        <f t="shared" ca="1" si="11"/>
        <v>-1.8389956327400703E-2</v>
      </c>
      <c r="N53" s="94">
        <f t="shared" ca="1" si="12"/>
        <v>3.2482171666619845E-7</v>
      </c>
      <c r="O53" s="129">
        <f t="shared" ca="1" si="13"/>
        <v>15934446.553210648</v>
      </c>
      <c r="P53" s="94">
        <f t="shared" ca="1" si="14"/>
        <v>11443297693.642778</v>
      </c>
      <c r="Q53" s="94">
        <f t="shared" ca="1" si="15"/>
        <v>782290582.80482757</v>
      </c>
      <c r="R53" s="10">
        <f t="shared" ca="1" si="16"/>
        <v>5.6993132627203291E-4</v>
      </c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</row>
    <row r="54" spans="1:35" x14ac:dyDescent="0.2">
      <c r="A54" s="100">
        <v>22627.5</v>
      </c>
      <c r="B54" s="100">
        <v>-1.3596279997727834E-2</v>
      </c>
      <c r="C54" s="131">
        <v>1</v>
      </c>
      <c r="D54" s="101">
        <f t="shared" si="4"/>
        <v>2.26275</v>
      </c>
      <c r="E54" s="101">
        <f t="shared" si="4"/>
        <v>-1.3596279997727834E-2</v>
      </c>
      <c r="F54" s="94">
        <f t="shared" si="5"/>
        <v>2.26275</v>
      </c>
      <c r="G54" s="94">
        <f t="shared" si="5"/>
        <v>-1.3596279997727834E-2</v>
      </c>
      <c r="H54" s="94">
        <f t="shared" si="6"/>
        <v>5.1200375625000003</v>
      </c>
      <c r="I54" s="94">
        <f t="shared" si="7"/>
        <v>11.585364994546875</v>
      </c>
      <c r="J54" s="94">
        <f t="shared" si="8"/>
        <v>26.214784641410944</v>
      </c>
      <c r="K54" s="94">
        <f t="shared" si="9"/>
        <v>-3.0764982564858656E-2</v>
      </c>
      <c r="L54" s="94">
        <f t="shared" si="10"/>
        <v>-6.9613464298633923E-2</v>
      </c>
      <c r="M54" s="94">
        <f t="shared" ca="1" si="11"/>
        <v>-1.8382845568279571E-2</v>
      </c>
      <c r="N54" s="94">
        <f t="shared" ca="1" si="12"/>
        <v>2.2911209961191281E-5</v>
      </c>
      <c r="O54" s="129">
        <f t="shared" ca="1" si="13"/>
        <v>15962976.342305522</v>
      </c>
      <c r="P54" s="94">
        <f t="shared" ca="1" si="14"/>
        <v>11443509803.937639</v>
      </c>
      <c r="Q54" s="94">
        <f t="shared" ca="1" si="15"/>
        <v>782286773.64245391</v>
      </c>
      <c r="R54" s="10">
        <f t="shared" ca="1" si="16"/>
        <v>4.7865655705517374E-3</v>
      </c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</row>
    <row r="55" spans="1:35" x14ac:dyDescent="0.2">
      <c r="A55" s="100">
        <v>23588</v>
      </c>
      <c r="B55" s="100">
        <v>-2.1821350019308738E-3</v>
      </c>
      <c r="C55" s="131">
        <v>0.2</v>
      </c>
      <c r="D55" s="101">
        <f t="shared" si="4"/>
        <v>2.3588</v>
      </c>
      <c r="E55" s="101">
        <f t="shared" si="4"/>
        <v>-2.1821350019308738E-3</v>
      </c>
      <c r="F55" s="94">
        <f t="shared" si="5"/>
        <v>0.47176000000000001</v>
      </c>
      <c r="G55" s="94">
        <f t="shared" si="5"/>
        <v>-4.3642700038617479E-4</v>
      </c>
      <c r="H55" s="94">
        <f t="shared" si="6"/>
        <v>1.1127874879999999</v>
      </c>
      <c r="I55" s="94">
        <f t="shared" si="7"/>
        <v>2.6248431266943997</v>
      </c>
      <c r="J55" s="94">
        <f t="shared" si="8"/>
        <v>6.1914799672467495</v>
      </c>
      <c r="K55" s="94">
        <f t="shared" si="9"/>
        <v>-1.029444008510909E-3</v>
      </c>
      <c r="L55" s="94">
        <f t="shared" si="10"/>
        <v>-2.4282525272755324E-3</v>
      </c>
      <c r="M55" s="94">
        <f t="shared" ca="1" si="11"/>
        <v>-4.4471631586586458E-3</v>
      </c>
      <c r="N55" s="94">
        <f t="shared" ca="1" si="12"/>
        <v>1.0260705101539217E-6</v>
      </c>
      <c r="O55" s="129">
        <f t="shared" ca="1" si="13"/>
        <v>4330626.4305517087</v>
      </c>
      <c r="P55" s="94">
        <f t="shared" ca="1" si="14"/>
        <v>468623346.49092168</v>
      </c>
      <c r="Q55" s="94">
        <f t="shared" ca="1" si="15"/>
        <v>30679001.024761956</v>
      </c>
      <c r="R55" s="10">
        <f t="shared" ca="1" si="16"/>
        <v>2.2650281567277719E-3</v>
      </c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</row>
    <row r="56" spans="1:35" x14ac:dyDescent="0.2">
      <c r="A56" s="100">
        <v>23588</v>
      </c>
      <c r="B56" s="100">
        <v>-2.1821350019308738E-3</v>
      </c>
      <c r="C56" s="131">
        <v>0.2</v>
      </c>
      <c r="D56" s="101">
        <f t="shared" si="4"/>
        <v>2.3588</v>
      </c>
      <c r="E56" s="101">
        <f t="shared" si="4"/>
        <v>-2.1821350019308738E-3</v>
      </c>
      <c r="F56" s="94">
        <f t="shared" si="5"/>
        <v>0.47176000000000001</v>
      </c>
      <c r="G56" s="94">
        <f t="shared" si="5"/>
        <v>-4.3642700038617479E-4</v>
      </c>
      <c r="H56" s="94">
        <f t="shared" si="6"/>
        <v>1.1127874879999999</v>
      </c>
      <c r="I56" s="94">
        <f t="shared" si="7"/>
        <v>2.6248431266943997</v>
      </c>
      <c r="J56" s="94">
        <f t="shared" si="8"/>
        <v>6.1914799672467495</v>
      </c>
      <c r="K56" s="94">
        <f t="shared" si="9"/>
        <v>-1.029444008510909E-3</v>
      </c>
      <c r="L56" s="94">
        <f t="shared" si="10"/>
        <v>-2.4282525272755324E-3</v>
      </c>
      <c r="M56" s="94">
        <f t="shared" ref="M56:M118" ca="1" si="17">+E$4+E$5*D56+E$6*D56^2</f>
        <v>-4.4471631586586458E-3</v>
      </c>
      <c r="N56" s="94">
        <f t="shared" ca="1" si="12"/>
        <v>1.0260705101539217E-6</v>
      </c>
      <c r="O56" s="129">
        <f t="shared" ca="1" si="13"/>
        <v>4330626.4305517087</v>
      </c>
      <c r="P56" s="94">
        <f t="shared" ca="1" si="14"/>
        <v>468623346.49092168</v>
      </c>
      <c r="Q56" s="94">
        <f t="shared" ca="1" si="15"/>
        <v>30679001.024761956</v>
      </c>
      <c r="R56" s="10">
        <f t="shared" ref="R56:R118" ca="1" si="18">+E56-M56</f>
        <v>2.2650281567277719E-3</v>
      </c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</row>
    <row r="57" spans="1:35" x14ac:dyDescent="0.2">
      <c r="A57" s="100">
        <v>23652.5</v>
      </c>
      <c r="B57" s="100">
        <v>-4.7190300028887577E-3</v>
      </c>
      <c r="C57" s="131">
        <v>0.2</v>
      </c>
      <c r="D57" s="101">
        <f t="shared" ref="D57:E114" si="19">A57/A$18</f>
        <v>2.3652500000000001</v>
      </c>
      <c r="E57" s="101">
        <f t="shared" si="19"/>
        <v>-4.7190300028887577E-3</v>
      </c>
      <c r="F57" s="94">
        <f t="shared" ref="F57:G114" si="20">$C57*D57</f>
        <v>0.47305000000000003</v>
      </c>
      <c r="G57" s="94">
        <f t="shared" si="20"/>
        <v>-9.4380600057775155E-4</v>
      </c>
      <c r="H57" s="94">
        <f t="shared" ref="H57:H119" si="21">C57*D57*D57</f>
        <v>1.1188815125</v>
      </c>
      <c r="I57" s="94">
        <f t="shared" ref="I57:I119" si="22">C57*D57*D57*D57</f>
        <v>2.6464344974406253</v>
      </c>
      <c r="J57" s="94">
        <f t="shared" ref="J57:J119" si="23">C57*D57*D57*D57*D57</f>
        <v>6.2594791950714388</v>
      </c>
      <c r="K57" s="94">
        <f t="shared" ref="K57:K119" si="24">C57*E57*D57</f>
        <v>-2.2323371428665268E-3</v>
      </c>
      <c r="L57" s="94">
        <f t="shared" ref="L57:L119" si="25">C57*E57*D57*D57</f>
        <v>-5.2800354271650531E-3</v>
      </c>
      <c r="M57" s="94">
        <f t="shared" ca="1" si="17"/>
        <v>-3.4915846333804235E-3</v>
      </c>
      <c r="N57" s="94">
        <f t="shared" ref="N57:N119" ca="1" si="26">C57*(M57-E57)^2</f>
        <v>3.0132442702549026E-7</v>
      </c>
      <c r="O57" s="129">
        <f t="shared" ref="O57:O119" ca="1" si="27">(C57*O$1-O$2*F57+O$3*H57)^2</f>
        <v>4668305.9409910729</v>
      </c>
      <c r="P57" s="94">
        <f t="shared" ref="P57:P119" ca="1" si="28">(-C57*O$2+O$4*F57-O$5*H57)^2</f>
        <v>468961404.98596084</v>
      </c>
      <c r="Q57" s="94">
        <f t="shared" ref="Q57:Q119" ca="1" si="29">+(C57*O$3-F57*O$5+H57*O$6)^2</f>
        <v>30615215.429995045</v>
      </c>
      <c r="R57" s="10">
        <f t="shared" ca="1" si="18"/>
        <v>-1.2274453695083343E-3</v>
      </c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</row>
    <row r="58" spans="1:35" x14ac:dyDescent="0.2">
      <c r="A58" s="100">
        <v>23652.5</v>
      </c>
      <c r="B58" s="100">
        <v>-1.5190300036920235E-3</v>
      </c>
      <c r="C58" s="132">
        <v>0.2</v>
      </c>
      <c r="D58" s="101">
        <f t="shared" si="19"/>
        <v>2.3652500000000001</v>
      </c>
      <c r="E58" s="101">
        <f t="shared" si="19"/>
        <v>-1.5190300036920235E-3</v>
      </c>
      <c r="F58" s="94">
        <f t="shared" si="20"/>
        <v>0.47305000000000003</v>
      </c>
      <c r="G58" s="94">
        <f t="shared" si="20"/>
        <v>-3.0380600073840472E-4</v>
      </c>
      <c r="H58" s="94">
        <f t="shared" si="21"/>
        <v>1.1188815125</v>
      </c>
      <c r="I58" s="94">
        <f t="shared" si="22"/>
        <v>2.6464344974406253</v>
      </c>
      <c r="J58" s="94">
        <f t="shared" si="23"/>
        <v>6.2594791950714388</v>
      </c>
      <c r="K58" s="94">
        <f t="shared" si="24"/>
        <v>-7.1857714324651185E-4</v>
      </c>
      <c r="L58" s="94">
        <f t="shared" si="25"/>
        <v>-1.6996145880638122E-3</v>
      </c>
      <c r="M58" s="94">
        <f t="shared" ca="1" si="17"/>
        <v>-3.4915846333804235E-3</v>
      </c>
      <c r="N58" s="94">
        <f t="shared" ca="1" si="26"/>
        <v>7.7819435342102818E-7</v>
      </c>
      <c r="O58" s="129">
        <f t="shared" ca="1" si="27"/>
        <v>4668305.9409910729</v>
      </c>
      <c r="P58" s="94">
        <f t="shared" ca="1" si="28"/>
        <v>468961404.98596084</v>
      </c>
      <c r="Q58" s="94">
        <f t="shared" ca="1" si="29"/>
        <v>30615215.429995045</v>
      </c>
      <c r="R58" s="10">
        <f t="shared" ca="1" si="18"/>
        <v>1.9725546296884E-3</v>
      </c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</row>
    <row r="59" spans="1:35" x14ac:dyDescent="0.2">
      <c r="A59" s="100">
        <v>23685</v>
      </c>
      <c r="B59" s="100">
        <v>-5.4756049939896911E-3</v>
      </c>
      <c r="C59" s="132">
        <v>0.2</v>
      </c>
      <c r="D59" s="101">
        <f t="shared" si="19"/>
        <v>2.3685</v>
      </c>
      <c r="E59" s="101">
        <f t="shared" si="19"/>
        <v>-5.4756049939896911E-3</v>
      </c>
      <c r="F59" s="94">
        <f t="shared" si="20"/>
        <v>0.47370000000000001</v>
      </c>
      <c r="G59" s="94">
        <f t="shared" si="20"/>
        <v>-1.0951209987979382E-3</v>
      </c>
      <c r="H59" s="94">
        <f t="shared" si="21"/>
        <v>1.1219584499999999</v>
      </c>
      <c r="I59" s="94">
        <f t="shared" si="22"/>
        <v>2.6573585888249998</v>
      </c>
      <c r="J59" s="94">
        <f t="shared" si="23"/>
        <v>6.293953817632012</v>
      </c>
      <c r="K59" s="94">
        <f t="shared" si="24"/>
        <v>-2.5937940856529166E-3</v>
      </c>
      <c r="L59" s="94">
        <f t="shared" si="25"/>
        <v>-6.1434012918689333E-3</v>
      </c>
      <c r="M59" s="94">
        <f t="shared" ca="1" si="17"/>
        <v>-3.0091492365613703E-3</v>
      </c>
      <c r="N59" s="94">
        <f t="shared" ca="1" si="26"/>
        <v>1.2166808006702624E-6</v>
      </c>
      <c r="O59" s="129">
        <f t="shared" ca="1" si="27"/>
        <v>4841898.2491433397</v>
      </c>
      <c r="P59" s="94">
        <f t="shared" ca="1" si="28"/>
        <v>469112844.74231941</v>
      </c>
      <c r="Q59" s="94">
        <f t="shared" ca="1" si="29"/>
        <v>30582010.635346036</v>
      </c>
      <c r="R59" s="10">
        <f t="shared" ca="1" si="18"/>
        <v>-2.4664557574283208E-3</v>
      </c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</row>
    <row r="60" spans="1:35" x14ac:dyDescent="0.2">
      <c r="A60" s="100">
        <v>23685</v>
      </c>
      <c r="B60" s="100">
        <v>-3.6756049958057702E-3</v>
      </c>
      <c r="C60" s="131">
        <v>0.2</v>
      </c>
      <c r="D60" s="101">
        <f t="shared" si="19"/>
        <v>2.3685</v>
      </c>
      <c r="E60" s="101">
        <f t="shared" si="19"/>
        <v>-3.6756049958057702E-3</v>
      </c>
      <c r="F60" s="94">
        <f t="shared" si="20"/>
        <v>0.47370000000000001</v>
      </c>
      <c r="G60" s="94">
        <f t="shared" si="20"/>
        <v>-7.3512099916115412E-4</v>
      </c>
      <c r="H60" s="94">
        <f t="shared" si="21"/>
        <v>1.1219584499999999</v>
      </c>
      <c r="I60" s="94">
        <f t="shared" si="22"/>
        <v>2.6573585888249998</v>
      </c>
      <c r="J60" s="94">
        <f t="shared" si="23"/>
        <v>6.293953817632012</v>
      </c>
      <c r="K60" s="94">
        <f t="shared" si="24"/>
        <v>-1.7411340865131936E-3</v>
      </c>
      <c r="L60" s="94">
        <f t="shared" si="25"/>
        <v>-4.1238760839064992E-3</v>
      </c>
      <c r="M60" s="94">
        <f t="shared" ca="1" si="17"/>
        <v>-3.0091492365613703E-3</v>
      </c>
      <c r="N60" s="94">
        <f t="shared" ca="1" si="26"/>
        <v>8.8832655806005879E-8</v>
      </c>
      <c r="O60" s="129">
        <f t="shared" ca="1" si="27"/>
        <v>4841898.2491433397</v>
      </c>
      <c r="P60" s="94">
        <f t="shared" ca="1" si="28"/>
        <v>469112844.74231941</v>
      </c>
      <c r="Q60" s="94">
        <f t="shared" ca="1" si="29"/>
        <v>30582010.635346036</v>
      </c>
      <c r="R60" s="10">
        <f t="shared" ca="1" si="18"/>
        <v>-6.6645575924439981E-4</v>
      </c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</row>
    <row r="61" spans="1:35" x14ac:dyDescent="0.2">
      <c r="A61" s="100">
        <v>24597</v>
      </c>
      <c r="B61" s="100">
        <v>1.0735274998296518E-2</v>
      </c>
      <c r="C61" s="131">
        <v>0.2</v>
      </c>
      <c r="D61" s="101">
        <f t="shared" si="19"/>
        <v>2.4597000000000002</v>
      </c>
      <c r="E61" s="101">
        <f t="shared" si="19"/>
        <v>1.0735274998296518E-2</v>
      </c>
      <c r="F61" s="94">
        <f t="shared" si="20"/>
        <v>0.49194000000000004</v>
      </c>
      <c r="G61" s="94">
        <f t="shared" si="20"/>
        <v>2.1470549996593035E-3</v>
      </c>
      <c r="H61" s="94">
        <f t="shared" si="21"/>
        <v>1.2100248180000002</v>
      </c>
      <c r="I61" s="94">
        <f t="shared" si="22"/>
        <v>2.9762980448346008</v>
      </c>
      <c r="J61" s="94">
        <f t="shared" si="23"/>
        <v>7.320800300879668</v>
      </c>
      <c r="K61" s="94">
        <f t="shared" si="24"/>
        <v>5.2811111826619895E-3</v>
      </c>
      <c r="L61" s="94">
        <f t="shared" si="25"/>
        <v>1.2989949175993696E-2</v>
      </c>
      <c r="M61" s="94">
        <f t="shared" ca="1" si="17"/>
        <v>1.0786214058789878E-2</v>
      </c>
      <c r="N61" s="94">
        <f t="shared" ca="1" si="26"/>
        <v>5.1895757678924128E-10</v>
      </c>
      <c r="O61" s="129">
        <f t="shared" ca="1" si="27"/>
        <v>10452673.494933594</v>
      </c>
      <c r="P61" s="94">
        <f t="shared" ca="1" si="28"/>
        <v>468186561.88476717</v>
      </c>
      <c r="Q61" s="94">
        <f t="shared" ca="1" si="29"/>
        <v>29365035.669188358</v>
      </c>
      <c r="R61" s="10">
        <f t="shared" ca="1" si="18"/>
        <v>-5.0939060493360167E-5</v>
      </c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</row>
    <row r="62" spans="1:35" x14ac:dyDescent="0.2">
      <c r="A62" s="100">
        <v>24597</v>
      </c>
      <c r="B62" s="100">
        <v>1.2135274999309331E-2</v>
      </c>
      <c r="C62" s="131">
        <v>0.2</v>
      </c>
      <c r="D62" s="101">
        <f t="shared" si="19"/>
        <v>2.4597000000000002</v>
      </c>
      <c r="E62" s="101">
        <f t="shared" si="19"/>
        <v>1.2135274999309331E-2</v>
      </c>
      <c r="F62" s="94">
        <f t="shared" si="20"/>
        <v>0.49194000000000004</v>
      </c>
      <c r="G62" s="94">
        <f t="shared" si="20"/>
        <v>2.4270549998618666E-3</v>
      </c>
      <c r="H62" s="94">
        <f t="shared" si="21"/>
        <v>1.2100248180000002</v>
      </c>
      <c r="I62" s="94">
        <f t="shared" si="22"/>
        <v>2.9762980448346008</v>
      </c>
      <c r="J62" s="94">
        <f t="shared" si="23"/>
        <v>7.320800300879668</v>
      </c>
      <c r="K62" s="94">
        <f t="shared" si="24"/>
        <v>5.969827183160234E-3</v>
      </c>
      <c r="L62" s="94">
        <f t="shared" si="25"/>
        <v>1.4683983922419229E-2</v>
      </c>
      <c r="M62" s="94">
        <f t="shared" ca="1" si="17"/>
        <v>1.0786214058789878E-2</v>
      </c>
      <c r="N62" s="94">
        <f t="shared" ca="1" si="26"/>
        <v>3.639930842470463E-7</v>
      </c>
      <c r="O62" s="129">
        <f t="shared" ca="1" si="27"/>
        <v>10452673.494933594</v>
      </c>
      <c r="P62" s="94">
        <f t="shared" ca="1" si="28"/>
        <v>468186561.88476717</v>
      </c>
      <c r="Q62" s="94">
        <f t="shared" ca="1" si="29"/>
        <v>29365035.669188358</v>
      </c>
      <c r="R62" s="10">
        <f t="shared" ca="1" si="18"/>
        <v>1.3490609405194531E-3</v>
      </c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</row>
    <row r="63" spans="1:35" x14ac:dyDescent="0.2">
      <c r="A63" s="100">
        <v>24616</v>
      </c>
      <c r="B63" s="100">
        <v>1.1737584994989447E-2</v>
      </c>
      <c r="C63" s="131">
        <v>0.5</v>
      </c>
      <c r="D63" s="101">
        <f t="shared" si="19"/>
        <v>2.4615999999999998</v>
      </c>
      <c r="E63" s="101">
        <f t="shared" si="19"/>
        <v>1.1737584994989447E-2</v>
      </c>
      <c r="F63" s="94">
        <f t="shared" si="20"/>
        <v>1.2307999999999999</v>
      </c>
      <c r="G63" s="94">
        <f t="shared" si="20"/>
        <v>5.8687924974947236E-3</v>
      </c>
      <c r="H63" s="94">
        <f t="shared" si="21"/>
        <v>3.0297372799999995</v>
      </c>
      <c r="I63" s="94">
        <f t="shared" si="22"/>
        <v>7.4580012884479983</v>
      </c>
      <c r="J63" s="94">
        <f t="shared" si="23"/>
        <v>18.358615971643591</v>
      </c>
      <c r="K63" s="94">
        <f t="shared" si="24"/>
        <v>1.444661961183301E-2</v>
      </c>
      <c r="L63" s="94">
        <f t="shared" si="25"/>
        <v>3.5561798836488134E-2</v>
      </c>
      <c r="M63" s="94">
        <f t="shared" ca="1" si="17"/>
        <v>1.1078905035032866E-2</v>
      </c>
      <c r="N63" s="94">
        <f t="shared" ca="1" si="26"/>
        <v>2.169296448242021E-7</v>
      </c>
      <c r="O63" s="129">
        <f t="shared" ca="1" si="27"/>
        <v>66131053.881561369</v>
      </c>
      <c r="P63" s="94">
        <f t="shared" ca="1" si="28"/>
        <v>2925381753.294899</v>
      </c>
      <c r="Q63" s="94">
        <f t="shared" ca="1" si="29"/>
        <v>183337218.56427133</v>
      </c>
      <c r="R63" s="10">
        <f t="shared" ca="1" si="18"/>
        <v>6.586799599565818E-4</v>
      </c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</row>
    <row r="64" spans="1:35" x14ac:dyDescent="0.2">
      <c r="A64" s="100">
        <v>25514.5</v>
      </c>
      <c r="B64" s="100">
        <v>2.0207349996780977E-2</v>
      </c>
      <c r="C64" s="131">
        <v>0.5</v>
      </c>
      <c r="D64" s="101">
        <f t="shared" si="19"/>
        <v>2.55145</v>
      </c>
      <c r="E64" s="101">
        <f t="shared" si="19"/>
        <v>2.0207349996780977E-2</v>
      </c>
      <c r="F64" s="94">
        <f t="shared" si="20"/>
        <v>1.275725</v>
      </c>
      <c r="G64" s="94">
        <f t="shared" si="20"/>
        <v>1.0103674998390488E-2</v>
      </c>
      <c r="H64" s="94">
        <f t="shared" si="21"/>
        <v>3.25494855125</v>
      </c>
      <c r="I64" s="94">
        <f t="shared" si="22"/>
        <v>8.3048384810868132</v>
      </c>
      <c r="J64" s="94">
        <f t="shared" si="23"/>
        <v>21.18938014256895</v>
      </c>
      <c r="K64" s="94">
        <f t="shared" si="24"/>
        <v>2.5779021574643412E-2</v>
      </c>
      <c r="L64" s="94">
        <f t="shared" si="25"/>
        <v>6.5773884596623935E-2</v>
      </c>
      <c r="M64" s="94">
        <f t="shared" ca="1" si="17"/>
        <v>2.5166528047302877E-2</v>
      </c>
      <c r="N64" s="94">
        <f t="shared" ca="1" si="26"/>
        <v>1.2296723468389099E-5</v>
      </c>
      <c r="O64" s="129">
        <f t="shared" ca="1" si="27"/>
        <v>105448047.65833642</v>
      </c>
      <c r="P64" s="94">
        <f t="shared" ca="1" si="28"/>
        <v>2857762794.2870378</v>
      </c>
      <c r="Q64" s="94">
        <f t="shared" ca="1" si="29"/>
        <v>172571738.89963403</v>
      </c>
      <c r="R64" s="10">
        <f t="shared" ca="1" si="18"/>
        <v>-4.9591780505219007E-3</v>
      </c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</row>
    <row r="65" spans="1:35" x14ac:dyDescent="0.2">
      <c r="A65" s="100">
        <v>25555</v>
      </c>
      <c r="B65" s="100">
        <v>2.333069500309648E-2</v>
      </c>
      <c r="C65" s="131">
        <v>1</v>
      </c>
      <c r="D65" s="101">
        <f t="shared" si="19"/>
        <v>2.5554999999999999</v>
      </c>
      <c r="E65" s="101">
        <f t="shared" si="19"/>
        <v>2.333069500309648E-2</v>
      </c>
      <c r="F65" s="94">
        <f t="shared" si="20"/>
        <v>2.5554999999999999</v>
      </c>
      <c r="G65" s="94">
        <f t="shared" si="20"/>
        <v>2.333069500309648E-2</v>
      </c>
      <c r="H65" s="94">
        <f t="shared" si="21"/>
        <v>6.530580249999999</v>
      </c>
      <c r="I65" s="94">
        <f t="shared" si="22"/>
        <v>16.688897828874996</v>
      </c>
      <c r="J65" s="94">
        <f t="shared" si="23"/>
        <v>42.648478401690049</v>
      </c>
      <c r="K65" s="94">
        <f t="shared" si="24"/>
        <v>5.9621591080413053E-2</v>
      </c>
      <c r="L65" s="94">
        <f t="shared" si="25"/>
        <v>0.15236297600599555</v>
      </c>
      <c r="M65" s="94">
        <f t="shared" ca="1" si="17"/>
        <v>2.5812897150125524E-2</v>
      </c>
      <c r="N65" s="94">
        <f t="shared" ca="1" si="26"/>
        <v>6.1613274987155982E-6</v>
      </c>
      <c r="O65" s="129">
        <f t="shared" ca="1" si="27"/>
        <v>428969546.2411803</v>
      </c>
      <c r="P65" s="94">
        <f t="shared" ca="1" si="28"/>
        <v>11413296667.759422</v>
      </c>
      <c r="Q65" s="94">
        <f t="shared" ca="1" si="29"/>
        <v>688064763.32843053</v>
      </c>
      <c r="R65" s="10">
        <f t="shared" ca="1" si="18"/>
        <v>-2.4822021470290445E-3</v>
      </c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</row>
    <row r="66" spans="1:35" x14ac:dyDescent="0.2">
      <c r="A66" s="100">
        <v>27411.5</v>
      </c>
      <c r="B66" s="100">
        <v>5.0395879996358417E-2</v>
      </c>
      <c r="C66" s="132">
        <v>1</v>
      </c>
      <c r="D66" s="101">
        <f t="shared" si="19"/>
        <v>2.7411500000000002</v>
      </c>
      <c r="E66" s="101">
        <f t="shared" si="19"/>
        <v>5.0395879996358417E-2</v>
      </c>
      <c r="F66" s="94">
        <f t="shared" si="20"/>
        <v>2.7411500000000002</v>
      </c>
      <c r="G66" s="94">
        <f t="shared" si="20"/>
        <v>5.0395879996358417E-2</v>
      </c>
      <c r="H66" s="94">
        <f t="shared" si="21"/>
        <v>7.5139033225000009</v>
      </c>
      <c r="I66" s="94">
        <f t="shared" si="22"/>
        <v>20.596736092470881</v>
      </c>
      <c r="J66" s="94">
        <f t="shared" si="23"/>
        <v>56.45874313987656</v>
      </c>
      <c r="K66" s="94">
        <f t="shared" si="24"/>
        <v>0.13814266645201789</v>
      </c>
      <c r="L66" s="94">
        <f t="shared" si="25"/>
        <v>0.37866977014494885</v>
      </c>
      <c r="M66" s="94">
        <f t="shared" ca="1" si="17"/>
        <v>5.6494863950857788E-2</v>
      </c>
      <c r="N66" s="94">
        <f t="shared" ca="1" si="26"/>
        <v>3.719760527724078E-5</v>
      </c>
      <c r="O66" s="129">
        <f t="shared" ca="1" si="27"/>
        <v>727005391.761765</v>
      </c>
      <c r="P66" s="94">
        <f t="shared" ca="1" si="28"/>
        <v>10116840608.954304</v>
      </c>
      <c r="Q66" s="94">
        <f t="shared" ca="1" si="29"/>
        <v>563608758.49270439</v>
      </c>
      <c r="R66" s="10">
        <f t="shared" ca="1" si="18"/>
        <v>-6.0989839544993707E-3</v>
      </c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</row>
    <row r="67" spans="1:35" x14ac:dyDescent="0.2">
      <c r="A67" s="100">
        <v>27412</v>
      </c>
      <c r="B67" s="100">
        <v>5.0419625003996771E-2</v>
      </c>
      <c r="C67" s="132">
        <v>1</v>
      </c>
      <c r="D67" s="101">
        <f t="shared" si="19"/>
        <v>2.7412000000000001</v>
      </c>
      <c r="E67" s="101">
        <f t="shared" si="19"/>
        <v>5.0419625003996771E-2</v>
      </c>
      <c r="F67" s="94">
        <f t="shared" si="20"/>
        <v>2.7412000000000001</v>
      </c>
      <c r="G67" s="94">
        <f t="shared" si="20"/>
        <v>5.0419625003996771E-2</v>
      </c>
      <c r="H67" s="94">
        <f t="shared" si="21"/>
        <v>7.5141774400000001</v>
      </c>
      <c r="I67" s="94">
        <f t="shared" si="22"/>
        <v>20.597863198528</v>
      </c>
      <c r="J67" s="94">
        <f t="shared" si="23"/>
        <v>56.462862599804957</v>
      </c>
      <c r="K67" s="94">
        <f t="shared" si="24"/>
        <v>0.13821027606095596</v>
      </c>
      <c r="L67" s="94">
        <f t="shared" si="25"/>
        <v>0.37886200873829246</v>
      </c>
      <c r="M67" s="94">
        <f t="shared" ca="1" si="17"/>
        <v>5.6503404886870223E-2</v>
      </c>
      <c r="N67" s="94">
        <f t="shared" ca="1" si="26"/>
        <v>3.7012377663255721E-5</v>
      </c>
      <c r="O67" s="129">
        <f t="shared" ca="1" si="27"/>
        <v>727071667.36023629</v>
      </c>
      <c r="P67" s="94">
        <f t="shared" ca="1" si="28"/>
        <v>10116372403.224058</v>
      </c>
      <c r="Q67" s="94">
        <f t="shared" ca="1" si="29"/>
        <v>563570020.37579048</v>
      </c>
      <c r="R67" s="10">
        <f t="shared" ca="1" si="18"/>
        <v>-6.0837798828734524E-3</v>
      </c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</row>
    <row r="68" spans="1:35" x14ac:dyDescent="0.2">
      <c r="A68" s="100">
        <v>28477.5</v>
      </c>
      <c r="B68" s="100">
        <v>7.2720219999609981E-2</v>
      </c>
      <c r="C68" s="131">
        <v>1</v>
      </c>
      <c r="D68" s="101">
        <f t="shared" si="19"/>
        <v>2.84775</v>
      </c>
      <c r="E68" s="101">
        <f t="shared" si="19"/>
        <v>7.2720219999609981E-2</v>
      </c>
      <c r="F68" s="94">
        <f t="shared" si="20"/>
        <v>2.84775</v>
      </c>
      <c r="G68" s="94">
        <f t="shared" si="20"/>
        <v>7.2720219999609981E-2</v>
      </c>
      <c r="H68" s="94">
        <f t="shared" si="21"/>
        <v>8.1096800625000007</v>
      </c>
      <c r="I68" s="94">
        <f t="shared" si="22"/>
        <v>23.094341397984376</v>
      </c>
      <c r="J68" s="94">
        <f t="shared" si="23"/>
        <v>65.766910716110004</v>
      </c>
      <c r="K68" s="94">
        <f t="shared" si="24"/>
        <v>0.20708900650388931</v>
      </c>
      <c r="L68" s="94">
        <f t="shared" si="25"/>
        <v>0.58973771827145083</v>
      </c>
      <c r="M68" s="94">
        <f t="shared" ca="1" si="17"/>
        <v>7.504365835213031E-2</v>
      </c>
      <c r="N68" s="94">
        <f t="shared" ca="1" si="26"/>
        <v>5.3983657779623833E-6</v>
      </c>
      <c r="O68" s="129">
        <f t="shared" ca="1" si="27"/>
        <v>842567327.28896153</v>
      </c>
      <c r="P68" s="94">
        <f t="shared" ca="1" si="28"/>
        <v>8993181004.3246098</v>
      </c>
      <c r="Q68" s="94">
        <f t="shared" ca="1" si="29"/>
        <v>476263598.15513885</v>
      </c>
      <c r="R68" s="10">
        <f t="shared" ca="1" si="18"/>
        <v>-2.3234383525203295E-3</v>
      </c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</row>
    <row r="69" spans="1:35" x14ac:dyDescent="0.2">
      <c r="A69" s="100">
        <v>30445</v>
      </c>
      <c r="B69" s="100">
        <v>0.10465679499611724</v>
      </c>
      <c r="C69" s="131">
        <v>1</v>
      </c>
      <c r="D69" s="101">
        <f t="shared" si="19"/>
        <v>3.0445000000000002</v>
      </c>
      <c r="E69" s="101">
        <f t="shared" si="19"/>
        <v>0.10465679499611724</v>
      </c>
      <c r="F69" s="94">
        <f t="shared" si="20"/>
        <v>3.0445000000000002</v>
      </c>
      <c r="G69" s="94">
        <f t="shared" si="20"/>
        <v>0.10465679499611724</v>
      </c>
      <c r="H69" s="94">
        <f t="shared" si="21"/>
        <v>9.268980250000002</v>
      </c>
      <c r="I69" s="94">
        <f t="shared" si="22"/>
        <v>28.219410371125008</v>
      </c>
      <c r="J69" s="94">
        <f t="shared" si="23"/>
        <v>85.913994874890093</v>
      </c>
      <c r="K69" s="94">
        <f t="shared" si="24"/>
        <v>0.31862761236567899</v>
      </c>
      <c r="L69" s="94">
        <f t="shared" si="25"/>
        <v>0.97006176584730974</v>
      </c>
      <c r="M69" s="94">
        <f t="shared" ca="1" si="17"/>
        <v>0.11106295648749998</v>
      </c>
      <c r="N69" s="94">
        <f t="shared" ca="1" si="26"/>
        <v>4.1038905053675053E-5</v>
      </c>
      <c r="O69" s="129">
        <f t="shared" ca="1" si="27"/>
        <v>894830529.69191313</v>
      </c>
      <c r="P69" s="94">
        <f t="shared" ca="1" si="28"/>
        <v>6412695040.1253948</v>
      </c>
      <c r="Q69" s="94">
        <f t="shared" ca="1" si="29"/>
        <v>301109158.06764174</v>
      </c>
      <c r="R69" s="10">
        <f t="shared" ca="1" si="18"/>
        <v>-6.4061614913827336E-3</v>
      </c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</row>
    <row r="70" spans="1:35" x14ac:dyDescent="0.2">
      <c r="A70" s="100">
        <v>31451.5</v>
      </c>
      <c r="B70" s="100">
        <v>0.13115547999768751</v>
      </c>
      <c r="C70" s="131">
        <v>1</v>
      </c>
      <c r="D70" s="101">
        <f t="shared" si="19"/>
        <v>3.1451500000000001</v>
      </c>
      <c r="E70" s="101">
        <f t="shared" si="19"/>
        <v>0.13115547999768751</v>
      </c>
      <c r="F70" s="94">
        <f t="shared" si="20"/>
        <v>3.1451500000000001</v>
      </c>
      <c r="G70" s="94">
        <f t="shared" si="20"/>
        <v>0.13115547999768751</v>
      </c>
      <c r="H70" s="94">
        <f t="shared" si="21"/>
        <v>9.8919685225000009</v>
      </c>
      <c r="I70" s="94">
        <f t="shared" si="22"/>
        <v>31.11172479854088</v>
      </c>
      <c r="J70" s="94">
        <f t="shared" si="23"/>
        <v>97.851041250130848</v>
      </c>
      <c r="K70" s="94">
        <f t="shared" si="24"/>
        <v>0.41250365791472687</v>
      </c>
      <c r="L70" s="94">
        <f t="shared" si="25"/>
        <v>1.2973858796905033</v>
      </c>
      <c r="M70" s="94">
        <f t="shared" ca="1" si="17"/>
        <v>0.13038385583573536</v>
      </c>
      <c r="N70" s="94">
        <f t="shared" ca="1" si="26"/>
        <v>5.9540384730834956E-7</v>
      </c>
      <c r="O70" s="129">
        <f t="shared" ca="1" si="27"/>
        <v>835296035.2830497</v>
      </c>
      <c r="P70" s="94">
        <f t="shared" ca="1" si="28"/>
        <v>4964014725.2158194</v>
      </c>
      <c r="Q70" s="94">
        <f t="shared" ca="1" si="29"/>
        <v>213086362.21449515</v>
      </c>
      <c r="R70" s="10">
        <f t="shared" ca="1" si="18"/>
        <v>7.7162416195214467E-4</v>
      </c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</row>
    <row r="71" spans="1:35" x14ac:dyDescent="0.2">
      <c r="A71" s="100">
        <v>31457</v>
      </c>
      <c r="B71" s="100">
        <v>0.13071667500480544</v>
      </c>
      <c r="C71" s="131">
        <v>1</v>
      </c>
      <c r="D71" s="101">
        <f t="shared" si="19"/>
        <v>3.1457000000000002</v>
      </c>
      <c r="E71" s="101">
        <f t="shared" si="19"/>
        <v>0.13071667500480544</v>
      </c>
      <c r="F71" s="94">
        <f t="shared" si="20"/>
        <v>3.1457000000000002</v>
      </c>
      <c r="G71" s="94">
        <f t="shared" si="20"/>
        <v>0.13071667500480544</v>
      </c>
      <c r="H71" s="94">
        <f t="shared" si="21"/>
        <v>9.8954284900000005</v>
      </c>
      <c r="I71" s="94">
        <f t="shared" si="22"/>
        <v>31.128049400993003</v>
      </c>
      <c r="J71" s="94">
        <f t="shared" si="23"/>
        <v>97.919505000703694</v>
      </c>
      <c r="K71" s="94">
        <f t="shared" si="24"/>
        <v>0.41119544456261647</v>
      </c>
      <c r="L71" s="94">
        <f t="shared" si="25"/>
        <v>1.2934975099606227</v>
      </c>
      <c r="M71" s="94">
        <f t="shared" ca="1" si="17"/>
        <v>0.13049109830261438</v>
      </c>
      <c r="N71" s="94">
        <f t="shared" ca="1" si="26"/>
        <v>5.0884848571394357E-8</v>
      </c>
      <c r="O71" s="129">
        <f t="shared" ca="1" si="27"/>
        <v>834818825.21824265</v>
      </c>
      <c r="P71" s="94">
        <f t="shared" ca="1" si="28"/>
        <v>4956063642.901145</v>
      </c>
      <c r="Q71" s="94">
        <f t="shared" ca="1" si="29"/>
        <v>212621695.48825043</v>
      </c>
      <c r="R71" s="10">
        <f t="shared" ca="1" si="18"/>
        <v>2.2557670219106041E-4</v>
      </c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</row>
    <row r="72" spans="1:35" x14ac:dyDescent="0.2">
      <c r="A72" s="100">
        <v>31465</v>
      </c>
      <c r="B72" s="100">
        <v>0.12769659500190755</v>
      </c>
      <c r="C72" s="131">
        <v>0.5</v>
      </c>
      <c r="D72" s="101">
        <f t="shared" si="19"/>
        <v>3.1465000000000001</v>
      </c>
      <c r="E72" s="101">
        <f t="shared" si="19"/>
        <v>0.12769659500190755</v>
      </c>
      <c r="F72" s="94">
        <f t="shared" si="20"/>
        <v>1.57325</v>
      </c>
      <c r="G72" s="94">
        <f t="shared" si="20"/>
        <v>6.3848297500953777E-2</v>
      </c>
      <c r="H72" s="94">
        <f t="shared" si="21"/>
        <v>4.9502311250000002</v>
      </c>
      <c r="I72" s="94">
        <f t="shared" si="22"/>
        <v>15.575902234812501</v>
      </c>
      <c r="J72" s="94">
        <f t="shared" si="23"/>
        <v>49.009576381837533</v>
      </c>
      <c r="K72" s="94">
        <f t="shared" si="24"/>
        <v>0.20089866808675105</v>
      </c>
      <c r="L72" s="94">
        <f t="shared" si="25"/>
        <v>0.63212765913496216</v>
      </c>
      <c r="M72" s="94">
        <f t="shared" ca="1" si="17"/>
        <v>0.13064711962857556</v>
      </c>
      <c r="N72" s="94">
        <f t="shared" ca="1" si="26"/>
        <v>4.352797786287186E-6</v>
      </c>
      <c r="O72" s="129">
        <f t="shared" ca="1" si="27"/>
        <v>208530472.49509698</v>
      </c>
      <c r="P72" s="94">
        <f t="shared" ca="1" si="28"/>
        <v>1236124818.182384</v>
      </c>
      <c r="Q72" s="94">
        <f t="shared" ca="1" si="29"/>
        <v>52986557.63249217</v>
      </c>
      <c r="R72" s="10">
        <f t="shared" ca="1" si="18"/>
        <v>-2.9505246266680052E-3</v>
      </c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</row>
    <row r="73" spans="1:35" x14ac:dyDescent="0.2">
      <c r="A73" s="100">
        <v>31467.5</v>
      </c>
      <c r="B73" s="100">
        <v>0.13081532000069274</v>
      </c>
      <c r="C73" s="131">
        <v>1</v>
      </c>
      <c r="D73" s="101">
        <f t="shared" si="19"/>
        <v>3.1467499999999999</v>
      </c>
      <c r="E73" s="101">
        <f t="shared" si="19"/>
        <v>0.13081532000069274</v>
      </c>
      <c r="F73" s="94">
        <f t="shared" si="20"/>
        <v>3.1467499999999999</v>
      </c>
      <c r="G73" s="94">
        <f t="shared" si="20"/>
        <v>0.13081532000069274</v>
      </c>
      <c r="H73" s="94">
        <f t="shared" si="21"/>
        <v>9.9020355625000001</v>
      </c>
      <c r="I73" s="94">
        <f t="shared" si="22"/>
        <v>31.159230406296874</v>
      </c>
      <c r="J73" s="94">
        <f t="shared" si="23"/>
        <v>98.050308281014694</v>
      </c>
      <c r="K73" s="94">
        <f t="shared" si="24"/>
        <v>0.41164310821217986</v>
      </c>
      <c r="L73" s="94">
        <f t="shared" si="25"/>
        <v>1.2953379507666769</v>
      </c>
      <c r="M73" s="94">
        <f t="shared" ca="1" si="17"/>
        <v>0.1306958841395563</v>
      </c>
      <c r="N73" s="94">
        <f t="shared" ca="1" si="26"/>
        <v>1.4264924925403218E-8</v>
      </c>
      <c r="O73" s="129">
        <f t="shared" ca="1" si="27"/>
        <v>833903414.98606658</v>
      </c>
      <c r="P73" s="94">
        <f t="shared" ca="1" si="28"/>
        <v>4940885617.3165016</v>
      </c>
      <c r="Q73" s="94">
        <f t="shared" ca="1" si="29"/>
        <v>211735248.71552384</v>
      </c>
      <c r="R73" s="10">
        <f t="shared" ca="1" si="18"/>
        <v>1.19435861136441E-4</v>
      </c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</row>
    <row r="74" spans="1:35" x14ac:dyDescent="0.2">
      <c r="A74" s="100">
        <v>31470.5</v>
      </c>
      <c r="B74" s="100">
        <v>0.13185778999468312</v>
      </c>
      <c r="C74" s="132">
        <v>0.2</v>
      </c>
      <c r="D74" s="101">
        <f t="shared" si="19"/>
        <v>3.1470500000000001</v>
      </c>
      <c r="E74" s="101">
        <f t="shared" si="19"/>
        <v>0.13185778999468312</v>
      </c>
      <c r="F74" s="94">
        <f t="shared" si="20"/>
        <v>0.62941000000000003</v>
      </c>
      <c r="G74" s="94">
        <f t="shared" si="20"/>
        <v>2.6371557998936625E-2</v>
      </c>
      <c r="H74" s="94">
        <f t="shared" si="21"/>
        <v>1.9807847405000001</v>
      </c>
      <c r="I74" s="94">
        <f t="shared" si="22"/>
        <v>6.2336286175905258</v>
      </c>
      <c r="J74" s="94">
        <f t="shared" si="23"/>
        <v>19.617540940988263</v>
      </c>
      <c r="K74" s="94">
        <f t="shared" si="24"/>
        <v>8.2992611600553504E-2</v>
      </c>
      <c r="L74" s="94">
        <f t="shared" si="25"/>
        <v>0.26118189833752192</v>
      </c>
      <c r="M74" s="94">
        <f t="shared" ca="1" si="17"/>
        <v>0.13075440648489303</v>
      </c>
      <c r="N74" s="94">
        <f t="shared" ca="1" si="26"/>
        <v>2.4349103393533714E-7</v>
      </c>
      <c r="O74" s="129">
        <f t="shared" ca="1" si="27"/>
        <v>33345632.647062201</v>
      </c>
      <c r="P74" s="94">
        <f t="shared" ca="1" si="28"/>
        <v>197461974.646566</v>
      </c>
      <c r="Q74" s="94">
        <f t="shared" ca="1" si="29"/>
        <v>8459285.3686530106</v>
      </c>
      <c r="R74" s="10">
        <f t="shared" ca="1" si="18"/>
        <v>1.1033835097900846E-3</v>
      </c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</row>
    <row r="75" spans="1:35" x14ac:dyDescent="0.2">
      <c r="A75" s="100">
        <v>31481</v>
      </c>
      <c r="B75" s="100">
        <v>0.12845643499895232</v>
      </c>
      <c r="C75" s="132">
        <v>1</v>
      </c>
      <c r="D75" s="101">
        <f t="shared" si="19"/>
        <v>3.1480999999999999</v>
      </c>
      <c r="E75" s="101">
        <f t="shared" si="19"/>
        <v>0.12845643499895232</v>
      </c>
      <c r="F75" s="94">
        <f t="shared" si="20"/>
        <v>3.1480999999999999</v>
      </c>
      <c r="G75" s="94">
        <f t="shared" si="20"/>
        <v>0.12845643499895232</v>
      </c>
      <c r="H75" s="94">
        <f t="shared" si="21"/>
        <v>9.9105336099999999</v>
      </c>
      <c r="I75" s="94">
        <f t="shared" si="22"/>
        <v>31.199350857640997</v>
      </c>
      <c r="J75" s="94">
        <f t="shared" si="23"/>
        <v>98.218676434939624</v>
      </c>
      <c r="K75" s="94">
        <f t="shared" si="24"/>
        <v>0.40439370302020178</v>
      </c>
      <c r="L75" s="94">
        <f t="shared" si="25"/>
        <v>1.2730718164778971</v>
      </c>
      <c r="M75" s="94">
        <f t="shared" ca="1" si="17"/>
        <v>0.13095927706530833</v>
      </c>
      <c r="N75" s="94">
        <f t="shared" ca="1" si="26"/>
        <v>6.2642184091212175E-6</v>
      </c>
      <c r="O75" s="129">
        <f t="shared" ca="1" si="27"/>
        <v>832718039.79243731</v>
      </c>
      <c r="P75" s="94">
        <f t="shared" ca="1" si="28"/>
        <v>4921373682.2203274</v>
      </c>
      <c r="Q75" s="94">
        <f t="shared" ca="1" si="29"/>
        <v>210596782.57858127</v>
      </c>
      <c r="R75" s="10">
        <f t="shared" ca="1" si="18"/>
        <v>-2.5028420663560091E-3</v>
      </c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</row>
    <row r="76" spans="1:35" x14ac:dyDescent="0.2">
      <c r="A76" s="100">
        <v>32102</v>
      </c>
      <c r="B76" s="100">
        <v>0.14494772499892861</v>
      </c>
      <c r="C76" s="131">
        <v>0.1</v>
      </c>
      <c r="D76" s="101">
        <f t="shared" si="19"/>
        <v>3.2101999999999999</v>
      </c>
      <c r="E76" s="101">
        <f t="shared" si="19"/>
        <v>0.14494772499892861</v>
      </c>
      <c r="F76" s="94">
        <f t="shared" si="20"/>
        <v>0.32102000000000003</v>
      </c>
      <c r="G76" s="94">
        <f t="shared" si="20"/>
        <v>1.4494772499892861E-2</v>
      </c>
      <c r="H76" s="94">
        <f t="shared" si="21"/>
        <v>1.0305384040000001</v>
      </c>
      <c r="I76" s="94">
        <f t="shared" si="22"/>
        <v>3.3082343845208002</v>
      </c>
      <c r="J76" s="94">
        <f t="shared" si="23"/>
        <v>10.620094021188672</v>
      </c>
      <c r="K76" s="94">
        <f t="shared" si="24"/>
        <v>4.6531118679156061E-2</v>
      </c>
      <c r="L76" s="94">
        <f t="shared" si="25"/>
        <v>0.14937419718382677</v>
      </c>
      <c r="M76" s="94">
        <f t="shared" ca="1" si="17"/>
        <v>0.14319313297177957</v>
      </c>
      <c r="N76" s="94">
        <f t="shared" ca="1" si="26"/>
        <v>3.0785931817349508E-7</v>
      </c>
      <c r="O76" s="129">
        <f t="shared" ca="1" si="27"/>
        <v>7683677.6997762173</v>
      </c>
      <c r="P76" s="94">
        <f t="shared" ca="1" si="28"/>
        <v>40307740.104058668</v>
      </c>
      <c r="Q76" s="94">
        <f t="shared" ca="1" si="29"/>
        <v>1599831.9051410309</v>
      </c>
      <c r="R76" s="10">
        <f t="shared" ca="1" si="18"/>
        <v>1.7545920271490323E-3</v>
      </c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</row>
    <row r="77" spans="1:35" x14ac:dyDescent="0.2">
      <c r="A77" s="100">
        <v>32132</v>
      </c>
      <c r="B77" s="100">
        <v>0.14527242499752901</v>
      </c>
      <c r="C77" s="131">
        <v>1</v>
      </c>
      <c r="D77" s="101">
        <f t="shared" si="19"/>
        <v>3.2132000000000001</v>
      </c>
      <c r="E77" s="101">
        <f t="shared" si="19"/>
        <v>0.14527242499752901</v>
      </c>
      <c r="F77" s="94">
        <f t="shared" si="20"/>
        <v>3.2132000000000001</v>
      </c>
      <c r="G77" s="94">
        <f t="shared" si="20"/>
        <v>0.14527242499752901</v>
      </c>
      <c r="H77" s="94">
        <f t="shared" si="21"/>
        <v>10.324654240000001</v>
      </c>
      <c r="I77" s="94">
        <f t="shared" si="22"/>
        <v>33.175179003968005</v>
      </c>
      <c r="J77" s="94">
        <f t="shared" si="23"/>
        <v>106.59848517555</v>
      </c>
      <c r="K77" s="94">
        <f t="shared" si="24"/>
        <v>0.46678935600206023</v>
      </c>
      <c r="L77" s="94">
        <f t="shared" si="25"/>
        <v>1.49988755870582</v>
      </c>
      <c r="M77" s="94">
        <f t="shared" ca="1" si="17"/>
        <v>0.14378997838721924</v>
      </c>
      <c r="N77" s="94">
        <f t="shared" ca="1" si="26"/>
        <v>2.1976479524189368E-6</v>
      </c>
      <c r="O77" s="129">
        <f t="shared" ca="1" si="27"/>
        <v>764795510.68514049</v>
      </c>
      <c r="P77" s="94">
        <f t="shared" ca="1" si="28"/>
        <v>3988287635.5879159</v>
      </c>
      <c r="Q77" s="94">
        <f t="shared" ca="1" si="29"/>
        <v>157637297.45967808</v>
      </c>
      <c r="R77" s="10">
        <f t="shared" ca="1" si="18"/>
        <v>1.4824466103097733E-3</v>
      </c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</row>
    <row r="78" spans="1:35" x14ac:dyDescent="0.2">
      <c r="A78" s="100">
        <v>32398.5</v>
      </c>
      <c r="B78" s="100">
        <v>0.15132850989903091</v>
      </c>
      <c r="C78" s="131">
        <v>1</v>
      </c>
      <c r="D78" s="101">
        <f t="shared" si="19"/>
        <v>3.2398500000000001</v>
      </c>
      <c r="E78" s="101">
        <f t="shared" si="19"/>
        <v>0.15132850989903091</v>
      </c>
      <c r="F78" s="94">
        <f t="shared" si="20"/>
        <v>3.2398500000000001</v>
      </c>
      <c r="G78" s="94">
        <f t="shared" si="20"/>
        <v>0.15132850989903091</v>
      </c>
      <c r="H78" s="94">
        <f t="shared" si="21"/>
        <v>10.496628022500001</v>
      </c>
      <c r="I78" s="94">
        <f t="shared" si="22"/>
        <v>34.007500298696627</v>
      </c>
      <c r="J78" s="94">
        <f t="shared" si="23"/>
        <v>110.17919984273227</v>
      </c>
      <c r="K78" s="94">
        <f t="shared" si="24"/>
        <v>0.4902816727963753</v>
      </c>
      <c r="L78" s="94">
        <f t="shared" si="25"/>
        <v>1.5884390776093367</v>
      </c>
      <c r="M78" s="94">
        <f t="shared" ca="1" si="17"/>
        <v>0.14911557490081945</v>
      </c>
      <c r="N78" s="94">
        <f t="shared" ca="1" si="26"/>
        <v>4.897081306309144E-6</v>
      </c>
      <c r="O78" s="129">
        <f t="shared" ca="1" si="27"/>
        <v>731332965.33674359</v>
      </c>
      <c r="P78" s="94">
        <f t="shared" ca="1" si="28"/>
        <v>3614155187.0914159</v>
      </c>
      <c r="Q78" s="94">
        <f t="shared" ca="1" si="29"/>
        <v>137269019.974783</v>
      </c>
      <c r="R78" s="10">
        <f t="shared" ca="1" si="18"/>
        <v>2.2129349982114577E-3</v>
      </c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</row>
    <row r="79" spans="1:35" x14ac:dyDescent="0.2">
      <c r="A79" s="100">
        <v>32458</v>
      </c>
      <c r="B79" s="100">
        <v>0.15135416499833809</v>
      </c>
      <c r="C79" s="131">
        <v>1</v>
      </c>
      <c r="D79" s="101">
        <f t="shared" si="19"/>
        <v>3.2458</v>
      </c>
      <c r="E79" s="101">
        <f t="shared" si="19"/>
        <v>0.15135416499833809</v>
      </c>
      <c r="F79" s="94">
        <f t="shared" si="20"/>
        <v>3.2458</v>
      </c>
      <c r="G79" s="94">
        <f t="shared" si="20"/>
        <v>0.15135416499833809</v>
      </c>
      <c r="H79" s="94">
        <f t="shared" si="21"/>
        <v>10.535217640000001</v>
      </c>
      <c r="I79" s="94">
        <f t="shared" si="22"/>
        <v>34.195209415912004</v>
      </c>
      <c r="J79" s="94">
        <f t="shared" si="23"/>
        <v>110.99081072216718</v>
      </c>
      <c r="K79" s="94">
        <f t="shared" si="24"/>
        <v>0.49126534875160577</v>
      </c>
      <c r="L79" s="94">
        <f t="shared" si="25"/>
        <v>1.594549068977962</v>
      </c>
      <c r="M79" s="94">
        <f t="shared" ca="1" si="17"/>
        <v>0.15031038988598117</v>
      </c>
      <c r="N79" s="94">
        <f t="shared" ca="1" si="26"/>
        <v>1.0894664851757138E-6</v>
      </c>
      <c r="O79" s="129">
        <f t="shared" ca="1" si="27"/>
        <v>723453114.02018464</v>
      </c>
      <c r="P79" s="94">
        <f t="shared" ca="1" si="28"/>
        <v>3531541056.4905038</v>
      </c>
      <c r="Q79" s="94">
        <f t="shared" ca="1" si="29"/>
        <v>132843945.75767882</v>
      </c>
      <c r="R79" s="10">
        <f t="shared" ca="1" si="18"/>
        <v>1.0437751123569261E-3</v>
      </c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</row>
    <row r="80" spans="1:35" x14ac:dyDescent="0.2">
      <c r="A80" s="100">
        <v>33179.5</v>
      </c>
      <c r="B80" s="100">
        <v>0.17191820000152802</v>
      </c>
      <c r="C80" s="131">
        <v>1</v>
      </c>
      <c r="D80" s="101">
        <f t="shared" si="19"/>
        <v>3.3179500000000002</v>
      </c>
      <c r="E80" s="101">
        <f t="shared" si="19"/>
        <v>0.17191820000152802</v>
      </c>
      <c r="F80" s="94">
        <f t="shared" si="20"/>
        <v>3.3179500000000002</v>
      </c>
      <c r="G80" s="94">
        <f t="shared" si="20"/>
        <v>0.17191820000152802</v>
      </c>
      <c r="H80" s="94">
        <f t="shared" si="21"/>
        <v>11.0087922025</v>
      </c>
      <c r="I80" s="94">
        <f t="shared" si="22"/>
        <v>36.526622088284881</v>
      </c>
      <c r="J80" s="94">
        <f t="shared" si="23"/>
        <v>121.19350575782482</v>
      </c>
      <c r="K80" s="94">
        <f t="shared" si="24"/>
        <v>0.57041599169506996</v>
      </c>
      <c r="L80" s="94">
        <f t="shared" si="25"/>
        <v>1.8926117396446576</v>
      </c>
      <c r="M80" s="94">
        <f t="shared" ca="1" si="17"/>
        <v>0.16496721482918064</v>
      </c>
      <c r="N80" s="94">
        <f t="shared" ca="1" si="26"/>
        <v>4.8316194866193124E-5</v>
      </c>
      <c r="O80" s="129">
        <f t="shared" ca="1" si="27"/>
        <v>617508077.59030271</v>
      </c>
      <c r="P80" s="94">
        <f t="shared" ca="1" si="28"/>
        <v>2566019631.8491707</v>
      </c>
      <c r="Q80" s="94">
        <f t="shared" ca="1" si="29"/>
        <v>83339161.911904886</v>
      </c>
      <c r="R80" s="10">
        <f t="shared" ca="1" si="18"/>
        <v>6.9509851723473792E-3</v>
      </c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</row>
    <row r="81" spans="1:35" x14ac:dyDescent="0.2">
      <c r="A81" s="100">
        <v>33181.5</v>
      </c>
      <c r="B81" s="100">
        <v>0.16851318000408355</v>
      </c>
      <c r="C81" s="131">
        <v>1</v>
      </c>
      <c r="D81" s="101">
        <f t="shared" si="19"/>
        <v>3.3181500000000002</v>
      </c>
      <c r="E81" s="101">
        <f t="shared" si="19"/>
        <v>0.16851318000408355</v>
      </c>
      <c r="F81" s="94">
        <f t="shared" si="20"/>
        <v>3.3181500000000002</v>
      </c>
      <c r="G81" s="94">
        <f t="shared" si="20"/>
        <v>0.16851318000408355</v>
      </c>
      <c r="H81" s="94">
        <f t="shared" si="21"/>
        <v>11.010119422500001</v>
      </c>
      <c r="I81" s="94">
        <f t="shared" si="22"/>
        <v>36.53322776176838</v>
      </c>
      <c r="J81" s="94">
        <f t="shared" si="23"/>
        <v>121.22272969771176</v>
      </c>
      <c r="K81" s="94">
        <f t="shared" si="24"/>
        <v>0.55915200823054989</v>
      </c>
      <c r="L81" s="94">
        <f t="shared" si="25"/>
        <v>1.8553502361101992</v>
      </c>
      <c r="M81" s="94">
        <f t="shared" ca="1" si="17"/>
        <v>0.16500827612402308</v>
      </c>
      <c r="N81" s="94">
        <f t="shared" ca="1" si="26"/>
        <v>1.2284351208462955E-5</v>
      </c>
      <c r="O81" s="129">
        <f t="shared" ca="1" si="27"/>
        <v>617190841.06647277</v>
      </c>
      <c r="P81" s="94">
        <f t="shared" ca="1" si="28"/>
        <v>2563455397.946147</v>
      </c>
      <c r="Q81" s="94">
        <f t="shared" ca="1" si="29"/>
        <v>83213776.266151384</v>
      </c>
      <c r="R81" s="10">
        <f t="shared" ca="1" si="18"/>
        <v>3.5049038800604726E-3</v>
      </c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</row>
    <row r="82" spans="1:35" x14ac:dyDescent="0.2">
      <c r="A82" s="100">
        <v>33189.5</v>
      </c>
      <c r="B82" s="100">
        <v>0.16849309999815887</v>
      </c>
      <c r="C82" s="131">
        <v>1</v>
      </c>
      <c r="D82" s="101">
        <f t="shared" si="19"/>
        <v>3.3189500000000001</v>
      </c>
      <c r="E82" s="101">
        <f t="shared" si="19"/>
        <v>0.16849309999815887</v>
      </c>
      <c r="F82" s="94">
        <f t="shared" si="20"/>
        <v>3.3189500000000001</v>
      </c>
      <c r="G82" s="94">
        <f t="shared" si="20"/>
        <v>0.16849309999815887</v>
      </c>
      <c r="H82" s="94">
        <f t="shared" si="21"/>
        <v>11.015429102500001</v>
      </c>
      <c r="I82" s="94">
        <f t="shared" si="22"/>
        <v>36.559658419742377</v>
      </c>
      <c r="J82" s="94">
        <f t="shared" si="23"/>
        <v>121.33967831220396</v>
      </c>
      <c r="K82" s="94">
        <f t="shared" si="24"/>
        <v>0.55922017423888937</v>
      </c>
      <c r="L82" s="94">
        <f t="shared" si="25"/>
        <v>1.8560237972901619</v>
      </c>
      <c r="M82" s="94">
        <f t="shared" ca="1" si="17"/>
        <v>0.16517254521689514</v>
      </c>
      <c r="N82" s="94">
        <f t="shared" ca="1" si="26"/>
        <v>1.1026084055373377E-5</v>
      </c>
      <c r="O82" s="129">
        <f t="shared" ca="1" si="27"/>
        <v>615920765.53572869</v>
      </c>
      <c r="P82" s="94">
        <f t="shared" ca="1" si="28"/>
        <v>2553205672.805882</v>
      </c>
      <c r="Q82" s="94">
        <f t="shared" ca="1" si="29"/>
        <v>82712950.19084093</v>
      </c>
      <c r="R82" s="10">
        <f t="shared" ca="1" si="18"/>
        <v>3.3205547812637237E-3</v>
      </c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</row>
    <row r="83" spans="1:35" x14ac:dyDescent="0.2">
      <c r="A83" s="100">
        <v>33267.5</v>
      </c>
      <c r="B83" s="100">
        <v>0.16909732000203803</v>
      </c>
      <c r="C83" s="131">
        <v>1</v>
      </c>
      <c r="D83" s="101">
        <f t="shared" si="19"/>
        <v>3.3267500000000001</v>
      </c>
      <c r="E83" s="101">
        <f t="shared" si="19"/>
        <v>0.16909732000203803</v>
      </c>
      <c r="F83" s="94">
        <f t="shared" si="20"/>
        <v>3.3267500000000001</v>
      </c>
      <c r="G83" s="94">
        <f t="shared" si="20"/>
        <v>0.16909732000203803</v>
      </c>
      <c r="H83" s="94">
        <f t="shared" si="21"/>
        <v>11.067265562500001</v>
      </c>
      <c r="I83" s="94">
        <f t="shared" si="22"/>
        <v>36.818025710046882</v>
      </c>
      <c r="J83" s="94">
        <f t="shared" si="23"/>
        <v>122.48436703089847</v>
      </c>
      <c r="K83" s="94">
        <f t="shared" si="24"/>
        <v>0.56254450931678002</v>
      </c>
      <c r="L83" s="94">
        <f t="shared" si="25"/>
        <v>1.8714449463695979</v>
      </c>
      <c r="M83" s="94">
        <f t="shared" ca="1" si="17"/>
        <v>0.1667761740195578</v>
      </c>
      <c r="N83" s="94">
        <f t="shared" ca="1" si="26"/>
        <v>5.387718671984125E-6</v>
      </c>
      <c r="O83" s="129">
        <f t="shared" ca="1" si="27"/>
        <v>603444684.95650208</v>
      </c>
      <c r="P83" s="94">
        <f t="shared" ca="1" si="28"/>
        <v>2453885844.7243834</v>
      </c>
      <c r="Q83" s="94">
        <f t="shared" ca="1" si="29"/>
        <v>77890610.342560992</v>
      </c>
      <c r="R83" s="10">
        <f t="shared" ca="1" si="18"/>
        <v>2.3211459824802327E-3</v>
      </c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</row>
    <row r="84" spans="1:35" x14ac:dyDescent="0.2">
      <c r="A84" s="100">
        <v>33267.5</v>
      </c>
      <c r="B84" s="100">
        <v>0.17089732000022195</v>
      </c>
      <c r="C84" s="131">
        <v>1</v>
      </c>
      <c r="D84" s="101">
        <f t="shared" si="19"/>
        <v>3.3267500000000001</v>
      </c>
      <c r="E84" s="101">
        <f t="shared" si="19"/>
        <v>0.17089732000022195</v>
      </c>
      <c r="F84" s="94">
        <f t="shared" si="20"/>
        <v>3.3267500000000001</v>
      </c>
      <c r="G84" s="94">
        <f t="shared" si="20"/>
        <v>0.17089732000022195</v>
      </c>
      <c r="H84" s="94">
        <f t="shared" si="21"/>
        <v>11.067265562500001</v>
      </c>
      <c r="I84" s="94">
        <f t="shared" si="22"/>
        <v>36.818025710046882</v>
      </c>
      <c r="J84" s="94">
        <f t="shared" si="23"/>
        <v>122.48436703089847</v>
      </c>
      <c r="K84" s="94">
        <f t="shared" si="24"/>
        <v>0.56853265931073838</v>
      </c>
      <c r="L84" s="94">
        <f t="shared" si="25"/>
        <v>1.891366024361999</v>
      </c>
      <c r="M84" s="94">
        <f t="shared" ca="1" si="17"/>
        <v>0.1667761740195578</v>
      </c>
      <c r="N84" s="94">
        <f t="shared" ca="1" si="26"/>
        <v>1.6983844193944309E-5</v>
      </c>
      <c r="O84" s="129">
        <f t="shared" ca="1" si="27"/>
        <v>603444684.95650208</v>
      </c>
      <c r="P84" s="94">
        <f t="shared" ca="1" si="28"/>
        <v>2453885844.7243834</v>
      </c>
      <c r="Q84" s="94">
        <f t="shared" ca="1" si="29"/>
        <v>77890610.342560992</v>
      </c>
      <c r="R84" s="10">
        <f t="shared" ca="1" si="18"/>
        <v>4.1211459806641537E-3</v>
      </c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</row>
    <row r="85" spans="1:35" x14ac:dyDescent="0.2">
      <c r="A85" s="100">
        <v>33276</v>
      </c>
      <c r="B85" s="100">
        <v>0.17030098500254098</v>
      </c>
      <c r="C85" s="132">
        <v>0.2</v>
      </c>
      <c r="D85" s="101">
        <f t="shared" si="19"/>
        <v>3.3275999999999999</v>
      </c>
      <c r="E85" s="101">
        <f t="shared" si="19"/>
        <v>0.17030098500254098</v>
      </c>
      <c r="F85" s="94">
        <f t="shared" si="20"/>
        <v>0.66552</v>
      </c>
      <c r="G85" s="94">
        <f t="shared" si="20"/>
        <v>3.4060197000508198E-2</v>
      </c>
      <c r="H85" s="94">
        <f t="shared" si="21"/>
        <v>2.2145843520000001</v>
      </c>
      <c r="I85" s="94">
        <f t="shared" si="22"/>
        <v>7.3692508897152003</v>
      </c>
      <c r="J85" s="94">
        <f t="shared" si="23"/>
        <v>24.521919260616301</v>
      </c>
      <c r="K85" s="94">
        <f t="shared" si="24"/>
        <v>0.11333871153889108</v>
      </c>
      <c r="L85" s="94">
        <f t="shared" si="25"/>
        <v>0.37714589651681396</v>
      </c>
      <c r="M85" s="94">
        <f t="shared" ca="1" si="17"/>
        <v>0.16695114822039192</v>
      </c>
      <c r="N85" s="94">
        <f t="shared" ca="1" si="26"/>
        <v>2.2442812934077575E-6</v>
      </c>
      <c r="O85" s="129">
        <f t="shared" ca="1" si="27"/>
        <v>24083006.241494868</v>
      </c>
      <c r="P85" s="94">
        <f t="shared" ca="1" si="28"/>
        <v>97725246.590754718</v>
      </c>
      <c r="Q85" s="94">
        <f t="shared" ca="1" si="29"/>
        <v>3094873.1463280972</v>
      </c>
      <c r="R85" s="10">
        <f t="shared" ca="1" si="18"/>
        <v>3.3498367821490627E-3</v>
      </c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</row>
    <row r="86" spans="1:35" x14ac:dyDescent="0.2">
      <c r="A86" s="100">
        <v>33283.5</v>
      </c>
      <c r="B86" s="100">
        <v>0.17135716000484535</v>
      </c>
      <c r="C86" s="132">
        <v>1</v>
      </c>
      <c r="D86" s="101">
        <f t="shared" si="19"/>
        <v>3.3283499999999999</v>
      </c>
      <c r="E86" s="101">
        <f t="shared" si="19"/>
        <v>0.17135716000484535</v>
      </c>
      <c r="F86" s="94">
        <f t="shared" si="20"/>
        <v>3.3283499999999999</v>
      </c>
      <c r="G86" s="94">
        <f t="shared" si="20"/>
        <v>0.17135716000484535</v>
      </c>
      <c r="H86" s="94">
        <f t="shared" si="21"/>
        <v>11.0779137225</v>
      </c>
      <c r="I86" s="94">
        <f t="shared" si="22"/>
        <v>36.871174138282875</v>
      </c>
      <c r="J86" s="94">
        <f t="shared" si="23"/>
        <v>122.7201724431538</v>
      </c>
      <c r="K86" s="94">
        <f t="shared" si="24"/>
        <v>0.570336603502127</v>
      </c>
      <c r="L86" s="94">
        <f t="shared" si="25"/>
        <v>1.8982798342663043</v>
      </c>
      <c r="M86" s="94">
        <f t="shared" ca="1" si="17"/>
        <v>0.1671055730913813</v>
      </c>
      <c r="N86" s="94">
        <f t="shared" ca="1" si="26"/>
        <v>1.8075991282738818E-5</v>
      </c>
      <c r="O86" s="129">
        <f t="shared" ca="1" si="27"/>
        <v>600865159.30536389</v>
      </c>
      <c r="P86" s="94">
        <f t="shared" ca="1" si="28"/>
        <v>2433653142.8183856</v>
      </c>
      <c r="Q86" s="94">
        <f t="shared" ca="1" si="29"/>
        <v>76915190.660546735</v>
      </c>
      <c r="R86" s="10">
        <f t="shared" ca="1" si="18"/>
        <v>4.251586913464056E-3</v>
      </c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</row>
    <row r="87" spans="1:35" x14ac:dyDescent="0.2">
      <c r="A87" s="100">
        <v>33357.5</v>
      </c>
      <c r="B87" s="100">
        <v>0.17177142000582535</v>
      </c>
      <c r="C87" s="132">
        <v>1</v>
      </c>
      <c r="D87" s="101">
        <f t="shared" si="19"/>
        <v>3.33575</v>
      </c>
      <c r="E87" s="101">
        <f t="shared" si="19"/>
        <v>0.17177142000582535</v>
      </c>
      <c r="F87" s="94">
        <f t="shared" si="20"/>
        <v>3.33575</v>
      </c>
      <c r="G87" s="94">
        <f t="shared" si="20"/>
        <v>0.17177142000582535</v>
      </c>
      <c r="H87" s="94">
        <f t="shared" si="21"/>
        <v>11.1272280625</v>
      </c>
      <c r="I87" s="94">
        <f t="shared" si="22"/>
        <v>37.117651009484376</v>
      </c>
      <c r="J87" s="94">
        <f t="shared" si="23"/>
        <v>123.81520435488751</v>
      </c>
      <c r="K87" s="94">
        <f t="shared" si="24"/>
        <v>0.57298651428443192</v>
      </c>
      <c r="L87" s="94">
        <f t="shared" si="25"/>
        <v>1.9113397650242938</v>
      </c>
      <c r="M87" s="94">
        <f t="shared" ca="1" si="17"/>
        <v>0.16863103459762391</v>
      </c>
      <c r="N87" s="94">
        <f t="shared" ca="1" si="26"/>
        <v>9.8620205120445282E-6</v>
      </c>
      <c r="O87" s="129">
        <f t="shared" ca="1" si="27"/>
        <v>588848428.39514744</v>
      </c>
      <c r="P87" s="94">
        <f t="shared" ca="1" si="28"/>
        <v>2340719335.0364056</v>
      </c>
      <c r="Q87" s="94">
        <f t="shared" ca="1" si="29"/>
        <v>72466098.955763191</v>
      </c>
      <c r="R87" s="10">
        <f t="shared" ca="1" si="18"/>
        <v>3.1403854082014404E-3</v>
      </c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</row>
    <row r="88" spans="1:35" x14ac:dyDescent="0.2">
      <c r="A88" s="100">
        <v>33365</v>
      </c>
      <c r="B88" s="100">
        <v>0.17522759500570828</v>
      </c>
      <c r="C88" s="132">
        <v>1</v>
      </c>
      <c r="D88" s="101">
        <f t="shared" si="19"/>
        <v>3.3365</v>
      </c>
      <c r="E88" s="101">
        <f t="shared" si="19"/>
        <v>0.17522759500570828</v>
      </c>
      <c r="F88" s="94">
        <f t="shared" si="20"/>
        <v>3.3365</v>
      </c>
      <c r="G88" s="94">
        <f t="shared" si="20"/>
        <v>0.17522759500570828</v>
      </c>
      <c r="H88" s="94">
        <f t="shared" si="21"/>
        <v>11.132232249999999</v>
      </c>
      <c r="I88" s="94">
        <f t="shared" si="22"/>
        <v>37.142692902124999</v>
      </c>
      <c r="J88" s="94">
        <f t="shared" si="23"/>
        <v>123.92659486794005</v>
      </c>
      <c r="K88" s="94">
        <f t="shared" si="24"/>
        <v>0.58464687073654564</v>
      </c>
      <c r="L88" s="94">
        <f t="shared" si="25"/>
        <v>1.9506742842124845</v>
      </c>
      <c r="M88" s="94">
        <f t="shared" ca="1" si="17"/>
        <v>0.16878582489681884</v>
      </c>
      <c r="N88" s="94">
        <f t="shared" ca="1" si="26"/>
        <v>4.1496402135781452E-5</v>
      </c>
      <c r="O88" s="129">
        <f t="shared" ca="1" si="27"/>
        <v>587622778.66948557</v>
      </c>
      <c r="P88" s="94">
        <f t="shared" ca="1" si="28"/>
        <v>2331360393.0115838</v>
      </c>
      <c r="Q88" s="94">
        <f t="shared" ca="1" si="29"/>
        <v>72020953.197078362</v>
      </c>
      <c r="R88" s="10">
        <f t="shared" ca="1" si="18"/>
        <v>6.4417701088894386E-3</v>
      </c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</row>
    <row r="89" spans="1:35" x14ac:dyDescent="0.2">
      <c r="A89" s="100">
        <v>33365.5</v>
      </c>
      <c r="B89" s="100">
        <v>0.17095133999828249</v>
      </c>
      <c r="C89" s="132">
        <v>1</v>
      </c>
      <c r="D89" s="101">
        <f t="shared" si="19"/>
        <v>3.3365499999999999</v>
      </c>
      <c r="E89" s="101">
        <f t="shared" si="19"/>
        <v>0.17095133999828249</v>
      </c>
      <c r="F89" s="94">
        <f t="shared" si="20"/>
        <v>3.3365499999999999</v>
      </c>
      <c r="G89" s="94">
        <f t="shared" si="20"/>
        <v>0.17095133999828249</v>
      </c>
      <c r="H89" s="94">
        <f t="shared" si="21"/>
        <v>11.1325659025</v>
      </c>
      <c r="I89" s="94">
        <f t="shared" si="22"/>
        <v>37.144362761986372</v>
      </c>
      <c r="J89" s="94">
        <f t="shared" si="23"/>
        <v>123.93402357350563</v>
      </c>
      <c r="K89" s="94">
        <f t="shared" si="24"/>
        <v>0.57038769347126939</v>
      </c>
      <c r="L89" s="94">
        <f t="shared" si="25"/>
        <v>1.9031270586515638</v>
      </c>
      <c r="M89" s="94">
        <f t="shared" ca="1" si="17"/>
        <v>0.16879614544577359</v>
      </c>
      <c r="N89" s="94">
        <f t="shared" ca="1" si="26"/>
        <v>4.6448635591640328E-6</v>
      </c>
      <c r="O89" s="129">
        <f t="shared" ca="1" si="27"/>
        <v>587541019.12828791</v>
      </c>
      <c r="P89" s="94">
        <f t="shared" ca="1" si="28"/>
        <v>2330736862.207499</v>
      </c>
      <c r="Q89" s="94">
        <f t="shared" ca="1" si="29"/>
        <v>71991314.966533601</v>
      </c>
      <c r="R89" s="10">
        <f t="shared" ca="1" si="18"/>
        <v>2.1551945525088989E-3</v>
      </c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</row>
    <row r="90" spans="1:35" x14ac:dyDescent="0.2">
      <c r="A90" s="100">
        <v>33366</v>
      </c>
      <c r="B90" s="100">
        <v>0.17537508500390686</v>
      </c>
      <c r="C90" s="132">
        <v>1</v>
      </c>
      <c r="D90" s="101">
        <f t="shared" si="19"/>
        <v>3.3365999999999998</v>
      </c>
      <c r="E90" s="101">
        <f t="shared" si="19"/>
        <v>0.17537508500390686</v>
      </c>
      <c r="F90" s="94">
        <f t="shared" si="20"/>
        <v>3.3365999999999998</v>
      </c>
      <c r="G90" s="94">
        <f t="shared" si="20"/>
        <v>0.17537508500390686</v>
      </c>
      <c r="H90" s="94">
        <f t="shared" si="21"/>
        <v>11.132899559999998</v>
      </c>
      <c r="I90" s="94">
        <f t="shared" si="22"/>
        <v>37.146032671895995</v>
      </c>
      <c r="J90" s="94">
        <f t="shared" si="23"/>
        <v>123.94145261304817</v>
      </c>
      <c r="K90" s="94">
        <f t="shared" si="24"/>
        <v>0.58515650862403557</v>
      </c>
      <c r="L90" s="94">
        <f t="shared" si="25"/>
        <v>1.952433206674957</v>
      </c>
      <c r="M90" s="94">
        <f t="shared" ca="1" si="17"/>
        <v>0.16880646614418773</v>
      </c>
      <c r="N90" s="94">
        <f t="shared" ca="1" si="26"/>
        <v>4.3146753724257808E-5</v>
      </c>
      <c r="O90" s="129">
        <f t="shared" ca="1" si="27"/>
        <v>587459253.40619111</v>
      </c>
      <c r="P90" s="94">
        <f t="shared" ca="1" si="28"/>
        <v>2330113381.3125777</v>
      </c>
      <c r="Q90" s="94">
        <f t="shared" ca="1" si="29"/>
        <v>71961681.509798899</v>
      </c>
      <c r="R90" s="10">
        <f t="shared" ca="1" si="18"/>
        <v>6.5686188597191275E-3</v>
      </c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</row>
    <row r="91" spans="1:35" x14ac:dyDescent="0.2">
      <c r="A91" s="100">
        <v>33366.5</v>
      </c>
      <c r="B91" s="100">
        <v>0.17309882999688853</v>
      </c>
      <c r="C91" s="132">
        <v>1</v>
      </c>
      <c r="D91" s="101">
        <f t="shared" si="19"/>
        <v>3.3366500000000001</v>
      </c>
      <c r="E91" s="101">
        <f t="shared" si="19"/>
        <v>0.17309882999688853</v>
      </c>
      <c r="F91" s="94">
        <f t="shared" si="20"/>
        <v>3.3366500000000001</v>
      </c>
      <c r="G91" s="94">
        <f t="shared" si="20"/>
        <v>0.17309882999688853</v>
      </c>
      <c r="H91" s="94">
        <f t="shared" si="21"/>
        <v>11.133233222500001</v>
      </c>
      <c r="I91" s="94">
        <f t="shared" si="22"/>
        <v>37.147702631854628</v>
      </c>
      <c r="J91" s="94">
        <f t="shared" si="23"/>
        <v>123.94888198657775</v>
      </c>
      <c r="K91" s="94">
        <f t="shared" si="24"/>
        <v>0.5775702111091181</v>
      </c>
      <c r="L91" s="94">
        <f t="shared" si="25"/>
        <v>1.9271496448972389</v>
      </c>
      <c r="M91" s="94">
        <f t="shared" ca="1" si="17"/>
        <v>0.1688167869920614</v>
      </c>
      <c r="N91" s="94">
        <f t="shared" ca="1" si="26"/>
        <v>1.8335892295188905E-5</v>
      </c>
      <c r="O91" s="129">
        <f t="shared" ca="1" si="27"/>
        <v>587377481.50566173</v>
      </c>
      <c r="P91" s="94">
        <f t="shared" ca="1" si="28"/>
        <v>2329489950.3402357</v>
      </c>
      <c r="Q91" s="94">
        <f t="shared" ca="1" si="29"/>
        <v>71932052.827693135</v>
      </c>
      <c r="R91" s="10">
        <f t="shared" ca="1" si="18"/>
        <v>4.2820430048271241E-3</v>
      </c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</row>
    <row r="92" spans="1:35" x14ac:dyDescent="0.2">
      <c r="A92" s="100">
        <v>33422</v>
      </c>
      <c r="B92" s="100">
        <v>0.1754345250010374</v>
      </c>
      <c r="C92" s="132">
        <v>1</v>
      </c>
      <c r="D92" s="101">
        <f t="shared" si="19"/>
        <v>3.3422000000000001</v>
      </c>
      <c r="E92" s="101">
        <f t="shared" si="19"/>
        <v>0.1754345250010374</v>
      </c>
      <c r="F92" s="94">
        <f t="shared" si="20"/>
        <v>3.3422000000000001</v>
      </c>
      <c r="G92" s="94">
        <f t="shared" si="20"/>
        <v>0.1754345250010374</v>
      </c>
      <c r="H92" s="94">
        <f t="shared" si="21"/>
        <v>11.170300840000001</v>
      </c>
      <c r="I92" s="94">
        <f t="shared" si="22"/>
        <v>37.333379467448005</v>
      </c>
      <c r="J92" s="94">
        <f t="shared" si="23"/>
        <v>124.77562085610472</v>
      </c>
      <c r="K92" s="94">
        <f t="shared" si="24"/>
        <v>0.5863372694584672</v>
      </c>
      <c r="L92" s="94">
        <f t="shared" si="25"/>
        <v>1.9596564219840891</v>
      </c>
      <c r="M92" s="94">
        <f t="shared" ca="1" si="17"/>
        <v>0.16996333014558629</v>
      </c>
      <c r="N92" s="94">
        <f t="shared" ca="1" si="26"/>
        <v>2.9933973146314707E-5</v>
      </c>
      <c r="O92" s="129">
        <f t="shared" ca="1" si="27"/>
        <v>578262978.02988577</v>
      </c>
      <c r="P92" s="94">
        <f t="shared" ca="1" si="28"/>
        <v>2260602582.5955305</v>
      </c>
      <c r="Q92" s="94">
        <f t="shared" ca="1" si="29"/>
        <v>68673140.18238616</v>
      </c>
      <c r="R92" s="10">
        <f t="shared" ca="1" si="18"/>
        <v>5.4711948554511114E-3</v>
      </c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</row>
    <row r="93" spans="1:35" x14ac:dyDescent="0.2">
      <c r="A93" s="100">
        <v>33422.5</v>
      </c>
      <c r="B93" s="100">
        <v>0.17765826999675483</v>
      </c>
      <c r="C93" s="132">
        <v>1</v>
      </c>
      <c r="D93" s="101">
        <f t="shared" si="19"/>
        <v>3.3422499999999999</v>
      </c>
      <c r="E93" s="101">
        <f t="shared" si="19"/>
        <v>0.17765826999675483</v>
      </c>
      <c r="F93" s="94">
        <f t="shared" si="20"/>
        <v>3.3422499999999999</v>
      </c>
      <c r="G93" s="94">
        <f t="shared" si="20"/>
        <v>0.17765826999675483</v>
      </c>
      <c r="H93" s="94">
        <f t="shared" si="21"/>
        <v>11.170635062499999</v>
      </c>
      <c r="I93" s="94">
        <f t="shared" si="22"/>
        <v>37.335055037640622</v>
      </c>
      <c r="J93" s="94">
        <f t="shared" si="23"/>
        <v>124.78308769955437</v>
      </c>
      <c r="K93" s="94">
        <f t="shared" si="24"/>
        <v>0.59377835289665382</v>
      </c>
      <c r="L93" s="94">
        <f t="shared" si="25"/>
        <v>1.9845556999688412</v>
      </c>
      <c r="M93" s="94">
        <f t="shared" ca="1" si="17"/>
        <v>0.16997366773291131</v>
      </c>
      <c r="N93" s="94">
        <f t="shared" ca="1" si="26"/>
        <v>5.905311195346888E-5</v>
      </c>
      <c r="O93" s="129">
        <f t="shared" ca="1" si="27"/>
        <v>578180529.91259134</v>
      </c>
      <c r="P93" s="94">
        <f t="shared" ca="1" si="28"/>
        <v>2259984828.1679888</v>
      </c>
      <c r="Q93" s="94">
        <f t="shared" ca="1" si="29"/>
        <v>68644051.449421853</v>
      </c>
      <c r="R93" s="10">
        <f t="shared" ca="1" si="18"/>
        <v>7.6846022638435152E-3</v>
      </c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</row>
    <row r="94" spans="1:35" x14ac:dyDescent="0.2">
      <c r="A94" s="100">
        <v>33429.5</v>
      </c>
      <c r="B94" s="100">
        <v>0.174190700003237</v>
      </c>
      <c r="C94" s="132">
        <v>1</v>
      </c>
      <c r="D94" s="101">
        <f t="shared" si="19"/>
        <v>3.3429500000000001</v>
      </c>
      <c r="E94" s="101">
        <f t="shared" si="19"/>
        <v>0.174190700003237</v>
      </c>
      <c r="F94" s="94">
        <f t="shared" si="20"/>
        <v>3.3429500000000001</v>
      </c>
      <c r="G94" s="94">
        <f t="shared" si="20"/>
        <v>0.174190700003237</v>
      </c>
      <c r="H94" s="94">
        <f t="shared" si="21"/>
        <v>11.175314702500001</v>
      </c>
      <c r="I94" s="94">
        <f t="shared" si="22"/>
        <v>37.358518284722379</v>
      </c>
      <c r="J94" s="94">
        <f t="shared" si="23"/>
        <v>124.88765869991268</v>
      </c>
      <c r="K94" s="94">
        <f t="shared" si="24"/>
        <v>0.58231080057582119</v>
      </c>
      <c r="L94" s="94">
        <f t="shared" si="25"/>
        <v>1.9466358907849415</v>
      </c>
      <c r="M94" s="94">
        <f t="shared" ca="1" si="17"/>
        <v>0.17011840964869854</v>
      </c>
      <c r="N94" s="94">
        <f t="shared" ca="1" si="26"/>
        <v>1.6583548731666978E-5</v>
      </c>
      <c r="O94" s="129">
        <f t="shared" ca="1" si="27"/>
        <v>577025638.32634032</v>
      </c>
      <c r="P94" s="94">
        <f t="shared" ca="1" si="28"/>
        <v>2251341674.14644</v>
      </c>
      <c r="Q94" s="94">
        <f t="shared" ca="1" si="29"/>
        <v>68237320.639290392</v>
      </c>
      <c r="R94" s="10">
        <f t="shared" ca="1" si="18"/>
        <v>4.0722903545384603E-3</v>
      </c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</row>
    <row r="95" spans="1:35" x14ac:dyDescent="0.2">
      <c r="A95" s="100">
        <v>34314</v>
      </c>
      <c r="B95" s="100">
        <v>0.19569560500531225</v>
      </c>
      <c r="C95" s="132">
        <v>1</v>
      </c>
      <c r="D95" s="101">
        <f t="shared" si="19"/>
        <v>3.4314</v>
      </c>
      <c r="E95" s="101">
        <f t="shared" si="19"/>
        <v>0.19569560500531225</v>
      </c>
      <c r="F95" s="94">
        <f t="shared" si="20"/>
        <v>3.4314</v>
      </c>
      <c r="G95" s="94">
        <f t="shared" si="20"/>
        <v>0.19569560500531225</v>
      </c>
      <c r="H95" s="94">
        <f t="shared" si="21"/>
        <v>11.774505960000001</v>
      </c>
      <c r="I95" s="94">
        <f t="shared" si="22"/>
        <v>40.403039751144</v>
      </c>
      <c r="J95" s="94">
        <f t="shared" si="23"/>
        <v>138.63899060207552</v>
      </c>
      <c r="K95" s="94">
        <f t="shared" si="24"/>
        <v>0.6715098990152284</v>
      </c>
      <c r="L95" s="94">
        <f t="shared" si="25"/>
        <v>2.3042190674808549</v>
      </c>
      <c r="M95" s="94">
        <f t="shared" ca="1" si="17"/>
        <v>0.18864329152602505</v>
      </c>
      <c r="N95" s="94">
        <f t="shared" ca="1" si="26"/>
        <v>4.97351254101359E-5</v>
      </c>
      <c r="O95" s="129">
        <f t="shared" ca="1" si="27"/>
        <v>424329160.07100862</v>
      </c>
      <c r="P95" s="94">
        <f t="shared" ca="1" si="28"/>
        <v>1253427061.0977318</v>
      </c>
      <c r="Q95" s="94">
        <f t="shared" ca="1" si="29"/>
        <v>25313094.849419188</v>
      </c>
      <c r="R95" s="10">
        <f t="shared" ca="1" si="18"/>
        <v>7.0523134792871978E-3</v>
      </c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</row>
    <row r="96" spans="1:35" x14ac:dyDescent="0.2">
      <c r="A96" s="100">
        <v>34317.5</v>
      </c>
      <c r="B96" s="100">
        <v>0.19466182000178378</v>
      </c>
      <c r="C96" s="132">
        <v>1</v>
      </c>
      <c r="D96" s="101">
        <f t="shared" si="19"/>
        <v>3.4317500000000001</v>
      </c>
      <c r="E96" s="101">
        <f t="shared" si="19"/>
        <v>0.19466182000178378</v>
      </c>
      <c r="F96" s="94">
        <f t="shared" si="20"/>
        <v>3.4317500000000001</v>
      </c>
      <c r="G96" s="94">
        <f t="shared" si="20"/>
        <v>0.19466182000178378</v>
      </c>
      <c r="H96" s="94">
        <f t="shared" si="21"/>
        <v>11.7769080625</v>
      </c>
      <c r="I96" s="94">
        <f t="shared" si="22"/>
        <v>40.415404243484375</v>
      </c>
      <c r="J96" s="94">
        <f t="shared" si="23"/>
        <v>138.69556351257751</v>
      </c>
      <c r="K96" s="94">
        <f t="shared" si="24"/>
        <v>0.66803070079112148</v>
      </c>
      <c r="L96" s="94">
        <f t="shared" si="25"/>
        <v>2.2925143574399311</v>
      </c>
      <c r="M96" s="94">
        <f t="shared" ca="1" si="17"/>
        <v>0.18871752422479504</v>
      </c>
      <c r="N96" s="94">
        <f t="shared" ca="1" si="26"/>
        <v>3.5334652284326159E-5</v>
      </c>
      <c r="O96" s="129">
        <f t="shared" ca="1" si="27"/>
        <v>423708797.65367013</v>
      </c>
      <c r="P96" s="94">
        <f t="shared" ca="1" si="28"/>
        <v>1249902149.5150595</v>
      </c>
      <c r="Q96" s="94">
        <f t="shared" ca="1" si="29"/>
        <v>25179797.523031589</v>
      </c>
      <c r="R96" s="10">
        <f t="shared" ca="1" si="18"/>
        <v>5.9442957769887395E-3</v>
      </c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</row>
    <row r="97" spans="1:35" x14ac:dyDescent="0.2">
      <c r="A97" s="100">
        <v>34347</v>
      </c>
      <c r="B97" s="100">
        <v>0.1929627750068903</v>
      </c>
      <c r="C97" s="132">
        <v>1</v>
      </c>
      <c r="D97" s="101">
        <f t="shared" si="19"/>
        <v>3.4346999999999999</v>
      </c>
      <c r="E97" s="101">
        <f t="shared" si="19"/>
        <v>0.1929627750068903</v>
      </c>
      <c r="F97" s="94">
        <f t="shared" si="20"/>
        <v>3.4346999999999999</v>
      </c>
      <c r="G97" s="94">
        <f t="shared" si="20"/>
        <v>0.1929627750068903</v>
      </c>
      <c r="H97" s="94">
        <f t="shared" si="21"/>
        <v>11.797164089999999</v>
      </c>
      <c r="I97" s="94">
        <f t="shared" si="22"/>
        <v>40.519719499922992</v>
      </c>
      <c r="J97" s="94">
        <f t="shared" si="23"/>
        <v>139.17308056638549</v>
      </c>
      <c r="K97" s="94">
        <f t="shared" si="24"/>
        <v>0.66276924331616605</v>
      </c>
      <c r="L97" s="94">
        <f t="shared" si="25"/>
        <v>2.2764135200180355</v>
      </c>
      <c r="M97" s="94">
        <f t="shared" ca="1" si="17"/>
        <v>0.18934349082614382</v>
      </c>
      <c r="N97" s="94">
        <f t="shared" ca="1" si="26"/>
        <v>1.3099217981001674E-5</v>
      </c>
      <c r="O97" s="129">
        <f t="shared" ca="1" si="27"/>
        <v>418478556.11812913</v>
      </c>
      <c r="P97" s="94">
        <f t="shared" ca="1" si="28"/>
        <v>1220342218.0849431</v>
      </c>
      <c r="Q97" s="94">
        <f t="shared" ca="1" si="29"/>
        <v>24068781.001254305</v>
      </c>
      <c r="R97" s="10">
        <f t="shared" ca="1" si="18"/>
        <v>3.6192841807464737E-3</v>
      </c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</row>
    <row r="98" spans="1:35" x14ac:dyDescent="0.2">
      <c r="A98" s="100">
        <v>35194.5</v>
      </c>
      <c r="B98" s="100">
        <v>0.21743055000115419</v>
      </c>
      <c r="C98" s="132">
        <v>1</v>
      </c>
      <c r="D98" s="101">
        <f t="shared" si="19"/>
        <v>3.51945</v>
      </c>
      <c r="E98" s="101">
        <f t="shared" si="19"/>
        <v>0.21743055000115419</v>
      </c>
      <c r="F98" s="94">
        <f t="shared" si="20"/>
        <v>3.51945</v>
      </c>
      <c r="G98" s="94">
        <f t="shared" si="20"/>
        <v>0.21743055000115419</v>
      </c>
      <c r="H98" s="94">
        <f t="shared" si="21"/>
        <v>12.3865283025</v>
      </c>
      <c r="I98" s="94">
        <f t="shared" si="22"/>
        <v>43.593767034233629</v>
      </c>
      <c r="J98" s="94">
        <f t="shared" si="23"/>
        <v>153.42608338863354</v>
      </c>
      <c r="K98" s="94">
        <f t="shared" si="24"/>
        <v>0.76523594920156213</v>
      </c>
      <c r="L98" s="94">
        <f t="shared" si="25"/>
        <v>2.6932096614174377</v>
      </c>
      <c r="M98" s="94">
        <f t="shared" ca="1" si="17"/>
        <v>0.20754894223398243</v>
      </c>
      <c r="N98" s="94">
        <f t="shared" ca="1" si="26"/>
        <v>9.7646172064229204E-5</v>
      </c>
      <c r="O98" s="129">
        <f t="shared" ca="1" si="27"/>
        <v>269997000.68320489</v>
      </c>
      <c r="P98" s="94">
        <f t="shared" ca="1" si="28"/>
        <v>498882265.86936539</v>
      </c>
      <c r="Q98" s="94">
        <f t="shared" ca="1" si="29"/>
        <v>2476050.1278551095</v>
      </c>
      <c r="R98" s="10">
        <f t="shared" ca="1" si="18"/>
        <v>9.8816077671717573E-3</v>
      </c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</row>
    <row r="99" spans="1:35" x14ac:dyDescent="0.2">
      <c r="A99" s="100">
        <v>35333.5</v>
      </c>
      <c r="B99" s="100">
        <v>0.2187116600034642</v>
      </c>
      <c r="C99" s="132">
        <v>1</v>
      </c>
      <c r="D99" s="101">
        <f t="shared" si="19"/>
        <v>3.53335</v>
      </c>
      <c r="E99" s="101">
        <f t="shared" si="19"/>
        <v>0.2187116600034642</v>
      </c>
      <c r="F99" s="94">
        <f t="shared" si="20"/>
        <v>3.53335</v>
      </c>
      <c r="G99" s="94">
        <f t="shared" si="20"/>
        <v>0.2187116600034642</v>
      </c>
      <c r="H99" s="94">
        <f t="shared" si="21"/>
        <v>12.484562222499999</v>
      </c>
      <c r="I99" s="94">
        <f t="shared" si="22"/>
        <v>44.112327928870371</v>
      </c>
      <c r="J99" s="94">
        <f t="shared" si="23"/>
        <v>155.86429388747413</v>
      </c>
      <c r="K99" s="94">
        <f t="shared" si="24"/>
        <v>0.7727848438732402</v>
      </c>
      <c r="L99" s="94">
        <f t="shared" si="25"/>
        <v>2.7305193280995135</v>
      </c>
      <c r="M99" s="94">
        <f t="shared" ca="1" si="17"/>
        <v>0.2105758398674511</v>
      </c>
      <c r="N99" s="94">
        <f t="shared" ca="1" si="26"/>
        <v>6.6191569285556308E-5</v>
      </c>
      <c r="O99" s="129">
        <f t="shared" ca="1" si="27"/>
        <v>246623837.34168932</v>
      </c>
      <c r="P99" s="94">
        <f t="shared" ca="1" si="28"/>
        <v>407005498.70967269</v>
      </c>
      <c r="Q99" s="94">
        <f t="shared" ca="1" si="29"/>
        <v>1011140.410301716</v>
      </c>
      <c r="R99" s="10">
        <f t="shared" ca="1" si="18"/>
        <v>8.1358201360131055E-3</v>
      </c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</row>
    <row r="100" spans="1:35" x14ac:dyDescent="0.2">
      <c r="A100" s="100">
        <v>35333.5</v>
      </c>
      <c r="B100" s="100">
        <v>0.2187116600034642</v>
      </c>
      <c r="C100" s="132">
        <v>1</v>
      </c>
      <c r="D100" s="101">
        <f t="shared" si="19"/>
        <v>3.53335</v>
      </c>
      <c r="E100" s="101">
        <f t="shared" si="19"/>
        <v>0.2187116600034642</v>
      </c>
      <c r="F100" s="94">
        <f t="shared" si="20"/>
        <v>3.53335</v>
      </c>
      <c r="G100" s="94">
        <f t="shared" si="20"/>
        <v>0.2187116600034642</v>
      </c>
      <c r="H100" s="94">
        <f t="shared" si="21"/>
        <v>12.484562222499999</v>
      </c>
      <c r="I100" s="94">
        <f t="shared" si="22"/>
        <v>44.112327928870371</v>
      </c>
      <c r="J100" s="94">
        <f t="shared" si="23"/>
        <v>155.86429388747413</v>
      </c>
      <c r="K100" s="94">
        <f t="shared" si="24"/>
        <v>0.7727848438732402</v>
      </c>
      <c r="L100" s="94">
        <f t="shared" si="25"/>
        <v>2.7305193280995135</v>
      </c>
      <c r="M100" s="94">
        <f t="shared" ca="1" si="17"/>
        <v>0.2105758398674511</v>
      </c>
      <c r="N100" s="94">
        <f t="shared" ca="1" si="26"/>
        <v>6.6191569285556308E-5</v>
      </c>
      <c r="O100" s="129">
        <f t="shared" ca="1" si="27"/>
        <v>246623837.34168932</v>
      </c>
      <c r="P100" s="94">
        <f t="shared" ca="1" si="28"/>
        <v>407005498.70967269</v>
      </c>
      <c r="Q100" s="94">
        <f t="shared" ca="1" si="29"/>
        <v>1011140.410301716</v>
      </c>
      <c r="R100" s="10">
        <f t="shared" ca="1" si="18"/>
        <v>8.1358201360131055E-3</v>
      </c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</row>
    <row r="101" spans="1:35" x14ac:dyDescent="0.2">
      <c r="A101" s="100">
        <v>35335</v>
      </c>
      <c r="B101" s="100">
        <v>0.21658289500192041</v>
      </c>
      <c r="C101" s="132">
        <v>1</v>
      </c>
      <c r="D101" s="101">
        <f t="shared" si="19"/>
        <v>3.5335000000000001</v>
      </c>
      <c r="E101" s="101">
        <f t="shared" si="19"/>
        <v>0.21658289500192041</v>
      </c>
      <c r="F101" s="94">
        <f t="shared" si="20"/>
        <v>3.5335000000000001</v>
      </c>
      <c r="G101" s="94">
        <f t="shared" si="20"/>
        <v>0.21658289500192041</v>
      </c>
      <c r="H101" s="94">
        <f t="shared" si="21"/>
        <v>12.48562225</v>
      </c>
      <c r="I101" s="94">
        <f t="shared" si="22"/>
        <v>44.117946220375003</v>
      </c>
      <c r="J101" s="94">
        <f t="shared" si="23"/>
        <v>155.89076296969509</v>
      </c>
      <c r="K101" s="94">
        <f t="shared" si="24"/>
        <v>0.7652956594892858</v>
      </c>
      <c r="L101" s="94">
        <f t="shared" si="25"/>
        <v>2.7041722128053913</v>
      </c>
      <c r="M101" s="94">
        <f t="shared" ca="1" si="17"/>
        <v>0.2106085672275346</v>
      </c>
      <c r="N101" s="94">
        <f t="shared" ca="1" si="26"/>
        <v>3.5692592355797669E-5</v>
      </c>
      <c r="O101" s="129">
        <f t="shared" ca="1" si="27"/>
        <v>246374139.326684</v>
      </c>
      <c r="P101" s="94">
        <f t="shared" ca="1" si="28"/>
        <v>406059083.52019829</v>
      </c>
      <c r="Q101" s="94">
        <f t="shared" ca="1" si="29"/>
        <v>998785.22145065083</v>
      </c>
      <c r="R101" s="10">
        <f t="shared" ca="1" si="18"/>
        <v>5.974327774385807E-3</v>
      </c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</row>
    <row r="102" spans="1:35" x14ac:dyDescent="0.2">
      <c r="A102" s="100">
        <v>35421</v>
      </c>
      <c r="B102" s="100">
        <v>0.21956703500472941</v>
      </c>
      <c r="C102" s="132">
        <v>1</v>
      </c>
      <c r="D102" s="101">
        <f t="shared" si="19"/>
        <v>3.5421</v>
      </c>
      <c r="E102" s="101">
        <f t="shared" si="19"/>
        <v>0.21956703500472941</v>
      </c>
      <c r="F102" s="94">
        <f t="shared" si="20"/>
        <v>3.5421</v>
      </c>
      <c r="G102" s="94">
        <f t="shared" si="20"/>
        <v>0.21956703500472941</v>
      </c>
      <c r="H102" s="94">
        <f t="shared" si="21"/>
        <v>12.54647241</v>
      </c>
      <c r="I102" s="94">
        <f t="shared" si="22"/>
        <v>44.440859923460998</v>
      </c>
      <c r="J102" s="94">
        <f t="shared" si="23"/>
        <v>157.41396993489121</v>
      </c>
      <c r="K102" s="94">
        <f t="shared" si="24"/>
        <v>0.77772839469025201</v>
      </c>
      <c r="L102" s="94">
        <f t="shared" si="25"/>
        <v>2.7547917468323417</v>
      </c>
      <c r="M102" s="94">
        <f t="shared" ca="1" si="17"/>
        <v>0.21248718523612178</v>
      </c>
      <c r="N102" s="94">
        <f t="shared" ca="1" si="26"/>
        <v>5.0124272746053386E-5</v>
      </c>
      <c r="O102" s="129">
        <f t="shared" ca="1" si="27"/>
        <v>232157296.48623398</v>
      </c>
      <c r="P102" s="94">
        <f t="shared" ca="1" si="28"/>
        <v>353443829.83091027</v>
      </c>
      <c r="Q102" s="94">
        <f t="shared" ca="1" si="29"/>
        <v>415906.5613167407</v>
      </c>
      <c r="R102" s="10">
        <f t="shared" ca="1" si="18"/>
        <v>7.0798497686076212E-3</v>
      </c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</row>
    <row r="103" spans="1:35" x14ac:dyDescent="0.2">
      <c r="A103" s="100">
        <v>36082.5</v>
      </c>
      <c r="B103" s="100">
        <v>0.23569167000096058</v>
      </c>
      <c r="C103" s="132">
        <v>1</v>
      </c>
      <c r="D103" s="101">
        <f t="shared" si="19"/>
        <v>3.60825</v>
      </c>
      <c r="E103" s="101">
        <f t="shared" si="19"/>
        <v>0.23569167000096058</v>
      </c>
      <c r="F103" s="94">
        <f t="shared" si="20"/>
        <v>3.60825</v>
      </c>
      <c r="G103" s="94">
        <f t="shared" si="20"/>
        <v>0.23569167000096058</v>
      </c>
      <c r="H103" s="94">
        <f t="shared" si="21"/>
        <v>13.0194680625</v>
      </c>
      <c r="I103" s="94">
        <f t="shared" si="22"/>
        <v>46.97749563651562</v>
      </c>
      <c r="J103" s="94">
        <f t="shared" si="23"/>
        <v>169.50654863045747</v>
      </c>
      <c r="K103" s="94">
        <f t="shared" si="24"/>
        <v>0.85043446828096603</v>
      </c>
      <c r="L103" s="94">
        <f t="shared" si="25"/>
        <v>3.0685801701747955</v>
      </c>
      <c r="M103" s="94">
        <f t="shared" ca="1" si="17"/>
        <v>0.22708505956702699</v>
      </c>
      <c r="N103" s="94">
        <f t="shared" ca="1" si="26"/>
        <v>7.4073743161494671E-5</v>
      </c>
      <c r="O103" s="129">
        <f t="shared" ca="1" si="27"/>
        <v>131317389.95864499</v>
      </c>
      <c r="P103" s="94">
        <f t="shared" ca="1" si="28"/>
        <v>65074661.726913638</v>
      </c>
      <c r="Q103" s="94">
        <f t="shared" ca="1" si="29"/>
        <v>4661358.0067091594</v>
      </c>
      <c r="R103" s="10">
        <f t="shared" ca="1" si="18"/>
        <v>8.606610433933598E-3</v>
      </c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</row>
    <row r="104" spans="1:35" x14ac:dyDescent="0.2">
      <c r="A104" s="100">
        <v>36174</v>
      </c>
      <c r="B104" s="100">
        <v>0.2381070049959817</v>
      </c>
      <c r="C104" s="132">
        <v>1</v>
      </c>
      <c r="D104" s="101">
        <f t="shared" si="19"/>
        <v>3.6173999999999999</v>
      </c>
      <c r="E104" s="101">
        <f t="shared" si="19"/>
        <v>0.2381070049959817</v>
      </c>
      <c r="F104" s="94">
        <f t="shared" si="20"/>
        <v>3.6173999999999999</v>
      </c>
      <c r="G104" s="94">
        <f t="shared" si="20"/>
        <v>0.2381070049959817</v>
      </c>
      <c r="H104" s="94">
        <f t="shared" si="21"/>
        <v>13.085582759999999</v>
      </c>
      <c r="I104" s="94">
        <f t="shared" si="22"/>
        <v>47.335787076023998</v>
      </c>
      <c r="J104" s="94">
        <f t="shared" si="23"/>
        <v>171.2324761688092</v>
      </c>
      <c r="K104" s="94">
        <f t="shared" si="24"/>
        <v>0.86132827987246419</v>
      </c>
      <c r="L104" s="94">
        <f t="shared" si="25"/>
        <v>3.1157689196106517</v>
      </c>
      <c r="M104" s="94">
        <f t="shared" ca="1" si="17"/>
        <v>0.2291248620283387</v>
      </c>
      <c r="N104" s="94">
        <f t="shared" ca="1" si="26"/>
        <v>8.0678892291178461E-5</v>
      </c>
      <c r="O104" s="129">
        <f t="shared" ca="1" si="27"/>
        <v>118878727.86400571</v>
      </c>
      <c r="P104" s="94">
        <f t="shared" ca="1" si="28"/>
        <v>42699073.868309394</v>
      </c>
      <c r="Q104" s="94">
        <f t="shared" ca="1" si="29"/>
        <v>6541476.4432122773</v>
      </c>
      <c r="R104" s="10">
        <f t="shared" ca="1" si="18"/>
        <v>8.982142967642992E-3</v>
      </c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</row>
    <row r="105" spans="1:35" x14ac:dyDescent="0.2">
      <c r="A105" s="100">
        <v>36225</v>
      </c>
      <c r="B105" s="100">
        <v>0.23714899499464082</v>
      </c>
      <c r="C105" s="132">
        <v>1</v>
      </c>
      <c r="D105" s="101">
        <f t="shared" si="19"/>
        <v>3.6225000000000001</v>
      </c>
      <c r="E105" s="101">
        <f t="shared" si="19"/>
        <v>0.23714899499464082</v>
      </c>
      <c r="F105" s="94">
        <f t="shared" si="20"/>
        <v>3.6225000000000001</v>
      </c>
      <c r="G105" s="94">
        <f t="shared" si="20"/>
        <v>0.23714899499464082</v>
      </c>
      <c r="H105" s="94">
        <f t="shared" si="21"/>
        <v>13.122506250000001</v>
      </c>
      <c r="I105" s="94">
        <f t="shared" si="22"/>
        <v>47.536278890625006</v>
      </c>
      <c r="J105" s="94">
        <f t="shared" si="23"/>
        <v>172.20017028128908</v>
      </c>
      <c r="K105" s="94">
        <f t="shared" si="24"/>
        <v>0.85907223436808633</v>
      </c>
      <c r="L105" s="94">
        <f t="shared" si="25"/>
        <v>3.111989168998393</v>
      </c>
      <c r="M105" s="94">
        <f t="shared" ca="1" si="17"/>
        <v>0.23026397349735145</v>
      </c>
      <c r="N105" s="94">
        <f t="shared" ca="1" si="26"/>
        <v>4.7403521018136722E-5</v>
      </c>
      <c r="O105" s="129">
        <f t="shared" ca="1" si="27"/>
        <v>112138880.28780402</v>
      </c>
      <c r="P105" s="94">
        <f t="shared" ca="1" si="28"/>
        <v>32208667.222168881</v>
      </c>
      <c r="Q105" s="94">
        <f t="shared" ca="1" si="29"/>
        <v>7733653.5769440103</v>
      </c>
      <c r="R105" s="10">
        <f t="shared" ca="1" si="18"/>
        <v>6.8850214972893675E-3</v>
      </c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</row>
    <row r="106" spans="1:35" x14ac:dyDescent="0.2">
      <c r="A106" s="100">
        <v>36311.5</v>
      </c>
      <c r="B106" s="100">
        <v>0.24230687999806833</v>
      </c>
      <c r="C106" s="132">
        <v>1</v>
      </c>
      <c r="D106" s="101">
        <f t="shared" si="19"/>
        <v>3.6311499999999999</v>
      </c>
      <c r="E106" s="101">
        <f t="shared" si="19"/>
        <v>0.24230687999806833</v>
      </c>
      <c r="F106" s="94">
        <f t="shared" si="20"/>
        <v>3.6311499999999999</v>
      </c>
      <c r="G106" s="94">
        <f t="shared" si="20"/>
        <v>0.24230687999806833</v>
      </c>
      <c r="H106" s="94">
        <f t="shared" si="21"/>
        <v>13.1852503225</v>
      </c>
      <c r="I106" s="94">
        <f t="shared" si="22"/>
        <v>47.877621708545874</v>
      </c>
      <c r="J106" s="94">
        <f t="shared" si="23"/>
        <v>173.85082606698634</v>
      </c>
      <c r="K106" s="94">
        <f t="shared" si="24"/>
        <v>0.87985262730498581</v>
      </c>
      <c r="L106" s="94">
        <f t="shared" si="25"/>
        <v>3.1948768676384991</v>
      </c>
      <c r="M106" s="94">
        <f t="shared" ca="1" si="17"/>
        <v>0.23219955115608387</v>
      </c>
      <c r="N106" s="94">
        <f t="shared" ca="1" si="26"/>
        <v>1.0215809632001078E-4</v>
      </c>
      <c r="O106" s="129">
        <f t="shared" ca="1" si="27"/>
        <v>101040116.58427963</v>
      </c>
      <c r="P106" s="94">
        <f t="shared" ca="1" si="28"/>
        <v>17722186.714118566</v>
      </c>
      <c r="Q106" s="94">
        <f t="shared" ca="1" si="29"/>
        <v>9995469.24243032</v>
      </c>
      <c r="R106" s="10">
        <f t="shared" ca="1" si="18"/>
        <v>1.0107328841984453E-2</v>
      </c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</row>
    <row r="107" spans="1:35" x14ac:dyDescent="0.2">
      <c r="A107" s="100">
        <v>36345</v>
      </c>
      <c r="B107" s="100">
        <v>0.24134779500309378</v>
      </c>
      <c r="C107" s="132">
        <v>1</v>
      </c>
      <c r="D107" s="101">
        <f t="shared" si="19"/>
        <v>3.6345000000000001</v>
      </c>
      <c r="E107" s="101">
        <f t="shared" si="19"/>
        <v>0.24134779500309378</v>
      </c>
      <c r="F107" s="94">
        <f t="shared" si="20"/>
        <v>3.6345000000000001</v>
      </c>
      <c r="G107" s="94">
        <f t="shared" si="20"/>
        <v>0.24134779500309378</v>
      </c>
      <c r="H107" s="94">
        <f t="shared" si="21"/>
        <v>13.20959025</v>
      </c>
      <c r="I107" s="94">
        <f t="shared" si="22"/>
        <v>48.010255763624997</v>
      </c>
      <c r="J107" s="94">
        <f t="shared" si="23"/>
        <v>174.49327457289505</v>
      </c>
      <c r="K107" s="94">
        <f t="shared" si="24"/>
        <v>0.87717856093874436</v>
      </c>
      <c r="L107" s="94">
        <f t="shared" si="25"/>
        <v>3.1881054797318664</v>
      </c>
      <c r="M107" s="94">
        <f t="shared" ca="1" si="17"/>
        <v>0.23295036959069729</v>
      </c>
      <c r="N107" s="94">
        <f t="shared" ca="1" si="26"/>
        <v>7.05167535567624E-5</v>
      </c>
      <c r="O107" s="129">
        <f t="shared" ca="1" si="27"/>
        <v>96858331.861165106</v>
      </c>
      <c r="P107" s="94">
        <f t="shared" ca="1" si="28"/>
        <v>13245395.549112983</v>
      </c>
      <c r="Q107" s="94">
        <f t="shared" ca="1" si="29"/>
        <v>10953424.916679747</v>
      </c>
      <c r="R107" s="10">
        <f t="shared" ca="1" si="18"/>
        <v>8.397425412396492E-3</v>
      </c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</row>
    <row r="108" spans="1:35" x14ac:dyDescent="0.2">
      <c r="A108" s="100">
        <v>37202</v>
      </c>
      <c r="B108" s="100">
        <v>0.26113672500650864</v>
      </c>
      <c r="C108" s="132">
        <v>1</v>
      </c>
      <c r="D108" s="101">
        <f t="shared" si="19"/>
        <v>3.7202000000000002</v>
      </c>
      <c r="E108" s="101">
        <f t="shared" si="19"/>
        <v>0.26113672500650864</v>
      </c>
      <c r="F108" s="94">
        <f t="shared" si="20"/>
        <v>3.7202000000000002</v>
      </c>
      <c r="G108" s="94">
        <f t="shared" si="20"/>
        <v>0.26113672500650864</v>
      </c>
      <c r="H108" s="94">
        <f t="shared" si="21"/>
        <v>13.839888040000002</v>
      </c>
      <c r="I108" s="94">
        <f t="shared" si="22"/>
        <v>51.48715148640801</v>
      </c>
      <c r="J108" s="94">
        <f t="shared" si="23"/>
        <v>191.54250095973509</v>
      </c>
      <c r="K108" s="94">
        <f t="shared" si="24"/>
        <v>0.97148084436921345</v>
      </c>
      <c r="L108" s="94">
        <f t="shared" si="25"/>
        <v>3.6141030372223479</v>
      </c>
      <c r="M108" s="94">
        <f t="shared" ca="1" si="17"/>
        <v>0.25238599642836901</v>
      </c>
      <c r="N108" s="94">
        <f t="shared" ca="1" si="26"/>
        <v>7.6575250648269682E-5</v>
      </c>
      <c r="O108" s="129">
        <f t="shared" ca="1" si="27"/>
        <v>16731191.478280531</v>
      </c>
      <c r="P108" s="94">
        <f t="shared" ca="1" si="28"/>
        <v>131806899.18389149</v>
      </c>
      <c r="Q108" s="94">
        <f t="shared" ca="1" si="29"/>
        <v>52069343.952379763</v>
      </c>
      <c r="R108" s="10">
        <f t="shared" ca="1" si="18"/>
        <v>8.7507285781396327E-3</v>
      </c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</row>
    <row r="109" spans="1:35" x14ac:dyDescent="0.2">
      <c r="A109" s="100">
        <v>37202</v>
      </c>
      <c r="B109" s="100">
        <v>0.26143672500620596</v>
      </c>
      <c r="C109" s="132">
        <v>1</v>
      </c>
      <c r="D109" s="101">
        <f t="shared" si="19"/>
        <v>3.7202000000000002</v>
      </c>
      <c r="E109" s="101">
        <f t="shared" si="19"/>
        <v>0.26143672500620596</v>
      </c>
      <c r="F109" s="94">
        <f t="shared" si="20"/>
        <v>3.7202000000000002</v>
      </c>
      <c r="G109" s="94">
        <f t="shared" si="20"/>
        <v>0.26143672500620596</v>
      </c>
      <c r="H109" s="94">
        <f t="shared" si="21"/>
        <v>13.839888040000002</v>
      </c>
      <c r="I109" s="94">
        <f t="shared" si="22"/>
        <v>51.48715148640801</v>
      </c>
      <c r="J109" s="94">
        <f t="shared" si="23"/>
        <v>191.54250095973509</v>
      </c>
      <c r="K109" s="94">
        <f t="shared" si="24"/>
        <v>0.97259690436808743</v>
      </c>
      <c r="L109" s="94">
        <f t="shared" si="25"/>
        <v>3.6182550036301588</v>
      </c>
      <c r="M109" s="94">
        <f t="shared" ca="1" si="17"/>
        <v>0.25238599642836901</v>
      </c>
      <c r="N109" s="94">
        <f t="shared" ca="1" si="26"/>
        <v>8.1915687789674516E-5</v>
      </c>
      <c r="O109" s="129">
        <f t="shared" ca="1" si="27"/>
        <v>16731191.478280531</v>
      </c>
      <c r="P109" s="94">
        <f t="shared" ca="1" si="28"/>
        <v>131806899.18389149</v>
      </c>
      <c r="Q109" s="94">
        <f t="shared" ca="1" si="29"/>
        <v>52069343.952379763</v>
      </c>
      <c r="R109" s="10">
        <f t="shared" ca="1" si="18"/>
        <v>9.0507285778369528E-3</v>
      </c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</row>
    <row r="110" spans="1:35" x14ac:dyDescent="0.2">
      <c r="A110" s="100">
        <v>37202</v>
      </c>
      <c r="B110" s="100">
        <v>0.26143672500620596</v>
      </c>
      <c r="C110" s="132">
        <v>1</v>
      </c>
      <c r="D110" s="101">
        <f t="shared" si="19"/>
        <v>3.7202000000000002</v>
      </c>
      <c r="E110" s="101">
        <f t="shared" si="19"/>
        <v>0.26143672500620596</v>
      </c>
      <c r="F110" s="94">
        <f t="shared" si="20"/>
        <v>3.7202000000000002</v>
      </c>
      <c r="G110" s="94">
        <f t="shared" si="20"/>
        <v>0.26143672500620596</v>
      </c>
      <c r="H110" s="94">
        <f t="shared" si="21"/>
        <v>13.839888040000002</v>
      </c>
      <c r="I110" s="94">
        <f t="shared" si="22"/>
        <v>51.48715148640801</v>
      </c>
      <c r="J110" s="94">
        <f t="shared" si="23"/>
        <v>191.54250095973509</v>
      </c>
      <c r="K110" s="94">
        <f t="shared" si="24"/>
        <v>0.97259690436808743</v>
      </c>
      <c r="L110" s="94">
        <f t="shared" si="25"/>
        <v>3.6182550036301588</v>
      </c>
      <c r="M110" s="94">
        <f t="shared" ca="1" si="17"/>
        <v>0.25238599642836901</v>
      </c>
      <c r="N110" s="94">
        <f t="shared" ca="1" si="26"/>
        <v>8.1915687789674516E-5</v>
      </c>
      <c r="O110" s="129">
        <f t="shared" ca="1" si="27"/>
        <v>16731191.478280531</v>
      </c>
      <c r="P110" s="94">
        <f t="shared" ca="1" si="28"/>
        <v>131806899.18389149</v>
      </c>
      <c r="Q110" s="94">
        <f t="shared" ca="1" si="29"/>
        <v>52069343.952379763</v>
      </c>
      <c r="R110" s="10">
        <f t="shared" ca="1" si="18"/>
        <v>9.0507285778369528E-3</v>
      </c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</row>
    <row r="111" spans="1:35" x14ac:dyDescent="0.2">
      <c r="A111" s="100">
        <v>37296.5</v>
      </c>
      <c r="B111" s="100">
        <v>0.26286452999920584</v>
      </c>
      <c r="C111" s="132">
        <v>1</v>
      </c>
      <c r="D111" s="101">
        <f t="shared" si="19"/>
        <v>3.7296499999999999</v>
      </c>
      <c r="E111" s="101">
        <f t="shared" si="19"/>
        <v>0.26286452999920584</v>
      </c>
      <c r="F111" s="94">
        <f t="shared" si="20"/>
        <v>3.7296499999999999</v>
      </c>
      <c r="G111" s="94">
        <f t="shared" si="20"/>
        <v>0.26286452999920584</v>
      </c>
      <c r="H111" s="94">
        <f t="shared" si="21"/>
        <v>13.9102891225</v>
      </c>
      <c r="I111" s="94">
        <f t="shared" si="22"/>
        <v>51.880509825732126</v>
      </c>
      <c r="J111" s="94">
        <f t="shared" si="23"/>
        <v>193.49614347154181</v>
      </c>
      <c r="K111" s="94">
        <f t="shared" si="24"/>
        <v>0.98039269431153808</v>
      </c>
      <c r="L111" s="94">
        <f t="shared" si="25"/>
        <v>3.6565216123390281</v>
      </c>
      <c r="M111" s="94">
        <f t="shared" ca="1" si="17"/>
        <v>0.25455600928139077</v>
      </c>
      <c r="N111" s="94">
        <f t="shared" ca="1" si="26"/>
        <v>6.9031516518362258E-5</v>
      </c>
      <c r="O111" s="129">
        <f t="shared" ca="1" si="27"/>
        <v>11642840.840741901</v>
      </c>
      <c r="P111" s="94">
        <f t="shared" ca="1" si="28"/>
        <v>174513754.50108525</v>
      </c>
      <c r="Q111" s="94">
        <f t="shared" ca="1" si="29"/>
        <v>58686405.921629623</v>
      </c>
      <c r="R111" s="10">
        <f t="shared" ca="1" si="18"/>
        <v>8.3085207178150711E-3</v>
      </c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</row>
    <row r="112" spans="1:35" x14ac:dyDescent="0.2">
      <c r="A112" s="100">
        <v>37296.5</v>
      </c>
      <c r="B112" s="100">
        <v>0.26306453000142938</v>
      </c>
      <c r="C112" s="132">
        <v>1</v>
      </c>
      <c r="D112" s="101">
        <f t="shared" si="19"/>
        <v>3.7296499999999999</v>
      </c>
      <c r="E112" s="101">
        <f t="shared" si="19"/>
        <v>0.26306453000142938</v>
      </c>
      <c r="F112" s="94">
        <f t="shared" si="20"/>
        <v>3.7296499999999999</v>
      </c>
      <c r="G112" s="94">
        <f t="shared" si="20"/>
        <v>0.26306453000142938</v>
      </c>
      <c r="H112" s="94">
        <f t="shared" si="21"/>
        <v>13.9102891225</v>
      </c>
      <c r="I112" s="94">
        <f t="shared" si="22"/>
        <v>51.880509825732126</v>
      </c>
      <c r="J112" s="94">
        <f t="shared" si="23"/>
        <v>193.49614347154181</v>
      </c>
      <c r="K112" s="94">
        <f t="shared" si="24"/>
        <v>0.98113862431983101</v>
      </c>
      <c r="L112" s="94">
        <f t="shared" si="25"/>
        <v>3.6593036701944577</v>
      </c>
      <c r="M112" s="94">
        <f t="shared" ca="1" si="17"/>
        <v>0.25455600928139077</v>
      </c>
      <c r="N112" s="94">
        <f t="shared" ca="1" si="26"/>
        <v>7.2394924843326242E-5</v>
      </c>
      <c r="O112" s="129">
        <f t="shared" ca="1" si="27"/>
        <v>11642840.840741901</v>
      </c>
      <c r="P112" s="94">
        <f t="shared" ca="1" si="28"/>
        <v>174513754.50108525</v>
      </c>
      <c r="Q112" s="94">
        <f t="shared" ca="1" si="29"/>
        <v>58686405.921629623</v>
      </c>
      <c r="R112" s="10">
        <f t="shared" ca="1" si="18"/>
        <v>8.5085207200386037E-3</v>
      </c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</row>
    <row r="113" spans="1:35" x14ac:dyDescent="0.2">
      <c r="A113" s="100">
        <v>37296.5</v>
      </c>
      <c r="B113" s="100">
        <v>0.26396453000052134</v>
      </c>
      <c r="C113" s="132">
        <v>1</v>
      </c>
      <c r="D113" s="101">
        <f t="shared" si="19"/>
        <v>3.7296499999999999</v>
      </c>
      <c r="E113" s="101">
        <f t="shared" si="19"/>
        <v>0.26396453000052134</v>
      </c>
      <c r="F113" s="94">
        <f t="shared" si="20"/>
        <v>3.7296499999999999</v>
      </c>
      <c r="G113" s="94">
        <f t="shared" si="20"/>
        <v>0.26396453000052134</v>
      </c>
      <c r="H113" s="94">
        <f t="shared" si="21"/>
        <v>13.9102891225</v>
      </c>
      <c r="I113" s="94">
        <f t="shared" si="22"/>
        <v>51.880509825732126</v>
      </c>
      <c r="J113" s="94">
        <f t="shared" si="23"/>
        <v>193.49614347154181</v>
      </c>
      <c r="K113" s="94">
        <f t="shared" si="24"/>
        <v>0.98449530931644436</v>
      </c>
      <c r="L113" s="94">
        <f t="shared" si="25"/>
        <v>3.6718229303920764</v>
      </c>
      <c r="M113" s="94">
        <f t="shared" ca="1" si="17"/>
        <v>0.25455600928139077</v>
      </c>
      <c r="N113" s="94">
        <f t="shared" ca="1" si="26"/>
        <v>8.8520262122309114E-5</v>
      </c>
      <c r="O113" s="129">
        <f t="shared" ca="1" si="27"/>
        <v>11642840.840741901</v>
      </c>
      <c r="P113" s="94">
        <f t="shared" ca="1" si="28"/>
        <v>174513754.50108525</v>
      </c>
      <c r="Q113" s="94">
        <f t="shared" ca="1" si="29"/>
        <v>58686405.921629623</v>
      </c>
      <c r="R113" s="10">
        <f t="shared" ca="1" si="18"/>
        <v>9.4085207191305642E-3</v>
      </c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</row>
    <row r="114" spans="1:35" x14ac:dyDescent="0.2">
      <c r="A114" s="100">
        <v>37374.5</v>
      </c>
      <c r="B114" s="100">
        <v>0.26353875000495464</v>
      </c>
      <c r="C114" s="132">
        <v>1</v>
      </c>
      <c r="D114" s="101">
        <f t="shared" si="19"/>
        <v>3.7374499999999999</v>
      </c>
      <c r="E114" s="101">
        <f t="shared" si="19"/>
        <v>0.26353875000495464</v>
      </c>
      <c r="F114" s="94">
        <f t="shared" si="20"/>
        <v>3.7374499999999999</v>
      </c>
      <c r="G114" s="94">
        <f t="shared" si="20"/>
        <v>0.26353875000495464</v>
      </c>
      <c r="H114" s="94">
        <f t="shared" si="21"/>
        <v>13.968532502499999</v>
      </c>
      <c r="I114" s="94">
        <f t="shared" si="22"/>
        <v>52.206691801468622</v>
      </c>
      <c r="J114" s="94">
        <f t="shared" si="23"/>
        <v>195.11990027339891</v>
      </c>
      <c r="K114" s="94">
        <f t="shared" si="24"/>
        <v>0.9849629012060177</v>
      </c>
      <c r="L114" s="94">
        <f t="shared" si="25"/>
        <v>3.6812495951124307</v>
      </c>
      <c r="M114" s="94">
        <f t="shared" ca="1" si="17"/>
        <v>0.25635115295349753</v>
      </c>
      <c r="N114" s="94">
        <f t="shared" ca="1" si="26"/>
        <v>5.1661551374114889E-5</v>
      </c>
      <c r="O114" s="129">
        <f t="shared" ca="1" si="27"/>
        <v>8098426.7802533172</v>
      </c>
      <c r="P114" s="94">
        <f t="shared" ca="1" si="28"/>
        <v>214544682.87682837</v>
      </c>
      <c r="Q114" s="94">
        <f t="shared" ca="1" si="29"/>
        <v>64479962.723117277</v>
      </c>
      <c r="R114" s="10">
        <f t="shared" ca="1" si="18"/>
        <v>7.1875970514571064E-3</v>
      </c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</row>
    <row r="115" spans="1:35" x14ac:dyDescent="0.2">
      <c r="A115" s="100">
        <v>38103.5</v>
      </c>
      <c r="B115" s="100">
        <v>0.27665895999962231</v>
      </c>
      <c r="C115" s="132">
        <v>1</v>
      </c>
      <c r="D115" s="101">
        <f t="shared" ref="D115:E178" si="30">A115/A$18</f>
        <v>3.8103500000000001</v>
      </c>
      <c r="E115" s="101">
        <f t="shared" si="30"/>
        <v>0.27665895999962231</v>
      </c>
      <c r="F115" s="94">
        <f t="shared" ref="F115:G178" si="31">$C115*D115</f>
        <v>3.8103500000000001</v>
      </c>
      <c r="G115" s="94">
        <f t="shared" si="31"/>
        <v>0.27665895999962231</v>
      </c>
      <c r="H115" s="94">
        <f t="shared" si="21"/>
        <v>14.518767122500002</v>
      </c>
      <c r="I115" s="94">
        <f t="shared" si="22"/>
        <v>55.321584305217883</v>
      </c>
      <c r="J115" s="94">
        <f t="shared" si="23"/>
        <v>210.79459875738698</v>
      </c>
      <c r="K115" s="94">
        <f t="shared" si="24"/>
        <v>1.054167468234561</v>
      </c>
      <c r="L115" s="94">
        <f t="shared" si="25"/>
        <v>4.01674701258756</v>
      </c>
      <c r="M115" s="94">
        <f t="shared" ca="1" si="17"/>
        <v>0.27330469670256302</v>
      </c>
      <c r="N115" s="94">
        <f t="shared" ca="1" si="26"/>
        <v>1.1251082265999059E-5</v>
      </c>
      <c r="O115" s="129">
        <f t="shared" ca="1" si="27"/>
        <v>7484936.2717461707</v>
      </c>
      <c r="P115" s="94">
        <f t="shared" ca="1" si="28"/>
        <v>811432795.12556994</v>
      </c>
      <c r="Q115" s="94">
        <f t="shared" ca="1" si="29"/>
        <v>133930373.00538729</v>
      </c>
      <c r="R115" s="10">
        <f t="shared" ca="1" si="18"/>
        <v>3.35426329705929E-3</v>
      </c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</row>
    <row r="116" spans="1:35" x14ac:dyDescent="0.2">
      <c r="A116" s="100">
        <v>38199</v>
      </c>
      <c r="B116" s="100">
        <v>0.27929425500042271</v>
      </c>
      <c r="C116" s="132">
        <v>1</v>
      </c>
      <c r="D116" s="101">
        <f t="shared" si="30"/>
        <v>3.8199000000000001</v>
      </c>
      <c r="E116" s="101">
        <f t="shared" si="30"/>
        <v>0.27929425500042271</v>
      </c>
      <c r="F116" s="94">
        <f t="shared" si="31"/>
        <v>3.8199000000000001</v>
      </c>
      <c r="G116" s="94">
        <f t="shared" si="31"/>
        <v>0.27929425500042271</v>
      </c>
      <c r="H116" s="94">
        <f t="shared" si="21"/>
        <v>14.59163601</v>
      </c>
      <c r="I116" s="94">
        <f t="shared" si="22"/>
        <v>55.738590394599001</v>
      </c>
      <c r="J116" s="94">
        <f t="shared" si="23"/>
        <v>212.91584144832873</v>
      </c>
      <c r="K116" s="94">
        <f t="shared" si="24"/>
        <v>1.0668761246761147</v>
      </c>
      <c r="L116" s="94">
        <f t="shared" si="25"/>
        <v>4.0753601086502904</v>
      </c>
      <c r="M116" s="94">
        <f t="shared" ca="1" si="17"/>
        <v>0.27554917097939724</v>
      </c>
      <c r="N116" s="94">
        <f t="shared" ca="1" si="26"/>
        <v>1.4025654324540294E-5</v>
      </c>
      <c r="O116" s="129">
        <f t="shared" ca="1" si="27"/>
        <v>12289384.677826531</v>
      </c>
      <c r="P116" s="94">
        <f t="shared" ca="1" si="28"/>
        <v>921311768.85954428</v>
      </c>
      <c r="Q116" s="94">
        <f t="shared" ca="1" si="29"/>
        <v>145184635.53441855</v>
      </c>
      <c r="R116" s="10">
        <f t="shared" ca="1" si="18"/>
        <v>3.7450840210254688E-3</v>
      </c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</row>
    <row r="117" spans="1:35" x14ac:dyDescent="0.2">
      <c r="A117" s="100">
        <v>38227.5</v>
      </c>
      <c r="B117" s="100">
        <v>0.28134772000339581</v>
      </c>
      <c r="C117" s="132">
        <v>1</v>
      </c>
      <c r="D117" s="101">
        <f t="shared" si="30"/>
        <v>3.8227500000000001</v>
      </c>
      <c r="E117" s="101">
        <f t="shared" si="30"/>
        <v>0.28134772000339581</v>
      </c>
      <c r="F117" s="94">
        <f t="shared" si="31"/>
        <v>3.8227500000000001</v>
      </c>
      <c r="G117" s="94">
        <f t="shared" si="31"/>
        <v>0.28134772000339581</v>
      </c>
      <c r="H117" s="94">
        <f t="shared" si="21"/>
        <v>14.6134175625</v>
      </c>
      <c r="I117" s="94">
        <f t="shared" si="22"/>
        <v>55.863441987046876</v>
      </c>
      <c r="J117" s="94">
        <f t="shared" si="23"/>
        <v>213.55197285598345</v>
      </c>
      <c r="K117" s="94">
        <f t="shared" si="24"/>
        <v>1.0755219966429814</v>
      </c>
      <c r="L117" s="94">
        <f t="shared" si="25"/>
        <v>4.1114517126669572</v>
      </c>
      <c r="M117" s="94">
        <f t="shared" ca="1" si="17"/>
        <v>0.27622004428914021</v>
      </c>
      <c r="N117" s="94">
        <f t="shared" ca="1" si="26"/>
        <v>2.629305823056665E-5</v>
      </c>
      <c r="O117" s="129">
        <f t="shared" ca="1" si="27"/>
        <v>13965704.403358309</v>
      </c>
      <c r="P117" s="94">
        <f t="shared" ca="1" si="28"/>
        <v>955605764.67143261</v>
      </c>
      <c r="Q117" s="94">
        <f t="shared" ca="1" si="29"/>
        <v>148644659.76894701</v>
      </c>
      <c r="R117" s="10">
        <f t="shared" ca="1" si="18"/>
        <v>5.1276757142555973E-3</v>
      </c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</row>
    <row r="118" spans="1:35" x14ac:dyDescent="0.2">
      <c r="A118" s="100">
        <v>38268</v>
      </c>
      <c r="B118" s="100">
        <v>0.27858106500207214</v>
      </c>
      <c r="C118" s="132">
        <v>1</v>
      </c>
      <c r="D118" s="101">
        <f t="shared" si="30"/>
        <v>3.8268</v>
      </c>
      <c r="E118" s="101">
        <f t="shared" si="30"/>
        <v>0.27858106500207214</v>
      </c>
      <c r="F118" s="94">
        <f t="shared" si="31"/>
        <v>3.8268</v>
      </c>
      <c r="G118" s="94">
        <f t="shared" si="31"/>
        <v>0.27858106500207214</v>
      </c>
      <c r="H118" s="94">
        <f t="shared" si="21"/>
        <v>14.644398239999999</v>
      </c>
      <c r="I118" s="94">
        <f t="shared" si="22"/>
        <v>56.041183184831993</v>
      </c>
      <c r="J118" s="94">
        <f t="shared" si="23"/>
        <v>214.45839981171508</v>
      </c>
      <c r="K118" s="94">
        <f t="shared" si="24"/>
        <v>1.0660740195499296</v>
      </c>
      <c r="L118" s="94">
        <f t="shared" si="25"/>
        <v>4.0796520580136706</v>
      </c>
      <c r="M118" s="94">
        <f t="shared" ca="1" si="17"/>
        <v>0.27717422589993046</v>
      </c>
      <c r="N118" s="94">
        <f t="shared" ca="1" si="26"/>
        <v>1.9791962593147999E-6</v>
      </c>
      <c r="O118" s="129">
        <f t="shared" ca="1" si="27"/>
        <v>16543274.234323531</v>
      </c>
      <c r="P118" s="94">
        <f t="shared" ca="1" si="28"/>
        <v>1005540256.0989004</v>
      </c>
      <c r="Q118" s="94">
        <f t="shared" ca="1" si="29"/>
        <v>153642454.74791539</v>
      </c>
      <c r="R118" s="10">
        <f t="shared" ca="1" si="18"/>
        <v>1.4068391021416771E-3</v>
      </c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</row>
    <row r="119" spans="1:35" x14ac:dyDescent="0.2">
      <c r="A119" s="100">
        <v>38268</v>
      </c>
      <c r="B119" s="100">
        <v>0.27888106500176946</v>
      </c>
      <c r="C119" s="132">
        <v>1</v>
      </c>
      <c r="D119" s="101">
        <f t="shared" si="30"/>
        <v>3.8268</v>
      </c>
      <c r="E119" s="101">
        <f t="shared" si="30"/>
        <v>0.27888106500176946</v>
      </c>
      <c r="F119" s="94">
        <f t="shared" si="31"/>
        <v>3.8268</v>
      </c>
      <c r="G119" s="94">
        <f t="shared" si="31"/>
        <v>0.27888106500176946</v>
      </c>
      <c r="H119" s="94">
        <f t="shared" si="21"/>
        <v>14.644398239999999</v>
      </c>
      <c r="I119" s="94">
        <f t="shared" si="22"/>
        <v>56.041183184831993</v>
      </c>
      <c r="J119" s="94">
        <f t="shared" si="23"/>
        <v>214.45839981171508</v>
      </c>
      <c r="K119" s="94">
        <f t="shared" si="24"/>
        <v>1.0672220595487714</v>
      </c>
      <c r="L119" s="94">
        <f t="shared" si="25"/>
        <v>4.084045377481238</v>
      </c>
      <c r="M119" s="94">
        <f t="shared" ref="M119:M182" ca="1" si="32">+E$4+E$5*D119+E$6*D119^2</f>
        <v>0.27717422589993046</v>
      </c>
      <c r="N119" s="94">
        <f t="shared" ca="1" si="26"/>
        <v>2.9132997195665546E-6</v>
      </c>
      <c r="O119" s="129">
        <f t="shared" ca="1" si="27"/>
        <v>16543274.234323531</v>
      </c>
      <c r="P119" s="94">
        <f t="shared" ca="1" si="28"/>
        <v>1005540256.0989004</v>
      </c>
      <c r="Q119" s="94">
        <f t="shared" ca="1" si="29"/>
        <v>153642454.74791539</v>
      </c>
      <c r="R119" s="10">
        <f t="shared" ref="R119:R182" ca="1" si="33">+E119-M119</f>
        <v>1.7068391018389972E-3</v>
      </c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</row>
    <row r="120" spans="1:35" x14ac:dyDescent="0.2">
      <c r="A120" s="100">
        <v>38268</v>
      </c>
      <c r="B120" s="100">
        <v>0.27958106500591384</v>
      </c>
      <c r="C120" s="132">
        <v>1</v>
      </c>
      <c r="D120" s="101">
        <f t="shared" si="30"/>
        <v>3.8268</v>
      </c>
      <c r="E120" s="101">
        <f t="shared" si="30"/>
        <v>0.27958106500591384</v>
      </c>
      <c r="F120" s="94">
        <f t="shared" si="31"/>
        <v>3.8268</v>
      </c>
      <c r="G120" s="94">
        <f t="shared" si="31"/>
        <v>0.27958106500591384</v>
      </c>
      <c r="H120" s="94">
        <f t="shared" ref="H120:H183" si="34">C120*D120*D120</f>
        <v>14.644398239999999</v>
      </c>
      <c r="I120" s="94">
        <f t="shared" ref="I120:I183" si="35">C120*D120*D120*D120</f>
        <v>56.041183184831993</v>
      </c>
      <c r="J120" s="94">
        <f t="shared" ref="J120:J183" si="36">C120*D120*D120*D120*D120</f>
        <v>214.45839981171508</v>
      </c>
      <c r="K120" s="94">
        <f t="shared" ref="K120:K183" si="37">C120*E120*D120</f>
        <v>1.0699008195646311</v>
      </c>
      <c r="L120" s="94">
        <f t="shared" ref="L120:L183" si="38">C120*E120*D120*D120</f>
        <v>4.0942964563099302</v>
      </c>
      <c r="M120" s="94">
        <f t="shared" ca="1" si="32"/>
        <v>0.27717422589993046</v>
      </c>
      <c r="N120" s="94">
        <f t="shared" ref="N120:N183" ca="1" si="39">C120*(M120-E120)^2</f>
        <v>5.7928744820908888E-6</v>
      </c>
      <c r="O120" s="129">
        <f t="shared" ref="O120:O183" ca="1" si="40">(C120*O$1-O$2*F120+O$3*H120)^2</f>
        <v>16543274.234323531</v>
      </c>
      <c r="P120" s="94">
        <f t="shared" ref="P120:P183" ca="1" si="41">(-C120*O$2+O$4*F120-O$5*H120)^2</f>
        <v>1005540256.0989004</v>
      </c>
      <c r="Q120" s="94">
        <f t="shared" ref="Q120:Q183" ca="1" si="42">+(C120*O$3-F120*O$5+H120*O$6)^2</f>
        <v>153642454.74791539</v>
      </c>
      <c r="R120" s="10">
        <f t="shared" ca="1" si="33"/>
        <v>2.4068391059833827E-3</v>
      </c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</row>
    <row r="121" spans="1:35" x14ac:dyDescent="0.2">
      <c r="A121" s="100">
        <v>38343.5</v>
      </c>
      <c r="B121" s="100">
        <v>0.28265656000439776</v>
      </c>
      <c r="C121" s="132">
        <v>1</v>
      </c>
      <c r="D121" s="101">
        <f t="shared" si="30"/>
        <v>3.8343500000000001</v>
      </c>
      <c r="E121" s="101">
        <f t="shared" si="30"/>
        <v>0.28265656000439776</v>
      </c>
      <c r="F121" s="94">
        <f t="shared" si="31"/>
        <v>3.8343500000000001</v>
      </c>
      <c r="G121" s="94">
        <f t="shared" si="31"/>
        <v>0.28265656000439776</v>
      </c>
      <c r="H121" s="94">
        <f t="shared" si="34"/>
        <v>14.7022399225</v>
      </c>
      <c r="I121" s="94">
        <f t="shared" si="35"/>
        <v>56.373533646837878</v>
      </c>
      <c r="J121" s="94">
        <f t="shared" si="36"/>
        <v>216.15585873875281</v>
      </c>
      <c r="K121" s="94">
        <f t="shared" si="37"/>
        <v>1.0838041808528627</v>
      </c>
      <c r="L121" s="94">
        <f t="shared" si="38"/>
        <v>4.1556845608531745</v>
      </c>
      <c r="M121" s="94">
        <f t="shared" ca="1" si="32"/>
        <v>0.27895562683341579</v>
      </c>
      <c r="N121" s="94">
        <f t="shared" ca="1" si="39"/>
        <v>1.3696906336074646E-5</v>
      </c>
      <c r="O121" s="129">
        <f t="shared" ca="1" si="40"/>
        <v>21970979.626047663</v>
      </c>
      <c r="P121" s="94">
        <f t="shared" ca="1" si="41"/>
        <v>1102426302.4721673</v>
      </c>
      <c r="Q121" s="94">
        <f t="shared" ca="1" si="42"/>
        <v>163214918.14977258</v>
      </c>
      <c r="R121" s="10">
        <f t="shared" ca="1" si="33"/>
        <v>3.7009331709819682E-3</v>
      </c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</row>
    <row r="122" spans="1:35" x14ac:dyDescent="0.2">
      <c r="A122" s="100">
        <v>39084</v>
      </c>
      <c r="B122" s="100">
        <v>0.29562290500325616</v>
      </c>
      <c r="C122" s="132">
        <v>1</v>
      </c>
      <c r="D122" s="101">
        <f t="shared" si="30"/>
        <v>3.9083999999999999</v>
      </c>
      <c r="E122" s="101">
        <f t="shared" si="30"/>
        <v>0.29562290500325616</v>
      </c>
      <c r="F122" s="94">
        <f t="shared" si="31"/>
        <v>3.9083999999999999</v>
      </c>
      <c r="G122" s="94">
        <f t="shared" si="31"/>
        <v>0.29562290500325616</v>
      </c>
      <c r="H122" s="94">
        <f t="shared" si="34"/>
        <v>15.275590559999999</v>
      </c>
      <c r="I122" s="94">
        <f t="shared" si="35"/>
        <v>59.703118144703993</v>
      </c>
      <c r="J122" s="94">
        <f t="shared" si="36"/>
        <v>233.34366695676107</v>
      </c>
      <c r="K122" s="94">
        <f t="shared" si="37"/>
        <v>1.1554125619147264</v>
      </c>
      <c r="L122" s="94">
        <f t="shared" si="38"/>
        <v>4.5158144569875169</v>
      </c>
      <c r="M122" s="94">
        <f t="shared" ca="1" si="32"/>
        <v>0.29660813388369611</v>
      </c>
      <c r="N122" s="94">
        <f t="shared" ca="1" si="39"/>
        <v>9.7067594685295293E-7</v>
      </c>
      <c r="O122" s="129">
        <f t="shared" ca="1" si="40"/>
        <v>122410781.81330314</v>
      </c>
      <c r="P122" s="94">
        <f t="shared" ca="1" si="41"/>
        <v>2329106769.1345897</v>
      </c>
      <c r="Q122" s="94">
        <f t="shared" ca="1" si="42"/>
        <v>275558742.15380991</v>
      </c>
      <c r="R122" s="10">
        <f t="shared" ca="1" si="33"/>
        <v>-9.8522888043994783E-4</v>
      </c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</row>
    <row r="123" spans="1:35" x14ac:dyDescent="0.2">
      <c r="A123" s="100">
        <v>39084</v>
      </c>
      <c r="B123" s="100">
        <v>0.29572290500072995</v>
      </c>
      <c r="C123" s="132">
        <v>1</v>
      </c>
      <c r="D123" s="101">
        <f t="shared" si="30"/>
        <v>3.9083999999999999</v>
      </c>
      <c r="E123" s="101">
        <f t="shared" si="30"/>
        <v>0.29572290500072995</v>
      </c>
      <c r="F123" s="94">
        <f t="shared" si="31"/>
        <v>3.9083999999999999</v>
      </c>
      <c r="G123" s="94">
        <f t="shared" si="31"/>
        <v>0.29572290500072995</v>
      </c>
      <c r="H123" s="94">
        <f t="shared" si="34"/>
        <v>15.275590559999999</v>
      </c>
      <c r="I123" s="94">
        <f t="shared" si="35"/>
        <v>59.703118144703993</v>
      </c>
      <c r="J123" s="94">
        <f t="shared" si="36"/>
        <v>233.34366695676107</v>
      </c>
      <c r="K123" s="94">
        <f t="shared" si="37"/>
        <v>1.1558034019048529</v>
      </c>
      <c r="L123" s="94">
        <f t="shared" si="38"/>
        <v>4.5173420160049265</v>
      </c>
      <c r="M123" s="94">
        <f t="shared" ca="1" si="32"/>
        <v>0.29660813388369611</v>
      </c>
      <c r="N123" s="94">
        <f t="shared" ca="1" si="39"/>
        <v>7.8363017523751596E-7</v>
      </c>
      <c r="O123" s="129">
        <f t="shared" ca="1" si="40"/>
        <v>122410781.81330314</v>
      </c>
      <c r="P123" s="94">
        <f t="shared" ca="1" si="41"/>
        <v>2329106769.1345897</v>
      </c>
      <c r="Q123" s="94">
        <f t="shared" ca="1" si="42"/>
        <v>275558742.15380991</v>
      </c>
      <c r="R123" s="10">
        <f t="shared" ca="1" si="33"/>
        <v>-8.8522888296616031E-4</v>
      </c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</row>
    <row r="124" spans="1:35" x14ac:dyDescent="0.2">
      <c r="A124" s="100">
        <v>39285</v>
      </c>
      <c r="B124" s="100">
        <v>0.30075839500204893</v>
      </c>
      <c r="C124" s="132">
        <v>1</v>
      </c>
      <c r="D124" s="101">
        <f t="shared" si="30"/>
        <v>3.9285000000000001</v>
      </c>
      <c r="E124" s="101">
        <f t="shared" si="30"/>
        <v>0.30075839500204893</v>
      </c>
      <c r="F124" s="94">
        <f t="shared" si="31"/>
        <v>3.9285000000000001</v>
      </c>
      <c r="G124" s="94">
        <f t="shared" si="31"/>
        <v>0.30075839500204893</v>
      </c>
      <c r="H124" s="94">
        <f t="shared" si="34"/>
        <v>15.433112250000001</v>
      </c>
      <c r="I124" s="94">
        <f t="shared" si="35"/>
        <v>60.628981474125005</v>
      </c>
      <c r="J124" s="94">
        <f t="shared" si="36"/>
        <v>238.18095372110008</v>
      </c>
      <c r="K124" s="94">
        <f t="shared" si="37"/>
        <v>1.1815293547655492</v>
      </c>
      <c r="L124" s="94">
        <f t="shared" si="38"/>
        <v>4.6416380701964606</v>
      </c>
      <c r="M124" s="94">
        <f t="shared" ca="1" si="32"/>
        <v>0.30145626676827708</v>
      </c>
      <c r="N124" s="94">
        <f t="shared" ca="1" si="39"/>
        <v>4.8702500209840195E-7</v>
      </c>
      <c r="O124" s="129">
        <f t="shared" ca="1" si="40"/>
        <v>166086896.68424726</v>
      </c>
      <c r="P124" s="94">
        <f t="shared" ca="1" si="41"/>
        <v>2754088875.5174751</v>
      </c>
      <c r="Q124" s="94">
        <f t="shared" ca="1" si="42"/>
        <v>312145092.90952682</v>
      </c>
      <c r="R124" s="10">
        <f t="shared" ca="1" si="33"/>
        <v>-6.9787176622815306E-4</v>
      </c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</row>
    <row r="125" spans="1:35" x14ac:dyDescent="0.2">
      <c r="A125" s="100">
        <v>39285</v>
      </c>
      <c r="B125" s="100">
        <v>0.30205839500558795</v>
      </c>
      <c r="C125" s="132">
        <v>1</v>
      </c>
      <c r="D125" s="101">
        <f t="shared" si="30"/>
        <v>3.9285000000000001</v>
      </c>
      <c r="E125" s="101">
        <f t="shared" si="30"/>
        <v>0.30205839500558795</v>
      </c>
      <c r="F125" s="94">
        <f t="shared" si="31"/>
        <v>3.9285000000000001</v>
      </c>
      <c r="G125" s="94">
        <f t="shared" si="31"/>
        <v>0.30205839500558795</v>
      </c>
      <c r="H125" s="94">
        <f t="shared" si="34"/>
        <v>15.433112250000001</v>
      </c>
      <c r="I125" s="94">
        <f t="shared" si="35"/>
        <v>60.628981474125005</v>
      </c>
      <c r="J125" s="94">
        <f t="shared" si="36"/>
        <v>238.18095372110008</v>
      </c>
      <c r="K125" s="94">
        <f t="shared" si="37"/>
        <v>1.1866364047794522</v>
      </c>
      <c r="L125" s="94">
        <f t="shared" si="38"/>
        <v>4.6617011161760784</v>
      </c>
      <c r="M125" s="94">
        <f t="shared" ca="1" si="32"/>
        <v>0.30145626676827708</v>
      </c>
      <c r="N125" s="94">
        <f t="shared" ca="1" si="39"/>
        <v>3.6255841416709864E-7</v>
      </c>
      <c r="O125" s="129">
        <f t="shared" ca="1" si="40"/>
        <v>166086896.68424726</v>
      </c>
      <c r="P125" s="94">
        <f t="shared" ca="1" si="41"/>
        <v>2754088875.5174751</v>
      </c>
      <c r="Q125" s="94">
        <f t="shared" ca="1" si="42"/>
        <v>312145092.90952682</v>
      </c>
      <c r="R125" s="10">
        <f t="shared" ca="1" si="33"/>
        <v>6.0212823731087273E-4</v>
      </c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</row>
    <row r="126" spans="1:35" x14ac:dyDescent="0.2">
      <c r="A126" s="100">
        <v>39285</v>
      </c>
      <c r="B126" s="100">
        <v>0.3030583950021537</v>
      </c>
      <c r="C126" s="132">
        <v>1</v>
      </c>
      <c r="D126" s="101">
        <f t="shared" si="30"/>
        <v>3.9285000000000001</v>
      </c>
      <c r="E126" s="101">
        <f t="shared" si="30"/>
        <v>0.3030583950021537</v>
      </c>
      <c r="F126" s="94">
        <f t="shared" si="31"/>
        <v>3.9285000000000001</v>
      </c>
      <c r="G126" s="94">
        <f t="shared" si="31"/>
        <v>0.3030583950021537</v>
      </c>
      <c r="H126" s="94">
        <f t="shared" si="34"/>
        <v>15.433112250000001</v>
      </c>
      <c r="I126" s="94">
        <f t="shared" si="35"/>
        <v>60.628981474125005</v>
      </c>
      <c r="J126" s="94">
        <f t="shared" si="36"/>
        <v>238.18095372110008</v>
      </c>
      <c r="K126" s="94">
        <f t="shared" si="37"/>
        <v>1.1905649047659608</v>
      </c>
      <c r="L126" s="94">
        <f t="shared" si="38"/>
        <v>4.6771342283730775</v>
      </c>
      <c r="M126" s="94">
        <f t="shared" ca="1" si="32"/>
        <v>0.30145626676827708</v>
      </c>
      <c r="N126" s="94">
        <f t="shared" ca="1" si="39"/>
        <v>2.56681487778462E-6</v>
      </c>
      <c r="O126" s="129">
        <f t="shared" ca="1" si="40"/>
        <v>166086896.68424726</v>
      </c>
      <c r="P126" s="94">
        <f t="shared" ca="1" si="41"/>
        <v>2754088875.5174751</v>
      </c>
      <c r="Q126" s="94">
        <f t="shared" ca="1" si="42"/>
        <v>312145092.90952682</v>
      </c>
      <c r="R126" s="10">
        <f t="shared" ca="1" si="33"/>
        <v>1.6021282338766207E-3</v>
      </c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</row>
    <row r="127" spans="1:35" x14ac:dyDescent="0.2">
      <c r="A127" s="100">
        <v>39331</v>
      </c>
      <c r="B127" s="100">
        <v>0.29745293500309344</v>
      </c>
      <c r="C127" s="132">
        <v>1</v>
      </c>
      <c r="D127" s="101">
        <f t="shared" si="30"/>
        <v>3.9331</v>
      </c>
      <c r="E127" s="101">
        <f t="shared" si="30"/>
        <v>0.29745293500309344</v>
      </c>
      <c r="F127" s="94">
        <f t="shared" si="31"/>
        <v>3.9331</v>
      </c>
      <c r="G127" s="94">
        <f t="shared" si="31"/>
        <v>0.29745293500309344</v>
      </c>
      <c r="H127" s="94">
        <f t="shared" si="34"/>
        <v>15.46927561</v>
      </c>
      <c r="I127" s="94">
        <f t="shared" si="35"/>
        <v>60.842207901691005</v>
      </c>
      <c r="J127" s="94">
        <f t="shared" si="36"/>
        <v>239.29848789814091</v>
      </c>
      <c r="K127" s="94">
        <f t="shared" si="37"/>
        <v>1.1699121386606668</v>
      </c>
      <c r="L127" s="94">
        <f t="shared" si="38"/>
        <v>4.601381432566269</v>
      </c>
      <c r="M127" s="94">
        <f t="shared" ca="1" si="32"/>
        <v>0.30256918603213795</v>
      </c>
      <c r="N127" s="94">
        <f t="shared" ca="1" si="39"/>
        <v>2.6176024592198959E-5</v>
      </c>
      <c r="O127" s="129">
        <f t="shared" ca="1" si="40"/>
        <v>177165677.11013708</v>
      </c>
      <c r="P127" s="94">
        <f t="shared" ca="1" si="41"/>
        <v>2857195915.3327847</v>
      </c>
      <c r="Q127" s="94">
        <f t="shared" ca="1" si="42"/>
        <v>320902286.17096686</v>
      </c>
      <c r="R127" s="10">
        <f t="shared" ca="1" si="33"/>
        <v>-5.1162510290445051E-3</v>
      </c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</row>
    <row r="128" spans="1:35" x14ac:dyDescent="0.2">
      <c r="A128" s="100">
        <v>40166.5</v>
      </c>
      <c r="B128" s="100">
        <v>0.31803083000704646</v>
      </c>
      <c r="C128" s="132">
        <v>1</v>
      </c>
      <c r="D128" s="101">
        <f t="shared" si="30"/>
        <v>4.0166500000000003</v>
      </c>
      <c r="E128" s="101">
        <f t="shared" si="30"/>
        <v>0.31803083000704646</v>
      </c>
      <c r="F128" s="94">
        <f t="shared" si="31"/>
        <v>4.0166500000000003</v>
      </c>
      <c r="G128" s="94">
        <f t="shared" si="31"/>
        <v>0.31803083000704646</v>
      </c>
      <c r="H128" s="94">
        <f t="shared" si="34"/>
        <v>16.133477222500002</v>
      </c>
      <c r="I128" s="94">
        <f t="shared" si="35"/>
        <v>64.80253128575464</v>
      </c>
      <c r="J128" s="94">
        <f t="shared" si="36"/>
        <v>260.2890872889264</v>
      </c>
      <c r="K128" s="94">
        <f t="shared" si="37"/>
        <v>1.2774185333478032</v>
      </c>
      <c r="L128" s="94">
        <f t="shared" si="38"/>
        <v>5.1309431519714543</v>
      </c>
      <c r="M128" s="94">
        <f t="shared" ca="1" si="32"/>
        <v>0.32300333867142206</v>
      </c>
      <c r="N128" s="94">
        <f t="shared" ca="1" si="39"/>
        <v>2.472584241729038E-5</v>
      </c>
      <c r="O128" s="129">
        <f t="shared" ca="1" si="40"/>
        <v>455906906.06046671</v>
      </c>
      <c r="P128" s="94">
        <f t="shared" ca="1" si="41"/>
        <v>5132617126.4789333</v>
      </c>
      <c r="Q128" s="94">
        <f t="shared" ca="1" si="42"/>
        <v>506209269.94222063</v>
      </c>
      <c r="R128" s="10">
        <f t="shared" ca="1" si="33"/>
        <v>-4.9725086643755967E-3</v>
      </c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</row>
    <row r="129" spans="1:35" x14ac:dyDescent="0.2">
      <c r="A129" s="100">
        <v>40221.5</v>
      </c>
      <c r="B129" s="100">
        <v>0.31944277999718906</v>
      </c>
      <c r="C129" s="132">
        <v>1</v>
      </c>
      <c r="D129" s="101">
        <f t="shared" si="30"/>
        <v>4.0221499999999999</v>
      </c>
      <c r="E129" s="101">
        <f t="shared" si="30"/>
        <v>0.31944277999718906</v>
      </c>
      <c r="F129" s="94">
        <f t="shared" si="31"/>
        <v>4.0221499999999999</v>
      </c>
      <c r="G129" s="94">
        <f t="shared" si="31"/>
        <v>0.31944277999718906</v>
      </c>
      <c r="H129" s="94">
        <f t="shared" si="34"/>
        <v>16.177690622499998</v>
      </c>
      <c r="I129" s="94">
        <f t="shared" si="35"/>
        <v>65.069098337288366</v>
      </c>
      <c r="J129" s="94">
        <f t="shared" si="36"/>
        <v>261.71767387732439</v>
      </c>
      <c r="K129" s="94">
        <f t="shared" si="37"/>
        <v>1.284846777565694</v>
      </c>
      <c r="L129" s="94">
        <f t="shared" si="38"/>
        <v>5.1678464663858561</v>
      </c>
      <c r="M129" s="94">
        <f t="shared" ca="1" si="32"/>
        <v>0.32436313563270974</v>
      </c>
      <c r="N129" s="94">
        <f t="shared" ca="1" si="39"/>
        <v>2.4209899580000106E-5</v>
      </c>
      <c r="O129" s="129">
        <f t="shared" ca="1" si="40"/>
        <v>479843539.34958923</v>
      </c>
      <c r="P129" s="94">
        <f t="shared" ca="1" si="41"/>
        <v>5310569893.395998</v>
      </c>
      <c r="Q129" s="94">
        <f t="shared" ca="1" si="42"/>
        <v>520232141.52383256</v>
      </c>
      <c r="R129" s="10">
        <f t="shared" ca="1" si="33"/>
        <v>-4.920355635520679E-3</v>
      </c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</row>
    <row r="130" spans="1:35" x14ac:dyDescent="0.2">
      <c r="A130" s="100">
        <v>40222</v>
      </c>
      <c r="B130" s="100">
        <v>0.31926652500260388</v>
      </c>
      <c r="C130" s="132">
        <v>1</v>
      </c>
      <c r="D130" s="101">
        <f t="shared" si="30"/>
        <v>4.0221999999999998</v>
      </c>
      <c r="E130" s="101">
        <f t="shared" si="30"/>
        <v>0.31926652500260388</v>
      </c>
      <c r="F130" s="94">
        <f t="shared" si="31"/>
        <v>4.0221999999999998</v>
      </c>
      <c r="G130" s="94">
        <f t="shared" si="31"/>
        <v>0.31926652500260388</v>
      </c>
      <c r="H130" s="94">
        <f t="shared" si="34"/>
        <v>16.178092839999998</v>
      </c>
      <c r="I130" s="94">
        <f t="shared" si="35"/>
        <v>65.071525021047989</v>
      </c>
      <c r="J130" s="94">
        <f t="shared" si="36"/>
        <v>261.73068793965922</v>
      </c>
      <c r="K130" s="94">
        <f t="shared" si="37"/>
        <v>1.2841538168654734</v>
      </c>
      <c r="L130" s="94">
        <f t="shared" si="38"/>
        <v>5.1651234821963063</v>
      </c>
      <c r="M130" s="94">
        <f t="shared" ca="1" si="32"/>
        <v>0.32437550571826301</v>
      </c>
      <c r="N130" s="94">
        <f t="shared" ca="1" si="39"/>
        <v>2.6101683952976858E-5</v>
      </c>
      <c r="O130" s="129">
        <f t="shared" ca="1" si="40"/>
        <v>480064549.5502274</v>
      </c>
      <c r="P130" s="94">
        <f t="shared" ca="1" si="41"/>
        <v>5312204361.4624109</v>
      </c>
      <c r="Q130" s="94">
        <f t="shared" ca="1" si="42"/>
        <v>520360698.80205381</v>
      </c>
      <c r="R130" s="10">
        <f t="shared" ca="1" si="33"/>
        <v>-5.1089807156591283E-3</v>
      </c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</row>
    <row r="131" spans="1:35" x14ac:dyDescent="0.2">
      <c r="A131" s="100">
        <v>40265</v>
      </c>
      <c r="B131" s="100">
        <v>0.32190859499678481</v>
      </c>
      <c r="C131" s="132">
        <v>1</v>
      </c>
      <c r="D131" s="101">
        <f t="shared" si="30"/>
        <v>4.0265000000000004</v>
      </c>
      <c r="E131" s="101">
        <f t="shared" si="30"/>
        <v>0.32190859499678481</v>
      </c>
      <c r="F131" s="94">
        <f t="shared" si="31"/>
        <v>4.0265000000000004</v>
      </c>
      <c r="G131" s="94">
        <f t="shared" si="31"/>
        <v>0.32190859499678481</v>
      </c>
      <c r="H131" s="94">
        <f t="shared" si="34"/>
        <v>16.212702250000003</v>
      </c>
      <c r="I131" s="94">
        <f t="shared" si="35"/>
        <v>65.280445609625019</v>
      </c>
      <c r="J131" s="94">
        <f t="shared" si="36"/>
        <v>262.85171424715514</v>
      </c>
      <c r="K131" s="94">
        <f t="shared" si="37"/>
        <v>1.2961649577545542</v>
      </c>
      <c r="L131" s="94">
        <f t="shared" si="38"/>
        <v>5.2190082023987134</v>
      </c>
      <c r="M131" s="94">
        <f t="shared" ca="1" si="32"/>
        <v>0.32543989220341518</v>
      </c>
      <c r="N131" s="94">
        <f t="shared" ca="1" si="39"/>
        <v>1.2470059961555441E-5</v>
      </c>
      <c r="O131" s="129">
        <f t="shared" ca="1" si="40"/>
        <v>499302724.56857038</v>
      </c>
      <c r="P131" s="94">
        <f t="shared" ca="1" si="41"/>
        <v>5453901071.2477388</v>
      </c>
      <c r="Q131" s="94">
        <f t="shared" ca="1" si="42"/>
        <v>531489519.7774204</v>
      </c>
      <c r="R131" s="10">
        <f t="shared" ca="1" si="33"/>
        <v>-3.5312972066303683E-3</v>
      </c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</row>
    <row r="132" spans="1:35" x14ac:dyDescent="0.2">
      <c r="A132" s="100">
        <v>40351</v>
      </c>
      <c r="B132" s="100">
        <v>0.31881273500766838</v>
      </c>
      <c r="C132" s="132">
        <v>1</v>
      </c>
      <c r="D132" s="101">
        <f t="shared" si="30"/>
        <v>4.0350999999999999</v>
      </c>
      <c r="E132" s="101">
        <f t="shared" si="30"/>
        <v>0.31881273500766838</v>
      </c>
      <c r="F132" s="94">
        <f t="shared" si="31"/>
        <v>4.0350999999999999</v>
      </c>
      <c r="G132" s="94">
        <f t="shared" si="31"/>
        <v>0.31881273500766838</v>
      </c>
      <c r="H132" s="94">
        <f t="shared" si="34"/>
        <v>16.282032009999998</v>
      </c>
      <c r="I132" s="94">
        <f t="shared" si="35"/>
        <v>65.699627363550988</v>
      </c>
      <c r="J132" s="94">
        <f t="shared" si="36"/>
        <v>265.10456637466456</v>
      </c>
      <c r="K132" s="94">
        <f t="shared" si="37"/>
        <v>1.2864412670294427</v>
      </c>
      <c r="L132" s="94">
        <f t="shared" si="38"/>
        <v>5.1909191565905042</v>
      </c>
      <c r="M132" s="94">
        <f t="shared" ca="1" si="32"/>
        <v>0.32757198137863752</v>
      </c>
      <c r="N132" s="94">
        <f t="shared" ca="1" si="39"/>
        <v>7.672439698733609E-5</v>
      </c>
      <c r="O132" s="129">
        <f t="shared" ca="1" si="40"/>
        <v>539165163.9081552</v>
      </c>
      <c r="P132" s="94">
        <f t="shared" ca="1" si="41"/>
        <v>5744055947.2856255</v>
      </c>
      <c r="Q132" s="94">
        <f t="shared" ca="1" si="42"/>
        <v>554182041.87473762</v>
      </c>
      <c r="R132" s="10">
        <f t="shared" ca="1" si="33"/>
        <v>-8.7592463709691426E-3</v>
      </c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</row>
    <row r="133" spans="1:35" x14ac:dyDescent="0.2">
      <c r="A133" s="100">
        <v>40379</v>
      </c>
      <c r="B133" s="100">
        <v>0.32382245500048157</v>
      </c>
      <c r="C133" s="132">
        <v>1</v>
      </c>
      <c r="D133" s="101">
        <f t="shared" si="30"/>
        <v>4.0378999999999996</v>
      </c>
      <c r="E133" s="101">
        <f t="shared" si="30"/>
        <v>0.32382245500048157</v>
      </c>
      <c r="F133" s="94">
        <f t="shared" si="31"/>
        <v>4.0378999999999996</v>
      </c>
      <c r="G133" s="94">
        <f t="shared" si="31"/>
        <v>0.32382245500048157</v>
      </c>
      <c r="H133" s="94">
        <f t="shared" si="34"/>
        <v>16.304636409999997</v>
      </c>
      <c r="I133" s="94">
        <f t="shared" si="35"/>
        <v>65.836491359938975</v>
      </c>
      <c r="J133" s="94">
        <f t="shared" si="36"/>
        <v>265.84116846229756</v>
      </c>
      <c r="K133" s="94">
        <f t="shared" si="37"/>
        <v>1.3075626910464444</v>
      </c>
      <c r="L133" s="94">
        <f t="shared" si="38"/>
        <v>5.2798073901764377</v>
      </c>
      <c r="M133" s="94">
        <f t="shared" ca="1" si="32"/>
        <v>0.32826710409605264</v>
      </c>
      <c r="N133" s="94">
        <f t="shared" ca="1" si="39"/>
        <v>1.9754905582760765E-5</v>
      </c>
      <c r="O133" s="129">
        <f t="shared" ca="1" si="40"/>
        <v>552547433.57987309</v>
      </c>
      <c r="P133" s="94">
        <f t="shared" ca="1" si="41"/>
        <v>5840486076.2354193</v>
      </c>
      <c r="Q133" s="94">
        <f t="shared" ca="1" si="42"/>
        <v>561696316.87040091</v>
      </c>
      <c r="R133" s="10">
        <f t="shared" ca="1" si="33"/>
        <v>-4.4446490955710738E-3</v>
      </c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</row>
    <row r="134" spans="1:35" x14ac:dyDescent="0.2">
      <c r="A134" s="100">
        <v>40467</v>
      </c>
      <c r="B134" s="100">
        <v>0.32178157500311499</v>
      </c>
      <c r="C134" s="132">
        <v>1</v>
      </c>
      <c r="D134" s="101">
        <f t="shared" si="30"/>
        <v>4.0467000000000004</v>
      </c>
      <c r="E134" s="101">
        <f t="shared" si="30"/>
        <v>0.32178157500311499</v>
      </c>
      <c r="F134" s="94">
        <f t="shared" si="31"/>
        <v>4.0467000000000004</v>
      </c>
      <c r="G134" s="94">
        <f t="shared" si="31"/>
        <v>0.32178157500311499</v>
      </c>
      <c r="H134" s="94">
        <f t="shared" si="34"/>
        <v>16.375780890000005</v>
      </c>
      <c r="I134" s="94">
        <f t="shared" si="35"/>
        <v>66.267872527563028</v>
      </c>
      <c r="J134" s="94">
        <f t="shared" si="36"/>
        <v>268.16619975728935</v>
      </c>
      <c r="K134" s="94">
        <f t="shared" si="37"/>
        <v>1.3021534995651056</v>
      </c>
      <c r="L134" s="94">
        <f t="shared" si="38"/>
        <v>5.2694245666901134</v>
      </c>
      <c r="M134" s="94">
        <f t="shared" ca="1" si="32"/>
        <v>0.33045482685652483</v>
      </c>
      <c r="N134" s="94">
        <f t="shared" ca="1" si="39"/>
        <v>7.5225297712677155E-5</v>
      </c>
      <c r="O134" s="129">
        <f t="shared" ca="1" si="40"/>
        <v>595918006.95000577</v>
      </c>
      <c r="P134" s="94">
        <f t="shared" ca="1" si="41"/>
        <v>6149888511.2061329</v>
      </c>
      <c r="Q134" s="94">
        <f t="shared" ca="1" si="42"/>
        <v>585719257.1201514</v>
      </c>
      <c r="R134" s="10">
        <f t="shared" ca="1" si="33"/>
        <v>-8.6732518534098357E-3</v>
      </c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</row>
    <row r="135" spans="1:35" x14ac:dyDescent="0.2">
      <c r="A135" s="100">
        <v>40467</v>
      </c>
      <c r="B135" s="100">
        <v>0.32278157499968074</v>
      </c>
      <c r="C135" s="132">
        <v>1</v>
      </c>
      <c r="D135" s="101">
        <f t="shared" si="30"/>
        <v>4.0467000000000004</v>
      </c>
      <c r="E135" s="101">
        <f t="shared" si="30"/>
        <v>0.32278157499968074</v>
      </c>
      <c r="F135" s="94">
        <f t="shared" si="31"/>
        <v>4.0467000000000004</v>
      </c>
      <c r="G135" s="94">
        <f t="shared" si="31"/>
        <v>0.32278157499968074</v>
      </c>
      <c r="H135" s="94">
        <f t="shared" si="34"/>
        <v>16.375780890000005</v>
      </c>
      <c r="I135" s="94">
        <f t="shared" si="35"/>
        <v>66.267872527563028</v>
      </c>
      <c r="J135" s="94">
        <f t="shared" si="36"/>
        <v>268.16619975728935</v>
      </c>
      <c r="K135" s="94">
        <f t="shared" si="37"/>
        <v>1.3062001995512083</v>
      </c>
      <c r="L135" s="94">
        <f t="shared" si="38"/>
        <v>5.2858003475238746</v>
      </c>
      <c r="M135" s="94">
        <f t="shared" ca="1" si="32"/>
        <v>0.33045482685652483</v>
      </c>
      <c r="N135" s="94">
        <f t="shared" ca="1" si="39"/>
        <v>5.8878794058561242E-5</v>
      </c>
      <c r="O135" s="129">
        <f t="shared" ca="1" si="40"/>
        <v>595918006.95000577</v>
      </c>
      <c r="P135" s="94">
        <f t="shared" ca="1" si="41"/>
        <v>6149888511.2061329</v>
      </c>
      <c r="Q135" s="94">
        <f t="shared" ca="1" si="42"/>
        <v>585719257.1201514</v>
      </c>
      <c r="R135" s="10">
        <f t="shared" ca="1" si="33"/>
        <v>-7.6732518568440877E-3</v>
      </c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</row>
    <row r="136" spans="1:35" x14ac:dyDescent="0.2">
      <c r="A136" s="100">
        <v>40467</v>
      </c>
      <c r="B136" s="100">
        <v>0.32338157499907538</v>
      </c>
      <c r="C136" s="132">
        <v>1</v>
      </c>
      <c r="D136" s="101">
        <f t="shared" si="30"/>
        <v>4.0467000000000004</v>
      </c>
      <c r="E136" s="101">
        <f t="shared" si="30"/>
        <v>0.32338157499907538</v>
      </c>
      <c r="F136" s="94">
        <f t="shared" si="31"/>
        <v>4.0467000000000004</v>
      </c>
      <c r="G136" s="94">
        <f t="shared" si="31"/>
        <v>0.32338157499907538</v>
      </c>
      <c r="H136" s="94">
        <f t="shared" si="34"/>
        <v>16.375780890000005</v>
      </c>
      <c r="I136" s="94">
        <f t="shared" si="35"/>
        <v>66.267872527563028</v>
      </c>
      <c r="J136" s="94">
        <f t="shared" si="36"/>
        <v>268.16619975728935</v>
      </c>
      <c r="K136" s="94">
        <f t="shared" si="37"/>
        <v>1.3086282195487584</v>
      </c>
      <c r="L136" s="94">
        <f t="shared" si="38"/>
        <v>5.295625816047961</v>
      </c>
      <c r="M136" s="94">
        <f t="shared" ca="1" si="32"/>
        <v>0.33045482685652483</v>
      </c>
      <c r="N136" s="94">
        <f t="shared" ca="1" si="39"/>
        <v>5.0030891838912061E-5</v>
      </c>
      <c r="O136" s="129">
        <f t="shared" ca="1" si="40"/>
        <v>595918006.95000577</v>
      </c>
      <c r="P136" s="94">
        <f t="shared" ca="1" si="41"/>
        <v>6149888511.2061329</v>
      </c>
      <c r="Q136" s="94">
        <f t="shared" ca="1" si="42"/>
        <v>585719257.1201514</v>
      </c>
      <c r="R136" s="10">
        <f t="shared" ca="1" si="33"/>
        <v>-7.0732518574494474E-3</v>
      </c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</row>
    <row r="137" spans="1:35" x14ac:dyDescent="0.2">
      <c r="A137" s="100">
        <v>41135</v>
      </c>
      <c r="B137" s="100">
        <v>0.33812489499541698</v>
      </c>
      <c r="C137" s="132">
        <v>1</v>
      </c>
      <c r="D137" s="101">
        <f t="shared" si="30"/>
        <v>4.1135000000000002</v>
      </c>
      <c r="E137" s="101">
        <f t="shared" si="30"/>
        <v>0.33812489499541698</v>
      </c>
      <c r="F137" s="94">
        <f t="shared" si="31"/>
        <v>4.1135000000000002</v>
      </c>
      <c r="G137" s="94">
        <f t="shared" si="31"/>
        <v>0.33812489499541698</v>
      </c>
      <c r="H137" s="94">
        <f t="shared" si="34"/>
        <v>16.920882250000002</v>
      </c>
      <c r="I137" s="94">
        <f t="shared" si="35"/>
        <v>69.604049135375007</v>
      </c>
      <c r="J137" s="94">
        <f t="shared" si="36"/>
        <v>286.31625611836512</v>
      </c>
      <c r="K137" s="94">
        <f t="shared" si="37"/>
        <v>1.3908767555636479</v>
      </c>
      <c r="L137" s="94">
        <f t="shared" si="38"/>
        <v>5.721371534011066</v>
      </c>
      <c r="M137" s="94">
        <f t="shared" ca="1" si="32"/>
        <v>0.34721258782140713</v>
      </c>
      <c r="N137" s="94">
        <f t="shared" ca="1" si="39"/>
        <v>8.2586160899552767E-5</v>
      </c>
      <c r="O137" s="129">
        <f t="shared" ca="1" si="40"/>
        <v>994096737.28172946</v>
      </c>
      <c r="P137" s="94">
        <f t="shared" ca="1" si="41"/>
        <v>8824597415.3359852</v>
      </c>
      <c r="Q137" s="94">
        <f t="shared" ca="1" si="42"/>
        <v>788904281.71784568</v>
      </c>
      <c r="R137" s="10">
        <f t="shared" ca="1" si="33"/>
        <v>-9.0876928259901457E-3</v>
      </c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</row>
    <row r="138" spans="1:35" x14ac:dyDescent="0.2">
      <c r="A138" s="100">
        <v>41283</v>
      </c>
      <c r="B138" s="100">
        <v>0.33905341500212671</v>
      </c>
      <c r="C138" s="132">
        <v>1</v>
      </c>
      <c r="D138" s="101">
        <f t="shared" si="30"/>
        <v>4.1283000000000003</v>
      </c>
      <c r="E138" s="101">
        <f t="shared" si="30"/>
        <v>0.33905341500212671</v>
      </c>
      <c r="F138" s="94">
        <f t="shared" si="31"/>
        <v>4.1283000000000003</v>
      </c>
      <c r="G138" s="94">
        <f t="shared" si="31"/>
        <v>0.33905341500212671</v>
      </c>
      <c r="H138" s="94">
        <f t="shared" si="34"/>
        <v>17.042860890000004</v>
      </c>
      <c r="I138" s="94">
        <f t="shared" si="35"/>
        <v>70.35804261218702</v>
      </c>
      <c r="J138" s="94">
        <f t="shared" si="36"/>
        <v>290.45910731589169</v>
      </c>
      <c r="K138" s="94">
        <f t="shared" si="37"/>
        <v>1.3997142131532798</v>
      </c>
      <c r="L138" s="94">
        <f t="shared" si="38"/>
        <v>5.7784401861606858</v>
      </c>
      <c r="M138" s="94">
        <f t="shared" ca="1" si="32"/>
        <v>0.35096148498386254</v>
      </c>
      <c r="N138" s="94">
        <f t="shared" ca="1" si="39"/>
        <v>1.4180213068991785E-4</v>
      </c>
      <c r="O138" s="129">
        <f t="shared" ca="1" si="40"/>
        <v>1099947237.1273787</v>
      </c>
      <c r="P138" s="94">
        <f t="shared" ca="1" si="41"/>
        <v>9498694346.6601696</v>
      </c>
      <c r="Q138" s="94">
        <f t="shared" ca="1" si="42"/>
        <v>839101078.66627884</v>
      </c>
      <c r="R138" s="10">
        <f t="shared" ca="1" si="33"/>
        <v>-1.1908069981735825E-2</v>
      </c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</row>
    <row r="139" spans="1:35" x14ac:dyDescent="0.2">
      <c r="A139" s="100">
        <v>42070.5</v>
      </c>
      <c r="B139" s="100">
        <v>0.35425179000594653</v>
      </c>
      <c r="C139" s="100">
        <v>0.2</v>
      </c>
      <c r="D139" s="101">
        <f t="shared" si="30"/>
        <v>4.2070499999999997</v>
      </c>
      <c r="E139" s="101">
        <f t="shared" si="30"/>
        <v>0.35425179000594653</v>
      </c>
      <c r="F139" s="94">
        <f t="shared" si="31"/>
        <v>0.84140999999999999</v>
      </c>
      <c r="G139" s="94">
        <f t="shared" si="31"/>
        <v>7.0850358001189315E-2</v>
      </c>
      <c r="H139" s="94">
        <f t="shared" si="34"/>
        <v>3.5398539404999996</v>
      </c>
      <c r="I139" s="94">
        <f t="shared" si="35"/>
        <v>14.892342520380522</v>
      </c>
      <c r="J139" s="94">
        <f t="shared" si="36"/>
        <v>62.652829600366871</v>
      </c>
      <c r="K139" s="94">
        <f t="shared" si="37"/>
        <v>0.29807099862890346</v>
      </c>
      <c r="L139" s="94">
        <f t="shared" si="38"/>
        <v>1.2539995947817282</v>
      </c>
      <c r="M139" s="94">
        <f t="shared" ca="1" si="32"/>
        <v>0.37112937947388203</v>
      </c>
      <c r="N139" s="94">
        <f t="shared" ca="1" si="39"/>
        <v>5.6970605249633423E-5</v>
      </c>
      <c r="O139" s="129">
        <f t="shared" ca="1" si="40"/>
        <v>71342006.332693726</v>
      </c>
      <c r="P139" s="94">
        <f t="shared" ca="1" si="41"/>
        <v>544869629.52101874</v>
      </c>
      <c r="Q139" s="94">
        <f t="shared" ca="1" si="42"/>
        <v>45599660.580893852</v>
      </c>
      <c r="R139" s="10">
        <f t="shared" ca="1" si="33"/>
        <v>-1.6877589467935494E-2</v>
      </c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</row>
    <row r="140" spans="1:35" x14ac:dyDescent="0.2">
      <c r="A140" s="100">
        <v>42122.5</v>
      </c>
      <c r="B140" s="100">
        <v>0.35612127000058535</v>
      </c>
      <c r="C140" s="132">
        <v>1</v>
      </c>
      <c r="D140" s="101">
        <f t="shared" si="30"/>
        <v>4.21225</v>
      </c>
      <c r="E140" s="101">
        <f t="shared" si="30"/>
        <v>0.35612127000058535</v>
      </c>
      <c r="F140" s="94">
        <f t="shared" si="31"/>
        <v>4.21225</v>
      </c>
      <c r="G140" s="94">
        <f t="shared" si="31"/>
        <v>0.35612127000058535</v>
      </c>
      <c r="H140" s="94">
        <f t="shared" si="34"/>
        <v>17.7430500625</v>
      </c>
      <c r="I140" s="94">
        <f t="shared" si="35"/>
        <v>74.738162625765625</v>
      </c>
      <c r="J140" s="94">
        <f t="shared" si="36"/>
        <v>314.81582552038128</v>
      </c>
      <c r="K140" s="94">
        <f t="shared" si="37"/>
        <v>1.5000718195599656</v>
      </c>
      <c r="L140" s="94">
        <f t="shared" si="38"/>
        <v>6.3186775219414653</v>
      </c>
      <c r="M140" s="94">
        <f t="shared" ca="1" si="32"/>
        <v>0.37247414976115861</v>
      </c>
      <c r="N140" s="94">
        <f t="shared" ca="1" si="39"/>
        <v>2.6741667646376649E-4</v>
      </c>
      <c r="O140" s="129">
        <f t="shared" ca="1" si="40"/>
        <v>1836307835.1359055</v>
      </c>
      <c r="P140" s="94">
        <f t="shared" ca="1" si="41"/>
        <v>13927226362.250277</v>
      </c>
      <c r="Q140" s="94">
        <f t="shared" ca="1" si="42"/>
        <v>1161944411.8400035</v>
      </c>
      <c r="R140" s="10">
        <f t="shared" ca="1" si="33"/>
        <v>-1.6352879760573258E-2</v>
      </c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</row>
    <row r="141" spans="1:35" x14ac:dyDescent="0.2">
      <c r="A141" s="100">
        <v>42265</v>
      </c>
      <c r="B141" s="100">
        <v>0.36028859500220278</v>
      </c>
      <c r="C141" s="132">
        <v>1</v>
      </c>
      <c r="D141" s="101">
        <f t="shared" si="30"/>
        <v>4.2264999999999997</v>
      </c>
      <c r="E141" s="101">
        <f t="shared" si="30"/>
        <v>0.36028859500220278</v>
      </c>
      <c r="F141" s="94">
        <f t="shared" si="31"/>
        <v>4.2264999999999997</v>
      </c>
      <c r="G141" s="94">
        <f t="shared" si="31"/>
        <v>0.36028859500220278</v>
      </c>
      <c r="H141" s="94">
        <f t="shared" si="34"/>
        <v>17.863302249999997</v>
      </c>
      <c r="I141" s="94">
        <f t="shared" si="35"/>
        <v>75.499246959624983</v>
      </c>
      <c r="J141" s="94">
        <f t="shared" si="36"/>
        <v>319.09756727485495</v>
      </c>
      <c r="K141" s="94">
        <f t="shared" si="37"/>
        <v>1.5227597467768099</v>
      </c>
      <c r="L141" s="94">
        <f t="shared" si="38"/>
        <v>6.4359440697521864</v>
      </c>
      <c r="M141" s="94">
        <f t="shared" ca="1" si="32"/>
        <v>0.37616762247520619</v>
      </c>
      <c r="N141" s="94">
        <f t="shared" ca="1" si="39"/>
        <v>2.5214351348839685E-4</v>
      </c>
      <c r="O141" s="129">
        <f t="shared" ca="1" si="40"/>
        <v>1986034654.805975</v>
      </c>
      <c r="P141" s="94">
        <f t="shared" ca="1" si="41"/>
        <v>14786411389.965883</v>
      </c>
      <c r="Q141" s="94">
        <f t="shared" ca="1" si="42"/>
        <v>1223479813.9382327</v>
      </c>
      <c r="R141" s="10">
        <f t="shared" ca="1" si="33"/>
        <v>-1.5879027473003404E-2</v>
      </c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</row>
    <row r="142" spans="1:35" x14ac:dyDescent="0.2">
      <c r="A142" s="100">
        <v>43199</v>
      </c>
      <c r="B142" s="100">
        <v>0.37384425500204088</v>
      </c>
      <c r="C142" s="132">
        <v>1</v>
      </c>
      <c r="D142" s="101">
        <f t="shared" si="30"/>
        <v>4.3198999999999996</v>
      </c>
      <c r="E142" s="101">
        <f t="shared" si="30"/>
        <v>0.37384425500204088</v>
      </c>
      <c r="F142" s="94">
        <f t="shared" si="31"/>
        <v>4.3198999999999996</v>
      </c>
      <c r="G142" s="94">
        <f t="shared" si="31"/>
        <v>0.37384425500204088</v>
      </c>
      <c r="H142" s="94">
        <f t="shared" si="34"/>
        <v>18.661536009999995</v>
      </c>
      <c r="I142" s="94">
        <f t="shared" si="35"/>
        <v>80.615969409598975</v>
      </c>
      <c r="J142" s="94">
        <f t="shared" si="36"/>
        <v>348.25292625252661</v>
      </c>
      <c r="K142" s="94">
        <f t="shared" si="37"/>
        <v>1.6149697971833163</v>
      </c>
      <c r="L142" s="94">
        <f t="shared" si="38"/>
        <v>6.9765080268522075</v>
      </c>
      <c r="M142" s="94">
        <f t="shared" ca="1" si="32"/>
        <v>0.40067661637778207</v>
      </c>
      <c r="N142" s="94">
        <f t="shared" ca="1" si="39"/>
        <v>7.1997561699836752E-4</v>
      </c>
      <c r="O142" s="129">
        <f t="shared" ca="1" si="40"/>
        <v>3167841433.6117635</v>
      </c>
      <c r="P142" s="94">
        <f t="shared" ca="1" si="41"/>
        <v>21257358339.342209</v>
      </c>
      <c r="Q142" s="94">
        <f t="shared" ca="1" si="42"/>
        <v>1678965942.2792108</v>
      </c>
      <c r="R142" s="10">
        <f t="shared" ca="1" si="33"/>
        <v>-2.6832361375741187E-2</v>
      </c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</row>
    <row r="143" spans="1:35" x14ac:dyDescent="0.2">
      <c r="A143" s="100"/>
      <c r="B143" s="100"/>
      <c r="C143" s="131"/>
      <c r="D143" s="101">
        <f t="shared" si="30"/>
        <v>0</v>
      </c>
      <c r="E143" s="101">
        <f t="shared" si="30"/>
        <v>0</v>
      </c>
      <c r="F143" s="94">
        <f t="shared" si="31"/>
        <v>0</v>
      </c>
      <c r="G143" s="94">
        <f t="shared" si="31"/>
        <v>0</v>
      </c>
      <c r="H143" s="94">
        <f t="shared" si="34"/>
        <v>0</v>
      </c>
      <c r="I143" s="94">
        <f t="shared" si="35"/>
        <v>0</v>
      </c>
      <c r="J143" s="94">
        <f t="shared" si="36"/>
        <v>0</v>
      </c>
      <c r="K143" s="94">
        <f t="shared" si="37"/>
        <v>0</v>
      </c>
      <c r="L143" s="94">
        <f t="shared" si="38"/>
        <v>0</v>
      </c>
      <c r="M143" s="94">
        <f t="shared" ca="1" si="32"/>
        <v>-0.18713609455393893</v>
      </c>
      <c r="N143" s="94">
        <f t="shared" ca="1" si="39"/>
        <v>0</v>
      </c>
      <c r="O143" s="129">
        <f t="shared" ca="1" si="40"/>
        <v>0</v>
      </c>
      <c r="P143" s="94">
        <f t="shared" ca="1" si="41"/>
        <v>0</v>
      </c>
      <c r="Q143" s="94">
        <f t="shared" ca="1" si="42"/>
        <v>0</v>
      </c>
      <c r="R143" s="10">
        <f t="shared" ca="1" si="33"/>
        <v>0.18713609455393893</v>
      </c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</row>
    <row r="144" spans="1:35" x14ac:dyDescent="0.2">
      <c r="A144" s="100"/>
      <c r="B144" s="100"/>
      <c r="C144" s="131"/>
      <c r="D144" s="101">
        <f t="shared" si="30"/>
        <v>0</v>
      </c>
      <c r="E144" s="101">
        <f t="shared" si="30"/>
        <v>0</v>
      </c>
      <c r="F144" s="94">
        <f t="shared" si="31"/>
        <v>0</v>
      </c>
      <c r="G144" s="94">
        <f t="shared" si="31"/>
        <v>0</v>
      </c>
      <c r="H144" s="94">
        <f t="shared" si="34"/>
        <v>0</v>
      </c>
      <c r="I144" s="94">
        <f t="shared" si="35"/>
        <v>0</v>
      </c>
      <c r="J144" s="94">
        <f t="shared" si="36"/>
        <v>0</v>
      </c>
      <c r="K144" s="94">
        <f t="shared" si="37"/>
        <v>0</v>
      </c>
      <c r="L144" s="94">
        <f t="shared" si="38"/>
        <v>0</v>
      </c>
      <c r="M144" s="94">
        <f t="shared" ca="1" si="32"/>
        <v>-0.18713609455393893</v>
      </c>
      <c r="N144" s="94">
        <f t="shared" ca="1" si="39"/>
        <v>0</v>
      </c>
      <c r="O144" s="129">
        <f t="shared" ca="1" si="40"/>
        <v>0</v>
      </c>
      <c r="P144" s="94">
        <f t="shared" ca="1" si="41"/>
        <v>0</v>
      </c>
      <c r="Q144" s="94">
        <f t="shared" ca="1" si="42"/>
        <v>0</v>
      </c>
      <c r="R144" s="10">
        <f t="shared" ca="1" si="33"/>
        <v>0.18713609455393893</v>
      </c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</row>
    <row r="145" spans="1:35" x14ac:dyDescent="0.2">
      <c r="A145" s="100"/>
      <c r="B145" s="100"/>
      <c r="C145" s="100"/>
      <c r="D145" s="101">
        <f t="shared" si="30"/>
        <v>0</v>
      </c>
      <c r="E145" s="101">
        <f t="shared" si="30"/>
        <v>0</v>
      </c>
      <c r="F145" s="94">
        <f t="shared" si="31"/>
        <v>0</v>
      </c>
      <c r="G145" s="94">
        <f t="shared" si="31"/>
        <v>0</v>
      </c>
      <c r="H145" s="94">
        <f t="shared" si="34"/>
        <v>0</v>
      </c>
      <c r="I145" s="94">
        <f t="shared" si="35"/>
        <v>0</v>
      </c>
      <c r="J145" s="94">
        <f t="shared" si="36"/>
        <v>0</v>
      </c>
      <c r="K145" s="94">
        <f t="shared" si="37"/>
        <v>0</v>
      </c>
      <c r="L145" s="94">
        <f t="shared" si="38"/>
        <v>0</v>
      </c>
      <c r="M145" s="94">
        <f t="shared" ca="1" si="32"/>
        <v>-0.18713609455393893</v>
      </c>
      <c r="N145" s="94">
        <f t="shared" ca="1" si="39"/>
        <v>0</v>
      </c>
      <c r="O145" s="129">
        <f t="shared" ca="1" si="40"/>
        <v>0</v>
      </c>
      <c r="P145" s="94">
        <f t="shared" ca="1" si="41"/>
        <v>0</v>
      </c>
      <c r="Q145" s="94">
        <f t="shared" ca="1" si="42"/>
        <v>0</v>
      </c>
      <c r="R145" s="10">
        <f t="shared" ca="1" si="33"/>
        <v>0.18713609455393893</v>
      </c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</row>
    <row r="146" spans="1:35" x14ac:dyDescent="0.2">
      <c r="A146" s="100"/>
      <c r="B146" s="100"/>
      <c r="C146" s="100"/>
      <c r="D146" s="101">
        <f t="shared" si="30"/>
        <v>0</v>
      </c>
      <c r="E146" s="101">
        <f t="shared" si="30"/>
        <v>0</v>
      </c>
      <c r="F146" s="94">
        <f t="shared" si="31"/>
        <v>0</v>
      </c>
      <c r="G146" s="94">
        <f t="shared" si="31"/>
        <v>0</v>
      </c>
      <c r="H146" s="94">
        <f t="shared" si="34"/>
        <v>0</v>
      </c>
      <c r="I146" s="94">
        <f t="shared" si="35"/>
        <v>0</v>
      </c>
      <c r="J146" s="94">
        <f t="shared" si="36"/>
        <v>0</v>
      </c>
      <c r="K146" s="94">
        <f t="shared" si="37"/>
        <v>0</v>
      </c>
      <c r="L146" s="94">
        <f t="shared" si="38"/>
        <v>0</v>
      </c>
      <c r="M146" s="94">
        <f t="shared" ca="1" si="32"/>
        <v>-0.18713609455393893</v>
      </c>
      <c r="N146" s="94">
        <f t="shared" ca="1" si="39"/>
        <v>0</v>
      </c>
      <c r="O146" s="129">
        <f t="shared" ca="1" si="40"/>
        <v>0</v>
      </c>
      <c r="P146" s="94">
        <f t="shared" ca="1" si="41"/>
        <v>0</v>
      </c>
      <c r="Q146" s="94">
        <f t="shared" ca="1" si="42"/>
        <v>0</v>
      </c>
      <c r="R146" s="10">
        <f t="shared" ca="1" si="33"/>
        <v>0.18713609455393893</v>
      </c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</row>
    <row r="147" spans="1:35" x14ac:dyDescent="0.2">
      <c r="A147" s="100"/>
      <c r="B147" s="100"/>
      <c r="C147" s="100"/>
      <c r="D147" s="101">
        <f t="shared" si="30"/>
        <v>0</v>
      </c>
      <c r="E147" s="101">
        <f t="shared" si="30"/>
        <v>0</v>
      </c>
      <c r="F147" s="94">
        <f t="shared" si="31"/>
        <v>0</v>
      </c>
      <c r="G147" s="94">
        <f t="shared" si="31"/>
        <v>0</v>
      </c>
      <c r="H147" s="94">
        <f t="shared" si="34"/>
        <v>0</v>
      </c>
      <c r="I147" s="94">
        <f t="shared" si="35"/>
        <v>0</v>
      </c>
      <c r="J147" s="94">
        <f t="shared" si="36"/>
        <v>0</v>
      </c>
      <c r="K147" s="94">
        <f t="shared" si="37"/>
        <v>0</v>
      </c>
      <c r="L147" s="94">
        <f t="shared" si="38"/>
        <v>0</v>
      </c>
      <c r="M147" s="94">
        <f t="shared" ca="1" si="32"/>
        <v>-0.18713609455393893</v>
      </c>
      <c r="N147" s="94">
        <f t="shared" ca="1" si="39"/>
        <v>0</v>
      </c>
      <c r="O147" s="129">
        <f t="shared" ca="1" si="40"/>
        <v>0</v>
      </c>
      <c r="P147" s="94">
        <f t="shared" ca="1" si="41"/>
        <v>0</v>
      </c>
      <c r="Q147" s="94">
        <f t="shared" ca="1" si="42"/>
        <v>0</v>
      </c>
      <c r="R147" s="10">
        <f t="shared" ca="1" si="33"/>
        <v>0.18713609455393893</v>
      </c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</row>
    <row r="148" spans="1:35" x14ac:dyDescent="0.2">
      <c r="A148" s="100"/>
      <c r="B148" s="100"/>
      <c r="C148" s="100"/>
      <c r="D148" s="101">
        <f t="shared" si="30"/>
        <v>0</v>
      </c>
      <c r="E148" s="101">
        <f t="shared" si="30"/>
        <v>0</v>
      </c>
      <c r="F148" s="94">
        <f t="shared" si="31"/>
        <v>0</v>
      </c>
      <c r="G148" s="94">
        <f t="shared" si="31"/>
        <v>0</v>
      </c>
      <c r="H148" s="94">
        <f t="shared" si="34"/>
        <v>0</v>
      </c>
      <c r="I148" s="94">
        <f t="shared" si="35"/>
        <v>0</v>
      </c>
      <c r="J148" s="94">
        <f t="shared" si="36"/>
        <v>0</v>
      </c>
      <c r="K148" s="94">
        <f t="shared" si="37"/>
        <v>0</v>
      </c>
      <c r="L148" s="94">
        <f t="shared" si="38"/>
        <v>0</v>
      </c>
      <c r="M148" s="94">
        <f t="shared" ca="1" si="32"/>
        <v>-0.18713609455393893</v>
      </c>
      <c r="N148" s="94">
        <f t="shared" ca="1" si="39"/>
        <v>0</v>
      </c>
      <c r="O148" s="129">
        <f t="shared" ca="1" si="40"/>
        <v>0</v>
      </c>
      <c r="P148" s="94">
        <f t="shared" ca="1" si="41"/>
        <v>0</v>
      </c>
      <c r="Q148" s="94">
        <f t="shared" ca="1" si="42"/>
        <v>0</v>
      </c>
      <c r="R148" s="10">
        <f t="shared" ca="1" si="33"/>
        <v>0.18713609455393893</v>
      </c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</row>
    <row r="149" spans="1:35" x14ac:dyDescent="0.2">
      <c r="A149" s="100"/>
      <c r="B149" s="100"/>
      <c r="C149" s="100"/>
      <c r="D149" s="101">
        <f t="shared" si="30"/>
        <v>0</v>
      </c>
      <c r="E149" s="101">
        <f t="shared" si="30"/>
        <v>0</v>
      </c>
      <c r="F149" s="94">
        <f t="shared" si="31"/>
        <v>0</v>
      </c>
      <c r="G149" s="94">
        <f t="shared" si="31"/>
        <v>0</v>
      </c>
      <c r="H149" s="94">
        <f t="shared" si="34"/>
        <v>0</v>
      </c>
      <c r="I149" s="94">
        <f t="shared" si="35"/>
        <v>0</v>
      </c>
      <c r="J149" s="94">
        <f t="shared" si="36"/>
        <v>0</v>
      </c>
      <c r="K149" s="94">
        <f t="shared" si="37"/>
        <v>0</v>
      </c>
      <c r="L149" s="94">
        <f t="shared" si="38"/>
        <v>0</v>
      </c>
      <c r="M149" s="94">
        <f t="shared" ca="1" si="32"/>
        <v>-0.18713609455393893</v>
      </c>
      <c r="N149" s="94">
        <f t="shared" ca="1" si="39"/>
        <v>0</v>
      </c>
      <c r="O149" s="129">
        <f t="shared" ca="1" si="40"/>
        <v>0</v>
      </c>
      <c r="P149" s="94">
        <f t="shared" ca="1" si="41"/>
        <v>0</v>
      </c>
      <c r="Q149" s="94">
        <f t="shared" ca="1" si="42"/>
        <v>0</v>
      </c>
      <c r="R149" s="10">
        <f t="shared" ca="1" si="33"/>
        <v>0.18713609455393893</v>
      </c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</row>
    <row r="150" spans="1:35" x14ac:dyDescent="0.2">
      <c r="A150" s="100"/>
      <c r="B150" s="100"/>
      <c r="C150" s="100"/>
      <c r="D150" s="101">
        <f t="shared" si="30"/>
        <v>0</v>
      </c>
      <c r="E150" s="101">
        <f t="shared" si="30"/>
        <v>0</v>
      </c>
      <c r="F150" s="94">
        <f t="shared" si="31"/>
        <v>0</v>
      </c>
      <c r="G150" s="94">
        <f t="shared" si="31"/>
        <v>0</v>
      </c>
      <c r="H150" s="94">
        <f t="shared" si="34"/>
        <v>0</v>
      </c>
      <c r="I150" s="94">
        <f t="shared" si="35"/>
        <v>0</v>
      </c>
      <c r="J150" s="94">
        <f t="shared" si="36"/>
        <v>0</v>
      </c>
      <c r="K150" s="94">
        <f t="shared" si="37"/>
        <v>0</v>
      </c>
      <c r="L150" s="94">
        <f t="shared" si="38"/>
        <v>0</v>
      </c>
      <c r="M150" s="94">
        <f t="shared" ca="1" si="32"/>
        <v>-0.18713609455393893</v>
      </c>
      <c r="N150" s="94">
        <f t="shared" ca="1" si="39"/>
        <v>0</v>
      </c>
      <c r="O150" s="129">
        <f t="shared" ca="1" si="40"/>
        <v>0</v>
      </c>
      <c r="P150" s="94">
        <f t="shared" ca="1" si="41"/>
        <v>0</v>
      </c>
      <c r="Q150" s="94">
        <f t="shared" ca="1" si="42"/>
        <v>0</v>
      </c>
      <c r="R150" s="10">
        <f t="shared" ca="1" si="33"/>
        <v>0.18713609455393893</v>
      </c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</row>
    <row r="151" spans="1:35" x14ac:dyDescent="0.2">
      <c r="A151" s="100"/>
      <c r="B151" s="100"/>
      <c r="C151" s="100"/>
      <c r="D151" s="101">
        <f t="shared" si="30"/>
        <v>0</v>
      </c>
      <c r="E151" s="101">
        <f t="shared" si="30"/>
        <v>0</v>
      </c>
      <c r="F151" s="94">
        <f t="shared" si="31"/>
        <v>0</v>
      </c>
      <c r="G151" s="94">
        <f t="shared" si="31"/>
        <v>0</v>
      </c>
      <c r="H151" s="94">
        <f t="shared" si="34"/>
        <v>0</v>
      </c>
      <c r="I151" s="94">
        <f t="shared" si="35"/>
        <v>0</v>
      </c>
      <c r="J151" s="94">
        <f t="shared" si="36"/>
        <v>0</v>
      </c>
      <c r="K151" s="94">
        <f t="shared" si="37"/>
        <v>0</v>
      </c>
      <c r="L151" s="94">
        <f t="shared" si="38"/>
        <v>0</v>
      </c>
      <c r="M151" s="94">
        <f t="shared" ca="1" si="32"/>
        <v>-0.18713609455393893</v>
      </c>
      <c r="N151" s="94">
        <f t="shared" ca="1" si="39"/>
        <v>0</v>
      </c>
      <c r="O151" s="129">
        <f t="shared" ca="1" si="40"/>
        <v>0</v>
      </c>
      <c r="P151" s="94">
        <f t="shared" ca="1" si="41"/>
        <v>0</v>
      </c>
      <c r="Q151" s="94">
        <f t="shared" ca="1" si="42"/>
        <v>0</v>
      </c>
      <c r="R151" s="10">
        <f t="shared" ca="1" si="33"/>
        <v>0.18713609455393893</v>
      </c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</row>
    <row r="152" spans="1:35" x14ac:dyDescent="0.2">
      <c r="A152" s="100"/>
      <c r="B152" s="100"/>
      <c r="C152" s="100"/>
      <c r="D152" s="101">
        <f t="shared" si="30"/>
        <v>0</v>
      </c>
      <c r="E152" s="101">
        <f t="shared" si="30"/>
        <v>0</v>
      </c>
      <c r="F152" s="94">
        <f t="shared" si="31"/>
        <v>0</v>
      </c>
      <c r="G152" s="94">
        <f t="shared" si="31"/>
        <v>0</v>
      </c>
      <c r="H152" s="94">
        <f t="shared" si="34"/>
        <v>0</v>
      </c>
      <c r="I152" s="94">
        <f t="shared" si="35"/>
        <v>0</v>
      </c>
      <c r="J152" s="94">
        <f t="shared" si="36"/>
        <v>0</v>
      </c>
      <c r="K152" s="94">
        <f t="shared" si="37"/>
        <v>0</v>
      </c>
      <c r="L152" s="94">
        <f t="shared" si="38"/>
        <v>0</v>
      </c>
      <c r="M152" s="94">
        <f t="shared" ca="1" si="32"/>
        <v>-0.18713609455393893</v>
      </c>
      <c r="N152" s="94">
        <f t="shared" ca="1" si="39"/>
        <v>0</v>
      </c>
      <c r="O152" s="129">
        <f t="shared" ca="1" si="40"/>
        <v>0</v>
      </c>
      <c r="P152" s="94">
        <f t="shared" ca="1" si="41"/>
        <v>0</v>
      </c>
      <c r="Q152" s="94">
        <f t="shared" ca="1" si="42"/>
        <v>0</v>
      </c>
      <c r="R152" s="10">
        <f t="shared" ca="1" si="33"/>
        <v>0.18713609455393893</v>
      </c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</row>
    <row r="153" spans="1:35" x14ac:dyDescent="0.2">
      <c r="A153" s="100"/>
      <c r="B153" s="100"/>
      <c r="C153" s="100"/>
      <c r="D153" s="101">
        <f t="shared" si="30"/>
        <v>0</v>
      </c>
      <c r="E153" s="101">
        <f t="shared" si="30"/>
        <v>0</v>
      </c>
      <c r="F153" s="94">
        <f t="shared" si="31"/>
        <v>0</v>
      </c>
      <c r="G153" s="94">
        <f t="shared" si="31"/>
        <v>0</v>
      </c>
      <c r="H153" s="94">
        <f t="shared" si="34"/>
        <v>0</v>
      </c>
      <c r="I153" s="94">
        <f t="shared" si="35"/>
        <v>0</v>
      </c>
      <c r="J153" s="94">
        <f t="shared" si="36"/>
        <v>0</v>
      </c>
      <c r="K153" s="94">
        <f t="shared" si="37"/>
        <v>0</v>
      </c>
      <c r="L153" s="94">
        <f t="shared" si="38"/>
        <v>0</v>
      </c>
      <c r="M153" s="94">
        <f t="shared" ca="1" si="32"/>
        <v>-0.18713609455393893</v>
      </c>
      <c r="N153" s="94">
        <f t="shared" ca="1" si="39"/>
        <v>0</v>
      </c>
      <c r="O153" s="129">
        <f t="shared" ca="1" si="40"/>
        <v>0</v>
      </c>
      <c r="P153" s="94">
        <f t="shared" ca="1" si="41"/>
        <v>0</v>
      </c>
      <c r="Q153" s="94">
        <f t="shared" ca="1" si="42"/>
        <v>0</v>
      </c>
      <c r="R153" s="10">
        <f t="shared" ca="1" si="33"/>
        <v>0.18713609455393893</v>
      </c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</row>
    <row r="154" spans="1:35" x14ac:dyDescent="0.2">
      <c r="A154" s="100"/>
      <c r="B154" s="100"/>
      <c r="C154" s="100"/>
      <c r="D154" s="101">
        <f t="shared" si="30"/>
        <v>0</v>
      </c>
      <c r="E154" s="101">
        <f t="shared" si="30"/>
        <v>0</v>
      </c>
      <c r="F154" s="94">
        <f t="shared" si="31"/>
        <v>0</v>
      </c>
      <c r="G154" s="94">
        <f t="shared" si="31"/>
        <v>0</v>
      </c>
      <c r="H154" s="94">
        <f t="shared" si="34"/>
        <v>0</v>
      </c>
      <c r="I154" s="94">
        <f t="shared" si="35"/>
        <v>0</v>
      </c>
      <c r="J154" s="94">
        <f t="shared" si="36"/>
        <v>0</v>
      </c>
      <c r="K154" s="94">
        <f t="shared" si="37"/>
        <v>0</v>
      </c>
      <c r="L154" s="94">
        <f t="shared" si="38"/>
        <v>0</v>
      </c>
      <c r="M154" s="94">
        <f t="shared" ca="1" si="32"/>
        <v>-0.18713609455393893</v>
      </c>
      <c r="N154" s="94">
        <f t="shared" ca="1" si="39"/>
        <v>0</v>
      </c>
      <c r="O154" s="129">
        <f t="shared" ca="1" si="40"/>
        <v>0</v>
      </c>
      <c r="P154" s="94">
        <f t="shared" ca="1" si="41"/>
        <v>0</v>
      </c>
      <c r="Q154" s="94">
        <f t="shared" ca="1" si="42"/>
        <v>0</v>
      </c>
      <c r="R154" s="10">
        <f t="shared" ca="1" si="33"/>
        <v>0.18713609455393893</v>
      </c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</row>
    <row r="155" spans="1:35" x14ac:dyDescent="0.2">
      <c r="A155" s="100"/>
      <c r="B155" s="100"/>
      <c r="C155" s="100"/>
      <c r="D155" s="101">
        <f t="shared" si="30"/>
        <v>0</v>
      </c>
      <c r="E155" s="101">
        <f t="shared" si="30"/>
        <v>0</v>
      </c>
      <c r="F155" s="94">
        <f t="shared" si="31"/>
        <v>0</v>
      </c>
      <c r="G155" s="94">
        <f t="shared" si="31"/>
        <v>0</v>
      </c>
      <c r="H155" s="94">
        <f t="shared" si="34"/>
        <v>0</v>
      </c>
      <c r="I155" s="94">
        <f t="shared" si="35"/>
        <v>0</v>
      </c>
      <c r="J155" s="94">
        <f t="shared" si="36"/>
        <v>0</v>
      </c>
      <c r="K155" s="94">
        <f t="shared" si="37"/>
        <v>0</v>
      </c>
      <c r="L155" s="94">
        <f t="shared" si="38"/>
        <v>0</v>
      </c>
      <c r="M155" s="94">
        <f t="shared" ca="1" si="32"/>
        <v>-0.18713609455393893</v>
      </c>
      <c r="N155" s="94">
        <f t="shared" ca="1" si="39"/>
        <v>0</v>
      </c>
      <c r="O155" s="129">
        <f t="shared" ca="1" si="40"/>
        <v>0</v>
      </c>
      <c r="P155" s="94">
        <f t="shared" ca="1" si="41"/>
        <v>0</v>
      </c>
      <c r="Q155" s="94">
        <f t="shared" ca="1" si="42"/>
        <v>0</v>
      </c>
      <c r="R155" s="10">
        <f t="shared" ca="1" si="33"/>
        <v>0.18713609455393893</v>
      </c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</row>
    <row r="156" spans="1:35" x14ac:dyDescent="0.2">
      <c r="A156" s="100"/>
      <c r="B156" s="100"/>
      <c r="C156" s="100"/>
      <c r="D156" s="101">
        <f t="shared" si="30"/>
        <v>0</v>
      </c>
      <c r="E156" s="101">
        <f t="shared" si="30"/>
        <v>0</v>
      </c>
      <c r="F156" s="94">
        <f t="shared" si="31"/>
        <v>0</v>
      </c>
      <c r="G156" s="94">
        <f t="shared" si="31"/>
        <v>0</v>
      </c>
      <c r="H156" s="94">
        <f t="shared" si="34"/>
        <v>0</v>
      </c>
      <c r="I156" s="94">
        <f t="shared" si="35"/>
        <v>0</v>
      </c>
      <c r="J156" s="94">
        <f t="shared" si="36"/>
        <v>0</v>
      </c>
      <c r="K156" s="94">
        <f t="shared" si="37"/>
        <v>0</v>
      </c>
      <c r="L156" s="94">
        <f t="shared" si="38"/>
        <v>0</v>
      </c>
      <c r="M156" s="94">
        <f t="shared" ca="1" si="32"/>
        <v>-0.18713609455393893</v>
      </c>
      <c r="N156" s="94">
        <f t="shared" ca="1" si="39"/>
        <v>0</v>
      </c>
      <c r="O156" s="129">
        <f t="shared" ca="1" si="40"/>
        <v>0</v>
      </c>
      <c r="P156" s="94">
        <f t="shared" ca="1" si="41"/>
        <v>0</v>
      </c>
      <c r="Q156" s="94">
        <f t="shared" ca="1" si="42"/>
        <v>0</v>
      </c>
      <c r="R156" s="10">
        <f t="shared" ca="1" si="33"/>
        <v>0.18713609455393893</v>
      </c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</row>
    <row r="157" spans="1:35" x14ac:dyDescent="0.2">
      <c r="A157" s="100"/>
      <c r="B157" s="100"/>
      <c r="C157" s="100"/>
      <c r="D157" s="101">
        <f t="shared" si="30"/>
        <v>0</v>
      </c>
      <c r="E157" s="101">
        <f t="shared" si="30"/>
        <v>0</v>
      </c>
      <c r="F157" s="94">
        <f t="shared" si="31"/>
        <v>0</v>
      </c>
      <c r="G157" s="94">
        <f t="shared" si="31"/>
        <v>0</v>
      </c>
      <c r="H157" s="94">
        <f t="shared" si="34"/>
        <v>0</v>
      </c>
      <c r="I157" s="94">
        <f t="shared" si="35"/>
        <v>0</v>
      </c>
      <c r="J157" s="94">
        <f t="shared" si="36"/>
        <v>0</v>
      </c>
      <c r="K157" s="94">
        <f t="shared" si="37"/>
        <v>0</v>
      </c>
      <c r="L157" s="94">
        <f t="shared" si="38"/>
        <v>0</v>
      </c>
      <c r="M157" s="94">
        <f t="shared" ca="1" si="32"/>
        <v>-0.18713609455393893</v>
      </c>
      <c r="N157" s="94">
        <f t="shared" ca="1" si="39"/>
        <v>0</v>
      </c>
      <c r="O157" s="129">
        <f t="shared" ca="1" si="40"/>
        <v>0</v>
      </c>
      <c r="P157" s="94">
        <f t="shared" ca="1" si="41"/>
        <v>0</v>
      </c>
      <c r="Q157" s="94">
        <f t="shared" ca="1" si="42"/>
        <v>0</v>
      </c>
      <c r="R157" s="10">
        <f t="shared" ca="1" si="33"/>
        <v>0.18713609455393893</v>
      </c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</row>
    <row r="158" spans="1:35" x14ac:dyDescent="0.2">
      <c r="A158" s="100"/>
      <c r="B158" s="100"/>
      <c r="C158" s="100"/>
      <c r="D158" s="101">
        <f t="shared" si="30"/>
        <v>0</v>
      </c>
      <c r="E158" s="101">
        <f t="shared" si="30"/>
        <v>0</v>
      </c>
      <c r="F158" s="94">
        <f t="shared" si="31"/>
        <v>0</v>
      </c>
      <c r="G158" s="94">
        <f t="shared" si="31"/>
        <v>0</v>
      </c>
      <c r="H158" s="94">
        <f t="shared" si="34"/>
        <v>0</v>
      </c>
      <c r="I158" s="94">
        <f t="shared" si="35"/>
        <v>0</v>
      </c>
      <c r="J158" s="94">
        <f t="shared" si="36"/>
        <v>0</v>
      </c>
      <c r="K158" s="94">
        <f t="shared" si="37"/>
        <v>0</v>
      </c>
      <c r="L158" s="94">
        <f t="shared" si="38"/>
        <v>0</v>
      </c>
      <c r="M158" s="94">
        <f t="shared" ca="1" si="32"/>
        <v>-0.18713609455393893</v>
      </c>
      <c r="N158" s="94">
        <f t="shared" ca="1" si="39"/>
        <v>0</v>
      </c>
      <c r="O158" s="129">
        <f t="shared" ca="1" si="40"/>
        <v>0</v>
      </c>
      <c r="P158" s="94">
        <f t="shared" ca="1" si="41"/>
        <v>0</v>
      </c>
      <c r="Q158" s="94">
        <f t="shared" ca="1" si="42"/>
        <v>0</v>
      </c>
      <c r="R158" s="10">
        <f t="shared" ca="1" si="33"/>
        <v>0.18713609455393893</v>
      </c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</row>
    <row r="159" spans="1:35" x14ac:dyDescent="0.2">
      <c r="A159" s="100"/>
      <c r="B159" s="100"/>
      <c r="C159" s="100"/>
      <c r="D159" s="101">
        <f t="shared" si="30"/>
        <v>0</v>
      </c>
      <c r="E159" s="101">
        <f t="shared" si="30"/>
        <v>0</v>
      </c>
      <c r="F159" s="94">
        <f t="shared" si="31"/>
        <v>0</v>
      </c>
      <c r="G159" s="94">
        <f t="shared" si="31"/>
        <v>0</v>
      </c>
      <c r="H159" s="94">
        <f t="shared" si="34"/>
        <v>0</v>
      </c>
      <c r="I159" s="94">
        <f t="shared" si="35"/>
        <v>0</v>
      </c>
      <c r="J159" s="94">
        <f t="shared" si="36"/>
        <v>0</v>
      </c>
      <c r="K159" s="94">
        <f t="shared" si="37"/>
        <v>0</v>
      </c>
      <c r="L159" s="94">
        <f t="shared" si="38"/>
        <v>0</v>
      </c>
      <c r="M159" s="94">
        <f t="shared" ca="1" si="32"/>
        <v>-0.18713609455393893</v>
      </c>
      <c r="N159" s="94">
        <f t="shared" ca="1" si="39"/>
        <v>0</v>
      </c>
      <c r="O159" s="129">
        <f t="shared" ca="1" si="40"/>
        <v>0</v>
      </c>
      <c r="P159" s="94">
        <f t="shared" ca="1" si="41"/>
        <v>0</v>
      </c>
      <c r="Q159" s="94">
        <f t="shared" ca="1" si="42"/>
        <v>0</v>
      </c>
      <c r="R159" s="10">
        <f t="shared" ca="1" si="33"/>
        <v>0.18713609455393893</v>
      </c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</row>
    <row r="160" spans="1:35" x14ac:dyDescent="0.2">
      <c r="A160" s="100"/>
      <c r="B160" s="100"/>
      <c r="C160" s="100"/>
      <c r="D160" s="101">
        <f t="shared" si="30"/>
        <v>0</v>
      </c>
      <c r="E160" s="101">
        <f t="shared" si="30"/>
        <v>0</v>
      </c>
      <c r="F160" s="94">
        <f t="shared" si="31"/>
        <v>0</v>
      </c>
      <c r="G160" s="94">
        <f t="shared" si="31"/>
        <v>0</v>
      </c>
      <c r="H160" s="94">
        <f t="shared" si="34"/>
        <v>0</v>
      </c>
      <c r="I160" s="94">
        <f t="shared" si="35"/>
        <v>0</v>
      </c>
      <c r="J160" s="94">
        <f t="shared" si="36"/>
        <v>0</v>
      </c>
      <c r="K160" s="94">
        <f t="shared" si="37"/>
        <v>0</v>
      </c>
      <c r="L160" s="94">
        <f t="shared" si="38"/>
        <v>0</v>
      </c>
      <c r="M160" s="94">
        <f t="shared" ca="1" si="32"/>
        <v>-0.18713609455393893</v>
      </c>
      <c r="N160" s="94">
        <f t="shared" ca="1" si="39"/>
        <v>0</v>
      </c>
      <c r="O160" s="129">
        <f t="shared" ca="1" si="40"/>
        <v>0</v>
      </c>
      <c r="P160" s="94">
        <f t="shared" ca="1" si="41"/>
        <v>0</v>
      </c>
      <c r="Q160" s="94">
        <f t="shared" ca="1" si="42"/>
        <v>0</v>
      </c>
      <c r="R160" s="10">
        <f t="shared" ca="1" si="33"/>
        <v>0.18713609455393893</v>
      </c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</row>
    <row r="161" spans="1:35" x14ac:dyDescent="0.2">
      <c r="A161" s="100"/>
      <c r="B161" s="100"/>
      <c r="C161" s="100"/>
      <c r="D161" s="101">
        <f t="shared" si="30"/>
        <v>0</v>
      </c>
      <c r="E161" s="101">
        <f t="shared" si="30"/>
        <v>0</v>
      </c>
      <c r="F161" s="94">
        <f t="shared" si="31"/>
        <v>0</v>
      </c>
      <c r="G161" s="94">
        <f t="shared" si="31"/>
        <v>0</v>
      </c>
      <c r="H161" s="94">
        <f t="shared" si="34"/>
        <v>0</v>
      </c>
      <c r="I161" s="94">
        <f t="shared" si="35"/>
        <v>0</v>
      </c>
      <c r="J161" s="94">
        <f t="shared" si="36"/>
        <v>0</v>
      </c>
      <c r="K161" s="94">
        <f t="shared" si="37"/>
        <v>0</v>
      </c>
      <c r="L161" s="94">
        <f t="shared" si="38"/>
        <v>0</v>
      </c>
      <c r="M161" s="94">
        <f t="shared" ca="1" si="32"/>
        <v>-0.18713609455393893</v>
      </c>
      <c r="N161" s="94">
        <f t="shared" ca="1" si="39"/>
        <v>0</v>
      </c>
      <c r="O161" s="129">
        <f t="shared" ca="1" si="40"/>
        <v>0</v>
      </c>
      <c r="P161" s="94">
        <f t="shared" ca="1" si="41"/>
        <v>0</v>
      </c>
      <c r="Q161" s="94">
        <f t="shared" ca="1" si="42"/>
        <v>0</v>
      </c>
      <c r="R161" s="10">
        <f t="shared" ca="1" si="33"/>
        <v>0.18713609455393893</v>
      </c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</row>
    <row r="162" spans="1:35" x14ac:dyDescent="0.2">
      <c r="A162" s="100"/>
      <c r="B162" s="100"/>
      <c r="C162" s="100"/>
      <c r="D162" s="101">
        <f t="shared" si="30"/>
        <v>0</v>
      </c>
      <c r="E162" s="101">
        <f t="shared" si="30"/>
        <v>0</v>
      </c>
      <c r="F162" s="94">
        <f t="shared" si="31"/>
        <v>0</v>
      </c>
      <c r="G162" s="94">
        <f t="shared" si="31"/>
        <v>0</v>
      </c>
      <c r="H162" s="94">
        <f t="shared" si="34"/>
        <v>0</v>
      </c>
      <c r="I162" s="94">
        <f t="shared" si="35"/>
        <v>0</v>
      </c>
      <c r="J162" s="94">
        <f t="shared" si="36"/>
        <v>0</v>
      </c>
      <c r="K162" s="94">
        <f t="shared" si="37"/>
        <v>0</v>
      </c>
      <c r="L162" s="94">
        <f t="shared" si="38"/>
        <v>0</v>
      </c>
      <c r="M162" s="94">
        <f t="shared" ca="1" si="32"/>
        <v>-0.18713609455393893</v>
      </c>
      <c r="N162" s="94">
        <f t="shared" ca="1" si="39"/>
        <v>0</v>
      </c>
      <c r="O162" s="129">
        <f t="shared" ca="1" si="40"/>
        <v>0</v>
      </c>
      <c r="P162" s="94">
        <f t="shared" ca="1" si="41"/>
        <v>0</v>
      </c>
      <c r="Q162" s="94">
        <f t="shared" ca="1" si="42"/>
        <v>0</v>
      </c>
      <c r="R162" s="10">
        <f t="shared" ca="1" si="33"/>
        <v>0.18713609455393893</v>
      </c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</row>
    <row r="163" spans="1:35" x14ac:dyDescent="0.2">
      <c r="A163" s="100"/>
      <c r="B163" s="100"/>
      <c r="C163" s="100"/>
      <c r="D163" s="101">
        <f t="shared" si="30"/>
        <v>0</v>
      </c>
      <c r="E163" s="101">
        <f t="shared" si="30"/>
        <v>0</v>
      </c>
      <c r="F163" s="94">
        <f t="shared" si="31"/>
        <v>0</v>
      </c>
      <c r="G163" s="94">
        <f t="shared" si="31"/>
        <v>0</v>
      </c>
      <c r="H163" s="94">
        <f t="shared" si="34"/>
        <v>0</v>
      </c>
      <c r="I163" s="94">
        <f t="shared" si="35"/>
        <v>0</v>
      </c>
      <c r="J163" s="94">
        <f t="shared" si="36"/>
        <v>0</v>
      </c>
      <c r="K163" s="94">
        <f t="shared" si="37"/>
        <v>0</v>
      </c>
      <c r="L163" s="94">
        <f t="shared" si="38"/>
        <v>0</v>
      </c>
      <c r="M163" s="94">
        <f t="shared" ca="1" si="32"/>
        <v>-0.18713609455393893</v>
      </c>
      <c r="N163" s="94">
        <f t="shared" ca="1" si="39"/>
        <v>0</v>
      </c>
      <c r="O163" s="129">
        <f t="shared" ca="1" si="40"/>
        <v>0</v>
      </c>
      <c r="P163" s="94">
        <f t="shared" ca="1" si="41"/>
        <v>0</v>
      </c>
      <c r="Q163" s="94">
        <f t="shared" ca="1" si="42"/>
        <v>0</v>
      </c>
      <c r="R163" s="10">
        <f t="shared" ca="1" si="33"/>
        <v>0.18713609455393893</v>
      </c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</row>
    <row r="164" spans="1:35" x14ac:dyDescent="0.2">
      <c r="A164" s="100"/>
      <c r="B164" s="100"/>
      <c r="C164" s="100"/>
      <c r="D164" s="101">
        <f t="shared" si="30"/>
        <v>0</v>
      </c>
      <c r="E164" s="101">
        <f t="shared" si="30"/>
        <v>0</v>
      </c>
      <c r="F164" s="94">
        <f t="shared" si="31"/>
        <v>0</v>
      </c>
      <c r="G164" s="94">
        <f t="shared" si="31"/>
        <v>0</v>
      </c>
      <c r="H164" s="94">
        <f t="shared" si="34"/>
        <v>0</v>
      </c>
      <c r="I164" s="94">
        <f t="shared" si="35"/>
        <v>0</v>
      </c>
      <c r="J164" s="94">
        <f t="shared" si="36"/>
        <v>0</v>
      </c>
      <c r="K164" s="94">
        <f t="shared" si="37"/>
        <v>0</v>
      </c>
      <c r="L164" s="94">
        <f t="shared" si="38"/>
        <v>0</v>
      </c>
      <c r="M164" s="94">
        <f t="shared" ca="1" si="32"/>
        <v>-0.18713609455393893</v>
      </c>
      <c r="N164" s="94">
        <f t="shared" ca="1" si="39"/>
        <v>0</v>
      </c>
      <c r="O164" s="129">
        <f t="shared" ca="1" si="40"/>
        <v>0</v>
      </c>
      <c r="P164" s="94">
        <f t="shared" ca="1" si="41"/>
        <v>0</v>
      </c>
      <c r="Q164" s="94">
        <f t="shared" ca="1" si="42"/>
        <v>0</v>
      </c>
      <c r="R164" s="10">
        <f t="shared" ca="1" si="33"/>
        <v>0.18713609455393893</v>
      </c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</row>
    <row r="165" spans="1:35" x14ac:dyDescent="0.2">
      <c r="A165" s="100"/>
      <c r="B165" s="100"/>
      <c r="C165" s="100"/>
      <c r="D165" s="101">
        <f t="shared" si="30"/>
        <v>0</v>
      </c>
      <c r="E165" s="101">
        <f t="shared" si="30"/>
        <v>0</v>
      </c>
      <c r="F165" s="94">
        <f t="shared" si="31"/>
        <v>0</v>
      </c>
      <c r="G165" s="94">
        <f t="shared" si="31"/>
        <v>0</v>
      </c>
      <c r="H165" s="94">
        <f t="shared" si="34"/>
        <v>0</v>
      </c>
      <c r="I165" s="94">
        <f t="shared" si="35"/>
        <v>0</v>
      </c>
      <c r="J165" s="94">
        <f t="shared" si="36"/>
        <v>0</v>
      </c>
      <c r="K165" s="94">
        <f t="shared" si="37"/>
        <v>0</v>
      </c>
      <c r="L165" s="94">
        <f t="shared" si="38"/>
        <v>0</v>
      </c>
      <c r="M165" s="94">
        <f t="shared" ca="1" si="32"/>
        <v>-0.18713609455393893</v>
      </c>
      <c r="N165" s="94">
        <f t="shared" ca="1" si="39"/>
        <v>0</v>
      </c>
      <c r="O165" s="129">
        <f t="shared" ca="1" si="40"/>
        <v>0</v>
      </c>
      <c r="P165" s="94">
        <f t="shared" ca="1" si="41"/>
        <v>0</v>
      </c>
      <c r="Q165" s="94">
        <f t="shared" ca="1" si="42"/>
        <v>0</v>
      </c>
      <c r="R165" s="10">
        <f t="shared" ca="1" si="33"/>
        <v>0.18713609455393893</v>
      </c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</row>
    <row r="166" spans="1:35" x14ac:dyDescent="0.2">
      <c r="A166" s="100"/>
      <c r="B166" s="100"/>
      <c r="C166" s="100"/>
      <c r="D166" s="101">
        <f t="shared" si="30"/>
        <v>0</v>
      </c>
      <c r="E166" s="101">
        <f t="shared" si="30"/>
        <v>0</v>
      </c>
      <c r="F166" s="94">
        <f t="shared" si="31"/>
        <v>0</v>
      </c>
      <c r="G166" s="94">
        <f t="shared" si="31"/>
        <v>0</v>
      </c>
      <c r="H166" s="94">
        <f t="shared" si="34"/>
        <v>0</v>
      </c>
      <c r="I166" s="94">
        <f t="shared" si="35"/>
        <v>0</v>
      </c>
      <c r="J166" s="94">
        <f t="shared" si="36"/>
        <v>0</v>
      </c>
      <c r="K166" s="94">
        <f t="shared" si="37"/>
        <v>0</v>
      </c>
      <c r="L166" s="94">
        <f t="shared" si="38"/>
        <v>0</v>
      </c>
      <c r="M166" s="94">
        <f t="shared" ca="1" si="32"/>
        <v>-0.18713609455393893</v>
      </c>
      <c r="N166" s="94">
        <f t="shared" ca="1" si="39"/>
        <v>0</v>
      </c>
      <c r="O166" s="129">
        <f t="shared" ca="1" si="40"/>
        <v>0</v>
      </c>
      <c r="P166" s="94">
        <f t="shared" ca="1" si="41"/>
        <v>0</v>
      </c>
      <c r="Q166" s="94">
        <f t="shared" ca="1" si="42"/>
        <v>0</v>
      </c>
      <c r="R166" s="10">
        <f t="shared" ca="1" si="33"/>
        <v>0.18713609455393893</v>
      </c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</row>
    <row r="167" spans="1:35" x14ac:dyDescent="0.2">
      <c r="A167" s="100"/>
      <c r="B167" s="100"/>
      <c r="C167" s="100"/>
      <c r="D167" s="101">
        <f t="shared" si="30"/>
        <v>0</v>
      </c>
      <c r="E167" s="101">
        <f t="shared" si="30"/>
        <v>0</v>
      </c>
      <c r="F167" s="94">
        <f t="shared" si="31"/>
        <v>0</v>
      </c>
      <c r="G167" s="94">
        <f t="shared" si="31"/>
        <v>0</v>
      </c>
      <c r="H167" s="94">
        <f t="shared" si="34"/>
        <v>0</v>
      </c>
      <c r="I167" s="94">
        <f t="shared" si="35"/>
        <v>0</v>
      </c>
      <c r="J167" s="94">
        <f t="shared" si="36"/>
        <v>0</v>
      </c>
      <c r="K167" s="94">
        <f t="shared" si="37"/>
        <v>0</v>
      </c>
      <c r="L167" s="94">
        <f t="shared" si="38"/>
        <v>0</v>
      </c>
      <c r="M167" s="94">
        <f t="shared" ca="1" si="32"/>
        <v>-0.18713609455393893</v>
      </c>
      <c r="N167" s="94">
        <f t="shared" ca="1" si="39"/>
        <v>0</v>
      </c>
      <c r="O167" s="129">
        <f t="shared" ca="1" si="40"/>
        <v>0</v>
      </c>
      <c r="P167" s="94">
        <f t="shared" ca="1" si="41"/>
        <v>0</v>
      </c>
      <c r="Q167" s="94">
        <f t="shared" ca="1" si="42"/>
        <v>0</v>
      </c>
      <c r="R167" s="10">
        <f t="shared" ca="1" si="33"/>
        <v>0.18713609455393893</v>
      </c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</row>
    <row r="168" spans="1:35" x14ac:dyDescent="0.2">
      <c r="A168" s="100"/>
      <c r="B168" s="100"/>
      <c r="C168" s="100"/>
      <c r="D168" s="101">
        <f t="shared" si="30"/>
        <v>0</v>
      </c>
      <c r="E168" s="101">
        <f t="shared" si="30"/>
        <v>0</v>
      </c>
      <c r="F168" s="94">
        <f t="shared" si="31"/>
        <v>0</v>
      </c>
      <c r="G168" s="94">
        <f t="shared" si="31"/>
        <v>0</v>
      </c>
      <c r="H168" s="94">
        <f t="shared" si="34"/>
        <v>0</v>
      </c>
      <c r="I168" s="94">
        <f t="shared" si="35"/>
        <v>0</v>
      </c>
      <c r="J168" s="94">
        <f t="shared" si="36"/>
        <v>0</v>
      </c>
      <c r="K168" s="94">
        <f t="shared" si="37"/>
        <v>0</v>
      </c>
      <c r="L168" s="94">
        <f t="shared" si="38"/>
        <v>0</v>
      </c>
      <c r="M168" s="94">
        <f t="shared" ca="1" si="32"/>
        <v>-0.18713609455393893</v>
      </c>
      <c r="N168" s="94">
        <f t="shared" ca="1" si="39"/>
        <v>0</v>
      </c>
      <c r="O168" s="129">
        <f t="shared" ca="1" si="40"/>
        <v>0</v>
      </c>
      <c r="P168" s="94">
        <f t="shared" ca="1" si="41"/>
        <v>0</v>
      </c>
      <c r="Q168" s="94">
        <f t="shared" ca="1" si="42"/>
        <v>0</v>
      </c>
      <c r="R168" s="10">
        <f t="shared" ca="1" si="33"/>
        <v>0.18713609455393893</v>
      </c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</row>
    <row r="169" spans="1:35" x14ac:dyDescent="0.2">
      <c r="A169" s="100"/>
      <c r="B169" s="100"/>
      <c r="C169" s="100"/>
      <c r="D169" s="101">
        <f t="shared" si="30"/>
        <v>0</v>
      </c>
      <c r="E169" s="101">
        <f t="shared" si="30"/>
        <v>0</v>
      </c>
      <c r="F169" s="94">
        <f t="shared" si="31"/>
        <v>0</v>
      </c>
      <c r="G169" s="94">
        <f t="shared" si="31"/>
        <v>0</v>
      </c>
      <c r="H169" s="94">
        <f t="shared" si="34"/>
        <v>0</v>
      </c>
      <c r="I169" s="94">
        <f t="shared" si="35"/>
        <v>0</v>
      </c>
      <c r="J169" s="94">
        <f t="shared" si="36"/>
        <v>0</v>
      </c>
      <c r="K169" s="94">
        <f t="shared" si="37"/>
        <v>0</v>
      </c>
      <c r="L169" s="94">
        <f t="shared" si="38"/>
        <v>0</v>
      </c>
      <c r="M169" s="94">
        <f t="shared" ca="1" si="32"/>
        <v>-0.18713609455393893</v>
      </c>
      <c r="N169" s="94">
        <f t="shared" ca="1" si="39"/>
        <v>0</v>
      </c>
      <c r="O169" s="129">
        <f t="shared" ca="1" si="40"/>
        <v>0</v>
      </c>
      <c r="P169" s="94">
        <f t="shared" ca="1" si="41"/>
        <v>0</v>
      </c>
      <c r="Q169" s="94">
        <f t="shared" ca="1" si="42"/>
        <v>0</v>
      </c>
      <c r="R169" s="10">
        <f t="shared" ca="1" si="33"/>
        <v>0.18713609455393893</v>
      </c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</row>
    <row r="170" spans="1:35" x14ac:dyDescent="0.2">
      <c r="A170" s="100"/>
      <c r="B170" s="100"/>
      <c r="C170" s="100"/>
      <c r="D170" s="101">
        <f t="shared" si="30"/>
        <v>0</v>
      </c>
      <c r="E170" s="101">
        <f t="shared" si="30"/>
        <v>0</v>
      </c>
      <c r="F170" s="94">
        <f t="shared" si="31"/>
        <v>0</v>
      </c>
      <c r="G170" s="94">
        <f t="shared" si="31"/>
        <v>0</v>
      </c>
      <c r="H170" s="94">
        <f t="shared" si="34"/>
        <v>0</v>
      </c>
      <c r="I170" s="94">
        <f t="shared" si="35"/>
        <v>0</v>
      </c>
      <c r="J170" s="94">
        <f t="shared" si="36"/>
        <v>0</v>
      </c>
      <c r="K170" s="94">
        <f t="shared" si="37"/>
        <v>0</v>
      </c>
      <c r="L170" s="94">
        <f t="shared" si="38"/>
        <v>0</v>
      </c>
      <c r="M170" s="94">
        <f t="shared" ca="1" si="32"/>
        <v>-0.18713609455393893</v>
      </c>
      <c r="N170" s="94">
        <f t="shared" ca="1" si="39"/>
        <v>0</v>
      </c>
      <c r="O170" s="129">
        <f t="shared" ca="1" si="40"/>
        <v>0</v>
      </c>
      <c r="P170" s="94">
        <f t="shared" ca="1" si="41"/>
        <v>0</v>
      </c>
      <c r="Q170" s="94">
        <f t="shared" ca="1" si="42"/>
        <v>0</v>
      </c>
      <c r="R170" s="10">
        <f t="shared" ca="1" si="33"/>
        <v>0.18713609455393893</v>
      </c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</row>
    <row r="171" spans="1:35" x14ac:dyDescent="0.2">
      <c r="A171" s="100"/>
      <c r="B171" s="100"/>
      <c r="C171" s="100"/>
      <c r="D171" s="101">
        <f t="shared" si="30"/>
        <v>0</v>
      </c>
      <c r="E171" s="101">
        <f t="shared" si="30"/>
        <v>0</v>
      </c>
      <c r="F171" s="94">
        <f t="shared" si="31"/>
        <v>0</v>
      </c>
      <c r="G171" s="94">
        <f t="shared" si="31"/>
        <v>0</v>
      </c>
      <c r="H171" s="94">
        <f t="shared" si="34"/>
        <v>0</v>
      </c>
      <c r="I171" s="94">
        <f t="shared" si="35"/>
        <v>0</v>
      </c>
      <c r="J171" s="94">
        <f t="shared" si="36"/>
        <v>0</v>
      </c>
      <c r="K171" s="94">
        <f t="shared" si="37"/>
        <v>0</v>
      </c>
      <c r="L171" s="94">
        <f t="shared" si="38"/>
        <v>0</v>
      </c>
      <c r="M171" s="94">
        <f t="shared" ca="1" si="32"/>
        <v>-0.18713609455393893</v>
      </c>
      <c r="N171" s="94">
        <f t="shared" ca="1" si="39"/>
        <v>0</v>
      </c>
      <c r="O171" s="129">
        <f t="shared" ca="1" si="40"/>
        <v>0</v>
      </c>
      <c r="P171" s="94">
        <f t="shared" ca="1" si="41"/>
        <v>0</v>
      </c>
      <c r="Q171" s="94">
        <f t="shared" ca="1" si="42"/>
        <v>0</v>
      </c>
      <c r="R171" s="10">
        <f t="shared" ca="1" si="33"/>
        <v>0.18713609455393893</v>
      </c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</row>
    <row r="172" spans="1:35" x14ac:dyDescent="0.2">
      <c r="A172" s="100"/>
      <c r="B172" s="100"/>
      <c r="C172" s="100"/>
      <c r="D172" s="101">
        <f t="shared" si="30"/>
        <v>0</v>
      </c>
      <c r="E172" s="101">
        <f t="shared" si="30"/>
        <v>0</v>
      </c>
      <c r="F172" s="94">
        <f t="shared" si="31"/>
        <v>0</v>
      </c>
      <c r="G172" s="94">
        <f t="shared" si="31"/>
        <v>0</v>
      </c>
      <c r="H172" s="94">
        <f t="shared" si="34"/>
        <v>0</v>
      </c>
      <c r="I172" s="94">
        <f t="shared" si="35"/>
        <v>0</v>
      </c>
      <c r="J172" s="94">
        <f t="shared" si="36"/>
        <v>0</v>
      </c>
      <c r="K172" s="94">
        <f t="shared" si="37"/>
        <v>0</v>
      </c>
      <c r="L172" s="94">
        <f t="shared" si="38"/>
        <v>0</v>
      </c>
      <c r="M172" s="94">
        <f t="shared" ca="1" si="32"/>
        <v>-0.18713609455393893</v>
      </c>
      <c r="N172" s="94">
        <f t="shared" ca="1" si="39"/>
        <v>0</v>
      </c>
      <c r="O172" s="129">
        <f t="shared" ca="1" si="40"/>
        <v>0</v>
      </c>
      <c r="P172" s="94">
        <f t="shared" ca="1" si="41"/>
        <v>0</v>
      </c>
      <c r="Q172" s="94">
        <f t="shared" ca="1" si="42"/>
        <v>0</v>
      </c>
      <c r="R172" s="10">
        <f t="shared" ca="1" si="33"/>
        <v>0.18713609455393893</v>
      </c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</row>
    <row r="173" spans="1:35" x14ac:dyDescent="0.2">
      <c r="A173" s="100"/>
      <c r="B173" s="100"/>
      <c r="C173" s="100"/>
      <c r="D173" s="101">
        <f t="shared" si="30"/>
        <v>0</v>
      </c>
      <c r="E173" s="101">
        <f t="shared" si="30"/>
        <v>0</v>
      </c>
      <c r="F173" s="94">
        <f t="shared" si="31"/>
        <v>0</v>
      </c>
      <c r="G173" s="94">
        <f t="shared" si="31"/>
        <v>0</v>
      </c>
      <c r="H173" s="94">
        <f t="shared" si="34"/>
        <v>0</v>
      </c>
      <c r="I173" s="94">
        <f t="shared" si="35"/>
        <v>0</v>
      </c>
      <c r="J173" s="94">
        <f t="shared" si="36"/>
        <v>0</v>
      </c>
      <c r="K173" s="94">
        <f t="shared" si="37"/>
        <v>0</v>
      </c>
      <c r="L173" s="94">
        <f t="shared" si="38"/>
        <v>0</v>
      </c>
      <c r="M173" s="94">
        <f t="shared" ca="1" si="32"/>
        <v>-0.18713609455393893</v>
      </c>
      <c r="N173" s="94">
        <f t="shared" ca="1" si="39"/>
        <v>0</v>
      </c>
      <c r="O173" s="129">
        <f t="shared" ca="1" si="40"/>
        <v>0</v>
      </c>
      <c r="P173" s="94">
        <f t="shared" ca="1" si="41"/>
        <v>0</v>
      </c>
      <c r="Q173" s="94">
        <f t="shared" ca="1" si="42"/>
        <v>0</v>
      </c>
      <c r="R173" s="10">
        <f t="shared" ca="1" si="33"/>
        <v>0.18713609455393893</v>
      </c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</row>
    <row r="174" spans="1:35" x14ac:dyDescent="0.2">
      <c r="A174" s="100"/>
      <c r="B174" s="100"/>
      <c r="C174" s="100"/>
      <c r="D174" s="101">
        <f t="shared" si="30"/>
        <v>0</v>
      </c>
      <c r="E174" s="101">
        <f t="shared" si="30"/>
        <v>0</v>
      </c>
      <c r="F174" s="94">
        <f t="shared" si="31"/>
        <v>0</v>
      </c>
      <c r="G174" s="94">
        <f t="shared" si="31"/>
        <v>0</v>
      </c>
      <c r="H174" s="94">
        <f t="shared" si="34"/>
        <v>0</v>
      </c>
      <c r="I174" s="94">
        <f t="shared" si="35"/>
        <v>0</v>
      </c>
      <c r="J174" s="94">
        <f t="shared" si="36"/>
        <v>0</v>
      </c>
      <c r="K174" s="94">
        <f t="shared" si="37"/>
        <v>0</v>
      </c>
      <c r="L174" s="94">
        <f t="shared" si="38"/>
        <v>0</v>
      </c>
      <c r="M174" s="94">
        <f t="shared" ca="1" si="32"/>
        <v>-0.18713609455393893</v>
      </c>
      <c r="N174" s="94">
        <f t="shared" ca="1" si="39"/>
        <v>0</v>
      </c>
      <c r="O174" s="129">
        <f t="shared" ca="1" si="40"/>
        <v>0</v>
      </c>
      <c r="P174" s="94">
        <f t="shared" ca="1" si="41"/>
        <v>0</v>
      </c>
      <c r="Q174" s="94">
        <f t="shared" ca="1" si="42"/>
        <v>0</v>
      </c>
      <c r="R174" s="10">
        <f t="shared" ca="1" si="33"/>
        <v>0.18713609455393893</v>
      </c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</row>
    <row r="175" spans="1:35" x14ac:dyDescent="0.2">
      <c r="A175" s="100"/>
      <c r="B175" s="100"/>
      <c r="C175" s="100"/>
      <c r="D175" s="101">
        <f t="shared" si="30"/>
        <v>0</v>
      </c>
      <c r="E175" s="101">
        <f t="shared" si="30"/>
        <v>0</v>
      </c>
      <c r="F175" s="94">
        <f t="shared" si="31"/>
        <v>0</v>
      </c>
      <c r="G175" s="94">
        <f t="shared" si="31"/>
        <v>0</v>
      </c>
      <c r="H175" s="94">
        <f t="shared" si="34"/>
        <v>0</v>
      </c>
      <c r="I175" s="94">
        <f t="shared" si="35"/>
        <v>0</v>
      </c>
      <c r="J175" s="94">
        <f t="shared" si="36"/>
        <v>0</v>
      </c>
      <c r="K175" s="94">
        <f t="shared" si="37"/>
        <v>0</v>
      </c>
      <c r="L175" s="94">
        <f t="shared" si="38"/>
        <v>0</v>
      </c>
      <c r="M175" s="94">
        <f t="shared" ca="1" si="32"/>
        <v>-0.18713609455393893</v>
      </c>
      <c r="N175" s="94">
        <f t="shared" ca="1" si="39"/>
        <v>0</v>
      </c>
      <c r="O175" s="129">
        <f t="shared" ca="1" si="40"/>
        <v>0</v>
      </c>
      <c r="P175" s="94">
        <f t="shared" ca="1" si="41"/>
        <v>0</v>
      </c>
      <c r="Q175" s="94">
        <f t="shared" ca="1" si="42"/>
        <v>0</v>
      </c>
      <c r="R175" s="10">
        <f t="shared" ca="1" si="33"/>
        <v>0.18713609455393893</v>
      </c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</row>
    <row r="176" spans="1:35" x14ac:dyDescent="0.2">
      <c r="A176" s="100"/>
      <c r="B176" s="100"/>
      <c r="C176" s="100"/>
      <c r="D176" s="101">
        <f t="shared" si="30"/>
        <v>0</v>
      </c>
      <c r="E176" s="101">
        <f t="shared" si="30"/>
        <v>0</v>
      </c>
      <c r="F176" s="94">
        <f t="shared" si="31"/>
        <v>0</v>
      </c>
      <c r="G176" s="94">
        <f t="shared" si="31"/>
        <v>0</v>
      </c>
      <c r="H176" s="94">
        <f t="shared" si="34"/>
        <v>0</v>
      </c>
      <c r="I176" s="94">
        <f t="shared" si="35"/>
        <v>0</v>
      </c>
      <c r="J176" s="94">
        <f t="shared" si="36"/>
        <v>0</v>
      </c>
      <c r="K176" s="94">
        <f t="shared" si="37"/>
        <v>0</v>
      </c>
      <c r="L176" s="94">
        <f t="shared" si="38"/>
        <v>0</v>
      </c>
      <c r="M176" s="94">
        <f t="shared" ca="1" si="32"/>
        <v>-0.18713609455393893</v>
      </c>
      <c r="N176" s="94">
        <f t="shared" ca="1" si="39"/>
        <v>0</v>
      </c>
      <c r="O176" s="129">
        <f t="shared" ca="1" si="40"/>
        <v>0</v>
      </c>
      <c r="P176" s="94">
        <f t="shared" ca="1" si="41"/>
        <v>0</v>
      </c>
      <c r="Q176" s="94">
        <f t="shared" ca="1" si="42"/>
        <v>0</v>
      </c>
      <c r="R176" s="10">
        <f t="shared" ca="1" si="33"/>
        <v>0.18713609455393893</v>
      </c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</row>
    <row r="177" spans="1:35" x14ac:dyDescent="0.2">
      <c r="A177" s="100"/>
      <c r="B177" s="100"/>
      <c r="C177" s="100"/>
      <c r="D177" s="101">
        <f t="shared" si="30"/>
        <v>0</v>
      </c>
      <c r="E177" s="101">
        <f t="shared" si="30"/>
        <v>0</v>
      </c>
      <c r="F177" s="94">
        <f t="shared" si="31"/>
        <v>0</v>
      </c>
      <c r="G177" s="94">
        <f t="shared" si="31"/>
        <v>0</v>
      </c>
      <c r="H177" s="94">
        <f t="shared" si="34"/>
        <v>0</v>
      </c>
      <c r="I177" s="94">
        <f t="shared" si="35"/>
        <v>0</v>
      </c>
      <c r="J177" s="94">
        <f t="shared" si="36"/>
        <v>0</v>
      </c>
      <c r="K177" s="94">
        <f t="shared" si="37"/>
        <v>0</v>
      </c>
      <c r="L177" s="94">
        <f t="shared" si="38"/>
        <v>0</v>
      </c>
      <c r="M177" s="94">
        <f t="shared" ca="1" si="32"/>
        <v>-0.18713609455393893</v>
      </c>
      <c r="N177" s="94">
        <f t="shared" ca="1" si="39"/>
        <v>0</v>
      </c>
      <c r="O177" s="129">
        <f t="shared" ca="1" si="40"/>
        <v>0</v>
      </c>
      <c r="P177" s="94">
        <f t="shared" ca="1" si="41"/>
        <v>0</v>
      </c>
      <c r="Q177" s="94">
        <f t="shared" ca="1" si="42"/>
        <v>0</v>
      </c>
      <c r="R177" s="10">
        <f t="shared" ca="1" si="33"/>
        <v>0.18713609455393893</v>
      </c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</row>
    <row r="178" spans="1:35" x14ac:dyDescent="0.2">
      <c r="A178" s="100"/>
      <c r="B178" s="100"/>
      <c r="C178" s="100"/>
      <c r="D178" s="101">
        <f t="shared" si="30"/>
        <v>0</v>
      </c>
      <c r="E178" s="101">
        <f t="shared" si="30"/>
        <v>0</v>
      </c>
      <c r="F178" s="94">
        <f t="shared" si="31"/>
        <v>0</v>
      </c>
      <c r="G178" s="94">
        <f t="shared" si="31"/>
        <v>0</v>
      </c>
      <c r="H178" s="94">
        <f t="shared" si="34"/>
        <v>0</v>
      </c>
      <c r="I178" s="94">
        <f t="shared" si="35"/>
        <v>0</v>
      </c>
      <c r="J178" s="94">
        <f t="shared" si="36"/>
        <v>0</v>
      </c>
      <c r="K178" s="94">
        <f t="shared" si="37"/>
        <v>0</v>
      </c>
      <c r="L178" s="94">
        <f t="shared" si="38"/>
        <v>0</v>
      </c>
      <c r="M178" s="94">
        <f t="shared" ca="1" si="32"/>
        <v>-0.18713609455393893</v>
      </c>
      <c r="N178" s="94">
        <f t="shared" ca="1" si="39"/>
        <v>0</v>
      </c>
      <c r="O178" s="129">
        <f t="shared" ca="1" si="40"/>
        <v>0</v>
      </c>
      <c r="P178" s="94">
        <f t="shared" ca="1" si="41"/>
        <v>0</v>
      </c>
      <c r="Q178" s="94">
        <f t="shared" ca="1" si="42"/>
        <v>0</v>
      </c>
      <c r="R178" s="10">
        <f t="shared" ca="1" si="33"/>
        <v>0.18713609455393893</v>
      </c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</row>
    <row r="179" spans="1:35" x14ac:dyDescent="0.2">
      <c r="A179" s="100"/>
      <c r="B179" s="100"/>
      <c r="C179" s="100"/>
      <c r="D179" s="101">
        <f t="shared" ref="D179:E242" si="43">A179/A$18</f>
        <v>0</v>
      </c>
      <c r="E179" s="101">
        <f t="shared" si="43"/>
        <v>0</v>
      </c>
      <c r="F179" s="94">
        <f t="shared" ref="F179:G242" si="44">$C179*D179</f>
        <v>0</v>
      </c>
      <c r="G179" s="94">
        <f t="shared" si="44"/>
        <v>0</v>
      </c>
      <c r="H179" s="94">
        <f t="shared" si="34"/>
        <v>0</v>
      </c>
      <c r="I179" s="94">
        <f t="shared" si="35"/>
        <v>0</v>
      </c>
      <c r="J179" s="94">
        <f t="shared" si="36"/>
        <v>0</v>
      </c>
      <c r="K179" s="94">
        <f t="shared" si="37"/>
        <v>0</v>
      </c>
      <c r="L179" s="94">
        <f t="shared" si="38"/>
        <v>0</v>
      </c>
      <c r="M179" s="94">
        <f t="shared" ca="1" si="32"/>
        <v>-0.18713609455393893</v>
      </c>
      <c r="N179" s="94">
        <f t="shared" ca="1" si="39"/>
        <v>0</v>
      </c>
      <c r="O179" s="129">
        <f t="shared" ca="1" si="40"/>
        <v>0</v>
      </c>
      <c r="P179" s="94">
        <f t="shared" ca="1" si="41"/>
        <v>0</v>
      </c>
      <c r="Q179" s="94">
        <f t="shared" ca="1" si="42"/>
        <v>0</v>
      </c>
      <c r="R179" s="10">
        <f t="shared" ca="1" si="33"/>
        <v>0.18713609455393893</v>
      </c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</row>
    <row r="180" spans="1:35" x14ac:dyDescent="0.2">
      <c r="A180" s="100"/>
      <c r="B180" s="100"/>
      <c r="C180" s="100"/>
      <c r="D180" s="101">
        <f t="shared" si="43"/>
        <v>0</v>
      </c>
      <c r="E180" s="101">
        <f t="shared" si="43"/>
        <v>0</v>
      </c>
      <c r="F180" s="94">
        <f t="shared" si="44"/>
        <v>0</v>
      </c>
      <c r="G180" s="94">
        <f t="shared" si="44"/>
        <v>0</v>
      </c>
      <c r="H180" s="94">
        <f t="shared" si="34"/>
        <v>0</v>
      </c>
      <c r="I180" s="94">
        <f t="shared" si="35"/>
        <v>0</v>
      </c>
      <c r="J180" s="94">
        <f t="shared" si="36"/>
        <v>0</v>
      </c>
      <c r="K180" s="94">
        <f t="shared" si="37"/>
        <v>0</v>
      </c>
      <c r="L180" s="94">
        <f t="shared" si="38"/>
        <v>0</v>
      </c>
      <c r="M180" s="94">
        <f t="shared" ca="1" si="32"/>
        <v>-0.18713609455393893</v>
      </c>
      <c r="N180" s="94">
        <f t="shared" ca="1" si="39"/>
        <v>0</v>
      </c>
      <c r="O180" s="129">
        <f t="shared" ca="1" si="40"/>
        <v>0</v>
      </c>
      <c r="P180" s="94">
        <f t="shared" ca="1" si="41"/>
        <v>0</v>
      </c>
      <c r="Q180" s="94">
        <f t="shared" ca="1" si="42"/>
        <v>0</v>
      </c>
      <c r="R180" s="10">
        <f t="shared" ca="1" si="33"/>
        <v>0.18713609455393893</v>
      </c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</row>
    <row r="181" spans="1:35" x14ac:dyDescent="0.2">
      <c r="A181" s="100"/>
      <c r="B181" s="100"/>
      <c r="C181" s="100"/>
      <c r="D181" s="101">
        <f t="shared" si="43"/>
        <v>0</v>
      </c>
      <c r="E181" s="101">
        <f t="shared" si="43"/>
        <v>0</v>
      </c>
      <c r="F181" s="94">
        <f t="shared" si="44"/>
        <v>0</v>
      </c>
      <c r="G181" s="94">
        <f t="shared" si="44"/>
        <v>0</v>
      </c>
      <c r="H181" s="94">
        <f t="shared" si="34"/>
        <v>0</v>
      </c>
      <c r="I181" s="94">
        <f t="shared" si="35"/>
        <v>0</v>
      </c>
      <c r="J181" s="94">
        <f t="shared" si="36"/>
        <v>0</v>
      </c>
      <c r="K181" s="94">
        <f t="shared" si="37"/>
        <v>0</v>
      </c>
      <c r="L181" s="94">
        <f t="shared" si="38"/>
        <v>0</v>
      </c>
      <c r="M181" s="94">
        <f t="shared" ca="1" si="32"/>
        <v>-0.18713609455393893</v>
      </c>
      <c r="N181" s="94">
        <f t="shared" ca="1" si="39"/>
        <v>0</v>
      </c>
      <c r="O181" s="129">
        <f t="shared" ca="1" si="40"/>
        <v>0</v>
      </c>
      <c r="P181" s="94">
        <f t="shared" ca="1" si="41"/>
        <v>0</v>
      </c>
      <c r="Q181" s="94">
        <f t="shared" ca="1" si="42"/>
        <v>0</v>
      </c>
      <c r="R181" s="10">
        <f t="shared" ca="1" si="33"/>
        <v>0.18713609455393893</v>
      </c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</row>
    <row r="182" spans="1:35" x14ac:dyDescent="0.2">
      <c r="A182" s="100"/>
      <c r="B182" s="100"/>
      <c r="C182" s="100"/>
      <c r="D182" s="101">
        <f t="shared" si="43"/>
        <v>0</v>
      </c>
      <c r="E182" s="101">
        <f t="shared" si="43"/>
        <v>0</v>
      </c>
      <c r="F182" s="94">
        <f t="shared" si="44"/>
        <v>0</v>
      </c>
      <c r="G182" s="94">
        <f t="shared" si="44"/>
        <v>0</v>
      </c>
      <c r="H182" s="94">
        <f t="shared" si="34"/>
        <v>0</v>
      </c>
      <c r="I182" s="94">
        <f t="shared" si="35"/>
        <v>0</v>
      </c>
      <c r="J182" s="94">
        <f t="shared" si="36"/>
        <v>0</v>
      </c>
      <c r="K182" s="94">
        <f t="shared" si="37"/>
        <v>0</v>
      </c>
      <c r="L182" s="94">
        <f t="shared" si="38"/>
        <v>0</v>
      </c>
      <c r="M182" s="94">
        <f t="shared" ca="1" si="32"/>
        <v>-0.18713609455393893</v>
      </c>
      <c r="N182" s="94">
        <f t="shared" ca="1" si="39"/>
        <v>0</v>
      </c>
      <c r="O182" s="129">
        <f t="shared" ca="1" si="40"/>
        <v>0</v>
      </c>
      <c r="P182" s="94">
        <f t="shared" ca="1" si="41"/>
        <v>0</v>
      </c>
      <c r="Q182" s="94">
        <f t="shared" ca="1" si="42"/>
        <v>0</v>
      </c>
      <c r="R182" s="10">
        <f t="shared" ca="1" si="33"/>
        <v>0.18713609455393893</v>
      </c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</row>
    <row r="183" spans="1:35" x14ac:dyDescent="0.2">
      <c r="A183" s="100"/>
      <c r="B183" s="100"/>
      <c r="C183" s="100"/>
      <c r="D183" s="101">
        <f t="shared" si="43"/>
        <v>0</v>
      </c>
      <c r="E183" s="101">
        <f t="shared" si="43"/>
        <v>0</v>
      </c>
      <c r="F183" s="94">
        <f t="shared" si="44"/>
        <v>0</v>
      </c>
      <c r="G183" s="94">
        <f t="shared" si="44"/>
        <v>0</v>
      </c>
      <c r="H183" s="94">
        <f t="shared" si="34"/>
        <v>0</v>
      </c>
      <c r="I183" s="94">
        <f t="shared" si="35"/>
        <v>0</v>
      </c>
      <c r="J183" s="94">
        <f t="shared" si="36"/>
        <v>0</v>
      </c>
      <c r="K183" s="94">
        <f t="shared" si="37"/>
        <v>0</v>
      </c>
      <c r="L183" s="94">
        <f t="shared" si="38"/>
        <v>0</v>
      </c>
      <c r="M183" s="94">
        <f t="shared" ref="M183:M246" ca="1" si="45">+E$4+E$5*D183+E$6*D183^2</f>
        <v>-0.18713609455393893</v>
      </c>
      <c r="N183" s="94">
        <f t="shared" ca="1" si="39"/>
        <v>0</v>
      </c>
      <c r="O183" s="129">
        <f t="shared" ca="1" si="40"/>
        <v>0</v>
      </c>
      <c r="P183" s="94">
        <f t="shared" ca="1" si="41"/>
        <v>0</v>
      </c>
      <c r="Q183" s="94">
        <f t="shared" ca="1" si="42"/>
        <v>0</v>
      </c>
      <c r="R183" s="10">
        <f t="shared" ref="R183:R246" ca="1" si="46">+E183-M183</f>
        <v>0.18713609455393893</v>
      </c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</row>
    <row r="184" spans="1:35" x14ac:dyDescent="0.2">
      <c r="A184" s="100"/>
      <c r="B184" s="100"/>
      <c r="C184" s="100"/>
      <c r="D184" s="101">
        <f t="shared" si="43"/>
        <v>0</v>
      </c>
      <c r="E184" s="101">
        <f t="shared" si="43"/>
        <v>0</v>
      </c>
      <c r="F184" s="94">
        <f t="shared" si="44"/>
        <v>0</v>
      </c>
      <c r="G184" s="94">
        <f t="shared" si="44"/>
        <v>0</v>
      </c>
      <c r="H184" s="94">
        <f t="shared" ref="H184:H247" si="47">C184*D184*D184</f>
        <v>0</v>
      </c>
      <c r="I184" s="94">
        <f t="shared" ref="I184:I247" si="48">C184*D184*D184*D184</f>
        <v>0</v>
      </c>
      <c r="J184" s="94">
        <f t="shared" ref="J184:J247" si="49">C184*D184*D184*D184*D184</f>
        <v>0</v>
      </c>
      <c r="K184" s="94">
        <f t="shared" ref="K184:K247" si="50">C184*E184*D184</f>
        <v>0</v>
      </c>
      <c r="L184" s="94">
        <f t="shared" ref="L184:L247" si="51">C184*E184*D184*D184</f>
        <v>0</v>
      </c>
      <c r="M184" s="94">
        <f t="shared" ca="1" si="45"/>
        <v>-0.18713609455393893</v>
      </c>
      <c r="N184" s="94">
        <f t="shared" ref="N184:N247" ca="1" si="52">C184*(M184-E184)^2</f>
        <v>0</v>
      </c>
      <c r="O184" s="129">
        <f t="shared" ref="O184:O247" ca="1" si="53">(C184*O$1-O$2*F184+O$3*H184)^2</f>
        <v>0</v>
      </c>
      <c r="P184" s="94">
        <f t="shared" ref="P184:P247" ca="1" si="54">(-C184*O$2+O$4*F184-O$5*H184)^2</f>
        <v>0</v>
      </c>
      <c r="Q184" s="94">
        <f t="shared" ref="Q184:Q247" ca="1" si="55">+(C184*O$3-F184*O$5+H184*O$6)^2</f>
        <v>0</v>
      </c>
      <c r="R184" s="10">
        <f t="shared" ca="1" si="46"/>
        <v>0.18713609455393893</v>
      </c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</row>
    <row r="185" spans="1:35" x14ac:dyDescent="0.2">
      <c r="A185" s="100"/>
      <c r="B185" s="100"/>
      <c r="C185" s="100"/>
      <c r="D185" s="101">
        <f t="shared" si="43"/>
        <v>0</v>
      </c>
      <c r="E185" s="101">
        <f t="shared" si="43"/>
        <v>0</v>
      </c>
      <c r="F185" s="94">
        <f t="shared" si="44"/>
        <v>0</v>
      </c>
      <c r="G185" s="94">
        <f t="shared" si="44"/>
        <v>0</v>
      </c>
      <c r="H185" s="94">
        <f t="shared" si="47"/>
        <v>0</v>
      </c>
      <c r="I185" s="94">
        <f t="shared" si="48"/>
        <v>0</v>
      </c>
      <c r="J185" s="94">
        <f t="shared" si="49"/>
        <v>0</v>
      </c>
      <c r="K185" s="94">
        <f t="shared" si="50"/>
        <v>0</v>
      </c>
      <c r="L185" s="94">
        <f t="shared" si="51"/>
        <v>0</v>
      </c>
      <c r="M185" s="94">
        <f t="shared" ca="1" si="45"/>
        <v>-0.18713609455393893</v>
      </c>
      <c r="N185" s="94">
        <f t="shared" ca="1" si="52"/>
        <v>0</v>
      </c>
      <c r="O185" s="129">
        <f t="shared" ca="1" si="53"/>
        <v>0</v>
      </c>
      <c r="P185" s="94">
        <f t="shared" ca="1" si="54"/>
        <v>0</v>
      </c>
      <c r="Q185" s="94">
        <f t="shared" ca="1" si="55"/>
        <v>0</v>
      </c>
      <c r="R185" s="10">
        <f t="shared" ca="1" si="46"/>
        <v>0.18713609455393893</v>
      </c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</row>
    <row r="186" spans="1:35" x14ac:dyDescent="0.2">
      <c r="A186" s="100"/>
      <c r="B186" s="100"/>
      <c r="C186" s="100"/>
      <c r="D186" s="101">
        <f t="shared" si="43"/>
        <v>0</v>
      </c>
      <c r="E186" s="101">
        <f t="shared" si="43"/>
        <v>0</v>
      </c>
      <c r="F186" s="94">
        <f t="shared" si="44"/>
        <v>0</v>
      </c>
      <c r="G186" s="94">
        <f t="shared" si="44"/>
        <v>0</v>
      </c>
      <c r="H186" s="94">
        <f t="shared" si="47"/>
        <v>0</v>
      </c>
      <c r="I186" s="94">
        <f t="shared" si="48"/>
        <v>0</v>
      </c>
      <c r="J186" s="94">
        <f t="shared" si="49"/>
        <v>0</v>
      </c>
      <c r="K186" s="94">
        <f t="shared" si="50"/>
        <v>0</v>
      </c>
      <c r="L186" s="94">
        <f t="shared" si="51"/>
        <v>0</v>
      </c>
      <c r="M186" s="94">
        <f t="shared" ca="1" si="45"/>
        <v>-0.18713609455393893</v>
      </c>
      <c r="N186" s="94">
        <f t="shared" ca="1" si="52"/>
        <v>0</v>
      </c>
      <c r="O186" s="129">
        <f t="shared" ca="1" si="53"/>
        <v>0</v>
      </c>
      <c r="P186" s="94">
        <f t="shared" ca="1" si="54"/>
        <v>0</v>
      </c>
      <c r="Q186" s="94">
        <f t="shared" ca="1" si="55"/>
        <v>0</v>
      </c>
      <c r="R186" s="10">
        <f t="shared" ca="1" si="46"/>
        <v>0.18713609455393893</v>
      </c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</row>
    <row r="187" spans="1:35" x14ac:dyDescent="0.2">
      <c r="A187" s="100"/>
      <c r="B187" s="100"/>
      <c r="C187" s="100"/>
      <c r="D187" s="101">
        <f t="shared" si="43"/>
        <v>0</v>
      </c>
      <c r="E187" s="101">
        <f t="shared" si="43"/>
        <v>0</v>
      </c>
      <c r="F187" s="94">
        <f t="shared" si="44"/>
        <v>0</v>
      </c>
      <c r="G187" s="94">
        <f t="shared" si="44"/>
        <v>0</v>
      </c>
      <c r="H187" s="94">
        <f t="shared" si="47"/>
        <v>0</v>
      </c>
      <c r="I187" s="94">
        <f t="shared" si="48"/>
        <v>0</v>
      </c>
      <c r="J187" s="94">
        <f t="shared" si="49"/>
        <v>0</v>
      </c>
      <c r="K187" s="94">
        <f t="shared" si="50"/>
        <v>0</v>
      </c>
      <c r="L187" s="94">
        <f t="shared" si="51"/>
        <v>0</v>
      </c>
      <c r="M187" s="94">
        <f t="shared" ca="1" si="45"/>
        <v>-0.18713609455393893</v>
      </c>
      <c r="N187" s="94">
        <f t="shared" ca="1" si="52"/>
        <v>0</v>
      </c>
      <c r="O187" s="129">
        <f t="shared" ca="1" si="53"/>
        <v>0</v>
      </c>
      <c r="P187" s="94">
        <f t="shared" ca="1" si="54"/>
        <v>0</v>
      </c>
      <c r="Q187" s="94">
        <f t="shared" ca="1" si="55"/>
        <v>0</v>
      </c>
      <c r="R187" s="10">
        <f t="shared" ca="1" si="46"/>
        <v>0.18713609455393893</v>
      </c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</row>
    <row r="188" spans="1:35" x14ac:dyDescent="0.2">
      <c r="A188" s="100"/>
      <c r="B188" s="100"/>
      <c r="C188" s="100"/>
      <c r="D188" s="101">
        <f t="shared" si="43"/>
        <v>0</v>
      </c>
      <c r="E188" s="101">
        <f t="shared" si="43"/>
        <v>0</v>
      </c>
      <c r="F188" s="94">
        <f t="shared" si="44"/>
        <v>0</v>
      </c>
      <c r="G188" s="94">
        <f t="shared" si="44"/>
        <v>0</v>
      </c>
      <c r="H188" s="94">
        <f t="shared" si="47"/>
        <v>0</v>
      </c>
      <c r="I188" s="94">
        <f t="shared" si="48"/>
        <v>0</v>
      </c>
      <c r="J188" s="94">
        <f t="shared" si="49"/>
        <v>0</v>
      </c>
      <c r="K188" s="94">
        <f t="shared" si="50"/>
        <v>0</v>
      </c>
      <c r="L188" s="94">
        <f t="shared" si="51"/>
        <v>0</v>
      </c>
      <c r="M188" s="94">
        <f t="shared" ca="1" si="45"/>
        <v>-0.18713609455393893</v>
      </c>
      <c r="N188" s="94">
        <f t="shared" ca="1" si="52"/>
        <v>0</v>
      </c>
      <c r="O188" s="129">
        <f t="shared" ca="1" si="53"/>
        <v>0</v>
      </c>
      <c r="P188" s="94">
        <f t="shared" ca="1" si="54"/>
        <v>0</v>
      </c>
      <c r="Q188" s="94">
        <f t="shared" ca="1" si="55"/>
        <v>0</v>
      </c>
      <c r="R188" s="10">
        <f t="shared" ca="1" si="46"/>
        <v>0.18713609455393893</v>
      </c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</row>
    <row r="189" spans="1:35" x14ac:dyDescent="0.2">
      <c r="A189" s="100"/>
      <c r="B189" s="100"/>
      <c r="C189" s="100"/>
      <c r="D189" s="101">
        <f t="shared" si="43"/>
        <v>0</v>
      </c>
      <c r="E189" s="101">
        <f t="shared" si="43"/>
        <v>0</v>
      </c>
      <c r="F189" s="94">
        <f t="shared" si="44"/>
        <v>0</v>
      </c>
      <c r="G189" s="94">
        <f t="shared" si="44"/>
        <v>0</v>
      </c>
      <c r="H189" s="94">
        <f t="shared" si="47"/>
        <v>0</v>
      </c>
      <c r="I189" s="94">
        <f t="shared" si="48"/>
        <v>0</v>
      </c>
      <c r="J189" s="94">
        <f t="shared" si="49"/>
        <v>0</v>
      </c>
      <c r="K189" s="94">
        <f t="shared" si="50"/>
        <v>0</v>
      </c>
      <c r="L189" s="94">
        <f t="shared" si="51"/>
        <v>0</v>
      </c>
      <c r="M189" s="94">
        <f t="shared" ca="1" si="45"/>
        <v>-0.18713609455393893</v>
      </c>
      <c r="N189" s="94">
        <f t="shared" ca="1" si="52"/>
        <v>0</v>
      </c>
      <c r="O189" s="129">
        <f t="shared" ca="1" si="53"/>
        <v>0</v>
      </c>
      <c r="P189" s="94">
        <f t="shared" ca="1" si="54"/>
        <v>0</v>
      </c>
      <c r="Q189" s="94">
        <f t="shared" ca="1" si="55"/>
        <v>0</v>
      </c>
      <c r="R189" s="10">
        <f t="shared" ca="1" si="46"/>
        <v>0.18713609455393893</v>
      </c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</row>
    <row r="190" spans="1:35" x14ac:dyDescent="0.2">
      <c r="A190" s="100"/>
      <c r="B190" s="100"/>
      <c r="C190" s="100"/>
      <c r="D190" s="101">
        <f t="shared" si="43"/>
        <v>0</v>
      </c>
      <c r="E190" s="101">
        <f t="shared" si="43"/>
        <v>0</v>
      </c>
      <c r="F190" s="94">
        <f t="shared" si="44"/>
        <v>0</v>
      </c>
      <c r="G190" s="94">
        <f t="shared" si="44"/>
        <v>0</v>
      </c>
      <c r="H190" s="94">
        <f t="shared" si="47"/>
        <v>0</v>
      </c>
      <c r="I190" s="94">
        <f t="shared" si="48"/>
        <v>0</v>
      </c>
      <c r="J190" s="94">
        <f t="shared" si="49"/>
        <v>0</v>
      </c>
      <c r="K190" s="94">
        <f t="shared" si="50"/>
        <v>0</v>
      </c>
      <c r="L190" s="94">
        <f t="shared" si="51"/>
        <v>0</v>
      </c>
      <c r="M190" s="94">
        <f t="shared" ca="1" si="45"/>
        <v>-0.18713609455393893</v>
      </c>
      <c r="N190" s="94">
        <f t="shared" ca="1" si="52"/>
        <v>0</v>
      </c>
      <c r="O190" s="129">
        <f t="shared" ca="1" si="53"/>
        <v>0</v>
      </c>
      <c r="P190" s="94">
        <f t="shared" ca="1" si="54"/>
        <v>0</v>
      </c>
      <c r="Q190" s="94">
        <f t="shared" ca="1" si="55"/>
        <v>0</v>
      </c>
      <c r="R190" s="10">
        <f t="shared" ca="1" si="46"/>
        <v>0.18713609455393893</v>
      </c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</row>
    <row r="191" spans="1:35" x14ac:dyDescent="0.2">
      <c r="A191" s="100"/>
      <c r="B191" s="100"/>
      <c r="C191" s="100"/>
      <c r="D191" s="101">
        <f t="shared" si="43"/>
        <v>0</v>
      </c>
      <c r="E191" s="101">
        <f t="shared" si="43"/>
        <v>0</v>
      </c>
      <c r="F191" s="94">
        <f t="shared" si="44"/>
        <v>0</v>
      </c>
      <c r="G191" s="94">
        <f t="shared" si="44"/>
        <v>0</v>
      </c>
      <c r="H191" s="94">
        <f t="shared" si="47"/>
        <v>0</v>
      </c>
      <c r="I191" s="94">
        <f t="shared" si="48"/>
        <v>0</v>
      </c>
      <c r="J191" s="94">
        <f t="shared" si="49"/>
        <v>0</v>
      </c>
      <c r="K191" s="94">
        <f t="shared" si="50"/>
        <v>0</v>
      </c>
      <c r="L191" s="94">
        <f t="shared" si="51"/>
        <v>0</v>
      </c>
      <c r="M191" s="94">
        <f t="shared" ca="1" si="45"/>
        <v>-0.18713609455393893</v>
      </c>
      <c r="N191" s="94">
        <f t="shared" ca="1" si="52"/>
        <v>0</v>
      </c>
      <c r="O191" s="129">
        <f t="shared" ca="1" si="53"/>
        <v>0</v>
      </c>
      <c r="P191" s="94">
        <f t="shared" ca="1" si="54"/>
        <v>0</v>
      </c>
      <c r="Q191" s="94">
        <f t="shared" ca="1" si="55"/>
        <v>0</v>
      </c>
      <c r="R191" s="10">
        <f t="shared" ca="1" si="46"/>
        <v>0.18713609455393893</v>
      </c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</row>
    <row r="192" spans="1:35" x14ac:dyDescent="0.2">
      <c r="A192" s="100"/>
      <c r="B192" s="100"/>
      <c r="C192" s="100"/>
      <c r="D192" s="101">
        <f t="shared" si="43"/>
        <v>0</v>
      </c>
      <c r="E192" s="101">
        <f t="shared" si="43"/>
        <v>0</v>
      </c>
      <c r="F192" s="94">
        <f t="shared" si="44"/>
        <v>0</v>
      </c>
      <c r="G192" s="94">
        <f t="shared" si="44"/>
        <v>0</v>
      </c>
      <c r="H192" s="94">
        <f t="shared" si="47"/>
        <v>0</v>
      </c>
      <c r="I192" s="94">
        <f t="shared" si="48"/>
        <v>0</v>
      </c>
      <c r="J192" s="94">
        <f t="shared" si="49"/>
        <v>0</v>
      </c>
      <c r="K192" s="94">
        <f t="shared" si="50"/>
        <v>0</v>
      </c>
      <c r="L192" s="94">
        <f t="shared" si="51"/>
        <v>0</v>
      </c>
      <c r="M192" s="94">
        <f t="shared" ca="1" si="45"/>
        <v>-0.18713609455393893</v>
      </c>
      <c r="N192" s="94">
        <f t="shared" ca="1" si="52"/>
        <v>0</v>
      </c>
      <c r="O192" s="129">
        <f t="shared" ca="1" si="53"/>
        <v>0</v>
      </c>
      <c r="P192" s="94">
        <f t="shared" ca="1" si="54"/>
        <v>0</v>
      </c>
      <c r="Q192" s="94">
        <f t="shared" ca="1" si="55"/>
        <v>0</v>
      </c>
      <c r="R192" s="10">
        <f t="shared" ca="1" si="46"/>
        <v>0.18713609455393893</v>
      </c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</row>
    <row r="193" spans="1:35" x14ac:dyDescent="0.2">
      <c r="A193" s="100"/>
      <c r="B193" s="100"/>
      <c r="C193" s="100"/>
      <c r="D193" s="101">
        <f t="shared" si="43"/>
        <v>0</v>
      </c>
      <c r="E193" s="101">
        <f t="shared" si="43"/>
        <v>0</v>
      </c>
      <c r="F193" s="94">
        <f t="shared" si="44"/>
        <v>0</v>
      </c>
      <c r="G193" s="94">
        <f t="shared" si="44"/>
        <v>0</v>
      </c>
      <c r="H193" s="94">
        <f t="shared" si="47"/>
        <v>0</v>
      </c>
      <c r="I193" s="94">
        <f t="shared" si="48"/>
        <v>0</v>
      </c>
      <c r="J193" s="94">
        <f t="shared" si="49"/>
        <v>0</v>
      </c>
      <c r="K193" s="94">
        <f t="shared" si="50"/>
        <v>0</v>
      </c>
      <c r="L193" s="94">
        <f t="shared" si="51"/>
        <v>0</v>
      </c>
      <c r="M193" s="94">
        <f t="shared" ca="1" si="45"/>
        <v>-0.18713609455393893</v>
      </c>
      <c r="N193" s="94">
        <f t="shared" ca="1" si="52"/>
        <v>0</v>
      </c>
      <c r="O193" s="129">
        <f t="shared" ca="1" si="53"/>
        <v>0</v>
      </c>
      <c r="P193" s="94">
        <f t="shared" ca="1" si="54"/>
        <v>0</v>
      </c>
      <c r="Q193" s="94">
        <f t="shared" ca="1" si="55"/>
        <v>0</v>
      </c>
      <c r="R193" s="10">
        <f t="shared" ca="1" si="46"/>
        <v>0.18713609455393893</v>
      </c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</row>
    <row r="194" spans="1:35" x14ac:dyDescent="0.2">
      <c r="A194" s="100"/>
      <c r="B194" s="100"/>
      <c r="C194" s="100"/>
      <c r="D194" s="101">
        <f t="shared" si="43"/>
        <v>0</v>
      </c>
      <c r="E194" s="101">
        <f t="shared" si="43"/>
        <v>0</v>
      </c>
      <c r="F194" s="94">
        <f t="shared" si="44"/>
        <v>0</v>
      </c>
      <c r="G194" s="94">
        <f t="shared" si="44"/>
        <v>0</v>
      </c>
      <c r="H194" s="94">
        <f t="shared" si="47"/>
        <v>0</v>
      </c>
      <c r="I194" s="94">
        <f t="shared" si="48"/>
        <v>0</v>
      </c>
      <c r="J194" s="94">
        <f t="shared" si="49"/>
        <v>0</v>
      </c>
      <c r="K194" s="94">
        <f t="shared" si="50"/>
        <v>0</v>
      </c>
      <c r="L194" s="94">
        <f t="shared" si="51"/>
        <v>0</v>
      </c>
      <c r="M194" s="94">
        <f t="shared" ca="1" si="45"/>
        <v>-0.18713609455393893</v>
      </c>
      <c r="N194" s="94">
        <f t="shared" ca="1" si="52"/>
        <v>0</v>
      </c>
      <c r="O194" s="129">
        <f t="shared" ca="1" si="53"/>
        <v>0</v>
      </c>
      <c r="P194" s="94">
        <f t="shared" ca="1" si="54"/>
        <v>0</v>
      </c>
      <c r="Q194" s="94">
        <f t="shared" ca="1" si="55"/>
        <v>0</v>
      </c>
      <c r="R194" s="10">
        <f t="shared" ca="1" si="46"/>
        <v>0.18713609455393893</v>
      </c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</row>
    <row r="195" spans="1:35" x14ac:dyDescent="0.2">
      <c r="A195" s="100"/>
      <c r="B195" s="100"/>
      <c r="C195" s="100"/>
      <c r="D195" s="101">
        <f t="shared" si="43"/>
        <v>0</v>
      </c>
      <c r="E195" s="101">
        <f t="shared" si="43"/>
        <v>0</v>
      </c>
      <c r="F195" s="94">
        <f t="shared" si="44"/>
        <v>0</v>
      </c>
      <c r="G195" s="94">
        <f t="shared" si="44"/>
        <v>0</v>
      </c>
      <c r="H195" s="94">
        <f t="shared" si="47"/>
        <v>0</v>
      </c>
      <c r="I195" s="94">
        <f t="shared" si="48"/>
        <v>0</v>
      </c>
      <c r="J195" s="94">
        <f t="shared" si="49"/>
        <v>0</v>
      </c>
      <c r="K195" s="94">
        <f t="shared" si="50"/>
        <v>0</v>
      </c>
      <c r="L195" s="94">
        <f t="shared" si="51"/>
        <v>0</v>
      </c>
      <c r="M195" s="94">
        <f t="shared" ca="1" si="45"/>
        <v>-0.18713609455393893</v>
      </c>
      <c r="N195" s="94">
        <f t="shared" ca="1" si="52"/>
        <v>0</v>
      </c>
      <c r="O195" s="129">
        <f t="shared" ca="1" si="53"/>
        <v>0</v>
      </c>
      <c r="P195" s="94">
        <f t="shared" ca="1" si="54"/>
        <v>0</v>
      </c>
      <c r="Q195" s="94">
        <f t="shared" ca="1" si="55"/>
        <v>0</v>
      </c>
      <c r="R195" s="10">
        <f t="shared" ca="1" si="46"/>
        <v>0.18713609455393893</v>
      </c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</row>
    <row r="196" spans="1:35" x14ac:dyDescent="0.2">
      <c r="A196" s="100"/>
      <c r="B196" s="100"/>
      <c r="C196" s="100"/>
      <c r="D196" s="101">
        <f t="shared" si="43"/>
        <v>0</v>
      </c>
      <c r="E196" s="101">
        <f t="shared" si="43"/>
        <v>0</v>
      </c>
      <c r="F196" s="94">
        <f t="shared" si="44"/>
        <v>0</v>
      </c>
      <c r="G196" s="94">
        <f t="shared" si="44"/>
        <v>0</v>
      </c>
      <c r="H196" s="94">
        <f t="shared" si="47"/>
        <v>0</v>
      </c>
      <c r="I196" s="94">
        <f t="shared" si="48"/>
        <v>0</v>
      </c>
      <c r="J196" s="94">
        <f t="shared" si="49"/>
        <v>0</v>
      </c>
      <c r="K196" s="94">
        <f t="shared" si="50"/>
        <v>0</v>
      </c>
      <c r="L196" s="94">
        <f t="shared" si="51"/>
        <v>0</v>
      </c>
      <c r="M196" s="94">
        <f t="shared" ca="1" si="45"/>
        <v>-0.18713609455393893</v>
      </c>
      <c r="N196" s="94">
        <f t="shared" ca="1" si="52"/>
        <v>0</v>
      </c>
      <c r="O196" s="129">
        <f t="shared" ca="1" si="53"/>
        <v>0</v>
      </c>
      <c r="P196" s="94">
        <f t="shared" ca="1" si="54"/>
        <v>0</v>
      </c>
      <c r="Q196" s="94">
        <f t="shared" ca="1" si="55"/>
        <v>0</v>
      </c>
      <c r="R196" s="10">
        <f t="shared" ca="1" si="46"/>
        <v>0.18713609455393893</v>
      </c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</row>
    <row r="197" spans="1:35" x14ac:dyDescent="0.2">
      <c r="A197" s="100"/>
      <c r="B197" s="100"/>
      <c r="C197" s="100"/>
      <c r="D197" s="101">
        <f t="shared" si="43"/>
        <v>0</v>
      </c>
      <c r="E197" s="101">
        <f t="shared" si="43"/>
        <v>0</v>
      </c>
      <c r="F197" s="94">
        <f t="shared" si="44"/>
        <v>0</v>
      </c>
      <c r="G197" s="94">
        <f t="shared" si="44"/>
        <v>0</v>
      </c>
      <c r="H197" s="94">
        <f t="shared" si="47"/>
        <v>0</v>
      </c>
      <c r="I197" s="94">
        <f t="shared" si="48"/>
        <v>0</v>
      </c>
      <c r="J197" s="94">
        <f t="shared" si="49"/>
        <v>0</v>
      </c>
      <c r="K197" s="94">
        <f t="shared" si="50"/>
        <v>0</v>
      </c>
      <c r="L197" s="94">
        <f t="shared" si="51"/>
        <v>0</v>
      </c>
      <c r="M197" s="94">
        <f t="shared" ca="1" si="45"/>
        <v>-0.18713609455393893</v>
      </c>
      <c r="N197" s="94">
        <f t="shared" ca="1" si="52"/>
        <v>0</v>
      </c>
      <c r="O197" s="129">
        <f t="shared" ca="1" si="53"/>
        <v>0</v>
      </c>
      <c r="P197" s="94">
        <f t="shared" ca="1" si="54"/>
        <v>0</v>
      </c>
      <c r="Q197" s="94">
        <f t="shared" ca="1" si="55"/>
        <v>0</v>
      </c>
      <c r="R197" s="10">
        <f t="shared" ca="1" si="46"/>
        <v>0.18713609455393893</v>
      </c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</row>
    <row r="198" spans="1:35" x14ac:dyDescent="0.2">
      <c r="A198" s="100"/>
      <c r="B198" s="100"/>
      <c r="C198" s="100"/>
      <c r="D198" s="101">
        <f t="shared" si="43"/>
        <v>0</v>
      </c>
      <c r="E198" s="101">
        <f t="shared" si="43"/>
        <v>0</v>
      </c>
      <c r="F198" s="94">
        <f t="shared" si="44"/>
        <v>0</v>
      </c>
      <c r="G198" s="94">
        <f t="shared" si="44"/>
        <v>0</v>
      </c>
      <c r="H198" s="94">
        <f t="shared" si="47"/>
        <v>0</v>
      </c>
      <c r="I198" s="94">
        <f t="shared" si="48"/>
        <v>0</v>
      </c>
      <c r="J198" s="94">
        <f t="shared" si="49"/>
        <v>0</v>
      </c>
      <c r="K198" s="94">
        <f t="shared" si="50"/>
        <v>0</v>
      </c>
      <c r="L198" s="94">
        <f t="shared" si="51"/>
        <v>0</v>
      </c>
      <c r="M198" s="94">
        <f t="shared" ca="1" si="45"/>
        <v>-0.18713609455393893</v>
      </c>
      <c r="N198" s="94">
        <f t="shared" ca="1" si="52"/>
        <v>0</v>
      </c>
      <c r="O198" s="129">
        <f t="shared" ca="1" si="53"/>
        <v>0</v>
      </c>
      <c r="P198" s="94">
        <f t="shared" ca="1" si="54"/>
        <v>0</v>
      </c>
      <c r="Q198" s="94">
        <f t="shared" ca="1" si="55"/>
        <v>0</v>
      </c>
      <c r="R198" s="10">
        <f t="shared" ca="1" si="46"/>
        <v>0.18713609455393893</v>
      </c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</row>
    <row r="199" spans="1:35" x14ac:dyDescent="0.2">
      <c r="A199" s="100"/>
      <c r="B199" s="100"/>
      <c r="C199" s="100"/>
      <c r="D199" s="101">
        <f t="shared" si="43"/>
        <v>0</v>
      </c>
      <c r="E199" s="101">
        <f t="shared" si="43"/>
        <v>0</v>
      </c>
      <c r="F199" s="94">
        <f t="shared" si="44"/>
        <v>0</v>
      </c>
      <c r="G199" s="94">
        <f t="shared" si="44"/>
        <v>0</v>
      </c>
      <c r="H199" s="94">
        <f t="shared" si="47"/>
        <v>0</v>
      </c>
      <c r="I199" s="94">
        <f t="shared" si="48"/>
        <v>0</v>
      </c>
      <c r="J199" s="94">
        <f t="shared" si="49"/>
        <v>0</v>
      </c>
      <c r="K199" s="94">
        <f t="shared" si="50"/>
        <v>0</v>
      </c>
      <c r="L199" s="94">
        <f t="shared" si="51"/>
        <v>0</v>
      </c>
      <c r="M199" s="94">
        <f t="shared" ca="1" si="45"/>
        <v>-0.18713609455393893</v>
      </c>
      <c r="N199" s="94">
        <f t="shared" ca="1" si="52"/>
        <v>0</v>
      </c>
      <c r="O199" s="129">
        <f t="shared" ca="1" si="53"/>
        <v>0</v>
      </c>
      <c r="P199" s="94">
        <f t="shared" ca="1" si="54"/>
        <v>0</v>
      </c>
      <c r="Q199" s="94">
        <f t="shared" ca="1" si="55"/>
        <v>0</v>
      </c>
      <c r="R199" s="10">
        <f t="shared" ca="1" si="46"/>
        <v>0.18713609455393893</v>
      </c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</row>
    <row r="200" spans="1:35" x14ac:dyDescent="0.2">
      <c r="A200" s="100"/>
      <c r="B200" s="100"/>
      <c r="C200" s="100"/>
      <c r="D200" s="101">
        <f t="shared" si="43"/>
        <v>0</v>
      </c>
      <c r="E200" s="101">
        <f t="shared" si="43"/>
        <v>0</v>
      </c>
      <c r="F200" s="94">
        <f t="shared" si="44"/>
        <v>0</v>
      </c>
      <c r="G200" s="94">
        <f t="shared" si="44"/>
        <v>0</v>
      </c>
      <c r="H200" s="94">
        <f t="shared" si="47"/>
        <v>0</v>
      </c>
      <c r="I200" s="94">
        <f t="shared" si="48"/>
        <v>0</v>
      </c>
      <c r="J200" s="94">
        <f t="shared" si="49"/>
        <v>0</v>
      </c>
      <c r="K200" s="94">
        <f t="shared" si="50"/>
        <v>0</v>
      </c>
      <c r="L200" s="94">
        <f t="shared" si="51"/>
        <v>0</v>
      </c>
      <c r="M200" s="94">
        <f t="shared" ca="1" si="45"/>
        <v>-0.18713609455393893</v>
      </c>
      <c r="N200" s="94">
        <f t="shared" ca="1" si="52"/>
        <v>0</v>
      </c>
      <c r="O200" s="129">
        <f t="shared" ca="1" si="53"/>
        <v>0</v>
      </c>
      <c r="P200" s="94">
        <f t="shared" ca="1" si="54"/>
        <v>0</v>
      </c>
      <c r="Q200" s="94">
        <f t="shared" ca="1" si="55"/>
        <v>0</v>
      </c>
      <c r="R200" s="10">
        <f t="shared" ca="1" si="46"/>
        <v>0.18713609455393893</v>
      </c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</row>
    <row r="201" spans="1:35" x14ac:dyDescent="0.2">
      <c r="A201" s="100"/>
      <c r="B201" s="100"/>
      <c r="C201" s="100"/>
      <c r="D201" s="101">
        <f t="shared" si="43"/>
        <v>0</v>
      </c>
      <c r="E201" s="101">
        <f t="shared" si="43"/>
        <v>0</v>
      </c>
      <c r="F201" s="94">
        <f t="shared" si="44"/>
        <v>0</v>
      </c>
      <c r="G201" s="94">
        <f t="shared" si="44"/>
        <v>0</v>
      </c>
      <c r="H201" s="94">
        <f t="shared" si="47"/>
        <v>0</v>
      </c>
      <c r="I201" s="94">
        <f t="shared" si="48"/>
        <v>0</v>
      </c>
      <c r="J201" s="94">
        <f t="shared" si="49"/>
        <v>0</v>
      </c>
      <c r="K201" s="94">
        <f t="shared" si="50"/>
        <v>0</v>
      </c>
      <c r="L201" s="94">
        <f t="shared" si="51"/>
        <v>0</v>
      </c>
      <c r="M201" s="94">
        <f t="shared" ca="1" si="45"/>
        <v>-0.18713609455393893</v>
      </c>
      <c r="N201" s="94">
        <f t="shared" ca="1" si="52"/>
        <v>0</v>
      </c>
      <c r="O201" s="129">
        <f t="shared" ca="1" si="53"/>
        <v>0</v>
      </c>
      <c r="P201" s="94">
        <f t="shared" ca="1" si="54"/>
        <v>0</v>
      </c>
      <c r="Q201" s="94">
        <f t="shared" ca="1" si="55"/>
        <v>0</v>
      </c>
      <c r="R201" s="10">
        <f t="shared" ca="1" si="46"/>
        <v>0.18713609455393893</v>
      </c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</row>
    <row r="202" spans="1:35" x14ac:dyDescent="0.2">
      <c r="A202" s="100"/>
      <c r="B202" s="100"/>
      <c r="C202" s="100"/>
      <c r="D202" s="101">
        <f t="shared" si="43"/>
        <v>0</v>
      </c>
      <c r="E202" s="101">
        <f t="shared" si="43"/>
        <v>0</v>
      </c>
      <c r="F202" s="94">
        <f t="shared" si="44"/>
        <v>0</v>
      </c>
      <c r="G202" s="94">
        <f t="shared" si="44"/>
        <v>0</v>
      </c>
      <c r="H202" s="94">
        <f t="shared" si="47"/>
        <v>0</v>
      </c>
      <c r="I202" s="94">
        <f t="shared" si="48"/>
        <v>0</v>
      </c>
      <c r="J202" s="94">
        <f t="shared" si="49"/>
        <v>0</v>
      </c>
      <c r="K202" s="94">
        <f t="shared" si="50"/>
        <v>0</v>
      </c>
      <c r="L202" s="94">
        <f t="shared" si="51"/>
        <v>0</v>
      </c>
      <c r="M202" s="94">
        <f t="shared" ca="1" si="45"/>
        <v>-0.18713609455393893</v>
      </c>
      <c r="N202" s="94">
        <f t="shared" ca="1" si="52"/>
        <v>0</v>
      </c>
      <c r="O202" s="129">
        <f t="shared" ca="1" si="53"/>
        <v>0</v>
      </c>
      <c r="P202" s="94">
        <f t="shared" ca="1" si="54"/>
        <v>0</v>
      </c>
      <c r="Q202" s="94">
        <f t="shared" ca="1" si="55"/>
        <v>0</v>
      </c>
      <c r="R202" s="10">
        <f t="shared" ca="1" si="46"/>
        <v>0.18713609455393893</v>
      </c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</row>
    <row r="203" spans="1:35" x14ac:dyDescent="0.2">
      <c r="A203" s="100"/>
      <c r="B203" s="100"/>
      <c r="C203" s="100"/>
      <c r="D203" s="101">
        <f t="shared" si="43"/>
        <v>0</v>
      </c>
      <c r="E203" s="101">
        <f t="shared" si="43"/>
        <v>0</v>
      </c>
      <c r="F203" s="94">
        <f t="shared" si="44"/>
        <v>0</v>
      </c>
      <c r="G203" s="94">
        <f t="shared" si="44"/>
        <v>0</v>
      </c>
      <c r="H203" s="94">
        <f t="shared" si="47"/>
        <v>0</v>
      </c>
      <c r="I203" s="94">
        <f t="shared" si="48"/>
        <v>0</v>
      </c>
      <c r="J203" s="94">
        <f t="shared" si="49"/>
        <v>0</v>
      </c>
      <c r="K203" s="94">
        <f t="shared" si="50"/>
        <v>0</v>
      </c>
      <c r="L203" s="94">
        <f t="shared" si="51"/>
        <v>0</v>
      </c>
      <c r="M203" s="94">
        <f t="shared" ca="1" si="45"/>
        <v>-0.18713609455393893</v>
      </c>
      <c r="N203" s="94">
        <f t="shared" ca="1" si="52"/>
        <v>0</v>
      </c>
      <c r="O203" s="129">
        <f t="shared" ca="1" si="53"/>
        <v>0</v>
      </c>
      <c r="P203" s="94">
        <f t="shared" ca="1" si="54"/>
        <v>0</v>
      </c>
      <c r="Q203" s="94">
        <f t="shared" ca="1" si="55"/>
        <v>0</v>
      </c>
      <c r="R203" s="10">
        <f t="shared" ca="1" si="46"/>
        <v>0.18713609455393893</v>
      </c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</row>
    <row r="204" spans="1:35" x14ac:dyDescent="0.2">
      <c r="A204" s="100"/>
      <c r="B204" s="100"/>
      <c r="C204" s="100"/>
      <c r="D204" s="101">
        <f t="shared" si="43"/>
        <v>0</v>
      </c>
      <c r="E204" s="101">
        <f t="shared" si="43"/>
        <v>0</v>
      </c>
      <c r="F204" s="94">
        <f t="shared" si="44"/>
        <v>0</v>
      </c>
      <c r="G204" s="94">
        <f t="shared" si="44"/>
        <v>0</v>
      </c>
      <c r="H204" s="94">
        <f t="shared" si="47"/>
        <v>0</v>
      </c>
      <c r="I204" s="94">
        <f t="shared" si="48"/>
        <v>0</v>
      </c>
      <c r="J204" s="94">
        <f t="shared" si="49"/>
        <v>0</v>
      </c>
      <c r="K204" s="94">
        <f t="shared" si="50"/>
        <v>0</v>
      </c>
      <c r="L204" s="94">
        <f t="shared" si="51"/>
        <v>0</v>
      </c>
      <c r="M204" s="94">
        <f t="shared" ca="1" si="45"/>
        <v>-0.18713609455393893</v>
      </c>
      <c r="N204" s="94">
        <f t="shared" ca="1" si="52"/>
        <v>0</v>
      </c>
      <c r="O204" s="129">
        <f t="shared" ca="1" si="53"/>
        <v>0</v>
      </c>
      <c r="P204" s="94">
        <f t="shared" ca="1" si="54"/>
        <v>0</v>
      </c>
      <c r="Q204" s="94">
        <f t="shared" ca="1" si="55"/>
        <v>0</v>
      </c>
      <c r="R204" s="10">
        <f t="shared" ca="1" si="46"/>
        <v>0.18713609455393893</v>
      </c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</row>
    <row r="205" spans="1:35" x14ac:dyDescent="0.2">
      <c r="A205" s="100"/>
      <c r="B205" s="100"/>
      <c r="C205" s="100"/>
      <c r="D205" s="101">
        <f t="shared" si="43"/>
        <v>0</v>
      </c>
      <c r="E205" s="101">
        <f t="shared" si="43"/>
        <v>0</v>
      </c>
      <c r="F205" s="94">
        <f t="shared" si="44"/>
        <v>0</v>
      </c>
      <c r="G205" s="94">
        <f t="shared" si="44"/>
        <v>0</v>
      </c>
      <c r="H205" s="94">
        <f t="shared" si="47"/>
        <v>0</v>
      </c>
      <c r="I205" s="94">
        <f t="shared" si="48"/>
        <v>0</v>
      </c>
      <c r="J205" s="94">
        <f t="shared" si="49"/>
        <v>0</v>
      </c>
      <c r="K205" s="94">
        <f t="shared" si="50"/>
        <v>0</v>
      </c>
      <c r="L205" s="94">
        <f t="shared" si="51"/>
        <v>0</v>
      </c>
      <c r="M205" s="94">
        <f t="shared" ca="1" si="45"/>
        <v>-0.18713609455393893</v>
      </c>
      <c r="N205" s="94">
        <f t="shared" ca="1" si="52"/>
        <v>0</v>
      </c>
      <c r="O205" s="129">
        <f t="shared" ca="1" si="53"/>
        <v>0</v>
      </c>
      <c r="P205" s="94">
        <f t="shared" ca="1" si="54"/>
        <v>0</v>
      </c>
      <c r="Q205" s="94">
        <f t="shared" ca="1" si="55"/>
        <v>0</v>
      </c>
      <c r="R205" s="10">
        <f t="shared" ca="1" si="46"/>
        <v>0.18713609455393893</v>
      </c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</row>
    <row r="206" spans="1:35" x14ac:dyDescent="0.2">
      <c r="A206" s="100"/>
      <c r="B206" s="100"/>
      <c r="C206" s="100"/>
      <c r="D206" s="101">
        <f t="shared" si="43"/>
        <v>0</v>
      </c>
      <c r="E206" s="101">
        <f t="shared" si="43"/>
        <v>0</v>
      </c>
      <c r="F206" s="94">
        <f t="shared" si="44"/>
        <v>0</v>
      </c>
      <c r="G206" s="94">
        <f t="shared" si="44"/>
        <v>0</v>
      </c>
      <c r="H206" s="94">
        <f t="shared" si="47"/>
        <v>0</v>
      </c>
      <c r="I206" s="94">
        <f t="shared" si="48"/>
        <v>0</v>
      </c>
      <c r="J206" s="94">
        <f t="shared" si="49"/>
        <v>0</v>
      </c>
      <c r="K206" s="94">
        <f t="shared" si="50"/>
        <v>0</v>
      </c>
      <c r="L206" s="94">
        <f t="shared" si="51"/>
        <v>0</v>
      </c>
      <c r="M206" s="94">
        <f t="shared" ca="1" si="45"/>
        <v>-0.18713609455393893</v>
      </c>
      <c r="N206" s="94">
        <f t="shared" ca="1" si="52"/>
        <v>0</v>
      </c>
      <c r="O206" s="129">
        <f t="shared" ca="1" si="53"/>
        <v>0</v>
      </c>
      <c r="P206" s="94">
        <f t="shared" ca="1" si="54"/>
        <v>0</v>
      </c>
      <c r="Q206" s="94">
        <f t="shared" ca="1" si="55"/>
        <v>0</v>
      </c>
      <c r="R206" s="10">
        <f t="shared" ca="1" si="46"/>
        <v>0.18713609455393893</v>
      </c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</row>
    <row r="207" spans="1:35" x14ac:dyDescent="0.2">
      <c r="A207" s="100"/>
      <c r="B207" s="100"/>
      <c r="C207" s="100"/>
      <c r="D207" s="101">
        <f t="shared" si="43"/>
        <v>0</v>
      </c>
      <c r="E207" s="101">
        <f t="shared" si="43"/>
        <v>0</v>
      </c>
      <c r="F207" s="94">
        <f t="shared" si="44"/>
        <v>0</v>
      </c>
      <c r="G207" s="94">
        <f t="shared" si="44"/>
        <v>0</v>
      </c>
      <c r="H207" s="94">
        <f t="shared" si="47"/>
        <v>0</v>
      </c>
      <c r="I207" s="94">
        <f t="shared" si="48"/>
        <v>0</v>
      </c>
      <c r="J207" s="94">
        <f t="shared" si="49"/>
        <v>0</v>
      </c>
      <c r="K207" s="94">
        <f t="shared" si="50"/>
        <v>0</v>
      </c>
      <c r="L207" s="94">
        <f t="shared" si="51"/>
        <v>0</v>
      </c>
      <c r="M207" s="94">
        <f t="shared" ca="1" si="45"/>
        <v>-0.18713609455393893</v>
      </c>
      <c r="N207" s="94">
        <f t="shared" ca="1" si="52"/>
        <v>0</v>
      </c>
      <c r="O207" s="129">
        <f t="shared" ca="1" si="53"/>
        <v>0</v>
      </c>
      <c r="P207" s="94">
        <f t="shared" ca="1" si="54"/>
        <v>0</v>
      </c>
      <c r="Q207" s="94">
        <f t="shared" ca="1" si="55"/>
        <v>0</v>
      </c>
      <c r="R207" s="10">
        <f t="shared" ca="1" si="46"/>
        <v>0.18713609455393893</v>
      </c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</row>
    <row r="208" spans="1:35" x14ac:dyDescent="0.2">
      <c r="A208" s="100"/>
      <c r="B208" s="100"/>
      <c r="C208" s="100"/>
      <c r="D208" s="101">
        <f t="shared" si="43"/>
        <v>0</v>
      </c>
      <c r="E208" s="101">
        <f t="shared" si="43"/>
        <v>0</v>
      </c>
      <c r="F208" s="94">
        <f t="shared" si="44"/>
        <v>0</v>
      </c>
      <c r="G208" s="94">
        <f t="shared" si="44"/>
        <v>0</v>
      </c>
      <c r="H208" s="94">
        <f t="shared" si="47"/>
        <v>0</v>
      </c>
      <c r="I208" s="94">
        <f t="shared" si="48"/>
        <v>0</v>
      </c>
      <c r="J208" s="94">
        <f t="shared" si="49"/>
        <v>0</v>
      </c>
      <c r="K208" s="94">
        <f t="shared" si="50"/>
        <v>0</v>
      </c>
      <c r="L208" s="94">
        <f t="shared" si="51"/>
        <v>0</v>
      </c>
      <c r="M208" s="94">
        <f t="shared" ca="1" si="45"/>
        <v>-0.18713609455393893</v>
      </c>
      <c r="N208" s="94">
        <f t="shared" ca="1" si="52"/>
        <v>0</v>
      </c>
      <c r="O208" s="129">
        <f t="shared" ca="1" si="53"/>
        <v>0</v>
      </c>
      <c r="P208" s="94">
        <f t="shared" ca="1" si="54"/>
        <v>0</v>
      </c>
      <c r="Q208" s="94">
        <f t="shared" ca="1" si="55"/>
        <v>0</v>
      </c>
      <c r="R208" s="10">
        <f t="shared" ca="1" si="46"/>
        <v>0.18713609455393893</v>
      </c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</row>
    <row r="209" spans="1:35" x14ac:dyDescent="0.2">
      <c r="A209" s="100"/>
      <c r="B209" s="100"/>
      <c r="C209" s="100"/>
      <c r="D209" s="101">
        <f t="shared" si="43"/>
        <v>0</v>
      </c>
      <c r="E209" s="101">
        <f t="shared" si="43"/>
        <v>0</v>
      </c>
      <c r="F209" s="94">
        <f t="shared" si="44"/>
        <v>0</v>
      </c>
      <c r="G209" s="94">
        <f t="shared" si="44"/>
        <v>0</v>
      </c>
      <c r="H209" s="94">
        <f t="shared" si="47"/>
        <v>0</v>
      </c>
      <c r="I209" s="94">
        <f t="shared" si="48"/>
        <v>0</v>
      </c>
      <c r="J209" s="94">
        <f t="shared" si="49"/>
        <v>0</v>
      </c>
      <c r="K209" s="94">
        <f t="shared" si="50"/>
        <v>0</v>
      </c>
      <c r="L209" s="94">
        <f t="shared" si="51"/>
        <v>0</v>
      </c>
      <c r="M209" s="94">
        <f t="shared" ca="1" si="45"/>
        <v>-0.18713609455393893</v>
      </c>
      <c r="N209" s="94">
        <f t="shared" ca="1" si="52"/>
        <v>0</v>
      </c>
      <c r="O209" s="129">
        <f t="shared" ca="1" si="53"/>
        <v>0</v>
      </c>
      <c r="P209" s="94">
        <f t="shared" ca="1" si="54"/>
        <v>0</v>
      </c>
      <c r="Q209" s="94">
        <f t="shared" ca="1" si="55"/>
        <v>0</v>
      </c>
      <c r="R209" s="10">
        <f t="shared" ca="1" si="46"/>
        <v>0.18713609455393893</v>
      </c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</row>
    <row r="210" spans="1:35" x14ac:dyDescent="0.2">
      <c r="A210" s="100"/>
      <c r="B210" s="100"/>
      <c r="C210" s="100"/>
      <c r="D210" s="101">
        <f t="shared" si="43"/>
        <v>0</v>
      </c>
      <c r="E210" s="101">
        <f t="shared" si="43"/>
        <v>0</v>
      </c>
      <c r="F210" s="94">
        <f t="shared" si="44"/>
        <v>0</v>
      </c>
      <c r="G210" s="94">
        <f t="shared" si="44"/>
        <v>0</v>
      </c>
      <c r="H210" s="94">
        <f t="shared" si="47"/>
        <v>0</v>
      </c>
      <c r="I210" s="94">
        <f t="shared" si="48"/>
        <v>0</v>
      </c>
      <c r="J210" s="94">
        <f t="shared" si="49"/>
        <v>0</v>
      </c>
      <c r="K210" s="94">
        <f t="shared" si="50"/>
        <v>0</v>
      </c>
      <c r="L210" s="94">
        <f t="shared" si="51"/>
        <v>0</v>
      </c>
      <c r="M210" s="94">
        <f t="shared" ca="1" si="45"/>
        <v>-0.18713609455393893</v>
      </c>
      <c r="N210" s="94">
        <f t="shared" ca="1" si="52"/>
        <v>0</v>
      </c>
      <c r="O210" s="129">
        <f t="shared" ca="1" si="53"/>
        <v>0</v>
      </c>
      <c r="P210" s="94">
        <f t="shared" ca="1" si="54"/>
        <v>0</v>
      </c>
      <c r="Q210" s="94">
        <f t="shared" ca="1" si="55"/>
        <v>0</v>
      </c>
      <c r="R210" s="10">
        <f t="shared" ca="1" si="46"/>
        <v>0.18713609455393893</v>
      </c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</row>
    <row r="211" spans="1:35" x14ac:dyDescent="0.2">
      <c r="A211" s="100"/>
      <c r="B211" s="100"/>
      <c r="C211" s="100"/>
      <c r="D211" s="101">
        <f t="shared" si="43"/>
        <v>0</v>
      </c>
      <c r="E211" s="101">
        <f t="shared" si="43"/>
        <v>0</v>
      </c>
      <c r="F211" s="94">
        <f t="shared" si="44"/>
        <v>0</v>
      </c>
      <c r="G211" s="94">
        <f t="shared" si="44"/>
        <v>0</v>
      </c>
      <c r="H211" s="94">
        <f t="shared" si="47"/>
        <v>0</v>
      </c>
      <c r="I211" s="94">
        <f t="shared" si="48"/>
        <v>0</v>
      </c>
      <c r="J211" s="94">
        <f t="shared" si="49"/>
        <v>0</v>
      </c>
      <c r="K211" s="94">
        <f t="shared" si="50"/>
        <v>0</v>
      </c>
      <c r="L211" s="94">
        <f t="shared" si="51"/>
        <v>0</v>
      </c>
      <c r="M211" s="94">
        <f t="shared" ca="1" si="45"/>
        <v>-0.18713609455393893</v>
      </c>
      <c r="N211" s="94">
        <f t="shared" ca="1" si="52"/>
        <v>0</v>
      </c>
      <c r="O211" s="129">
        <f t="shared" ca="1" si="53"/>
        <v>0</v>
      </c>
      <c r="P211" s="94">
        <f t="shared" ca="1" si="54"/>
        <v>0</v>
      </c>
      <c r="Q211" s="94">
        <f t="shared" ca="1" si="55"/>
        <v>0</v>
      </c>
      <c r="R211" s="10">
        <f t="shared" ca="1" si="46"/>
        <v>0.18713609455393893</v>
      </c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</row>
    <row r="212" spans="1:35" x14ac:dyDescent="0.2">
      <c r="A212" s="100"/>
      <c r="B212" s="100"/>
      <c r="C212" s="100"/>
      <c r="D212" s="101">
        <f t="shared" si="43"/>
        <v>0</v>
      </c>
      <c r="E212" s="101">
        <f t="shared" si="43"/>
        <v>0</v>
      </c>
      <c r="F212" s="94">
        <f t="shared" si="44"/>
        <v>0</v>
      </c>
      <c r="G212" s="94">
        <f t="shared" si="44"/>
        <v>0</v>
      </c>
      <c r="H212" s="94">
        <f t="shared" si="47"/>
        <v>0</v>
      </c>
      <c r="I212" s="94">
        <f t="shared" si="48"/>
        <v>0</v>
      </c>
      <c r="J212" s="94">
        <f t="shared" si="49"/>
        <v>0</v>
      </c>
      <c r="K212" s="94">
        <f t="shared" si="50"/>
        <v>0</v>
      </c>
      <c r="L212" s="94">
        <f t="shared" si="51"/>
        <v>0</v>
      </c>
      <c r="M212" s="94">
        <f t="shared" ca="1" si="45"/>
        <v>-0.18713609455393893</v>
      </c>
      <c r="N212" s="94">
        <f t="shared" ca="1" si="52"/>
        <v>0</v>
      </c>
      <c r="O212" s="129">
        <f t="shared" ca="1" si="53"/>
        <v>0</v>
      </c>
      <c r="P212" s="94">
        <f t="shared" ca="1" si="54"/>
        <v>0</v>
      </c>
      <c r="Q212" s="94">
        <f t="shared" ca="1" si="55"/>
        <v>0</v>
      </c>
      <c r="R212" s="10">
        <f t="shared" ca="1" si="46"/>
        <v>0.18713609455393893</v>
      </c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</row>
    <row r="213" spans="1:35" x14ac:dyDescent="0.2">
      <c r="A213" s="100"/>
      <c r="B213" s="100"/>
      <c r="C213" s="100"/>
      <c r="D213" s="101">
        <f t="shared" si="43"/>
        <v>0</v>
      </c>
      <c r="E213" s="101">
        <f t="shared" si="43"/>
        <v>0</v>
      </c>
      <c r="F213" s="94">
        <f t="shared" si="44"/>
        <v>0</v>
      </c>
      <c r="G213" s="94">
        <f t="shared" si="44"/>
        <v>0</v>
      </c>
      <c r="H213" s="94">
        <f t="shared" si="47"/>
        <v>0</v>
      </c>
      <c r="I213" s="94">
        <f t="shared" si="48"/>
        <v>0</v>
      </c>
      <c r="J213" s="94">
        <f t="shared" si="49"/>
        <v>0</v>
      </c>
      <c r="K213" s="94">
        <f t="shared" si="50"/>
        <v>0</v>
      </c>
      <c r="L213" s="94">
        <f t="shared" si="51"/>
        <v>0</v>
      </c>
      <c r="M213" s="94">
        <f t="shared" ca="1" si="45"/>
        <v>-0.18713609455393893</v>
      </c>
      <c r="N213" s="94">
        <f t="shared" ca="1" si="52"/>
        <v>0</v>
      </c>
      <c r="O213" s="129">
        <f t="shared" ca="1" si="53"/>
        <v>0</v>
      </c>
      <c r="P213" s="94">
        <f t="shared" ca="1" si="54"/>
        <v>0</v>
      </c>
      <c r="Q213" s="94">
        <f t="shared" ca="1" si="55"/>
        <v>0</v>
      </c>
      <c r="R213" s="10">
        <f t="shared" ca="1" si="46"/>
        <v>0.18713609455393893</v>
      </c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</row>
    <row r="214" spans="1:35" x14ac:dyDescent="0.2">
      <c r="A214" s="100"/>
      <c r="B214" s="100"/>
      <c r="C214" s="100"/>
      <c r="D214" s="101">
        <f t="shared" si="43"/>
        <v>0</v>
      </c>
      <c r="E214" s="101">
        <f t="shared" si="43"/>
        <v>0</v>
      </c>
      <c r="F214" s="94">
        <f t="shared" si="44"/>
        <v>0</v>
      </c>
      <c r="G214" s="94">
        <f t="shared" si="44"/>
        <v>0</v>
      </c>
      <c r="H214" s="94">
        <f t="shared" si="47"/>
        <v>0</v>
      </c>
      <c r="I214" s="94">
        <f t="shared" si="48"/>
        <v>0</v>
      </c>
      <c r="J214" s="94">
        <f t="shared" si="49"/>
        <v>0</v>
      </c>
      <c r="K214" s="94">
        <f t="shared" si="50"/>
        <v>0</v>
      </c>
      <c r="L214" s="94">
        <f t="shared" si="51"/>
        <v>0</v>
      </c>
      <c r="M214" s="94">
        <f t="shared" ca="1" si="45"/>
        <v>-0.18713609455393893</v>
      </c>
      <c r="N214" s="94">
        <f t="shared" ca="1" si="52"/>
        <v>0</v>
      </c>
      <c r="O214" s="129">
        <f t="shared" ca="1" si="53"/>
        <v>0</v>
      </c>
      <c r="P214" s="94">
        <f t="shared" ca="1" si="54"/>
        <v>0</v>
      </c>
      <c r="Q214" s="94">
        <f t="shared" ca="1" si="55"/>
        <v>0</v>
      </c>
      <c r="R214" s="10">
        <f t="shared" ca="1" si="46"/>
        <v>0.18713609455393893</v>
      </c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</row>
    <row r="215" spans="1:35" x14ac:dyDescent="0.2">
      <c r="A215" s="100"/>
      <c r="B215" s="100"/>
      <c r="C215" s="100"/>
      <c r="D215" s="101">
        <f t="shared" si="43"/>
        <v>0</v>
      </c>
      <c r="E215" s="101">
        <f t="shared" si="43"/>
        <v>0</v>
      </c>
      <c r="F215" s="94">
        <f t="shared" si="44"/>
        <v>0</v>
      </c>
      <c r="G215" s="94">
        <f t="shared" si="44"/>
        <v>0</v>
      </c>
      <c r="H215" s="94">
        <f t="shared" si="47"/>
        <v>0</v>
      </c>
      <c r="I215" s="94">
        <f t="shared" si="48"/>
        <v>0</v>
      </c>
      <c r="J215" s="94">
        <f t="shared" si="49"/>
        <v>0</v>
      </c>
      <c r="K215" s="94">
        <f t="shared" si="50"/>
        <v>0</v>
      </c>
      <c r="L215" s="94">
        <f t="shared" si="51"/>
        <v>0</v>
      </c>
      <c r="M215" s="94">
        <f t="shared" ca="1" si="45"/>
        <v>-0.18713609455393893</v>
      </c>
      <c r="N215" s="94">
        <f t="shared" ca="1" si="52"/>
        <v>0</v>
      </c>
      <c r="O215" s="129">
        <f t="shared" ca="1" si="53"/>
        <v>0</v>
      </c>
      <c r="P215" s="94">
        <f t="shared" ca="1" si="54"/>
        <v>0</v>
      </c>
      <c r="Q215" s="94">
        <f t="shared" ca="1" si="55"/>
        <v>0</v>
      </c>
      <c r="R215" s="10">
        <f t="shared" ca="1" si="46"/>
        <v>0.18713609455393893</v>
      </c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</row>
    <row r="216" spans="1:35" x14ac:dyDescent="0.2">
      <c r="A216" s="100"/>
      <c r="B216" s="100"/>
      <c r="C216" s="100"/>
      <c r="D216" s="101">
        <f t="shared" si="43"/>
        <v>0</v>
      </c>
      <c r="E216" s="101">
        <f t="shared" si="43"/>
        <v>0</v>
      </c>
      <c r="F216" s="94">
        <f t="shared" si="44"/>
        <v>0</v>
      </c>
      <c r="G216" s="94">
        <f t="shared" si="44"/>
        <v>0</v>
      </c>
      <c r="H216" s="94">
        <f t="shared" si="47"/>
        <v>0</v>
      </c>
      <c r="I216" s="94">
        <f t="shared" si="48"/>
        <v>0</v>
      </c>
      <c r="J216" s="94">
        <f t="shared" si="49"/>
        <v>0</v>
      </c>
      <c r="K216" s="94">
        <f t="shared" si="50"/>
        <v>0</v>
      </c>
      <c r="L216" s="94">
        <f t="shared" si="51"/>
        <v>0</v>
      </c>
      <c r="M216" s="94">
        <f t="shared" ca="1" si="45"/>
        <v>-0.18713609455393893</v>
      </c>
      <c r="N216" s="94">
        <f t="shared" ca="1" si="52"/>
        <v>0</v>
      </c>
      <c r="O216" s="129">
        <f t="shared" ca="1" si="53"/>
        <v>0</v>
      </c>
      <c r="P216" s="94">
        <f t="shared" ca="1" si="54"/>
        <v>0</v>
      </c>
      <c r="Q216" s="94">
        <f t="shared" ca="1" si="55"/>
        <v>0</v>
      </c>
      <c r="R216" s="10">
        <f t="shared" ca="1" si="46"/>
        <v>0.18713609455393893</v>
      </c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</row>
    <row r="217" spans="1:35" x14ac:dyDescent="0.2">
      <c r="A217" s="100"/>
      <c r="B217" s="100"/>
      <c r="C217" s="100"/>
      <c r="D217" s="101">
        <f t="shared" si="43"/>
        <v>0</v>
      </c>
      <c r="E217" s="101">
        <f t="shared" si="43"/>
        <v>0</v>
      </c>
      <c r="F217" s="94">
        <f t="shared" si="44"/>
        <v>0</v>
      </c>
      <c r="G217" s="94">
        <f t="shared" si="44"/>
        <v>0</v>
      </c>
      <c r="H217" s="94">
        <f t="shared" si="47"/>
        <v>0</v>
      </c>
      <c r="I217" s="94">
        <f t="shared" si="48"/>
        <v>0</v>
      </c>
      <c r="J217" s="94">
        <f t="shared" si="49"/>
        <v>0</v>
      </c>
      <c r="K217" s="94">
        <f t="shared" si="50"/>
        <v>0</v>
      </c>
      <c r="L217" s="94">
        <f t="shared" si="51"/>
        <v>0</v>
      </c>
      <c r="M217" s="94">
        <f t="shared" ca="1" si="45"/>
        <v>-0.18713609455393893</v>
      </c>
      <c r="N217" s="94">
        <f t="shared" ca="1" si="52"/>
        <v>0</v>
      </c>
      <c r="O217" s="129">
        <f t="shared" ca="1" si="53"/>
        <v>0</v>
      </c>
      <c r="P217" s="94">
        <f t="shared" ca="1" si="54"/>
        <v>0</v>
      </c>
      <c r="Q217" s="94">
        <f t="shared" ca="1" si="55"/>
        <v>0</v>
      </c>
      <c r="R217" s="10">
        <f t="shared" ca="1" si="46"/>
        <v>0.18713609455393893</v>
      </c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</row>
    <row r="218" spans="1:35" x14ac:dyDescent="0.2">
      <c r="A218" s="100"/>
      <c r="B218" s="100"/>
      <c r="C218" s="100"/>
      <c r="D218" s="101">
        <f t="shared" si="43"/>
        <v>0</v>
      </c>
      <c r="E218" s="101">
        <f t="shared" si="43"/>
        <v>0</v>
      </c>
      <c r="F218" s="94">
        <f t="shared" si="44"/>
        <v>0</v>
      </c>
      <c r="G218" s="94">
        <f t="shared" si="44"/>
        <v>0</v>
      </c>
      <c r="H218" s="94">
        <f t="shared" si="47"/>
        <v>0</v>
      </c>
      <c r="I218" s="94">
        <f t="shared" si="48"/>
        <v>0</v>
      </c>
      <c r="J218" s="94">
        <f t="shared" si="49"/>
        <v>0</v>
      </c>
      <c r="K218" s="94">
        <f t="shared" si="50"/>
        <v>0</v>
      </c>
      <c r="L218" s="94">
        <f t="shared" si="51"/>
        <v>0</v>
      </c>
      <c r="M218" s="94">
        <f t="shared" ca="1" si="45"/>
        <v>-0.18713609455393893</v>
      </c>
      <c r="N218" s="94">
        <f t="shared" ca="1" si="52"/>
        <v>0</v>
      </c>
      <c r="O218" s="129">
        <f t="shared" ca="1" si="53"/>
        <v>0</v>
      </c>
      <c r="P218" s="94">
        <f t="shared" ca="1" si="54"/>
        <v>0</v>
      </c>
      <c r="Q218" s="94">
        <f t="shared" ca="1" si="55"/>
        <v>0</v>
      </c>
      <c r="R218" s="10">
        <f t="shared" ca="1" si="46"/>
        <v>0.18713609455393893</v>
      </c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</row>
    <row r="219" spans="1:35" x14ac:dyDescent="0.2">
      <c r="A219" s="100"/>
      <c r="B219" s="100"/>
      <c r="C219" s="100"/>
      <c r="D219" s="101">
        <f t="shared" si="43"/>
        <v>0</v>
      </c>
      <c r="E219" s="101">
        <f t="shared" si="43"/>
        <v>0</v>
      </c>
      <c r="F219" s="94">
        <f t="shared" si="44"/>
        <v>0</v>
      </c>
      <c r="G219" s="94">
        <f t="shared" si="44"/>
        <v>0</v>
      </c>
      <c r="H219" s="94">
        <f t="shared" si="47"/>
        <v>0</v>
      </c>
      <c r="I219" s="94">
        <f t="shared" si="48"/>
        <v>0</v>
      </c>
      <c r="J219" s="94">
        <f t="shared" si="49"/>
        <v>0</v>
      </c>
      <c r="K219" s="94">
        <f t="shared" si="50"/>
        <v>0</v>
      </c>
      <c r="L219" s="94">
        <f t="shared" si="51"/>
        <v>0</v>
      </c>
      <c r="M219" s="94">
        <f t="shared" ca="1" si="45"/>
        <v>-0.18713609455393893</v>
      </c>
      <c r="N219" s="94">
        <f t="shared" ca="1" si="52"/>
        <v>0</v>
      </c>
      <c r="O219" s="129">
        <f t="shared" ca="1" si="53"/>
        <v>0</v>
      </c>
      <c r="P219" s="94">
        <f t="shared" ca="1" si="54"/>
        <v>0</v>
      </c>
      <c r="Q219" s="94">
        <f t="shared" ca="1" si="55"/>
        <v>0</v>
      </c>
      <c r="R219" s="10">
        <f t="shared" ca="1" si="46"/>
        <v>0.18713609455393893</v>
      </c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</row>
    <row r="220" spans="1:35" x14ac:dyDescent="0.2">
      <c r="A220" s="100"/>
      <c r="B220" s="100"/>
      <c r="C220" s="100"/>
      <c r="D220" s="101">
        <f t="shared" si="43"/>
        <v>0</v>
      </c>
      <c r="E220" s="101">
        <f t="shared" si="43"/>
        <v>0</v>
      </c>
      <c r="F220" s="94">
        <f t="shared" si="44"/>
        <v>0</v>
      </c>
      <c r="G220" s="94">
        <f t="shared" si="44"/>
        <v>0</v>
      </c>
      <c r="H220" s="94">
        <f t="shared" si="47"/>
        <v>0</v>
      </c>
      <c r="I220" s="94">
        <f t="shared" si="48"/>
        <v>0</v>
      </c>
      <c r="J220" s="94">
        <f t="shared" si="49"/>
        <v>0</v>
      </c>
      <c r="K220" s="94">
        <f t="shared" si="50"/>
        <v>0</v>
      </c>
      <c r="L220" s="94">
        <f t="shared" si="51"/>
        <v>0</v>
      </c>
      <c r="M220" s="94">
        <f t="shared" ca="1" si="45"/>
        <v>-0.18713609455393893</v>
      </c>
      <c r="N220" s="94">
        <f t="shared" ca="1" si="52"/>
        <v>0</v>
      </c>
      <c r="O220" s="129">
        <f t="shared" ca="1" si="53"/>
        <v>0</v>
      </c>
      <c r="P220" s="94">
        <f t="shared" ca="1" si="54"/>
        <v>0</v>
      </c>
      <c r="Q220" s="94">
        <f t="shared" ca="1" si="55"/>
        <v>0</v>
      </c>
      <c r="R220" s="10">
        <f t="shared" ca="1" si="46"/>
        <v>0.18713609455393893</v>
      </c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</row>
    <row r="221" spans="1:35" x14ac:dyDescent="0.2">
      <c r="A221" s="100"/>
      <c r="B221" s="100"/>
      <c r="C221" s="100"/>
      <c r="D221" s="101">
        <f t="shared" si="43"/>
        <v>0</v>
      </c>
      <c r="E221" s="101">
        <f t="shared" si="43"/>
        <v>0</v>
      </c>
      <c r="F221" s="94">
        <f t="shared" si="44"/>
        <v>0</v>
      </c>
      <c r="G221" s="94">
        <f t="shared" si="44"/>
        <v>0</v>
      </c>
      <c r="H221" s="94">
        <f t="shared" si="47"/>
        <v>0</v>
      </c>
      <c r="I221" s="94">
        <f t="shared" si="48"/>
        <v>0</v>
      </c>
      <c r="J221" s="94">
        <f t="shared" si="49"/>
        <v>0</v>
      </c>
      <c r="K221" s="94">
        <f t="shared" si="50"/>
        <v>0</v>
      </c>
      <c r="L221" s="94">
        <f t="shared" si="51"/>
        <v>0</v>
      </c>
      <c r="M221" s="94">
        <f t="shared" ca="1" si="45"/>
        <v>-0.18713609455393893</v>
      </c>
      <c r="N221" s="94">
        <f t="shared" ca="1" si="52"/>
        <v>0</v>
      </c>
      <c r="O221" s="129">
        <f t="shared" ca="1" si="53"/>
        <v>0</v>
      </c>
      <c r="P221" s="94">
        <f t="shared" ca="1" si="54"/>
        <v>0</v>
      </c>
      <c r="Q221" s="94">
        <f t="shared" ca="1" si="55"/>
        <v>0</v>
      </c>
      <c r="R221" s="10">
        <f t="shared" ca="1" si="46"/>
        <v>0.18713609455393893</v>
      </c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</row>
    <row r="222" spans="1:35" x14ac:dyDescent="0.2">
      <c r="A222" s="100"/>
      <c r="B222" s="100"/>
      <c r="C222" s="100"/>
      <c r="D222" s="101">
        <f t="shared" si="43"/>
        <v>0</v>
      </c>
      <c r="E222" s="101">
        <f t="shared" si="43"/>
        <v>0</v>
      </c>
      <c r="F222" s="94">
        <f t="shared" si="44"/>
        <v>0</v>
      </c>
      <c r="G222" s="94">
        <f t="shared" si="44"/>
        <v>0</v>
      </c>
      <c r="H222" s="94">
        <f t="shared" si="47"/>
        <v>0</v>
      </c>
      <c r="I222" s="94">
        <f t="shared" si="48"/>
        <v>0</v>
      </c>
      <c r="J222" s="94">
        <f t="shared" si="49"/>
        <v>0</v>
      </c>
      <c r="K222" s="94">
        <f t="shared" si="50"/>
        <v>0</v>
      </c>
      <c r="L222" s="94">
        <f t="shared" si="51"/>
        <v>0</v>
      </c>
      <c r="M222" s="94">
        <f t="shared" ca="1" si="45"/>
        <v>-0.18713609455393893</v>
      </c>
      <c r="N222" s="94">
        <f t="shared" ca="1" si="52"/>
        <v>0</v>
      </c>
      <c r="O222" s="129">
        <f t="shared" ca="1" si="53"/>
        <v>0</v>
      </c>
      <c r="P222" s="94">
        <f t="shared" ca="1" si="54"/>
        <v>0</v>
      </c>
      <c r="Q222" s="94">
        <f t="shared" ca="1" si="55"/>
        <v>0</v>
      </c>
      <c r="R222" s="10">
        <f t="shared" ca="1" si="46"/>
        <v>0.18713609455393893</v>
      </c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</row>
    <row r="223" spans="1:35" x14ac:dyDescent="0.2">
      <c r="A223" s="100"/>
      <c r="B223" s="100"/>
      <c r="C223" s="100"/>
      <c r="D223" s="101">
        <f t="shared" si="43"/>
        <v>0</v>
      </c>
      <c r="E223" s="101">
        <f t="shared" si="43"/>
        <v>0</v>
      </c>
      <c r="F223" s="94">
        <f t="shared" si="44"/>
        <v>0</v>
      </c>
      <c r="G223" s="94">
        <f t="shared" si="44"/>
        <v>0</v>
      </c>
      <c r="H223" s="94">
        <f t="shared" si="47"/>
        <v>0</v>
      </c>
      <c r="I223" s="94">
        <f t="shared" si="48"/>
        <v>0</v>
      </c>
      <c r="J223" s="94">
        <f t="shared" si="49"/>
        <v>0</v>
      </c>
      <c r="K223" s="94">
        <f t="shared" si="50"/>
        <v>0</v>
      </c>
      <c r="L223" s="94">
        <f t="shared" si="51"/>
        <v>0</v>
      </c>
      <c r="M223" s="94">
        <f t="shared" ca="1" si="45"/>
        <v>-0.18713609455393893</v>
      </c>
      <c r="N223" s="94">
        <f t="shared" ca="1" si="52"/>
        <v>0</v>
      </c>
      <c r="O223" s="129">
        <f t="shared" ca="1" si="53"/>
        <v>0</v>
      </c>
      <c r="P223" s="94">
        <f t="shared" ca="1" si="54"/>
        <v>0</v>
      </c>
      <c r="Q223" s="94">
        <f t="shared" ca="1" si="55"/>
        <v>0</v>
      </c>
      <c r="R223" s="10">
        <f t="shared" ca="1" si="46"/>
        <v>0.18713609455393893</v>
      </c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</row>
    <row r="224" spans="1:35" x14ac:dyDescent="0.2">
      <c r="A224" s="100"/>
      <c r="B224" s="100"/>
      <c r="C224" s="100"/>
      <c r="D224" s="101">
        <f t="shared" si="43"/>
        <v>0</v>
      </c>
      <c r="E224" s="101">
        <f t="shared" si="43"/>
        <v>0</v>
      </c>
      <c r="F224" s="94">
        <f t="shared" si="44"/>
        <v>0</v>
      </c>
      <c r="G224" s="94">
        <f t="shared" si="44"/>
        <v>0</v>
      </c>
      <c r="H224" s="94">
        <f t="shared" si="47"/>
        <v>0</v>
      </c>
      <c r="I224" s="94">
        <f t="shared" si="48"/>
        <v>0</v>
      </c>
      <c r="J224" s="94">
        <f t="shared" si="49"/>
        <v>0</v>
      </c>
      <c r="K224" s="94">
        <f t="shared" si="50"/>
        <v>0</v>
      </c>
      <c r="L224" s="94">
        <f t="shared" si="51"/>
        <v>0</v>
      </c>
      <c r="M224" s="94">
        <f t="shared" ca="1" si="45"/>
        <v>-0.18713609455393893</v>
      </c>
      <c r="N224" s="94">
        <f t="shared" ca="1" si="52"/>
        <v>0</v>
      </c>
      <c r="O224" s="129">
        <f t="shared" ca="1" si="53"/>
        <v>0</v>
      </c>
      <c r="P224" s="94">
        <f t="shared" ca="1" si="54"/>
        <v>0</v>
      </c>
      <c r="Q224" s="94">
        <f t="shared" ca="1" si="55"/>
        <v>0</v>
      </c>
      <c r="R224" s="10">
        <f t="shared" ca="1" si="46"/>
        <v>0.18713609455393893</v>
      </c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</row>
    <row r="225" spans="1:35" x14ac:dyDescent="0.2">
      <c r="A225" s="100"/>
      <c r="B225" s="100"/>
      <c r="C225" s="100"/>
      <c r="D225" s="101">
        <f t="shared" si="43"/>
        <v>0</v>
      </c>
      <c r="E225" s="101">
        <f t="shared" si="43"/>
        <v>0</v>
      </c>
      <c r="F225" s="94">
        <f t="shared" si="44"/>
        <v>0</v>
      </c>
      <c r="G225" s="94">
        <f t="shared" si="44"/>
        <v>0</v>
      </c>
      <c r="H225" s="94">
        <f t="shared" si="47"/>
        <v>0</v>
      </c>
      <c r="I225" s="94">
        <f t="shared" si="48"/>
        <v>0</v>
      </c>
      <c r="J225" s="94">
        <f t="shared" si="49"/>
        <v>0</v>
      </c>
      <c r="K225" s="94">
        <f t="shared" si="50"/>
        <v>0</v>
      </c>
      <c r="L225" s="94">
        <f t="shared" si="51"/>
        <v>0</v>
      </c>
      <c r="M225" s="94">
        <f t="shared" ca="1" si="45"/>
        <v>-0.18713609455393893</v>
      </c>
      <c r="N225" s="94">
        <f t="shared" ca="1" si="52"/>
        <v>0</v>
      </c>
      <c r="O225" s="129">
        <f t="shared" ca="1" si="53"/>
        <v>0</v>
      </c>
      <c r="P225" s="94">
        <f t="shared" ca="1" si="54"/>
        <v>0</v>
      </c>
      <c r="Q225" s="94">
        <f t="shared" ca="1" si="55"/>
        <v>0</v>
      </c>
      <c r="R225" s="10">
        <f t="shared" ca="1" si="46"/>
        <v>0.18713609455393893</v>
      </c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</row>
    <row r="226" spans="1:35" x14ac:dyDescent="0.2">
      <c r="A226" s="100"/>
      <c r="B226" s="100"/>
      <c r="C226" s="100"/>
      <c r="D226" s="101">
        <f t="shared" si="43"/>
        <v>0</v>
      </c>
      <c r="E226" s="101">
        <f t="shared" si="43"/>
        <v>0</v>
      </c>
      <c r="F226" s="94">
        <f t="shared" si="44"/>
        <v>0</v>
      </c>
      <c r="G226" s="94">
        <f t="shared" si="44"/>
        <v>0</v>
      </c>
      <c r="H226" s="94">
        <f t="shared" si="47"/>
        <v>0</v>
      </c>
      <c r="I226" s="94">
        <f t="shared" si="48"/>
        <v>0</v>
      </c>
      <c r="J226" s="94">
        <f t="shared" si="49"/>
        <v>0</v>
      </c>
      <c r="K226" s="94">
        <f t="shared" si="50"/>
        <v>0</v>
      </c>
      <c r="L226" s="94">
        <f t="shared" si="51"/>
        <v>0</v>
      </c>
      <c r="M226" s="94">
        <f t="shared" ca="1" si="45"/>
        <v>-0.18713609455393893</v>
      </c>
      <c r="N226" s="94">
        <f t="shared" ca="1" si="52"/>
        <v>0</v>
      </c>
      <c r="O226" s="129">
        <f t="shared" ca="1" si="53"/>
        <v>0</v>
      </c>
      <c r="P226" s="94">
        <f t="shared" ca="1" si="54"/>
        <v>0</v>
      </c>
      <c r="Q226" s="94">
        <f t="shared" ca="1" si="55"/>
        <v>0</v>
      </c>
      <c r="R226" s="10">
        <f t="shared" ca="1" si="46"/>
        <v>0.18713609455393893</v>
      </c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</row>
    <row r="227" spans="1:35" x14ac:dyDescent="0.2">
      <c r="A227" s="100"/>
      <c r="B227" s="100"/>
      <c r="C227" s="100"/>
      <c r="D227" s="101">
        <f t="shared" si="43"/>
        <v>0</v>
      </c>
      <c r="E227" s="101">
        <f t="shared" si="43"/>
        <v>0</v>
      </c>
      <c r="F227" s="94">
        <f t="shared" si="44"/>
        <v>0</v>
      </c>
      <c r="G227" s="94">
        <f t="shared" si="44"/>
        <v>0</v>
      </c>
      <c r="H227" s="94">
        <f t="shared" si="47"/>
        <v>0</v>
      </c>
      <c r="I227" s="94">
        <f t="shared" si="48"/>
        <v>0</v>
      </c>
      <c r="J227" s="94">
        <f t="shared" si="49"/>
        <v>0</v>
      </c>
      <c r="K227" s="94">
        <f t="shared" si="50"/>
        <v>0</v>
      </c>
      <c r="L227" s="94">
        <f t="shared" si="51"/>
        <v>0</v>
      </c>
      <c r="M227" s="94">
        <f t="shared" ca="1" si="45"/>
        <v>-0.18713609455393893</v>
      </c>
      <c r="N227" s="94">
        <f t="shared" ca="1" si="52"/>
        <v>0</v>
      </c>
      <c r="O227" s="129">
        <f t="shared" ca="1" si="53"/>
        <v>0</v>
      </c>
      <c r="P227" s="94">
        <f t="shared" ca="1" si="54"/>
        <v>0</v>
      </c>
      <c r="Q227" s="94">
        <f t="shared" ca="1" si="55"/>
        <v>0</v>
      </c>
      <c r="R227" s="10">
        <f t="shared" ca="1" si="46"/>
        <v>0.18713609455393893</v>
      </c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</row>
    <row r="228" spans="1:35" x14ac:dyDescent="0.2">
      <c r="A228" s="100"/>
      <c r="B228" s="100"/>
      <c r="C228" s="100"/>
      <c r="D228" s="101">
        <f t="shared" si="43"/>
        <v>0</v>
      </c>
      <c r="E228" s="101">
        <f t="shared" si="43"/>
        <v>0</v>
      </c>
      <c r="F228" s="94">
        <f t="shared" si="44"/>
        <v>0</v>
      </c>
      <c r="G228" s="94">
        <f t="shared" si="44"/>
        <v>0</v>
      </c>
      <c r="H228" s="94">
        <f t="shared" si="47"/>
        <v>0</v>
      </c>
      <c r="I228" s="94">
        <f t="shared" si="48"/>
        <v>0</v>
      </c>
      <c r="J228" s="94">
        <f t="shared" si="49"/>
        <v>0</v>
      </c>
      <c r="K228" s="94">
        <f t="shared" si="50"/>
        <v>0</v>
      </c>
      <c r="L228" s="94">
        <f t="shared" si="51"/>
        <v>0</v>
      </c>
      <c r="M228" s="94">
        <f t="shared" ca="1" si="45"/>
        <v>-0.18713609455393893</v>
      </c>
      <c r="N228" s="94">
        <f t="shared" ca="1" si="52"/>
        <v>0</v>
      </c>
      <c r="O228" s="129">
        <f t="shared" ca="1" si="53"/>
        <v>0</v>
      </c>
      <c r="P228" s="94">
        <f t="shared" ca="1" si="54"/>
        <v>0</v>
      </c>
      <c r="Q228" s="94">
        <f t="shared" ca="1" si="55"/>
        <v>0</v>
      </c>
      <c r="R228" s="10">
        <f t="shared" ca="1" si="46"/>
        <v>0.18713609455393893</v>
      </c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</row>
    <row r="229" spans="1:35" x14ac:dyDescent="0.2">
      <c r="A229" s="100"/>
      <c r="B229" s="100"/>
      <c r="C229" s="100"/>
      <c r="D229" s="101">
        <f t="shared" si="43"/>
        <v>0</v>
      </c>
      <c r="E229" s="101">
        <f t="shared" si="43"/>
        <v>0</v>
      </c>
      <c r="F229" s="94">
        <f t="shared" si="44"/>
        <v>0</v>
      </c>
      <c r="G229" s="94">
        <f t="shared" si="44"/>
        <v>0</v>
      </c>
      <c r="H229" s="94">
        <f t="shared" si="47"/>
        <v>0</v>
      </c>
      <c r="I229" s="94">
        <f t="shared" si="48"/>
        <v>0</v>
      </c>
      <c r="J229" s="94">
        <f t="shared" si="49"/>
        <v>0</v>
      </c>
      <c r="K229" s="94">
        <f t="shared" si="50"/>
        <v>0</v>
      </c>
      <c r="L229" s="94">
        <f t="shared" si="51"/>
        <v>0</v>
      </c>
      <c r="M229" s="94">
        <f t="shared" ca="1" si="45"/>
        <v>-0.18713609455393893</v>
      </c>
      <c r="N229" s="94">
        <f t="shared" ca="1" si="52"/>
        <v>0</v>
      </c>
      <c r="O229" s="129">
        <f t="shared" ca="1" si="53"/>
        <v>0</v>
      </c>
      <c r="P229" s="94">
        <f t="shared" ca="1" si="54"/>
        <v>0</v>
      </c>
      <c r="Q229" s="94">
        <f t="shared" ca="1" si="55"/>
        <v>0</v>
      </c>
      <c r="R229" s="10">
        <f t="shared" ca="1" si="46"/>
        <v>0.18713609455393893</v>
      </c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</row>
    <row r="230" spans="1:35" x14ac:dyDescent="0.2">
      <c r="A230" s="100"/>
      <c r="B230" s="100"/>
      <c r="C230" s="100"/>
      <c r="D230" s="101">
        <f t="shared" si="43"/>
        <v>0</v>
      </c>
      <c r="E230" s="101">
        <f t="shared" si="43"/>
        <v>0</v>
      </c>
      <c r="F230" s="94">
        <f t="shared" si="44"/>
        <v>0</v>
      </c>
      <c r="G230" s="94">
        <f t="shared" si="44"/>
        <v>0</v>
      </c>
      <c r="H230" s="94">
        <f t="shared" si="47"/>
        <v>0</v>
      </c>
      <c r="I230" s="94">
        <f t="shared" si="48"/>
        <v>0</v>
      </c>
      <c r="J230" s="94">
        <f t="shared" si="49"/>
        <v>0</v>
      </c>
      <c r="K230" s="94">
        <f t="shared" si="50"/>
        <v>0</v>
      </c>
      <c r="L230" s="94">
        <f t="shared" si="51"/>
        <v>0</v>
      </c>
      <c r="M230" s="94">
        <f t="shared" ca="1" si="45"/>
        <v>-0.18713609455393893</v>
      </c>
      <c r="N230" s="94">
        <f t="shared" ca="1" si="52"/>
        <v>0</v>
      </c>
      <c r="O230" s="129">
        <f t="shared" ca="1" si="53"/>
        <v>0</v>
      </c>
      <c r="P230" s="94">
        <f t="shared" ca="1" si="54"/>
        <v>0</v>
      </c>
      <c r="Q230" s="94">
        <f t="shared" ca="1" si="55"/>
        <v>0</v>
      </c>
      <c r="R230" s="10">
        <f t="shared" ca="1" si="46"/>
        <v>0.18713609455393893</v>
      </c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</row>
    <row r="231" spans="1:35" x14ac:dyDescent="0.2">
      <c r="A231" s="100"/>
      <c r="B231" s="100"/>
      <c r="C231" s="100"/>
      <c r="D231" s="101">
        <f t="shared" si="43"/>
        <v>0</v>
      </c>
      <c r="E231" s="101">
        <f t="shared" si="43"/>
        <v>0</v>
      </c>
      <c r="F231" s="94">
        <f t="shared" si="44"/>
        <v>0</v>
      </c>
      <c r="G231" s="94">
        <f t="shared" si="44"/>
        <v>0</v>
      </c>
      <c r="H231" s="94">
        <f t="shared" si="47"/>
        <v>0</v>
      </c>
      <c r="I231" s="94">
        <f t="shared" si="48"/>
        <v>0</v>
      </c>
      <c r="J231" s="94">
        <f t="shared" si="49"/>
        <v>0</v>
      </c>
      <c r="K231" s="94">
        <f t="shared" si="50"/>
        <v>0</v>
      </c>
      <c r="L231" s="94">
        <f t="shared" si="51"/>
        <v>0</v>
      </c>
      <c r="M231" s="94">
        <f t="shared" ca="1" si="45"/>
        <v>-0.18713609455393893</v>
      </c>
      <c r="N231" s="94">
        <f t="shared" ca="1" si="52"/>
        <v>0</v>
      </c>
      <c r="O231" s="129">
        <f t="shared" ca="1" si="53"/>
        <v>0</v>
      </c>
      <c r="P231" s="94">
        <f t="shared" ca="1" si="54"/>
        <v>0</v>
      </c>
      <c r="Q231" s="94">
        <f t="shared" ca="1" si="55"/>
        <v>0</v>
      </c>
      <c r="R231" s="10">
        <f t="shared" ca="1" si="46"/>
        <v>0.18713609455393893</v>
      </c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</row>
    <row r="232" spans="1:35" x14ac:dyDescent="0.2">
      <c r="A232" s="100"/>
      <c r="B232" s="100"/>
      <c r="C232" s="100"/>
      <c r="D232" s="101">
        <f t="shared" si="43"/>
        <v>0</v>
      </c>
      <c r="E232" s="101">
        <f t="shared" si="43"/>
        <v>0</v>
      </c>
      <c r="F232" s="94">
        <f t="shared" si="44"/>
        <v>0</v>
      </c>
      <c r="G232" s="94">
        <f t="shared" si="44"/>
        <v>0</v>
      </c>
      <c r="H232" s="94">
        <f t="shared" si="47"/>
        <v>0</v>
      </c>
      <c r="I232" s="94">
        <f t="shared" si="48"/>
        <v>0</v>
      </c>
      <c r="J232" s="94">
        <f t="shared" si="49"/>
        <v>0</v>
      </c>
      <c r="K232" s="94">
        <f t="shared" si="50"/>
        <v>0</v>
      </c>
      <c r="L232" s="94">
        <f t="shared" si="51"/>
        <v>0</v>
      </c>
      <c r="M232" s="94">
        <f t="shared" ca="1" si="45"/>
        <v>-0.18713609455393893</v>
      </c>
      <c r="N232" s="94">
        <f t="shared" ca="1" si="52"/>
        <v>0</v>
      </c>
      <c r="O232" s="129">
        <f t="shared" ca="1" si="53"/>
        <v>0</v>
      </c>
      <c r="P232" s="94">
        <f t="shared" ca="1" si="54"/>
        <v>0</v>
      </c>
      <c r="Q232" s="94">
        <f t="shared" ca="1" si="55"/>
        <v>0</v>
      </c>
      <c r="R232" s="10">
        <f t="shared" ca="1" si="46"/>
        <v>0.18713609455393893</v>
      </c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</row>
    <row r="233" spans="1:35" x14ac:dyDescent="0.2">
      <c r="A233" s="100"/>
      <c r="B233" s="100"/>
      <c r="C233" s="100"/>
      <c r="D233" s="101">
        <f t="shared" si="43"/>
        <v>0</v>
      </c>
      <c r="E233" s="101">
        <f t="shared" si="43"/>
        <v>0</v>
      </c>
      <c r="F233" s="94">
        <f t="shared" si="44"/>
        <v>0</v>
      </c>
      <c r="G233" s="94">
        <f t="shared" si="44"/>
        <v>0</v>
      </c>
      <c r="H233" s="94">
        <f t="shared" si="47"/>
        <v>0</v>
      </c>
      <c r="I233" s="94">
        <f t="shared" si="48"/>
        <v>0</v>
      </c>
      <c r="J233" s="94">
        <f t="shared" si="49"/>
        <v>0</v>
      </c>
      <c r="K233" s="94">
        <f t="shared" si="50"/>
        <v>0</v>
      </c>
      <c r="L233" s="94">
        <f t="shared" si="51"/>
        <v>0</v>
      </c>
      <c r="M233" s="94">
        <f t="shared" ca="1" si="45"/>
        <v>-0.18713609455393893</v>
      </c>
      <c r="N233" s="94">
        <f t="shared" ca="1" si="52"/>
        <v>0</v>
      </c>
      <c r="O233" s="129">
        <f t="shared" ca="1" si="53"/>
        <v>0</v>
      </c>
      <c r="P233" s="94">
        <f t="shared" ca="1" si="54"/>
        <v>0</v>
      </c>
      <c r="Q233" s="94">
        <f t="shared" ca="1" si="55"/>
        <v>0</v>
      </c>
      <c r="R233" s="10">
        <f t="shared" ca="1" si="46"/>
        <v>0.18713609455393893</v>
      </c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</row>
    <row r="234" spans="1:35" x14ac:dyDescent="0.2">
      <c r="A234" s="100"/>
      <c r="B234" s="100"/>
      <c r="C234" s="100"/>
      <c r="D234" s="101">
        <f t="shared" si="43"/>
        <v>0</v>
      </c>
      <c r="E234" s="101">
        <f t="shared" si="43"/>
        <v>0</v>
      </c>
      <c r="F234" s="94">
        <f t="shared" si="44"/>
        <v>0</v>
      </c>
      <c r="G234" s="94">
        <f t="shared" si="44"/>
        <v>0</v>
      </c>
      <c r="H234" s="94">
        <f t="shared" si="47"/>
        <v>0</v>
      </c>
      <c r="I234" s="94">
        <f t="shared" si="48"/>
        <v>0</v>
      </c>
      <c r="J234" s="94">
        <f t="shared" si="49"/>
        <v>0</v>
      </c>
      <c r="K234" s="94">
        <f t="shared" si="50"/>
        <v>0</v>
      </c>
      <c r="L234" s="94">
        <f t="shared" si="51"/>
        <v>0</v>
      </c>
      <c r="M234" s="94">
        <f t="shared" ca="1" si="45"/>
        <v>-0.18713609455393893</v>
      </c>
      <c r="N234" s="94">
        <f t="shared" ca="1" si="52"/>
        <v>0</v>
      </c>
      <c r="O234" s="129">
        <f t="shared" ca="1" si="53"/>
        <v>0</v>
      </c>
      <c r="P234" s="94">
        <f t="shared" ca="1" si="54"/>
        <v>0</v>
      </c>
      <c r="Q234" s="94">
        <f t="shared" ca="1" si="55"/>
        <v>0</v>
      </c>
      <c r="R234" s="10">
        <f t="shared" ca="1" si="46"/>
        <v>0.18713609455393893</v>
      </c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</row>
    <row r="235" spans="1:35" x14ac:dyDescent="0.2">
      <c r="A235" s="100"/>
      <c r="B235" s="100"/>
      <c r="C235" s="100"/>
      <c r="D235" s="101">
        <f t="shared" si="43"/>
        <v>0</v>
      </c>
      <c r="E235" s="101">
        <f t="shared" si="43"/>
        <v>0</v>
      </c>
      <c r="F235" s="94">
        <f t="shared" si="44"/>
        <v>0</v>
      </c>
      <c r="G235" s="94">
        <f t="shared" si="44"/>
        <v>0</v>
      </c>
      <c r="H235" s="94">
        <f t="shared" si="47"/>
        <v>0</v>
      </c>
      <c r="I235" s="94">
        <f t="shared" si="48"/>
        <v>0</v>
      </c>
      <c r="J235" s="94">
        <f t="shared" si="49"/>
        <v>0</v>
      </c>
      <c r="K235" s="94">
        <f t="shared" si="50"/>
        <v>0</v>
      </c>
      <c r="L235" s="94">
        <f t="shared" si="51"/>
        <v>0</v>
      </c>
      <c r="M235" s="94">
        <f t="shared" ca="1" si="45"/>
        <v>-0.18713609455393893</v>
      </c>
      <c r="N235" s="94">
        <f t="shared" ca="1" si="52"/>
        <v>0</v>
      </c>
      <c r="O235" s="129">
        <f t="shared" ca="1" si="53"/>
        <v>0</v>
      </c>
      <c r="P235" s="94">
        <f t="shared" ca="1" si="54"/>
        <v>0</v>
      </c>
      <c r="Q235" s="94">
        <f t="shared" ca="1" si="55"/>
        <v>0</v>
      </c>
      <c r="R235" s="10">
        <f t="shared" ca="1" si="46"/>
        <v>0.18713609455393893</v>
      </c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</row>
    <row r="236" spans="1:35" x14ac:dyDescent="0.2">
      <c r="A236" s="100"/>
      <c r="B236" s="100"/>
      <c r="C236" s="100"/>
      <c r="D236" s="101">
        <f t="shared" si="43"/>
        <v>0</v>
      </c>
      <c r="E236" s="101">
        <f t="shared" si="43"/>
        <v>0</v>
      </c>
      <c r="F236" s="94">
        <f t="shared" si="44"/>
        <v>0</v>
      </c>
      <c r="G236" s="94">
        <f t="shared" si="44"/>
        <v>0</v>
      </c>
      <c r="H236" s="94">
        <f t="shared" si="47"/>
        <v>0</v>
      </c>
      <c r="I236" s="94">
        <f t="shared" si="48"/>
        <v>0</v>
      </c>
      <c r="J236" s="94">
        <f t="shared" si="49"/>
        <v>0</v>
      </c>
      <c r="K236" s="94">
        <f t="shared" si="50"/>
        <v>0</v>
      </c>
      <c r="L236" s="94">
        <f t="shared" si="51"/>
        <v>0</v>
      </c>
      <c r="M236" s="94">
        <f t="shared" ca="1" si="45"/>
        <v>-0.18713609455393893</v>
      </c>
      <c r="N236" s="94">
        <f t="shared" ca="1" si="52"/>
        <v>0</v>
      </c>
      <c r="O236" s="129">
        <f t="shared" ca="1" si="53"/>
        <v>0</v>
      </c>
      <c r="P236" s="94">
        <f t="shared" ca="1" si="54"/>
        <v>0</v>
      </c>
      <c r="Q236" s="94">
        <f t="shared" ca="1" si="55"/>
        <v>0</v>
      </c>
      <c r="R236" s="10">
        <f t="shared" ca="1" si="46"/>
        <v>0.18713609455393893</v>
      </c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</row>
    <row r="237" spans="1:35" x14ac:dyDescent="0.2">
      <c r="A237" s="100"/>
      <c r="B237" s="100"/>
      <c r="C237" s="100"/>
      <c r="D237" s="101">
        <f t="shared" si="43"/>
        <v>0</v>
      </c>
      <c r="E237" s="101">
        <f t="shared" si="43"/>
        <v>0</v>
      </c>
      <c r="F237" s="94">
        <f t="shared" si="44"/>
        <v>0</v>
      </c>
      <c r="G237" s="94">
        <f t="shared" si="44"/>
        <v>0</v>
      </c>
      <c r="H237" s="94">
        <f t="shared" si="47"/>
        <v>0</v>
      </c>
      <c r="I237" s="94">
        <f t="shared" si="48"/>
        <v>0</v>
      </c>
      <c r="J237" s="94">
        <f t="shared" si="49"/>
        <v>0</v>
      </c>
      <c r="K237" s="94">
        <f t="shared" si="50"/>
        <v>0</v>
      </c>
      <c r="L237" s="94">
        <f t="shared" si="51"/>
        <v>0</v>
      </c>
      <c r="M237" s="94">
        <f t="shared" ca="1" si="45"/>
        <v>-0.18713609455393893</v>
      </c>
      <c r="N237" s="94">
        <f t="shared" ca="1" si="52"/>
        <v>0</v>
      </c>
      <c r="O237" s="129">
        <f t="shared" ca="1" si="53"/>
        <v>0</v>
      </c>
      <c r="P237" s="94">
        <f t="shared" ca="1" si="54"/>
        <v>0</v>
      </c>
      <c r="Q237" s="94">
        <f t="shared" ca="1" si="55"/>
        <v>0</v>
      </c>
      <c r="R237" s="10">
        <f t="shared" ca="1" si="46"/>
        <v>0.18713609455393893</v>
      </c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</row>
    <row r="238" spans="1:35" x14ac:dyDescent="0.2">
      <c r="A238" s="100"/>
      <c r="B238" s="100"/>
      <c r="C238" s="100"/>
      <c r="D238" s="101">
        <f t="shared" si="43"/>
        <v>0</v>
      </c>
      <c r="E238" s="101">
        <f t="shared" si="43"/>
        <v>0</v>
      </c>
      <c r="F238" s="94">
        <f t="shared" si="44"/>
        <v>0</v>
      </c>
      <c r="G238" s="94">
        <f t="shared" si="44"/>
        <v>0</v>
      </c>
      <c r="H238" s="94">
        <f t="shared" si="47"/>
        <v>0</v>
      </c>
      <c r="I238" s="94">
        <f t="shared" si="48"/>
        <v>0</v>
      </c>
      <c r="J238" s="94">
        <f t="shared" si="49"/>
        <v>0</v>
      </c>
      <c r="K238" s="94">
        <f t="shared" si="50"/>
        <v>0</v>
      </c>
      <c r="L238" s="94">
        <f t="shared" si="51"/>
        <v>0</v>
      </c>
      <c r="M238" s="94">
        <f t="shared" ca="1" si="45"/>
        <v>-0.18713609455393893</v>
      </c>
      <c r="N238" s="94">
        <f t="shared" ca="1" si="52"/>
        <v>0</v>
      </c>
      <c r="O238" s="129">
        <f t="shared" ca="1" si="53"/>
        <v>0</v>
      </c>
      <c r="P238" s="94">
        <f t="shared" ca="1" si="54"/>
        <v>0</v>
      </c>
      <c r="Q238" s="94">
        <f t="shared" ca="1" si="55"/>
        <v>0</v>
      </c>
      <c r="R238" s="10">
        <f t="shared" ca="1" si="46"/>
        <v>0.18713609455393893</v>
      </c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</row>
    <row r="239" spans="1:35" x14ac:dyDescent="0.2">
      <c r="A239" s="100"/>
      <c r="B239" s="100"/>
      <c r="C239" s="100"/>
      <c r="D239" s="101">
        <f t="shared" si="43"/>
        <v>0</v>
      </c>
      <c r="E239" s="101">
        <f t="shared" si="43"/>
        <v>0</v>
      </c>
      <c r="F239" s="94">
        <f t="shared" si="44"/>
        <v>0</v>
      </c>
      <c r="G239" s="94">
        <f t="shared" si="44"/>
        <v>0</v>
      </c>
      <c r="H239" s="94">
        <f t="shared" si="47"/>
        <v>0</v>
      </c>
      <c r="I239" s="94">
        <f t="shared" si="48"/>
        <v>0</v>
      </c>
      <c r="J239" s="94">
        <f t="shared" si="49"/>
        <v>0</v>
      </c>
      <c r="K239" s="94">
        <f t="shared" si="50"/>
        <v>0</v>
      </c>
      <c r="L239" s="94">
        <f t="shared" si="51"/>
        <v>0</v>
      </c>
      <c r="M239" s="94">
        <f t="shared" ca="1" si="45"/>
        <v>-0.18713609455393893</v>
      </c>
      <c r="N239" s="94">
        <f t="shared" ca="1" si="52"/>
        <v>0</v>
      </c>
      <c r="O239" s="129">
        <f t="shared" ca="1" si="53"/>
        <v>0</v>
      </c>
      <c r="P239" s="94">
        <f t="shared" ca="1" si="54"/>
        <v>0</v>
      </c>
      <c r="Q239" s="94">
        <f t="shared" ca="1" si="55"/>
        <v>0</v>
      </c>
      <c r="R239" s="10">
        <f t="shared" ca="1" si="46"/>
        <v>0.18713609455393893</v>
      </c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</row>
    <row r="240" spans="1:35" x14ac:dyDescent="0.2">
      <c r="A240" s="100"/>
      <c r="B240" s="100"/>
      <c r="C240" s="100"/>
      <c r="D240" s="101">
        <f t="shared" si="43"/>
        <v>0</v>
      </c>
      <c r="E240" s="101">
        <f t="shared" si="43"/>
        <v>0</v>
      </c>
      <c r="F240" s="94">
        <f t="shared" si="44"/>
        <v>0</v>
      </c>
      <c r="G240" s="94">
        <f t="shared" si="44"/>
        <v>0</v>
      </c>
      <c r="H240" s="94">
        <f t="shared" si="47"/>
        <v>0</v>
      </c>
      <c r="I240" s="94">
        <f t="shared" si="48"/>
        <v>0</v>
      </c>
      <c r="J240" s="94">
        <f t="shared" si="49"/>
        <v>0</v>
      </c>
      <c r="K240" s="94">
        <f t="shared" si="50"/>
        <v>0</v>
      </c>
      <c r="L240" s="94">
        <f t="shared" si="51"/>
        <v>0</v>
      </c>
      <c r="M240" s="94">
        <f t="shared" ca="1" si="45"/>
        <v>-0.18713609455393893</v>
      </c>
      <c r="N240" s="94">
        <f t="shared" ca="1" si="52"/>
        <v>0</v>
      </c>
      <c r="O240" s="129">
        <f t="shared" ca="1" si="53"/>
        <v>0</v>
      </c>
      <c r="P240" s="94">
        <f t="shared" ca="1" si="54"/>
        <v>0</v>
      </c>
      <c r="Q240" s="94">
        <f t="shared" ca="1" si="55"/>
        <v>0</v>
      </c>
      <c r="R240" s="10">
        <f t="shared" ca="1" si="46"/>
        <v>0.18713609455393893</v>
      </c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</row>
    <row r="241" spans="1:35" x14ac:dyDescent="0.2">
      <c r="A241" s="100"/>
      <c r="B241" s="100"/>
      <c r="C241" s="100"/>
      <c r="D241" s="101">
        <f t="shared" si="43"/>
        <v>0</v>
      </c>
      <c r="E241" s="101">
        <f t="shared" si="43"/>
        <v>0</v>
      </c>
      <c r="F241" s="94">
        <f t="shared" si="44"/>
        <v>0</v>
      </c>
      <c r="G241" s="94">
        <f t="shared" si="44"/>
        <v>0</v>
      </c>
      <c r="H241" s="94">
        <f t="shared" si="47"/>
        <v>0</v>
      </c>
      <c r="I241" s="94">
        <f t="shared" si="48"/>
        <v>0</v>
      </c>
      <c r="J241" s="94">
        <f t="shared" si="49"/>
        <v>0</v>
      </c>
      <c r="K241" s="94">
        <f t="shared" si="50"/>
        <v>0</v>
      </c>
      <c r="L241" s="94">
        <f t="shared" si="51"/>
        <v>0</v>
      </c>
      <c r="M241" s="94">
        <f t="shared" ca="1" si="45"/>
        <v>-0.18713609455393893</v>
      </c>
      <c r="N241" s="94">
        <f t="shared" ca="1" si="52"/>
        <v>0</v>
      </c>
      <c r="O241" s="129">
        <f t="shared" ca="1" si="53"/>
        <v>0</v>
      </c>
      <c r="P241" s="94">
        <f t="shared" ca="1" si="54"/>
        <v>0</v>
      </c>
      <c r="Q241" s="94">
        <f t="shared" ca="1" si="55"/>
        <v>0</v>
      </c>
      <c r="R241" s="10">
        <f t="shared" ca="1" si="46"/>
        <v>0.18713609455393893</v>
      </c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</row>
    <row r="242" spans="1:35" x14ac:dyDescent="0.2">
      <c r="A242" s="100"/>
      <c r="B242" s="100"/>
      <c r="C242" s="100"/>
      <c r="D242" s="101">
        <f t="shared" si="43"/>
        <v>0</v>
      </c>
      <c r="E242" s="101">
        <f t="shared" si="43"/>
        <v>0</v>
      </c>
      <c r="F242" s="94">
        <f t="shared" si="44"/>
        <v>0</v>
      </c>
      <c r="G242" s="94">
        <f t="shared" si="44"/>
        <v>0</v>
      </c>
      <c r="H242" s="94">
        <f t="shared" si="47"/>
        <v>0</v>
      </c>
      <c r="I242" s="94">
        <f t="shared" si="48"/>
        <v>0</v>
      </c>
      <c r="J242" s="94">
        <f t="shared" si="49"/>
        <v>0</v>
      </c>
      <c r="K242" s="94">
        <f t="shared" si="50"/>
        <v>0</v>
      </c>
      <c r="L242" s="94">
        <f t="shared" si="51"/>
        <v>0</v>
      </c>
      <c r="M242" s="94">
        <f t="shared" ca="1" si="45"/>
        <v>-0.18713609455393893</v>
      </c>
      <c r="N242" s="94">
        <f t="shared" ca="1" si="52"/>
        <v>0</v>
      </c>
      <c r="O242" s="129">
        <f t="shared" ca="1" si="53"/>
        <v>0</v>
      </c>
      <c r="P242" s="94">
        <f t="shared" ca="1" si="54"/>
        <v>0</v>
      </c>
      <c r="Q242" s="94">
        <f t="shared" ca="1" si="55"/>
        <v>0</v>
      </c>
      <c r="R242" s="10">
        <f t="shared" ca="1" si="46"/>
        <v>0.18713609455393893</v>
      </c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</row>
    <row r="243" spans="1:35" x14ac:dyDescent="0.2">
      <c r="A243" s="100"/>
      <c r="B243" s="100"/>
      <c r="C243" s="100"/>
      <c r="D243" s="101">
        <f t="shared" ref="D243:E306" si="56">A243/A$18</f>
        <v>0</v>
      </c>
      <c r="E243" s="101">
        <f t="shared" si="56"/>
        <v>0</v>
      </c>
      <c r="F243" s="94">
        <f t="shared" ref="F243:G306" si="57">$C243*D243</f>
        <v>0</v>
      </c>
      <c r="G243" s="94">
        <f t="shared" si="57"/>
        <v>0</v>
      </c>
      <c r="H243" s="94">
        <f t="shared" si="47"/>
        <v>0</v>
      </c>
      <c r="I243" s="94">
        <f t="shared" si="48"/>
        <v>0</v>
      </c>
      <c r="J243" s="94">
        <f t="shared" si="49"/>
        <v>0</v>
      </c>
      <c r="K243" s="94">
        <f t="shared" si="50"/>
        <v>0</v>
      </c>
      <c r="L243" s="94">
        <f t="shared" si="51"/>
        <v>0</v>
      </c>
      <c r="M243" s="94">
        <f t="shared" ca="1" si="45"/>
        <v>-0.18713609455393893</v>
      </c>
      <c r="N243" s="94">
        <f t="shared" ca="1" si="52"/>
        <v>0</v>
      </c>
      <c r="O243" s="129">
        <f t="shared" ca="1" si="53"/>
        <v>0</v>
      </c>
      <c r="P243" s="94">
        <f t="shared" ca="1" si="54"/>
        <v>0</v>
      </c>
      <c r="Q243" s="94">
        <f t="shared" ca="1" si="55"/>
        <v>0</v>
      </c>
      <c r="R243" s="10">
        <f t="shared" ca="1" si="46"/>
        <v>0.18713609455393893</v>
      </c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</row>
    <row r="244" spans="1:35" x14ac:dyDescent="0.2">
      <c r="A244" s="100"/>
      <c r="B244" s="100"/>
      <c r="C244" s="100"/>
      <c r="D244" s="101">
        <f t="shared" si="56"/>
        <v>0</v>
      </c>
      <c r="E244" s="101">
        <f t="shared" si="56"/>
        <v>0</v>
      </c>
      <c r="F244" s="94">
        <f t="shared" si="57"/>
        <v>0</v>
      </c>
      <c r="G244" s="94">
        <f t="shared" si="57"/>
        <v>0</v>
      </c>
      <c r="H244" s="94">
        <f t="shared" si="47"/>
        <v>0</v>
      </c>
      <c r="I244" s="94">
        <f t="shared" si="48"/>
        <v>0</v>
      </c>
      <c r="J244" s="94">
        <f t="shared" si="49"/>
        <v>0</v>
      </c>
      <c r="K244" s="94">
        <f t="shared" si="50"/>
        <v>0</v>
      </c>
      <c r="L244" s="94">
        <f t="shared" si="51"/>
        <v>0</v>
      </c>
      <c r="M244" s="94">
        <f t="shared" ca="1" si="45"/>
        <v>-0.18713609455393893</v>
      </c>
      <c r="N244" s="94">
        <f t="shared" ca="1" si="52"/>
        <v>0</v>
      </c>
      <c r="O244" s="129">
        <f t="shared" ca="1" si="53"/>
        <v>0</v>
      </c>
      <c r="P244" s="94">
        <f t="shared" ca="1" si="54"/>
        <v>0</v>
      </c>
      <c r="Q244" s="94">
        <f t="shared" ca="1" si="55"/>
        <v>0</v>
      </c>
      <c r="R244" s="10">
        <f t="shared" ca="1" si="46"/>
        <v>0.18713609455393893</v>
      </c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</row>
    <row r="245" spans="1:35" x14ac:dyDescent="0.2">
      <c r="A245" s="100"/>
      <c r="B245" s="100"/>
      <c r="C245" s="100"/>
      <c r="D245" s="101">
        <f t="shared" si="56"/>
        <v>0</v>
      </c>
      <c r="E245" s="101">
        <f t="shared" si="56"/>
        <v>0</v>
      </c>
      <c r="F245" s="94">
        <f t="shared" si="57"/>
        <v>0</v>
      </c>
      <c r="G245" s="94">
        <f t="shared" si="57"/>
        <v>0</v>
      </c>
      <c r="H245" s="94">
        <f t="shared" si="47"/>
        <v>0</v>
      </c>
      <c r="I245" s="94">
        <f t="shared" si="48"/>
        <v>0</v>
      </c>
      <c r="J245" s="94">
        <f t="shared" si="49"/>
        <v>0</v>
      </c>
      <c r="K245" s="94">
        <f t="shared" si="50"/>
        <v>0</v>
      </c>
      <c r="L245" s="94">
        <f t="shared" si="51"/>
        <v>0</v>
      </c>
      <c r="M245" s="94">
        <f t="shared" ca="1" si="45"/>
        <v>-0.18713609455393893</v>
      </c>
      <c r="N245" s="94">
        <f t="shared" ca="1" si="52"/>
        <v>0</v>
      </c>
      <c r="O245" s="129">
        <f t="shared" ca="1" si="53"/>
        <v>0</v>
      </c>
      <c r="P245" s="94">
        <f t="shared" ca="1" si="54"/>
        <v>0</v>
      </c>
      <c r="Q245" s="94">
        <f t="shared" ca="1" si="55"/>
        <v>0</v>
      </c>
      <c r="R245" s="10">
        <f t="shared" ca="1" si="46"/>
        <v>0.18713609455393893</v>
      </c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</row>
    <row r="246" spans="1:35" x14ac:dyDescent="0.2">
      <c r="A246" s="100"/>
      <c r="B246" s="100"/>
      <c r="C246" s="100"/>
      <c r="D246" s="101">
        <f t="shared" si="56"/>
        <v>0</v>
      </c>
      <c r="E246" s="101">
        <f t="shared" si="56"/>
        <v>0</v>
      </c>
      <c r="F246" s="94">
        <f t="shared" si="57"/>
        <v>0</v>
      </c>
      <c r="G246" s="94">
        <f t="shared" si="57"/>
        <v>0</v>
      </c>
      <c r="H246" s="94">
        <f t="shared" si="47"/>
        <v>0</v>
      </c>
      <c r="I246" s="94">
        <f t="shared" si="48"/>
        <v>0</v>
      </c>
      <c r="J246" s="94">
        <f t="shared" si="49"/>
        <v>0</v>
      </c>
      <c r="K246" s="94">
        <f t="shared" si="50"/>
        <v>0</v>
      </c>
      <c r="L246" s="94">
        <f t="shared" si="51"/>
        <v>0</v>
      </c>
      <c r="M246" s="94">
        <f t="shared" ca="1" si="45"/>
        <v>-0.18713609455393893</v>
      </c>
      <c r="N246" s="94">
        <f t="shared" ca="1" si="52"/>
        <v>0</v>
      </c>
      <c r="O246" s="129">
        <f t="shared" ca="1" si="53"/>
        <v>0</v>
      </c>
      <c r="P246" s="94">
        <f t="shared" ca="1" si="54"/>
        <v>0</v>
      </c>
      <c r="Q246" s="94">
        <f t="shared" ca="1" si="55"/>
        <v>0</v>
      </c>
      <c r="R246" s="10">
        <f t="shared" ca="1" si="46"/>
        <v>0.18713609455393893</v>
      </c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</row>
    <row r="247" spans="1:35" x14ac:dyDescent="0.2">
      <c r="A247" s="100"/>
      <c r="B247" s="100"/>
      <c r="C247" s="100"/>
      <c r="D247" s="101">
        <f t="shared" si="56"/>
        <v>0</v>
      </c>
      <c r="E247" s="101">
        <f t="shared" si="56"/>
        <v>0</v>
      </c>
      <c r="F247" s="94">
        <f t="shared" si="57"/>
        <v>0</v>
      </c>
      <c r="G247" s="94">
        <f t="shared" si="57"/>
        <v>0</v>
      </c>
      <c r="H247" s="94">
        <f t="shared" si="47"/>
        <v>0</v>
      </c>
      <c r="I247" s="94">
        <f t="shared" si="48"/>
        <v>0</v>
      </c>
      <c r="J247" s="94">
        <f t="shared" si="49"/>
        <v>0</v>
      </c>
      <c r="K247" s="94">
        <f t="shared" si="50"/>
        <v>0</v>
      </c>
      <c r="L247" s="94">
        <f t="shared" si="51"/>
        <v>0</v>
      </c>
      <c r="M247" s="94">
        <f t="shared" ref="M247:M307" ca="1" si="58">+E$4+E$5*D247+E$6*D247^2</f>
        <v>-0.18713609455393893</v>
      </c>
      <c r="N247" s="94">
        <f t="shared" ca="1" si="52"/>
        <v>0</v>
      </c>
      <c r="O247" s="129">
        <f t="shared" ca="1" si="53"/>
        <v>0</v>
      </c>
      <c r="P247" s="94">
        <f t="shared" ca="1" si="54"/>
        <v>0</v>
      </c>
      <c r="Q247" s="94">
        <f t="shared" ca="1" si="55"/>
        <v>0</v>
      </c>
      <c r="R247" s="10">
        <f t="shared" ref="R247:R307" ca="1" si="59">+E247-M247</f>
        <v>0.18713609455393893</v>
      </c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</row>
    <row r="248" spans="1:35" x14ac:dyDescent="0.2">
      <c r="A248" s="100"/>
      <c r="B248" s="100"/>
      <c r="C248" s="100"/>
      <c r="D248" s="101">
        <f t="shared" si="56"/>
        <v>0</v>
      </c>
      <c r="E248" s="101">
        <f t="shared" si="56"/>
        <v>0</v>
      </c>
      <c r="F248" s="94">
        <f t="shared" si="57"/>
        <v>0</v>
      </c>
      <c r="G248" s="94">
        <f t="shared" si="57"/>
        <v>0</v>
      </c>
      <c r="H248" s="94">
        <f t="shared" ref="H248:H306" si="60">C248*D248*D248</f>
        <v>0</v>
      </c>
      <c r="I248" s="94">
        <f t="shared" ref="I248:I306" si="61">C248*D248*D248*D248</f>
        <v>0</v>
      </c>
      <c r="J248" s="94">
        <f t="shared" ref="J248:J306" si="62">C248*D248*D248*D248*D248</f>
        <v>0</v>
      </c>
      <c r="K248" s="94">
        <f t="shared" ref="K248:K306" si="63">C248*E248*D248</f>
        <v>0</v>
      </c>
      <c r="L248" s="94">
        <f t="shared" ref="L248:L306" si="64">C248*E248*D248*D248</f>
        <v>0</v>
      </c>
      <c r="M248" s="94">
        <f t="shared" ca="1" si="58"/>
        <v>-0.18713609455393893</v>
      </c>
      <c r="N248" s="94">
        <f t="shared" ref="N248:N306" ca="1" si="65">C248*(M248-E248)^2</f>
        <v>0</v>
      </c>
      <c r="O248" s="129">
        <f t="shared" ref="O248:O306" ca="1" si="66">(C248*O$1-O$2*F248+O$3*H248)^2</f>
        <v>0</v>
      </c>
      <c r="P248" s="94">
        <f t="shared" ref="P248:P306" ca="1" si="67">(-C248*O$2+O$4*F248-O$5*H248)^2</f>
        <v>0</v>
      </c>
      <c r="Q248" s="94">
        <f t="shared" ref="Q248:Q306" ca="1" si="68">+(C248*O$3-F248*O$5+H248*O$6)^2</f>
        <v>0</v>
      </c>
      <c r="R248" s="10">
        <f t="shared" ca="1" si="59"/>
        <v>0.18713609455393893</v>
      </c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</row>
    <row r="249" spans="1:35" x14ac:dyDescent="0.2">
      <c r="A249" s="100"/>
      <c r="B249" s="100"/>
      <c r="C249" s="100"/>
      <c r="D249" s="101">
        <f t="shared" si="56"/>
        <v>0</v>
      </c>
      <c r="E249" s="101">
        <f t="shared" si="56"/>
        <v>0</v>
      </c>
      <c r="F249" s="94">
        <f t="shared" si="57"/>
        <v>0</v>
      </c>
      <c r="G249" s="94">
        <f t="shared" si="57"/>
        <v>0</v>
      </c>
      <c r="H249" s="94">
        <f t="shared" si="60"/>
        <v>0</v>
      </c>
      <c r="I249" s="94">
        <f t="shared" si="61"/>
        <v>0</v>
      </c>
      <c r="J249" s="94">
        <f t="shared" si="62"/>
        <v>0</v>
      </c>
      <c r="K249" s="94">
        <f t="shared" si="63"/>
        <v>0</v>
      </c>
      <c r="L249" s="94">
        <f t="shared" si="64"/>
        <v>0</v>
      </c>
      <c r="M249" s="94">
        <f t="shared" ca="1" si="58"/>
        <v>-0.18713609455393893</v>
      </c>
      <c r="N249" s="94">
        <f t="shared" ca="1" si="65"/>
        <v>0</v>
      </c>
      <c r="O249" s="129">
        <f t="shared" ca="1" si="66"/>
        <v>0</v>
      </c>
      <c r="P249" s="94">
        <f t="shared" ca="1" si="67"/>
        <v>0</v>
      </c>
      <c r="Q249" s="94">
        <f t="shared" ca="1" si="68"/>
        <v>0</v>
      </c>
      <c r="R249" s="10">
        <f t="shared" ca="1" si="59"/>
        <v>0.18713609455393893</v>
      </c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</row>
    <row r="250" spans="1:35" x14ac:dyDescent="0.2">
      <c r="A250" s="100"/>
      <c r="B250" s="100"/>
      <c r="C250" s="100"/>
      <c r="D250" s="101">
        <f t="shared" si="56"/>
        <v>0</v>
      </c>
      <c r="E250" s="101">
        <f t="shared" si="56"/>
        <v>0</v>
      </c>
      <c r="F250" s="94">
        <f t="shared" si="57"/>
        <v>0</v>
      </c>
      <c r="G250" s="94">
        <f t="shared" si="57"/>
        <v>0</v>
      </c>
      <c r="H250" s="94">
        <f t="shared" si="60"/>
        <v>0</v>
      </c>
      <c r="I250" s="94">
        <f t="shared" si="61"/>
        <v>0</v>
      </c>
      <c r="J250" s="94">
        <f t="shared" si="62"/>
        <v>0</v>
      </c>
      <c r="K250" s="94">
        <f t="shared" si="63"/>
        <v>0</v>
      </c>
      <c r="L250" s="94">
        <f t="shared" si="64"/>
        <v>0</v>
      </c>
      <c r="M250" s="94">
        <f t="shared" ca="1" si="58"/>
        <v>-0.18713609455393893</v>
      </c>
      <c r="N250" s="94">
        <f t="shared" ca="1" si="65"/>
        <v>0</v>
      </c>
      <c r="O250" s="129">
        <f t="shared" ca="1" si="66"/>
        <v>0</v>
      </c>
      <c r="P250" s="94">
        <f t="shared" ca="1" si="67"/>
        <v>0</v>
      </c>
      <c r="Q250" s="94">
        <f t="shared" ca="1" si="68"/>
        <v>0</v>
      </c>
      <c r="R250" s="10">
        <f t="shared" ca="1" si="59"/>
        <v>0.18713609455393893</v>
      </c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</row>
    <row r="251" spans="1:35" x14ac:dyDescent="0.2">
      <c r="A251" s="100"/>
      <c r="B251" s="100"/>
      <c r="C251" s="100"/>
      <c r="D251" s="101">
        <f t="shared" si="56"/>
        <v>0</v>
      </c>
      <c r="E251" s="101">
        <f t="shared" si="56"/>
        <v>0</v>
      </c>
      <c r="F251" s="94">
        <f t="shared" si="57"/>
        <v>0</v>
      </c>
      <c r="G251" s="94">
        <f t="shared" si="57"/>
        <v>0</v>
      </c>
      <c r="H251" s="94">
        <f t="shared" si="60"/>
        <v>0</v>
      </c>
      <c r="I251" s="94">
        <f t="shared" si="61"/>
        <v>0</v>
      </c>
      <c r="J251" s="94">
        <f t="shared" si="62"/>
        <v>0</v>
      </c>
      <c r="K251" s="94">
        <f t="shared" si="63"/>
        <v>0</v>
      </c>
      <c r="L251" s="94">
        <f t="shared" si="64"/>
        <v>0</v>
      </c>
      <c r="M251" s="94">
        <f t="shared" ca="1" si="58"/>
        <v>-0.18713609455393893</v>
      </c>
      <c r="N251" s="94">
        <f t="shared" ca="1" si="65"/>
        <v>0</v>
      </c>
      <c r="O251" s="129">
        <f t="shared" ca="1" si="66"/>
        <v>0</v>
      </c>
      <c r="P251" s="94">
        <f t="shared" ca="1" si="67"/>
        <v>0</v>
      </c>
      <c r="Q251" s="94">
        <f t="shared" ca="1" si="68"/>
        <v>0</v>
      </c>
      <c r="R251" s="10">
        <f t="shared" ca="1" si="59"/>
        <v>0.18713609455393893</v>
      </c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</row>
    <row r="252" spans="1:35" x14ac:dyDescent="0.2">
      <c r="A252" s="100"/>
      <c r="B252" s="100"/>
      <c r="C252" s="100"/>
      <c r="D252" s="101">
        <f t="shared" si="56"/>
        <v>0</v>
      </c>
      <c r="E252" s="101">
        <f t="shared" si="56"/>
        <v>0</v>
      </c>
      <c r="F252" s="94">
        <f t="shared" si="57"/>
        <v>0</v>
      </c>
      <c r="G252" s="94">
        <f t="shared" si="57"/>
        <v>0</v>
      </c>
      <c r="H252" s="94">
        <f t="shared" si="60"/>
        <v>0</v>
      </c>
      <c r="I252" s="94">
        <f t="shared" si="61"/>
        <v>0</v>
      </c>
      <c r="J252" s="94">
        <f t="shared" si="62"/>
        <v>0</v>
      </c>
      <c r="K252" s="94">
        <f t="shared" si="63"/>
        <v>0</v>
      </c>
      <c r="L252" s="94">
        <f t="shared" si="64"/>
        <v>0</v>
      </c>
      <c r="M252" s="94">
        <f t="shared" ca="1" si="58"/>
        <v>-0.18713609455393893</v>
      </c>
      <c r="N252" s="94">
        <f t="shared" ca="1" si="65"/>
        <v>0</v>
      </c>
      <c r="O252" s="129">
        <f t="shared" ca="1" si="66"/>
        <v>0</v>
      </c>
      <c r="P252" s="94">
        <f t="shared" ca="1" si="67"/>
        <v>0</v>
      </c>
      <c r="Q252" s="94">
        <f t="shared" ca="1" si="68"/>
        <v>0</v>
      </c>
      <c r="R252" s="10">
        <f t="shared" ca="1" si="59"/>
        <v>0.18713609455393893</v>
      </c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</row>
    <row r="253" spans="1:35" x14ac:dyDescent="0.2">
      <c r="A253" s="100"/>
      <c r="B253" s="100"/>
      <c r="C253" s="100"/>
      <c r="D253" s="101">
        <f t="shared" si="56"/>
        <v>0</v>
      </c>
      <c r="E253" s="101">
        <f t="shared" si="56"/>
        <v>0</v>
      </c>
      <c r="F253" s="94">
        <f t="shared" si="57"/>
        <v>0</v>
      </c>
      <c r="G253" s="94">
        <f t="shared" si="57"/>
        <v>0</v>
      </c>
      <c r="H253" s="94">
        <f t="shared" si="60"/>
        <v>0</v>
      </c>
      <c r="I253" s="94">
        <f t="shared" si="61"/>
        <v>0</v>
      </c>
      <c r="J253" s="94">
        <f t="shared" si="62"/>
        <v>0</v>
      </c>
      <c r="K253" s="94">
        <f t="shared" si="63"/>
        <v>0</v>
      </c>
      <c r="L253" s="94">
        <f t="shared" si="64"/>
        <v>0</v>
      </c>
      <c r="M253" s="94">
        <f t="shared" ca="1" si="58"/>
        <v>-0.18713609455393893</v>
      </c>
      <c r="N253" s="94">
        <f t="shared" ca="1" si="65"/>
        <v>0</v>
      </c>
      <c r="O253" s="129">
        <f t="shared" ca="1" si="66"/>
        <v>0</v>
      </c>
      <c r="P253" s="94">
        <f t="shared" ca="1" si="67"/>
        <v>0</v>
      </c>
      <c r="Q253" s="94">
        <f t="shared" ca="1" si="68"/>
        <v>0</v>
      </c>
      <c r="R253" s="10">
        <f t="shared" ca="1" si="59"/>
        <v>0.18713609455393893</v>
      </c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</row>
    <row r="254" spans="1:35" x14ac:dyDescent="0.2">
      <c r="A254" s="100"/>
      <c r="B254" s="100"/>
      <c r="C254" s="100"/>
      <c r="D254" s="101">
        <f t="shared" si="56"/>
        <v>0</v>
      </c>
      <c r="E254" s="101">
        <f t="shared" si="56"/>
        <v>0</v>
      </c>
      <c r="F254" s="94">
        <f t="shared" si="57"/>
        <v>0</v>
      </c>
      <c r="G254" s="94">
        <f t="shared" si="57"/>
        <v>0</v>
      </c>
      <c r="H254" s="94">
        <f t="shared" si="60"/>
        <v>0</v>
      </c>
      <c r="I254" s="94">
        <f t="shared" si="61"/>
        <v>0</v>
      </c>
      <c r="J254" s="94">
        <f t="shared" si="62"/>
        <v>0</v>
      </c>
      <c r="K254" s="94">
        <f t="shared" si="63"/>
        <v>0</v>
      </c>
      <c r="L254" s="94">
        <f t="shared" si="64"/>
        <v>0</v>
      </c>
      <c r="M254" s="94">
        <f t="shared" ca="1" si="58"/>
        <v>-0.18713609455393893</v>
      </c>
      <c r="N254" s="94">
        <f t="shared" ca="1" si="65"/>
        <v>0</v>
      </c>
      <c r="O254" s="129">
        <f t="shared" ca="1" si="66"/>
        <v>0</v>
      </c>
      <c r="P254" s="94">
        <f t="shared" ca="1" si="67"/>
        <v>0</v>
      </c>
      <c r="Q254" s="94">
        <f t="shared" ca="1" si="68"/>
        <v>0</v>
      </c>
      <c r="R254" s="10">
        <f t="shared" ca="1" si="59"/>
        <v>0.18713609455393893</v>
      </c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</row>
    <row r="255" spans="1:35" x14ac:dyDescent="0.2">
      <c r="A255" s="100"/>
      <c r="B255" s="100"/>
      <c r="C255" s="100"/>
      <c r="D255" s="101">
        <f t="shared" si="56"/>
        <v>0</v>
      </c>
      <c r="E255" s="101">
        <f t="shared" si="56"/>
        <v>0</v>
      </c>
      <c r="F255" s="94">
        <f t="shared" si="57"/>
        <v>0</v>
      </c>
      <c r="G255" s="94">
        <f t="shared" si="57"/>
        <v>0</v>
      </c>
      <c r="H255" s="94">
        <f t="shared" si="60"/>
        <v>0</v>
      </c>
      <c r="I255" s="94">
        <f t="shared" si="61"/>
        <v>0</v>
      </c>
      <c r="J255" s="94">
        <f t="shared" si="62"/>
        <v>0</v>
      </c>
      <c r="K255" s="94">
        <f t="shared" si="63"/>
        <v>0</v>
      </c>
      <c r="L255" s="94">
        <f t="shared" si="64"/>
        <v>0</v>
      </c>
      <c r="M255" s="94">
        <f t="shared" ca="1" si="58"/>
        <v>-0.18713609455393893</v>
      </c>
      <c r="N255" s="94">
        <f t="shared" ca="1" si="65"/>
        <v>0</v>
      </c>
      <c r="O255" s="129">
        <f t="shared" ca="1" si="66"/>
        <v>0</v>
      </c>
      <c r="P255" s="94">
        <f t="shared" ca="1" si="67"/>
        <v>0</v>
      </c>
      <c r="Q255" s="94">
        <f t="shared" ca="1" si="68"/>
        <v>0</v>
      </c>
      <c r="R255" s="10">
        <f t="shared" ca="1" si="59"/>
        <v>0.18713609455393893</v>
      </c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</row>
    <row r="256" spans="1:35" x14ac:dyDescent="0.2">
      <c r="A256" s="100"/>
      <c r="B256" s="100"/>
      <c r="C256" s="100"/>
      <c r="D256" s="101">
        <f t="shared" si="56"/>
        <v>0</v>
      </c>
      <c r="E256" s="101">
        <f t="shared" si="56"/>
        <v>0</v>
      </c>
      <c r="F256" s="94">
        <f t="shared" si="57"/>
        <v>0</v>
      </c>
      <c r="G256" s="94">
        <f t="shared" si="57"/>
        <v>0</v>
      </c>
      <c r="H256" s="94">
        <f t="shared" si="60"/>
        <v>0</v>
      </c>
      <c r="I256" s="94">
        <f t="shared" si="61"/>
        <v>0</v>
      </c>
      <c r="J256" s="94">
        <f t="shared" si="62"/>
        <v>0</v>
      </c>
      <c r="K256" s="94">
        <f t="shared" si="63"/>
        <v>0</v>
      </c>
      <c r="L256" s="94">
        <f t="shared" si="64"/>
        <v>0</v>
      </c>
      <c r="M256" s="94">
        <f t="shared" ca="1" si="58"/>
        <v>-0.18713609455393893</v>
      </c>
      <c r="N256" s="94">
        <f t="shared" ca="1" si="65"/>
        <v>0</v>
      </c>
      <c r="O256" s="129">
        <f t="shared" ca="1" si="66"/>
        <v>0</v>
      </c>
      <c r="P256" s="94">
        <f t="shared" ca="1" si="67"/>
        <v>0</v>
      </c>
      <c r="Q256" s="94">
        <f t="shared" ca="1" si="68"/>
        <v>0</v>
      </c>
      <c r="R256" s="10">
        <f t="shared" ca="1" si="59"/>
        <v>0.18713609455393893</v>
      </c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</row>
    <row r="257" spans="1:35" x14ac:dyDescent="0.2">
      <c r="A257" s="100"/>
      <c r="B257" s="100"/>
      <c r="C257" s="100"/>
      <c r="D257" s="101">
        <f t="shared" si="56"/>
        <v>0</v>
      </c>
      <c r="E257" s="101">
        <f t="shared" si="56"/>
        <v>0</v>
      </c>
      <c r="F257" s="94">
        <f t="shared" si="57"/>
        <v>0</v>
      </c>
      <c r="G257" s="94">
        <f t="shared" si="57"/>
        <v>0</v>
      </c>
      <c r="H257" s="94">
        <f t="shared" si="60"/>
        <v>0</v>
      </c>
      <c r="I257" s="94">
        <f t="shared" si="61"/>
        <v>0</v>
      </c>
      <c r="J257" s="94">
        <f t="shared" si="62"/>
        <v>0</v>
      </c>
      <c r="K257" s="94">
        <f t="shared" si="63"/>
        <v>0</v>
      </c>
      <c r="L257" s="94">
        <f t="shared" si="64"/>
        <v>0</v>
      </c>
      <c r="M257" s="94">
        <f t="shared" ca="1" si="58"/>
        <v>-0.18713609455393893</v>
      </c>
      <c r="N257" s="94">
        <f t="shared" ca="1" si="65"/>
        <v>0</v>
      </c>
      <c r="O257" s="129">
        <f t="shared" ca="1" si="66"/>
        <v>0</v>
      </c>
      <c r="P257" s="94">
        <f t="shared" ca="1" si="67"/>
        <v>0</v>
      </c>
      <c r="Q257" s="94">
        <f t="shared" ca="1" si="68"/>
        <v>0</v>
      </c>
      <c r="R257" s="10">
        <f t="shared" ca="1" si="59"/>
        <v>0.18713609455393893</v>
      </c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</row>
    <row r="258" spans="1:35" x14ac:dyDescent="0.2">
      <c r="A258" s="100"/>
      <c r="B258" s="100"/>
      <c r="C258" s="100"/>
      <c r="D258" s="101">
        <f t="shared" si="56"/>
        <v>0</v>
      </c>
      <c r="E258" s="101">
        <f t="shared" si="56"/>
        <v>0</v>
      </c>
      <c r="F258" s="94">
        <f t="shared" si="57"/>
        <v>0</v>
      </c>
      <c r="G258" s="94">
        <f t="shared" si="57"/>
        <v>0</v>
      </c>
      <c r="H258" s="94">
        <f t="shared" si="60"/>
        <v>0</v>
      </c>
      <c r="I258" s="94">
        <f t="shared" si="61"/>
        <v>0</v>
      </c>
      <c r="J258" s="94">
        <f t="shared" si="62"/>
        <v>0</v>
      </c>
      <c r="K258" s="94">
        <f t="shared" si="63"/>
        <v>0</v>
      </c>
      <c r="L258" s="94">
        <f t="shared" si="64"/>
        <v>0</v>
      </c>
      <c r="M258" s="94">
        <f t="shared" ca="1" si="58"/>
        <v>-0.18713609455393893</v>
      </c>
      <c r="N258" s="94">
        <f t="shared" ca="1" si="65"/>
        <v>0</v>
      </c>
      <c r="O258" s="129">
        <f t="shared" ca="1" si="66"/>
        <v>0</v>
      </c>
      <c r="P258" s="94">
        <f t="shared" ca="1" si="67"/>
        <v>0</v>
      </c>
      <c r="Q258" s="94">
        <f t="shared" ca="1" si="68"/>
        <v>0</v>
      </c>
      <c r="R258" s="10">
        <f t="shared" ca="1" si="59"/>
        <v>0.18713609455393893</v>
      </c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</row>
    <row r="259" spans="1:35" x14ac:dyDescent="0.2">
      <c r="A259" s="100"/>
      <c r="B259" s="100"/>
      <c r="C259" s="100"/>
      <c r="D259" s="101">
        <f t="shared" si="56"/>
        <v>0</v>
      </c>
      <c r="E259" s="101">
        <f t="shared" si="56"/>
        <v>0</v>
      </c>
      <c r="F259" s="94">
        <f t="shared" si="57"/>
        <v>0</v>
      </c>
      <c r="G259" s="94">
        <f t="shared" si="57"/>
        <v>0</v>
      </c>
      <c r="H259" s="94">
        <f t="shared" si="60"/>
        <v>0</v>
      </c>
      <c r="I259" s="94">
        <f t="shared" si="61"/>
        <v>0</v>
      </c>
      <c r="J259" s="94">
        <f t="shared" si="62"/>
        <v>0</v>
      </c>
      <c r="K259" s="94">
        <f t="shared" si="63"/>
        <v>0</v>
      </c>
      <c r="L259" s="94">
        <f t="shared" si="64"/>
        <v>0</v>
      </c>
      <c r="M259" s="94">
        <f t="shared" ca="1" si="58"/>
        <v>-0.18713609455393893</v>
      </c>
      <c r="N259" s="94">
        <f t="shared" ca="1" si="65"/>
        <v>0</v>
      </c>
      <c r="O259" s="129">
        <f t="shared" ca="1" si="66"/>
        <v>0</v>
      </c>
      <c r="P259" s="94">
        <f t="shared" ca="1" si="67"/>
        <v>0</v>
      </c>
      <c r="Q259" s="94">
        <f t="shared" ca="1" si="68"/>
        <v>0</v>
      </c>
      <c r="R259" s="10">
        <f t="shared" ca="1" si="59"/>
        <v>0.18713609455393893</v>
      </c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</row>
    <row r="260" spans="1:35" x14ac:dyDescent="0.2">
      <c r="A260" s="100"/>
      <c r="B260" s="100"/>
      <c r="C260" s="100"/>
      <c r="D260" s="101">
        <f t="shared" si="56"/>
        <v>0</v>
      </c>
      <c r="E260" s="101">
        <f t="shared" si="56"/>
        <v>0</v>
      </c>
      <c r="F260" s="94">
        <f t="shared" si="57"/>
        <v>0</v>
      </c>
      <c r="G260" s="94">
        <f t="shared" si="57"/>
        <v>0</v>
      </c>
      <c r="H260" s="94">
        <f t="shared" si="60"/>
        <v>0</v>
      </c>
      <c r="I260" s="94">
        <f t="shared" si="61"/>
        <v>0</v>
      </c>
      <c r="J260" s="94">
        <f t="shared" si="62"/>
        <v>0</v>
      </c>
      <c r="K260" s="94">
        <f t="shared" si="63"/>
        <v>0</v>
      </c>
      <c r="L260" s="94">
        <f t="shared" si="64"/>
        <v>0</v>
      </c>
      <c r="M260" s="94">
        <f t="shared" ca="1" si="58"/>
        <v>-0.18713609455393893</v>
      </c>
      <c r="N260" s="94">
        <f t="shared" ca="1" si="65"/>
        <v>0</v>
      </c>
      <c r="O260" s="129">
        <f t="shared" ca="1" si="66"/>
        <v>0</v>
      </c>
      <c r="P260" s="94">
        <f t="shared" ca="1" si="67"/>
        <v>0</v>
      </c>
      <c r="Q260" s="94">
        <f t="shared" ca="1" si="68"/>
        <v>0</v>
      </c>
      <c r="R260" s="10">
        <f t="shared" ca="1" si="59"/>
        <v>0.18713609455393893</v>
      </c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</row>
    <row r="261" spans="1:35" x14ac:dyDescent="0.2">
      <c r="A261" s="100"/>
      <c r="B261" s="100"/>
      <c r="C261" s="100"/>
      <c r="D261" s="101">
        <f t="shared" si="56"/>
        <v>0</v>
      </c>
      <c r="E261" s="101">
        <f t="shared" si="56"/>
        <v>0</v>
      </c>
      <c r="F261" s="94">
        <f t="shared" si="57"/>
        <v>0</v>
      </c>
      <c r="G261" s="94">
        <f t="shared" si="57"/>
        <v>0</v>
      </c>
      <c r="H261" s="94">
        <f t="shared" si="60"/>
        <v>0</v>
      </c>
      <c r="I261" s="94">
        <f t="shared" si="61"/>
        <v>0</v>
      </c>
      <c r="J261" s="94">
        <f t="shared" si="62"/>
        <v>0</v>
      </c>
      <c r="K261" s="94">
        <f t="shared" si="63"/>
        <v>0</v>
      </c>
      <c r="L261" s="94">
        <f t="shared" si="64"/>
        <v>0</v>
      </c>
      <c r="M261" s="94">
        <f t="shared" ca="1" si="58"/>
        <v>-0.18713609455393893</v>
      </c>
      <c r="N261" s="94">
        <f t="shared" ca="1" si="65"/>
        <v>0</v>
      </c>
      <c r="O261" s="129">
        <f t="shared" ca="1" si="66"/>
        <v>0</v>
      </c>
      <c r="P261" s="94">
        <f t="shared" ca="1" si="67"/>
        <v>0</v>
      </c>
      <c r="Q261" s="94">
        <f t="shared" ca="1" si="68"/>
        <v>0</v>
      </c>
      <c r="R261" s="10">
        <f t="shared" ca="1" si="59"/>
        <v>0.18713609455393893</v>
      </c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</row>
    <row r="262" spans="1:35" x14ac:dyDescent="0.2">
      <c r="A262" s="100"/>
      <c r="B262" s="100"/>
      <c r="C262" s="100"/>
      <c r="D262" s="101">
        <f t="shared" si="56"/>
        <v>0</v>
      </c>
      <c r="E262" s="101">
        <f t="shared" si="56"/>
        <v>0</v>
      </c>
      <c r="F262" s="94">
        <f t="shared" si="57"/>
        <v>0</v>
      </c>
      <c r="G262" s="94">
        <f t="shared" si="57"/>
        <v>0</v>
      </c>
      <c r="H262" s="94">
        <f t="shared" si="60"/>
        <v>0</v>
      </c>
      <c r="I262" s="94">
        <f t="shared" si="61"/>
        <v>0</v>
      </c>
      <c r="J262" s="94">
        <f t="shared" si="62"/>
        <v>0</v>
      </c>
      <c r="K262" s="94">
        <f t="shared" si="63"/>
        <v>0</v>
      </c>
      <c r="L262" s="94">
        <f t="shared" si="64"/>
        <v>0</v>
      </c>
      <c r="M262" s="94">
        <f t="shared" ca="1" si="58"/>
        <v>-0.18713609455393893</v>
      </c>
      <c r="N262" s="94">
        <f t="shared" ca="1" si="65"/>
        <v>0</v>
      </c>
      <c r="O262" s="129">
        <f t="shared" ca="1" si="66"/>
        <v>0</v>
      </c>
      <c r="P262" s="94">
        <f t="shared" ca="1" si="67"/>
        <v>0</v>
      </c>
      <c r="Q262" s="94">
        <f t="shared" ca="1" si="68"/>
        <v>0</v>
      </c>
      <c r="R262" s="10">
        <f t="shared" ca="1" si="59"/>
        <v>0.18713609455393893</v>
      </c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</row>
    <row r="263" spans="1:35" x14ac:dyDescent="0.2">
      <c r="A263" s="100"/>
      <c r="B263" s="100"/>
      <c r="C263" s="100"/>
      <c r="D263" s="101">
        <f t="shared" si="56"/>
        <v>0</v>
      </c>
      <c r="E263" s="101">
        <f t="shared" si="56"/>
        <v>0</v>
      </c>
      <c r="F263" s="94">
        <f t="shared" si="57"/>
        <v>0</v>
      </c>
      <c r="G263" s="94">
        <f t="shared" si="57"/>
        <v>0</v>
      </c>
      <c r="H263" s="94">
        <f t="shared" si="60"/>
        <v>0</v>
      </c>
      <c r="I263" s="94">
        <f t="shared" si="61"/>
        <v>0</v>
      </c>
      <c r="J263" s="94">
        <f t="shared" si="62"/>
        <v>0</v>
      </c>
      <c r="K263" s="94">
        <f t="shared" si="63"/>
        <v>0</v>
      </c>
      <c r="L263" s="94">
        <f t="shared" si="64"/>
        <v>0</v>
      </c>
      <c r="M263" s="94">
        <f t="shared" ca="1" si="58"/>
        <v>-0.18713609455393893</v>
      </c>
      <c r="N263" s="94">
        <f t="shared" ca="1" si="65"/>
        <v>0</v>
      </c>
      <c r="O263" s="129">
        <f t="shared" ca="1" si="66"/>
        <v>0</v>
      </c>
      <c r="P263" s="94">
        <f t="shared" ca="1" si="67"/>
        <v>0</v>
      </c>
      <c r="Q263" s="94">
        <f t="shared" ca="1" si="68"/>
        <v>0</v>
      </c>
      <c r="R263" s="10">
        <f t="shared" ca="1" si="59"/>
        <v>0.18713609455393893</v>
      </c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</row>
    <row r="264" spans="1:35" x14ac:dyDescent="0.2">
      <c r="A264" s="100"/>
      <c r="B264" s="100"/>
      <c r="C264" s="100"/>
      <c r="D264" s="101">
        <f t="shared" si="56"/>
        <v>0</v>
      </c>
      <c r="E264" s="101">
        <f t="shared" si="56"/>
        <v>0</v>
      </c>
      <c r="F264" s="94">
        <f t="shared" si="57"/>
        <v>0</v>
      </c>
      <c r="G264" s="94">
        <f t="shared" si="57"/>
        <v>0</v>
      </c>
      <c r="H264" s="94">
        <f t="shared" si="60"/>
        <v>0</v>
      </c>
      <c r="I264" s="94">
        <f t="shared" si="61"/>
        <v>0</v>
      </c>
      <c r="J264" s="94">
        <f t="shared" si="62"/>
        <v>0</v>
      </c>
      <c r="K264" s="94">
        <f t="shared" si="63"/>
        <v>0</v>
      </c>
      <c r="L264" s="94">
        <f t="shared" si="64"/>
        <v>0</v>
      </c>
      <c r="M264" s="94">
        <f t="shared" ca="1" si="58"/>
        <v>-0.18713609455393893</v>
      </c>
      <c r="N264" s="94">
        <f t="shared" ca="1" si="65"/>
        <v>0</v>
      </c>
      <c r="O264" s="129">
        <f t="shared" ca="1" si="66"/>
        <v>0</v>
      </c>
      <c r="P264" s="94">
        <f t="shared" ca="1" si="67"/>
        <v>0</v>
      </c>
      <c r="Q264" s="94">
        <f t="shared" ca="1" si="68"/>
        <v>0</v>
      </c>
      <c r="R264" s="10">
        <f t="shared" ca="1" si="59"/>
        <v>0.18713609455393893</v>
      </c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</row>
    <row r="265" spans="1:35" x14ac:dyDescent="0.2">
      <c r="A265" s="100"/>
      <c r="B265" s="100"/>
      <c r="C265" s="100"/>
      <c r="D265" s="101">
        <f t="shared" si="56"/>
        <v>0</v>
      </c>
      <c r="E265" s="101">
        <f t="shared" si="56"/>
        <v>0</v>
      </c>
      <c r="F265" s="94">
        <f t="shared" si="57"/>
        <v>0</v>
      </c>
      <c r="G265" s="94">
        <f t="shared" si="57"/>
        <v>0</v>
      </c>
      <c r="H265" s="94">
        <f t="shared" si="60"/>
        <v>0</v>
      </c>
      <c r="I265" s="94">
        <f t="shared" si="61"/>
        <v>0</v>
      </c>
      <c r="J265" s="94">
        <f t="shared" si="62"/>
        <v>0</v>
      </c>
      <c r="K265" s="94">
        <f t="shared" si="63"/>
        <v>0</v>
      </c>
      <c r="L265" s="94">
        <f t="shared" si="64"/>
        <v>0</v>
      </c>
      <c r="M265" s="94">
        <f t="shared" ca="1" si="58"/>
        <v>-0.18713609455393893</v>
      </c>
      <c r="N265" s="94">
        <f t="shared" ca="1" si="65"/>
        <v>0</v>
      </c>
      <c r="O265" s="129">
        <f t="shared" ca="1" si="66"/>
        <v>0</v>
      </c>
      <c r="P265" s="94">
        <f t="shared" ca="1" si="67"/>
        <v>0</v>
      </c>
      <c r="Q265" s="94">
        <f t="shared" ca="1" si="68"/>
        <v>0</v>
      </c>
      <c r="R265" s="10">
        <f t="shared" ca="1" si="59"/>
        <v>0.18713609455393893</v>
      </c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</row>
    <row r="266" spans="1:35" x14ac:dyDescent="0.2">
      <c r="A266" s="100"/>
      <c r="B266" s="100"/>
      <c r="C266" s="100"/>
      <c r="D266" s="101">
        <f t="shared" si="56"/>
        <v>0</v>
      </c>
      <c r="E266" s="101">
        <f t="shared" si="56"/>
        <v>0</v>
      </c>
      <c r="F266" s="94">
        <f t="shared" si="57"/>
        <v>0</v>
      </c>
      <c r="G266" s="94">
        <f t="shared" si="57"/>
        <v>0</v>
      </c>
      <c r="H266" s="94">
        <f t="shared" si="60"/>
        <v>0</v>
      </c>
      <c r="I266" s="94">
        <f t="shared" si="61"/>
        <v>0</v>
      </c>
      <c r="J266" s="94">
        <f t="shared" si="62"/>
        <v>0</v>
      </c>
      <c r="K266" s="94">
        <f t="shared" si="63"/>
        <v>0</v>
      </c>
      <c r="L266" s="94">
        <f t="shared" si="64"/>
        <v>0</v>
      </c>
      <c r="M266" s="94">
        <f t="shared" ca="1" si="58"/>
        <v>-0.18713609455393893</v>
      </c>
      <c r="N266" s="94">
        <f t="shared" ca="1" si="65"/>
        <v>0</v>
      </c>
      <c r="O266" s="129">
        <f t="shared" ca="1" si="66"/>
        <v>0</v>
      </c>
      <c r="P266" s="94">
        <f t="shared" ca="1" si="67"/>
        <v>0</v>
      </c>
      <c r="Q266" s="94">
        <f t="shared" ca="1" si="68"/>
        <v>0</v>
      </c>
      <c r="R266" s="10">
        <f t="shared" ca="1" si="59"/>
        <v>0.18713609455393893</v>
      </c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</row>
    <row r="267" spans="1:35" x14ac:dyDescent="0.2">
      <c r="A267" s="100"/>
      <c r="B267" s="100"/>
      <c r="C267" s="100"/>
      <c r="D267" s="101">
        <f t="shared" si="56"/>
        <v>0</v>
      </c>
      <c r="E267" s="101">
        <f t="shared" si="56"/>
        <v>0</v>
      </c>
      <c r="F267" s="94">
        <f t="shared" si="57"/>
        <v>0</v>
      </c>
      <c r="G267" s="94">
        <f t="shared" si="57"/>
        <v>0</v>
      </c>
      <c r="H267" s="94">
        <f t="shared" si="60"/>
        <v>0</v>
      </c>
      <c r="I267" s="94">
        <f t="shared" si="61"/>
        <v>0</v>
      </c>
      <c r="J267" s="94">
        <f t="shared" si="62"/>
        <v>0</v>
      </c>
      <c r="K267" s="94">
        <f t="shared" si="63"/>
        <v>0</v>
      </c>
      <c r="L267" s="94">
        <f t="shared" si="64"/>
        <v>0</v>
      </c>
      <c r="M267" s="94">
        <f t="shared" ca="1" si="58"/>
        <v>-0.18713609455393893</v>
      </c>
      <c r="N267" s="94">
        <f t="shared" ca="1" si="65"/>
        <v>0</v>
      </c>
      <c r="O267" s="129">
        <f t="shared" ca="1" si="66"/>
        <v>0</v>
      </c>
      <c r="P267" s="94">
        <f t="shared" ca="1" si="67"/>
        <v>0</v>
      </c>
      <c r="Q267" s="94">
        <f t="shared" ca="1" si="68"/>
        <v>0</v>
      </c>
      <c r="R267" s="10">
        <f t="shared" ca="1" si="59"/>
        <v>0.18713609455393893</v>
      </c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</row>
    <row r="268" spans="1:35" x14ac:dyDescent="0.2">
      <c r="A268" s="100"/>
      <c r="B268" s="100"/>
      <c r="C268" s="100"/>
      <c r="D268" s="101">
        <f t="shared" si="56"/>
        <v>0</v>
      </c>
      <c r="E268" s="101">
        <f t="shared" si="56"/>
        <v>0</v>
      </c>
      <c r="F268" s="94">
        <f t="shared" si="57"/>
        <v>0</v>
      </c>
      <c r="G268" s="94">
        <f t="shared" si="57"/>
        <v>0</v>
      </c>
      <c r="H268" s="94">
        <f t="shared" si="60"/>
        <v>0</v>
      </c>
      <c r="I268" s="94">
        <f t="shared" si="61"/>
        <v>0</v>
      </c>
      <c r="J268" s="94">
        <f t="shared" si="62"/>
        <v>0</v>
      </c>
      <c r="K268" s="94">
        <f t="shared" si="63"/>
        <v>0</v>
      </c>
      <c r="L268" s="94">
        <f t="shared" si="64"/>
        <v>0</v>
      </c>
      <c r="M268" s="94">
        <f t="shared" ca="1" si="58"/>
        <v>-0.18713609455393893</v>
      </c>
      <c r="N268" s="94">
        <f t="shared" ca="1" si="65"/>
        <v>0</v>
      </c>
      <c r="O268" s="129">
        <f t="shared" ca="1" si="66"/>
        <v>0</v>
      </c>
      <c r="P268" s="94">
        <f t="shared" ca="1" si="67"/>
        <v>0</v>
      </c>
      <c r="Q268" s="94">
        <f t="shared" ca="1" si="68"/>
        <v>0</v>
      </c>
      <c r="R268" s="10">
        <f t="shared" ca="1" si="59"/>
        <v>0.18713609455393893</v>
      </c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</row>
    <row r="269" spans="1:35" x14ac:dyDescent="0.2">
      <c r="A269" s="100"/>
      <c r="B269" s="100"/>
      <c r="C269" s="100"/>
      <c r="D269" s="101">
        <f t="shared" si="56"/>
        <v>0</v>
      </c>
      <c r="E269" s="101">
        <f t="shared" si="56"/>
        <v>0</v>
      </c>
      <c r="F269" s="94">
        <f t="shared" si="57"/>
        <v>0</v>
      </c>
      <c r="G269" s="94">
        <f t="shared" si="57"/>
        <v>0</v>
      </c>
      <c r="H269" s="94">
        <f t="shared" si="60"/>
        <v>0</v>
      </c>
      <c r="I269" s="94">
        <f t="shared" si="61"/>
        <v>0</v>
      </c>
      <c r="J269" s="94">
        <f t="shared" si="62"/>
        <v>0</v>
      </c>
      <c r="K269" s="94">
        <f t="shared" si="63"/>
        <v>0</v>
      </c>
      <c r="L269" s="94">
        <f t="shared" si="64"/>
        <v>0</v>
      </c>
      <c r="M269" s="94">
        <f t="shared" ca="1" si="58"/>
        <v>-0.18713609455393893</v>
      </c>
      <c r="N269" s="94">
        <f t="shared" ca="1" si="65"/>
        <v>0</v>
      </c>
      <c r="O269" s="129">
        <f t="shared" ca="1" si="66"/>
        <v>0</v>
      </c>
      <c r="P269" s="94">
        <f t="shared" ca="1" si="67"/>
        <v>0</v>
      </c>
      <c r="Q269" s="94">
        <f t="shared" ca="1" si="68"/>
        <v>0</v>
      </c>
      <c r="R269" s="10">
        <f t="shared" ca="1" si="59"/>
        <v>0.18713609455393893</v>
      </c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</row>
    <row r="270" spans="1:35" x14ac:dyDescent="0.2">
      <c r="A270" s="100"/>
      <c r="B270" s="100"/>
      <c r="C270" s="100"/>
      <c r="D270" s="101">
        <f t="shared" si="56"/>
        <v>0</v>
      </c>
      <c r="E270" s="101">
        <f t="shared" si="56"/>
        <v>0</v>
      </c>
      <c r="F270" s="94">
        <f t="shared" si="57"/>
        <v>0</v>
      </c>
      <c r="G270" s="94">
        <f t="shared" si="57"/>
        <v>0</v>
      </c>
      <c r="H270" s="94">
        <f t="shared" si="60"/>
        <v>0</v>
      </c>
      <c r="I270" s="94">
        <f t="shared" si="61"/>
        <v>0</v>
      </c>
      <c r="J270" s="94">
        <f t="shared" si="62"/>
        <v>0</v>
      </c>
      <c r="K270" s="94">
        <f t="shared" si="63"/>
        <v>0</v>
      </c>
      <c r="L270" s="94">
        <f t="shared" si="64"/>
        <v>0</v>
      </c>
      <c r="M270" s="94">
        <f t="shared" ca="1" si="58"/>
        <v>-0.18713609455393893</v>
      </c>
      <c r="N270" s="94">
        <f t="shared" ca="1" si="65"/>
        <v>0</v>
      </c>
      <c r="O270" s="129">
        <f t="shared" ca="1" si="66"/>
        <v>0</v>
      </c>
      <c r="P270" s="94">
        <f t="shared" ca="1" si="67"/>
        <v>0</v>
      </c>
      <c r="Q270" s="94">
        <f t="shared" ca="1" si="68"/>
        <v>0</v>
      </c>
      <c r="R270" s="10">
        <f t="shared" ca="1" si="59"/>
        <v>0.18713609455393893</v>
      </c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</row>
    <row r="271" spans="1:35" x14ac:dyDescent="0.2">
      <c r="A271" s="100"/>
      <c r="B271" s="100"/>
      <c r="C271" s="100"/>
      <c r="D271" s="101">
        <f t="shared" si="56"/>
        <v>0</v>
      </c>
      <c r="E271" s="101">
        <f t="shared" si="56"/>
        <v>0</v>
      </c>
      <c r="F271" s="94">
        <f t="shared" si="57"/>
        <v>0</v>
      </c>
      <c r="G271" s="94">
        <f t="shared" si="57"/>
        <v>0</v>
      </c>
      <c r="H271" s="94">
        <f t="shared" si="60"/>
        <v>0</v>
      </c>
      <c r="I271" s="94">
        <f t="shared" si="61"/>
        <v>0</v>
      </c>
      <c r="J271" s="94">
        <f t="shared" si="62"/>
        <v>0</v>
      </c>
      <c r="K271" s="94">
        <f t="shared" si="63"/>
        <v>0</v>
      </c>
      <c r="L271" s="94">
        <f t="shared" si="64"/>
        <v>0</v>
      </c>
      <c r="M271" s="94">
        <f t="shared" ca="1" si="58"/>
        <v>-0.18713609455393893</v>
      </c>
      <c r="N271" s="94">
        <f t="shared" ca="1" si="65"/>
        <v>0</v>
      </c>
      <c r="O271" s="129">
        <f t="shared" ca="1" si="66"/>
        <v>0</v>
      </c>
      <c r="P271" s="94">
        <f t="shared" ca="1" si="67"/>
        <v>0</v>
      </c>
      <c r="Q271" s="94">
        <f t="shared" ca="1" si="68"/>
        <v>0</v>
      </c>
      <c r="R271" s="10">
        <f t="shared" ca="1" si="59"/>
        <v>0.18713609455393893</v>
      </c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</row>
    <row r="272" spans="1:35" x14ac:dyDescent="0.2">
      <c r="A272" s="100"/>
      <c r="B272" s="100"/>
      <c r="C272" s="100"/>
      <c r="D272" s="101">
        <f t="shared" si="56"/>
        <v>0</v>
      </c>
      <c r="E272" s="101">
        <f t="shared" si="56"/>
        <v>0</v>
      </c>
      <c r="F272" s="94">
        <f t="shared" si="57"/>
        <v>0</v>
      </c>
      <c r="G272" s="94">
        <f t="shared" si="57"/>
        <v>0</v>
      </c>
      <c r="H272" s="94">
        <f t="shared" si="60"/>
        <v>0</v>
      </c>
      <c r="I272" s="94">
        <f t="shared" si="61"/>
        <v>0</v>
      </c>
      <c r="J272" s="94">
        <f t="shared" si="62"/>
        <v>0</v>
      </c>
      <c r="K272" s="94">
        <f t="shared" si="63"/>
        <v>0</v>
      </c>
      <c r="L272" s="94">
        <f t="shared" si="64"/>
        <v>0</v>
      </c>
      <c r="M272" s="94">
        <f t="shared" ca="1" si="58"/>
        <v>-0.18713609455393893</v>
      </c>
      <c r="N272" s="94">
        <f t="shared" ca="1" si="65"/>
        <v>0</v>
      </c>
      <c r="O272" s="129">
        <f t="shared" ca="1" si="66"/>
        <v>0</v>
      </c>
      <c r="P272" s="94">
        <f t="shared" ca="1" si="67"/>
        <v>0</v>
      </c>
      <c r="Q272" s="94">
        <f t="shared" ca="1" si="68"/>
        <v>0</v>
      </c>
      <c r="R272" s="10">
        <f t="shared" ca="1" si="59"/>
        <v>0.18713609455393893</v>
      </c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</row>
    <row r="273" spans="1:35" x14ac:dyDescent="0.2">
      <c r="A273" s="100"/>
      <c r="B273" s="100"/>
      <c r="C273" s="100"/>
      <c r="D273" s="101">
        <f t="shared" si="56"/>
        <v>0</v>
      </c>
      <c r="E273" s="101">
        <f t="shared" si="56"/>
        <v>0</v>
      </c>
      <c r="F273" s="94">
        <f t="shared" si="57"/>
        <v>0</v>
      </c>
      <c r="G273" s="94">
        <f t="shared" si="57"/>
        <v>0</v>
      </c>
      <c r="H273" s="94">
        <f t="shared" si="60"/>
        <v>0</v>
      </c>
      <c r="I273" s="94">
        <f t="shared" si="61"/>
        <v>0</v>
      </c>
      <c r="J273" s="94">
        <f t="shared" si="62"/>
        <v>0</v>
      </c>
      <c r="K273" s="94">
        <f t="shared" si="63"/>
        <v>0</v>
      </c>
      <c r="L273" s="94">
        <f t="shared" si="64"/>
        <v>0</v>
      </c>
      <c r="M273" s="94">
        <f t="shared" ca="1" si="58"/>
        <v>-0.18713609455393893</v>
      </c>
      <c r="N273" s="94">
        <f t="shared" ca="1" si="65"/>
        <v>0</v>
      </c>
      <c r="O273" s="129">
        <f t="shared" ca="1" si="66"/>
        <v>0</v>
      </c>
      <c r="P273" s="94">
        <f t="shared" ca="1" si="67"/>
        <v>0</v>
      </c>
      <c r="Q273" s="94">
        <f t="shared" ca="1" si="68"/>
        <v>0</v>
      </c>
      <c r="R273" s="10">
        <f t="shared" ca="1" si="59"/>
        <v>0.18713609455393893</v>
      </c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</row>
    <row r="274" spans="1:35" x14ac:dyDescent="0.2">
      <c r="A274" s="100"/>
      <c r="B274" s="100"/>
      <c r="C274" s="100"/>
      <c r="D274" s="101">
        <f t="shared" si="56"/>
        <v>0</v>
      </c>
      <c r="E274" s="101">
        <f t="shared" si="56"/>
        <v>0</v>
      </c>
      <c r="F274" s="94">
        <f t="shared" si="57"/>
        <v>0</v>
      </c>
      <c r="G274" s="94">
        <f t="shared" si="57"/>
        <v>0</v>
      </c>
      <c r="H274" s="94">
        <f t="shared" si="60"/>
        <v>0</v>
      </c>
      <c r="I274" s="94">
        <f t="shared" si="61"/>
        <v>0</v>
      </c>
      <c r="J274" s="94">
        <f t="shared" si="62"/>
        <v>0</v>
      </c>
      <c r="K274" s="94">
        <f t="shared" si="63"/>
        <v>0</v>
      </c>
      <c r="L274" s="94">
        <f t="shared" si="64"/>
        <v>0</v>
      </c>
      <c r="M274" s="94">
        <f t="shared" ca="1" si="58"/>
        <v>-0.18713609455393893</v>
      </c>
      <c r="N274" s="94">
        <f t="shared" ca="1" si="65"/>
        <v>0</v>
      </c>
      <c r="O274" s="129">
        <f t="shared" ca="1" si="66"/>
        <v>0</v>
      </c>
      <c r="P274" s="94">
        <f t="shared" ca="1" si="67"/>
        <v>0</v>
      </c>
      <c r="Q274" s="94">
        <f t="shared" ca="1" si="68"/>
        <v>0</v>
      </c>
      <c r="R274" s="10">
        <f t="shared" ca="1" si="59"/>
        <v>0.18713609455393893</v>
      </c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</row>
    <row r="275" spans="1:35" x14ac:dyDescent="0.2">
      <c r="A275" s="100"/>
      <c r="B275" s="100"/>
      <c r="C275" s="100"/>
      <c r="D275" s="101">
        <f t="shared" si="56"/>
        <v>0</v>
      </c>
      <c r="E275" s="101">
        <f t="shared" si="56"/>
        <v>0</v>
      </c>
      <c r="F275" s="94">
        <f t="shared" si="57"/>
        <v>0</v>
      </c>
      <c r="G275" s="94">
        <f t="shared" si="57"/>
        <v>0</v>
      </c>
      <c r="H275" s="94">
        <f t="shared" si="60"/>
        <v>0</v>
      </c>
      <c r="I275" s="94">
        <f t="shared" si="61"/>
        <v>0</v>
      </c>
      <c r="J275" s="94">
        <f t="shared" si="62"/>
        <v>0</v>
      </c>
      <c r="K275" s="94">
        <f t="shared" si="63"/>
        <v>0</v>
      </c>
      <c r="L275" s="94">
        <f t="shared" si="64"/>
        <v>0</v>
      </c>
      <c r="M275" s="94">
        <f t="shared" ca="1" si="58"/>
        <v>-0.18713609455393893</v>
      </c>
      <c r="N275" s="94">
        <f t="shared" ca="1" si="65"/>
        <v>0</v>
      </c>
      <c r="O275" s="129">
        <f t="shared" ca="1" si="66"/>
        <v>0</v>
      </c>
      <c r="P275" s="94">
        <f t="shared" ca="1" si="67"/>
        <v>0</v>
      </c>
      <c r="Q275" s="94">
        <f t="shared" ca="1" si="68"/>
        <v>0</v>
      </c>
      <c r="R275" s="10">
        <f t="shared" ca="1" si="59"/>
        <v>0.18713609455393893</v>
      </c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</row>
    <row r="276" spans="1:35" x14ac:dyDescent="0.2">
      <c r="A276" s="100"/>
      <c r="B276" s="100"/>
      <c r="C276" s="100"/>
      <c r="D276" s="101">
        <f t="shared" si="56"/>
        <v>0</v>
      </c>
      <c r="E276" s="101">
        <f t="shared" si="56"/>
        <v>0</v>
      </c>
      <c r="F276" s="94">
        <f t="shared" si="57"/>
        <v>0</v>
      </c>
      <c r="G276" s="94">
        <f t="shared" si="57"/>
        <v>0</v>
      </c>
      <c r="H276" s="94">
        <f t="shared" si="60"/>
        <v>0</v>
      </c>
      <c r="I276" s="94">
        <f t="shared" si="61"/>
        <v>0</v>
      </c>
      <c r="J276" s="94">
        <f t="shared" si="62"/>
        <v>0</v>
      </c>
      <c r="K276" s="94">
        <f t="shared" si="63"/>
        <v>0</v>
      </c>
      <c r="L276" s="94">
        <f t="shared" si="64"/>
        <v>0</v>
      </c>
      <c r="M276" s="94">
        <f t="shared" ca="1" si="58"/>
        <v>-0.18713609455393893</v>
      </c>
      <c r="N276" s="94">
        <f t="shared" ca="1" si="65"/>
        <v>0</v>
      </c>
      <c r="O276" s="129">
        <f t="shared" ca="1" si="66"/>
        <v>0</v>
      </c>
      <c r="P276" s="94">
        <f t="shared" ca="1" si="67"/>
        <v>0</v>
      </c>
      <c r="Q276" s="94">
        <f t="shared" ca="1" si="68"/>
        <v>0</v>
      </c>
      <c r="R276" s="10">
        <f t="shared" ca="1" si="59"/>
        <v>0.18713609455393893</v>
      </c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</row>
    <row r="277" spans="1:35" x14ac:dyDescent="0.2">
      <c r="A277" s="100"/>
      <c r="B277" s="100"/>
      <c r="C277" s="100"/>
      <c r="D277" s="101">
        <f t="shared" si="56"/>
        <v>0</v>
      </c>
      <c r="E277" s="101">
        <f t="shared" si="56"/>
        <v>0</v>
      </c>
      <c r="F277" s="94">
        <f t="shared" si="57"/>
        <v>0</v>
      </c>
      <c r="G277" s="94">
        <f t="shared" si="57"/>
        <v>0</v>
      </c>
      <c r="H277" s="94">
        <f t="shared" si="60"/>
        <v>0</v>
      </c>
      <c r="I277" s="94">
        <f t="shared" si="61"/>
        <v>0</v>
      </c>
      <c r="J277" s="94">
        <f t="shared" si="62"/>
        <v>0</v>
      </c>
      <c r="K277" s="94">
        <f t="shared" si="63"/>
        <v>0</v>
      </c>
      <c r="L277" s="94">
        <f t="shared" si="64"/>
        <v>0</v>
      </c>
      <c r="M277" s="94">
        <f t="shared" ca="1" si="58"/>
        <v>-0.18713609455393893</v>
      </c>
      <c r="N277" s="94">
        <f t="shared" ca="1" si="65"/>
        <v>0</v>
      </c>
      <c r="O277" s="129">
        <f t="shared" ca="1" si="66"/>
        <v>0</v>
      </c>
      <c r="P277" s="94">
        <f t="shared" ca="1" si="67"/>
        <v>0</v>
      </c>
      <c r="Q277" s="94">
        <f t="shared" ca="1" si="68"/>
        <v>0</v>
      </c>
      <c r="R277" s="10">
        <f t="shared" ca="1" si="59"/>
        <v>0.18713609455393893</v>
      </c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</row>
    <row r="278" spans="1:35" x14ac:dyDescent="0.2">
      <c r="A278" s="100"/>
      <c r="B278" s="100"/>
      <c r="C278" s="100"/>
      <c r="D278" s="101">
        <f t="shared" si="56"/>
        <v>0</v>
      </c>
      <c r="E278" s="101">
        <f t="shared" si="56"/>
        <v>0</v>
      </c>
      <c r="F278" s="94">
        <f t="shared" si="57"/>
        <v>0</v>
      </c>
      <c r="G278" s="94">
        <f t="shared" si="57"/>
        <v>0</v>
      </c>
      <c r="H278" s="94">
        <f t="shared" si="60"/>
        <v>0</v>
      </c>
      <c r="I278" s="94">
        <f t="shared" si="61"/>
        <v>0</v>
      </c>
      <c r="J278" s="94">
        <f t="shared" si="62"/>
        <v>0</v>
      </c>
      <c r="K278" s="94">
        <f t="shared" si="63"/>
        <v>0</v>
      </c>
      <c r="L278" s="94">
        <f t="shared" si="64"/>
        <v>0</v>
      </c>
      <c r="M278" s="94">
        <f t="shared" ca="1" si="58"/>
        <v>-0.18713609455393893</v>
      </c>
      <c r="N278" s="94">
        <f t="shared" ca="1" si="65"/>
        <v>0</v>
      </c>
      <c r="O278" s="129">
        <f t="shared" ca="1" si="66"/>
        <v>0</v>
      </c>
      <c r="P278" s="94">
        <f t="shared" ca="1" si="67"/>
        <v>0</v>
      </c>
      <c r="Q278" s="94">
        <f t="shared" ca="1" si="68"/>
        <v>0</v>
      </c>
      <c r="R278" s="10">
        <f t="shared" ca="1" si="59"/>
        <v>0.18713609455393893</v>
      </c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</row>
    <row r="279" spans="1:35" x14ac:dyDescent="0.2">
      <c r="A279" s="100"/>
      <c r="B279" s="100"/>
      <c r="C279" s="100"/>
      <c r="D279" s="101">
        <f t="shared" si="56"/>
        <v>0</v>
      </c>
      <c r="E279" s="101">
        <f t="shared" si="56"/>
        <v>0</v>
      </c>
      <c r="F279" s="94">
        <f t="shared" si="57"/>
        <v>0</v>
      </c>
      <c r="G279" s="94">
        <f t="shared" si="57"/>
        <v>0</v>
      </c>
      <c r="H279" s="94">
        <f t="shared" si="60"/>
        <v>0</v>
      </c>
      <c r="I279" s="94">
        <f t="shared" si="61"/>
        <v>0</v>
      </c>
      <c r="J279" s="94">
        <f t="shared" si="62"/>
        <v>0</v>
      </c>
      <c r="K279" s="94">
        <f t="shared" si="63"/>
        <v>0</v>
      </c>
      <c r="L279" s="94">
        <f t="shared" si="64"/>
        <v>0</v>
      </c>
      <c r="M279" s="94">
        <f t="shared" ca="1" si="58"/>
        <v>-0.18713609455393893</v>
      </c>
      <c r="N279" s="94">
        <f t="shared" ca="1" si="65"/>
        <v>0</v>
      </c>
      <c r="O279" s="129">
        <f t="shared" ca="1" si="66"/>
        <v>0</v>
      </c>
      <c r="P279" s="94">
        <f t="shared" ca="1" si="67"/>
        <v>0</v>
      </c>
      <c r="Q279" s="94">
        <f t="shared" ca="1" si="68"/>
        <v>0</v>
      </c>
      <c r="R279" s="10">
        <f t="shared" ca="1" si="59"/>
        <v>0.18713609455393893</v>
      </c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</row>
    <row r="280" spans="1:35" x14ac:dyDescent="0.2">
      <c r="A280" s="100"/>
      <c r="B280" s="100"/>
      <c r="C280" s="100"/>
      <c r="D280" s="101">
        <f t="shared" si="56"/>
        <v>0</v>
      </c>
      <c r="E280" s="101">
        <f t="shared" si="56"/>
        <v>0</v>
      </c>
      <c r="F280" s="94">
        <f t="shared" si="57"/>
        <v>0</v>
      </c>
      <c r="G280" s="94">
        <f t="shared" si="57"/>
        <v>0</v>
      </c>
      <c r="H280" s="94">
        <f t="shared" si="60"/>
        <v>0</v>
      </c>
      <c r="I280" s="94">
        <f t="shared" si="61"/>
        <v>0</v>
      </c>
      <c r="J280" s="94">
        <f t="shared" si="62"/>
        <v>0</v>
      </c>
      <c r="K280" s="94">
        <f t="shared" si="63"/>
        <v>0</v>
      </c>
      <c r="L280" s="94">
        <f t="shared" si="64"/>
        <v>0</v>
      </c>
      <c r="M280" s="94">
        <f t="shared" ca="1" si="58"/>
        <v>-0.18713609455393893</v>
      </c>
      <c r="N280" s="94">
        <f t="shared" ca="1" si="65"/>
        <v>0</v>
      </c>
      <c r="O280" s="129">
        <f t="shared" ca="1" si="66"/>
        <v>0</v>
      </c>
      <c r="P280" s="94">
        <f t="shared" ca="1" si="67"/>
        <v>0</v>
      </c>
      <c r="Q280" s="94">
        <f t="shared" ca="1" si="68"/>
        <v>0</v>
      </c>
      <c r="R280" s="10">
        <f t="shared" ca="1" si="59"/>
        <v>0.18713609455393893</v>
      </c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</row>
    <row r="281" spans="1:35" x14ac:dyDescent="0.2">
      <c r="A281" s="100"/>
      <c r="B281" s="100"/>
      <c r="C281" s="100"/>
      <c r="D281" s="101">
        <f t="shared" si="56"/>
        <v>0</v>
      </c>
      <c r="E281" s="101">
        <f t="shared" si="56"/>
        <v>0</v>
      </c>
      <c r="F281" s="94">
        <f t="shared" si="57"/>
        <v>0</v>
      </c>
      <c r="G281" s="94">
        <f t="shared" si="57"/>
        <v>0</v>
      </c>
      <c r="H281" s="94">
        <f t="shared" si="60"/>
        <v>0</v>
      </c>
      <c r="I281" s="94">
        <f t="shared" si="61"/>
        <v>0</v>
      </c>
      <c r="J281" s="94">
        <f t="shared" si="62"/>
        <v>0</v>
      </c>
      <c r="K281" s="94">
        <f t="shared" si="63"/>
        <v>0</v>
      </c>
      <c r="L281" s="94">
        <f t="shared" si="64"/>
        <v>0</v>
      </c>
      <c r="M281" s="94">
        <f t="shared" ca="1" si="58"/>
        <v>-0.18713609455393893</v>
      </c>
      <c r="N281" s="94">
        <f t="shared" ca="1" si="65"/>
        <v>0</v>
      </c>
      <c r="O281" s="129">
        <f t="shared" ca="1" si="66"/>
        <v>0</v>
      </c>
      <c r="P281" s="94">
        <f t="shared" ca="1" si="67"/>
        <v>0</v>
      </c>
      <c r="Q281" s="94">
        <f t="shared" ca="1" si="68"/>
        <v>0</v>
      </c>
      <c r="R281" s="10">
        <f t="shared" ca="1" si="59"/>
        <v>0.18713609455393893</v>
      </c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</row>
    <row r="282" spans="1:35" x14ac:dyDescent="0.2">
      <c r="A282" s="100"/>
      <c r="B282" s="100"/>
      <c r="C282" s="100"/>
      <c r="D282" s="101">
        <f t="shared" si="56"/>
        <v>0</v>
      </c>
      <c r="E282" s="101">
        <f t="shared" si="56"/>
        <v>0</v>
      </c>
      <c r="F282" s="94">
        <f t="shared" si="57"/>
        <v>0</v>
      </c>
      <c r="G282" s="94">
        <f t="shared" si="57"/>
        <v>0</v>
      </c>
      <c r="H282" s="94">
        <f t="shared" si="60"/>
        <v>0</v>
      </c>
      <c r="I282" s="94">
        <f t="shared" si="61"/>
        <v>0</v>
      </c>
      <c r="J282" s="94">
        <f t="shared" si="62"/>
        <v>0</v>
      </c>
      <c r="K282" s="94">
        <f t="shared" si="63"/>
        <v>0</v>
      </c>
      <c r="L282" s="94">
        <f t="shared" si="64"/>
        <v>0</v>
      </c>
      <c r="M282" s="94">
        <f t="shared" ca="1" si="58"/>
        <v>-0.18713609455393893</v>
      </c>
      <c r="N282" s="94">
        <f t="shared" ca="1" si="65"/>
        <v>0</v>
      </c>
      <c r="O282" s="129">
        <f t="shared" ca="1" si="66"/>
        <v>0</v>
      </c>
      <c r="P282" s="94">
        <f t="shared" ca="1" si="67"/>
        <v>0</v>
      </c>
      <c r="Q282" s="94">
        <f t="shared" ca="1" si="68"/>
        <v>0</v>
      </c>
      <c r="R282" s="10">
        <f t="shared" ca="1" si="59"/>
        <v>0.18713609455393893</v>
      </c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</row>
    <row r="283" spans="1:35" x14ac:dyDescent="0.2">
      <c r="A283" s="100"/>
      <c r="B283" s="100"/>
      <c r="C283" s="100"/>
      <c r="D283" s="101">
        <f t="shared" si="56"/>
        <v>0</v>
      </c>
      <c r="E283" s="101">
        <f t="shared" si="56"/>
        <v>0</v>
      </c>
      <c r="F283" s="94">
        <f t="shared" si="57"/>
        <v>0</v>
      </c>
      <c r="G283" s="94">
        <f t="shared" si="57"/>
        <v>0</v>
      </c>
      <c r="H283" s="94">
        <f t="shared" si="60"/>
        <v>0</v>
      </c>
      <c r="I283" s="94">
        <f t="shared" si="61"/>
        <v>0</v>
      </c>
      <c r="J283" s="94">
        <f t="shared" si="62"/>
        <v>0</v>
      </c>
      <c r="K283" s="94">
        <f t="shared" si="63"/>
        <v>0</v>
      </c>
      <c r="L283" s="94">
        <f t="shared" si="64"/>
        <v>0</v>
      </c>
      <c r="M283" s="94">
        <f t="shared" ca="1" si="58"/>
        <v>-0.18713609455393893</v>
      </c>
      <c r="N283" s="94">
        <f t="shared" ca="1" si="65"/>
        <v>0</v>
      </c>
      <c r="O283" s="129">
        <f t="shared" ca="1" si="66"/>
        <v>0</v>
      </c>
      <c r="P283" s="94">
        <f t="shared" ca="1" si="67"/>
        <v>0</v>
      </c>
      <c r="Q283" s="94">
        <f t="shared" ca="1" si="68"/>
        <v>0</v>
      </c>
      <c r="R283" s="10">
        <f t="shared" ca="1" si="59"/>
        <v>0.18713609455393893</v>
      </c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</row>
    <row r="284" spans="1:35" x14ac:dyDescent="0.2">
      <c r="A284" s="100"/>
      <c r="B284" s="100"/>
      <c r="C284" s="100"/>
      <c r="D284" s="101">
        <f t="shared" si="56"/>
        <v>0</v>
      </c>
      <c r="E284" s="101">
        <f t="shared" si="56"/>
        <v>0</v>
      </c>
      <c r="F284" s="94">
        <f t="shared" si="57"/>
        <v>0</v>
      </c>
      <c r="G284" s="94">
        <f t="shared" si="57"/>
        <v>0</v>
      </c>
      <c r="H284" s="94">
        <f t="shared" si="60"/>
        <v>0</v>
      </c>
      <c r="I284" s="94">
        <f t="shared" si="61"/>
        <v>0</v>
      </c>
      <c r="J284" s="94">
        <f t="shared" si="62"/>
        <v>0</v>
      </c>
      <c r="K284" s="94">
        <f t="shared" si="63"/>
        <v>0</v>
      </c>
      <c r="L284" s="94">
        <f t="shared" si="64"/>
        <v>0</v>
      </c>
      <c r="M284" s="94">
        <f t="shared" ca="1" si="58"/>
        <v>-0.18713609455393893</v>
      </c>
      <c r="N284" s="94">
        <f t="shared" ca="1" si="65"/>
        <v>0</v>
      </c>
      <c r="O284" s="129">
        <f t="shared" ca="1" si="66"/>
        <v>0</v>
      </c>
      <c r="P284" s="94">
        <f t="shared" ca="1" si="67"/>
        <v>0</v>
      </c>
      <c r="Q284" s="94">
        <f t="shared" ca="1" si="68"/>
        <v>0</v>
      </c>
      <c r="R284" s="10">
        <f t="shared" ca="1" si="59"/>
        <v>0.18713609455393893</v>
      </c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</row>
    <row r="285" spans="1:35" x14ac:dyDescent="0.2">
      <c r="A285" s="100"/>
      <c r="B285" s="100"/>
      <c r="C285" s="100"/>
      <c r="D285" s="101">
        <f t="shared" si="56"/>
        <v>0</v>
      </c>
      <c r="E285" s="101">
        <f t="shared" si="56"/>
        <v>0</v>
      </c>
      <c r="F285" s="94">
        <f t="shared" si="57"/>
        <v>0</v>
      </c>
      <c r="G285" s="94">
        <f t="shared" si="57"/>
        <v>0</v>
      </c>
      <c r="H285" s="94">
        <f t="shared" si="60"/>
        <v>0</v>
      </c>
      <c r="I285" s="94">
        <f t="shared" si="61"/>
        <v>0</v>
      </c>
      <c r="J285" s="94">
        <f t="shared" si="62"/>
        <v>0</v>
      </c>
      <c r="K285" s="94">
        <f t="shared" si="63"/>
        <v>0</v>
      </c>
      <c r="L285" s="94">
        <f t="shared" si="64"/>
        <v>0</v>
      </c>
      <c r="M285" s="94">
        <f t="shared" ca="1" si="58"/>
        <v>-0.18713609455393893</v>
      </c>
      <c r="N285" s="94">
        <f t="shared" ca="1" si="65"/>
        <v>0</v>
      </c>
      <c r="O285" s="129">
        <f t="shared" ca="1" si="66"/>
        <v>0</v>
      </c>
      <c r="P285" s="94">
        <f t="shared" ca="1" si="67"/>
        <v>0</v>
      </c>
      <c r="Q285" s="94">
        <f t="shared" ca="1" si="68"/>
        <v>0</v>
      </c>
      <c r="R285" s="10">
        <f t="shared" ca="1" si="59"/>
        <v>0.18713609455393893</v>
      </c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</row>
    <row r="286" spans="1:35" x14ac:dyDescent="0.2">
      <c r="A286" s="100"/>
      <c r="B286" s="100"/>
      <c r="C286" s="100"/>
      <c r="D286" s="101">
        <f t="shared" si="56"/>
        <v>0</v>
      </c>
      <c r="E286" s="101">
        <f t="shared" si="56"/>
        <v>0</v>
      </c>
      <c r="F286" s="94">
        <f t="shared" si="57"/>
        <v>0</v>
      </c>
      <c r="G286" s="94">
        <f t="shared" si="57"/>
        <v>0</v>
      </c>
      <c r="H286" s="94">
        <f t="shared" si="60"/>
        <v>0</v>
      </c>
      <c r="I286" s="94">
        <f t="shared" si="61"/>
        <v>0</v>
      </c>
      <c r="J286" s="94">
        <f t="shared" si="62"/>
        <v>0</v>
      </c>
      <c r="K286" s="94">
        <f t="shared" si="63"/>
        <v>0</v>
      </c>
      <c r="L286" s="94">
        <f t="shared" si="64"/>
        <v>0</v>
      </c>
      <c r="M286" s="94">
        <f t="shared" ca="1" si="58"/>
        <v>-0.18713609455393893</v>
      </c>
      <c r="N286" s="94">
        <f t="shared" ca="1" si="65"/>
        <v>0</v>
      </c>
      <c r="O286" s="129">
        <f t="shared" ca="1" si="66"/>
        <v>0</v>
      </c>
      <c r="P286" s="94">
        <f t="shared" ca="1" si="67"/>
        <v>0</v>
      </c>
      <c r="Q286" s="94">
        <f t="shared" ca="1" si="68"/>
        <v>0</v>
      </c>
      <c r="R286" s="10">
        <f t="shared" ca="1" si="59"/>
        <v>0.18713609455393893</v>
      </c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</row>
    <row r="287" spans="1:35" x14ac:dyDescent="0.2">
      <c r="A287" s="100"/>
      <c r="B287" s="100"/>
      <c r="C287" s="100"/>
      <c r="D287" s="101">
        <f t="shared" si="56"/>
        <v>0</v>
      </c>
      <c r="E287" s="101">
        <f t="shared" si="56"/>
        <v>0</v>
      </c>
      <c r="F287" s="94">
        <f t="shared" si="57"/>
        <v>0</v>
      </c>
      <c r="G287" s="94">
        <f t="shared" si="57"/>
        <v>0</v>
      </c>
      <c r="H287" s="94">
        <f t="shared" si="60"/>
        <v>0</v>
      </c>
      <c r="I287" s="94">
        <f t="shared" si="61"/>
        <v>0</v>
      </c>
      <c r="J287" s="94">
        <f t="shared" si="62"/>
        <v>0</v>
      </c>
      <c r="K287" s="94">
        <f t="shared" si="63"/>
        <v>0</v>
      </c>
      <c r="L287" s="94">
        <f t="shared" si="64"/>
        <v>0</v>
      </c>
      <c r="M287" s="94">
        <f t="shared" ca="1" si="58"/>
        <v>-0.18713609455393893</v>
      </c>
      <c r="N287" s="94">
        <f t="shared" ca="1" si="65"/>
        <v>0</v>
      </c>
      <c r="O287" s="129">
        <f t="shared" ca="1" si="66"/>
        <v>0</v>
      </c>
      <c r="P287" s="94">
        <f t="shared" ca="1" si="67"/>
        <v>0</v>
      </c>
      <c r="Q287" s="94">
        <f t="shared" ca="1" si="68"/>
        <v>0</v>
      </c>
      <c r="R287" s="10">
        <f t="shared" ca="1" si="59"/>
        <v>0.18713609455393893</v>
      </c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</row>
    <row r="288" spans="1:35" x14ac:dyDescent="0.2">
      <c r="A288" s="100"/>
      <c r="B288" s="100"/>
      <c r="C288" s="100"/>
      <c r="D288" s="101">
        <f t="shared" si="56"/>
        <v>0</v>
      </c>
      <c r="E288" s="101">
        <f t="shared" si="56"/>
        <v>0</v>
      </c>
      <c r="F288" s="94">
        <f t="shared" si="57"/>
        <v>0</v>
      </c>
      <c r="G288" s="94">
        <f t="shared" si="57"/>
        <v>0</v>
      </c>
      <c r="H288" s="94">
        <f t="shared" si="60"/>
        <v>0</v>
      </c>
      <c r="I288" s="94">
        <f t="shared" si="61"/>
        <v>0</v>
      </c>
      <c r="J288" s="94">
        <f t="shared" si="62"/>
        <v>0</v>
      </c>
      <c r="K288" s="94">
        <f t="shared" si="63"/>
        <v>0</v>
      </c>
      <c r="L288" s="94">
        <f t="shared" si="64"/>
        <v>0</v>
      </c>
      <c r="M288" s="94">
        <f t="shared" ca="1" si="58"/>
        <v>-0.18713609455393893</v>
      </c>
      <c r="N288" s="94">
        <f t="shared" ca="1" si="65"/>
        <v>0</v>
      </c>
      <c r="O288" s="129">
        <f t="shared" ca="1" si="66"/>
        <v>0</v>
      </c>
      <c r="P288" s="94">
        <f t="shared" ca="1" si="67"/>
        <v>0</v>
      </c>
      <c r="Q288" s="94">
        <f t="shared" ca="1" si="68"/>
        <v>0</v>
      </c>
      <c r="R288" s="10">
        <f t="shared" ca="1" si="59"/>
        <v>0.18713609455393893</v>
      </c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</row>
    <row r="289" spans="1:35" x14ac:dyDescent="0.2">
      <c r="A289" s="100"/>
      <c r="B289" s="100"/>
      <c r="C289" s="100"/>
      <c r="D289" s="101">
        <f t="shared" si="56"/>
        <v>0</v>
      </c>
      <c r="E289" s="101">
        <f t="shared" si="56"/>
        <v>0</v>
      </c>
      <c r="F289" s="94">
        <f t="shared" si="57"/>
        <v>0</v>
      </c>
      <c r="G289" s="94">
        <f t="shared" si="57"/>
        <v>0</v>
      </c>
      <c r="H289" s="94">
        <f t="shared" si="60"/>
        <v>0</v>
      </c>
      <c r="I289" s="94">
        <f t="shared" si="61"/>
        <v>0</v>
      </c>
      <c r="J289" s="94">
        <f t="shared" si="62"/>
        <v>0</v>
      </c>
      <c r="K289" s="94">
        <f t="shared" si="63"/>
        <v>0</v>
      </c>
      <c r="L289" s="94">
        <f t="shared" si="64"/>
        <v>0</v>
      </c>
      <c r="M289" s="94">
        <f t="shared" ca="1" si="58"/>
        <v>-0.18713609455393893</v>
      </c>
      <c r="N289" s="94">
        <f t="shared" ca="1" si="65"/>
        <v>0</v>
      </c>
      <c r="O289" s="129">
        <f t="shared" ca="1" si="66"/>
        <v>0</v>
      </c>
      <c r="P289" s="94">
        <f t="shared" ca="1" si="67"/>
        <v>0</v>
      </c>
      <c r="Q289" s="94">
        <f t="shared" ca="1" si="68"/>
        <v>0</v>
      </c>
      <c r="R289" s="10">
        <f t="shared" ca="1" si="59"/>
        <v>0.18713609455393893</v>
      </c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</row>
    <row r="290" spans="1:35" x14ac:dyDescent="0.2">
      <c r="A290" s="100"/>
      <c r="B290" s="100"/>
      <c r="C290" s="100"/>
      <c r="D290" s="101">
        <f t="shared" si="56"/>
        <v>0</v>
      </c>
      <c r="E290" s="101">
        <f t="shared" si="56"/>
        <v>0</v>
      </c>
      <c r="F290" s="94">
        <f t="shared" si="57"/>
        <v>0</v>
      </c>
      <c r="G290" s="94">
        <f t="shared" si="57"/>
        <v>0</v>
      </c>
      <c r="H290" s="94">
        <f t="shared" si="60"/>
        <v>0</v>
      </c>
      <c r="I290" s="94">
        <f t="shared" si="61"/>
        <v>0</v>
      </c>
      <c r="J290" s="94">
        <f t="shared" si="62"/>
        <v>0</v>
      </c>
      <c r="K290" s="94">
        <f t="shared" si="63"/>
        <v>0</v>
      </c>
      <c r="L290" s="94">
        <f t="shared" si="64"/>
        <v>0</v>
      </c>
      <c r="M290" s="94">
        <f t="shared" ca="1" si="58"/>
        <v>-0.18713609455393893</v>
      </c>
      <c r="N290" s="94">
        <f t="shared" ca="1" si="65"/>
        <v>0</v>
      </c>
      <c r="O290" s="129">
        <f t="shared" ca="1" si="66"/>
        <v>0</v>
      </c>
      <c r="P290" s="94">
        <f t="shared" ca="1" si="67"/>
        <v>0</v>
      </c>
      <c r="Q290" s="94">
        <f t="shared" ca="1" si="68"/>
        <v>0</v>
      </c>
      <c r="R290" s="10">
        <f t="shared" ca="1" si="59"/>
        <v>0.18713609455393893</v>
      </c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</row>
    <row r="291" spans="1:35" x14ac:dyDescent="0.2">
      <c r="A291" s="100"/>
      <c r="B291" s="100"/>
      <c r="C291" s="100"/>
      <c r="D291" s="101">
        <f t="shared" si="56"/>
        <v>0</v>
      </c>
      <c r="E291" s="101">
        <f t="shared" si="56"/>
        <v>0</v>
      </c>
      <c r="F291" s="94">
        <f t="shared" si="57"/>
        <v>0</v>
      </c>
      <c r="G291" s="94">
        <f t="shared" si="57"/>
        <v>0</v>
      </c>
      <c r="H291" s="94">
        <f t="shared" si="60"/>
        <v>0</v>
      </c>
      <c r="I291" s="94">
        <f t="shared" si="61"/>
        <v>0</v>
      </c>
      <c r="J291" s="94">
        <f t="shared" si="62"/>
        <v>0</v>
      </c>
      <c r="K291" s="94">
        <f t="shared" si="63"/>
        <v>0</v>
      </c>
      <c r="L291" s="94">
        <f t="shared" si="64"/>
        <v>0</v>
      </c>
      <c r="M291" s="94">
        <f t="shared" ca="1" si="58"/>
        <v>-0.18713609455393893</v>
      </c>
      <c r="N291" s="94">
        <f t="shared" ca="1" si="65"/>
        <v>0</v>
      </c>
      <c r="O291" s="129">
        <f t="shared" ca="1" si="66"/>
        <v>0</v>
      </c>
      <c r="P291" s="94">
        <f t="shared" ca="1" si="67"/>
        <v>0</v>
      </c>
      <c r="Q291" s="94">
        <f t="shared" ca="1" si="68"/>
        <v>0</v>
      </c>
      <c r="R291" s="10">
        <f t="shared" ca="1" si="59"/>
        <v>0.18713609455393893</v>
      </c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</row>
    <row r="292" spans="1:35" x14ac:dyDescent="0.2">
      <c r="A292" s="100"/>
      <c r="B292" s="100"/>
      <c r="C292" s="100"/>
      <c r="D292" s="101">
        <f t="shared" si="56"/>
        <v>0</v>
      </c>
      <c r="E292" s="101">
        <f t="shared" si="56"/>
        <v>0</v>
      </c>
      <c r="F292" s="94">
        <f t="shared" si="57"/>
        <v>0</v>
      </c>
      <c r="G292" s="94">
        <f t="shared" si="57"/>
        <v>0</v>
      </c>
      <c r="H292" s="94">
        <f t="shared" si="60"/>
        <v>0</v>
      </c>
      <c r="I292" s="94">
        <f t="shared" si="61"/>
        <v>0</v>
      </c>
      <c r="J292" s="94">
        <f t="shared" si="62"/>
        <v>0</v>
      </c>
      <c r="K292" s="94">
        <f t="shared" si="63"/>
        <v>0</v>
      </c>
      <c r="L292" s="94">
        <f t="shared" si="64"/>
        <v>0</v>
      </c>
      <c r="M292" s="94">
        <f t="shared" ca="1" si="58"/>
        <v>-0.18713609455393893</v>
      </c>
      <c r="N292" s="94">
        <f t="shared" ca="1" si="65"/>
        <v>0</v>
      </c>
      <c r="O292" s="129">
        <f t="shared" ca="1" si="66"/>
        <v>0</v>
      </c>
      <c r="P292" s="94">
        <f t="shared" ca="1" si="67"/>
        <v>0</v>
      </c>
      <c r="Q292" s="94">
        <f t="shared" ca="1" si="68"/>
        <v>0</v>
      </c>
      <c r="R292" s="10">
        <f t="shared" ca="1" si="59"/>
        <v>0.18713609455393893</v>
      </c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</row>
    <row r="293" spans="1:35" x14ac:dyDescent="0.2">
      <c r="A293" s="100"/>
      <c r="B293" s="100"/>
      <c r="C293" s="100"/>
      <c r="D293" s="101">
        <f t="shared" si="56"/>
        <v>0</v>
      </c>
      <c r="E293" s="101">
        <f t="shared" si="56"/>
        <v>0</v>
      </c>
      <c r="F293" s="94">
        <f t="shared" si="57"/>
        <v>0</v>
      </c>
      <c r="G293" s="94">
        <f t="shared" si="57"/>
        <v>0</v>
      </c>
      <c r="H293" s="94">
        <f t="shared" si="60"/>
        <v>0</v>
      </c>
      <c r="I293" s="94">
        <f t="shared" si="61"/>
        <v>0</v>
      </c>
      <c r="J293" s="94">
        <f t="shared" si="62"/>
        <v>0</v>
      </c>
      <c r="K293" s="94">
        <f t="shared" si="63"/>
        <v>0</v>
      </c>
      <c r="L293" s="94">
        <f t="shared" si="64"/>
        <v>0</v>
      </c>
      <c r="M293" s="94">
        <f t="shared" ca="1" si="58"/>
        <v>-0.18713609455393893</v>
      </c>
      <c r="N293" s="94">
        <f t="shared" ca="1" si="65"/>
        <v>0</v>
      </c>
      <c r="O293" s="129">
        <f t="shared" ca="1" si="66"/>
        <v>0</v>
      </c>
      <c r="P293" s="94">
        <f t="shared" ca="1" si="67"/>
        <v>0</v>
      </c>
      <c r="Q293" s="94">
        <f t="shared" ca="1" si="68"/>
        <v>0</v>
      </c>
      <c r="R293" s="10">
        <f t="shared" ca="1" si="59"/>
        <v>0.18713609455393893</v>
      </c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</row>
    <row r="294" spans="1:35" x14ac:dyDescent="0.2">
      <c r="A294" s="100"/>
      <c r="B294" s="100"/>
      <c r="C294" s="100"/>
      <c r="D294" s="101">
        <f t="shared" si="56"/>
        <v>0</v>
      </c>
      <c r="E294" s="101">
        <f t="shared" si="56"/>
        <v>0</v>
      </c>
      <c r="F294" s="94">
        <f t="shared" si="57"/>
        <v>0</v>
      </c>
      <c r="G294" s="94">
        <f t="shared" si="57"/>
        <v>0</v>
      </c>
      <c r="H294" s="94">
        <f t="shared" si="60"/>
        <v>0</v>
      </c>
      <c r="I294" s="94">
        <f t="shared" si="61"/>
        <v>0</v>
      </c>
      <c r="J294" s="94">
        <f t="shared" si="62"/>
        <v>0</v>
      </c>
      <c r="K294" s="94">
        <f t="shared" si="63"/>
        <v>0</v>
      </c>
      <c r="L294" s="94">
        <f t="shared" si="64"/>
        <v>0</v>
      </c>
      <c r="M294" s="94">
        <f t="shared" ca="1" si="58"/>
        <v>-0.18713609455393893</v>
      </c>
      <c r="N294" s="94">
        <f t="shared" ca="1" si="65"/>
        <v>0</v>
      </c>
      <c r="O294" s="129">
        <f t="shared" ca="1" si="66"/>
        <v>0</v>
      </c>
      <c r="P294" s="94">
        <f t="shared" ca="1" si="67"/>
        <v>0</v>
      </c>
      <c r="Q294" s="94">
        <f t="shared" ca="1" si="68"/>
        <v>0</v>
      </c>
      <c r="R294" s="10">
        <f t="shared" ca="1" si="59"/>
        <v>0.18713609455393893</v>
      </c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</row>
    <row r="295" spans="1:35" x14ac:dyDescent="0.2">
      <c r="A295" s="100"/>
      <c r="B295" s="100"/>
      <c r="C295" s="100"/>
      <c r="D295" s="101">
        <f t="shared" si="56"/>
        <v>0</v>
      </c>
      <c r="E295" s="101">
        <f t="shared" si="56"/>
        <v>0</v>
      </c>
      <c r="F295" s="94">
        <f t="shared" si="57"/>
        <v>0</v>
      </c>
      <c r="G295" s="94">
        <f t="shared" si="57"/>
        <v>0</v>
      </c>
      <c r="H295" s="94">
        <f t="shared" si="60"/>
        <v>0</v>
      </c>
      <c r="I295" s="94">
        <f t="shared" si="61"/>
        <v>0</v>
      </c>
      <c r="J295" s="94">
        <f t="shared" si="62"/>
        <v>0</v>
      </c>
      <c r="K295" s="94">
        <f t="shared" si="63"/>
        <v>0</v>
      </c>
      <c r="L295" s="94">
        <f t="shared" si="64"/>
        <v>0</v>
      </c>
      <c r="M295" s="94">
        <f t="shared" ca="1" si="58"/>
        <v>-0.18713609455393893</v>
      </c>
      <c r="N295" s="94">
        <f t="shared" ca="1" si="65"/>
        <v>0</v>
      </c>
      <c r="O295" s="129">
        <f t="shared" ca="1" si="66"/>
        <v>0</v>
      </c>
      <c r="P295" s="94">
        <f t="shared" ca="1" si="67"/>
        <v>0</v>
      </c>
      <c r="Q295" s="94">
        <f t="shared" ca="1" si="68"/>
        <v>0</v>
      </c>
      <c r="R295" s="10">
        <f t="shared" ca="1" si="59"/>
        <v>0.18713609455393893</v>
      </c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</row>
    <row r="296" spans="1:35" x14ac:dyDescent="0.2">
      <c r="A296" s="100"/>
      <c r="B296" s="100"/>
      <c r="C296" s="100"/>
      <c r="D296" s="101">
        <f t="shared" si="56"/>
        <v>0</v>
      </c>
      <c r="E296" s="101">
        <f t="shared" si="56"/>
        <v>0</v>
      </c>
      <c r="F296" s="94">
        <f t="shared" si="57"/>
        <v>0</v>
      </c>
      <c r="G296" s="94">
        <f t="shared" si="57"/>
        <v>0</v>
      </c>
      <c r="H296" s="94">
        <f t="shared" si="60"/>
        <v>0</v>
      </c>
      <c r="I296" s="94">
        <f t="shared" si="61"/>
        <v>0</v>
      </c>
      <c r="J296" s="94">
        <f t="shared" si="62"/>
        <v>0</v>
      </c>
      <c r="K296" s="94">
        <f t="shared" si="63"/>
        <v>0</v>
      </c>
      <c r="L296" s="94">
        <f t="shared" si="64"/>
        <v>0</v>
      </c>
      <c r="M296" s="94">
        <f t="shared" ca="1" si="58"/>
        <v>-0.18713609455393893</v>
      </c>
      <c r="N296" s="94">
        <f t="shared" ca="1" si="65"/>
        <v>0</v>
      </c>
      <c r="O296" s="129">
        <f t="shared" ca="1" si="66"/>
        <v>0</v>
      </c>
      <c r="P296" s="94">
        <f t="shared" ca="1" si="67"/>
        <v>0</v>
      </c>
      <c r="Q296" s="94">
        <f t="shared" ca="1" si="68"/>
        <v>0</v>
      </c>
      <c r="R296" s="10">
        <f t="shared" ca="1" si="59"/>
        <v>0.18713609455393893</v>
      </c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</row>
    <row r="297" spans="1:35" x14ac:dyDescent="0.2">
      <c r="A297" s="100"/>
      <c r="B297" s="100"/>
      <c r="C297" s="100"/>
      <c r="D297" s="101">
        <f t="shared" si="56"/>
        <v>0</v>
      </c>
      <c r="E297" s="101">
        <f t="shared" si="56"/>
        <v>0</v>
      </c>
      <c r="F297" s="94">
        <f t="shared" si="57"/>
        <v>0</v>
      </c>
      <c r="G297" s="94">
        <f t="shared" si="57"/>
        <v>0</v>
      </c>
      <c r="H297" s="94">
        <f t="shared" si="60"/>
        <v>0</v>
      </c>
      <c r="I297" s="94">
        <f t="shared" si="61"/>
        <v>0</v>
      </c>
      <c r="J297" s="94">
        <f t="shared" si="62"/>
        <v>0</v>
      </c>
      <c r="K297" s="94">
        <f t="shared" si="63"/>
        <v>0</v>
      </c>
      <c r="L297" s="94">
        <f t="shared" si="64"/>
        <v>0</v>
      </c>
      <c r="M297" s="94">
        <f t="shared" ca="1" si="58"/>
        <v>-0.18713609455393893</v>
      </c>
      <c r="N297" s="94">
        <f t="shared" ca="1" si="65"/>
        <v>0</v>
      </c>
      <c r="O297" s="129">
        <f t="shared" ca="1" si="66"/>
        <v>0</v>
      </c>
      <c r="P297" s="94">
        <f t="shared" ca="1" si="67"/>
        <v>0</v>
      </c>
      <c r="Q297" s="94">
        <f t="shared" ca="1" si="68"/>
        <v>0</v>
      </c>
      <c r="R297" s="10">
        <f t="shared" ca="1" si="59"/>
        <v>0.18713609455393893</v>
      </c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</row>
    <row r="298" spans="1:35" x14ac:dyDescent="0.2">
      <c r="A298" s="100"/>
      <c r="B298" s="100"/>
      <c r="C298" s="100"/>
      <c r="D298" s="101">
        <f t="shared" si="56"/>
        <v>0</v>
      </c>
      <c r="E298" s="101">
        <f t="shared" si="56"/>
        <v>0</v>
      </c>
      <c r="F298" s="94">
        <f t="shared" si="57"/>
        <v>0</v>
      </c>
      <c r="G298" s="94">
        <f t="shared" si="57"/>
        <v>0</v>
      </c>
      <c r="H298" s="94">
        <f t="shared" si="60"/>
        <v>0</v>
      </c>
      <c r="I298" s="94">
        <f t="shared" si="61"/>
        <v>0</v>
      </c>
      <c r="J298" s="94">
        <f t="shared" si="62"/>
        <v>0</v>
      </c>
      <c r="K298" s="94">
        <f t="shared" si="63"/>
        <v>0</v>
      </c>
      <c r="L298" s="94">
        <f t="shared" si="64"/>
        <v>0</v>
      </c>
      <c r="M298" s="94">
        <f t="shared" ca="1" si="58"/>
        <v>-0.18713609455393893</v>
      </c>
      <c r="N298" s="94">
        <f t="shared" ca="1" si="65"/>
        <v>0</v>
      </c>
      <c r="O298" s="129">
        <f t="shared" ca="1" si="66"/>
        <v>0</v>
      </c>
      <c r="P298" s="94">
        <f t="shared" ca="1" si="67"/>
        <v>0</v>
      </c>
      <c r="Q298" s="94">
        <f t="shared" ca="1" si="68"/>
        <v>0</v>
      </c>
      <c r="R298" s="10">
        <f t="shared" ca="1" si="59"/>
        <v>0.18713609455393893</v>
      </c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</row>
    <row r="299" spans="1:35" x14ac:dyDescent="0.2">
      <c r="A299" s="100"/>
      <c r="B299" s="100"/>
      <c r="C299" s="100"/>
      <c r="D299" s="101">
        <f t="shared" si="56"/>
        <v>0</v>
      </c>
      <c r="E299" s="101">
        <f t="shared" si="56"/>
        <v>0</v>
      </c>
      <c r="F299" s="94">
        <f t="shared" si="57"/>
        <v>0</v>
      </c>
      <c r="G299" s="94">
        <f t="shared" si="57"/>
        <v>0</v>
      </c>
      <c r="H299" s="94">
        <f t="shared" si="60"/>
        <v>0</v>
      </c>
      <c r="I299" s="94">
        <f t="shared" si="61"/>
        <v>0</v>
      </c>
      <c r="J299" s="94">
        <f t="shared" si="62"/>
        <v>0</v>
      </c>
      <c r="K299" s="94">
        <f t="shared" si="63"/>
        <v>0</v>
      </c>
      <c r="L299" s="94">
        <f t="shared" si="64"/>
        <v>0</v>
      </c>
      <c r="M299" s="94">
        <f t="shared" ca="1" si="58"/>
        <v>-0.18713609455393893</v>
      </c>
      <c r="N299" s="94">
        <f t="shared" ca="1" si="65"/>
        <v>0</v>
      </c>
      <c r="O299" s="129">
        <f t="shared" ca="1" si="66"/>
        <v>0</v>
      </c>
      <c r="P299" s="94">
        <f t="shared" ca="1" si="67"/>
        <v>0</v>
      </c>
      <c r="Q299" s="94">
        <f t="shared" ca="1" si="68"/>
        <v>0</v>
      </c>
      <c r="R299" s="10">
        <f t="shared" ca="1" si="59"/>
        <v>0.18713609455393893</v>
      </c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</row>
    <row r="300" spans="1:35" x14ac:dyDescent="0.2">
      <c r="A300" s="100"/>
      <c r="B300" s="100"/>
      <c r="C300" s="100"/>
      <c r="D300" s="101">
        <f t="shared" si="56"/>
        <v>0</v>
      </c>
      <c r="E300" s="101">
        <f t="shared" si="56"/>
        <v>0</v>
      </c>
      <c r="F300" s="94">
        <f t="shared" si="57"/>
        <v>0</v>
      </c>
      <c r="G300" s="94">
        <f t="shared" si="57"/>
        <v>0</v>
      </c>
      <c r="H300" s="94">
        <f t="shared" si="60"/>
        <v>0</v>
      </c>
      <c r="I300" s="94">
        <f t="shared" si="61"/>
        <v>0</v>
      </c>
      <c r="J300" s="94">
        <f t="shared" si="62"/>
        <v>0</v>
      </c>
      <c r="K300" s="94">
        <f t="shared" si="63"/>
        <v>0</v>
      </c>
      <c r="L300" s="94">
        <f t="shared" si="64"/>
        <v>0</v>
      </c>
      <c r="M300" s="94">
        <f t="shared" ca="1" si="58"/>
        <v>-0.18713609455393893</v>
      </c>
      <c r="N300" s="94">
        <f t="shared" ca="1" si="65"/>
        <v>0</v>
      </c>
      <c r="O300" s="129">
        <f t="shared" ca="1" si="66"/>
        <v>0</v>
      </c>
      <c r="P300" s="94">
        <f t="shared" ca="1" si="67"/>
        <v>0</v>
      </c>
      <c r="Q300" s="94">
        <f t="shared" ca="1" si="68"/>
        <v>0</v>
      </c>
      <c r="R300" s="10">
        <f t="shared" ca="1" si="59"/>
        <v>0.18713609455393893</v>
      </c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</row>
    <row r="301" spans="1:35" x14ac:dyDescent="0.2">
      <c r="A301" s="100"/>
      <c r="B301" s="100"/>
      <c r="C301" s="100"/>
      <c r="D301" s="101">
        <f t="shared" si="56"/>
        <v>0</v>
      </c>
      <c r="E301" s="101">
        <f t="shared" si="56"/>
        <v>0</v>
      </c>
      <c r="F301" s="94">
        <f t="shared" si="57"/>
        <v>0</v>
      </c>
      <c r="G301" s="94">
        <f t="shared" si="57"/>
        <v>0</v>
      </c>
      <c r="H301" s="94">
        <f t="shared" si="60"/>
        <v>0</v>
      </c>
      <c r="I301" s="94">
        <f t="shared" si="61"/>
        <v>0</v>
      </c>
      <c r="J301" s="94">
        <f t="shared" si="62"/>
        <v>0</v>
      </c>
      <c r="K301" s="94">
        <f t="shared" si="63"/>
        <v>0</v>
      </c>
      <c r="L301" s="94">
        <f t="shared" si="64"/>
        <v>0</v>
      </c>
      <c r="M301" s="94">
        <f t="shared" ca="1" si="58"/>
        <v>-0.18713609455393893</v>
      </c>
      <c r="N301" s="94">
        <f t="shared" ca="1" si="65"/>
        <v>0</v>
      </c>
      <c r="O301" s="129">
        <f t="shared" ca="1" si="66"/>
        <v>0</v>
      </c>
      <c r="P301" s="94">
        <f t="shared" ca="1" si="67"/>
        <v>0</v>
      </c>
      <c r="Q301" s="94">
        <f t="shared" ca="1" si="68"/>
        <v>0</v>
      </c>
      <c r="R301" s="10">
        <f t="shared" ca="1" si="59"/>
        <v>0.18713609455393893</v>
      </c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</row>
    <row r="302" spans="1:35" x14ac:dyDescent="0.2">
      <c r="A302" s="100"/>
      <c r="B302" s="100"/>
      <c r="C302" s="100"/>
      <c r="D302" s="101">
        <f t="shared" si="56"/>
        <v>0</v>
      </c>
      <c r="E302" s="101">
        <f t="shared" si="56"/>
        <v>0</v>
      </c>
      <c r="F302" s="94">
        <f t="shared" si="57"/>
        <v>0</v>
      </c>
      <c r="G302" s="94">
        <f t="shared" si="57"/>
        <v>0</v>
      </c>
      <c r="H302" s="94">
        <f t="shared" si="60"/>
        <v>0</v>
      </c>
      <c r="I302" s="94">
        <f t="shared" si="61"/>
        <v>0</v>
      </c>
      <c r="J302" s="94">
        <f t="shared" si="62"/>
        <v>0</v>
      </c>
      <c r="K302" s="94">
        <f t="shared" si="63"/>
        <v>0</v>
      </c>
      <c r="L302" s="94">
        <f t="shared" si="64"/>
        <v>0</v>
      </c>
      <c r="M302" s="94">
        <f t="shared" ca="1" si="58"/>
        <v>-0.18713609455393893</v>
      </c>
      <c r="N302" s="94">
        <f t="shared" ca="1" si="65"/>
        <v>0</v>
      </c>
      <c r="O302" s="129">
        <f t="shared" ca="1" si="66"/>
        <v>0</v>
      </c>
      <c r="P302" s="94">
        <f t="shared" ca="1" si="67"/>
        <v>0</v>
      </c>
      <c r="Q302" s="94">
        <f t="shared" ca="1" si="68"/>
        <v>0</v>
      </c>
      <c r="R302" s="10">
        <f t="shared" ca="1" si="59"/>
        <v>0.18713609455393893</v>
      </c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</row>
    <row r="303" spans="1:35" x14ac:dyDescent="0.2">
      <c r="A303" s="100"/>
      <c r="B303" s="100"/>
      <c r="C303" s="100"/>
      <c r="D303" s="101">
        <f t="shared" si="56"/>
        <v>0</v>
      </c>
      <c r="E303" s="101">
        <f t="shared" si="56"/>
        <v>0</v>
      </c>
      <c r="F303" s="94">
        <f t="shared" si="57"/>
        <v>0</v>
      </c>
      <c r="G303" s="94">
        <f t="shared" si="57"/>
        <v>0</v>
      </c>
      <c r="H303" s="94">
        <f t="shared" si="60"/>
        <v>0</v>
      </c>
      <c r="I303" s="94">
        <f t="shared" si="61"/>
        <v>0</v>
      </c>
      <c r="J303" s="94">
        <f t="shared" si="62"/>
        <v>0</v>
      </c>
      <c r="K303" s="94">
        <f t="shared" si="63"/>
        <v>0</v>
      </c>
      <c r="L303" s="94">
        <f t="shared" si="64"/>
        <v>0</v>
      </c>
      <c r="M303" s="94">
        <f t="shared" ca="1" si="58"/>
        <v>-0.18713609455393893</v>
      </c>
      <c r="N303" s="94">
        <f t="shared" ca="1" si="65"/>
        <v>0</v>
      </c>
      <c r="O303" s="129">
        <f t="shared" ca="1" si="66"/>
        <v>0</v>
      </c>
      <c r="P303" s="94">
        <f t="shared" ca="1" si="67"/>
        <v>0</v>
      </c>
      <c r="Q303" s="94">
        <f t="shared" ca="1" si="68"/>
        <v>0</v>
      </c>
      <c r="R303" s="10">
        <f t="shared" ca="1" si="59"/>
        <v>0.18713609455393893</v>
      </c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</row>
    <row r="304" spans="1:35" x14ac:dyDescent="0.2">
      <c r="A304" s="100"/>
      <c r="B304" s="100"/>
      <c r="C304" s="100"/>
      <c r="D304" s="101">
        <f t="shared" si="56"/>
        <v>0</v>
      </c>
      <c r="E304" s="101">
        <f t="shared" si="56"/>
        <v>0</v>
      </c>
      <c r="F304" s="94">
        <f t="shared" si="57"/>
        <v>0</v>
      </c>
      <c r="G304" s="94">
        <f t="shared" si="57"/>
        <v>0</v>
      </c>
      <c r="H304" s="94">
        <f t="shared" si="60"/>
        <v>0</v>
      </c>
      <c r="I304" s="94">
        <f t="shared" si="61"/>
        <v>0</v>
      </c>
      <c r="J304" s="94">
        <f t="shared" si="62"/>
        <v>0</v>
      </c>
      <c r="K304" s="94">
        <f t="shared" si="63"/>
        <v>0</v>
      </c>
      <c r="L304" s="94">
        <f t="shared" si="64"/>
        <v>0</v>
      </c>
      <c r="M304" s="94">
        <f t="shared" ca="1" si="58"/>
        <v>-0.18713609455393893</v>
      </c>
      <c r="N304" s="94">
        <f t="shared" ca="1" si="65"/>
        <v>0</v>
      </c>
      <c r="O304" s="129">
        <f t="shared" ca="1" si="66"/>
        <v>0</v>
      </c>
      <c r="P304" s="94">
        <f t="shared" ca="1" si="67"/>
        <v>0</v>
      </c>
      <c r="Q304" s="94">
        <f t="shared" ca="1" si="68"/>
        <v>0</v>
      </c>
      <c r="R304" s="10">
        <f t="shared" ca="1" si="59"/>
        <v>0.18713609455393893</v>
      </c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</row>
    <row r="305" spans="1:35" x14ac:dyDescent="0.2">
      <c r="A305" s="100"/>
      <c r="B305" s="100"/>
      <c r="C305" s="100"/>
      <c r="D305" s="101">
        <f t="shared" si="56"/>
        <v>0</v>
      </c>
      <c r="E305" s="101">
        <f t="shared" si="56"/>
        <v>0</v>
      </c>
      <c r="F305" s="94">
        <f t="shared" si="57"/>
        <v>0</v>
      </c>
      <c r="G305" s="94">
        <f t="shared" si="57"/>
        <v>0</v>
      </c>
      <c r="H305" s="94">
        <f t="shared" si="60"/>
        <v>0</v>
      </c>
      <c r="I305" s="94">
        <f t="shared" si="61"/>
        <v>0</v>
      </c>
      <c r="J305" s="94">
        <f t="shared" si="62"/>
        <v>0</v>
      </c>
      <c r="K305" s="94">
        <f t="shared" si="63"/>
        <v>0</v>
      </c>
      <c r="L305" s="94">
        <f t="shared" si="64"/>
        <v>0</v>
      </c>
      <c r="M305" s="94">
        <f t="shared" ca="1" si="58"/>
        <v>-0.18713609455393893</v>
      </c>
      <c r="N305" s="94">
        <f t="shared" ca="1" si="65"/>
        <v>0</v>
      </c>
      <c r="O305" s="129">
        <f t="shared" ca="1" si="66"/>
        <v>0</v>
      </c>
      <c r="P305" s="94">
        <f t="shared" ca="1" si="67"/>
        <v>0</v>
      </c>
      <c r="Q305" s="94">
        <f t="shared" ca="1" si="68"/>
        <v>0</v>
      </c>
      <c r="R305" s="10">
        <f t="shared" ca="1" si="59"/>
        <v>0.18713609455393893</v>
      </c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</row>
    <row r="306" spans="1:35" x14ac:dyDescent="0.2">
      <c r="A306" s="100"/>
      <c r="B306" s="100"/>
      <c r="C306" s="100"/>
      <c r="D306" s="101">
        <f t="shared" si="56"/>
        <v>0</v>
      </c>
      <c r="E306" s="101">
        <f t="shared" si="56"/>
        <v>0</v>
      </c>
      <c r="F306" s="94">
        <f t="shared" si="57"/>
        <v>0</v>
      </c>
      <c r="G306" s="94">
        <f t="shared" si="57"/>
        <v>0</v>
      </c>
      <c r="H306" s="94">
        <f t="shared" si="60"/>
        <v>0</v>
      </c>
      <c r="I306" s="94">
        <f t="shared" si="61"/>
        <v>0</v>
      </c>
      <c r="J306" s="94">
        <f t="shared" si="62"/>
        <v>0</v>
      </c>
      <c r="K306" s="94">
        <f t="shared" si="63"/>
        <v>0</v>
      </c>
      <c r="L306" s="94">
        <f t="shared" si="64"/>
        <v>0</v>
      </c>
      <c r="M306" s="94">
        <f t="shared" ca="1" si="58"/>
        <v>-0.18713609455393893</v>
      </c>
      <c r="N306" s="94">
        <f t="shared" ca="1" si="65"/>
        <v>0</v>
      </c>
      <c r="O306" s="129">
        <f t="shared" ca="1" si="66"/>
        <v>0</v>
      </c>
      <c r="P306" s="94">
        <f t="shared" ca="1" si="67"/>
        <v>0</v>
      </c>
      <c r="Q306" s="94">
        <f t="shared" ca="1" si="68"/>
        <v>0</v>
      </c>
      <c r="R306" s="10">
        <f t="shared" ca="1" si="59"/>
        <v>0.18713609455393893</v>
      </c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</row>
    <row r="307" spans="1:35" x14ac:dyDescent="0.2">
      <c r="A307" s="100"/>
      <c r="B307" s="100"/>
      <c r="C307" s="100"/>
      <c r="D307" s="101">
        <f>A307/A$18</f>
        <v>0</v>
      </c>
      <c r="E307" s="101">
        <f>B307/B$18</f>
        <v>0</v>
      </c>
      <c r="F307" s="94">
        <f>$C307*D307</f>
        <v>0</v>
      </c>
      <c r="G307" s="94">
        <f>$C307*E307</f>
        <v>0</v>
      </c>
      <c r="H307" s="94">
        <f>C307*D307*D307</f>
        <v>0</v>
      </c>
      <c r="I307" s="94">
        <f>C307*D307*D307*D307</f>
        <v>0</v>
      </c>
      <c r="J307" s="94">
        <f>C307*D307*D307*D307*D307</f>
        <v>0</v>
      </c>
      <c r="K307" s="94">
        <f>C307*E307*D307</f>
        <v>0</v>
      </c>
      <c r="L307" s="94">
        <f>C307*E307*D307*D307</f>
        <v>0</v>
      </c>
      <c r="M307" s="94">
        <f t="shared" ca="1" si="58"/>
        <v>-0.18713609455393893</v>
      </c>
      <c r="N307" s="94">
        <f ca="1">C307*(M307-E307)^2</f>
        <v>0</v>
      </c>
      <c r="O307" s="129">
        <f ca="1">(C307*O$1-O$2*F307+O$3*H307)^2</f>
        <v>0</v>
      </c>
      <c r="P307" s="94">
        <f ca="1">(-C307*O$2+O$4*F307-O$5*H307)^2</f>
        <v>0</v>
      </c>
      <c r="Q307" s="94">
        <f ca="1">+(C307*O$3-F307*O$5+H307*O$6)^2</f>
        <v>0</v>
      </c>
      <c r="R307" s="10">
        <f t="shared" ca="1" si="59"/>
        <v>0.18713609455393893</v>
      </c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</row>
    <row r="308" spans="1:35" x14ac:dyDescent="0.2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</row>
    <row r="309" spans="1:35" x14ac:dyDescent="0.2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</row>
    <row r="310" spans="1:35" x14ac:dyDescent="0.2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</row>
    <row r="311" spans="1:35" x14ac:dyDescent="0.2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</row>
    <row r="312" spans="1:35" x14ac:dyDescent="0.2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</row>
    <row r="313" spans="1:35" x14ac:dyDescent="0.2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</row>
    <row r="314" spans="1:35" x14ac:dyDescent="0.2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</row>
    <row r="315" spans="1:35" x14ac:dyDescent="0.2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</row>
    <row r="316" spans="1:35" x14ac:dyDescent="0.2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</row>
    <row r="317" spans="1:35" x14ac:dyDescent="0.2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</row>
    <row r="318" spans="1:35" x14ac:dyDescent="0.2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</row>
    <row r="319" spans="1:35" x14ac:dyDescent="0.2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</row>
    <row r="320" spans="1:35" x14ac:dyDescent="0.2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</row>
    <row r="321" spans="1:35" x14ac:dyDescent="0.2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</row>
    <row r="322" spans="1:35" x14ac:dyDescent="0.2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</row>
    <row r="323" spans="1:35" x14ac:dyDescent="0.2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</row>
    <row r="324" spans="1:35" x14ac:dyDescent="0.2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</row>
    <row r="325" spans="1:35" x14ac:dyDescent="0.2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</row>
    <row r="326" spans="1:35" x14ac:dyDescent="0.2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</row>
    <row r="327" spans="1:35" x14ac:dyDescent="0.2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</row>
    <row r="328" spans="1:35" x14ac:dyDescent="0.2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</row>
    <row r="329" spans="1:35" x14ac:dyDescent="0.2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</row>
    <row r="330" spans="1:35" x14ac:dyDescent="0.2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</row>
    <row r="331" spans="1:35" x14ac:dyDescent="0.2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</row>
    <row r="332" spans="1:35" x14ac:dyDescent="0.2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</row>
    <row r="333" spans="1:35" x14ac:dyDescent="0.2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</row>
    <row r="334" spans="1:35" x14ac:dyDescent="0.2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</row>
    <row r="335" spans="1:35" x14ac:dyDescent="0.2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</row>
    <row r="336" spans="1:35" x14ac:dyDescent="0.2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</row>
    <row r="337" spans="1:35" x14ac:dyDescent="0.2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</row>
    <row r="338" spans="1:35" x14ac:dyDescent="0.2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</row>
    <row r="339" spans="1:35" x14ac:dyDescent="0.2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</row>
    <row r="340" spans="1:35" x14ac:dyDescent="0.2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</row>
    <row r="341" spans="1:35" x14ac:dyDescent="0.2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</row>
    <row r="342" spans="1:35" x14ac:dyDescent="0.2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</row>
    <row r="343" spans="1:35" x14ac:dyDescent="0.2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</row>
    <row r="344" spans="1:35" x14ac:dyDescent="0.2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</row>
    <row r="345" spans="1:35" x14ac:dyDescent="0.2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</row>
    <row r="346" spans="1:35" x14ac:dyDescent="0.2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</row>
    <row r="347" spans="1:35" x14ac:dyDescent="0.2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</row>
    <row r="348" spans="1:35" x14ac:dyDescent="0.2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</row>
    <row r="349" spans="1:35" x14ac:dyDescent="0.2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</row>
    <row r="350" spans="1:35" x14ac:dyDescent="0.2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</row>
    <row r="351" spans="1:35" x14ac:dyDescent="0.2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</row>
    <row r="352" spans="1:35" x14ac:dyDescent="0.2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</row>
    <row r="353" spans="1:35" x14ac:dyDescent="0.2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</row>
    <row r="354" spans="1:35" x14ac:dyDescent="0.2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</row>
    <row r="355" spans="1:35" x14ac:dyDescent="0.2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</row>
    <row r="356" spans="1:35" x14ac:dyDescent="0.2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</row>
    <row r="357" spans="1:35" x14ac:dyDescent="0.2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</row>
    <row r="358" spans="1:35" x14ac:dyDescent="0.2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</row>
    <row r="359" spans="1:35" x14ac:dyDescent="0.2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</row>
    <row r="360" spans="1:35" x14ac:dyDescent="0.2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</row>
    <row r="361" spans="1:35" x14ac:dyDescent="0.2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</row>
    <row r="362" spans="1:35" x14ac:dyDescent="0.2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</row>
    <row r="363" spans="1:35" x14ac:dyDescent="0.2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</row>
    <row r="364" spans="1:35" x14ac:dyDescent="0.2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</row>
    <row r="365" spans="1:35" x14ac:dyDescent="0.2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</row>
    <row r="366" spans="1:35" x14ac:dyDescent="0.2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</row>
    <row r="367" spans="1:35" x14ac:dyDescent="0.2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</row>
    <row r="368" spans="1:35" x14ac:dyDescent="0.2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</row>
    <row r="369" spans="1:35" x14ac:dyDescent="0.2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</row>
    <row r="370" spans="1:35" x14ac:dyDescent="0.2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</row>
    <row r="371" spans="1:35" x14ac:dyDescent="0.2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</row>
    <row r="372" spans="1:35" x14ac:dyDescent="0.2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</row>
    <row r="373" spans="1:35" x14ac:dyDescent="0.2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</row>
    <row r="374" spans="1:35" x14ac:dyDescent="0.2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</row>
    <row r="375" spans="1:35" x14ac:dyDescent="0.2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</row>
    <row r="376" spans="1:35" x14ac:dyDescent="0.2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</row>
    <row r="377" spans="1:35" x14ac:dyDescent="0.2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</row>
    <row r="378" spans="1:35" x14ac:dyDescent="0.2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</row>
    <row r="379" spans="1:35" x14ac:dyDescent="0.2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</row>
    <row r="380" spans="1:35" x14ac:dyDescent="0.2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</row>
    <row r="381" spans="1:35" x14ac:dyDescent="0.2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</row>
    <row r="382" spans="1:35" x14ac:dyDescent="0.2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</row>
    <row r="383" spans="1:35" x14ac:dyDescent="0.2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</row>
    <row r="384" spans="1:35" x14ac:dyDescent="0.2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</row>
    <row r="385" spans="1:35" x14ac:dyDescent="0.2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</row>
    <row r="386" spans="1:35" x14ac:dyDescent="0.2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</row>
    <row r="387" spans="1:35" x14ac:dyDescent="0.2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</row>
    <row r="388" spans="1:35" x14ac:dyDescent="0.2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</row>
    <row r="389" spans="1:35" x14ac:dyDescent="0.2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</row>
    <row r="390" spans="1:35" x14ac:dyDescent="0.2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</row>
    <row r="391" spans="1:35" x14ac:dyDescent="0.2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</row>
    <row r="392" spans="1:35" x14ac:dyDescent="0.2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</row>
    <row r="393" spans="1:35" x14ac:dyDescent="0.2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</row>
    <row r="394" spans="1:35" x14ac:dyDescent="0.2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</row>
    <row r="395" spans="1:35" x14ac:dyDescent="0.2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</row>
    <row r="396" spans="1:35" x14ac:dyDescent="0.2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</row>
    <row r="397" spans="1:35" x14ac:dyDescent="0.2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</row>
    <row r="398" spans="1:35" x14ac:dyDescent="0.2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</row>
    <row r="399" spans="1:35" x14ac:dyDescent="0.2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</row>
    <row r="400" spans="1:35" x14ac:dyDescent="0.2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</row>
    <row r="401" spans="1:35" x14ac:dyDescent="0.2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</row>
    <row r="402" spans="1:35" x14ac:dyDescent="0.2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</row>
    <row r="403" spans="1:35" x14ac:dyDescent="0.2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</row>
    <row r="404" spans="1:35" x14ac:dyDescent="0.2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</row>
    <row r="405" spans="1:35" x14ac:dyDescent="0.2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</row>
    <row r="406" spans="1:35" x14ac:dyDescent="0.2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</row>
    <row r="407" spans="1:35" x14ac:dyDescent="0.2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</row>
    <row r="408" spans="1:35" x14ac:dyDescent="0.2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</row>
    <row r="409" spans="1:35" x14ac:dyDescent="0.2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</row>
    <row r="410" spans="1:35" x14ac:dyDescent="0.2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</row>
    <row r="411" spans="1:35" x14ac:dyDescent="0.2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</row>
    <row r="412" spans="1:35" x14ac:dyDescent="0.2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</row>
    <row r="413" spans="1:35" x14ac:dyDescent="0.2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</row>
    <row r="414" spans="1:35" x14ac:dyDescent="0.2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</row>
    <row r="415" spans="1:35" x14ac:dyDescent="0.2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</row>
    <row r="416" spans="1:35" x14ac:dyDescent="0.2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</row>
    <row r="417" spans="1:35" x14ac:dyDescent="0.2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</row>
    <row r="418" spans="1:35" x14ac:dyDescent="0.2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</row>
    <row r="419" spans="1:35" x14ac:dyDescent="0.2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</row>
    <row r="420" spans="1:35" x14ac:dyDescent="0.2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</row>
    <row r="421" spans="1:35" x14ac:dyDescent="0.2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</row>
    <row r="422" spans="1:35" x14ac:dyDescent="0.2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</row>
    <row r="423" spans="1:35" x14ac:dyDescent="0.2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</row>
    <row r="424" spans="1:35" x14ac:dyDescent="0.2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</row>
    <row r="425" spans="1:35" x14ac:dyDescent="0.2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</row>
    <row r="426" spans="1:35" x14ac:dyDescent="0.2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</row>
    <row r="427" spans="1:35" x14ac:dyDescent="0.2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</row>
    <row r="428" spans="1:35" x14ac:dyDescent="0.2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</row>
    <row r="429" spans="1:35" x14ac:dyDescent="0.2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</row>
    <row r="430" spans="1:35" x14ac:dyDescent="0.2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</row>
    <row r="431" spans="1:35" x14ac:dyDescent="0.2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</row>
    <row r="432" spans="1:35" x14ac:dyDescent="0.2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</row>
    <row r="433" spans="1:35" x14ac:dyDescent="0.2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</row>
    <row r="434" spans="1:35" x14ac:dyDescent="0.2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</row>
    <row r="435" spans="1:35" x14ac:dyDescent="0.2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</row>
    <row r="436" spans="1:35" x14ac:dyDescent="0.2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</row>
    <row r="437" spans="1:35" x14ac:dyDescent="0.2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</row>
    <row r="438" spans="1:35" x14ac:dyDescent="0.2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</row>
    <row r="439" spans="1:35" x14ac:dyDescent="0.2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</row>
    <row r="440" spans="1:35" x14ac:dyDescent="0.2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</row>
    <row r="441" spans="1:35" x14ac:dyDescent="0.2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</row>
    <row r="442" spans="1:35" x14ac:dyDescent="0.2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</row>
    <row r="443" spans="1:35" x14ac:dyDescent="0.2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</row>
    <row r="444" spans="1:35" x14ac:dyDescent="0.2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</row>
    <row r="445" spans="1:35" x14ac:dyDescent="0.2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</row>
    <row r="446" spans="1:35" x14ac:dyDescent="0.2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</row>
    <row r="447" spans="1:35" x14ac:dyDescent="0.2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</row>
    <row r="448" spans="1:35" x14ac:dyDescent="0.2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</row>
    <row r="449" spans="1:35" x14ac:dyDescent="0.2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</row>
    <row r="450" spans="1:35" x14ac:dyDescent="0.2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</row>
    <row r="451" spans="1:35" x14ac:dyDescent="0.2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</row>
    <row r="452" spans="1:35" x14ac:dyDescent="0.2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</row>
    <row r="453" spans="1:35" x14ac:dyDescent="0.2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</row>
    <row r="454" spans="1:35" x14ac:dyDescent="0.2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</row>
    <row r="455" spans="1:35" x14ac:dyDescent="0.2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</row>
    <row r="456" spans="1:35" x14ac:dyDescent="0.2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</row>
    <row r="457" spans="1:35" x14ac:dyDescent="0.2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</row>
    <row r="458" spans="1:35" x14ac:dyDescent="0.2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</row>
    <row r="459" spans="1:35" x14ac:dyDescent="0.2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</row>
    <row r="460" spans="1:35" x14ac:dyDescent="0.2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</row>
    <row r="461" spans="1:35" x14ac:dyDescent="0.2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</row>
    <row r="462" spans="1:35" x14ac:dyDescent="0.2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</row>
    <row r="463" spans="1:35" x14ac:dyDescent="0.2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</row>
    <row r="464" spans="1:35" x14ac:dyDescent="0.2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</row>
    <row r="465" spans="1:35" x14ac:dyDescent="0.2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</row>
    <row r="466" spans="1:35" x14ac:dyDescent="0.2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</row>
    <row r="467" spans="1:35" x14ac:dyDescent="0.2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</row>
    <row r="468" spans="1:35" x14ac:dyDescent="0.2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</row>
    <row r="469" spans="1:35" x14ac:dyDescent="0.2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</row>
    <row r="470" spans="1:35" x14ac:dyDescent="0.2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</row>
    <row r="471" spans="1:35" x14ac:dyDescent="0.2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</row>
    <row r="472" spans="1:35" x14ac:dyDescent="0.2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</row>
    <row r="473" spans="1:35" x14ac:dyDescent="0.2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</row>
    <row r="474" spans="1:35" x14ac:dyDescent="0.2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</row>
    <row r="475" spans="1:35" x14ac:dyDescent="0.2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</row>
    <row r="476" spans="1:35" x14ac:dyDescent="0.2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</row>
    <row r="477" spans="1:35" x14ac:dyDescent="0.2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</row>
    <row r="478" spans="1:35" x14ac:dyDescent="0.2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</row>
    <row r="479" spans="1:35" x14ac:dyDescent="0.2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</row>
    <row r="480" spans="1:35" x14ac:dyDescent="0.2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</row>
    <row r="481" spans="1:35" x14ac:dyDescent="0.2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</row>
    <row r="482" spans="1:35" x14ac:dyDescent="0.2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</row>
    <row r="483" spans="1:35" x14ac:dyDescent="0.2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</row>
    <row r="484" spans="1:35" x14ac:dyDescent="0.2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</row>
    <row r="485" spans="1:35" x14ac:dyDescent="0.2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</row>
    <row r="486" spans="1:35" x14ac:dyDescent="0.2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</row>
    <row r="487" spans="1:35" x14ac:dyDescent="0.2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</row>
    <row r="488" spans="1:35" x14ac:dyDescent="0.2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</row>
    <row r="489" spans="1:35" x14ac:dyDescent="0.2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</row>
    <row r="490" spans="1:35" x14ac:dyDescent="0.2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</row>
    <row r="491" spans="1:35" x14ac:dyDescent="0.2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</row>
    <row r="492" spans="1:35" x14ac:dyDescent="0.2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</row>
    <row r="493" spans="1:35" x14ac:dyDescent="0.2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</row>
    <row r="494" spans="1:35" x14ac:dyDescent="0.2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</row>
    <row r="495" spans="1:35" x14ac:dyDescent="0.2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</row>
    <row r="496" spans="1:35" x14ac:dyDescent="0.2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</row>
    <row r="497" spans="1:35" x14ac:dyDescent="0.2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</row>
    <row r="498" spans="1:35" x14ac:dyDescent="0.2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</row>
    <row r="499" spans="1:35" x14ac:dyDescent="0.2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</row>
    <row r="500" spans="1:35" x14ac:dyDescent="0.2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</row>
    <row r="501" spans="1:35" x14ac:dyDescent="0.2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</row>
    <row r="502" spans="1:35" x14ac:dyDescent="0.2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</row>
    <row r="503" spans="1:35" x14ac:dyDescent="0.2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</row>
    <row r="504" spans="1:35" x14ac:dyDescent="0.2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</row>
    <row r="505" spans="1:35" x14ac:dyDescent="0.2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</row>
    <row r="506" spans="1:35" x14ac:dyDescent="0.2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</row>
    <row r="507" spans="1:35" x14ac:dyDescent="0.2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</row>
    <row r="508" spans="1:35" x14ac:dyDescent="0.2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</row>
    <row r="509" spans="1:35" x14ac:dyDescent="0.2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</row>
    <row r="510" spans="1:35" x14ac:dyDescent="0.2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</row>
    <row r="511" spans="1:35" x14ac:dyDescent="0.2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</row>
    <row r="512" spans="1:35" x14ac:dyDescent="0.2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</row>
    <row r="513" spans="1:35" x14ac:dyDescent="0.2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</row>
    <row r="514" spans="1:35" x14ac:dyDescent="0.2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</row>
    <row r="515" spans="1:35" x14ac:dyDescent="0.2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</row>
    <row r="516" spans="1:35" x14ac:dyDescent="0.2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</row>
    <row r="517" spans="1:35" x14ac:dyDescent="0.2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</row>
    <row r="518" spans="1:35" x14ac:dyDescent="0.2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</row>
    <row r="519" spans="1:35" x14ac:dyDescent="0.2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</row>
    <row r="520" spans="1:35" x14ac:dyDescent="0.2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</row>
    <row r="521" spans="1:35" x14ac:dyDescent="0.2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</row>
    <row r="522" spans="1:35" x14ac:dyDescent="0.2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</row>
    <row r="523" spans="1:35" x14ac:dyDescent="0.2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</row>
    <row r="524" spans="1:35" x14ac:dyDescent="0.2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</row>
    <row r="525" spans="1:35" x14ac:dyDescent="0.2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</row>
    <row r="526" spans="1:35" x14ac:dyDescent="0.2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</row>
    <row r="527" spans="1:35" x14ac:dyDescent="0.2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</row>
    <row r="528" spans="1:35" x14ac:dyDescent="0.2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</row>
    <row r="529" spans="1:35" x14ac:dyDescent="0.2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</row>
    <row r="530" spans="1:35" x14ac:dyDescent="0.2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</row>
    <row r="531" spans="1:35" x14ac:dyDescent="0.2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</row>
    <row r="532" spans="1:35" x14ac:dyDescent="0.2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</row>
    <row r="533" spans="1:35" x14ac:dyDescent="0.2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</row>
    <row r="534" spans="1:35" x14ac:dyDescent="0.2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</row>
    <row r="535" spans="1:35" x14ac:dyDescent="0.2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</row>
    <row r="536" spans="1:35" x14ac:dyDescent="0.2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</row>
    <row r="537" spans="1:35" x14ac:dyDescent="0.2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</row>
    <row r="538" spans="1:35" x14ac:dyDescent="0.2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</row>
    <row r="539" spans="1:35" x14ac:dyDescent="0.2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</row>
    <row r="540" spans="1:35" x14ac:dyDescent="0.2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</row>
    <row r="541" spans="1:35" x14ac:dyDescent="0.2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</row>
    <row r="542" spans="1:35" x14ac:dyDescent="0.2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</row>
    <row r="543" spans="1:35" x14ac:dyDescent="0.2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</row>
    <row r="544" spans="1:35" x14ac:dyDescent="0.2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</row>
    <row r="545" spans="1:35" x14ac:dyDescent="0.2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</row>
    <row r="546" spans="1:35" x14ac:dyDescent="0.2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</row>
    <row r="547" spans="1:35" x14ac:dyDescent="0.2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</row>
    <row r="548" spans="1:35" x14ac:dyDescent="0.2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</row>
    <row r="549" spans="1:35" x14ac:dyDescent="0.2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</row>
    <row r="550" spans="1:35" x14ac:dyDescent="0.2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</row>
    <row r="551" spans="1:35" x14ac:dyDescent="0.2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</row>
    <row r="552" spans="1:35" x14ac:dyDescent="0.2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</row>
    <row r="553" spans="1:35" x14ac:dyDescent="0.2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</row>
    <row r="554" spans="1:35" x14ac:dyDescent="0.2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</row>
    <row r="555" spans="1:35" x14ac:dyDescent="0.2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</row>
    <row r="556" spans="1:35" x14ac:dyDescent="0.2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</row>
    <row r="557" spans="1:35" x14ac:dyDescent="0.2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</row>
    <row r="558" spans="1:35" x14ac:dyDescent="0.2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</row>
    <row r="559" spans="1:35" x14ac:dyDescent="0.2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</row>
    <row r="560" spans="1:35" x14ac:dyDescent="0.2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</row>
    <row r="561" spans="1:35" x14ac:dyDescent="0.2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</row>
    <row r="562" spans="1:35" x14ac:dyDescent="0.2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</row>
    <row r="563" spans="1:35" x14ac:dyDescent="0.2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</row>
    <row r="564" spans="1:35" x14ac:dyDescent="0.2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</row>
    <row r="565" spans="1:35" x14ac:dyDescent="0.2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</row>
    <row r="566" spans="1:35" x14ac:dyDescent="0.2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</row>
    <row r="567" spans="1:35" x14ac:dyDescent="0.2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</row>
    <row r="568" spans="1:35" x14ac:dyDescent="0.2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</row>
    <row r="569" spans="1:35" x14ac:dyDescent="0.2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</row>
    <row r="570" spans="1:35" x14ac:dyDescent="0.2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</row>
    <row r="571" spans="1:35" x14ac:dyDescent="0.2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</row>
    <row r="572" spans="1:35" x14ac:dyDescent="0.2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</row>
    <row r="573" spans="1:35" x14ac:dyDescent="0.2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</row>
    <row r="574" spans="1:35" x14ac:dyDescent="0.2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</row>
    <row r="575" spans="1:35" x14ac:dyDescent="0.2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</row>
    <row r="576" spans="1:35" x14ac:dyDescent="0.2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</row>
    <row r="577" spans="1:35" x14ac:dyDescent="0.2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</row>
    <row r="578" spans="1:35" x14ac:dyDescent="0.2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</row>
    <row r="579" spans="1:35" x14ac:dyDescent="0.2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</row>
    <row r="580" spans="1:35" x14ac:dyDescent="0.2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</row>
    <row r="581" spans="1:35" x14ac:dyDescent="0.2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</row>
    <row r="582" spans="1:35" x14ac:dyDescent="0.2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</row>
    <row r="583" spans="1:35" x14ac:dyDescent="0.2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</row>
    <row r="584" spans="1:35" x14ac:dyDescent="0.2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</row>
    <row r="585" spans="1:35" x14ac:dyDescent="0.2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</row>
    <row r="586" spans="1:35" x14ac:dyDescent="0.2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</row>
    <row r="587" spans="1:35" x14ac:dyDescent="0.2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</row>
    <row r="588" spans="1:35" x14ac:dyDescent="0.2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</row>
    <row r="589" spans="1:35" x14ac:dyDescent="0.2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</row>
    <row r="590" spans="1:35" x14ac:dyDescent="0.2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</row>
    <row r="591" spans="1:35" x14ac:dyDescent="0.2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</row>
    <row r="592" spans="1:35" x14ac:dyDescent="0.2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</row>
    <row r="593" spans="1:35" x14ac:dyDescent="0.2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</row>
    <row r="594" spans="1:35" x14ac:dyDescent="0.2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</row>
    <row r="595" spans="1:35" x14ac:dyDescent="0.2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</row>
    <row r="596" spans="1:35" x14ac:dyDescent="0.2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</row>
    <row r="597" spans="1:35" x14ac:dyDescent="0.2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</row>
    <row r="598" spans="1:35" x14ac:dyDescent="0.2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</row>
    <row r="599" spans="1:35" x14ac:dyDescent="0.2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</row>
    <row r="600" spans="1:35" x14ac:dyDescent="0.2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</row>
    <row r="601" spans="1:35" x14ac:dyDescent="0.2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</row>
    <row r="602" spans="1:35" x14ac:dyDescent="0.2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</row>
    <row r="603" spans="1:35" x14ac:dyDescent="0.2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</row>
    <row r="604" spans="1:35" x14ac:dyDescent="0.2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</row>
    <row r="605" spans="1:35" x14ac:dyDescent="0.2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</row>
    <row r="606" spans="1:35" x14ac:dyDescent="0.2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</row>
    <row r="607" spans="1:35" x14ac:dyDescent="0.2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</row>
    <row r="608" spans="1:35" x14ac:dyDescent="0.2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</row>
    <row r="609" spans="1:35" x14ac:dyDescent="0.2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</row>
    <row r="610" spans="1:35" x14ac:dyDescent="0.2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</row>
    <row r="611" spans="1:35" x14ac:dyDescent="0.2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</row>
    <row r="612" spans="1:35" x14ac:dyDescent="0.2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</row>
    <row r="613" spans="1:35" x14ac:dyDescent="0.2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</row>
    <row r="614" spans="1:35" x14ac:dyDescent="0.2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</row>
    <row r="615" spans="1:35" x14ac:dyDescent="0.2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</row>
    <row r="616" spans="1:35" x14ac:dyDescent="0.2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</row>
    <row r="617" spans="1:35" x14ac:dyDescent="0.2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</row>
    <row r="618" spans="1:35" x14ac:dyDescent="0.2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</row>
    <row r="619" spans="1:35" x14ac:dyDescent="0.2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</row>
    <row r="620" spans="1:35" x14ac:dyDescent="0.2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</row>
    <row r="621" spans="1:35" x14ac:dyDescent="0.2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</row>
    <row r="622" spans="1:35" x14ac:dyDescent="0.2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</row>
    <row r="623" spans="1:35" x14ac:dyDescent="0.2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</row>
    <row r="624" spans="1:35" x14ac:dyDescent="0.2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</row>
    <row r="625" spans="1:35" x14ac:dyDescent="0.2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</row>
    <row r="626" spans="1:35" x14ac:dyDescent="0.2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</row>
    <row r="627" spans="1:35" x14ac:dyDescent="0.2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</row>
    <row r="628" spans="1:35" x14ac:dyDescent="0.2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</row>
    <row r="629" spans="1:35" x14ac:dyDescent="0.2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</row>
    <row r="630" spans="1:35" x14ac:dyDescent="0.2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</row>
    <row r="631" spans="1:35" x14ac:dyDescent="0.2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</row>
    <row r="632" spans="1:35" x14ac:dyDescent="0.2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</row>
    <row r="633" spans="1:35" x14ac:dyDescent="0.2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</row>
    <row r="634" spans="1:35" x14ac:dyDescent="0.2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</row>
    <row r="635" spans="1:35" x14ac:dyDescent="0.2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</row>
    <row r="636" spans="1:35" x14ac:dyDescent="0.2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</row>
    <row r="637" spans="1:35" x14ac:dyDescent="0.2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</row>
    <row r="638" spans="1:35" x14ac:dyDescent="0.2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</row>
    <row r="639" spans="1:35" x14ac:dyDescent="0.2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</row>
    <row r="640" spans="1:35" x14ac:dyDescent="0.2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</row>
    <row r="641" spans="1:35" x14ac:dyDescent="0.2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</row>
    <row r="642" spans="1:35" x14ac:dyDescent="0.2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</row>
    <row r="643" spans="1:35" x14ac:dyDescent="0.2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</row>
    <row r="644" spans="1:35" x14ac:dyDescent="0.2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</row>
    <row r="645" spans="1:35" x14ac:dyDescent="0.2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</row>
    <row r="646" spans="1:35" x14ac:dyDescent="0.2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</row>
    <row r="647" spans="1:35" x14ac:dyDescent="0.2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</row>
    <row r="648" spans="1:35" x14ac:dyDescent="0.2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</row>
    <row r="649" spans="1:35" x14ac:dyDescent="0.2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</row>
    <row r="650" spans="1:35" x14ac:dyDescent="0.2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</row>
    <row r="651" spans="1:35" x14ac:dyDescent="0.2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</row>
    <row r="652" spans="1:35" x14ac:dyDescent="0.2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</row>
    <row r="653" spans="1:35" x14ac:dyDescent="0.2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</row>
    <row r="654" spans="1:35" x14ac:dyDescent="0.2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</row>
    <row r="655" spans="1:35" x14ac:dyDescent="0.2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</row>
    <row r="656" spans="1:35" x14ac:dyDescent="0.2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</row>
    <row r="657" spans="1:35" x14ac:dyDescent="0.2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</row>
    <row r="658" spans="1:35" x14ac:dyDescent="0.2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</row>
    <row r="659" spans="1:35" x14ac:dyDescent="0.2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</row>
    <row r="660" spans="1:35" x14ac:dyDescent="0.2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</row>
    <row r="661" spans="1:35" x14ac:dyDescent="0.2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</row>
    <row r="662" spans="1:35" x14ac:dyDescent="0.2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</row>
    <row r="663" spans="1:35" x14ac:dyDescent="0.2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</row>
    <row r="664" spans="1:35" x14ac:dyDescent="0.2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</row>
    <row r="665" spans="1:35" x14ac:dyDescent="0.2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</row>
    <row r="666" spans="1:35" x14ac:dyDescent="0.2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</row>
    <row r="667" spans="1:35" x14ac:dyDescent="0.2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</row>
    <row r="668" spans="1:35" x14ac:dyDescent="0.2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</row>
    <row r="669" spans="1:35" x14ac:dyDescent="0.2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</row>
    <row r="670" spans="1:35" x14ac:dyDescent="0.2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</row>
    <row r="671" spans="1:35" x14ac:dyDescent="0.2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</row>
    <row r="672" spans="1:35" x14ac:dyDescent="0.2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</row>
    <row r="673" spans="1:35" x14ac:dyDescent="0.2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</row>
    <row r="674" spans="1:35" x14ac:dyDescent="0.2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</row>
    <row r="675" spans="1:35" x14ac:dyDescent="0.2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</row>
    <row r="676" spans="1:35" x14ac:dyDescent="0.2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</row>
    <row r="677" spans="1:35" x14ac:dyDescent="0.2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</row>
    <row r="678" spans="1:35" x14ac:dyDescent="0.2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</row>
    <row r="679" spans="1:35" x14ac:dyDescent="0.2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</row>
    <row r="680" spans="1:35" x14ac:dyDescent="0.2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</row>
    <row r="681" spans="1:35" x14ac:dyDescent="0.2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</row>
    <row r="682" spans="1:35" x14ac:dyDescent="0.2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</row>
    <row r="683" spans="1:35" x14ac:dyDescent="0.2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</row>
    <row r="684" spans="1:35" x14ac:dyDescent="0.2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</row>
    <row r="685" spans="1:35" x14ac:dyDescent="0.2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</row>
    <row r="686" spans="1:35" x14ac:dyDescent="0.2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</row>
    <row r="687" spans="1:35" x14ac:dyDescent="0.2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</row>
    <row r="688" spans="1:35" x14ac:dyDescent="0.2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</row>
    <row r="689" spans="1:35" x14ac:dyDescent="0.2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</row>
    <row r="690" spans="1:35" x14ac:dyDescent="0.2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</row>
    <row r="691" spans="1:35" x14ac:dyDescent="0.2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</row>
    <row r="692" spans="1:35" x14ac:dyDescent="0.2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</row>
    <row r="693" spans="1:35" x14ac:dyDescent="0.2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</row>
    <row r="694" spans="1:35" x14ac:dyDescent="0.2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</row>
    <row r="695" spans="1:35" x14ac:dyDescent="0.2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</row>
    <row r="696" spans="1:35" x14ac:dyDescent="0.2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</row>
    <row r="697" spans="1:35" x14ac:dyDescent="0.2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</row>
    <row r="698" spans="1:35" x14ac:dyDescent="0.2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</row>
    <row r="699" spans="1:35" x14ac:dyDescent="0.2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</row>
    <row r="700" spans="1:35" x14ac:dyDescent="0.2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</row>
    <row r="701" spans="1:35" x14ac:dyDescent="0.2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</row>
    <row r="702" spans="1:35" x14ac:dyDescent="0.2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</row>
    <row r="703" spans="1:35" x14ac:dyDescent="0.2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</row>
    <row r="704" spans="1:35" x14ac:dyDescent="0.2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</row>
    <row r="705" spans="1:35" x14ac:dyDescent="0.2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</row>
    <row r="706" spans="1:35" x14ac:dyDescent="0.2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</row>
    <row r="707" spans="1:35" x14ac:dyDescent="0.2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</row>
    <row r="708" spans="1:35" x14ac:dyDescent="0.2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</row>
    <row r="709" spans="1:35" x14ac:dyDescent="0.2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</row>
    <row r="710" spans="1:35" x14ac:dyDescent="0.2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</row>
    <row r="711" spans="1:35" x14ac:dyDescent="0.2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</row>
    <row r="712" spans="1:35" x14ac:dyDescent="0.2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</row>
    <row r="713" spans="1:35" x14ac:dyDescent="0.2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</row>
    <row r="714" spans="1:35" x14ac:dyDescent="0.2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</row>
    <row r="715" spans="1:35" x14ac:dyDescent="0.2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</row>
    <row r="716" spans="1:35" x14ac:dyDescent="0.2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</row>
    <row r="717" spans="1:35" x14ac:dyDescent="0.2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</row>
    <row r="718" spans="1:35" x14ac:dyDescent="0.2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</row>
    <row r="719" spans="1:35" x14ac:dyDescent="0.2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</row>
    <row r="720" spans="1:35" x14ac:dyDescent="0.2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</row>
    <row r="721" spans="1:35" x14ac:dyDescent="0.2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</row>
    <row r="722" spans="1:35" x14ac:dyDescent="0.2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</row>
    <row r="723" spans="1:35" x14ac:dyDescent="0.2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</row>
    <row r="724" spans="1:35" x14ac:dyDescent="0.2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</row>
    <row r="725" spans="1:35" x14ac:dyDescent="0.2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</row>
    <row r="726" spans="1:35" x14ac:dyDescent="0.2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</row>
    <row r="727" spans="1:35" x14ac:dyDescent="0.2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</row>
    <row r="728" spans="1:35" x14ac:dyDescent="0.2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</row>
    <row r="729" spans="1:35" x14ac:dyDescent="0.2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</row>
    <row r="730" spans="1:35" x14ac:dyDescent="0.2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</row>
    <row r="731" spans="1:35" x14ac:dyDescent="0.2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</row>
    <row r="732" spans="1:35" x14ac:dyDescent="0.2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</row>
    <row r="733" spans="1:35" x14ac:dyDescent="0.2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</row>
    <row r="734" spans="1:35" x14ac:dyDescent="0.2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</row>
    <row r="735" spans="1:35" x14ac:dyDescent="0.2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</row>
    <row r="736" spans="1:35" x14ac:dyDescent="0.2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</row>
    <row r="737" spans="1:35" x14ac:dyDescent="0.2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</row>
    <row r="738" spans="1:35" x14ac:dyDescent="0.2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</row>
    <row r="739" spans="1:35" x14ac:dyDescent="0.2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</row>
    <row r="740" spans="1:35" x14ac:dyDescent="0.2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</row>
    <row r="741" spans="1:35" x14ac:dyDescent="0.2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</row>
    <row r="742" spans="1:35" x14ac:dyDescent="0.2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</row>
    <row r="743" spans="1:35" x14ac:dyDescent="0.2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</row>
    <row r="744" spans="1:35" x14ac:dyDescent="0.2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</row>
    <row r="745" spans="1:35" x14ac:dyDescent="0.2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</row>
    <row r="746" spans="1:35" x14ac:dyDescent="0.2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</row>
    <row r="747" spans="1:35" x14ac:dyDescent="0.2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</row>
    <row r="748" spans="1:35" x14ac:dyDescent="0.2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</row>
    <row r="749" spans="1:35" x14ac:dyDescent="0.2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</row>
    <row r="750" spans="1:35" x14ac:dyDescent="0.2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</row>
    <row r="751" spans="1:35" x14ac:dyDescent="0.2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</row>
    <row r="752" spans="1:35" x14ac:dyDescent="0.2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</row>
    <row r="753" spans="1:35" x14ac:dyDescent="0.2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</row>
    <row r="754" spans="1:35" x14ac:dyDescent="0.2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</row>
    <row r="755" spans="1:35" x14ac:dyDescent="0.2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</row>
    <row r="756" spans="1:35" x14ac:dyDescent="0.2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</row>
    <row r="757" spans="1:35" x14ac:dyDescent="0.2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</row>
    <row r="758" spans="1:35" x14ac:dyDescent="0.2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</row>
    <row r="759" spans="1:35" x14ac:dyDescent="0.2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</row>
    <row r="760" spans="1:35" x14ac:dyDescent="0.2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</row>
    <row r="761" spans="1:35" x14ac:dyDescent="0.2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</row>
    <row r="762" spans="1:35" x14ac:dyDescent="0.2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</row>
    <row r="763" spans="1:35" x14ac:dyDescent="0.2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</row>
    <row r="764" spans="1:35" x14ac:dyDescent="0.2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</row>
    <row r="765" spans="1:35" x14ac:dyDescent="0.2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</row>
    <row r="766" spans="1:35" x14ac:dyDescent="0.2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</row>
    <row r="767" spans="1:35" x14ac:dyDescent="0.2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</row>
    <row r="768" spans="1:35" x14ac:dyDescent="0.2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</row>
    <row r="769" spans="1:35" x14ac:dyDescent="0.2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</row>
    <row r="770" spans="1:35" x14ac:dyDescent="0.2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</row>
    <row r="771" spans="1:35" x14ac:dyDescent="0.2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</row>
    <row r="772" spans="1:35" x14ac:dyDescent="0.2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</row>
    <row r="773" spans="1:35" x14ac:dyDescent="0.2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</row>
    <row r="774" spans="1:35" x14ac:dyDescent="0.2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</row>
    <row r="775" spans="1:35" x14ac:dyDescent="0.2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</row>
    <row r="776" spans="1:35" x14ac:dyDescent="0.2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</row>
    <row r="777" spans="1:35" x14ac:dyDescent="0.2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</row>
    <row r="778" spans="1:35" x14ac:dyDescent="0.2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</row>
    <row r="779" spans="1:35" x14ac:dyDescent="0.2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</row>
    <row r="780" spans="1:35" x14ac:dyDescent="0.2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</row>
    <row r="781" spans="1:35" x14ac:dyDescent="0.2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</row>
    <row r="782" spans="1:35" x14ac:dyDescent="0.2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</row>
    <row r="783" spans="1:35" x14ac:dyDescent="0.2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</row>
    <row r="784" spans="1:35" x14ac:dyDescent="0.2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</row>
    <row r="785" spans="1:35" x14ac:dyDescent="0.2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</row>
    <row r="786" spans="1:35" x14ac:dyDescent="0.2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</row>
    <row r="787" spans="1:35" x14ac:dyDescent="0.2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</row>
    <row r="788" spans="1:35" x14ac:dyDescent="0.2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</row>
    <row r="789" spans="1:35" x14ac:dyDescent="0.2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</row>
    <row r="790" spans="1:35" x14ac:dyDescent="0.2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</row>
    <row r="791" spans="1:35" x14ac:dyDescent="0.2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</row>
    <row r="792" spans="1:35" x14ac:dyDescent="0.2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</row>
    <row r="793" spans="1:35" x14ac:dyDescent="0.2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</row>
    <row r="794" spans="1:35" x14ac:dyDescent="0.2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</row>
    <row r="795" spans="1:35" x14ac:dyDescent="0.2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</row>
    <row r="796" spans="1:35" x14ac:dyDescent="0.2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</row>
    <row r="797" spans="1:35" x14ac:dyDescent="0.2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</row>
    <row r="798" spans="1:35" x14ac:dyDescent="0.2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</row>
    <row r="799" spans="1:35" x14ac:dyDescent="0.2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</row>
    <row r="800" spans="1:35" x14ac:dyDescent="0.2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</row>
    <row r="801" spans="1:35" x14ac:dyDescent="0.2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</row>
    <row r="802" spans="1:35" x14ac:dyDescent="0.2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</row>
    <row r="803" spans="1:35" x14ac:dyDescent="0.2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</row>
    <row r="804" spans="1:35" x14ac:dyDescent="0.2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</row>
    <row r="805" spans="1:35" x14ac:dyDescent="0.2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</row>
    <row r="806" spans="1:35" x14ac:dyDescent="0.2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</row>
    <row r="807" spans="1:35" x14ac:dyDescent="0.2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</row>
    <row r="808" spans="1:35" x14ac:dyDescent="0.2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</row>
    <row r="809" spans="1:35" x14ac:dyDescent="0.2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</row>
    <row r="810" spans="1:35" x14ac:dyDescent="0.2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</row>
    <row r="811" spans="1:35" x14ac:dyDescent="0.2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</row>
    <row r="812" spans="1:35" x14ac:dyDescent="0.2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</row>
    <row r="813" spans="1:35" x14ac:dyDescent="0.2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</row>
    <row r="814" spans="1:35" x14ac:dyDescent="0.2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</row>
    <row r="815" spans="1:35" x14ac:dyDescent="0.2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</row>
    <row r="816" spans="1:35" x14ac:dyDescent="0.2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</row>
    <row r="817" spans="1:35" x14ac:dyDescent="0.2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</row>
    <row r="818" spans="1:35" x14ac:dyDescent="0.2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</row>
    <row r="819" spans="1:35" x14ac:dyDescent="0.2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</row>
    <row r="820" spans="1:35" x14ac:dyDescent="0.2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</row>
    <row r="821" spans="1:35" x14ac:dyDescent="0.2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</row>
    <row r="822" spans="1:35" x14ac:dyDescent="0.2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</row>
    <row r="823" spans="1:35" x14ac:dyDescent="0.2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</row>
    <row r="824" spans="1:35" x14ac:dyDescent="0.2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</row>
    <row r="825" spans="1:35" x14ac:dyDescent="0.2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</row>
    <row r="826" spans="1:35" x14ac:dyDescent="0.2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</row>
    <row r="827" spans="1:35" x14ac:dyDescent="0.2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</row>
    <row r="828" spans="1:35" x14ac:dyDescent="0.2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</row>
    <row r="829" spans="1:35" x14ac:dyDescent="0.2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</row>
    <row r="830" spans="1:35" x14ac:dyDescent="0.2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</row>
    <row r="831" spans="1:35" x14ac:dyDescent="0.2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</row>
    <row r="832" spans="1:35" x14ac:dyDescent="0.2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</row>
    <row r="833" spans="1:35" x14ac:dyDescent="0.2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</row>
    <row r="834" spans="1:35" x14ac:dyDescent="0.2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</row>
    <row r="835" spans="1:35" x14ac:dyDescent="0.2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</row>
    <row r="836" spans="1:35" x14ac:dyDescent="0.2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</row>
    <row r="837" spans="1:35" x14ac:dyDescent="0.2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</row>
    <row r="838" spans="1:35" x14ac:dyDescent="0.2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</row>
    <row r="839" spans="1:35" x14ac:dyDescent="0.2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</row>
    <row r="840" spans="1:35" x14ac:dyDescent="0.2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</row>
    <row r="841" spans="1:35" x14ac:dyDescent="0.2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</row>
    <row r="842" spans="1:35" x14ac:dyDescent="0.2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</row>
    <row r="843" spans="1:35" x14ac:dyDescent="0.2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</row>
    <row r="844" spans="1:35" x14ac:dyDescent="0.2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</row>
    <row r="845" spans="1:35" x14ac:dyDescent="0.2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</row>
    <row r="846" spans="1:35" x14ac:dyDescent="0.2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</row>
    <row r="847" spans="1:35" x14ac:dyDescent="0.2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</row>
    <row r="848" spans="1:35" x14ac:dyDescent="0.2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</row>
    <row r="849" spans="1:35" x14ac:dyDescent="0.2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</row>
    <row r="850" spans="1:35" x14ac:dyDescent="0.2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</row>
    <row r="851" spans="1:35" x14ac:dyDescent="0.2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</row>
    <row r="852" spans="1:35" x14ac:dyDescent="0.2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</row>
    <row r="853" spans="1:35" x14ac:dyDescent="0.2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</row>
    <row r="854" spans="1:35" x14ac:dyDescent="0.2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</row>
    <row r="855" spans="1:35" x14ac:dyDescent="0.2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</row>
    <row r="856" spans="1:35" x14ac:dyDescent="0.2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</row>
    <row r="857" spans="1:35" x14ac:dyDescent="0.2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</row>
    <row r="858" spans="1:35" x14ac:dyDescent="0.2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</row>
    <row r="859" spans="1:35" x14ac:dyDescent="0.2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</row>
    <row r="860" spans="1:35" x14ac:dyDescent="0.2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</row>
    <row r="861" spans="1:35" x14ac:dyDescent="0.2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</row>
    <row r="862" spans="1:35" x14ac:dyDescent="0.2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</row>
    <row r="863" spans="1:35" x14ac:dyDescent="0.2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</row>
    <row r="864" spans="1:35" x14ac:dyDescent="0.2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</row>
    <row r="865" spans="1:35" x14ac:dyDescent="0.2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</row>
    <row r="866" spans="1:35" x14ac:dyDescent="0.2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</row>
    <row r="867" spans="1:35" x14ac:dyDescent="0.2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</row>
    <row r="868" spans="1:35" x14ac:dyDescent="0.2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</row>
    <row r="869" spans="1:35" x14ac:dyDescent="0.2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</row>
    <row r="870" spans="1:35" x14ac:dyDescent="0.2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</row>
    <row r="871" spans="1:35" x14ac:dyDescent="0.2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</row>
    <row r="872" spans="1:35" x14ac:dyDescent="0.2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</row>
    <row r="873" spans="1:35" x14ac:dyDescent="0.2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</row>
    <row r="874" spans="1:35" x14ac:dyDescent="0.2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</row>
    <row r="875" spans="1:35" x14ac:dyDescent="0.2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</row>
    <row r="876" spans="1:35" x14ac:dyDescent="0.2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</row>
    <row r="877" spans="1:35" x14ac:dyDescent="0.2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</row>
    <row r="878" spans="1:35" x14ac:dyDescent="0.2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</row>
    <row r="879" spans="1:35" x14ac:dyDescent="0.2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</row>
    <row r="880" spans="1:35" x14ac:dyDescent="0.2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</row>
    <row r="881" spans="1:35" x14ac:dyDescent="0.2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</row>
    <row r="882" spans="1:35" x14ac:dyDescent="0.2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</row>
    <row r="883" spans="1:35" x14ac:dyDescent="0.2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</row>
    <row r="884" spans="1:35" x14ac:dyDescent="0.2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</row>
    <row r="885" spans="1:35" x14ac:dyDescent="0.2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</row>
    <row r="886" spans="1:35" x14ac:dyDescent="0.2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</row>
    <row r="887" spans="1:35" x14ac:dyDescent="0.2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</row>
    <row r="888" spans="1:35" x14ac:dyDescent="0.2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</row>
    <row r="889" spans="1:35" x14ac:dyDescent="0.2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</row>
    <row r="890" spans="1:35" x14ac:dyDescent="0.2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</row>
    <row r="891" spans="1:35" x14ac:dyDescent="0.2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</row>
    <row r="892" spans="1:35" x14ac:dyDescent="0.2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</row>
    <row r="893" spans="1:35" x14ac:dyDescent="0.2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</row>
    <row r="894" spans="1:35" x14ac:dyDescent="0.2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</row>
    <row r="895" spans="1:35" x14ac:dyDescent="0.2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</row>
    <row r="896" spans="1:35" x14ac:dyDescent="0.2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</row>
    <row r="897" spans="1:35" x14ac:dyDescent="0.2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</row>
    <row r="898" spans="1:35" x14ac:dyDescent="0.2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</row>
    <row r="899" spans="1:35" x14ac:dyDescent="0.2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</row>
    <row r="900" spans="1:35" x14ac:dyDescent="0.2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</row>
    <row r="901" spans="1:35" x14ac:dyDescent="0.2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</row>
    <row r="902" spans="1:35" x14ac:dyDescent="0.2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</row>
    <row r="903" spans="1:35" x14ac:dyDescent="0.2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</row>
    <row r="904" spans="1:35" x14ac:dyDescent="0.2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</row>
    <row r="905" spans="1:35" x14ac:dyDescent="0.2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</row>
    <row r="906" spans="1:35" x14ac:dyDescent="0.2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</row>
    <row r="907" spans="1:35" x14ac:dyDescent="0.2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</row>
    <row r="908" spans="1:35" x14ac:dyDescent="0.2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</row>
    <row r="909" spans="1:35" x14ac:dyDescent="0.2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</row>
    <row r="910" spans="1:35" x14ac:dyDescent="0.2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</row>
    <row r="911" spans="1:35" x14ac:dyDescent="0.2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</row>
    <row r="912" spans="1:35" x14ac:dyDescent="0.2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</row>
    <row r="913" spans="1:35" x14ac:dyDescent="0.2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</row>
    <row r="914" spans="1:35" x14ac:dyDescent="0.2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</row>
    <row r="915" spans="1:35" x14ac:dyDescent="0.2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</row>
    <row r="916" spans="1:35" x14ac:dyDescent="0.2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</row>
    <row r="917" spans="1:35" x14ac:dyDescent="0.2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</row>
    <row r="918" spans="1:35" x14ac:dyDescent="0.2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</row>
    <row r="919" spans="1:35" x14ac:dyDescent="0.2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</row>
  </sheetData>
  <phoneticPr fontId="27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V340"/>
  <sheetViews>
    <sheetView workbookViewId="0">
      <selection activeCell="E10" sqref="E10"/>
    </sheetView>
  </sheetViews>
  <sheetFormatPr defaultRowHeight="12.75" x14ac:dyDescent="0.2"/>
  <cols>
    <col min="5" max="5" width="10.28515625" customWidth="1"/>
  </cols>
  <sheetData>
    <row r="1" spans="1:22" ht="18.75" thickBot="1" x14ac:dyDescent="0.25">
      <c r="A1" s="72" t="s">
        <v>110</v>
      </c>
      <c r="B1" s="10"/>
      <c r="C1" s="10"/>
      <c r="D1" s="73" t="s">
        <v>111</v>
      </c>
      <c r="E1" s="10"/>
      <c r="F1" s="10"/>
      <c r="G1" s="10"/>
      <c r="H1" s="10"/>
      <c r="K1" s="74" t="s">
        <v>112</v>
      </c>
      <c r="L1" s="10" t="s">
        <v>113</v>
      </c>
      <c r="M1" s="10">
        <f ca="1">F18*H18-G18*G18</f>
        <v>3287071.9581332142</v>
      </c>
      <c r="N1" s="10"/>
      <c r="O1" s="10"/>
      <c r="P1" s="10"/>
      <c r="Q1" s="10"/>
      <c r="R1" s="10">
        <v>1</v>
      </c>
      <c r="S1" s="10" t="s">
        <v>114</v>
      </c>
      <c r="T1" s="10"/>
      <c r="U1" s="8" t="s">
        <v>20</v>
      </c>
      <c r="V1" s="8" t="s">
        <v>191</v>
      </c>
    </row>
    <row r="2" spans="1:22" x14ac:dyDescent="0.2">
      <c r="A2" s="10"/>
      <c r="B2" s="10"/>
      <c r="C2" s="10"/>
      <c r="D2" s="10"/>
      <c r="E2" s="10"/>
      <c r="F2" s="10"/>
      <c r="G2" s="10"/>
      <c r="H2" s="10"/>
      <c r="K2" s="74" t="s">
        <v>115</v>
      </c>
      <c r="L2" s="10" t="s">
        <v>116</v>
      </c>
      <c r="M2" s="10">
        <f ca="1">+D18*H18-F18*G18</f>
        <v>-167508.36905993288</v>
      </c>
      <c r="N2" s="10"/>
      <c r="O2" s="10"/>
      <c r="P2" s="10"/>
      <c r="Q2" s="10"/>
      <c r="R2" s="10">
        <v>2</v>
      </c>
      <c r="S2" s="10" t="s">
        <v>40</v>
      </c>
      <c r="T2" s="10"/>
      <c r="U2">
        <v>-2.5</v>
      </c>
      <c r="V2">
        <f ca="1">+E$4+E$5*U2+E$6*U2^2</f>
        <v>2.6703690212540043E-3</v>
      </c>
    </row>
    <row r="3" spans="1:22" ht="13.5" thickBot="1" x14ac:dyDescent="0.25">
      <c r="A3" s="10" t="s">
        <v>117</v>
      </c>
      <c r="B3" s="10" t="s">
        <v>118</v>
      </c>
      <c r="C3" s="10"/>
      <c r="D3" s="10"/>
      <c r="E3" s="75" t="s">
        <v>119</v>
      </c>
      <c r="F3" s="75" t="s">
        <v>120</v>
      </c>
      <c r="G3" s="75" t="s">
        <v>121</v>
      </c>
      <c r="H3" s="75" t="s">
        <v>122</v>
      </c>
      <c r="K3" s="74" t="s">
        <v>123</v>
      </c>
      <c r="L3" s="10" t="s">
        <v>124</v>
      </c>
      <c r="M3" s="10">
        <f ca="1">+D18*G18-F18*F18</f>
        <v>-352383.97920719651</v>
      </c>
      <c r="N3" s="10"/>
      <c r="O3" s="10"/>
      <c r="P3" s="10"/>
      <c r="Q3" s="10"/>
      <c r="R3" s="10">
        <v>3</v>
      </c>
      <c r="S3" s="10" t="s">
        <v>125</v>
      </c>
      <c r="T3" s="10"/>
      <c r="U3">
        <v>-2</v>
      </c>
      <c r="V3">
        <f t="shared" ref="V3:V16" ca="1" si="0">+E$4+E$5*U3+E$6*U3^2</f>
        <v>-6.5532075698513811E-2</v>
      </c>
    </row>
    <row r="4" spans="1:22" x14ac:dyDescent="0.2">
      <c r="A4" s="10" t="s">
        <v>126</v>
      </c>
      <c r="B4" s="10" t="s">
        <v>127</v>
      </c>
      <c r="C4" s="10"/>
      <c r="D4" s="76" t="s">
        <v>128</v>
      </c>
      <c r="E4" s="77">
        <f ca="1">(E18*M1-I18*M2+J18*M3)/M7</f>
        <v>-0.18349442876063507</v>
      </c>
      <c r="F4" s="78">
        <f ca="1">+E7/M7*M18</f>
        <v>1.4698660736763769E-3</v>
      </c>
      <c r="G4" s="79">
        <f>+B18</f>
        <v>1</v>
      </c>
      <c r="H4" s="80">
        <f ca="1">ABS(F4/E4)</f>
        <v>8.0104125427905432E-3</v>
      </c>
      <c r="K4" s="74" t="s">
        <v>129</v>
      </c>
      <c r="L4" s="10" t="s">
        <v>130</v>
      </c>
      <c r="M4" s="10">
        <f ca="1">+D17*H18-F18*F18</f>
        <v>331528.28638648265</v>
      </c>
      <c r="N4" s="10"/>
      <c r="O4" s="10"/>
      <c r="P4" s="10"/>
      <c r="Q4" s="10"/>
      <c r="R4" s="10">
        <v>4</v>
      </c>
      <c r="S4" s="10" t="s">
        <v>131</v>
      </c>
      <c r="T4" s="10"/>
      <c r="U4">
        <v>-1.5</v>
      </c>
      <c r="V4">
        <f t="shared" ca="1" si="0"/>
        <v>-0.11824977783658661</v>
      </c>
    </row>
    <row r="5" spans="1:22" x14ac:dyDescent="0.2">
      <c r="A5" s="10" t="s">
        <v>132</v>
      </c>
      <c r="B5" s="81">
        <v>40323</v>
      </c>
      <c r="C5" s="10"/>
      <c r="D5" s="82" t="s">
        <v>133</v>
      </c>
      <c r="E5" s="83">
        <f ca="1">+(-E18*M2+I18*M4-J18*M5)/M7</f>
        <v>2.9577937957193353E-3</v>
      </c>
      <c r="F5" s="84">
        <f ca="1">N18*E7/M7</f>
        <v>4.6680280244843777E-4</v>
      </c>
      <c r="G5" s="85">
        <f>+B18/A18</f>
        <v>1E-4</v>
      </c>
      <c r="H5" s="80">
        <f ca="1">ABS(F5/E5)</f>
        <v>0.15782127987556732</v>
      </c>
      <c r="K5" s="74" t="s">
        <v>134</v>
      </c>
      <c r="L5" s="10" t="s">
        <v>135</v>
      </c>
      <c r="M5" s="10">
        <f ca="1">+D17*G18-D18*F18</f>
        <v>101260.4928132348</v>
      </c>
      <c r="N5" s="10"/>
      <c r="O5" s="10"/>
      <c r="P5" s="10"/>
      <c r="Q5" s="10"/>
      <c r="R5" s="10">
        <v>5</v>
      </c>
      <c r="S5" s="10" t="s">
        <v>136</v>
      </c>
      <c r="T5" s="10"/>
      <c r="U5">
        <v>-1</v>
      </c>
      <c r="V5">
        <f t="shared" ca="1" si="0"/>
        <v>-0.15548273739296442</v>
      </c>
    </row>
    <row r="6" spans="1:22" ht="13.5" thickBot="1" x14ac:dyDescent="0.25">
      <c r="A6" s="10"/>
      <c r="B6" s="10"/>
      <c r="C6" s="10"/>
      <c r="D6" s="86" t="s">
        <v>137</v>
      </c>
      <c r="E6" s="87">
        <f ca="1">+(E18*M3-I18*M5+J18*M6)/M7</f>
        <v>3.0969485163389984E-2</v>
      </c>
      <c r="F6" s="88">
        <f ca="1">O18*E7/M7</f>
        <v>2.1165530168604628E-4</v>
      </c>
      <c r="G6" s="89">
        <f>+B18/A18^2</f>
        <v>1E-8</v>
      </c>
      <c r="H6" s="80">
        <f ca="1">ABS(F6/E6)</f>
        <v>6.8343177346793854E-3</v>
      </c>
      <c r="K6" s="90" t="s">
        <v>138</v>
      </c>
      <c r="L6" s="91" t="s">
        <v>139</v>
      </c>
      <c r="M6" s="91">
        <f ca="1">+D17*F18-D18*D18</f>
        <v>68157.237940234976</v>
      </c>
      <c r="N6" s="10"/>
      <c r="O6" s="10"/>
      <c r="P6" s="10"/>
      <c r="Q6" s="10"/>
      <c r="R6" s="10">
        <v>6</v>
      </c>
      <c r="S6" s="10" t="s">
        <v>140</v>
      </c>
      <c r="T6" s="10"/>
      <c r="U6">
        <v>-0.5</v>
      </c>
      <c r="V6">
        <f t="shared" ca="1" si="0"/>
        <v>-0.17723095436764724</v>
      </c>
    </row>
    <row r="7" spans="1:22" x14ac:dyDescent="0.2">
      <c r="B7" s="10"/>
      <c r="C7" s="10"/>
      <c r="D7" s="73" t="s">
        <v>141</v>
      </c>
      <c r="E7" s="92">
        <f ca="1">SQRT(L18/(D17-3))</f>
        <v>7.9922763240449415E-3</v>
      </c>
      <c r="F7" s="10"/>
      <c r="G7" s="93">
        <f>+B22</f>
        <v>5.8375599983264692E-3</v>
      </c>
      <c r="H7" s="10"/>
      <c r="K7" s="74" t="s">
        <v>142</v>
      </c>
      <c r="L7" s="10" t="s">
        <v>143</v>
      </c>
      <c r="M7" s="10">
        <f ca="1">+D17*M1-D18*M2+F18*M3</f>
        <v>97183975.546320319</v>
      </c>
      <c r="N7" s="10"/>
      <c r="O7" s="10"/>
      <c r="P7" s="10"/>
      <c r="Q7" s="10"/>
      <c r="R7" s="10">
        <v>7</v>
      </c>
      <c r="S7" s="10" t="s">
        <v>144</v>
      </c>
      <c r="T7" s="10"/>
      <c r="U7">
        <v>0</v>
      </c>
      <c r="V7">
        <f t="shared" ca="1" si="0"/>
        <v>-0.18349442876063507</v>
      </c>
    </row>
    <row r="8" spans="1:22" x14ac:dyDescent="0.2">
      <c r="B8" s="10"/>
      <c r="C8" s="10"/>
      <c r="D8" s="73" t="s">
        <v>186</v>
      </c>
      <c r="E8" s="10"/>
      <c r="F8" s="103">
        <f ca="1">CORREL(E21:E145,K21:K145)</f>
        <v>0.99848673338322336</v>
      </c>
      <c r="G8" s="92"/>
      <c r="H8" s="10"/>
      <c r="I8" s="93"/>
      <c r="J8" s="10"/>
      <c r="K8" s="10"/>
      <c r="L8" s="10"/>
      <c r="M8" s="10"/>
      <c r="N8" s="10"/>
      <c r="O8" s="10"/>
      <c r="P8" s="10"/>
      <c r="Q8" s="10"/>
      <c r="R8" s="10">
        <v>8</v>
      </c>
      <c r="S8" s="10" t="s">
        <v>145</v>
      </c>
      <c r="T8" s="10"/>
      <c r="U8">
        <v>0.5</v>
      </c>
      <c r="V8">
        <f t="shared" ca="1" si="0"/>
        <v>-0.17427316057192793</v>
      </c>
    </row>
    <row r="9" spans="1:22" x14ac:dyDescent="0.2">
      <c r="A9" s="10"/>
      <c r="B9" s="10"/>
      <c r="C9" s="10"/>
      <c r="D9" s="10"/>
      <c r="E9" s="31">
        <f ca="1">E6*G6</f>
        <v>3.0969485163389987E-10</v>
      </c>
      <c r="F9" s="104">
        <f ca="1">H6</f>
        <v>6.8343177346793854E-3</v>
      </c>
      <c r="G9" s="105">
        <f ca="1">F8</f>
        <v>0.99848673338322336</v>
      </c>
      <c r="H9" s="10"/>
      <c r="I9" s="93"/>
      <c r="J9" s="10"/>
      <c r="K9" s="10"/>
      <c r="L9" s="10"/>
      <c r="M9" s="10"/>
      <c r="N9" s="10"/>
      <c r="O9" s="10"/>
      <c r="P9" s="10"/>
      <c r="Q9" s="10"/>
      <c r="R9" s="10">
        <v>9</v>
      </c>
      <c r="S9" s="10" t="s">
        <v>71</v>
      </c>
      <c r="T9" s="10"/>
      <c r="U9">
        <v>1</v>
      </c>
      <c r="V9">
        <f t="shared" ca="1" si="0"/>
        <v>-0.14956714980152575</v>
      </c>
    </row>
    <row r="10" spans="1:22" x14ac:dyDescent="0.2">
      <c r="A10" s="71" t="s">
        <v>13</v>
      </c>
      <c r="B10" s="66">
        <v>0.37056755267624558</v>
      </c>
      <c r="C10" s="10"/>
      <c r="D10" s="10" t="s">
        <v>219</v>
      </c>
      <c r="E10" s="10">
        <f ca="1">2*E9*365.2422/B10</f>
        <v>6.1048857690065149E-7</v>
      </c>
      <c r="F10" s="10" t="s">
        <v>189</v>
      </c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>
        <v>10</v>
      </c>
      <c r="S10" s="10" t="s">
        <v>146</v>
      </c>
      <c r="T10" s="10"/>
      <c r="U10">
        <v>1.5</v>
      </c>
      <c r="V10">
        <f t="shared" ca="1" si="0"/>
        <v>-0.10937639644942862</v>
      </c>
    </row>
    <row r="11" spans="1:22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>
        <v>11</v>
      </c>
      <c r="S11" s="10" t="s">
        <v>147</v>
      </c>
      <c r="T11" s="10"/>
      <c r="U11">
        <v>2</v>
      </c>
      <c r="V11">
        <f t="shared" ca="1" si="0"/>
        <v>-5.370090051563646E-2</v>
      </c>
    </row>
    <row r="12" spans="1:22" x14ac:dyDescent="0.2">
      <c r="A12" s="94">
        <v>21</v>
      </c>
      <c r="B12" s="10" t="s">
        <v>148</v>
      </c>
      <c r="C12" s="95">
        <v>21</v>
      </c>
      <c r="D12" s="5" t="str">
        <f>D$15&amp;$C12</f>
        <v>D21</v>
      </c>
      <c r="E12" s="5" t="str">
        <f t="shared" ref="E12:O12" si="1">E15&amp;$C12</f>
        <v>E21</v>
      </c>
      <c r="F12" s="5" t="str">
        <f t="shared" si="1"/>
        <v>F21</v>
      </c>
      <c r="G12" s="5" t="str">
        <f t="shared" si="1"/>
        <v>G21</v>
      </c>
      <c r="H12" s="5" t="str">
        <f t="shared" si="1"/>
        <v>H21</v>
      </c>
      <c r="I12" s="5" t="str">
        <f t="shared" si="1"/>
        <v>I21</v>
      </c>
      <c r="J12" s="5" t="str">
        <f t="shared" si="1"/>
        <v>J21</v>
      </c>
      <c r="K12" s="5" t="str">
        <f t="shared" si="1"/>
        <v>K21</v>
      </c>
      <c r="L12" s="5" t="str">
        <f t="shared" si="1"/>
        <v>L21</v>
      </c>
      <c r="M12" s="5" t="str">
        <f t="shared" si="1"/>
        <v>M21</v>
      </c>
      <c r="N12" s="5" t="str">
        <f t="shared" si="1"/>
        <v>N21</v>
      </c>
      <c r="O12" s="5" t="str">
        <f t="shared" si="1"/>
        <v>O21</v>
      </c>
      <c r="P12" s="10"/>
      <c r="Q12" s="10"/>
      <c r="R12" s="10">
        <v>12</v>
      </c>
      <c r="S12" s="10" t="s">
        <v>149</v>
      </c>
      <c r="T12" s="10"/>
      <c r="U12">
        <v>2.5</v>
      </c>
      <c r="V12">
        <f t="shared" ca="1" si="0"/>
        <v>1.7459337999850666E-2</v>
      </c>
    </row>
    <row r="13" spans="1:22" x14ac:dyDescent="0.2">
      <c r="A13" s="94">
        <f>20+COUNT(A21:A1447)</f>
        <v>147</v>
      </c>
      <c r="B13" s="10" t="s">
        <v>150</v>
      </c>
      <c r="C13" s="95">
        <v>147</v>
      </c>
      <c r="D13" s="5" t="str">
        <f>D$15&amp;$C13</f>
        <v>D147</v>
      </c>
      <c r="E13" s="5" t="str">
        <f t="shared" ref="E13:O13" si="2">E$15&amp;$C13</f>
        <v>E147</v>
      </c>
      <c r="F13" s="5" t="str">
        <f t="shared" si="2"/>
        <v>F147</v>
      </c>
      <c r="G13" s="5" t="str">
        <f t="shared" si="2"/>
        <v>G147</v>
      </c>
      <c r="H13" s="5" t="str">
        <f t="shared" si="2"/>
        <v>H147</v>
      </c>
      <c r="I13" s="5" t="str">
        <f t="shared" si="2"/>
        <v>I147</v>
      </c>
      <c r="J13" s="5" t="str">
        <f t="shared" si="2"/>
        <v>J147</v>
      </c>
      <c r="K13" s="5" t="str">
        <f t="shared" si="2"/>
        <v>K147</v>
      </c>
      <c r="L13" s="5" t="str">
        <f t="shared" si="2"/>
        <v>L147</v>
      </c>
      <c r="M13" s="5" t="str">
        <f t="shared" si="2"/>
        <v>M147</v>
      </c>
      <c r="N13" s="5" t="str">
        <f t="shared" si="2"/>
        <v>N147</v>
      </c>
      <c r="O13" s="5" t="str">
        <f t="shared" si="2"/>
        <v>O147</v>
      </c>
      <c r="P13" s="10"/>
      <c r="Q13" s="10"/>
      <c r="R13" s="10">
        <v>13</v>
      </c>
      <c r="S13" s="10" t="s">
        <v>151</v>
      </c>
      <c r="T13" s="10"/>
      <c r="U13">
        <v>3</v>
      </c>
      <c r="V13">
        <f t="shared" ca="1" si="0"/>
        <v>0.10410431909703277</v>
      </c>
    </row>
    <row r="14" spans="1:22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>
        <v>14</v>
      </c>
      <c r="S14" s="10" t="s">
        <v>152</v>
      </c>
      <c r="T14" s="10"/>
      <c r="U14">
        <v>3.5</v>
      </c>
      <c r="V14">
        <f t="shared" ca="1" si="0"/>
        <v>0.20623404277590987</v>
      </c>
    </row>
    <row r="15" spans="1:22" x14ac:dyDescent="0.2">
      <c r="A15" s="5"/>
      <c r="B15" s="10"/>
      <c r="C15" s="10"/>
      <c r="D15" s="5" t="str">
        <f t="shared" ref="D15:O15" si="3">VLOOKUP(D16,$R1:$S26,2,FALSE)</f>
        <v>D</v>
      </c>
      <c r="E15" s="5" t="str">
        <f t="shared" si="3"/>
        <v>E</v>
      </c>
      <c r="F15" s="5" t="str">
        <f t="shared" si="3"/>
        <v>F</v>
      </c>
      <c r="G15" s="5" t="str">
        <f t="shared" si="3"/>
        <v>G</v>
      </c>
      <c r="H15" s="5" t="str">
        <f t="shared" si="3"/>
        <v>H</v>
      </c>
      <c r="I15" s="5" t="str">
        <f t="shared" si="3"/>
        <v>I</v>
      </c>
      <c r="J15" s="5" t="str">
        <f t="shared" si="3"/>
        <v>J</v>
      </c>
      <c r="K15" s="5" t="str">
        <f t="shared" si="3"/>
        <v>K</v>
      </c>
      <c r="L15" s="5" t="str">
        <f t="shared" si="3"/>
        <v>L</v>
      </c>
      <c r="M15" s="5" t="str">
        <f t="shared" si="3"/>
        <v>M</v>
      </c>
      <c r="N15" s="5" t="str">
        <f t="shared" si="3"/>
        <v>N</v>
      </c>
      <c r="O15" s="5" t="str">
        <f t="shared" si="3"/>
        <v>O</v>
      </c>
      <c r="P15" s="10"/>
      <c r="Q15" s="10"/>
      <c r="R15" s="10">
        <v>15</v>
      </c>
      <c r="S15" s="10" t="s">
        <v>153</v>
      </c>
      <c r="T15" s="10"/>
      <c r="U15">
        <v>4</v>
      </c>
      <c r="V15">
        <f t="shared" ca="1" si="0"/>
        <v>0.32384850903648199</v>
      </c>
    </row>
    <row r="16" spans="1:22" x14ac:dyDescent="0.2">
      <c r="A16" s="5"/>
      <c r="B16" s="10"/>
      <c r="C16" s="10"/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10"/>
      <c r="Q16" s="10"/>
      <c r="R16" s="10">
        <v>16</v>
      </c>
      <c r="S16" s="10" t="s">
        <v>154</v>
      </c>
      <c r="T16" s="10"/>
      <c r="U16">
        <v>4.5</v>
      </c>
      <c r="V16">
        <f t="shared" ca="1" si="0"/>
        <v>0.4569477178787491</v>
      </c>
    </row>
    <row r="17" spans="1:20" x14ac:dyDescent="0.2">
      <c r="A17" s="73" t="s">
        <v>155</v>
      </c>
      <c r="B17" s="10"/>
      <c r="C17" s="10" t="s">
        <v>156</v>
      </c>
      <c r="D17" s="10">
        <f>C13-C12+1</f>
        <v>127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>
        <v>17</v>
      </c>
      <c r="S17" s="10" t="s">
        <v>157</v>
      </c>
      <c r="T17" s="10"/>
    </row>
    <row r="18" spans="1:20" x14ac:dyDescent="0.2">
      <c r="A18" s="96">
        <v>10000</v>
      </c>
      <c r="B18" s="96">
        <v>1</v>
      </c>
      <c r="C18" s="10" t="s">
        <v>158</v>
      </c>
      <c r="D18" s="10">
        <f ca="1">SUM(INDIRECT(D12):INDIRECT(D13))</f>
        <v>249.68795</v>
      </c>
      <c r="E18" s="10">
        <f ca="1">SUM(INDIRECT(E12):INDIRECT(E13))</f>
        <v>9.2580274547035515</v>
      </c>
      <c r="F18" s="10">
        <f ca="1">SUM(INDIRECT(F12):INDIRECT(F13))</f>
        <v>1027.5693725624999</v>
      </c>
      <c r="G18" s="10">
        <f ca="1">SUM(INDIRECT(G12):INDIRECT(G13))</f>
        <v>2817.5762435523752</v>
      </c>
      <c r="H18" s="10">
        <f ca="1">SUM(INDIRECT(H12):INDIRECT(H13))</f>
        <v>10924.622848936791</v>
      </c>
      <c r="I18" s="10">
        <f ca="1">SUM(INDIRECT(I12):INDIRECT(I13))</f>
        <v>44.481876232587993</v>
      </c>
      <c r="J18" s="10">
        <f ca="1">SUM(INDIRECT(J12):INDIRECT(J13))</f>
        <v>158.11049973764472</v>
      </c>
      <c r="K18" s="10"/>
      <c r="L18" s="10">
        <f ca="1">SUM(INDIRECT(L12):INDIRECT(L13))</f>
        <v>7.9206836241462759E-3</v>
      </c>
      <c r="M18" s="10">
        <f ca="1">SQRT(SUM(INDIRECT(M12):INDIRECT(M13)))</f>
        <v>17873184.405645635</v>
      </c>
      <c r="N18" s="10">
        <f ca="1">SQRT(SUM(INDIRECT(N12):INDIRECT(N13)))</f>
        <v>5676199.1576315863</v>
      </c>
      <c r="O18" s="10">
        <f ca="1">SQRT(SUM(INDIRECT(O12):INDIRECT(O13)))</f>
        <v>2573672.7346903612</v>
      </c>
      <c r="P18" s="10"/>
      <c r="Q18" s="10"/>
      <c r="R18" s="10">
        <v>18</v>
      </c>
      <c r="S18" s="10" t="s">
        <v>159</v>
      </c>
      <c r="T18" s="10"/>
    </row>
    <row r="19" spans="1:20" x14ac:dyDescent="0.2">
      <c r="A19" s="97" t="s">
        <v>160</v>
      </c>
      <c r="B19" s="10"/>
      <c r="C19" s="10"/>
      <c r="D19" s="98" t="s">
        <v>161</v>
      </c>
      <c r="E19" s="98" t="s">
        <v>162</v>
      </c>
      <c r="F19" s="98" t="s">
        <v>163</v>
      </c>
      <c r="G19" s="98" t="s">
        <v>164</v>
      </c>
      <c r="H19" s="98" t="s">
        <v>165</v>
      </c>
      <c r="I19" s="98" t="s">
        <v>166</v>
      </c>
      <c r="J19" s="98" t="s">
        <v>167</v>
      </c>
      <c r="K19" s="32"/>
      <c r="L19" s="32"/>
      <c r="M19" s="32"/>
      <c r="N19" s="32"/>
      <c r="O19" s="32"/>
      <c r="P19" s="10"/>
      <c r="Q19" s="10"/>
      <c r="R19" s="10">
        <v>19</v>
      </c>
      <c r="S19" s="10" t="s">
        <v>37</v>
      </c>
      <c r="T19" s="10"/>
    </row>
    <row r="20" spans="1:20" ht="15" thickBot="1" x14ac:dyDescent="0.25">
      <c r="A20" s="8" t="s">
        <v>168</v>
      </c>
      <c r="B20" s="8" t="s">
        <v>169</v>
      </c>
      <c r="C20" s="10"/>
      <c r="D20" s="8" t="s">
        <v>168</v>
      </c>
      <c r="E20" s="8" t="s">
        <v>169</v>
      </c>
      <c r="F20" s="8" t="s">
        <v>170</v>
      </c>
      <c r="G20" s="8" t="s">
        <v>171</v>
      </c>
      <c r="H20" s="8" t="s">
        <v>172</v>
      </c>
      <c r="I20" s="8" t="s">
        <v>173</v>
      </c>
      <c r="J20" s="8" t="s">
        <v>174</v>
      </c>
      <c r="K20" s="99" t="s">
        <v>175</v>
      </c>
      <c r="L20" s="8" t="s">
        <v>176</v>
      </c>
      <c r="M20" s="8" t="s">
        <v>177</v>
      </c>
      <c r="N20" s="8" t="s">
        <v>178</v>
      </c>
      <c r="O20" s="8" t="s">
        <v>179</v>
      </c>
      <c r="P20" s="75" t="s">
        <v>180</v>
      </c>
      <c r="Q20" s="10"/>
      <c r="R20" s="10">
        <v>20</v>
      </c>
      <c r="S20" s="10" t="s">
        <v>181</v>
      </c>
      <c r="T20" s="10"/>
    </row>
    <row r="21" spans="1:20" x14ac:dyDescent="0.2">
      <c r="A21" s="100">
        <v>-24758.5</v>
      </c>
      <c r="B21" s="100">
        <v>-2.1781164999993052E-2</v>
      </c>
      <c r="C21" s="10"/>
      <c r="D21" s="101">
        <f t="shared" ref="D21:D82" si="4">A21/A$18</f>
        <v>-2.4758499999999999</v>
      </c>
      <c r="E21" s="101">
        <f t="shared" ref="E21:E82" si="5">B21/B$18</f>
        <v>-2.1781164999993052E-2</v>
      </c>
      <c r="F21" s="94">
        <f t="shared" ref="F21:F82" si="6">D21*D21</f>
        <v>6.1298332224999994</v>
      </c>
      <c r="G21" s="94">
        <f t="shared" ref="G21:G82" si="7">D21*F21</f>
        <v>-15.176547583926622</v>
      </c>
      <c r="H21" s="94">
        <f t="shared" ref="H21:H82" si="8">F21*F21</f>
        <v>37.574855335664729</v>
      </c>
      <c r="I21" s="94">
        <f t="shared" ref="I21:I82" si="9">E21*D21</f>
        <v>5.3926897365232797E-2</v>
      </c>
      <c r="J21" s="94">
        <f t="shared" ref="J21:J82" si="10">I21*D21</f>
        <v>-0.1335149088417116</v>
      </c>
      <c r="K21" s="94">
        <f t="shared" ref="K21:K82" ca="1" si="11">+E$4+E$5*D21+E$6*D21^2</f>
        <v>-9.7970349149806291E-4</v>
      </c>
      <c r="L21" s="94">
        <f t="shared" ref="L21:L82" ca="1" si="12">+(K21-E21)^2</f>
        <v>4.3270080088939864E-4</v>
      </c>
      <c r="M21" s="94">
        <f t="shared" ref="M21:M82" ca="1" si="13">(M$1-M$2*D21+M$3*F21)^2</f>
        <v>507358952718.68842</v>
      </c>
      <c r="N21" s="94">
        <f t="shared" ref="N21:N82" ca="1" si="14">(-M$2+M$4*D21-M$5*F21)^2</f>
        <v>1623116441504.8752</v>
      </c>
      <c r="O21" s="94">
        <f t="shared" ref="O21:O82" ca="1" si="15">+(M$3-D21*M$5+F21*M$6)^2</f>
        <v>99928259139.097702</v>
      </c>
      <c r="P21" s="10">
        <f t="shared" ref="P21:P82" ca="1" si="16">+E21-K21</f>
        <v>-2.0801461508494989E-2</v>
      </c>
      <c r="Q21" s="10"/>
      <c r="R21" s="10">
        <v>21</v>
      </c>
      <c r="S21" s="10" t="s">
        <v>182</v>
      </c>
      <c r="T21" s="10"/>
    </row>
    <row r="22" spans="1:20" x14ac:dyDescent="0.2">
      <c r="A22" s="100">
        <v>-24756</v>
      </c>
      <c r="B22" s="100">
        <v>5.8375599983264692E-3</v>
      </c>
      <c r="C22" s="10"/>
      <c r="D22" s="101">
        <f t="shared" si="4"/>
        <v>-2.4756</v>
      </c>
      <c r="E22" s="101">
        <f t="shared" si="5"/>
        <v>5.8375599983264692E-3</v>
      </c>
      <c r="F22" s="94">
        <f t="shared" si="6"/>
        <v>6.1285953600000003</v>
      </c>
      <c r="G22" s="94">
        <f t="shared" si="7"/>
        <v>-15.171950673216001</v>
      </c>
      <c r="H22" s="94">
        <f t="shared" si="8"/>
        <v>37.55968108661353</v>
      </c>
      <c r="I22" s="94">
        <f t="shared" si="9"/>
        <v>-1.4451463531857008E-2</v>
      </c>
      <c r="J22" s="94">
        <f t="shared" si="10"/>
        <v>3.5776043119465209E-2</v>
      </c>
      <c r="K22" s="94">
        <f t="shared" ca="1" si="11"/>
        <v>-1.0173000073771532E-3</v>
      </c>
      <c r="L22" s="94">
        <f t="shared" ca="1" si="12"/>
        <v>4.6989105697795067E-5</v>
      </c>
      <c r="M22" s="94">
        <f t="shared" ca="1" si="13"/>
        <v>508040245774.77728</v>
      </c>
      <c r="N22" s="94">
        <f t="shared" ca="1" si="14"/>
        <v>1622585911683.5344</v>
      </c>
      <c r="O22" s="94">
        <f t="shared" ca="1" si="15"/>
        <v>99858925544.490112</v>
      </c>
      <c r="P22" s="10">
        <f t="shared" ca="1" si="16"/>
        <v>6.8548600057036224E-3</v>
      </c>
      <c r="Q22" s="10"/>
      <c r="R22" s="10">
        <v>22</v>
      </c>
      <c r="S22" s="10" t="s">
        <v>183</v>
      </c>
      <c r="T22" s="10"/>
    </row>
    <row r="23" spans="1:20" x14ac:dyDescent="0.2">
      <c r="A23" s="100">
        <v>-24748</v>
      </c>
      <c r="B23" s="100">
        <v>-3.8582520002819365E-2</v>
      </c>
      <c r="C23" s="10"/>
      <c r="D23" s="101">
        <f t="shared" si="4"/>
        <v>-2.4748000000000001</v>
      </c>
      <c r="E23" s="101">
        <f t="shared" si="5"/>
        <v>-3.8582520002819365E-2</v>
      </c>
      <c r="F23" s="94">
        <f t="shared" si="6"/>
        <v>6.1246350400000003</v>
      </c>
      <c r="G23" s="94">
        <f t="shared" si="7"/>
        <v>-15.157246796992002</v>
      </c>
      <c r="H23" s="94">
        <f t="shared" si="8"/>
        <v>37.511154373195808</v>
      </c>
      <c r="I23" s="94">
        <f t="shared" si="9"/>
        <v>9.5484020502977371E-2</v>
      </c>
      <c r="J23" s="94">
        <f t="shared" si="10"/>
        <v>-0.23630385394076842</v>
      </c>
      <c r="K23" s="94">
        <f t="shared" ca="1" si="11"/>
        <v>-1.137582843822843E-3</v>
      </c>
      <c r="L23" s="94">
        <f t="shared" ca="1" si="12"/>
        <v>1.4021233188411986E-3</v>
      </c>
      <c r="M23" s="94">
        <f t="shared" ca="1" si="13"/>
        <v>510223032538.55615</v>
      </c>
      <c r="N23" s="94">
        <f t="shared" ca="1" si="14"/>
        <v>1620889015586.2163</v>
      </c>
      <c r="O23" s="94">
        <f t="shared" ca="1" si="15"/>
        <v>99637255877.612198</v>
      </c>
      <c r="P23" s="10">
        <f t="shared" ca="1" si="16"/>
        <v>-3.7444937158996522E-2</v>
      </c>
      <c r="Q23" s="10"/>
      <c r="R23" s="10">
        <v>23</v>
      </c>
      <c r="S23" s="10" t="s">
        <v>184</v>
      </c>
      <c r="T23" s="10"/>
    </row>
    <row r="24" spans="1:20" x14ac:dyDescent="0.2">
      <c r="A24" s="100">
        <v>-24742.5</v>
      </c>
      <c r="B24" s="100">
        <v>-6.621324999287026E-3</v>
      </c>
      <c r="C24" s="10"/>
      <c r="D24" s="101">
        <f t="shared" si="4"/>
        <v>-2.4742500000000001</v>
      </c>
      <c r="E24" s="101">
        <f t="shared" si="5"/>
        <v>-6.621324999287026E-3</v>
      </c>
      <c r="F24" s="94">
        <f t="shared" si="6"/>
        <v>6.1219130625</v>
      </c>
      <c r="G24" s="94">
        <f t="shared" si="7"/>
        <v>-15.147143394890625</v>
      </c>
      <c r="H24" s="94">
        <f t="shared" si="8"/>
        <v>37.477819544808128</v>
      </c>
      <c r="I24" s="94">
        <f t="shared" si="9"/>
        <v>1.6382813379485925E-2</v>
      </c>
      <c r="J24" s="94">
        <f t="shared" si="10"/>
        <v>-4.0535176004193048E-2</v>
      </c>
      <c r="K24" s="94">
        <f t="shared" ca="1" si="11"/>
        <v>-1.2202542990365495E-3</v>
      </c>
      <c r="L24" s="94">
        <f t="shared" ca="1" si="12"/>
        <v>2.9171564709104174E-5</v>
      </c>
      <c r="M24" s="94">
        <f t="shared" ca="1" si="13"/>
        <v>511726038350.79541</v>
      </c>
      <c r="N24" s="94">
        <f t="shared" ca="1" si="14"/>
        <v>1619723105870.4321</v>
      </c>
      <c r="O24" s="94">
        <f t="shared" ca="1" si="15"/>
        <v>99485032783.371704</v>
      </c>
      <c r="P24" s="10">
        <f t="shared" ca="1" si="16"/>
        <v>-5.4010707002504765E-3</v>
      </c>
      <c r="Q24" s="10"/>
      <c r="R24" s="10">
        <v>24</v>
      </c>
      <c r="S24" s="10" t="s">
        <v>168</v>
      </c>
      <c r="T24" s="10"/>
    </row>
    <row r="25" spans="1:20" x14ac:dyDescent="0.2">
      <c r="A25" s="100">
        <v>-24731.5</v>
      </c>
      <c r="B25" s="100">
        <v>-1.2698934999207268E-2</v>
      </c>
      <c r="C25" s="10"/>
      <c r="D25" s="101">
        <f t="shared" si="4"/>
        <v>-2.47315</v>
      </c>
      <c r="E25" s="101">
        <f t="shared" si="5"/>
        <v>-1.2698934999207268E-2</v>
      </c>
      <c r="F25" s="94">
        <f t="shared" si="6"/>
        <v>6.1164709224999996</v>
      </c>
      <c r="G25" s="94">
        <f t="shared" si="7"/>
        <v>-15.126950061980875</v>
      </c>
      <c r="H25" s="94">
        <f t="shared" si="8"/>
        <v>37.411216545787994</v>
      </c>
      <c r="I25" s="94">
        <f t="shared" si="9"/>
        <v>3.1406371093289455E-2</v>
      </c>
      <c r="J25" s="94">
        <f t="shared" si="10"/>
        <v>-7.7672666669368812E-2</v>
      </c>
      <c r="K25" s="94">
        <f t="shared" ca="1" si="11"/>
        <v>-1.3855409998483614E-3</v>
      </c>
      <c r="L25" s="94">
        <f t="shared" ca="1" si="12"/>
        <v>1.2799288378473011E-4</v>
      </c>
      <c r="M25" s="94">
        <f t="shared" ca="1" si="13"/>
        <v>514737763770.24933</v>
      </c>
      <c r="N25" s="94">
        <f t="shared" ca="1" si="14"/>
        <v>1617393012325.082</v>
      </c>
      <c r="O25" s="94">
        <f t="shared" ca="1" si="15"/>
        <v>99181013622.190094</v>
      </c>
      <c r="P25" s="10">
        <f t="shared" ca="1" si="16"/>
        <v>-1.1313393999358906E-2</v>
      </c>
      <c r="Q25" s="10"/>
      <c r="R25" s="10">
        <v>25</v>
      </c>
      <c r="S25" s="10" t="s">
        <v>169</v>
      </c>
      <c r="T25" s="10"/>
    </row>
    <row r="26" spans="1:20" x14ac:dyDescent="0.2">
      <c r="A26" s="100">
        <v>-24688.5</v>
      </c>
      <c r="B26" s="100">
        <v>-1.6456864999781828E-2</v>
      </c>
      <c r="C26" s="10"/>
      <c r="D26" s="101">
        <f t="shared" si="4"/>
        <v>-2.4688500000000002</v>
      </c>
      <c r="E26" s="101">
        <f t="shared" si="5"/>
        <v>-1.6456864999781828E-2</v>
      </c>
      <c r="F26" s="94">
        <f t="shared" si="6"/>
        <v>6.0952203225000012</v>
      </c>
      <c r="G26" s="94">
        <f t="shared" si="7"/>
        <v>-15.04818469320413</v>
      </c>
      <c r="H26" s="94">
        <f t="shared" si="8"/>
        <v>37.151710779817016</v>
      </c>
      <c r="I26" s="94">
        <f t="shared" si="9"/>
        <v>4.0629531154711372E-2</v>
      </c>
      <c r="J26" s="94">
        <f t="shared" si="10"/>
        <v>-0.10030821799130918</v>
      </c>
      <c r="K26" s="94">
        <f t="shared" ca="1" si="11"/>
        <v>-2.0309426279398468E-3</v>
      </c>
      <c r="L26" s="94">
        <f t="shared" ca="1" si="12"/>
        <v>2.0810723627841097E-4</v>
      </c>
      <c r="M26" s="94">
        <f t="shared" ca="1" si="13"/>
        <v>526583785027.28198</v>
      </c>
      <c r="N26" s="94">
        <f t="shared" ca="1" si="14"/>
        <v>1608306521474.1663</v>
      </c>
      <c r="O26" s="94">
        <f t="shared" ca="1" si="15"/>
        <v>97998029953.964279</v>
      </c>
      <c r="P26" s="10">
        <f t="shared" ca="1" si="16"/>
        <v>-1.4425922371841982E-2</v>
      </c>
      <c r="Q26" s="10"/>
      <c r="R26" s="10">
        <v>26</v>
      </c>
      <c r="S26" s="10" t="s">
        <v>185</v>
      </c>
      <c r="T26" s="10"/>
    </row>
    <row r="27" spans="1:20" x14ac:dyDescent="0.2">
      <c r="A27" s="100">
        <v>-24680.5</v>
      </c>
      <c r="B27" s="100">
        <v>-8.7694499961799011E-4</v>
      </c>
      <c r="C27" s="10"/>
      <c r="D27" s="101">
        <f t="shared" si="4"/>
        <v>-2.4680499999999999</v>
      </c>
      <c r="E27" s="101">
        <f t="shared" si="5"/>
        <v>-8.7694499961799011E-4</v>
      </c>
      <c r="F27" s="94">
        <f t="shared" si="6"/>
        <v>6.0912708024999995</v>
      </c>
      <c r="G27" s="94">
        <f t="shared" si="7"/>
        <v>-15.033560904110123</v>
      </c>
      <c r="H27" s="94">
        <f t="shared" si="8"/>
        <v>37.10357998938899</v>
      </c>
      <c r="I27" s="94">
        <f t="shared" si="9"/>
        <v>2.1643441063071804E-3</v>
      </c>
      <c r="J27" s="94">
        <f t="shared" si="10"/>
        <v>-5.3417094715714365E-3</v>
      </c>
      <c r="K27" s="94">
        <f t="shared" ca="1" si="11"/>
        <v>-2.1508909939458309E-3</v>
      </c>
      <c r="L27" s="94">
        <f t="shared" ca="1" si="12"/>
        <v>1.622938396463951E-6</v>
      </c>
      <c r="M27" s="94">
        <f t="shared" ca="1" si="13"/>
        <v>528800473476.04523</v>
      </c>
      <c r="N27" s="94">
        <f t="shared" ca="1" si="14"/>
        <v>1606619882872.3618</v>
      </c>
      <c r="O27" s="94">
        <f t="shared" ca="1" si="15"/>
        <v>97778896937.118225</v>
      </c>
      <c r="P27" s="10">
        <f t="shared" ca="1" si="16"/>
        <v>1.2739459943278408E-3</v>
      </c>
      <c r="Q27" s="10"/>
      <c r="R27" s="10"/>
      <c r="S27" s="10"/>
      <c r="T27" s="10"/>
    </row>
    <row r="28" spans="1:20" x14ac:dyDescent="0.2">
      <c r="A28" s="100">
        <v>-24672.5</v>
      </c>
      <c r="B28" s="100">
        <v>4.70297499850858E-3</v>
      </c>
      <c r="C28" s="10"/>
      <c r="D28" s="101">
        <f t="shared" si="4"/>
        <v>-2.4672499999999999</v>
      </c>
      <c r="E28" s="101">
        <f t="shared" si="5"/>
        <v>4.70297499850858E-3</v>
      </c>
      <c r="F28" s="94">
        <f t="shared" si="6"/>
        <v>6.0873225624999998</v>
      </c>
      <c r="G28" s="94">
        <f t="shared" si="7"/>
        <v>-15.018946592328124</v>
      </c>
      <c r="H28" s="94">
        <f t="shared" si="8"/>
        <v>37.055495979921567</v>
      </c>
      <c r="I28" s="94">
        <f t="shared" si="9"/>
        <v>-1.1603415065070294E-2</v>
      </c>
      <c r="J28" s="94">
        <f t="shared" si="10"/>
        <v>2.8628525819294683E-2</v>
      </c>
      <c r="K28" s="94">
        <f t="shared" ca="1" si="11"/>
        <v>-2.2707997190107576E-3</v>
      </c>
      <c r="L28" s="94">
        <f t="shared" ca="1" si="12"/>
        <v>4.8633533810711915E-5</v>
      </c>
      <c r="M28" s="94">
        <f t="shared" ca="1" si="13"/>
        <v>531021160403.52136</v>
      </c>
      <c r="N28" s="94">
        <f t="shared" ca="1" si="14"/>
        <v>1604934457531.6528</v>
      </c>
      <c r="O28" s="94">
        <f t="shared" ca="1" si="15"/>
        <v>97560063694.749374</v>
      </c>
      <c r="P28" s="10">
        <f t="shared" ca="1" si="16"/>
        <v>6.9737747175193376E-3</v>
      </c>
      <c r="Q28" s="10"/>
      <c r="R28" s="10"/>
      <c r="S28" s="10"/>
      <c r="T28" s="10"/>
    </row>
    <row r="29" spans="1:20" x14ac:dyDescent="0.2">
      <c r="A29" s="100">
        <v>-24669.5</v>
      </c>
      <c r="B29" s="100">
        <v>-6.9545549995382316E-3</v>
      </c>
      <c r="C29" s="10"/>
      <c r="D29" s="101">
        <f t="shared" si="4"/>
        <v>-2.4669500000000002</v>
      </c>
      <c r="E29" s="101">
        <f t="shared" si="5"/>
        <v>-6.9545549995382316E-3</v>
      </c>
      <c r="F29" s="94">
        <f t="shared" si="6"/>
        <v>6.0858423025000006</v>
      </c>
      <c r="G29" s="94">
        <f t="shared" si="7"/>
        <v>-15.013468668152377</v>
      </c>
      <c r="H29" s="94">
        <f t="shared" si="8"/>
        <v>37.037476530898509</v>
      </c>
      <c r="I29" s="94">
        <f t="shared" si="9"/>
        <v>1.7156539456110842E-2</v>
      </c>
      <c r="J29" s="94">
        <f t="shared" si="10"/>
        <v>-4.2324325011252648E-2</v>
      </c>
      <c r="K29" s="94">
        <f t="shared" ca="1" si="11"/>
        <v>-2.3157552709799634E-3</v>
      </c>
      <c r="L29" s="94">
        <f t="shared" ca="1" si="12"/>
        <v>2.1518462921672264E-5</v>
      </c>
      <c r="M29" s="94">
        <f t="shared" ca="1" si="13"/>
        <v>531854948016.56012</v>
      </c>
      <c r="N29" s="94">
        <f t="shared" ca="1" si="14"/>
        <v>1604302735717.2031</v>
      </c>
      <c r="O29" s="94">
        <f t="shared" ca="1" si="15"/>
        <v>97478078477.062592</v>
      </c>
      <c r="P29" s="10">
        <f t="shared" ca="1" si="16"/>
        <v>-4.6387997285582683E-3</v>
      </c>
      <c r="Q29" s="10"/>
      <c r="R29" s="10"/>
      <c r="S29" s="10"/>
      <c r="T29" s="10"/>
    </row>
    <row r="30" spans="1:20" x14ac:dyDescent="0.2">
      <c r="A30" s="100">
        <v>-24645.5</v>
      </c>
      <c r="B30" s="100">
        <v>2.9785205002553994E-2</v>
      </c>
      <c r="C30" s="10"/>
      <c r="D30" s="101">
        <f t="shared" si="4"/>
        <v>-2.46455</v>
      </c>
      <c r="E30" s="101">
        <f t="shared" si="5"/>
        <v>2.9785205002553994E-2</v>
      </c>
      <c r="F30" s="94">
        <f t="shared" si="6"/>
        <v>6.0740067025000002</v>
      </c>
      <c r="G30" s="94">
        <f t="shared" si="7"/>
        <v>-14.969693218646375</v>
      </c>
      <c r="H30" s="94">
        <f t="shared" si="8"/>
        <v>36.893557422014929</v>
      </c>
      <c r="I30" s="94">
        <f t="shared" si="9"/>
        <v>-7.3407126989044447E-2</v>
      </c>
      <c r="J30" s="94">
        <f t="shared" si="10"/>
        <v>0.18091553482084949</v>
      </c>
      <c r="K30" s="94">
        <f t="shared" ca="1" si="11"/>
        <v>-2.6751990044700802E-3</v>
      </c>
      <c r="L30" s="94">
        <f t="shared" ca="1" si="12"/>
        <v>1.0536778282992246E-3</v>
      </c>
      <c r="M30" s="94">
        <f t="shared" ca="1" si="13"/>
        <v>538545444209.46045</v>
      </c>
      <c r="N30" s="94">
        <f t="shared" ca="1" si="14"/>
        <v>1599255097445.7593</v>
      </c>
      <c r="O30" s="94">
        <f t="shared" ca="1" si="15"/>
        <v>96823712256.738541</v>
      </c>
      <c r="P30" s="10">
        <f t="shared" ca="1" si="16"/>
        <v>3.2460404007024074E-2</v>
      </c>
      <c r="Q30" s="10"/>
      <c r="R30" s="10"/>
      <c r="S30" s="10"/>
      <c r="T30" s="10"/>
    </row>
    <row r="31" spans="1:20" x14ac:dyDescent="0.2">
      <c r="A31" s="100">
        <v>-24672.5</v>
      </c>
      <c r="B31" s="100">
        <v>4.70297499850858E-3</v>
      </c>
      <c r="C31" s="10"/>
      <c r="D31" s="101">
        <f t="shared" si="4"/>
        <v>-2.4672499999999999</v>
      </c>
      <c r="E31" s="101">
        <f t="shared" si="5"/>
        <v>4.70297499850858E-3</v>
      </c>
      <c r="F31" s="94">
        <f t="shared" si="6"/>
        <v>6.0873225624999998</v>
      </c>
      <c r="G31" s="94">
        <f t="shared" si="7"/>
        <v>-15.018946592328124</v>
      </c>
      <c r="H31" s="94">
        <f t="shared" si="8"/>
        <v>37.055495979921567</v>
      </c>
      <c r="I31" s="94">
        <f t="shared" si="9"/>
        <v>-1.1603415065070294E-2</v>
      </c>
      <c r="J31" s="94">
        <f t="shared" si="10"/>
        <v>2.8628525819294683E-2</v>
      </c>
      <c r="K31" s="94">
        <f t="shared" ca="1" si="11"/>
        <v>-2.2707997190107576E-3</v>
      </c>
      <c r="L31" s="94">
        <f t="shared" ca="1" si="12"/>
        <v>4.8633533810711915E-5</v>
      </c>
      <c r="M31" s="94">
        <f t="shared" ca="1" si="13"/>
        <v>531021160403.52136</v>
      </c>
      <c r="N31" s="94">
        <f t="shared" ca="1" si="14"/>
        <v>1604934457531.6528</v>
      </c>
      <c r="O31" s="94">
        <f t="shared" ca="1" si="15"/>
        <v>97560063694.749374</v>
      </c>
      <c r="P31" s="10">
        <f t="shared" ca="1" si="16"/>
        <v>6.9737747175193376E-3</v>
      </c>
      <c r="Q31" s="10"/>
      <c r="R31" s="10"/>
      <c r="S31" s="10"/>
      <c r="T31" s="10"/>
    </row>
    <row r="32" spans="1:20" x14ac:dyDescent="0.2">
      <c r="A32" s="100">
        <v>-24613</v>
      </c>
      <c r="B32" s="100">
        <v>-3.171370000927709E-3</v>
      </c>
      <c r="C32" s="10"/>
      <c r="D32" s="101">
        <f t="shared" si="4"/>
        <v>-2.4613</v>
      </c>
      <c r="E32" s="101">
        <f t="shared" si="5"/>
        <v>-3.171370000927709E-3</v>
      </c>
      <c r="F32" s="94">
        <f t="shared" si="6"/>
        <v>6.0579976900000005</v>
      </c>
      <c r="G32" s="94">
        <f t="shared" si="7"/>
        <v>-14.910549714397002</v>
      </c>
      <c r="H32" s="94">
        <f t="shared" si="8"/>
        <v>36.699336012045343</v>
      </c>
      <c r="I32" s="94">
        <f t="shared" si="9"/>
        <v>7.80569298328337E-3</v>
      </c>
      <c r="J32" s="94">
        <f t="shared" si="10"/>
        <v>-1.921215213975536E-2</v>
      </c>
      <c r="K32" s="94">
        <f t="shared" ca="1" si="11"/>
        <v>-3.1613770497332661E-3</v>
      </c>
      <c r="L32" s="94">
        <f t="shared" ca="1" si="12"/>
        <v>9.9859073574519567E-11</v>
      </c>
      <c r="M32" s="94">
        <f t="shared" ca="1" si="13"/>
        <v>547662572244.35266</v>
      </c>
      <c r="N32" s="94">
        <f t="shared" ca="1" si="14"/>
        <v>1592437123963.9246</v>
      </c>
      <c r="O32" s="94">
        <f t="shared" ca="1" si="15"/>
        <v>95941879382.225372</v>
      </c>
      <c r="P32" s="10">
        <f t="shared" ca="1" si="16"/>
        <v>-9.9929511944429894E-6</v>
      </c>
      <c r="Q32" s="10"/>
      <c r="R32" s="10"/>
      <c r="S32" s="10"/>
      <c r="T32" s="10"/>
    </row>
    <row r="33" spans="1:20" x14ac:dyDescent="0.2">
      <c r="A33" s="100">
        <v>-24605</v>
      </c>
      <c r="B33" s="100">
        <v>2.4085499971988611E-3</v>
      </c>
      <c r="C33" s="10"/>
      <c r="D33" s="101">
        <f t="shared" si="4"/>
        <v>-2.4605000000000001</v>
      </c>
      <c r="E33" s="101">
        <f t="shared" si="5"/>
        <v>2.4085499971988611E-3</v>
      </c>
      <c r="F33" s="94">
        <f t="shared" si="6"/>
        <v>6.0540602500000009</v>
      </c>
      <c r="G33" s="94">
        <f t="shared" si="7"/>
        <v>-14.896015245125003</v>
      </c>
      <c r="H33" s="94">
        <f t="shared" si="8"/>
        <v>36.651645510630075</v>
      </c>
      <c r="I33" s="94">
        <f t="shared" si="9"/>
        <v>-5.9262372681077981E-3</v>
      </c>
      <c r="J33" s="94">
        <f t="shared" si="10"/>
        <v>1.4581506798179237E-2</v>
      </c>
      <c r="K33" s="94">
        <f t="shared" ca="1" si="11"/>
        <v>-3.2809513043584038E-3</v>
      </c>
      <c r="L33" s="94">
        <f t="shared" ca="1" si="12"/>
        <v>3.2370425060421814E-5</v>
      </c>
      <c r="M33" s="94">
        <f t="shared" ca="1" si="13"/>
        <v>549916832104.72253</v>
      </c>
      <c r="N33" s="94">
        <f t="shared" ca="1" si="14"/>
        <v>1590761914932.5769</v>
      </c>
      <c r="O33" s="94">
        <f t="shared" ca="1" si="15"/>
        <v>95725568194.959442</v>
      </c>
      <c r="P33" s="10">
        <f t="shared" ca="1" si="16"/>
        <v>5.6895013015572649E-3</v>
      </c>
      <c r="Q33" s="10"/>
      <c r="R33" s="10"/>
      <c r="S33" s="10"/>
      <c r="T33" s="10"/>
    </row>
    <row r="34" spans="1:20" x14ac:dyDescent="0.2">
      <c r="A34" s="100">
        <v>-24599.5</v>
      </c>
      <c r="B34" s="100">
        <v>-2.5630255000578472E-2</v>
      </c>
      <c r="C34" s="10"/>
      <c r="D34" s="101">
        <f t="shared" si="4"/>
        <v>-2.4599500000000001</v>
      </c>
      <c r="E34" s="101">
        <f t="shared" si="5"/>
        <v>-2.5630255000578472E-2</v>
      </c>
      <c r="F34" s="94">
        <f t="shared" si="6"/>
        <v>6.0513540025000001</v>
      </c>
      <c r="G34" s="94">
        <f t="shared" si="7"/>
        <v>-14.886028278449876</v>
      </c>
      <c r="H34" s="94">
        <f t="shared" si="8"/>
        <v>36.618885263572771</v>
      </c>
      <c r="I34" s="94">
        <f t="shared" si="9"/>
        <v>6.3049145788673017E-2</v>
      </c>
      <c r="J34" s="94">
        <f t="shared" si="10"/>
        <v>-0.15509774618284619</v>
      </c>
      <c r="K34" s="94">
        <f t="shared" ca="1" si="11"/>
        <v>-3.3631356095704945E-3</v>
      </c>
      <c r="L34" s="94">
        <f t="shared" ca="1" si="12"/>
        <v>4.9582460597340347E-4</v>
      </c>
      <c r="M34" s="94">
        <f t="shared" ca="1" si="13"/>
        <v>551468932867.34949</v>
      </c>
      <c r="N34" s="94">
        <f t="shared" ca="1" si="14"/>
        <v>1589610909711.9961</v>
      </c>
      <c r="O34" s="94">
        <f t="shared" ca="1" si="15"/>
        <v>95577027155.157593</v>
      </c>
      <c r="P34" s="10">
        <f t="shared" ca="1" si="16"/>
        <v>-2.2267119391007978E-2</v>
      </c>
      <c r="Q34" s="10"/>
      <c r="R34" s="10"/>
      <c r="S34" s="10"/>
      <c r="T34" s="10"/>
    </row>
    <row r="35" spans="1:20" x14ac:dyDescent="0.2">
      <c r="A35" s="100">
        <v>-24597</v>
      </c>
      <c r="B35" s="100">
        <v>-2.0115299994358793E-3</v>
      </c>
      <c r="C35" s="10"/>
      <c r="D35" s="101">
        <f t="shared" si="4"/>
        <v>-2.4597000000000002</v>
      </c>
      <c r="E35" s="101">
        <f t="shared" si="5"/>
        <v>-2.0115299994358793E-3</v>
      </c>
      <c r="F35" s="94">
        <f t="shared" si="6"/>
        <v>6.0501240900000015</v>
      </c>
      <c r="G35" s="94">
        <f t="shared" si="7"/>
        <v>-14.881490224173005</v>
      </c>
      <c r="H35" s="94">
        <f t="shared" si="8"/>
        <v>36.604001504398347</v>
      </c>
      <c r="I35" s="94">
        <f t="shared" si="9"/>
        <v>4.9477603396124326E-3</v>
      </c>
      <c r="J35" s="94">
        <f t="shared" si="10"/>
        <v>-1.2170006107344701E-2</v>
      </c>
      <c r="K35" s="94">
        <f t="shared" ca="1" si="11"/>
        <v>-3.4004859180425395E-3</v>
      </c>
      <c r="L35" s="94">
        <f t="shared" ca="1" si="12"/>
        <v>1.9291985438324712E-6</v>
      </c>
      <c r="M35" s="94">
        <f t="shared" ca="1" si="13"/>
        <v>552175051534.95715</v>
      </c>
      <c r="N35" s="94">
        <f t="shared" ca="1" si="14"/>
        <v>1589087914285.4902</v>
      </c>
      <c r="O35" s="94">
        <f t="shared" ca="1" si="15"/>
        <v>95509555054.434952</v>
      </c>
      <c r="P35" s="10">
        <f t="shared" ca="1" si="16"/>
        <v>1.3889559186066602E-3</v>
      </c>
      <c r="Q35" s="10"/>
      <c r="R35" s="10"/>
      <c r="S35" s="10"/>
      <c r="T35" s="10"/>
    </row>
    <row r="36" spans="1:20" x14ac:dyDescent="0.2">
      <c r="A36" s="100">
        <v>-13814.5</v>
      </c>
      <c r="B36" s="100">
        <v>-0.11155060499731917</v>
      </c>
      <c r="C36" s="10"/>
      <c r="D36" s="101">
        <f t="shared" si="4"/>
        <v>-1.3814500000000001</v>
      </c>
      <c r="E36" s="101">
        <f t="shared" si="5"/>
        <v>-0.11155060499731917</v>
      </c>
      <c r="F36" s="94">
        <f t="shared" si="6"/>
        <v>1.9084041025000003</v>
      </c>
      <c r="G36" s="94">
        <f t="shared" si="7"/>
        <v>-2.6363648473986254</v>
      </c>
      <c r="H36" s="94">
        <f t="shared" si="8"/>
        <v>3.6420062184388313</v>
      </c>
      <c r="I36" s="94">
        <f t="shared" si="9"/>
        <v>0.15410158327354656</v>
      </c>
      <c r="J36" s="94">
        <f t="shared" si="10"/>
        <v>-0.21288363221324091</v>
      </c>
      <c r="K36" s="94">
        <f t="shared" ca="1" si="11"/>
        <v>-0.1284781804616052</v>
      </c>
      <c r="L36" s="94">
        <f t="shared" ca="1" si="12"/>
        <v>2.8654281109909829E-4</v>
      </c>
      <c r="M36" s="94">
        <f t="shared" ca="1" si="13"/>
        <v>5679530183065.8369</v>
      </c>
      <c r="N36" s="94">
        <f t="shared" ca="1" si="14"/>
        <v>233992122121.48578</v>
      </c>
      <c r="O36" s="94">
        <f t="shared" ca="1" si="15"/>
        <v>6794065078.5885687</v>
      </c>
      <c r="P36" s="10">
        <f t="shared" ca="1" si="16"/>
        <v>1.6927575464286027E-2</v>
      </c>
      <c r="Q36" s="10"/>
      <c r="R36" s="10"/>
      <c r="S36" s="10"/>
      <c r="T36" s="10"/>
    </row>
    <row r="37" spans="1:20" x14ac:dyDescent="0.2">
      <c r="A37" s="100">
        <v>-13796</v>
      </c>
      <c r="B37" s="100">
        <v>-0.10837204000563361</v>
      </c>
      <c r="C37" s="10"/>
      <c r="D37" s="101">
        <f t="shared" si="4"/>
        <v>-1.3795999999999999</v>
      </c>
      <c r="E37" s="101">
        <f t="shared" si="5"/>
        <v>-0.10837204000563361</v>
      </c>
      <c r="F37" s="94">
        <f t="shared" si="6"/>
        <v>1.9032961599999998</v>
      </c>
      <c r="G37" s="94">
        <f t="shared" si="7"/>
        <v>-2.6257873823359996</v>
      </c>
      <c r="H37" s="94">
        <f t="shared" si="8"/>
        <v>3.6225362726707449</v>
      </c>
      <c r="I37" s="94">
        <f t="shared" si="9"/>
        <v>0.14951006639177211</v>
      </c>
      <c r="J37" s="94">
        <f t="shared" si="10"/>
        <v>-0.20626408759408879</v>
      </c>
      <c r="K37" s="94">
        <f t="shared" ca="1" si="11"/>
        <v>-0.12863089889255236</v>
      </c>
      <c r="L37" s="94">
        <f t="shared" ca="1" si="12"/>
        <v>4.1042136340008688E-4</v>
      </c>
      <c r="M37" s="94">
        <f t="shared" ca="1" si="13"/>
        <v>5689590912854.3154</v>
      </c>
      <c r="N37" s="94">
        <f t="shared" ca="1" si="14"/>
        <v>232899634663.9249</v>
      </c>
      <c r="O37" s="94">
        <f t="shared" ca="1" si="15"/>
        <v>6882626091.3327103</v>
      </c>
      <c r="P37" s="10">
        <f t="shared" ca="1" si="16"/>
        <v>2.0258858886918751E-2</v>
      </c>
      <c r="Q37" s="10"/>
      <c r="R37" s="10"/>
      <c r="S37" s="10"/>
      <c r="T37" s="10"/>
    </row>
    <row r="38" spans="1:20" x14ac:dyDescent="0.2">
      <c r="A38" s="100">
        <v>-12865</v>
      </c>
      <c r="B38" s="100">
        <v>-0.11625885000830749</v>
      </c>
      <c r="C38" s="10"/>
      <c r="D38" s="101">
        <f t="shared" si="4"/>
        <v>-1.2865</v>
      </c>
      <c r="E38" s="101">
        <f t="shared" si="5"/>
        <v>-0.11625885000830749</v>
      </c>
      <c r="F38" s="94">
        <f t="shared" si="6"/>
        <v>1.65508225</v>
      </c>
      <c r="G38" s="94">
        <f t="shared" si="7"/>
        <v>-2.1292633146249997</v>
      </c>
      <c r="H38" s="94">
        <f t="shared" si="8"/>
        <v>2.7392972542650624</v>
      </c>
      <c r="I38" s="94">
        <f t="shared" si="9"/>
        <v>0.14956701053568758</v>
      </c>
      <c r="J38" s="94">
        <f t="shared" si="10"/>
        <v>-0.19241795905416206</v>
      </c>
      <c r="K38" s="94">
        <f t="shared" ca="1" si="11"/>
        <v>-0.13604258529326288</v>
      </c>
      <c r="L38" s="94">
        <f t="shared" ca="1" si="12"/>
        <v>3.9139618182518888E-4</v>
      </c>
      <c r="M38" s="94">
        <f t="shared" ca="1" si="13"/>
        <v>6191875630589.6631</v>
      </c>
      <c r="N38" s="94">
        <f t="shared" ca="1" si="14"/>
        <v>181985184406.91458</v>
      </c>
      <c r="O38" s="94">
        <f t="shared" ca="1" si="15"/>
        <v>11947915419.239262</v>
      </c>
      <c r="P38" s="10">
        <f t="shared" ca="1" si="16"/>
        <v>1.9783735284955389E-2</v>
      </c>
      <c r="Q38" s="10"/>
      <c r="R38" s="10"/>
      <c r="S38" s="10"/>
      <c r="T38" s="10"/>
    </row>
    <row r="39" spans="1:20" x14ac:dyDescent="0.2">
      <c r="A39" s="100">
        <v>-12859.5</v>
      </c>
      <c r="B39" s="100">
        <v>-0.11639765500149224</v>
      </c>
      <c r="C39" s="10"/>
      <c r="D39" s="101">
        <f t="shared" si="4"/>
        <v>-1.2859499999999999</v>
      </c>
      <c r="E39" s="101">
        <f t="shared" si="5"/>
        <v>-0.11639765500149224</v>
      </c>
      <c r="F39" s="94">
        <f t="shared" si="6"/>
        <v>1.6536674024999998</v>
      </c>
      <c r="G39" s="94">
        <f t="shared" si="7"/>
        <v>-2.1265335962448746</v>
      </c>
      <c r="H39" s="94">
        <f t="shared" si="8"/>
        <v>2.7346158780910961</v>
      </c>
      <c r="I39" s="94">
        <f t="shared" si="9"/>
        <v>0.14968156444916894</v>
      </c>
      <c r="J39" s="94">
        <f t="shared" si="10"/>
        <v>-0.1924830078034088</v>
      </c>
      <c r="K39" s="94">
        <f t="shared" ca="1" si="11"/>
        <v>-0.13608477560533494</v>
      </c>
      <c r="L39" s="94">
        <f t="shared" ca="1" si="12"/>
        <v>3.8758271767024775E-4</v>
      </c>
      <c r="M39" s="94">
        <f t="shared" ca="1" si="13"/>
        <v>6194815709803.3037</v>
      </c>
      <c r="N39" s="94">
        <f t="shared" ca="1" si="14"/>
        <v>181707482887.55466</v>
      </c>
      <c r="O39" s="94">
        <f t="shared" ca="1" si="15"/>
        <v>11981195150.837263</v>
      </c>
      <c r="P39" s="10">
        <f t="shared" ca="1" si="16"/>
        <v>1.96871206038427E-2</v>
      </c>
      <c r="Q39" s="10"/>
      <c r="R39" s="10"/>
      <c r="S39" s="10"/>
      <c r="T39" s="10"/>
    </row>
    <row r="40" spans="1:20" x14ac:dyDescent="0.2">
      <c r="A40" s="100">
        <v>-12851.5</v>
      </c>
      <c r="B40" s="100">
        <v>-0.11691773500206182</v>
      </c>
      <c r="C40" s="10"/>
      <c r="D40" s="101">
        <f t="shared" si="4"/>
        <v>-1.28515</v>
      </c>
      <c r="E40" s="101">
        <f t="shared" si="5"/>
        <v>-0.11691773500206182</v>
      </c>
      <c r="F40" s="94">
        <f t="shared" si="6"/>
        <v>1.6516105225</v>
      </c>
      <c r="G40" s="94">
        <f t="shared" si="7"/>
        <v>-2.1225672629908749</v>
      </c>
      <c r="H40" s="94">
        <f t="shared" si="8"/>
        <v>2.7278173180327228</v>
      </c>
      <c r="I40" s="94">
        <f t="shared" si="9"/>
        <v>0.15025682713789976</v>
      </c>
      <c r="J40" s="94">
        <f t="shared" si="10"/>
        <v>-0.19310256139627188</v>
      </c>
      <c r="K40" s="94">
        <f t="shared" ca="1" si="11"/>
        <v>-0.13614610988494125</v>
      </c>
      <c r="L40" s="94">
        <f t="shared" ca="1" si="12"/>
        <v>3.6973040063654849E-4</v>
      </c>
      <c r="M40" s="94">
        <f t="shared" ca="1" si="13"/>
        <v>6199091539302.1914</v>
      </c>
      <c r="N40" s="94">
        <f t="shared" ca="1" si="14"/>
        <v>181304025057.90994</v>
      </c>
      <c r="O40" s="94">
        <f t="shared" ca="1" si="15"/>
        <v>12029668509.263508</v>
      </c>
      <c r="P40" s="10">
        <f t="shared" ca="1" si="16"/>
        <v>1.9228374882879429E-2</v>
      </c>
      <c r="Q40" s="10"/>
      <c r="R40" s="10"/>
      <c r="S40" s="10"/>
      <c r="T40" s="10"/>
    </row>
    <row r="41" spans="1:20" x14ac:dyDescent="0.2">
      <c r="A41" s="100">
        <v>-1184</v>
      </c>
      <c r="B41" s="100">
        <v>-0.18582815999980085</v>
      </c>
      <c r="C41" s="10"/>
      <c r="D41" s="101">
        <f t="shared" si="4"/>
        <v>-0.11840000000000001</v>
      </c>
      <c r="E41" s="101">
        <f t="shared" si="5"/>
        <v>-0.18582815999980085</v>
      </c>
      <c r="F41" s="94">
        <f t="shared" si="6"/>
        <v>1.4018560000000001E-2</v>
      </c>
      <c r="G41" s="94">
        <f t="shared" si="7"/>
        <v>-1.6597975040000001E-3</v>
      </c>
      <c r="H41" s="94">
        <f t="shared" si="8"/>
        <v>1.9652002447360004E-4</v>
      </c>
      <c r="I41" s="94">
        <f t="shared" si="9"/>
        <v>2.2002054143976421E-2</v>
      </c>
      <c r="J41" s="94">
        <f t="shared" si="10"/>
        <v>-2.6050432106468082E-3</v>
      </c>
      <c r="K41" s="94">
        <f t="shared" ca="1" si="11"/>
        <v>-0.18341048396011614</v>
      </c>
      <c r="L41" s="94">
        <f t="shared" ca="1" si="12"/>
        <v>5.8451574328655314E-6</v>
      </c>
      <c r="M41" s="94">
        <f t="shared" ca="1" si="13"/>
        <v>10642595099988.672</v>
      </c>
      <c r="N41" s="94">
        <f t="shared" ca="1" si="14"/>
        <v>16087343919.932528</v>
      </c>
      <c r="O41" s="94">
        <f t="shared" ca="1" si="15"/>
        <v>115219018376.99492</v>
      </c>
      <c r="P41" s="10">
        <f t="shared" ca="1" si="16"/>
        <v>-2.4176760396847075E-3</v>
      </c>
      <c r="Q41" s="10"/>
      <c r="R41" s="10"/>
      <c r="S41" s="10"/>
      <c r="T41" s="10"/>
    </row>
    <row r="42" spans="1:20" x14ac:dyDescent="0.2">
      <c r="A42" s="100">
        <v>-1181</v>
      </c>
      <c r="B42" s="100">
        <v>-0.18528569000045536</v>
      </c>
      <c r="C42" s="10"/>
      <c r="D42" s="101">
        <f t="shared" si="4"/>
        <v>-0.1181</v>
      </c>
      <c r="E42" s="101">
        <f t="shared" si="5"/>
        <v>-0.18528569000045536</v>
      </c>
      <c r="F42" s="94">
        <f t="shared" si="6"/>
        <v>1.3947609999999999E-2</v>
      </c>
      <c r="G42" s="94">
        <f t="shared" si="7"/>
        <v>-1.6472127409999998E-3</v>
      </c>
      <c r="H42" s="94">
        <f t="shared" si="8"/>
        <v>1.9453582471209998E-4</v>
      </c>
      <c r="I42" s="94">
        <f t="shared" si="9"/>
        <v>2.1882239989053778E-2</v>
      </c>
      <c r="J42" s="94">
        <f t="shared" si="10"/>
        <v>-2.5842925427072509E-3</v>
      </c>
      <c r="K42" s="94">
        <f t="shared" ca="1" si="11"/>
        <v>-0.18341179390694978</v>
      </c>
      <c r="L42" s="94">
        <f t="shared" ca="1" si="12"/>
        <v>3.5114865692554665E-6</v>
      </c>
      <c r="M42" s="94">
        <f t="shared" ca="1" si="13"/>
        <v>10643086108762.539</v>
      </c>
      <c r="N42" s="94">
        <f t="shared" ca="1" si="14"/>
        <v>16114407592.227865</v>
      </c>
      <c r="O42" s="94">
        <f t="shared" ca="1" si="15"/>
        <v>115242925580.7021</v>
      </c>
      <c r="P42" s="10">
        <f t="shared" ca="1" si="16"/>
        <v>-1.8738960935055782E-3</v>
      </c>
      <c r="Q42" s="10"/>
      <c r="R42" s="10"/>
      <c r="S42" s="10"/>
      <c r="T42" s="10"/>
    </row>
    <row r="43" spans="1:20" x14ac:dyDescent="0.2">
      <c r="A43" s="100">
        <v>-1176</v>
      </c>
      <c r="B43" s="100">
        <v>-0.1860482400006731</v>
      </c>
      <c r="C43" s="10"/>
      <c r="D43" s="101">
        <f t="shared" si="4"/>
        <v>-0.1176</v>
      </c>
      <c r="E43" s="101">
        <f t="shared" si="5"/>
        <v>-0.1860482400006731</v>
      </c>
      <c r="F43" s="94">
        <f t="shared" si="6"/>
        <v>1.382976E-2</v>
      </c>
      <c r="G43" s="94">
        <f t="shared" si="7"/>
        <v>-1.626379776E-3</v>
      </c>
      <c r="H43" s="94">
        <f t="shared" si="8"/>
        <v>1.9126226165760001E-4</v>
      </c>
      <c r="I43" s="94">
        <f t="shared" si="9"/>
        <v>2.1879273024079157E-2</v>
      </c>
      <c r="J43" s="94">
        <f t="shared" si="10"/>
        <v>-2.5730025076317088E-3</v>
      </c>
      <c r="K43" s="94">
        <f t="shared" ca="1" si="11"/>
        <v>-0.18341396476387842</v>
      </c>
      <c r="L43" s="94">
        <f t="shared" ca="1" si="12"/>
        <v>6.939406023189701E-6</v>
      </c>
      <c r="M43" s="94">
        <f t="shared" ca="1" si="13"/>
        <v>10643903562166.613</v>
      </c>
      <c r="N43" s="94">
        <f t="shared" ca="1" si="14"/>
        <v>16159553960.298769</v>
      </c>
      <c r="O43" s="94">
        <f t="shared" ca="1" si="15"/>
        <v>115282757918.09578</v>
      </c>
      <c r="P43" s="10">
        <f t="shared" ca="1" si="16"/>
        <v>-2.6342752367946864E-3</v>
      </c>
      <c r="Q43" s="10"/>
      <c r="R43" s="10"/>
      <c r="S43" s="10"/>
      <c r="T43" s="10"/>
    </row>
    <row r="44" spans="1:20" x14ac:dyDescent="0.2">
      <c r="A44" s="100">
        <v>-1175.5</v>
      </c>
      <c r="B44" s="100">
        <v>-0.18502449500374496</v>
      </c>
      <c r="C44" s="10"/>
      <c r="D44" s="101">
        <f t="shared" si="4"/>
        <v>-0.11755</v>
      </c>
      <c r="E44" s="101">
        <f t="shared" si="5"/>
        <v>-0.18502449500374496</v>
      </c>
      <c r="F44" s="94">
        <f t="shared" si="6"/>
        <v>1.3818002500000001E-2</v>
      </c>
      <c r="G44" s="94">
        <f t="shared" si="7"/>
        <v>-1.6243061938750001E-3</v>
      </c>
      <c r="H44" s="94">
        <f t="shared" si="8"/>
        <v>1.9093719309000627E-4</v>
      </c>
      <c r="I44" s="94">
        <f t="shared" si="9"/>
        <v>2.174962938769022E-2</v>
      </c>
      <c r="J44" s="94">
        <f t="shared" si="10"/>
        <v>-2.5566689345229853E-3</v>
      </c>
      <c r="K44" s="94">
        <f t="shared" ca="1" si="11"/>
        <v>-0.18341418099791043</v>
      </c>
      <c r="L44" s="94">
        <f t="shared" ca="1" si="12"/>
        <v>2.5931111973868472E-6</v>
      </c>
      <c r="M44" s="94">
        <f t="shared" ca="1" si="13"/>
        <v>10643985246002.416</v>
      </c>
      <c r="N44" s="94">
        <f t="shared" ca="1" si="14"/>
        <v>16164071362.444412</v>
      </c>
      <c r="O44" s="94">
        <f t="shared" ca="1" si="15"/>
        <v>115286740257.56567</v>
      </c>
      <c r="P44" s="10">
        <f t="shared" ca="1" si="16"/>
        <v>-1.6103140058345289E-3</v>
      </c>
      <c r="Q44" s="10"/>
      <c r="R44" s="10"/>
      <c r="S44" s="10"/>
      <c r="T44" s="10"/>
    </row>
    <row r="45" spans="1:20" x14ac:dyDescent="0.2">
      <c r="A45" s="100">
        <v>-244.5</v>
      </c>
      <c r="B45" s="100">
        <v>-0.18501130500226282</v>
      </c>
      <c r="C45" s="10"/>
      <c r="D45" s="101">
        <f t="shared" si="4"/>
        <v>-2.445E-2</v>
      </c>
      <c r="E45" s="101">
        <f t="shared" si="5"/>
        <v>-0.18501130500226282</v>
      </c>
      <c r="F45" s="94">
        <f t="shared" si="6"/>
        <v>5.9780249999999999E-4</v>
      </c>
      <c r="G45" s="94">
        <f t="shared" si="7"/>
        <v>-1.4616271124999999E-5</v>
      </c>
      <c r="H45" s="94">
        <f t="shared" si="8"/>
        <v>3.5736782900624998E-7</v>
      </c>
      <c r="I45" s="94">
        <f t="shared" si="9"/>
        <v>4.5235264073053257E-3</v>
      </c>
      <c r="J45" s="94">
        <f t="shared" si="10"/>
        <v>-1.106002206586152E-4</v>
      </c>
      <c r="K45" s="94">
        <f t="shared" ca="1" si="11"/>
        <v>-0.18354823318328603</v>
      </c>
      <c r="L45" s="94">
        <f t="shared" ca="1" si="12"/>
        <v>2.1405791474840397E-6</v>
      </c>
      <c r="M45" s="94">
        <f t="shared" ca="1" si="13"/>
        <v>10776550788728.824</v>
      </c>
      <c r="N45" s="94">
        <f t="shared" ca="1" si="14"/>
        <v>25389862983.464523</v>
      </c>
      <c r="O45" s="94">
        <f t="shared" ca="1" si="15"/>
        <v>122407208492.101</v>
      </c>
      <c r="P45" s="10">
        <f t="shared" ca="1" si="16"/>
        <v>-1.4630718189767855E-3</v>
      </c>
      <c r="Q45" s="10"/>
      <c r="R45" s="10"/>
      <c r="S45" s="10"/>
      <c r="T45" s="10"/>
    </row>
    <row r="46" spans="1:20" x14ac:dyDescent="0.2">
      <c r="A46" s="100">
        <v>0.5</v>
      </c>
      <c r="B46" s="100">
        <v>-0.18547625499923015</v>
      </c>
      <c r="C46" s="10"/>
      <c r="D46" s="101">
        <f t="shared" si="4"/>
        <v>5.0000000000000002E-5</v>
      </c>
      <c r="E46" s="101">
        <f t="shared" si="5"/>
        <v>-0.18547625499923015</v>
      </c>
      <c r="F46" s="94">
        <f t="shared" si="6"/>
        <v>2.5000000000000001E-9</v>
      </c>
      <c r="G46" s="94">
        <f t="shared" si="7"/>
        <v>1.25E-13</v>
      </c>
      <c r="H46" s="94">
        <f t="shared" si="8"/>
        <v>6.2500000000000006E-18</v>
      </c>
      <c r="I46" s="94">
        <f t="shared" si="9"/>
        <v>-9.2738127499615082E-6</v>
      </c>
      <c r="J46" s="94">
        <f t="shared" si="10"/>
        <v>-4.6369063749807543E-10</v>
      </c>
      <c r="K46" s="94">
        <f t="shared" ca="1" si="11"/>
        <v>-0.18349428079352159</v>
      </c>
      <c r="L46" s="94">
        <f t="shared" ca="1" si="12"/>
        <v>3.9282217520940724E-6</v>
      </c>
      <c r="M46" s="94">
        <f t="shared" ca="1" si="13"/>
        <v>10804897113430.568</v>
      </c>
      <c r="N46" s="94">
        <f t="shared" ca="1" si="14"/>
        <v>28064607271.33289</v>
      </c>
      <c r="O46" s="94">
        <f t="shared" ca="1" si="15"/>
        <v>124178036964.98221</v>
      </c>
      <c r="P46" s="10">
        <f t="shared" ca="1" si="16"/>
        <v>-1.9819742057085588E-3</v>
      </c>
      <c r="Q46" s="10"/>
      <c r="R46" s="10"/>
      <c r="S46" s="10"/>
      <c r="T46" s="10"/>
    </row>
    <row r="47" spans="1:20" x14ac:dyDescent="0.2">
      <c r="A47" s="100">
        <v>4841</v>
      </c>
      <c r="B47" s="100">
        <v>-0.17680090999783715</v>
      </c>
      <c r="C47" s="10"/>
      <c r="D47" s="101">
        <f t="shared" si="4"/>
        <v>0.48409999999999997</v>
      </c>
      <c r="E47" s="101">
        <f t="shared" si="5"/>
        <v>-0.17680090999783715</v>
      </c>
      <c r="F47" s="94">
        <f t="shared" si="6"/>
        <v>0.23435280999999997</v>
      </c>
      <c r="G47" s="94">
        <f t="shared" si="7"/>
        <v>0.11345019532099998</v>
      </c>
      <c r="H47" s="94">
        <f t="shared" si="8"/>
        <v>5.4921239554896084E-2</v>
      </c>
      <c r="I47" s="94">
        <f t="shared" si="9"/>
        <v>-8.5589320529952967E-2</v>
      </c>
      <c r="J47" s="94">
        <f t="shared" si="10"/>
        <v>-4.1433790068550226E-2</v>
      </c>
      <c r="K47" s="94">
        <f t="shared" ca="1" si="11"/>
        <v>-0.17480477491183358</v>
      </c>
      <c r="L47" s="94">
        <f t="shared" ca="1" si="12"/>
        <v>3.9845552815745016E-6</v>
      </c>
      <c r="M47" s="94">
        <f t="shared" ca="1" si="13"/>
        <v>10795039773096.564</v>
      </c>
      <c r="N47" s="94">
        <f t="shared" ca="1" si="14"/>
        <v>92580556319.127121</v>
      </c>
      <c r="O47" s="94">
        <f t="shared" ca="1" si="15"/>
        <v>148557320586.86591</v>
      </c>
      <c r="P47" s="10">
        <f t="shared" ca="1" si="16"/>
        <v>-1.9961350860035754E-3</v>
      </c>
      <c r="Q47" s="10"/>
      <c r="R47" s="10"/>
      <c r="S47" s="10"/>
      <c r="T47" s="10"/>
    </row>
    <row r="48" spans="1:20" x14ac:dyDescent="0.2">
      <c r="A48" s="100">
        <v>4841</v>
      </c>
      <c r="B48" s="100">
        <v>-0.17680090999783715</v>
      </c>
      <c r="C48" s="10"/>
      <c r="D48" s="101">
        <f t="shared" si="4"/>
        <v>0.48409999999999997</v>
      </c>
      <c r="E48" s="101">
        <f t="shared" si="5"/>
        <v>-0.17680090999783715</v>
      </c>
      <c r="F48" s="94">
        <f t="shared" si="6"/>
        <v>0.23435280999999997</v>
      </c>
      <c r="G48" s="94">
        <f t="shared" si="7"/>
        <v>0.11345019532099998</v>
      </c>
      <c r="H48" s="94">
        <f t="shared" si="8"/>
        <v>5.4921239554896084E-2</v>
      </c>
      <c r="I48" s="94">
        <f t="shared" si="9"/>
        <v>-8.5589320529952967E-2</v>
      </c>
      <c r="J48" s="94">
        <f t="shared" si="10"/>
        <v>-4.1433790068550226E-2</v>
      </c>
      <c r="K48" s="94">
        <f t="shared" ca="1" si="11"/>
        <v>-0.17480477491183358</v>
      </c>
      <c r="L48" s="94">
        <f t="shared" ca="1" si="12"/>
        <v>3.9845552815745016E-6</v>
      </c>
      <c r="M48" s="94">
        <f t="shared" ca="1" si="13"/>
        <v>10795039773096.564</v>
      </c>
      <c r="N48" s="94">
        <f t="shared" ca="1" si="14"/>
        <v>92580556319.127121</v>
      </c>
      <c r="O48" s="94">
        <f t="shared" ca="1" si="15"/>
        <v>148557320586.86591</v>
      </c>
      <c r="P48" s="10">
        <f t="shared" ca="1" si="16"/>
        <v>-1.9961350860035754E-3</v>
      </c>
      <c r="Q48" s="10"/>
      <c r="R48" s="10"/>
      <c r="S48" s="10"/>
      <c r="T48" s="10"/>
    </row>
    <row r="49" spans="1:20" x14ac:dyDescent="0.2">
      <c r="A49" s="100">
        <v>5883.5</v>
      </c>
      <c r="B49" s="100">
        <v>-0.16869258500082651</v>
      </c>
      <c r="C49" s="10"/>
      <c r="D49" s="101">
        <f t="shared" si="4"/>
        <v>0.58835000000000004</v>
      </c>
      <c r="E49" s="101">
        <f t="shared" si="5"/>
        <v>-0.16869258500082651</v>
      </c>
      <c r="F49" s="94">
        <f t="shared" si="6"/>
        <v>0.34615572250000004</v>
      </c>
      <c r="G49" s="94">
        <f t="shared" si="7"/>
        <v>0.20366071933287505</v>
      </c>
      <c r="H49" s="94">
        <f t="shared" si="8"/>
        <v>0.11982378421949703</v>
      </c>
      <c r="I49" s="94">
        <f t="shared" si="9"/>
        <v>-9.9250282385236283E-2</v>
      </c>
      <c r="J49" s="94">
        <f t="shared" si="10"/>
        <v>-5.8393903641353773E-2</v>
      </c>
      <c r="K49" s="94">
        <f t="shared" ca="1" si="11"/>
        <v>-0.1710339462687373</v>
      </c>
      <c r="L49" s="94">
        <f t="shared" ca="1" si="12"/>
        <v>5.4819725868728264E-6</v>
      </c>
      <c r="M49" s="94">
        <f t="shared" ca="1" si="13"/>
        <v>10651383752180</v>
      </c>
      <c r="N49" s="94">
        <f t="shared" ca="1" si="14"/>
        <v>107263545058.78088</v>
      </c>
      <c r="O49" s="94">
        <f t="shared" ca="1" si="15"/>
        <v>150829371145.11035</v>
      </c>
      <c r="P49" s="10">
        <f t="shared" ca="1" si="16"/>
        <v>2.3413612679107909E-3</v>
      </c>
      <c r="Q49" s="10"/>
      <c r="R49" s="10"/>
      <c r="S49" s="10"/>
      <c r="T49" s="10"/>
    </row>
    <row r="50" spans="1:20" x14ac:dyDescent="0.2">
      <c r="A50" s="100">
        <v>5905</v>
      </c>
      <c r="B50" s="100">
        <v>-0.17017155000212369</v>
      </c>
      <c r="C50" s="10"/>
      <c r="D50" s="101">
        <f t="shared" si="4"/>
        <v>0.59050000000000002</v>
      </c>
      <c r="E50" s="101">
        <f t="shared" si="5"/>
        <v>-0.17017155000212369</v>
      </c>
      <c r="F50" s="94">
        <f t="shared" si="6"/>
        <v>0.34869025000000003</v>
      </c>
      <c r="G50" s="94">
        <f t="shared" si="7"/>
        <v>0.20590159262500002</v>
      </c>
      <c r="H50" s="94">
        <f t="shared" si="8"/>
        <v>0.12158489044506253</v>
      </c>
      <c r="I50" s="94">
        <f t="shared" si="9"/>
        <v>-0.10048630027625405</v>
      </c>
      <c r="J50" s="94">
        <f t="shared" si="10"/>
        <v>-5.9337160313128016E-2</v>
      </c>
      <c r="K50" s="94">
        <f t="shared" ca="1" si="11"/>
        <v>-0.17094909400026906</v>
      </c>
      <c r="L50" s="94">
        <f t="shared" ca="1" si="12"/>
        <v>6.0457466905187718E-7</v>
      </c>
      <c r="M50" s="94">
        <f t="shared" ca="1" si="13"/>
        <v>10647905094993.574</v>
      </c>
      <c r="N50" s="94">
        <f t="shared" ca="1" si="14"/>
        <v>107562533875.62473</v>
      </c>
      <c r="O50" s="94">
        <f t="shared" ca="1" si="15"/>
        <v>150864298026.18561</v>
      </c>
      <c r="P50" s="10">
        <f t="shared" ca="1" si="16"/>
        <v>7.7754399814536357E-4</v>
      </c>
      <c r="Q50" s="10"/>
      <c r="R50" s="10"/>
      <c r="S50" s="10"/>
      <c r="T50" s="10"/>
    </row>
    <row r="51" spans="1:20" x14ac:dyDescent="0.2">
      <c r="A51" s="100">
        <v>5918.5</v>
      </c>
      <c r="B51" s="100">
        <v>-0.17023043500375934</v>
      </c>
      <c r="C51" s="10"/>
      <c r="D51" s="101">
        <f t="shared" si="4"/>
        <v>0.59184999999999999</v>
      </c>
      <c r="E51" s="101">
        <f t="shared" si="5"/>
        <v>-0.17023043500375934</v>
      </c>
      <c r="F51" s="94">
        <f t="shared" si="6"/>
        <v>0.35028642249999997</v>
      </c>
      <c r="G51" s="94">
        <f t="shared" si="7"/>
        <v>0.20731701915662498</v>
      </c>
      <c r="H51" s="94">
        <f t="shared" si="8"/>
        <v>0.12270057778784849</v>
      </c>
      <c r="I51" s="94">
        <f t="shared" si="9"/>
        <v>-0.10075088295697496</v>
      </c>
      <c r="J51" s="94">
        <f t="shared" si="10"/>
        <v>-5.9629410078085629E-2</v>
      </c>
      <c r="K51" s="94">
        <f t="shared" ca="1" si="11"/>
        <v>-0.17089566833808786</v>
      </c>
      <c r="L51" s="94">
        <f t="shared" ca="1" si="12"/>
        <v>4.4253538910184628E-7</v>
      </c>
      <c r="M51" s="94">
        <f t="shared" ca="1" si="13"/>
        <v>10645710247105.68</v>
      </c>
      <c r="N51" s="94">
        <f t="shared" ca="1" si="14"/>
        <v>107750169605.89857</v>
      </c>
      <c r="O51" s="94">
        <f t="shared" ca="1" si="15"/>
        <v>150885980735.93207</v>
      </c>
      <c r="P51" s="10">
        <f t="shared" ca="1" si="16"/>
        <v>6.6523333432852438E-4</v>
      </c>
      <c r="Q51" s="10"/>
      <c r="R51" s="10"/>
      <c r="S51" s="10"/>
      <c r="T51" s="10"/>
    </row>
    <row r="52" spans="1:20" x14ac:dyDescent="0.2">
      <c r="A52" s="100">
        <v>12796.5</v>
      </c>
      <c r="B52" s="100">
        <v>-0.12799421499948949</v>
      </c>
      <c r="C52" s="10"/>
      <c r="D52" s="101">
        <f t="shared" si="4"/>
        <v>1.27965</v>
      </c>
      <c r="E52" s="101">
        <f t="shared" si="5"/>
        <v>-0.12799421499948949</v>
      </c>
      <c r="F52" s="94">
        <f t="shared" si="6"/>
        <v>1.6375041225</v>
      </c>
      <c r="G52" s="94">
        <f t="shared" si="7"/>
        <v>2.0954321503571247</v>
      </c>
      <c r="H52" s="94">
        <f t="shared" si="8"/>
        <v>2.681419751204495</v>
      </c>
      <c r="I52" s="94">
        <f t="shared" si="9"/>
        <v>-0.16378779722409673</v>
      </c>
      <c r="J52" s="94">
        <f t="shared" si="10"/>
        <v>-0.20959105471781536</v>
      </c>
      <c r="K52" s="94">
        <f t="shared" ca="1" si="11"/>
        <v>-0.12899682830318915</v>
      </c>
      <c r="L52" s="94">
        <f t="shared" ca="1" si="12"/>
        <v>1.0052334367555507E-6</v>
      </c>
      <c r="M52" s="94">
        <f t="shared" ca="1" si="13"/>
        <v>8552079237533.6182</v>
      </c>
      <c r="N52" s="94">
        <f t="shared" ca="1" si="14"/>
        <v>181419828840.25516</v>
      </c>
      <c r="O52" s="94">
        <f t="shared" ca="1" si="15"/>
        <v>137162241405.6666</v>
      </c>
      <c r="P52" s="10">
        <f t="shared" ca="1" si="16"/>
        <v>1.0026133036996621E-3</v>
      </c>
      <c r="Q52" s="10"/>
      <c r="R52" s="10"/>
      <c r="S52" s="10"/>
      <c r="T52" s="10"/>
    </row>
    <row r="53" spans="1:20" x14ac:dyDescent="0.2">
      <c r="A53" s="100">
        <v>12799</v>
      </c>
      <c r="B53" s="100">
        <v>-0.12807548999990104</v>
      </c>
      <c r="C53" s="10"/>
      <c r="D53" s="101">
        <f t="shared" si="4"/>
        <v>1.2799</v>
      </c>
      <c r="E53" s="101">
        <f t="shared" si="5"/>
        <v>-0.12807548999990104</v>
      </c>
      <c r="F53" s="94">
        <f t="shared" si="6"/>
        <v>1.6381440100000002</v>
      </c>
      <c r="G53" s="94">
        <f t="shared" si="7"/>
        <v>2.0966605183990001</v>
      </c>
      <c r="H53" s="94">
        <f t="shared" si="8"/>
        <v>2.6835157974988806</v>
      </c>
      <c r="I53" s="94">
        <f t="shared" si="9"/>
        <v>-0.16392381965087335</v>
      </c>
      <c r="J53" s="94">
        <f t="shared" si="10"/>
        <v>-0.20980609677115281</v>
      </c>
      <c r="K53" s="94">
        <f t="shared" ca="1" si="11"/>
        <v>-0.12897627186830274</v>
      </c>
      <c r="L53" s="94">
        <f t="shared" ca="1" si="12"/>
        <v>8.1140797444125948E-7</v>
      </c>
      <c r="M53" s="94">
        <f t="shared" ca="1" si="13"/>
        <v>8551005381128.9629</v>
      </c>
      <c r="N53" s="94">
        <f t="shared" ca="1" si="14"/>
        <v>181435236691.63071</v>
      </c>
      <c r="O53" s="94">
        <f t="shared" ca="1" si="15"/>
        <v>137148688375.26607</v>
      </c>
      <c r="P53" s="10">
        <f t="shared" ca="1" si="16"/>
        <v>9.0078186840170105E-4</v>
      </c>
      <c r="Q53" s="10"/>
      <c r="R53" s="10"/>
      <c r="S53" s="10"/>
      <c r="T53" s="10"/>
    </row>
    <row r="54" spans="1:20" x14ac:dyDescent="0.2">
      <c r="A54" s="100">
        <v>17578.5</v>
      </c>
      <c r="B54" s="100">
        <v>-7.7897035000205506E-2</v>
      </c>
      <c r="C54" s="10"/>
      <c r="D54" s="101">
        <f t="shared" si="4"/>
        <v>1.7578499999999999</v>
      </c>
      <c r="E54" s="101">
        <f t="shared" si="5"/>
        <v>-7.7897035000205506E-2</v>
      </c>
      <c r="F54" s="94">
        <f t="shared" si="6"/>
        <v>3.0900366224999996</v>
      </c>
      <c r="G54" s="94">
        <f t="shared" si="7"/>
        <v>5.4318208768616243</v>
      </c>
      <c r="H54" s="94">
        <f t="shared" si="8"/>
        <v>9.5483263283912052</v>
      </c>
      <c r="I54" s="94">
        <f t="shared" si="9"/>
        <v>-0.13693130297511125</v>
      </c>
      <c r="J54" s="94">
        <f t="shared" si="10"/>
        <v>-0.24070469093479929</v>
      </c>
      <c r="K54" s="94">
        <f t="shared" ca="1" si="11"/>
        <v>-8.2598227601984403E-2</v>
      </c>
      <c r="L54" s="94">
        <f t="shared" ca="1" si="12"/>
        <v>2.2101211879020639E-5</v>
      </c>
      <c r="M54" s="94">
        <f t="shared" ca="1" si="13"/>
        <v>6213289783258.501</v>
      </c>
      <c r="N54" s="94">
        <f t="shared" ca="1" si="14"/>
        <v>191307156897.94385</v>
      </c>
      <c r="O54" s="94">
        <f t="shared" ca="1" si="15"/>
        <v>102256930120.1703</v>
      </c>
      <c r="P54" s="10">
        <f t="shared" ca="1" si="16"/>
        <v>4.7011926017788974E-3</v>
      </c>
      <c r="Q54" s="10"/>
      <c r="R54" s="10"/>
      <c r="S54" s="10"/>
      <c r="T54" s="10"/>
    </row>
    <row r="55" spans="1:20" x14ac:dyDescent="0.2">
      <c r="A55" s="100">
        <v>18617.5</v>
      </c>
      <c r="B55" s="100">
        <v>-6.8254925005021505E-2</v>
      </c>
      <c r="C55" s="10"/>
      <c r="D55" s="101">
        <f t="shared" si="4"/>
        <v>1.86175</v>
      </c>
      <c r="E55" s="101">
        <f t="shared" si="5"/>
        <v>-6.8254925005021505E-2</v>
      </c>
      <c r="F55" s="94">
        <f t="shared" si="6"/>
        <v>3.4661130624999998</v>
      </c>
      <c r="G55" s="94">
        <f t="shared" si="7"/>
        <v>6.4530359941093751</v>
      </c>
      <c r="H55" s="94">
        <f t="shared" si="8"/>
        <v>12.013939762033127</v>
      </c>
      <c r="I55" s="94">
        <f t="shared" si="9"/>
        <v>-0.1270736066280988</v>
      </c>
      <c r="J55" s="94">
        <f t="shared" si="10"/>
        <v>-0.23657928713986295</v>
      </c>
      <c r="K55" s="94">
        <f t="shared" ca="1" si="11"/>
        <v>-7.0644019097728633E-2</v>
      </c>
      <c r="L55" s="94">
        <f t="shared" ca="1" si="12"/>
        <v>5.7077705838080952E-6</v>
      </c>
      <c r="M55" s="94">
        <f t="shared" ca="1" si="13"/>
        <v>5652639157238.248</v>
      </c>
      <c r="N55" s="94">
        <f t="shared" ca="1" si="14"/>
        <v>188139790667.04153</v>
      </c>
      <c r="O55" s="94">
        <f t="shared" ca="1" si="15"/>
        <v>92820767692.924835</v>
      </c>
      <c r="P55" s="10">
        <f t="shared" ca="1" si="16"/>
        <v>2.389094092707128E-3</v>
      </c>
      <c r="Q55" s="10"/>
      <c r="R55" s="10"/>
      <c r="S55" s="10"/>
      <c r="T55" s="10"/>
    </row>
    <row r="56" spans="1:20" x14ac:dyDescent="0.2">
      <c r="A56" s="100">
        <v>20188.5</v>
      </c>
      <c r="B56" s="100">
        <v>-5.7848134994856082E-2</v>
      </c>
      <c r="C56" s="10"/>
      <c r="D56" s="101">
        <f t="shared" si="4"/>
        <v>2.01885</v>
      </c>
      <c r="E56" s="101">
        <f t="shared" si="5"/>
        <v>-5.7848134994856082E-2</v>
      </c>
      <c r="F56" s="94">
        <f t="shared" si="6"/>
        <v>4.0757553225000001</v>
      </c>
      <c r="G56" s="94">
        <f t="shared" si="7"/>
        <v>8.228338632829125</v>
      </c>
      <c r="H56" s="94">
        <f t="shared" si="8"/>
        <v>16.611781448887079</v>
      </c>
      <c r="I56" s="94">
        <f t="shared" si="9"/>
        <v>-0.11678670733436521</v>
      </c>
      <c r="J56" s="94">
        <f t="shared" si="10"/>
        <v>-0.23577484410198321</v>
      </c>
      <c r="K56" s="94">
        <f t="shared" ca="1" si="11"/>
        <v>-5.1299042766375563E-2</v>
      </c>
      <c r="L56" s="94">
        <f t="shared" ca="1" si="12"/>
        <v>4.2890609017143923E-5</v>
      </c>
      <c r="M56" s="94">
        <f t="shared" ca="1" si="13"/>
        <v>4791788203377.9521</v>
      </c>
      <c r="N56" s="94">
        <f t="shared" ca="1" si="14"/>
        <v>179861876603.55481</v>
      </c>
      <c r="O56" s="94">
        <f t="shared" ca="1" si="15"/>
        <v>77852997362.574539</v>
      </c>
      <c r="P56" s="10">
        <f t="shared" ca="1" si="16"/>
        <v>-6.5490922284805186E-3</v>
      </c>
      <c r="Q56" s="10"/>
      <c r="R56" s="10"/>
      <c r="S56" s="10"/>
      <c r="T56" s="10"/>
    </row>
    <row r="57" spans="1:20" x14ac:dyDescent="0.2">
      <c r="A57" s="100">
        <v>20189</v>
      </c>
      <c r="B57" s="100">
        <v>-5.732438999984879E-2</v>
      </c>
      <c r="C57" s="10"/>
      <c r="D57" s="101">
        <f t="shared" si="4"/>
        <v>2.0188999999999999</v>
      </c>
      <c r="E57" s="101">
        <f t="shared" si="5"/>
        <v>-5.732438999984879E-2</v>
      </c>
      <c r="F57" s="94">
        <f t="shared" si="6"/>
        <v>4.0759572099999994</v>
      </c>
      <c r="G57" s="94">
        <f t="shared" si="7"/>
        <v>8.2289500112689993</v>
      </c>
      <c r="H57" s="94">
        <f t="shared" si="8"/>
        <v>16.613427177750978</v>
      </c>
      <c r="I57" s="94">
        <f t="shared" si="9"/>
        <v>-0.11573221097069472</v>
      </c>
      <c r="J57" s="94">
        <f t="shared" si="10"/>
        <v>-0.23365176072873556</v>
      </c>
      <c r="K57" s="94">
        <f t="shared" ca="1" si="11"/>
        <v>-5.129264252474991E-2</v>
      </c>
      <c r="L57" s="94">
        <f t="shared" ca="1" si="12"/>
        <v>3.6381977603361723E-5</v>
      </c>
      <c r="M57" s="94">
        <f t="shared" ca="1" si="13"/>
        <v>4791513413644.2227</v>
      </c>
      <c r="N57" s="94">
        <f t="shared" ca="1" si="14"/>
        <v>179858596777.63638</v>
      </c>
      <c r="O57" s="94">
        <f t="shared" ca="1" si="15"/>
        <v>77848144099.331146</v>
      </c>
      <c r="P57" s="10">
        <f t="shared" ca="1" si="16"/>
        <v>-6.0317474750988809E-3</v>
      </c>
      <c r="Q57" s="10"/>
      <c r="R57" s="10"/>
      <c r="S57" s="10"/>
      <c r="T57" s="10"/>
    </row>
    <row r="58" spans="1:20" x14ac:dyDescent="0.2">
      <c r="A58" s="100">
        <v>20894.5</v>
      </c>
      <c r="B58" s="100">
        <v>-3.7920194998150691E-2</v>
      </c>
      <c r="C58" s="10"/>
      <c r="D58" s="101">
        <f t="shared" si="4"/>
        <v>2.0894499999999998</v>
      </c>
      <c r="E58" s="101">
        <f t="shared" si="5"/>
        <v>-3.7920194998150691E-2</v>
      </c>
      <c r="F58" s="94">
        <f t="shared" si="6"/>
        <v>4.3658013024999995</v>
      </c>
      <c r="G58" s="94">
        <f t="shared" si="7"/>
        <v>9.122123531508624</v>
      </c>
      <c r="H58" s="94">
        <f t="shared" si="8"/>
        <v>19.060221012910691</v>
      </c>
      <c r="I58" s="94">
        <f t="shared" si="9"/>
        <v>-7.9232351438885948E-2</v>
      </c>
      <c r="J58" s="94">
        <f t="shared" si="10"/>
        <v>-0.16555203671398022</v>
      </c>
      <c r="K58" s="94">
        <f t="shared" ca="1" si="11"/>
        <v>-4.2107647850086916E-2</v>
      </c>
      <c r="L58" s="94">
        <f t="shared" ca="1" si="12"/>
        <v>1.7534761387188816E-5</v>
      </c>
      <c r="M58" s="94">
        <f t="shared" ca="1" si="13"/>
        <v>4404264181014.4961</v>
      </c>
      <c r="N58" s="94">
        <f t="shared" ca="1" si="14"/>
        <v>174838513667.16791</v>
      </c>
      <c r="O58" s="94">
        <f t="shared" ca="1" si="15"/>
        <v>70969896527.776688</v>
      </c>
      <c r="P58" s="10">
        <f t="shared" ca="1" si="16"/>
        <v>4.1874528519362242E-3</v>
      </c>
      <c r="Q58" s="10"/>
      <c r="R58" s="10"/>
      <c r="S58" s="10"/>
      <c r="T58" s="10"/>
    </row>
    <row r="59" spans="1:20" x14ac:dyDescent="0.2">
      <c r="A59" s="100">
        <v>20895</v>
      </c>
      <c r="B59" s="100">
        <v>-3.2696450005460065E-2</v>
      </c>
      <c r="C59" s="10"/>
      <c r="D59" s="101">
        <f t="shared" si="4"/>
        <v>2.0895000000000001</v>
      </c>
      <c r="E59" s="101">
        <f t="shared" si="5"/>
        <v>-3.2696450005460065E-2</v>
      </c>
      <c r="F59" s="94">
        <f t="shared" si="6"/>
        <v>4.3660102500000004</v>
      </c>
      <c r="G59" s="94">
        <f t="shared" si="7"/>
        <v>9.1227784173750006</v>
      </c>
      <c r="H59" s="94">
        <f t="shared" si="8"/>
        <v>19.062045503105065</v>
      </c>
      <c r="I59" s="94">
        <f t="shared" si="9"/>
        <v>-6.8319232286408807E-2</v>
      </c>
      <c r="J59" s="94">
        <f t="shared" si="10"/>
        <v>-0.14275303586245122</v>
      </c>
      <c r="K59" s="94">
        <f t="shared" ca="1" si="11"/>
        <v>-4.210102896389592E-2</v>
      </c>
      <c r="L59" s="94">
        <f t="shared" ca="1" si="12"/>
        <v>8.8446105385454432E-5</v>
      </c>
      <c r="M59" s="94">
        <f t="shared" ca="1" si="13"/>
        <v>4403990295363.7598</v>
      </c>
      <c r="N59" s="94">
        <f t="shared" ca="1" si="14"/>
        <v>174834682121.52505</v>
      </c>
      <c r="O59" s="94">
        <f t="shared" ca="1" si="15"/>
        <v>70965006402.911636</v>
      </c>
      <c r="P59" s="10">
        <f t="shared" ca="1" si="16"/>
        <v>9.4045789584358552E-3</v>
      </c>
      <c r="Q59" s="10"/>
      <c r="R59" s="10"/>
      <c r="S59" s="10"/>
      <c r="T59" s="10"/>
    </row>
    <row r="60" spans="1:20" x14ac:dyDescent="0.2">
      <c r="A60" s="100">
        <v>21440</v>
      </c>
      <c r="B60" s="100">
        <v>-4.5914399997855071E-2</v>
      </c>
      <c r="C60" s="10"/>
      <c r="D60" s="101">
        <f t="shared" si="4"/>
        <v>2.1440000000000001</v>
      </c>
      <c r="E60" s="101">
        <f t="shared" si="5"/>
        <v>-4.5914399997855071E-2</v>
      </c>
      <c r="F60" s="94">
        <f t="shared" si="6"/>
        <v>4.5967360000000008</v>
      </c>
      <c r="G60" s="94">
        <f t="shared" si="7"/>
        <v>9.855401984000002</v>
      </c>
      <c r="H60" s="94">
        <f t="shared" si="8"/>
        <v>21.129981853696009</v>
      </c>
      <c r="I60" s="94">
        <f t="shared" si="9"/>
        <v>-9.8440473595401284E-2</v>
      </c>
      <c r="J60" s="94">
        <f t="shared" si="10"/>
        <v>-0.21105637538854036</v>
      </c>
      <c r="K60" s="94">
        <f t="shared" ca="1" si="11"/>
        <v>-3.479437151059217E-2</v>
      </c>
      <c r="L60" s="94">
        <f t="shared" ca="1" si="12"/>
        <v>1.2365503355753844E-4</v>
      </c>
      <c r="M60" s="94">
        <f t="shared" ca="1" si="13"/>
        <v>4106271744946.687</v>
      </c>
      <c r="N60" s="94">
        <f t="shared" ca="1" si="14"/>
        <v>170434605209.58957</v>
      </c>
      <c r="O60" s="94">
        <f t="shared" ca="1" si="15"/>
        <v>65631085471.766258</v>
      </c>
      <c r="P60" s="10">
        <f t="shared" ca="1" si="16"/>
        <v>-1.1120028487262901E-2</v>
      </c>
      <c r="Q60" s="10"/>
      <c r="R60" s="10"/>
      <c r="S60" s="10"/>
      <c r="T60" s="10"/>
    </row>
    <row r="61" spans="1:20" x14ac:dyDescent="0.2">
      <c r="A61" s="100">
        <v>21442.5</v>
      </c>
      <c r="B61" s="100">
        <v>-4.1995674997451715E-2</v>
      </c>
      <c r="C61" s="10"/>
      <c r="D61" s="101">
        <f t="shared" si="4"/>
        <v>2.14425</v>
      </c>
      <c r="E61" s="101">
        <f t="shared" si="5"/>
        <v>-4.1995674997451715E-2</v>
      </c>
      <c r="F61" s="94">
        <f t="shared" si="6"/>
        <v>4.5978080624999995</v>
      </c>
      <c r="G61" s="94">
        <f t="shared" si="7"/>
        <v>9.8588499380156236</v>
      </c>
      <c r="H61" s="94">
        <f t="shared" si="8"/>
        <v>21.139838979589999</v>
      </c>
      <c r="I61" s="94">
        <f t="shared" si="9"/>
        <v>-9.0049226113285835E-2</v>
      </c>
      <c r="J61" s="94">
        <f t="shared" si="10"/>
        <v>-0.19308805309341315</v>
      </c>
      <c r="K61" s="94">
        <f t="shared" ca="1" si="11"/>
        <v>-3.4760430838455314E-2</v>
      </c>
      <c r="L61" s="94">
        <f t="shared" ca="1" si="12"/>
        <v>5.2348758040291542E-5</v>
      </c>
      <c r="M61" s="94">
        <f t="shared" ca="1" si="13"/>
        <v>4104910524176.375</v>
      </c>
      <c r="N61" s="94">
        <f t="shared" ca="1" si="14"/>
        <v>170413406258.03616</v>
      </c>
      <c r="O61" s="94">
        <f t="shared" ca="1" si="15"/>
        <v>65606620129.372574</v>
      </c>
      <c r="P61" s="10">
        <f t="shared" ca="1" si="16"/>
        <v>-7.2352441589964012E-3</v>
      </c>
      <c r="Q61" s="10"/>
      <c r="R61" s="10"/>
      <c r="S61" s="10"/>
      <c r="T61" s="10"/>
    </row>
    <row r="62" spans="1:20" x14ac:dyDescent="0.2">
      <c r="A62" s="100">
        <v>21442.5</v>
      </c>
      <c r="B62" s="100">
        <v>-4.1995674997451715E-2</v>
      </c>
      <c r="C62" s="10"/>
      <c r="D62" s="101">
        <f t="shared" si="4"/>
        <v>2.14425</v>
      </c>
      <c r="E62" s="101">
        <f t="shared" si="5"/>
        <v>-4.1995674997451715E-2</v>
      </c>
      <c r="F62" s="94">
        <f t="shared" si="6"/>
        <v>4.5978080624999995</v>
      </c>
      <c r="G62" s="94">
        <f t="shared" si="7"/>
        <v>9.8588499380156236</v>
      </c>
      <c r="H62" s="94">
        <f t="shared" si="8"/>
        <v>21.139838979589999</v>
      </c>
      <c r="I62" s="94">
        <f t="shared" si="9"/>
        <v>-9.0049226113285835E-2</v>
      </c>
      <c r="J62" s="94">
        <f t="shared" si="10"/>
        <v>-0.19308805309341315</v>
      </c>
      <c r="K62" s="94">
        <f t="shared" ca="1" si="11"/>
        <v>-3.4760430838455314E-2</v>
      </c>
      <c r="L62" s="94">
        <f t="shared" ca="1" si="12"/>
        <v>5.2348758040291542E-5</v>
      </c>
      <c r="M62" s="94">
        <f t="shared" ca="1" si="13"/>
        <v>4104910524176.375</v>
      </c>
      <c r="N62" s="94">
        <f t="shared" ca="1" si="14"/>
        <v>170413406258.03616</v>
      </c>
      <c r="O62" s="94">
        <f t="shared" ca="1" si="15"/>
        <v>65606620129.372574</v>
      </c>
      <c r="P62" s="10">
        <f t="shared" ca="1" si="16"/>
        <v>-7.2352441589964012E-3</v>
      </c>
      <c r="Q62" s="10"/>
      <c r="R62" s="10"/>
      <c r="S62" s="10"/>
      <c r="T62" s="10"/>
    </row>
    <row r="63" spans="1:20" x14ac:dyDescent="0.2">
      <c r="A63" s="100">
        <v>21442.5</v>
      </c>
      <c r="B63" s="100">
        <v>-4.1895674999977928E-2</v>
      </c>
      <c r="C63" s="10"/>
      <c r="D63" s="101">
        <f t="shared" si="4"/>
        <v>2.14425</v>
      </c>
      <c r="E63" s="101">
        <f t="shared" si="5"/>
        <v>-4.1895674999977928E-2</v>
      </c>
      <c r="F63" s="94">
        <f t="shared" si="6"/>
        <v>4.5978080624999995</v>
      </c>
      <c r="G63" s="94">
        <f t="shared" si="7"/>
        <v>9.8588499380156236</v>
      </c>
      <c r="H63" s="94">
        <f t="shared" si="8"/>
        <v>21.139838979589999</v>
      </c>
      <c r="I63" s="94">
        <f t="shared" si="9"/>
        <v>-8.9834801118702665E-2</v>
      </c>
      <c r="J63" s="94">
        <f t="shared" si="10"/>
        <v>-0.19262827229877819</v>
      </c>
      <c r="K63" s="94">
        <f t="shared" ca="1" si="11"/>
        <v>-3.4760430838455314E-2</v>
      </c>
      <c r="L63" s="94">
        <f t="shared" ca="1" si="12"/>
        <v>5.0911709244542546E-5</v>
      </c>
      <c r="M63" s="94">
        <f t="shared" ca="1" si="13"/>
        <v>4104910524176.375</v>
      </c>
      <c r="N63" s="94">
        <f t="shared" ca="1" si="14"/>
        <v>170413406258.03616</v>
      </c>
      <c r="O63" s="94">
        <f t="shared" ca="1" si="15"/>
        <v>65606620129.372574</v>
      </c>
      <c r="P63" s="10">
        <f t="shared" ca="1" si="16"/>
        <v>-7.1352441615226136E-3</v>
      </c>
      <c r="Q63" s="10"/>
      <c r="R63" s="10"/>
      <c r="S63" s="10"/>
      <c r="T63" s="10"/>
    </row>
    <row r="64" spans="1:20" x14ac:dyDescent="0.2">
      <c r="A64" s="100">
        <v>21445.5</v>
      </c>
      <c r="B64" s="100">
        <v>-4.5753205005894415E-2</v>
      </c>
      <c r="C64" s="10"/>
      <c r="D64" s="101">
        <f t="shared" si="4"/>
        <v>2.1445500000000002</v>
      </c>
      <c r="E64" s="101">
        <f t="shared" si="5"/>
        <v>-4.5753205005894415E-2</v>
      </c>
      <c r="F64" s="94">
        <f t="shared" si="6"/>
        <v>4.5990947025000004</v>
      </c>
      <c r="G64" s="94">
        <f t="shared" si="7"/>
        <v>9.8629885442463774</v>
      </c>
      <c r="H64" s="94">
        <f t="shared" si="8"/>
        <v>21.151672082563568</v>
      </c>
      <c r="I64" s="94">
        <f t="shared" si="9"/>
        <v>-9.8120035795390873E-2</v>
      </c>
      <c r="J64" s="94">
        <f t="shared" si="10"/>
        <v>-0.2104233227650055</v>
      </c>
      <c r="K64" s="94">
        <f t="shared" ca="1" si="11"/>
        <v>-3.4719696921925947E-2</v>
      </c>
      <c r="L64" s="94">
        <f t="shared" ca="1" si="12"/>
        <v>1.2173830063899755E-4</v>
      </c>
      <c r="M64" s="94">
        <f t="shared" ca="1" si="13"/>
        <v>4103277121564.3081</v>
      </c>
      <c r="N64" s="94">
        <f t="shared" ca="1" si="14"/>
        <v>170387955463.07645</v>
      </c>
      <c r="O64" s="94">
        <f t="shared" ca="1" si="15"/>
        <v>65577261979.061012</v>
      </c>
      <c r="P64" s="10">
        <f t="shared" ca="1" si="16"/>
        <v>-1.1033508083968468E-2</v>
      </c>
      <c r="Q64" s="10"/>
      <c r="R64" s="10"/>
      <c r="S64" s="10"/>
      <c r="T64" s="10"/>
    </row>
    <row r="65" spans="1:20" x14ac:dyDescent="0.2">
      <c r="A65" s="100">
        <v>21518</v>
      </c>
      <c r="B65" s="100">
        <v>-4.4810179999331012E-2</v>
      </c>
      <c r="C65" s="10"/>
      <c r="D65" s="101">
        <f t="shared" si="4"/>
        <v>2.1518000000000002</v>
      </c>
      <c r="E65" s="101">
        <f t="shared" si="5"/>
        <v>-4.4810179999331012E-2</v>
      </c>
      <c r="F65" s="94">
        <f t="shared" si="6"/>
        <v>4.6302432400000004</v>
      </c>
      <c r="G65" s="94">
        <f t="shared" si="7"/>
        <v>9.963357403832001</v>
      </c>
      <c r="H65" s="94">
        <f t="shared" si="8"/>
        <v>21.439152461565701</v>
      </c>
      <c r="I65" s="94">
        <f t="shared" si="9"/>
        <v>-9.6422545322560477E-2</v>
      </c>
      <c r="J65" s="94">
        <f t="shared" si="10"/>
        <v>-0.20748203302508564</v>
      </c>
      <c r="K65" s="94">
        <f t="shared" ca="1" si="11"/>
        <v>-3.3733598746939431E-2</v>
      </c>
      <c r="L65" s="94">
        <f t="shared" ca="1" si="12"/>
        <v>1.2269065224083267E-4</v>
      </c>
      <c r="M65" s="94">
        <f t="shared" ca="1" si="13"/>
        <v>4063824301466.1807</v>
      </c>
      <c r="N65" s="94">
        <f t="shared" ca="1" si="14"/>
        <v>169768904977.59805</v>
      </c>
      <c r="O65" s="94">
        <f t="shared" ca="1" si="15"/>
        <v>64867870918.717537</v>
      </c>
      <c r="P65" s="10">
        <f t="shared" ca="1" si="16"/>
        <v>-1.1076581252391582E-2</v>
      </c>
      <c r="Q65" s="10"/>
      <c r="R65" s="10"/>
      <c r="S65" s="10"/>
      <c r="T65" s="10"/>
    </row>
    <row r="66" spans="1:20" x14ac:dyDescent="0.2">
      <c r="A66" s="100">
        <v>21520.5</v>
      </c>
      <c r="B66" s="100">
        <v>-4.169145500054583E-2</v>
      </c>
      <c r="C66" s="10"/>
      <c r="D66" s="101">
        <f t="shared" si="4"/>
        <v>2.15205</v>
      </c>
      <c r="E66" s="101">
        <f t="shared" si="5"/>
        <v>-4.169145500054583E-2</v>
      </c>
      <c r="F66" s="94">
        <f t="shared" si="6"/>
        <v>4.6313192025000003</v>
      </c>
      <c r="G66" s="94">
        <f t="shared" si="7"/>
        <v>9.9668304897401256</v>
      </c>
      <c r="H66" s="94">
        <f t="shared" si="8"/>
        <v>21.449117555445238</v>
      </c>
      <c r="I66" s="94">
        <f t="shared" si="9"/>
        <v>-8.9722095733924659E-2</v>
      </c>
      <c r="J66" s="94">
        <f t="shared" si="10"/>
        <v>-0.19308643612419257</v>
      </c>
      <c r="K66" s="94">
        <f t="shared" ca="1" si="11"/>
        <v>-3.3699537293810367E-2</v>
      </c>
      <c r="L66" s="94">
        <f t="shared" ca="1" si="12"/>
        <v>6.3870748631231818E-5</v>
      </c>
      <c r="M66" s="94">
        <f t="shared" ca="1" si="13"/>
        <v>4062464595229.9648</v>
      </c>
      <c r="N66" s="94">
        <f t="shared" ca="1" si="14"/>
        <v>169747422054.15723</v>
      </c>
      <c r="O66" s="94">
        <f t="shared" ca="1" si="15"/>
        <v>64843412882.196457</v>
      </c>
      <c r="P66" s="10">
        <f t="shared" ca="1" si="16"/>
        <v>-7.991917706735463E-3</v>
      </c>
      <c r="Q66" s="10"/>
      <c r="R66" s="10"/>
      <c r="S66" s="10"/>
      <c r="T66" s="10"/>
    </row>
    <row r="67" spans="1:20" x14ac:dyDescent="0.2">
      <c r="A67" s="100">
        <v>21520.5</v>
      </c>
      <c r="B67" s="100">
        <v>-4.1391455000848509E-2</v>
      </c>
      <c r="C67" s="10"/>
      <c r="D67" s="101">
        <f t="shared" si="4"/>
        <v>2.15205</v>
      </c>
      <c r="E67" s="101">
        <f t="shared" si="5"/>
        <v>-4.1391455000848509E-2</v>
      </c>
      <c r="F67" s="94">
        <f t="shared" si="6"/>
        <v>4.6313192025000003</v>
      </c>
      <c r="G67" s="94">
        <f t="shared" si="7"/>
        <v>9.9668304897401256</v>
      </c>
      <c r="H67" s="94">
        <f t="shared" si="8"/>
        <v>21.449117555445238</v>
      </c>
      <c r="I67" s="94">
        <f t="shared" si="9"/>
        <v>-8.9076480734576038E-2</v>
      </c>
      <c r="J67" s="94">
        <f t="shared" si="10"/>
        <v>-0.19169704036484436</v>
      </c>
      <c r="K67" s="94">
        <f t="shared" ca="1" si="11"/>
        <v>-3.3699537293810367E-2</v>
      </c>
      <c r="L67" s="94">
        <f t="shared" ca="1" si="12"/>
        <v>5.9165598011846924E-5</v>
      </c>
      <c r="M67" s="94">
        <f t="shared" ca="1" si="13"/>
        <v>4062464595229.9648</v>
      </c>
      <c r="N67" s="94">
        <f t="shared" ca="1" si="14"/>
        <v>169747422054.15723</v>
      </c>
      <c r="O67" s="94">
        <f t="shared" ca="1" si="15"/>
        <v>64843412882.196457</v>
      </c>
      <c r="P67" s="10">
        <f t="shared" ca="1" si="16"/>
        <v>-7.6919177070381428E-3</v>
      </c>
      <c r="Q67" s="10"/>
      <c r="R67" s="10"/>
      <c r="S67" s="10"/>
      <c r="T67" s="10"/>
    </row>
    <row r="68" spans="1:20" x14ac:dyDescent="0.2">
      <c r="A68" s="100">
        <v>21887.5</v>
      </c>
      <c r="B68" s="100">
        <v>-2.7162624995980877E-2</v>
      </c>
      <c r="C68" s="10"/>
      <c r="D68" s="101">
        <f t="shared" si="4"/>
        <v>2.1887500000000002</v>
      </c>
      <c r="E68" s="101">
        <f t="shared" si="5"/>
        <v>-2.7162624995980877E-2</v>
      </c>
      <c r="F68" s="94">
        <f t="shared" si="6"/>
        <v>4.7906265625000009</v>
      </c>
      <c r="G68" s="94">
        <f t="shared" si="7"/>
        <v>10.485483888671878</v>
      </c>
      <c r="H68" s="94">
        <f t="shared" si="8"/>
        <v>22.950102861330574</v>
      </c>
      <c r="I68" s="94">
        <f t="shared" si="9"/>
        <v>-5.9452195459953151E-2</v>
      </c>
      <c r="J68" s="94">
        <f t="shared" si="10"/>
        <v>-0.13012599281297246</v>
      </c>
      <c r="K68" s="94">
        <f t="shared" ca="1" si="11"/>
        <v>-2.8657319339568638E-2</v>
      </c>
      <c r="L68" s="94">
        <f t="shared" ca="1" si="12"/>
        <v>2.2341111807532455E-6</v>
      </c>
      <c r="M68" s="94">
        <f t="shared" ca="1" si="13"/>
        <v>3863449110386.271</v>
      </c>
      <c r="N68" s="94">
        <f t="shared" ca="1" si="14"/>
        <v>166496396192.93909</v>
      </c>
      <c r="O68" s="94">
        <f t="shared" ca="1" si="15"/>
        <v>61257244136.809097</v>
      </c>
      <c r="P68" s="10">
        <f t="shared" ca="1" si="16"/>
        <v>1.4946943435877602E-3</v>
      </c>
      <c r="Q68" s="10"/>
      <c r="R68" s="10"/>
      <c r="S68" s="10"/>
      <c r="T68" s="10"/>
    </row>
    <row r="69" spans="1:20" x14ac:dyDescent="0.2">
      <c r="A69" s="100">
        <v>22627.5</v>
      </c>
      <c r="B69" s="100">
        <v>-1.782002500112867E-2</v>
      </c>
      <c r="C69" s="10"/>
      <c r="D69" s="101">
        <f t="shared" si="4"/>
        <v>2.26275</v>
      </c>
      <c r="E69" s="101">
        <f t="shared" si="5"/>
        <v>-1.782002500112867E-2</v>
      </c>
      <c r="F69" s="94">
        <f t="shared" si="6"/>
        <v>5.1200375625000003</v>
      </c>
      <c r="G69" s="94">
        <f t="shared" si="7"/>
        <v>11.585364994546875</v>
      </c>
      <c r="H69" s="94">
        <f t="shared" si="8"/>
        <v>26.214784641410944</v>
      </c>
      <c r="I69" s="94">
        <f t="shared" si="9"/>
        <v>-4.0322261571303898E-2</v>
      </c>
      <c r="J69" s="94">
        <f t="shared" si="10"/>
        <v>-9.12391973704679E-2</v>
      </c>
      <c r="K69" s="94">
        <f t="shared" ca="1" si="11"/>
        <v>-1.8236753521527982E-2</v>
      </c>
      <c r="L69" s="94">
        <f t="shared" ca="1" si="12"/>
        <v>1.7366265971419986E-7</v>
      </c>
      <c r="M69" s="94">
        <f t="shared" ca="1" si="13"/>
        <v>3466605737257.2993</v>
      </c>
      <c r="N69" s="94">
        <f t="shared" ca="1" si="14"/>
        <v>159373791739.62656</v>
      </c>
      <c r="O69" s="94">
        <f t="shared" ca="1" si="15"/>
        <v>54076498419.002823</v>
      </c>
      <c r="P69" s="10">
        <f t="shared" ca="1" si="16"/>
        <v>4.1672852039931207E-4</v>
      </c>
      <c r="Q69" s="10"/>
      <c r="R69" s="10"/>
      <c r="S69" s="10"/>
      <c r="T69" s="10"/>
    </row>
    <row r="70" spans="1:20" x14ac:dyDescent="0.2">
      <c r="A70" s="100">
        <v>22628</v>
      </c>
      <c r="B70" s="100">
        <v>-1.3596280005003791E-2</v>
      </c>
      <c r="C70" s="10"/>
      <c r="D70" s="101">
        <f t="shared" si="4"/>
        <v>2.2627999999999999</v>
      </c>
      <c r="E70" s="101">
        <f t="shared" si="5"/>
        <v>-1.3596280005003791E-2</v>
      </c>
      <c r="F70" s="94">
        <f t="shared" si="6"/>
        <v>5.1202638399999998</v>
      </c>
      <c r="G70" s="94">
        <f t="shared" si="7"/>
        <v>11.586133017151999</v>
      </c>
      <c r="H70" s="94">
        <f t="shared" si="8"/>
        <v>26.217101791211544</v>
      </c>
      <c r="I70" s="94">
        <f t="shared" si="9"/>
        <v>-3.0765662395322579E-2</v>
      </c>
      <c r="J70" s="94">
        <f t="shared" si="10"/>
        <v>-6.9616540868135929E-2</v>
      </c>
      <c r="K70" s="94">
        <f t="shared" ca="1" si="11"/>
        <v>-1.8229597934159125E-2</v>
      </c>
      <c r="L70" s="94">
        <f t="shared" ca="1" si="12"/>
        <v>2.1467635032632273E-5</v>
      </c>
      <c r="M70" s="94">
        <f t="shared" ca="1" si="13"/>
        <v>3466340010233.7363</v>
      </c>
      <c r="N70" s="94">
        <f t="shared" ca="1" si="14"/>
        <v>159368732464.03979</v>
      </c>
      <c r="O70" s="94">
        <f t="shared" ca="1" si="15"/>
        <v>54071680491.686134</v>
      </c>
      <c r="P70" s="10">
        <f t="shared" ca="1" si="16"/>
        <v>4.6333179291553339E-3</v>
      </c>
      <c r="Q70" s="10"/>
      <c r="R70" s="10"/>
      <c r="S70" s="10"/>
      <c r="T70" s="10"/>
    </row>
    <row r="71" spans="1:20" x14ac:dyDescent="0.2">
      <c r="A71" s="100">
        <v>23588.5</v>
      </c>
      <c r="B71" s="100">
        <v>-2.1821350019308738E-3</v>
      </c>
      <c r="C71" s="10"/>
      <c r="D71" s="101">
        <f t="shared" si="4"/>
        <v>2.3588499999999999</v>
      </c>
      <c r="E71" s="101">
        <f t="shared" si="5"/>
        <v>-2.1821350019308738E-3</v>
      </c>
      <c r="F71" s="94">
        <f t="shared" si="6"/>
        <v>5.5641733224999994</v>
      </c>
      <c r="G71" s="94">
        <f t="shared" si="7"/>
        <v>13.125050241779123</v>
      </c>
      <c r="H71" s="94">
        <f t="shared" si="8"/>
        <v>30.960024762820684</v>
      </c>
      <c r="I71" s="94">
        <f t="shared" si="9"/>
        <v>-5.1473291493046415E-3</v>
      </c>
      <c r="J71" s="94">
        <f t="shared" si="10"/>
        <v>-1.2141777363837253E-2</v>
      </c>
      <c r="K71" s="94">
        <f t="shared" ca="1" si="11"/>
        <v>-4.1978537079084277E-3</v>
      </c>
      <c r="L71" s="94">
        <f t="shared" ca="1" si="12"/>
        <v>4.063121901627824E-6</v>
      </c>
      <c r="M71" s="94">
        <f t="shared" ca="1" si="13"/>
        <v>2963471142410.0688</v>
      </c>
      <c r="N71" s="94">
        <f t="shared" ca="1" si="14"/>
        <v>149075476159.3063</v>
      </c>
      <c r="O71" s="94">
        <f t="shared" ca="1" si="15"/>
        <v>44945529634.293343</v>
      </c>
      <c r="P71" s="10">
        <f t="shared" ca="1" si="16"/>
        <v>2.0157187059775539E-3</v>
      </c>
      <c r="Q71" s="10"/>
      <c r="R71" s="10"/>
      <c r="S71" s="10"/>
      <c r="T71" s="10"/>
    </row>
    <row r="72" spans="1:20" x14ac:dyDescent="0.2">
      <c r="A72" s="100">
        <v>23588.5</v>
      </c>
      <c r="B72" s="100">
        <v>-2.1821350019308738E-3</v>
      </c>
      <c r="C72" s="10"/>
      <c r="D72" s="101">
        <f t="shared" si="4"/>
        <v>2.3588499999999999</v>
      </c>
      <c r="E72" s="101">
        <f t="shared" si="5"/>
        <v>-2.1821350019308738E-3</v>
      </c>
      <c r="F72" s="94">
        <f t="shared" si="6"/>
        <v>5.5641733224999994</v>
      </c>
      <c r="G72" s="94">
        <f t="shared" si="7"/>
        <v>13.125050241779123</v>
      </c>
      <c r="H72" s="94">
        <f t="shared" si="8"/>
        <v>30.960024762820684</v>
      </c>
      <c r="I72" s="94">
        <f t="shared" si="9"/>
        <v>-5.1473291493046415E-3</v>
      </c>
      <c r="J72" s="94">
        <f t="shared" si="10"/>
        <v>-1.2141777363837253E-2</v>
      </c>
      <c r="K72" s="94">
        <f t="shared" ca="1" si="11"/>
        <v>-4.1978537079084277E-3</v>
      </c>
      <c r="L72" s="94">
        <f t="shared" ca="1" si="12"/>
        <v>4.063121901627824E-6</v>
      </c>
      <c r="M72" s="94">
        <f t="shared" ca="1" si="13"/>
        <v>2963471142410.0688</v>
      </c>
      <c r="N72" s="94">
        <f t="shared" ca="1" si="14"/>
        <v>149075476159.3063</v>
      </c>
      <c r="O72" s="94">
        <f t="shared" ca="1" si="15"/>
        <v>44945529634.293343</v>
      </c>
      <c r="P72" s="10">
        <f t="shared" ca="1" si="16"/>
        <v>2.0157187059775539E-3</v>
      </c>
      <c r="Q72" s="10"/>
      <c r="R72" s="10"/>
      <c r="S72" s="10"/>
      <c r="T72" s="10"/>
    </row>
    <row r="73" spans="1:20" x14ac:dyDescent="0.2">
      <c r="A73" s="100">
        <v>23653</v>
      </c>
      <c r="B73" s="100">
        <v>-4.7190300028887577E-3</v>
      </c>
      <c r="C73" s="10"/>
      <c r="D73" s="101">
        <f t="shared" si="4"/>
        <v>2.3653</v>
      </c>
      <c r="E73" s="101">
        <f t="shared" si="5"/>
        <v>-4.7190300028887577E-3</v>
      </c>
      <c r="F73" s="94">
        <f t="shared" si="6"/>
        <v>5.5946440900000001</v>
      </c>
      <c r="G73" s="94">
        <f t="shared" si="7"/>
        <v>13.233011666076999</v>
      </c>
      <c r="H73" s="94">
        <f t="shared" si="8"/>
        <v>31.300042493771929</v>
      </c>
      <c r="I73" s="94">
        <f t="shared" si="9"/>
        <v>-1.1161921665832778E-2</v>
      </c>
      <c r="J73" s="94">
        <f t="shared" si="10"/>
        <v>-2.6401293316194268E-2</v>
      </c>
      <c r="K73" s="94">
        <f t="shared" ca="1" si="11"/>
        <v>-3.2351119559176633E-3</v>
      </c>
      <c r="L73" s="94">
        <f t="shared" ca="1" si="12"/>
        <v>2.2020127701265071E-6</v>
      </c>
      <c r="M73" s="94">
        <f t="shared" ca="1" si="13"/>
        <v>2930315924095.0596</v>
      </c>
      <c r="N73" s="94">
        <f t="shared" ca="1" si="14"/>
        <v>148344995805.88608</v>
      </c>
      <c r="O73" s="94">
        <f t="shared" ca="1" si="15"/>
        <v>44343908782.555824</v>
      </c>
      <c r="P73" s="10">
        <f t="shared" ca="1" si="16"/>
        <v>-1.4839180469710944E-3</v>
      </c>
      <c r="Q73" s="10"/>
      <c r="R73" s="10"/>
      <c r="S73" s="10"/>
      <c r="T73" s="10"/>
    </row>
    <row r="74" spans="1:20" x14ac:dyDescent="0.2">
      <c r="A74" s="100">
        <v>23653</v>
      </c>
      <c r="B74" s="100">
        <v>-1.5190300036920235E-3</v>
      </c>
      <c r="C74" s="10"/>
      <c r="D74" s="101">
        <f t="shared" si="4"/>
        <v>2.3653</v>
      </c>
      <c r="E74" s="101">
        <f t="shared" si="5"/>
        <v>-1.5190300036920235E-3</v>
      </c>
      <c r="F74" s="94">
        <f t="shared" si="6"/>
        <v>5.5946440900000001</v>
      </c>
      <c r="G74" s="94">
        <f t="shared" si="7"/>
        <v>13.233011666076999</v>
      </c>
      <c r="H74" s="94">
        <f t="shared" si="8"/>
        <v>31.300042493771929</v>
      </c>
      <c r="I74" s="94">
        <f t="shared" si="9"/>
        <v>-3.5929616677327432E-3</v>
      </c>
      <c r="J74" s="94">
        <f t="shared" si="10"/>
        <v>-8.4984322326882578E-3</v>
      </c>
      <c r="K74" s="94">
        <f t="shared" ca="1" si="11"/>
        <v>-3.2351119559176633E-3</v>
      </c>
      <c r="L74" s="94">
        <f t="shared" ca="1" si="12"/>
        <v>2.9449372667545635E-6</v>
      </c>
      <c r="M74" s="94">
        <f t="shared" ca="1" si="13"/>
        <v>2930315924095.0596</v>
      </c>
      <c r="N74" s="94">
        <f t="shared" ca="1" si="14"/>
        <v>148344995805.88608</v>
      </c>
      <c r="O74" s="94">
        <f t="shared" ca="1" si="15"/>
        <v>44343908782.555824</v>
      </c>
      <c r="P74" s="10">
        <f t="shared" ca="1" si="16"/>
        <v>1.7160819522256399E-3</v>
      </c>
      <c r="Q74" s="10"/>
      <c r="R74" s="10"/>
      <c r="S74" s="10"/>
      <c r="T74" s="10"/>
    </row>
    <row r="75" spans="1:20" x14ac:dyDescent="0.2">
      <c r="A75" s="100">
        <v>23685.5</v>
      </c>
      <c r="B75" s="100">
        <v>-5.4756050012656488E-3</v>
      </c>
      <c r="C75" s="10"/>
      <c r="D75" s="101">
        <f t="shared" si="4"/>
        <v>2.3685499999999999</v>
      </c>
      <c r="E75" s="101">
        <f t="shared" si="5"/>
        <v>-5.4756050012656488E-3</v>
      </c>
      <c r="F75" s="94">
        <f t="shared" si="6"/>
        <v>5.6100291024999995</v>
      </c>
      <c r="G75" s="94">
        <f t="shared" si="7"/>
        <v>13.287634430726374</v>
      </c>
      <c r="H75" s="94">
        <f t="shared" si="8"/>
        <v>31.47242653089695</v>
      </c>
      <c r="I75" s="94">
        <f t="shared" si="9"/>
        <v>-1.2969244225747752E-2</v>
      </c>
      <c r="J75" s="94">
        <f t="shared" si="10"/>
        <v>-3.0718303410894838E-2</v>
      </c>
      <c r="K75" s="94">
        <f t="shared" ca="1" si="11"/>
        <v>-2.7490332097242776E-3</v>
      </c>
      <c r="L75" s="94">
        <f t="shared" ca="1" si="12"/>
        <v>7.4341937344291224E-6</v>
      </c>
      <c r="M75" s="94">
        <f t="shared" ca="1" si="13"/>
        <v>2913642549050.0273</v>
      </c>
      <c r="N75" s="94">
        <f t="shared" ca="1" si="14"/>
        <v>147975148105.00809</v>
      </c>
      <c r="O75" s="94">
        <f t="shared" ca="1" si="15"/>
        <v>44041400528.570793</v>
      </c>
      <c r="P75" s="10">
        <f t="shared" ca="1" si="16"/>
        <v>-2.7265717915413712E-3</v>
      </c>
      <c r="Q75" s="10"/>
      <c r="R75" s="10"/>
      <c r="S75" s="10"/>
      <c r="T75" s="10"/>
    </row>
    <row r="76" spans="1:20" x14ac:dyDescent="0.2">
      <c r="A76" s="100">
        <v>23685.5</v>
      </c>
      <c r="B76" s="100">
        <v>-3.6756050030817278E-3</v>
      </c>
      <c r="C76" s="10"/>
      <c r="D76" s="101">
        <f t="shared" si="4"/>
        <v>2.3685499999999999</v>
      </c>
      <c r="E76" s="101">
        <f t="shared" si="5"/>
        <v>-3.6756050030817278E-3</v>
      </c>
      <c r="F76" s="94">
        <f t="shared" si="6"/>
        <v>5.6100291024999995</v>
      </c>
      <c r="G76" s="94">
        <f t="shared" si="7"/>
        <v>13.287634430726374</v>
      </c>
      <c r="H76" s="94">
        <f t="shared" si="8"/>
        <v>31.47242653089695</v>
      </c>
      <c r="I76" s="94">
        <f t="shared" si="9"/>
        <v>-8.7058542300492269E-3</v>
      </c>
      <c r="J76" s="94">
        <f t="shared" si="10"/>
        <v>-2.0620251036583097E-2</v>
      </c>
      <c r="K76" s="94">
        <f t="shared" ca="1" si="11"/>
        <v>-2.7490332097242776E-3</v>
      </c>
      <c r="L76" s="94">
        <f t="shared" ca="1" si="12"/>
        <v>8.5853528824564137E-7</v>
      </c>
      <c r="M76" s="94">
        <f t="shared" ca="1" si="13"/>
        <v>2913642549050.0273</v>
      </c>
      <c r="N76" s="94">
        <f t="shared" ca="1" si="14"/>
        <v>147975148105.00809</v>
      </c>
      <c r="O76" s="94">
        <f t="shared" ca="1" si="15"/>
        <v>44041400528.570793</v>
      </c>
      <c r="P76" s="10">
        <f t="shared" ca="1" si="16"/>
        <v>-9.2657179335745021E-4</v>
      </c>
      <c r="Q76" s="10"/>
      <c r="R76" s="10"/>
      <c r="S76" s="10"/>
      <c r="T76" s="10"/>
    </row>
    <row r="77" spans="1:20" x14ac:dyDescent="0.2">
      <c r="A77" s="100">
        <v>24597.5</v>
      </c>
      <c r="B77" s="100">
        <v>1.0735274998296518E-2</v>
      </c>
      <c r="C77" s="10"/>
      <c r="D77" s="101">
        <f t="shared" si="4"/>
        <v>2.4597500000000001</v>
      </c>
      <c r="E77" s="101">
        <f t="shared" si="5"/>
        <v>1.0735274998296518E-2</v>
      </c>
      <c r="F77" s="94">
        <f t="shared" si="6"/>
        <v>6.0503700625000008</v>
      </c>
      <c r="G77" s="94">
        <f t="shared" si="7"/>
        <v>14.882397761234378</v>
      </c>
      <c r="H77" s="94">
        <f t="shared" si="8"/>
        <v>36.606977893196266</v>
      </c>
      <c r="I77" s="94">
        <f t="shared" si="9"/>
        <v>2.6406092677059862E-2</v>
      </c>
      <c r="J77" s="94">
        <f t="shared" si="10"/>
        <v>6.4952386462397996E-2</v>
      </c>
      <c r="K77" s="94">
        <f t="shared" ca="1" si="11"/>
        <v>1.1157850411998266E-2</v>
      </c>
      <c r="L77" s="94">
        <f t="shared" ca="1" si="12"/>
        <v>1.7856998026520339E-7</v>
      </c>
      <c r="M77" s="94">
        <f t="shared" ca="1" si="13"/>
        <v>2455636897656.7974</v>
      </c>
      <c r="N77" s="94">
        <f t="shared" ca="1" si="14"/>
        <v>137138100215.90657</v>
      </c>
      <c r="O77" s="94">
        <f t="shared" ca="1" si="15"/>
        <v>35752367436.98011</v>
      </c>
      <c r="P77" s="10">
        <f t="shared" ca="1" si="16"/>
        <v>-4.2257541370174789E-4</v>
      </c>
      <c r="Q77" s="10"/>
      <c r="R77" s="10"/>
      <c r="S77" s="10"/>
      <c r="T77" s="10"/>
    </row>
    <row r="78" spans="1:20" x14ac:dyDescent="0.2">
      <c r="A78" s="100">
        <v>24597.5</v>
      </c>
      <c r="B78" s="100">
        <v>1.2135274999309331E-2</v>
      </c>
      <c r="C78" s="10"/>
      <c r="D78" s="101">
        <f t="shared" si="4"/>
        <v>2.4597500000000001</v>
      </c>
      <c r="E78" s="101">
        <f t="shared" si="5"/>
        <v>1.2135274999309331E-2</v>
      </c>
      <c r="F78" s="94">
        <f t="shared" si="6"/>
        <v>6.0503700625000008</v>
      </c>
      <c r="G78" s="94">
        <f t="shared" si="7"/>
        <v>14.882397761234378</v>
      </c>
      <c r="H78" s="94">
        <f t="shared" si="8"/>
        <v>36.606977893196266</v>
      </c>
      <c r="I78" s="94">
        <f t="shared" si="9"/>
        <v>2.9849742679551129E-2</v>
      </c>
      <c r="J78" s="94">
        <f t="shared" si="10"/>
        <v>7.3422904556025889E-2</v>
      </c>
      <c r="K78" s="94">
        <f t="shared" ca="1" si="11"/>
        <v>1.1157850411998266E-2</v>
      </c>
      <c r="L78" s="94">
        <f t="shared" ca="1" si="12"/>
        <v>9.5535882388020659E-7</v>
      </c>
      <c r="M78" s="94">
        <f t="shared" ca="1" si="13"/>
        <v>2455636897656.7974</v>
      </c>
      <c r="N78" s="94">
        <f t="shared" ca="1" si="14"/>
        <v>137138100215.90657</v>
      </c>
      <c r="O78" s="94">
        <f t="shared" ca="1" si="15"/>
        <v>35752367436.98011</v>
      </c>
      <c r="P78" s="10">
        <f t="shared" ca="1" si="16"/>
        <v>9.7742458731106541E-4</v>
      </c>
      <c r="Q78" s="10"/>
      <c r="R78" s="10"/>
      <c r="S78" s="10"/>
      <c r="T78" s="10"/>
    </row>
    <row r="79" spans="1:20" x14ac:dyDescent="0.2">
      <c r="A79" s="100">
        <v>24616.5</v>
      </c>
      <c r="B79" s="100">
        <v>1.1737584994989447E-2</v>
      </c>
      <c r="C79" s="10"/>
      <c r="D79" s="101">
        <f t="shared" si="4"/>
        <v>2.4616500000000001</v>
      </c>
      <c r="E79" s="101">
        <f t="shared" si="5"/>
        <v>1.1737584994989447E-2</v>
      </c>
      <c r="F79" s="94">
        <f t="shared" si="6"/>
        <v>6.0597207225000007</v>
      </c>
      <c r="G79" s="94">
        <f t="shared" si="7"/>
        <v>14.916911516542127</v>
      </c>
      <c r="H79" s="94">
        <f t="shared" si="8"/>
        <v>36.720215234695928</v>
      </c>
      <c r="I79" s="94">
        <f t="shared" si="9"/>
        <v>2.8893826102915774E-2</v>
      </c>
      <c r="J79" s="94">
        <f t="shared" si="10"/>
        <v>7.1126487026242621E-2</v>
      </c>
      <c r="K79" s="94">
        <f t="shared" ca="1" si="11"/>
        <v>1.1453055346348051E-2</v>
      </c>
      <c r="L79" s="94">
        <f t="shared" ca="1" si="12"/>
        <v>8.0957120955996364E-8</v>
      </c>
      <c r="M79" s="94">
        <f t="shared" ca="1" si="13"/>
        <v>2446316321733.2275</v>
      </c>
      <c r="N79" s="94">
        <f t="shared" ca="1" si="14"/>
        <v>136903454765.29507</v>
      </c>
      <c r="O79" s="94">
        <f t="shared" ca="1" si="15"/>
        <v>35584311721.899086</v>
      </c>
      <c r="P79" s="10">
        <f t="shared" ca="1" si="16"/>
        <v>2.8452964864139618E-4</v>
      </c>
      <c r="Q79" s="10"/>
      <c r="R79" s="10"/>
      <c r="S79" s="10"/>
      <c r="T79" s="10"/>
    </row>
    <row r="80" spans="1:20" x14ac:dyDescent="0.2">
      <c r="A80" s="100">
        <v>24616.5</v>
      </c>
      <c r="B80" s="100">
        <v>1.1737584994989447E-2</v>
      </c>
      <c r="C80" s="10"/>
      <c r="D80" s="101">
        <f t="shared" si="4"/>
        <v>2.4616500000000001</v>
      </c>
      <c r="E80" s="101">
        <f t="shared" si="5"/>
        <v>1.1737584994989447E-2</v>
      </c>
      <c r="F80" s="94">
        <f t="shared" si="6"/>
        <v>6.0597207225000007</v>
      </c>
      <c r="G80" s="94">
        <f t="shared" si="7"/>
        <v>14.916911516542127</v>
      </c>
      <c r="H80" s="94">
        <f t="shared" si="8"/>
        <v>36.720215234695928</v>
      </c>
      <c r="I80" s="94">
        <f t="shared" si="9"/>
        <v>2.8893826102915774E-2</v>
      </c>
      <c r="J80" s="94">
        <f t="shared" si="10"/>
        <v>7.1126487026242621E-2</v>
      </c>
      <c r="K80" s="94">
        <f t="shared" ca="1" si="11"/>
        <v>1.1453055346348051E-2</v>
      </c>
      <c r="L80" s="94">
        <f t="shared" ca="1" si="12"/>
        <v>8.0957120955996364E-8</v>
      </c>
      <c r="M80" s="94">
        <f t="shared" ca="1" si="13"/>
        <v>2446316321733.2275</v>
      </c>
      <c r="N80" s="94">
        <f t="shared" ca="1" si="14"/>
        <v>136903454765.29507</v>
      </c>
      <c r="O80" s="94">
        <f t="shared" ca="1" si="15"/>
        <v>35584311721.899086</v>
      </c>
      <c r="P80" s="10">
        <f t="shared" ca="1" si="16"/>
        <v>2.8452964864139618E-4</v>
      </c>
      <c r="Q80" s="10"/>
      <c r="R80" s="10"/>
      <c r="S80" s="10"/>
      <c r="T80" s="10"/>
    </row>
    <row r="81" spans="1:20" x14ac:dyDescent="0.2">
      <c r="A81" s="100">
        <v>25515</v>
      </c>
      <c r="B81" s="100">
        <v>2.0207349996780977E-2</v>
      </c>
      <c r="C81" s="10"/>
      <c r="D81" s="101">
        <f t="shared" si="4"/>
        <v>2.5514999999999999</v>
      </c>
      <c r="E81" s="101">
        <f t="shared" si="5"/>
        <v>2.0207349996780977E-2</v>
      </c>
      <c r="F81" s="94">
        <f t="shared" si="6"/>
        <v>6.5101522499999991</v>
      </c>
      <c r="G81" s="94">
        <f t="shared" si="7"/>
        <v>16.610653465874996</v>
      </c>
      <c r="H81" s="94">
        <f t="shared" si="8"/>
        <v>42.382082318180053</v>
      </c>
      <c r="I81" s="94">
        <f t="shared" si="9"/>
        <v>5.1559053516786663E-2</v>
      </c>
      <c r="J81" s="94">
        <f t="shared" si="10"/>
        <v>0.13155292504808117</v>
      </c>
      <c r="K81" s="94">
        <f t="shared" ca="1" si="11"/>
        <v>2.5668445626927688E-2</v>
      </c>
      <c r="L81" s="94">
        <f t="shared" ca="1" si="12"/>
        <v>2.9823565481607512E-5</v>
      </c>
      <c r="M81" s="94">
        <f t="shared" ca="1" si="13"/>
        <v>2017525383979.198</v>
      </c>
      <c r="N81" s="94">
        <f t="shared" ca="1" si="14"/>
        <v>125444582155.25339</v>
      </c>
      <c r="O81" s="94">
        <f t="shared" ca="1" si="15"/>
        <v>27901068955.806263</v>
      </c>
      <c r="P81" s="10">
        <f t="shared" ca="1" si="16"/>
        <v>-5.4610956301467117E-3</v>
      </c>
      <c r="Q81" s="10"/>
      <c r="R81" s="10"/>
      <c r="S81" s="10"/>
      <c r="T81" s="10"/>
    </row>
    <row r="82" spans="1:20" x14ac:dyDescent="0.2">
      <c r="A82" s="100">
        <v>25555.5</v>
      </c>
      <c r="B82" s="100">
        <v>2.333069500309648E-2</v>
      </c>
      <c r="C82" s="10"/>
      <c r="D82" s="101">
        <f t="shared" si="4"/>
        <v>2.5555500000000002</v>
      </c>
      <c r="E82" s="101">
        <f t="shared" si="5"/>
        <v>2.333069500309648E-2</v>
      </c>
      <c r="F82" s="94">
        <f t="shared" si="6"/>
        <v>6.5308358025000013</v>
      </c>
      <c r="G82" s="94">
        <f t="shared" si="7"/>
        <v>16.689877435078881</v>
      </c>
      <c r="H82" s="94">
        <f t="shared" si="8"/>
        <v>42.651816279215836</v>
      </c>
      <c r="I82" s="94">
        <f t="shared" si="9"/>
        <v>5.9622757615163217E-2</v>
      </c>
      <c r="J82" s="94">
        <f t="shared" si="10"/>
        <v>0.15236893822343037</v>
      </c>
      <c r="K82" s="94">
        <f t="shared" ca="1" si="11"/>
        <v>2.6320983664075398E-2</v>
      </c>
      <c r="L82" s="94">
        <f t="shared" ca="1" si="12"/>
        <v>8.9418262759790915E-6</v>
      </c>
      <c r="M82" s="94">
        <f t="shared" ca="1" si="13"/>
        <v>1998791032075.9763</v>
      </c>
      <c r="N82" s="94">
        <f t="shared" ca="1" si="14"/>
        <v>124912644374.34891</v>
      </c>
      <c r="O82" s="94">
        <f t="shared" ca="1" si="15"/>
        <v>27568119955.371948</v>
      </c>
      <c r="P82" s="10">
        <f t="shared" ca="1" si="16"/>
        <v>-2.9902886609789181E-3</v>
      </c>
      <c r="Q82" s="10"/>
      <c r="R82" s="10"/>
      <c r="S82" s="10"/>
      <c r="T82" s="10"/>
    </row>
    <row r="83" spans="1:20" x14ac:dyDescent="0.2">
      <c r="A83" s="100">
        <v>25555.5</v>
      </c>
      <c r="B83" s="100">
        <v>2.333069500309648E-2</v>
      </c>
      <c r="C83" s="10"/>
      <c r="D83" s="101">
        <f t="shared" ref="D83:D146" si="17">A83/A$18</f>
        <v>2.5555500000000002</v>
      </c>
      <c r="E83" s="101">
        <f t="shared" ref="E83:E146" si="18">B83/B$18</f>
        <v>2.333069500309648E-2</v>
      </c>
      <c r="F83" s="94">
        <f t="shared" ref="F83:F146" si="19">D83*D83</f>
        <v>6.5308358025000013</v>
      </c>
      <c r="G83" s="94">
        <f t="shared" ref="G83:G146" si="20">D83*F83</f>
        <v>16.689877435078881</v>
      </c>
      <c r="H83" s="94">
        <f t="shared" ref="H83:H146" si="21">F83*F83</f>
        <v>42.651816279215836</v>
      </c>
      <c r="I83" s="94">
        <f t="shared" ref="I83:I146" si="22">E83*D83</f>
        <v>5.9622757615163217E-2</v>
      </c>
      <c r="J83" s="94">
        <f t="shared" ref="J83:J146" si="23">I83*D83</f>
        <v>0.15236893822343037</v>
      </c>
      <c r="K83" s="94">
        <f t="shared" ref="K83:K146" ca="1" si="24">+E$4+E$5*D83+E$6*D83^2</f>
        <v>2.6320983664075398E-2</v>
      </c>
      <c r="L83" s="94">
        <f t="shared" ref="L83:L146" ca="1" si="25">+(K83-E83)^2</f>
        <v>8.9418262759790915E-6</v>
      </c>
      <c r="M83" s="94">
        <f t="shared" ref="M83:M146" ca="1" si="26">(M$1-M$2*D83+M$3*F83)^2</f>
        <v>1998791032075.9763</v>
      </c>
      <c r="N83" s="94">
        <f t="shared" ref="N83:N146" ca="1" si="27">(-M$2+M$4*D83-M$5*F83)^2</f>
        <v>124912644374.34891</v>
      </c>
      <c r="O83" s="94">
        <f t="shared" ref="O83:O146" ca="1" si="28">+(M$3-D83*M$5+F83*M$6)^2</f>
        <v>27568119955.371948</v>
      </c>
      <c r="P83" s="10">
        <f t="shared" ref="P83:P146" ca="1" si="29">+E83-K83</f>
        <v>-2.9902886609789181E-3</v>
      </c>
      <c r="Q83" s="10"/>
      <c r="R83" s="10"/>
      <c r="S83" s="10"/>
      <c r="T83" s="10"/>
    </row>
    <row r="84" spans="1:20" x14ac:dyDescent="0.2">
      <c r="A84" s="100">
        <v>27412</v>
      </c>
      <c r="B84" s="100">
        <v>5.0395879996358417E-2</v>
      </c>
      <c r="C84" s="10"/>
      <c r="D84" s="101">
        <f t="shared" si="17"/>
        <v>2.7412000000000001</v>
      </c>
      <c r="E84" s="101">
        <f t="shared" si="18"/>
        <v>5.0395879996358417E-2</v>
      </c>
      <c r="F84" s="94">
        <f t="shared" si="19"/>
        <v>7.5141774400000001</v>
      </c>
      <c r="G84" s="94">
        <f t="shared" si="20"/>
        <v>20.597863198528</v>
      </c>
      <c r="H84" s="94">
        <f t="shared" si="21"/>
        <v>56.462862599804957</v>
      </c>
      <c r="I84" s="94">
        <f t="shared" si="22"/>
        <v>0.13814518624601771</v>
      </c>
      <c r="J84" s="94">
        <f t="shared" si="23"/>
        <v>0.37868358453758377</v>
      </c>
      <c r="K84" s="94">
        <f t="shared" ca="1" si="24"/>
        <v>5.7323682335350512E-2</v>
      </c>
      <c r="L84" s="94">
        <f t="shared" ca="1" si="25"/>
        <v>4.7994445248144345E-5</v>
      </c>
      <c r="M84" s="94">
        <f t="shared" ca="1" si="26"/>
        <v>1206416992175.6145</v>
      </c>
      <c r="N84" s="94">
        <f t="shared" ca="1" si="27"/>
        <v>99479933673.47052</v>
      </c>
      <c r="O84" s="94">
        <f t="shared" ca="1" si="28"/>
        <v>13880059048.951805</v>
      </c>
      <c r="P84" s="10">
        <f t="shared" ca="1" si="29"/>
        <v>-6.9278023389920951E-3</v>
      </c>
      <c r="Q84" s="10"/>
      <c r="R84" s="10"/>
      <c r="S84" s="10"/>
      <c r="T84" s="10"/>
    </row>
    <row r="85" spans="1:20" x14ac:dyDescent="0.2">
      <c r="A85" s="100">
        <v>27412.5</v>
      </c>
      <c r="B85" s="100">
        <v>5.0419625003996771E-2</v>
      </c>
      <c r="C85" s="10"/>
      <c r="D85" s="101">
        <f t="shared" si="17"/>
        <v>2.74125</v>
      </c>
      <c r="E85" s="101">
        <f t="shared" si="18"/>
        <v>5.0419625003996771E-2</v>
      </c>
      <c r="F85" s="94">
        <f t="shared" si="19"/>
        <v>7.5144515624999997</v>
      </c>
      <c r="G85" s="94">
        <f t="shared" si="20"/>
        <v>20.598990345703125</v>
      </c>
      <c r="H85" s="94">
        <f t="shared" si="21"/>
        <v>56.466982285158686</v>
      </c>
      <c r="I85" s="94">
        <f t="shared" si="22"/>
        <v>0.13821279704220615</v>
      </c>
      <c r="J85" s="94">
        <f t="shared" si="23"/>
        <v>0.37887582989194762</v>
      </c>
      <c r="K85" s="94">
        <f t="shared" ca="1" si="24"/>
        <v>5.7332319657736969E-2</v>
      </c>
      <c r="L85" s="94">
        <f t="shared" ca="1" si="25"/>
        <v>4.7785347375848312E-5</v>
      </c>
      <c r="M85" s="94">
        <f t="shared" ca="1" si="26"/>
        <v>1206223201422.397</v>
      </c>
      <c r="N85" s="94">
        <f t="shared" ca="1" si="27"/>
        <v>99472880495.044708</v>
      </c>
      <c r="O85" s="94">
        <f t="shared" ca="1" si="28"/>
        <v>13876849894.21069</v>
      </c>
      <c r="P85" s="10">
        <f t="shared" ca="1" si="29"/>
        <v>-6.9126946537401979E-3</v>
      </c>
      <c r="Q85" s="10"/>
      <c r="R85" s="10"/>
      <c r="S85" s="10"/>
      <c r="T85" s="10"/>
    </row>
    <row r="86" spans="1:20" x14ac:dyDescent="0.2">
      <c r="A86" s="100">
        <v>28478</v>
      </c>
      <c r="B86" s="100">
        <v>7.2720219999609981E-2</v>
      </c>
      <c r="C86" s="10"/>
      <c r="D86" s="101">
        <f t="shared" si="17"/>
        <v>2.8477999999999999</v>
      </c>
      <c r="E86" s="101">
        <f t="shared" si="18"/>
        <v>7.2720219999609981E-2</v>
      </c>
      <c r="F86" s="94">
        <f t="shared" si="19"/>
        <v>8.10996484</v>
      </c>
      <c r="G86" s="94">
        <f t="shared" si="20"/>
        <v>23.095557871352</v>
      </c>
      <c r="H86" s="94">
        <f t="shared" si="21"/>
        <v>65.771529706036219</v>
      </c>
      <c r="I86" s="94">
        <f t="shared" si="22"/>
        <v>0.20709264251488929</v>
      </c>
      <c r="J86" s="94">
        <f t="shared" si="23"/>
        <v>0.58975842735390172</v>
      </c>
      <c r="K86" s="94">
        <f t="shared" ca="1" si="24"/>
        <v>7.6090212198808876E-2</v>
      </c>
      <c r="L86" s="94">
        <f t="shared" ca="1" si="25"/>
        <v>1.1356847422661409E-5</v>
      </c>
      <c r="M86" s="94">
        <f t="shared" ca="1" si="26"/>
        <v>821344544048.26208</v>
      </c>
      <c r="N86" s="94">
        <f t="shared" ca="1" si="27"/>
        <v>84341212960.522903</v>
      </c>
      <c r="O86" s="94">
        <f t="shared" ca="1" si="28"/>
        <v>7744142094.9394169</v>
      </c>
      <c r="P86" s="10">
        <f t="shared" ca="1" si="29"/>
        <v>-3.3699921991988957E-3</v>
      </c>
      <c r="Q86" s="10"/>
      <c r="R86" s="10"/>
      <c r="S86" s="10"/>
      <c r="T86" s="10"/>
    </row>
    <row r="87" spans="1:20" x14ac:dyDescent="0.2">
      <c r="A87" s="100">
        <v>29373</v>
      </c>
      <c r="B87" s="100">
        <v>8.7523769994731992E-2</v>
      </c>
      <c r="C87" s="10"/>
      <c r="D87" s="101">
        <f t="shared" si="17"/>
        <v>2.9373</v>
      </c>
      <c r="E87" s="101">
        <f t="shared" si="18"/>
        <v>8.7523769994731992E-2</v>
      </c>
      <c r="F87" s="94">
        <f t="shared" si="19"/>
        <v>8.6277312899999998</v>
      </c>
      <c r="G87" s="94">
        <f t="shared" si="20"/>
        <v>25.342235118116999</v>
      </c>
      <c r="H87" s="94">
        <f t="shared" si="21"/>
        <v>74.437747212445061</v>
      </c>
      <c r="I87" s="94">
        <f t="shared" si="22"/>
        <v>0.25708356960552631</v>
      </c>
      <c r="J87" s="94">
        <f t="shared" si="23"/>
        <v>0.75513156900231238</v>
      </c>
      <c r="K87" s="94">
        <f t="shared" ca="1" si="24"/>
        <v>9.2389895134901867E-2</v>
      </c>
      <c r="L87" s="94">
        <f t="shared" ca="1" si="25"/>
        <v>2.3679173879793283E-5</v>
      </c>
      <c r="M87" s="94">
        <f t="shared" ca="1" si="26"/>
        <v>545855002850.33777</v>
      </c>
      <c r="N87" s="94">
        <f t="shared" ca="1" si="27"/>
        <v>71640849061.937576</v>
      </c>
      <c r="O87" s="94">
        <f t="shared" ca="1" si="28"/>
        <v>3816038236.1694946</v>
      </c>
      <c r="P87" s="10">
        <f t="shared" ca="1" si="29"/>
        <v>-4.8661251401698746E-3</v>
      </c>
      <c r="Q87" s="10"/>
      <c r="R87" s="10"/>
      <c r="S87" s="10"/>
      <c r="T87" s="10"/>
    </row>
    <row r="88" spans="1:20" x14ac:dyDescent="0.2">
      <c r="A88" s="100">
        <v>29373.5</v>
      </c>
      <c r="B88" s="100">
        <v>8.7047515000449494E-2</v>
      </c>
      <c r="C88" s="10"/>
      <c r="D88" s="101">
        <f t="shared" si="17"/>
        <v>2.9373499999999999</v>
      </c>
      <c r="E88" s="101">
        <f t="shared" si="18"/>
        <v>8.7047515000449494E-2</v>
      </c>
      <c r="F88" s="94">
        <f t="shared" si="19"/>
        <v>8.6280250224999993</v>
      </c>
      <c r="G88" s="94">
        <f t="shared" si="20"/>
        <v>25.343529299840373</v>
      </c>
      <c r="H88" s="94">
        <f t="shared" si="21"/>
        <v>74.442815788886108</v>
      </c>
      <c r="I88" s="94">
        <f t="shared" si="22"/>
        <v>0.2556890181865703</v>
      </c>
      <c r="J88" s="94">
        <f t="shared" si="23"/>
        <v>0.75104813757032229</v>
      </c>
      <c r="K88" s="94">
        <f t="shared" ca="1" si="24"/>
        <v>9.2399139768892358E-2</v>
      </c>
      <c r="L88" s="94">
        <f t="shared" ca="1" si="25"/>
        <v>2.8639887662211139E-5</v>
      </c>
      <c r="M88" s="94">
        <f t="shared" ca="1" si="26"/>
        <v>545714442219.68652</v>
      </c>
      <c r="N88" s="94">
        <f t="shared" ca="1" si="27"/>
        <v>71633800682.730606</v>
      </c>
      <c r="O88" s="94">
        <f t="shared" ca="1" si="28"/>
        <v>3814190553.2940273</v>
      </c>
      <c r="P88" s="10">
        <f t="shared" ca="1" si="29"/>
        <v>-5.3516247684428642E-3</v>
      </c>
      <c r="Q88" s="10"/>
      <c r="R88" s="10"/>
      <c r="S88" s="10"/>
      <c r="T88" s="10"/>
    </row>
    <row r="89" spans="1:20" x14ac:dyDescent="0.2">
      <c r="A89" s="100">
        <v>30445.5</v>
      </c>
      <c r="B89" s="100">
        <v>0.10465679499611724</v>
      </c>
      <c r="C89" s="10"/>
      <c r="D89" s="101">
        <f t="shared" si="17"/>
        <v>3.0445500000000001</v>
      </c>
      <c r="E89" s="101">
        <f t="shared" si="18"/>
        <v>0.10465679499611724</v>
      </c>
      <c r="F89" s="94">
        <f t="shared" si="19"/>
        <v>9.2692847025000003</v>
      </c>
      <c r="G89" s="94">
        <f t="shared" si="20"/>
        <v>28.220800740996378</v>
      </c>
      <c r="H89" s="94">
        <f t="shared" si="21"/>
        <v>85.919638896000521</v>
      </c>
      <c r="I89" s="94">
        <f t="shared" si="22"/>
        <v>0.31863284520542878</v>
      </c>
      <c r="J89" s="94">
        <f t="shared" si="23"/>
        <v>0.97009362887018824</v>
      </c>
      <c r="K89" s="94">
        <f t="shared" ca="1" si="24"/>
        <v>0.11257569740943374</v>
      </c>
      <c r="L89" s="94">
        <f t="shared" ca="1" si="25"/>
        <v>6.270901543162985E-5</v>
      </c>
      <c r="M89" s="94">
        <f t="shared" ca="1" si="26"/>
        <v>281655370536.94708</v>
      </c>
      <c r="N89" s="94">
        <f t="shared" ca="1" si="27"/>
        <v>56763289493.662567</v>
      </c>
      <c r="O89" s="94">
        <f t="shared" ca="1" si="28"/>
        <v>835659143.1112709</v>
      </c>
      <c r="P89" s="10">
        <f t="shared" ca="1" si="29"/>
        <v>-7.9189024133164976E-3</v>
      </c>
      <c r="Q89" s="10"/>
      <c r="R89" s="10"/>
      <c r="S89" s="10"/>
      <c r="T89" s="10"/>
    </row>
    <row r="90" spans="1:20" x14ac:dyDescent="0.2">
      <c r="A90" s="100">
        <v>31452</v>
      </c>
      <c r="B90" s="100">
        <v>0.13115547999768751</v>
      </c>
      <c r="C90" s="10"/>
      <c r="D90" s="101">
        <f t="shared" si="17"/>
        <v>3.1452</v>
      </c>
      <c r="E90" s="101">
        <f t="shared" si="18"/>
        <v>0.13115547999768751</v>
      </c>
      <c r="F90" s="94">
        <f t="shared" si="19"/>
        <v>9.8922830400000006</v>
      </c>
      <c r="G90" s="94">
        <f t="shared" si="20"/>
        <v>31.113208617408002</v>
      </c>
      <c r="H90" s="94">
        <f t="shared" si="21"/>
        <v>97.857263743471648</v>
      </c>
      <c r="I90" s="94">
        <f t="shared" si="22"/>
        <v>0.41251021568872676</v>
      </c>
      <c r="J90" s="94">
        <f t="shared" si="23"/>
        <v>1.2974271303841833</v>
      </c>
      <c r="K90" s="94">
        <f t="shared" ca="1" si="24"/>
        <v>0.13216733712499573</v>
      </c>
      <c r="L90" s="94">
        <f t="shared" ca="1" si="25"/>
        <v>1.0238548460844523E-6</v>
      </c>
      <c r="M90" s="94">
        <f t="shared" ca="1" si="26"/>
        <v>107608417325.75778</v>
      </c>
      <c r="N90" s="94">
        <f t="shared" ca="1" si="27"/>
        <v>43486295579.354233</v>
      </c>
      <c r="O90" s="94">
        <f t="shared" ca="1" si="28"/>
        <v>11304440.793099701</v>
      </c>
      <c r="P90" s="10">
        <f t="shared" ca="1" si="29"/>
        <v>-1.0118571273082244E-3</v>
      </c>
      <c r="Q90" s="10"/>
      <c r="R90" s="10"/>
      <c r="S90" s="10"/>
      <c r="T90" s="10"/>
    </row>
    <row r="91" spans="1:20" x14ac:dyDescent="0.2">
      <c r="A91" s="100">
        <v>31457.5</v>
      </c>
      <c r="B91" s="100">
        <v>0.13071667499752948</v>
      </c>
      <c r="C91" s="10"/>
      <c r="D91" s="101">
        <f t="shared" si="17"/>
        <v>3.14575</v>
      </c>
      <c r="E91" s="101">
        <f t="shared" si="18"/>
        <v>0.13071667499752948</v>
      </c>
      <c r="F91" s="94">
        <f t="shared" si="19"/>
        <v>9.8957430625000011</v>
      </c>
      <c r="G91" s="94">
        <f t="shared" si="20"/>
        <v>31.129533738859379</v>
      </c>
      <c r="H91" s="94">
        <f t="shared" si="21"/>
        <v>97.925730759016901</v>
      </c>
      <c r="I91" s="94">
        <f t="shared" si="22"/>
        <v>0.41120198037347838</v>
      </c>
      <c r="J91" s="94">
        <f t="shared" si="23"/>
        <v>1.2935386297598697</v>
      </c>
      <c r="K91" s="94">
        <f t="shared" ca="1" si="24"/>
        <v>0.13227611902706216</v>
      </c>
      <c r="L91" s="94">
        <f t="shared" ca="1" si="25"/>
        <v>2.4318656812451066E-6</v>
      </c>
      <c r="M91" s="94">
        <f t="shared" ca="1" si="26"/>
        <v>106870208596.49472</v>
      </c>
      <c r="N91" s="94">
        <f t="shared" ca="1" si="27"/>
        <v>43416246891.318481</v>
      </c>
      <c r="O91" s="94">
        <f t="shared" ca="1" si="28"/>
        <v>12548172.900980085</v>
      </c>
      <c r="P91" s="10">
        <f t="shared" ca="1" si="29"/>
        <v>-1.559444029532675E-3</v>
      </c>
      <c r="Q91" s="10"/>
      <c r="R91" s="10"/>
      <c r="S91" s="10"/>
      <c r="T91" s="10"/>
    </row>
    <row r="92" spans="1:20" x14ac:dyDescent="0.2">
      <c r="A92" s="100">
        <v>31457.5</v>
      </c>
      <c r="B92" s="100">
        <v>0.13071667499752948</v>
      </c>
      <c r="C92" s="10"/>
      <c r="D92" s="101">
        <f t="shared" si="17"/>
        <v>3.14575</v>
      </c>
      <c r="E92" s="101">
        <f t="shared" si="18"/>
        <v>0.13071667499752948</v>
      </c>
      <c r="F92" s="94">
        <f t="shared" si="19"/>
        <v>9.8957430625000011</v>
      </c>
      <c r="G92" s="94">
        <f t="shared" si="20"/>
        <v>31.129533738859379</v>
      </c>
      <c r="H92" s="94">
        <f t="shared" si="21"/>
        <v>97.925730759016901</v>
      </c>
      <c r="I92" s="94">
        <f t="shared" si="22"/>
        <v>0.41120198037347838</v>
      </c>
      <c r="J92" s="94">
        <f t="shared" si="23"/>
        <v>1.2935386297598697</v>
      </c>
      <c r="K92" s="94">
        <f t="shared" ca="1" si="24"/>
        <v>0.13227611902706216</v>
      </c>
      <c r="L92" s="94">
        <f t="shared" ca="1" si="25"/>
        <v>2.4318656812451066E-6</v>
      </c>
      <c r="M92" s="94">
        <f t="shared" ca="1" si="26"/>
        <v>106870208596.49472</v>
      </c>
      <c r="N92" s="94">
        <f t="shared" ca="1" si="27"/>
        <v>43416246891.318481</v>
      </c>
      <c r="O92" s="94">
        <f t="shared" ca="1" si="28"/>
        <v>12548172.900980085</v>
      </c>
      <c r="P92" s="10">
        <f t="shared" ca="1" si="29"/>
        <v>-1.559444029532675E-3</v>
      </c>
      <c r="Q92" s="10"/>
      <c r="R92" s="10"/>
      <c r="S92" s="10"/>
      <c r="T92" s="10"/>
    </row>
    <row r="93" spans="1:20" x14ac:dyDescent="0.2">
      <c r="A93" s="100">
        <v>31468</v>
      </c>
      <c r="B93" s="100">
        <v>0.13081532000069274</v>
      </c>
      <c r="C93" s="10"/>
      <c r="D93" s="101">
        <f t="shared" si="17"/>
        <v>3.1467999999999998</v>
      </c>
      <c r="E93" s="101">
        <f t="shared" si="18"/>
        <v>0.13081532000069274</v>
      </c>
      <c r="F93" s="94">
        <f t="shared" si="19"/>
        <v>9.9023502399999987</v>
      </c>
      <c r="G93" s="94">
        <f t="shared" si="20"/>
        <v>31.160715735231996</v>
      </c>
      <c r="H93" s="94">
        <f t="shared" si="21"/>
        <v>98.056540275628038</v>
      </c>
      <c r="I93" s="94">
        <f t="shared" si="22"/>
        <v>0.41164964897817991</v>
      </c>
      <c r="J93" s="94">
        <f t="shared" si="23"/>
        <v>1.2953791154045364</v>
      </c>
      <c r="K93" s="94">
        <f t="shared" ca="1" si="24"/>
        <v>0.13248384559610571</v>
      </c>
      <c r="L93" s="94">
        <f t="shared" ca="1" si="25"/>
        <v>2.7839776625482158E-6</v>
      </c>
      <c r="M93" s="94">
        <f t="shared" ca="1" si="26"/>
        <v>105467572033.78741</v>
      </c>
      <c r="N93" s="94">
        <f t="shared" ca="1" si="27"/>
        <v>43282603584.755692</v>
      </c>
      <c r="O93" s="94">
        <f t="shared" ca="1" si="28"/>
        <v>15103665.670492008</v>
      </c>
      <c r="P93" s="10">
        <f t="shared" ca="1" si="29"/>
        <v>-1.668525595412973E-3</v>
      </c>
      <c r="Q93" s="10"/>
      <c r="R93" s="10"/>
      <c r="S93" s="10"/>
      <c r="T93" s="10"/>
    </row>
    <row r="94" spans="1:20" x14ac:dyDescent="0.2">
      <c r="A94" s="100">
        <v>31471</v>
      </c>
      <c r="B94" s="100">
        <v>0.13185778999468312</v>
      </c>
      <c r="C94" s="10"/>
      <c r="D94" s="101">
        <f t="shared" si="17"/>
        <v>3.1471</v>
      </c>
      <c r="E94" s="101">
        <f t="shared" si="18"/>
        <v>0.13185778999468312</v>
      </c>
      <c r="F94" s="94">
        <f t="shared" si="19"/>
        <v>9.9042384099999996</v>
      </c>
      <c r="G94" s="94">
        <f t="shared" si="20"/>
        <v>31.169628700110998</v>
      </c>
      <c r="H94" s="94">
        <f t="shared" si="21"/>
        <v>98.093938482119327</v>
      </c>
      <c r="I94" s="94">
        <f t="shared" si="22"/>
        <v>0.41496965089226723</v>
      </c>
      <c r="J94" s="94">
        <f t="shared" si="23"/>
        <v>1.3059509883230542</v>
      </c>
      <c r="K94" s="94">
        <f t="shared" ca="1" si="24"/>
        <v>0.13254320858704541</v>
      </c>
      <c r="L94" s="94">
        <f t="shared" ca="1" si="25"/>
        <v>4.6979864675590485E-7</v>
      </c>
      <c r="M94" s="94">
        <f t="shared" ca="1" si="26"/>
        <v>105068428032.05821</v>
      </c>
      <c r="N94" s="94">
        <f t="shared" ca="1" si="27"/>
        <v>43244440564.333107</v>
      </c>
      <c r="O94" s="94">
        <f t="shared" ca="1" si="28"/>
        <v>15877497.683139795</v>
      </c>
      <c r="P94" s="10">
        <f t="shared" ca="1" si="29"/>
        <v>-6.854185923622913E-4</v>
      </c>
      <c r="Q94" s="10"/>
      <c r="R94" s="10"/>
      <c r="S94" s="10"/>
      <c r="T94" s="10"/>
    </row>
    <row r="95" spans="1:20" x14ac:dyDescent="0.2">
      <c r="A95" s="100">
        <v>31481.5</v>
      </c>
      <c r="B95" s="100">
        <v>0.12845643499895232</v>
      </c>
      <c r="C95" s="10"/>
      <c r="D95" s="101">
        <f t="shared" si="17"/>
        <v>3.1481499999999998</v>
      </c>
      <c r="E95" s="101">
        <f t="shared" si="18"/>
        <v>0.12845643499895232</v>
      </c>
      <c r="F95" s="94">
        <f t="shared" si="19"/>
        <v>9.9108484224999991</v>
      </c>
      <c r="G95" s="94">
        <f t="shared" si="20"/>
        <v>31.200837461293371</v>
      </c>
      <c r="H95" s="94">
        <f t="shared" si="21"/>
        <v>98.224916453770717</v>
      </c>
      <c r="I95" s="94">
        <f t="shared" si="22"/>
        <v>0.40440012584195173</v>
      </c>
      <c r="J95" s="94">
        <f t="shared" si="23"/>
        <v>1.2731122561693402</v>
      </c>
      <c r="K95" s="94">
        <f t="shared" ca="1" si="24"/>
        <v>0.13275102295457952</v>
      </c>
      <c r="L95" s="94">
        <f t="shared" ca="1" si="25"/>
        <v>1.8443485708618256E-5</v>
      </c>
      <c r="M95" s="94">
        <f t="shared" ca="1" si="26"/>
        <v>103677061498.65009</v>
      </c>
      <c r="N95" s="94">
        <f t="shared" ca="1" si="27"/>
        <v>43110942938.623489</v>
      </c>
      <c r="O95" s="94">
        <f t="shared" ca="1" si="28"/>
        <v>18738980.977014564</v>
      </c>
      <c r="P95" s="10">
        <f t="shared" ca="1" si="29"/>
        <v>-4.2945879556272049E-3</v>
      </c>
      <c r="Q95" s="10"/>
      <c r="R95" s="10"/>
      <c r="S95" s="10"/>
      <c r="T95" s="10"/>
    </row>
    <row r="96" spans="1:20" x14ac:dyDescent="0.2">
      <c r="A96" s="100">
        <v>32102.5</v>
      </c>
      <c r="B96" s="100">
        <v>0.14494772499165265</v>
      </c>
      <c r="C96" s="10"/>
      <c r="D96" s="101">
        <f t="shared" si="17"/>
        <v>3.2102499999999998</v>
      </c>
      <c r="E96" s="101">
        <f t="shared" si="18"/>
        <v>0.14494772499165265</v>
      </c>
      <c r="F96" s="94">
        <f t="shared" si="19"/>
        <v>10.3057050625</v>
      </c>
      <c r="G96" s="94">
        <f t="shared" si="20"/>
        <v>33.083889676890621</v>
      </c>
      <c r="H96" s="94">
        <f t="shared" si="21"/>
        <v>106.20755683523812</v>
      </c>
      <c r="I96" s="94">
        <f t="shared" si="22"/>
        <v>0.4653184341544529</v>
      </c>
      <c r="J96" s="94">
        <f t="shared" si="23"/>
        <v>1.4937885032443323</v>
      </c>
      <c r="K96" s="94">
        <f t="shared" ca="1" si="24"/>
        <v>0.14516320880343969</v>
      </c>
      <c r="L96" s="94">
        <f t="shared" ca="1" si="25"/>
        <v>4.6433273142273683E-8</v>
      </c>
      <c r="M96" s="94">
        <f t="shared" ca="1" si="26"/>
        <v>37345694469.909218</v>
      </c>
      <c r="N96" s="94">
        <f t="shared" ca="1" si="27"/>
        <v>35432895984.671173</v>
      </c>
      <c r="O96" s="94">
        <f t="shared" ca="1" si="28"/>
        <v>622648008.21011269</v>
      </c>
      <c r="P96" s="10">
        <f t="shared" ca="1" si="29"/>
        <v>-2.1548381178704279E-4</v>
      </c>
      <c r="Q96" s="10"/>
      <c r="R96" s="10"/>
      <c r="S96" s="10"/>
      <c r="T96" s="10"/>
    </row>
    <row r="97" spans="1:20" x14ac:dyDescent="0.2">
      <c r="A97" s="100">
        <v>32132.5</v>
      </c>
      <c r="B97" s="100">
        <v>0.14527242499752901</v>
      </c>
      <c r="C97" s="10"/>
      <c r="D97" s="101">
        <f t="shared" si="17"/>
        <v>3.2132499999999999</v>
      </c>
      <c r="E97" s="101">
        <f t="shared" si="18"/>
        <v>0.14527242499752901</v>
      </c>
      <c r="F97" s="94">
        <f t="shared" si="19"/>
        <v>10.324975562499999</v>
      </c>
      <c r="G97" s="94">
        <f t="shared" si="20"/>
        <v>33.176727726203119</v>
      </c>
      <c r="H97" s="94">
        <f t="shared" si="21"/>
        <v>106.60512036622217</v>
      </c>
      <c r="I97" s="94">
        <f t="shared" si="22"/>
        <v>0.46679661962331009</v>
      </c>
      <c r="J97" s="94">
        <f t="shared" si="23"/>
        <v>1.4999342380046012</v>
      </c>
      <c r="K97" s="94">
        <f t="shared" ca="1" si="24"/>
        <v>0.14576887964866797</v>
      </c>
      <c r="L97" s="94">
        <f t="shared" ca="1" si="25"/>
        <v>2.4646722063750213E-7</v>
      </c>
      <c r="M97" s="94">
        <f t="shared" ca="1" si="26"/>
        <v>34954883330.483322</v>
      </c>
      <c r="N97" s="94">
        <f t="shared" ca="1" si="27"/>
        <v>35073619191.226097</v>
      </c>
      <c r="O97" s="94">
        <f t="shared" ca="1" si="28"/>
        <v>674054438.73056388</v>
      </c>
      <c r="P97" s="10">
        <f t="shared" ca="1" si="29"/>
        <v>-4.9645465113895559E-4</v>
      </c>
      <c r="Q97" s="10"/>
      <c r="R97" s="10"/>
      <c r="S97" s="10"/>
      <c r="T97" s="10"/>
    </row>
    <row r="98" spans="1:20" x14ac:dyDescent="0.2">
      <c r="A98" s="100">
        <v>32399</v>
      </c>
      <c r="B98" s="100">
        <v>0.15132850989175495</v>
      </c>
      <c r="C98" s="10"/>
      <c r="D98" s="101">
        <f t="shared" si="17"/>
        <v>3.2399</v>
      </c>
      <c r="E98" s="101">
        <f t="shared" si="18"/>
        <v>0.15132850989175495</v>
      </c>
      <c r="F98" s="94">
        <f t="shared" si="19"/>
        <v>10.496952009999999</v>
      </c>
      <c r="G98" s="94">
        <f t="shared" si="20"/>
        <v>34.009074817199</v>
      </c>
      <c r="H98" s="94">
        <f t="shared" si="21"/>
        <v>110.18600150024302</v>
      </c>
      <c r="I98" s="94">
        <f t="shared" si="22"/>
        <v>0.49028923919829687</v>
      </c>
      <c r="J98" s="94">
        <f t="shared" si="23"/>
        <v>1.5884881060785621</v>
      </c>
      <c r="K98" s="94">
        <f t="shared" ca="1" si="24"/>
        <v>0.15117372689262765</v>
      </c>
      <c r="L98" s="94">
        <f t="shared" ca="1" si="25"/>
        <v>2.3957776818842023E-8</v>
      </c>
      <c r="M98" s="94">
        <f t="shared" ca="1" si="26"/>
        <v>17115077069.244125</v>
      </c>
      <c r="N98" s="94">
        <f t="shared" ca="1" si="27"/>
        <v>31933808140.116974</v>
      </c>
      <c r="O98" s="94">
        <f t="shared" ca="1" si="28"/>
        <v>1223978627.3873048</v>
      </c>
      <c r="P98" s="10">
        <f t="shared" ca="1" si="29"/>
        <v>1.5478299912730087E-4</v>
      </c>
      <c r="Q98" s="10"/>
      <c r="R98" s="10"/>
      <c r="S98" s="10"/>
      <c r="T98" s="10"/>
    </row>
    <row r="99" spans="1:20" x14ac:dyDescent="0.2">
      <c r="A99" s="100">
        <v>32458.5</v>
      </c>
      <c r="B99" s="100">
        <v>0.15135416499833809</v>
      </c>
      <c r="C99" s="10"/>
      <c r="D99" s="101">
        <f t="shared" si="17"/>
        <v>3.2458499999999999</v>
      </c>
      <c r="E99" s="101">
        <f t="shared" si="18"/>
        <v>0.15135416499833809</v>
      </c>
      <c r="F99" s="94">
        <f t="shared" si="19"/>
        <v>10.5355422225</v>
      </c>
      <c r="G99" s="94">
        <f t="shared" si="20"/>
        <v>34.196789722901627</v>
      </c>
      <c r="H99" s="94">
        <f t="shared" si="21"/>
        <v>110.99764992208024</v>
      </c>
      <c r="I99" s="94">
        <f t="shared" si="22"/>
        <v>0.49127291645985566</v>
      </c>
      <c r="J99" s="94">
        <f t="shared" si="23"/>
        <v>1.5945981958912225</v>
      </c>
      <c r="K99" s="94">
        <f t="shared" ca="1" si="24"/>
        <v>0.15238644477918303</v>
      </c>
      <c r="L99" s="94">
        <f t="shared" ca="1" si="25"/>
        <v>1.06560154594128E-6</v>
      </c>
      <c r="M99" s="94">
        <f t="shared" ca="1" si="26"/>
        <v>13976608302.964417</v>
      </c>
      <c r="N99" s="94">
        <f t="shared" ca="1" si="27"/>
        <v>31245957115.470551</v>
      </c>
      <c r="O99" s="94">
        <f t="shared" ca="1" si="28"/>
        <v>1369970184.7905378</v>
      </c>
      <c r="P99" s="10">
        <f t="shared" ca="1" si="29"/>
        <v>-1.0322797808449413E-3</v>
      </c>
      <c r="Q99" s="10"/>
      <c r="R99" s="10"/>
      <c r="S99" s="10"/>
      <c r="T99" s="10"/>
    </row>
    <row r="100" spans="1:20" x14ac:dyDescent="0.2">
      <c r="A100" s="100">
        <v>33180</v>
      </c>
      <c r="B100" s="100">
        <v>0.17191820000152802</v>
      </c>
      <c r="C100" s="10"/>
      <c r="D100" s="101">
        <f t="shared" si="17"/>
        <v>3.3180000000000001</v>
      </c>
      <c r="E100" s="101">
        <f t="shared" si="18"/>
        <v>0.17191820000152802</v>
      </c>
      <c r="F100" s="94">
        <f t="shared" si="19"/>
        <v>11.009124</v>
      </c>
      <c r="G100" s="94">
        <f t="shared" si="20"/>
        <v>36.528273431999999</v>
      </c>
      <c r="H100" s="94">
        <f t="shared" si="21"/>
        <v>121.200811247376</v>
      </c>
      <c r="I100" s="94">
        <f t="shared" si="22"/>
        <v>0.57042458760506998</v>
      </c>
      <c r="J100" s="94">
        <f t="shared" si="23"/>
        <v>1.8926687816736223</v>
      </c>
      <c r="K100" s="94">
        <f t="shared" ca="1" si="24"/>
        <v>0.16726643343348227</v>
      </c>
      <c r="L100" s="94">
        <f t="shared" ca="1" si="25"/>
        <v>2.1638932203588145E-5</v>
      </c>
      <c r="M100" s="94">
        <f t="shared" ca="1" si="26"/>
        <v>1337671815.3415384</v>
      </c>
      <c r="N100" s="94">
        <f t="shared" ca="1" si="27"/>
        <v>23326422845.272301</v>
      </c>
      <c r="O100" s="94">
        <f t="shared" ca="1" si="28"/>
        <v>3842163732.2325463</v>
      </c>
      <c r="P100" s="10">
        <f t="shared" ca="1" si="29"/>
        <v>4.6517665680457509E-3</v>
      </c>
      <c r="Q100" s="10"/>
      <c r="R100" s="10"/>
      <c r="S100" s="10"/>
      <c r="T100" s="10"/>
    </row>
    <row r="101" spans="1:20" x14ac:dyDescent="0.2">
      <c r="A101" s="100">
        <v>33182</v>
      </c>
      <c r="B101" s="100">
        <v>0.16851317999680759</v>
      </c>
      <c r="C101" s="10"/>
      <c r="D101" s="101">
        <f t="shared" si="17"/>
        <v>3.3182</v>
      </c>
      <c r="E101" s="101">
        <f t="shared" si="18"/>
        <v>0.16851317999680759</v>
      </c>
      <c r="F101" s="94">
        <f t="shared" si="19"/>
        <v>11.01045124</v>
      </c>
      <c r="G101" s="94">
        <f t="shared" si="20"/>
        <v>36.534879304568001</v>
      </c>
      <c r="H101" s="94">
        <f t="shared" si="21"/>
        <v>121.23003650841754</v>
      </c>
      <c r="I101" s="94">
        <f t="shared" si="22"/>
        <v>0.55916043386540693</v>
      </c>
      <c r="J101" s="94">
        <f t="shared" si="23"/>
        <v>1.8554061516521934</v>
      </c>
      <c r="K101" s="94">
        <f t="shared" ca="1" si="24"/>
        <v>0.16730812893172967</v>
      </c>
      <c r="L101" s="94">
        <f t="shared" ca="1" si="25"/>
        <v>1.4521480694454483E-6</v>
      </c>
      <c r="M101" s="94">
        <f t="shared" ca="1" si="26"/>
        <v>1369621113.2229853</v>
      </c>
      <c r="N101" s="94">
        <f t="shared" ca="1" si="27"/>
        <v>23305628320.735222</v>
      </c>
      <c r="O101" s="94">
        <f t="shared" ca="1" si="28"/>
        <v>3850872487.2089791</v>
      </c>
      <c r="P101" s="10">
        <f t="shared" ca="1" si="29"/>
        <v>1.2050510650779278E-3</v>
      </c>
      <c r="Q101" s="10"/>
      <c r="R101" s="10"/>
      <c r="S101" s="10"/>
      <c r="T101" s="10"/>
    </row>
    <row r="102" spans="1:20" x14ac:dyDescent="0.2">
      <c r="A102" s="100">
        <v>33190</v>
      </c>
      <c r="B102" s="100">
        <v>0.16849309999815887</v>
      </c>
      <c r="C102" s="10"/>
      <c r="D102" s="101">
        <f t="shared" si="17"/>
        <v>3.319</v>
      </c>
      <c r="E102" s="101">
        <f t="shared" si="18"/>
        <v>0.16849309999815887</v>
      </c>
      <c r="F102" s="94">
        <f t="shared" si="19"/>
        <v>11.015760999999999</v>
      </c>
      <c r="G102" s="94">
        <f t="shared" si="20"/>
        <v>36.561310758999994</v>
      </c>
      <c r="H102" s="94">
        <f t="shared" si="21"/>
        <v>121.34699040912099</v>
      </c>
      <c r="I102" s="94">
        <f t="shared" si="22"/>
        <v>0.55922859889388932</v>
      </c>
      <c r="J102" s="94">
        <f t="shared" si="23"/>
        <v>1.8560797197288186</v>
      </c>
      <c r="K102" s="94">
        <f t="shared" ca="1" si="24"/>
        <v>0.16747493570030739</v>
      </c>
      <c r="L102" s="94">
        <f t="shared" ca="1" si="25"/>
        <v>1.0366585374194005E-6</v>
      </c>
      <c r="M102" s="94">
        <f t="shared" ca="1" si="26"/>
        <v>1501210680.8647974</v>
      </c>
      <c r="N102" s="94">
        <f t="shared" ca="1" si="27"/>
        <v>23222518261.499928</v>
      </c>
      <c r="O102" s="94">
        <f t="shared" ca="1" si="28"/>
        <v>3885812890.8144412</v>
      </c>
      <c r="P102" s="10">
        <f t="shared" ca="1" si="29"/>
        <v>1.0181642978514815E-3</v>
      </c>
      <c r="Q102" s="10"/>
      <c r="R102" s="10"/>
      <c r="S102" s="10"/>
      <c r="T102" s="10"/>
    </row>
    <row r="103" spans="1:20" x14ac:dyDescent="0.2">
      <c r="A103" s="100">
        <v>33268</v>
      </c>
      <c r="B103" s="100">
        <v>0.16909732000203803</v>
      </c>
      <c r="C103" s="10"/>
      <c r="D103" s="101">
        <f t="shared" si="17"/>
        <v>3.3268</v>
      </c>
      <c r="E103" s="101">
        <f t="shared" si="18"/>
        <v>0.16909732000203803</v>
      </c>
      <c r="F103" s="94">
        <f t="shared" si="19"/>
        <v>11.067598240000001</v>
      </c>
      <c r="G103" s="94">
        <f t="shared" si="20"/>
        <v>36.819685824832</v>
      </c>
      <c r="H103" s="94">
        <f t="shared" si="21"/>
        <v>122.49173080205111</v>
      </c>
      <c r="I103" s="94">
        <f t="shared" si="22"/>
        <v>0.56255296418278011</v>
      </c>
      <c r="J103" s="94">
        <f t="shared" si="23"/>
        <v>1.8715012012432728</v>
      </c>
      <c r="K103" s="94">
        <f t="shared" ca="1" si="24"/>
        <v>0.16910337912700513</v>
      </c>
      <c r="L103" s="94">
        <f t="shared" ca="1" si="25"/>
        <v>3.6712995366873147E-11</v>
      </c>
      <c r="M103" s="94">
        <f t="shared" ca="1" si="26"/>
        <v>3103103594.3499799</v>
      </c>
      <c r="N103" s="94">
        <f t="shared" ca="1" si="27"/>
        <v>22417941006.15369</v>
      </c>
      <c r="O103" s="94">
        <f t="shared" ca="1" si="28"/>
        <v>4235346523.0113835</v>
      </c>
      <c r="P103" s="10">
        <f t="shared" ca="1" si="29"/>
        <v>-6.059124967094931E-6</v>
      </c>
      <c r="Q103" s="10"/>
      <c r="R103" s="10"/>
      <c r="S103" s="10"/>
      <c r="T103" s="10"/>
    </row>
    <row r="104" spans="1:20" x14ac:dyDescent="0.2">
      <c r="A104" s="100">
        <v>33268</v>
      </c>
      <c r="B104" s="100">
        <v>0.17089732000022195</v>
      </c>
      <c r="C104" s="10"/>
      <c r="D104" s="101">
        <f t="shared" si="17"/>
        <v>3.3268</v>
      </c>
      <c r="E104" s="101">
        <f t="shared" si="18"/>
        <v>0.17089732000022195</v>
      </c>
      <c r="F104" s="94">
        <f t="shared" si="19"/>
        <v>11.067598240000001</v>
      </c>
      <c r="G104" s="94">
        <f t="shared" si="20"/>
        <v>36.819685824832</v>
      </c>
      <c r="H104" s="94">
        <f t="shared" si="21"/>
        <v>122.49173080205111</v>
      </c>
      <c r="I104" s="94">
        <f t="shared" si="22"/>
        <v>0.56854120417673837</v>
      </c>
      <c r="J104" s="94">
        <f t="shared" si="23"/>
        <v>1.8914228780551732</v>
      </c>
      <c r="K104" s="94">
        <f t="shared" ca="1" si="24"/>
        <v>0.16910337912700513</v>
      </c>
      <c r="L104" s="94">
        <f t="shared" ca="1" si="25"/>
        <v>3.2182238565979482E-6</v>
      </c>
      <c r="M104" s="94">
        <f t="shared" ca="1" si="26"/>
        <v>3103103594.3499799</v>
      </c>
      <c r="N104" s="94">
        <f t="shared" ca="1" si="27"/>
        <v>22417941006.15369</v>
      </c>
      <c r="O104" s="94">
        <f t="shared" ca="1" si="28"/>
        <v>4235346523.0113835</v>
      </c>
      <c r="P104" s="10">
        <f t="shared" ca="1" si="29"/>
        <v>1.793940873216826E-3</v>
      </c>
      <c r="Q104" s="10"/>
      <c r="R104" s="10"/>
      <c r="S104" s="10"/>
      <c r="T104" s="10"/>
    </row>
    <row r="105" spans="1:20" x14ac:dyDescent="0.2">
      <c r="A105" s="100">
        <v>33276.5</v>
      </c>
      <c r="B105" s="100">
        <v>0.17030098499526503</v>
      </c>
      <c r="C105" s="10"/>
      <c r="D105" s="101">
        <f t="shared" si="17"/>
        <v>3.3276500000000002</v>
      </c>
      <c r="E105" s="101">
        <f t="shared" si="18"/>
        <v>0.17030098499526503</v>
      </c>
      <c r="F105" s="94">
        <f t="shared" si="19"/>
        <v>11.073254522500001</v>
      </c>
      <c r="G105" s="94">
        <f t="shared" si="20"/>
        <v>36.847915411797132</v>
      </c>
      <c r="H105" s="94">
        <f t="shared" si="21"/>
        <v>122.61696572006673</v>
      </c>
      <c r="I105" s="94">
        <f t="shared" si="22"/>
        <v>0.56670207271949369</v>
      </c>
      <c r="J105" s="94">
        <f t="shared" si="23"/>
        <v>1.8857861522850232</v>
      </c>
      <c r="K105" s="94">
        <f t="shared" ca="1" si="24"/>
        <v>0.16928106540869517</v>
      </c>
      <c r="L105" s="94">
        <f t="shared" ca="1" si="25"/>
        <v>1.0402359630688264E-6</v>
      </c>
      <c r="M105" s="94">
        <f t="shared" ca="1" si="26"/>
        <v>3312728703.0714302</v>
      </c>
      <c r="N105" s="94">
        <f t="shared" ca="1" si="27"/>
        <v>22330897307.59967</v>
      </c>
      <c r="O105" s="94">
        <f t="shared" ca="1" si="28"/>
        <v>4274411698.6762028</v>
      </c>
      <c r="P105" s="10">
        <f t="shared" ca="1" si="29"/>
        <v>1.0199195865698563E-3</v>
      </c>
      <c r="Q105" s="10"/>
      <c r="R105" s="10"/>
      <c r="S105" s="10"/>
      <c r="T105" s="10"/>
    </row>
    <row r="106" spans="1:20" x14ac:dyDescent="0.2">
      <c r="A106" s="100">
        <v>33284</v>
      </c>
      <c r="B106" s="100">
        <v>0.1713571599975694</v>
      </c>
      <c r="C106" s="10"/>
      <c r="D106" s="101">
        <f t="shared" si="17"/>
        <v>3.3283999999999998</v>
      </c>
      <c r="E106" s="101">
        <f t="shared" si="18"/>
        <v>0.1713571599975694</v>
      </c>
      <c r="F106" s="94">
        <f t="shared" si="19"/>
        <v>11.078246559999998</v>
      </c>
      <c r="G106" s="94">
        <f t="shared" si="20"/>
        <v>36.872835850303993</v>
      </c>
      <c r="H106" s="94">
        <f t="shared" si="21"/>
        <v>122.7275468441518</v>
      </c>
      <c r="I106" s="94">
        <f t="shared" si="22"/>
        <v>0.5703451713359099</v>
      </c>
      <c r="J106" s="94">
        <f t="shared" si="23"/>
        <v>1.8983368682744424</v>
      </c>
      <c r="K106" s="94">
        <f t="shared" ca="1" si="24"/>
        <v>0.16943788458533321</v>
      </c>
      <c r="L106" s="94">
        <f t="shared" ca="1" si="25"/>
        <v>3.6836181080143884E-6</v>
      </c>
      <c r="M106" s="94">
        <f t="shared" ca="1" si="26"/>
        <v>3503431446.0991926</v>
      </c>
      <c r="N106" s="94">
        <f t="shared" ca="1" si="27"/>
        <v>22254198396.971169</v>
      </c>
      <c r="O106" s="94">
        <f t="shared" ca="1" si="28"/>
        <v>4309040637.6439152</v>
      </c>
      <c r="P106" s="10">
        <f t="shared" ca="1" si="29"/>
        <v>1.9192754122361877E-3</v>
      </c>
      <c r="Q106" s="10"/>
      <c r="R106" s="10"/>
      <c r="S106" s="10"/>
      <c r="T106" s="10"/>
    </row>
    <row r="107" spans="1:20" x14ac:dyDescent="0.2">
      <c r="A107" s="100">
        <v>33284</v>
      </c>
      <c r="B107" s="100">
        <v>0.1713571599975694</v>
      </c>
      <c r="C107" s="10"/>
      <c r="D107" s="101">
        <f t="shared" si="17"/>
        <v>3.3283999999999998</v>
      </c>
      <c r="E107" s="101">
        <f t="shared" si="18"/>
        <v>0.1713571599975694</v>
      </c>
      <c r="F107" s="94">
        <f t="shared" si="19"/>
        <v>11.078246559999998</v>
      </c>
      <c r="G107" s="94">
        <f t="shared" si="20"/>
        <v>36.872835850303993</v>
      </c>
      <c r="H107" s="94">
        <f t="shared" si="21"/>
        <v>122.7275468441518</v>
      </c>
      <c r="I107" s="94">
        <f t="shared" si="22"/>
        <v>0.5703451713359099</v>
      </c>
      <c r="J107" s="94">
        <f t="shared" si="23"/>
        <v>1.8983368682744424</v>
      </c>
      <c r="K107" s="94">
        <f t="shared" ca="1" si="24"/>
        <v>0.16943788458533321</v>
      </c>
      <c r="L107" s="94">
        <f t="shared" ca="1" si="25"/>
        <v>3.6836181080143884E-6</v>
      </c>
      <c r="M107" s="94">
        <f t="shared" ca="1" si="26"/>
        <v>3503431446.0991926</v>
      </c>
      <c r="N107" s="94">
        <f t="shared" ca="1" si="27"/>
        <v>22254198396.971169</v>
      </c>
      <c r="O107" s="94">
        <f t="shared" ca="1" si="28"/>
        <v>4309040637.6439152</v>
      </c>
      <c r="P107" s="10">
        <f t="shared" ca="1" si="29"/>
        <v>1.9192754122361877E-3</v>
      </c>
      <c r="Q107" s="10"/>
      <c r="R107" s="10"/>
      <c r="S107" s="10"/>
      <c r="T107" s="10"/>
    </row>
    <row r="108" spans="1:20" x14ac:dyDescent="0.2">
      <c r="A108" s="100">
        <v>33358</v>
      </c>
      <c r="B108" s="100">
        <v>0.17177142000582535</v>
      </c>
      <c r="C108" s="10"/>
      <c r="D108" s="101">
        <f t="shared" si="17"/>
        <v>3.3357999999999999</v>
      </c>
      <c r="E108" s="101">
        <f t="shared" si="18"/>
        <v>0.17177142000582535</v>
      </c>
      <c r="F108" s="94">
        <f t="shared" si="19"/>
        <v>11.12756164</v>
      </c>
      <c r="G108" s="94">
        <f t="shared" si="20"/>
        <v>37.119320118711997</v>
      </c>
      <c r="H108" s="94">
        <f t="shared" si="21"/>
        <v>123.82262805199949</v>
      </c>
      <c r="I108" s="94">
        <f t="shared" si="22"/>
        <v>0.5729951028554322</v>
      </c>
      <c r="J108" s="94">
        <f t="shared" si="23"/>
        <v>1.9113970641051508</v>
      </c>
      <c r="K108" s="94">
        <f t="shared" ca="1" si="24"/>
        <v>0.17098703489781297</v>
      </c>
      <c r="L108" s="94">
        <f t="shared" ca="1" si="25"/>
        <v>6.1525999767158575E-7</v>
      </c>
      <c r="M108" s="94">
        <f t="shared" ca="1" si="26"/>
        <v>5674318722.4885187</v>
      </c>
      <c r="N108" s="94">
        <f t="shared" ca="1" si="27"/>
        <v>21502718092.555691</v>
      </c>
      <c r="O108" s="94">
        <f t="shared" ca="1" si="28"/>
        <v>4658763489.1597052</v>
      </c>
      <c r="P108" s="10">
        <f t="shared" ca="1" si="29"/>
        <v>7.8438510801237538E-4</v>
      </c>
      <c r="Q108" s="10"/>
      <c r="R108" s="10"/>
      <c r="S108" s="10"/>
      <c r="T108" s="10"/>
    </row>
    <row r="109" spans="1:20" x14ac:dyDescent="0.2">
      <c r="A109" s="100">
        <v>33365.5</v>
      </c>
      <c r="B109" s="100">
        <v>0.17522759499843232</v>
      </c>
      <c r="C109" s="10"/>
      <c r="D109" s="101">
        <f t="shared" si="17"/>
        <v>3.3365499999999999</v>
      </c>
      <c r="E109" s="101">
        <f t="shared" si="18"/>
        <v>0.17522759499843232</v>
      </c>
      <c r="F109" s="94">
        <f t="shared" si="19"/>
        <v>11.1325659025</v>
      </c>
      <c r="G109" s="94">
        <f t="shared" si="20"/>
        <v>37.144362761986372</v>
      </c>
      <c r="H109" s="94">
        <f t="shared" si="21"/>
        <v>123.93402357350563</v>
      </c>
      <c r="I109" s="94">
        <f t="shared" si="22"/>
        <v>0.58465563209201932</v>
      </c>
      <c r="J109" s="94">
        <f t="shared" si="23"/>
        <v>1.9507327492566271</v>
      </c>
      <c r="K109" s="94">
        <f t="shared" ca="1" si="24"/>
        <v>0.17114423267640724</v>
      </c>
      <c r="L109" s="94">
        <f t="shared" ca="1" si="25"/>
        <v>1.6673847852934054E-5</v>
      </c>
      <c r="M109" s="94">
        <f t="shared" ca="1" si="26"/>
        <v>5923744311.9586811</v>
      </c>
      <c r="N109" s="94">
        <f t="shared" ca="1" si="27"/>
        <v>21427093696.633526</v>
      </c>
      <c r="O109" s="94">
        <f t="shared" ca="1" si="28"/>
        <v>4695026934.7766685</v>
      </c>
      <c r="P109" s="10">
        <f t="shared" ca="1" si="29"/>
        <v>4.0833623220250803E-3</v>
      </c>
      <c r="Q109" s="10"/>
      <c r="R109" s="10"/>
      <c r="S109" s="10"/>
      <c r="T109" s="10"/>
    </row>
    <row r="110" spans="1:20" x14ac:dyDescent="0.2">
      <c r="A110" s="100">
        <v>33366</v>
      </c>
      <c r="B110" s="100">
        <v>0.17095133999828249</v>
      </c>
      <c r="C110" s="10"/>
      <c r="D110" s="101">
        <f t="shared" si="17"/>
        <v>3.3365999999999998</v>
      </c>
      <c r="E110" s="101">
        <f t="shared" si="18"/>
        <v>0.17095133999828249</v>
      </c>
      <c r="F110" s="94">
        <f t="shared" si="19"/>
        <v>11.132899559999998</v>
      </c>
      <c r="G110" s="94">
        <f t="shared" si="20"/>
        <v>37.146032671895995</v>
      </c>
      <c r="H110" s="94">
        <f t="shared" si="21"/>
        <v>123.94145261304816</v>
      </c>
      <c r="I110" s="94">
        <f t="shared" si="22"/>
        <v>0.57039624103826936</v>
      </c>
      <c r="J110" s="94">
        <f t="shared" si="23"/>
        <v>1.9031840978482895</v>
      </c>
      <c r="K110" s="94">
        <f t="shared" ca="1" si="24"/>
        <v>0.1711547137670929</v>
      </c>
      <c r="L110" s="94">
        <f t="shared" ca="1" si="25"/>
        <v>4.136088984015047E-8</v>
      </c>
      <c r="M110" s="94">
        <f t="shared" ca="1" si="26"/>
        <v>5940565602.8655472</v>
      </c>
      <c r="N110" s="94">
        <f t="shared" ca="1" si="27"/>
        <v>21422055621.242466</v>
      </c>
      <c r="O110" s="94">
        <f t="shared" ca="1" si="28"/>
        <v>4697449870.2554226</v>
      </c>
      <c r="P110" s="10">
        <f t="shared" ca="1" si="29"/>
        <v>-2.0337376881041092E-4</v>
      </c>
      <c r="Q110" s="10"/>
      <c r="R110" s="10"/>
      <c r="S110" s="10"/>
      <c r="T110" s="10"/>
    </row>
    <row r="111" spans="1:20" x14ac:dyDescent="0.2">
      <c r="A111" s="100">
        <v>33366.5</v>
      </c>
      <c r="B111" s="100">
        <v>0.1753750849966309</v>
      </c>
      <c r="C111" s="10"/>
      <c r="D111" s="101">
        <f t="shared" si="17"/>
        <v>3.3366500000000001</v>
      </c>
      <c r="E111" s="101">
        <f t="shared" si="18"/>
        <v>0.1753750849966309</v>
      </c>
      <c r="F111" s="94">
        <f t="shared" si="19"/>
        <v>11.133233222500001</v>
      </c>
      <c r="G111" s="94">
        <f t="shared" si="20"/>
        <v>37.147702631854628</v>
      </c>
      <c r="H111" s="94">
        <f t="shared" si="21"/>
        <v>123.94888198657776</v>
      </c>
      <c r="I111" s="94">
        <f t="shared" si="22"/>
        <v>0.58516527735400847</v>
      </c>
      <c r="J111" s="94">
        <f t="shared" si="23"/>
        <v>1.9524917226832523</v>
      </c>
      <c r="K111" s="94">
        <f t="shared" ca="1" si="24"/>
        <v>0.17116519501262611</v>
      </c>
      <c r="L111" s="94">
        <f t="shared" ca="1" si="25"/>
        <v>1.7723173677423842E-5</v>
      </c>
      <c r="M111" s="94">
        <f t="shared" ca="1" si="26"/>
        <v>5957411015.0983572</v>
      </c>
      <c r="N111" s="94">
        <f t="shared" ca="1" si="27"/>
        <v>21417017990.022987</v>
      </c>
      <c r="O111" s="94">
        <f t="shared" ca="1" si="28"/>
        <v>4699873477.4937296</v>
      </c>
      <c r="P111" s="10">
        <f t="shared" ca="1" si="29"/>
        <v>4.2098899840047888E-3</v>
      </c>
      <c r="Q111" s="10"/>
      <c r="R111" s="10"/>
      <c r="S111" s="10"/>
      <c r="T111" s="10"/>
    </row>
    <row r="112" spans="1:20" x14ac:dyDescent="0.2">
      <c r="A112" s="100">
        <v>33367</v>
      </c>
      <c r="B112" s="100">
        <v>0.17309882999688853</v>
      </c>
      <c r="C112" s="10"/>
      <c r="D112" s="101">
        <f t="shared" si="17"/>
        <v>3.3367</v>
      </c>
      <c r="E112" s="101">
        <f t="shared" si="18"/>
        <v>0.17309882999688853</v>
      </c>
      <c r="F112" s="94">
        <f t="shared" si="19"/>
        <v>11.133566890000001</v>
      </c>
      <c r="G112" s="94">
        <f t="shared" si="20"/>
        <v>37.149372641863003</v>
      </c>
      <c r="H112" s="94">
        <f t="shared" si="21"/>
        <v>123.95631169410429</v>
      </c>
      <c r="I112" s="94">
        <f t="shared" si="22"/>
        <v>0.57757886605061792</v>
      </c>
      <c r="J112" s="94">
        <f t="shared" si="23"/>
        <v>1.9272074023510968</v>
      </c>
      <c r="K112" s="94">
        <f t="shared" ca="1" si="24"/>
        <v>0.17117567641300666</v>
      </c>
      <c r="L112" s="94">
        <f t="shared" ca="1" si="25"/>
        <v>3.6985197071976821E-6</v>
      </c>
      <c r="M112" s="94">
        <f t="shared" ca="1" si="26"/>
        <v>5974280549.8111115</v>
      </c>
      <c r="N112" s="94">
        <f t="shared" ca="1" si="27"/>
        <v>21411980803.027519</v>
      </c>
      <c r="O112" s="94">
        <f t="shared" ca="1" si="28"/>
        <v>4702297756.5276718</v>
      </c>
      <c r="P112" s="10">
        <f t="shared" ca="1" si="29"/>
        <v>1.9231535838818703E-3</v>
      </c>
      <c r="Q112" s="10"/>
      <c r="R112" s="10"/>
      <c r="S112" s="10"/>
      <c r="T112" s="10"/>
    </row>
    <row r="113" spans="1:20" x14ac:dyDescent="0.2">
      <c r="A113" s="100">
        <v>33422.5</v>
      </c>
      <c r="B113" s="100">
        <v>0.17543452499376144</v>
      </c>
      <c r="C113" s="10"/>
      <c r="D113" s="101">
        <f t="shared" si="17"/>
        <v>3.3422499999999999</v>
      </c>
      <c r="E113" s="101">
        <f t="shared" si="18"/>
        <v>0.17543452499376144</v>
      </c>
      <c r="F113" s="94">
        <f t="shared" si="19"/>
        <v>11.170635062499999</v>
      </c>
      <c r="G113" s="94">
        <f t="shared" si="20"/>
        <v>37.335055037640622</v>
      </c>
      <c r="H113" s="94">
        <f t="shared" si="21"/>
        <v>124.78308769955436</v>
      </c>
      <c r="I113" s="94">
        <f t="shared" si="22"/>
        <v>0.58634604116039912</v>
      </c>
      <c r="J113" s="94">
        <f t="shared" si="23"/>
        <v>1.9597150560683438</v>
      </c>
      <c r="K113" s="94">
        <f t="shared" ca="1" si="24"/>
        <v>0.17234007438684557</v>
      </c>
      <c r="L113" s="94">
        <f t="shared" ca="1" si="25"/>
        <v>9.5756245586420414E-6</v>
      </c>
      <c r="M113" s="94">
        <f t="shared" ca="1" si="26"/>
        <v>7997014657.5946083</v>
      </c>
      <c r="N113" s="94">
        <f t="shared" ca="1" si="27"/>
        <v>20855626594.096592</v>
      </c>
      <c r="O113" s="94">
        <f t="shared" ca="1" si="28"/>
        <v>4975577079.2591715</v>
      </c>
      <c r="P113" s="10">
        <f t="shared" ca="1" si="29"/>
        <v>3.0944506069158773E-3</v>
      </c>
      <c r="Q113" s="10"/>
      <c r="R113" s="10"/>
      <c r="S113" s="10"/>
      <c r="T113" s="10"/>
    </row>
    <row r="114" spans="1:20" x14ac:dyDescent="0.2">
      <c r="A114" s="100">
        <v>33423</v>
      </c>
      <c r="B114" s="100">
        <v>0.17765826999675483</v>
      </c>
      <c r="C114" s="10"/>
      <c r="D114" s="101">
        <f t="shared" si="17"/>
        <v>3.3422999999999998</v>
      </c>
      <c r="E114" s="101">
        <f t="shared" si="18"/>
        <v>0.17765826999675483</v>
      </c>
      <c r="F114" s="94">
        <f t="shared" si="19"/>
        <v>11.170969289999999</v>
      </c>
      <c r="G114" s="94">
        <f t="shared" si="20"/>
        <v>37.336730657966996</v>
      </c>
      <c r="H114" s="94">
        <f t="shared" si="21"/>
        <v>124.79055487812307</v>
      </c>
      <c r="I114" s="94">
        <f t="shared" si="22"/>
        <v>0.59378723581015358</v>
      </c>
      <c r="J114" s="94">
        <f t="shared" si="23"/>
        <v>1.9846150782482761</v>
      </c>
      <c r="K114" s="94">
        <f t="shared" ca="1" si="24"/>
        <v>0.17235057313013774</v>
      </c>
      <c r="L114" s="94">
        <f t="shared" ca="1" si="25"/>
        <v>2.8171646027896816E-5</v>
      </c>
      <c r="M114" s="94">
        <f t="shared" ca="1" si="26"/>
        <v>8016593219.7986078</v>
      </c>
      <c r="N114" s="94">
        <f t="shared" ca="1" si="27"/>
        <v>20850639491.396313</v>
      </c>
      <c r="O114" s="94">
        <f t="shared" ca="1" si="28"/>
        <v>4978076828.3170872</v>
      </c>
      <c r="P114" s="10">
        <f t="shared" ca="1" si="29"/>
        <v>5.3076968666170843E-3</v>
      </c>
      <c r="Q114" s="10"/>
      <c r="R114" s="10"/>
      <c r="S114" s="10"/>
      <c r="T114" s="10"/>
    </row>
    <row r="115" spans="1:20" x14ac:dyDescent="0.2">
      <c r="A115" s="100">
        <v>33430</v>
      </c>
      <c r="B115" s="100">
        <v>0.17419069999596104</v>
      </c>
      <c r="C115" s="10"/>
      <c r="D115" s="101">
        <f t="shared" si="17"/>
        <v>3.343</v>
      </c>
      <c r="E115" s="101">
        <f t="shared" si="18"/>
        <v>0.17419069999596104</v>
      </c>
      <c r="F115" s="94">
        <f t="shared" si="19"/>
        <v>11.175649</v>
      </c>
      <c r="G115" s="94">
        <f t="shared" si="20"/>
        <v>37.360194606999997</v>
      </c>
      <c r="H115" s="94">
        <f t="shared" si="21"/>
        <v>124.89513057120099</v>
      </c>
      <c r="I115" s="94">
        <f t="shared" si="22"/>
        <v>0.58231951008649774</v>
      </c>
      <c r="J115" s="94">
        <f t="shared" si="23"/>
        <v>1.9466941222191618</v>
      </c>
      <c r="K115" s="94">
        <f t="shared" ca="1" si="24"/>
        <v>0.17249757179520878</v>
      </c>
      <c r="L115" s="94">
        <f t="shared" ca="1" si="25"/>
        <v>2.8666831041825993E-6</v>
      </c>
      <c r="M115" s="94">
        <f t="shared" ca="1" si="26"/>
        <v>8293240187.2395802</v>
      </c>
      <c r="N115" s="94">
        <f t="shared" ca="1" si="27"/>
        <v>20780867342.346409</v>
      </c>
      <c r="O115" s="94">
        <f t="shared" ca="1" si="28"/>
        <v>5013144299.5187311</v>
      </c>
      <c r="P115" s="10">
        <f t="shared" ca="1" si="29"/>
        <v>1.6931282007522641E-3</v>
      </c>
      <c r="Q115" s="10"/>
      <c r="R115" s="10"/>
      <c r="S115" s="10"/>
      <c r="T115" s="10"/>
    </row>
    <row r="116" spans="1:20" x14ac:dyDescent="0.2">
      <c r="A116" s="100">
        <v>34314.5</v>
      </c>
      <c r="B116" s="100">
        <v>0.19569560499803629</v>
      </c>
      <c r="C116" s="10"/>
      <c r="D116" s="101">
        <f t="shared" si="17"/>
        <v>3.4314499999999999</v>
      </c>
      <c r="E116" s="101">
        <f t="shared" si="18"/>
        <v>0.19569560499803629</v>
      </c>
      <c r="F116" s="94">
        <f t="shared" si="19"/>
        <v>11.774849102499999</v>
      </c>
      <c r="G116" s="94">
        <f t="shared" si="20"/>
        <v>40.404805952773621</v>
      </c>
      <c r="H116" s="94">
        <f t="shared" si="21"/>
        <v>138.64707138664505</v>
      </c>
      <c r="I116" s="94">
        <f t="shared" si="22"/>
        <v>0.67151968377051163</v>
      </c>
      <c r="J116" s="94">
        <f t="shared" si="23"/>
        <v>2.3042862188743221</v>
      </c>
      <c r="K116" s="94">
        <f t="shared" ca="1" si="24"/>
        <v>0.19131610734071566</v>
      </c>
      <c r="L116" s="94">
        <f t="shared" ca="1" si="25"/>
        <v>1.917999973047684E-5</v>
      </c>
      <c r="M116" s="94">
        <f t="shared" ca="1" si="26"/>
        <v>82598547415.711151</v>
      </c>
      <c r="N116" s="94">
        <f t="shared" ca="1" si="27"/>
        <v>12724761470.90468</v>
      </c>
      <c r="O116" s="94">
        <f t="shared" ca="1" si="28"/>
        <v>10544598346.88385</v>
      </c>
      <c r="P116" s="10">
        <f t="shared" ca="1" si="29"/>
        <v>4.3794976573206246E-3</v>
      </c>
      <c r="Q116" s="10"/>
      <c r="R116" s="10"/>
      <c r="S116" s="10"/>
      <c r="T116" s="10"/>
    </row>
    <row r="117" spans="1:20" x14ac:dyDescent="0.2">
      <c r="A117" s="100">
        <v>34318</v>
      </c>
      <c r="B117" s="100">
        <v>0.19466182000178378</v>
      </c>
      <c r="C117" s="10"/>
      <c r="D117" s="101">
        <f t="shared" si="17"/>
        <v>3.4318</v>
      </c>
      <c r="E117" s="101">
        <f t="shared" si="18"/>
        <v>0.19466182000178378</v>
      </c>
      <c r="F117" s="94">
        <f t="shared" si="19"/>
        <v>11.77725124</v>
      </c>
      <c r="G117" s="94">
        <f t="shared" si="20"/>
        <v>40.417170805432001</v>
      </c>
      <c r="H117" s="94">
        <f t="shared" si="21"/>
        <v>138.70364677008155</v>
      </c>
      <c r="I117" s="94">
        <f t="shared" si="22"/>
        <v>0.66804043388212153</v>
      </c>
      <c r="J117" s="94">
        <f t="shared" si="23"/>
        <v>2.2925811609966646</v>
      </c>
      <c r="K117" s="94">
        <f t="shared" ca="1" si="24"/>
        <v>0.19139153553021082</v>
      </c>
      <c r="L117" s="94">
        <f t="shared" ca="1" si="25"/>
        <v>1.0694760525011231E-5</v>
      </c>
      <c r="M117" s="94">
        <f t="shared" ca="1" si="26"/>
        <v>83052021900.200668</v>
      </c>
      <c r="N117" s="94">
        <f t="shared" ca="1" si="27"/>
        <v>12696078775.743816</v>
      </c>
      <c r="O117" s="94">
        <f t="shared" ca="1" si="28"/>
        <v>10570960539.896151</v>
      </c>
      <c r="P117" s="10">
        <f t="shared" ca="1" si="29"/>
        <v>3.2702844715729595E-3</v>
      </c>
      <c r="Q117" s="10"/>
      <c r="R117" s="10"/>
      <c r="S117" s="10"/>
      <c r="T117" s="10"/>
    </row>
    <row r="118" spans="1:20" x14ac:dyDescent="0.2">
      <c r="A118" s="100">
        <v>34347.5</v>
      </c>
      <c r="B118" s="100">
        <v>0.19296277499961434</v>
      </c>
      <c r="C118" s="10"/>
      <c r="D118" s="101">
        <f t="shared" si="17"/>
        <v>3.4347500000000002</v>
      </c>
      <c r="E118" s="101">
        <f t="shared" si="18"/>
        <v>0.19296277499961434</v>
      </c>
      <c r="F118" s="94">
        <f t="shared" si="19"/>
        <v>11.797507562500002</v>
      </c>
      <c r="G118" s="94">
        <f t="shared" si="20"/>
        <v>40.521489100296883</v>
      </c>
      <c r="H118" s="94">
        <f t="shared" si="21"/>
        <v>139.18118468724472</v>
      </c>
      <c r="I118" s="94">
        <f t="shared" si="22"/>
        <v>0.66277889142992541</v>
      </c>
      <c r="J118" s="94">
        <f t="shared" si="23"/>
        <v>2.2764797973389364</v>
      </c>
      <c r="K118" s="94">
        <f t="shared" ca="1" si="24"/>
        <v>0.19202758890103688</v>
      </c>
      <c r="L118" s="94">
        <f t="shared" ca="1" si="25"/>
        <v>8.7457303897252372E-7</v>
      </c>
      <c r="M118" s="94">
        <f t="shared" ca="1" si="26"/>
        <v>86925513644.25177</v>
      </c>
      <c r="N118" s="94">
        <f t="shared" ca="1" si="27"/>
        <v>12455390536.42313</v>
      </c>
      <c r="O118" s="94">
        <f t="shared" ca="1" si="28"/>
        <v>10794601807.3867</v>
      </c>
      <c r="P118" s="10">
        <f t="shared" ca="1" si="29"/>
        <v>9.3518609857745627E-4</v>
      </c>
      <c r="Q118" s="10"/>
      <c r="R118" s="10"/>
      <c r="S118" s="10"/>
      <c r="T118" s="10"/>
    </row>
    <row r="119" spans="1:20" x14ac:dyDescent="0.2">
      <c r="A119" s="100">
        <v>35195</v>
      </c>
      <c r="B119" s="100">
        <v>0.21743055000115419</v>
      </c>
      <c r="C119" s="10"/>
      <c r="D119" s="101">
        <f t="shared" si="17"/>
        <v>3.5194999999999999</v>
      </c>
      <c r="E119" s="101">
        <f t="shared" si="18"/>
        <v>0.21743055000115419</v>
      </c>
      <c r="F119" s="94">
        <f t="shared" si="19"/>
        <v>12.386880249999999</v>
      </c>
      <c r="G119" s="94">
        <f t="shared" si="20"/>
        <v>43.595625039874996</v>
      </c>
      <c r="H119" s="94">
        <f t="shared" si="21"/>
        <v>153.43480232784003</v>
      </c>
      <c r="I119" s="94">
        <f t="shared" si="22"/>
        <v>0.76524682072906214</v>
      </c>
      <c r="J119" s="94">
        <f t="shared" si="23"/>
        <v>2.6932861855559342</v>
      </c>
      <c r="K119" s="94">
        <f t="shared" ca="1" si="24"/>
        <v>0.21053083062646252</v>
      </c>
      <c r="L119" s="94">
        <f t="shared" ca="1" si="25"/>
        <v>4.7606127449495542E-5</v>
      </c>
      <c r="M119" s="94">
        <f t="shared" ca="1" si="26"/>
        <v>238456900385.8107</v>
      </c>
      <c r="N119" s="94">
        <f t="shared" ca="1" si="27"/>
        <v>6403292337.4899282</v>
      </c>
      <c r="O119" s="94">
        <f t="shared" ca="1" si="28"/>
        <v>18356255913.844082</v>
      </c>
      <c r="P119" s="10">
        <f t="shared" ca="1" si="29"/>
        <v>6.8997193746916652E-3</v>
      </c>
      <c r="Q119" s="10"/>
      <c r="R119" s="10"/>
      <c r="S119" s="10"/>
      <c r="T119" s="10"/>
    </row>
    <row r="120" spans="1:20" x14ac:dyDescent="0.2">
      <c r="A120" s="102">
        <v>35334</v>
      </c>
      <c r="B120" s="102">
        <v>0.2187116600034642</v>
      </c>
      <c r="C120" s="10"/>
      <c r="D120" s="101">
        <f t="shared" si="17"/>
        <v>3.5333999999999999</v>
      </c>
      <c r="E120" s="101">
        <f t="shared" si="18"/>
        <v>0.2187116600034642</v>
      </c>
      <c r="F120" s="94">
        <f t="shared" si="19"/>
        <v>12.484915559999999</v>
      </c>
      <c r="G120" s="94">
        <f t="shared" si="20"/>
        <v>44.114200639703995</v>
      </c>
      <c r="H120" s="94">
        <f t="shared" si="21"/>
        <v>155.8731165403301</v>
      </c>
      <c r="I120" s="94">
        <f t="shared" si="22"/>
        <v>0.77279577945624034</v>
      </c>
      <c r="J120" s="94">
        <f t="shared" si="23"/>
        <v>2.7305966071306793</v>
      </c>
      <c r="K120" s="94">
        <f t="shared" ca="1" si="24"/>
        <v>0.21360804703875638</v>
      </c>
      <c r="L120" s="94">
        <f t="shared" ca="1" si="25"/>
        <v>2.6046865293533753E-5</v>
      </c>
      <c r="M120" s="94">
        <f t="shared" ca="1" si="26"/>
        <v>270960013212.86771</v>
      </c>
      <c r="N120" s="94">
        <f t="shared" ca="1" si="27"/>
        <v>5580346050.7389069</v>
      </c>
      <c r="O120" s="94">
        <f t="shared" ca="1" si="28"/>
        <v>19813252597.76725</v>
      </c>
      <c r="P120" s="10">
        <f t="shared" ca="1" si="29"/>
        <v>5.103612964707821E-3</v>
      </c>
      <c r="Q120" s="10"/>
      <c r="R120" s="10"/>
      <c r="S120" s="10"/>
      <c r="T120" s="10"/>
    </row>
    <row r="121" spans="1:20" x14ac:dyDescent="0.2">
      <c r="A121" s="102">
        <v>35334</v>
      </c>
      <c r="B121" s="102">
        <v>0.2187116600034642</v>
      </c>
      <c r="C121" s="10"/>
      <c r="D121" s="101">
        <f t="shared" si="17"/>
        <v>3.5333999999999999</v>
      </c>
      <c r="E121" s="101">
        <f t="shared" si="18"/>
        <v>0.2187116600034642</v>
      </c>
      <c r="F121" s="94">
        <f t="shared" si="19"/>
        <v>12.484915559999999</v>
      </c>
      <c r="G121" s="94">
        <f t="shared" si="20"/>
        <v>44.114200639703995</v>
      </c>
      <c r="H121" s="94">
        <f t="shared" si="21"/>
        <v>155.8731165403301</v>
      </c>
      <c r="I121" s="94">
        <f t="shared" si="22"/>
        <v>0.77279577945624034</v>
      </c>
      <c r="J121" s="94">
        <f t="shared" si="23"/>
        <v>2.7305966071306793</v>
      </c>
      <c r="K121" s="94">
        <f t="shared" ca="1" si="24"/>
        <v>0.21360804703875638</v>
      </c>
      <c r="L121" s="94">
        <f t="shared" ca="1" si="25"/>
        <v>2.6046865293533753E-5</v>
      </c>
      <c r="M121" s="94">
        <f t="shared" ca="1" si="26"/>
        <v>270960013212.86771</v>
      </c>
      <c r="N121" s="94">
        <f t="shared" ca="1" si="27"/>
        <v>5580346050.7389069</v>
      </c>
      <c r="O121" s="94">
        <f t="shared" ca="1" si="28"/>
        <v>19813252597.76725</v>
      </c>
      <c r="P121" s="10">
        <f t="shared" ca="1" si="29"/>
        <v>5.103612964707821E-3</v>
      </c>
      <c r="Q121" s="10"/>
      <c r="R121" s="10"/>
      <c r="S121" s="10"/>
      <c r="T121" s="10"/>
    </row>
    <row r="122" spans="1:20" x14ac:dyDescent="0.2">
      <c r="A122" s="102">
        <v>35335.5</v>
      </c>
      <c r="B122" s="102">
        <v>0.21658289499464445</v>
      </c>
      <c r="C122" s="10"/>
      <c r="D122" s="101">
        <f t="shared" si="17"/>
        <v>3.53355</v>
      </c>
      <c r="E122" s="101">
        <f t="shared" si="18"/>
        <v>0.21658289499464445</v>
      </c>
      <c r="F122" s="94">
        <f t="shared" si="19"/>
        <v>12.4859756025</v>
      </c>
      <c r="G122" s="94">
        <f t="shared" si="20"/>
        <v>44.119819090213873</v>
      </c>
      <c r="H122" s="94">
        <f t="shared" si="21"/>
        <v>155.89958674622522</v>
      </c>
      <c r="I122" s="94">
        <f t="shared" si="22"/>
        <v>0.76530648860832584</v>
      </c>
      <c r="J122" s="94">
        <f t="shared" si="23"/>
        <v>2.7042487428219499</v>
      </c>
      <c r="K122" s="94">
        <f t="shared" ca="1" si="24"/>
        <v>0.21364131967830202</v>
      </c>
      <c r="L122" s="94">
        <f t="shared" ca="1" si="25"/>
        <v>8.652865341715045E-6</v>
      </c>
      <c r="M122" s="94">
        <f t="shared" ca="1" si="26"/>
        <v>271322862006.59711</v>
      </c>
      <c r="N122" s="94">
        <f t="shared" ca="1" si="27"/>
        <v>5571742061.5750923</v>
      </c>
      <c r="O122" s="94">
        <f t="shared" ca="1" si="28"/>
        <v>19829319473.540562</v>
      </c>
      <c r="P122" s="10">
        <f t="shared" ca="1" si="29"/>
        <v>2.9415753163424263E-3</v>
      </c>
      <c r="Q122" s="10"/>
      <c r="R122" s="10"/>
      <c r="S122" s="10"/>
      <c r="T122" s="10"/>
    </row>
    <row r="123" spans="1:20" x14ac:dyDescent="0.2">
      <c r="A123" s="102">
        <v>35421.5</v>
      </c>
      <c r="B123" s="102">
        <v>0.21956703500472941</v>
      </c>
      <c r="C123" s="10"/>
      <c r="D123" s="101">
        <f t="shared" si="17"/>
        <v>3.5421499999999999</v>
      </c>
      <c r="E123" s="101">
        <f t="shared" si="18"/>
        <v>0.21956703500472941</v>
      </c>
      <c r="F123" s="94">
        <f t="shared" si="19"/>
        <v>12.546826622499999</v>
      </c>
      <c r="G123" s="94">
        <f t="shared" si="20"/>
        <v>44.442741920888373</v>
      </c>
      <c r="H123" s="94">
        <f t="shared" si="21"/>
        <v>157.42285829507475</v>
      </c>
      <c r="I123" s="94">
        <f t="shared" si="22"/>
        <v>0.77773937304200225</v>
      </c>
      <c r="J123" s="94">
        <f t="shared" si="23"/>
        <v>2.7548695202207281</v>
      </c>
      <c r="K123" s="94">
        <f t="shared" ca="1" si="24"/>
        <v>0.21555128146601235</v>
      </c>
      <c r="L123" s="94">
        <f t="shared" ca="1" si="25"/>
        <v>1.612627648371854E-5</v>
      </c>
      <c r="M123" s="94">
        <f t="shared" ca="1" si="26"/>
        <v>292560871442.42401</v>
      </c>
      <c r="N123" s="94">
        <f t="shared" ca="1" si="27"/>
        <v>5088459897.2413511</v>
      </c>
      <c r="O123" s="94">
        <f t="shared" ca="1" si="28"/>
        <v>20762854228.34515</v>
      </c>
      <c r="P123" s="10">
        <f t="shared" ca="1" si="29"/>
        <v>4.015753538717054E-3</v>
      </c>
      <c r="Q123" s="10"/>
      <c r="R123" s="10"/>
      <c r="S123" s="10"/>
      <c r="T123" s="10"/>
    </row>
    <row r="124" spans="1:20" x14ac:dyDescent="0.2">
      <c r="A124" s="102">
        <v>36083</v>
      </c>
      <c r="B124" s="102">
        <v>0.23569166999368463</v>
      </c>
      <c r="C124" s="10"/>
      <c r="D124" s="101">
        <f t="shared" si="17"/>
        <v>3.6082999999999998</v>
      </c>
      <c r="E124" s="101">
        <f t="shared" si="18"/>
        <v>0.23569166999368463</v>
      </c>
      <c r="F124" s="94">
        <f t="shared" si="19"/>
        <v>13.019828889999999</v>
      </c>
      <c r="G124" s="94">
        <f t="shared" si="20"/>
        <v>46.979448583786997</v>
      </c>
      <c r="H124" s="94">
        <f t="shared" si="21"/>
        <v>169.5159443248786</v>
      </c>
      <c r="I124" s="94">
        <f t="shared" si="22"/>
        <v>0.85044625283821218</v>
      </c>
      <c r="J124" s="94">
        <f t="shared" si="23"/>
        <v>3.068665214116121</v>
      </c>
      <c r="K124" s="94">
        <f t="shared" ca="1" si="24"/>
        <v>0.23039557623119028</v>
      </c>
      <c r="L124" s="94">
        <f t="shared" ca="1" si="25"/>
        <v>2.8048609141131531E-5</v>
      </c>
      <c r="M124" s="94">
        <f t="shared" ca="1" si="26"/>
        <v>485093732530.19861</v>
      </c>
      <c r="N124" s="94">
        <f t="shared" ca="1" si="27"/>
        <v>2058218683.6047277</v>
      </c>
      <c r="O124" s="94">
        <f t="shared" ca="1" si="28"/>
        <v>28775476883.136169</v>
      </c>
      <c r="P124" s="10">
        <f t="shared" ca="1" si="29"/>
        <v>5.2960937624943472E-3</v>
      </c>
      <c r="Q124" s="10"/>
      <c r="R124" s="10"/>
      <c r="S124" s="10"/>
      <c r="T124" s="10"/>
    </row>
    <row r="125" spans="1:20" x14ac:dyDescent="0.2">
      <c r="A125" s="102">
        <v>36174.5</v>
      </c>
      <c r="B125" s="102">
        <v>0.2381070049959817</v>
      </c>
      <c r="C125" s="10"/>
      <c r="D125" s="101">
        <f t="shared" si="17"/>
        <v>3.6174499999999998</v>
      </c>
      <c r="E125" s="101">
        <f t="shared" si="18"/>
        <v>0.2381070049959817</v>
      </c>
      <c r="F125" s="94">
        <f t="shared" si="19"/>
        <v>13.085944502499999</v>
      </c>
      <c r="G125" s="94">
        <f t="shared" si="20"/>
        <v>47.337749940568621</v>
      </c>
      <c r="H125" s="94">
        <f t="shared" si="21"/>
        <v>171.24194352250993</v>
      </c>
      <c r="I125" s="94">
        <f t="shared" si="22"/>
        <v>0.86134018522271394</v>
      </c>
      <c r="J125" s="94">
        <f t="shared" si="23"/>
        <v>3.1158550530339064</v>
      </c>
      <c r="K125" s="94">
        <f t="shared" ca="1" si="24"/>
        <v>0.23247020652480829</v>
      </c>
      <c r="L125" s="94">
        <f t="shared" ca="1" si="25"/>
        <v>3.177349700462283E-5</v>
      </c>
      <c r="M125" s="94">
        <f t="shared" ca="1" si="26"/>
        <v>515886061465.89868</v>
      </c>
      <c r="N125" s="94">
        <f t="shared" ca="1" si="27"/>
        <v>1739405400.0552225</v>
      </c>
      <c r="O125" s="94">
        <f t="shared" ca="1" si="28"/>
        <v>30002772536.40292</v>
      </c>
      <c r="P125" s="10">
        <f t="shared" ca="1" si="29"/>
        <v>5.6367984711734043E-3</v>
      </c>
      <c r="Q125" s="10"/>
      <c r="R125" s="10"/>
      <c r="S125" s="10"/>
      <c r="T125" s="10"/>
    </row>
    <row r="126" spans="1:20" x14ac:dyDescent="0.2">
      <c r="A126" s="102">
        <v>36225.5</v>
      </c>
      <c r="B126" s="102">
        <v>0.23714899499464082</v>
      </c>
      <c r="C126" s="10"/>
      <c r="D126" s="101">
        <f t="shared" si="17"/>
        <v>3.6225499999999999</v>
      </c>
      <c r="E126" s="101">
        <f t="shared" si="18"/>
        <v>0.23714899499464082</v>
      </c>
      <c r="F126" s="94">
        <f t="shared" si="19"/>
        <v>13.122868502499999</v>
      </c>
      <c r="G126" s="94">
        <f t="shared" si="20"/>
        <v>47.538247293731374</v>
      </c>
      <c r="H126" s="94">
        <f t="shared" si="21"/>
        <v>172.20967773390657</v>
      </c>
      <c r="I126" s="94">
        <f t="shared" si="22"/>
        <v>0.85908409181783607</v>
      </c>
      <c r="J126" s="94">
        <f t="shared" si="23"/>
        <v>3.1120750768147021</v>
      </c>
      <c r="K126" s="94">
        <f t="shared" ca="1" si="24"/>
        <v>0.23362880854333948</v>
      </c>
      <c r="L126" s="94">
        <f t="shared" ca="1" si="25"/>
        <v>1.2391712651925508E-5</v>
      </c>
      <c r="M126" s="94">
        <f t="shared" ca="1" si="26"/>
        <v>533497630198.46191</v>
      </c>
      <c r="N126" s="94">
        <f t="shared" ca="1" si="27"/>
        <v>1572759440.4732723</v>
      </c>
      <c r="O126" s="94">
        <f t="shared" ca="1" si="28"/>
        <v>30699698231.566814</v>
      </c>
      <c r="P126" s="10">
        <f t="shared" ca="1" si="29"/>
        <v>3.5201864513013381E-3</v>
      </c>
      <c r="Q126" s="10"/>
      <c r="R126" s="10"/>
      <c r="S126" s="10"/>
      <c r="T126" s="10"/>
    </row>
    <row r="127" spans="1:20" x14ac:dyDescent="0.2">
      <c r="A127" s="102">
        <v>36312</v>
      </c>
      <c r="B127" s="102">
        <v>0.24230687999806833</v>
      </c>
      <c r="C127" s="10"/>
      <c r="D127" s="101">
        <f t="shared" si="17"/>
        <v>3.6312000000000002</v>
      </c>
      <c r="E127" s="101">
        <f t="shared" si="18"/>
        <v>0.24230687999806833</v>
      </c>
      <c r="F127" s="94">
        <f t="shared" si="19"/>
        <v>13.185613440000001</v>
      </c>
      <c r="G127" s="94">
        <f t="shared" si="20"/>
        <v>47.879599523328004</v>
      </c>
      <c r="H127" s="94">
        <f t="shared" si="21"/>
        <v>173.86040178910866</v>
      </c>
      <c r="I127" s="94">
        <f t="shared" si="22"/>
        <v>0.87986474264898573</v>
      </c>
      <c r="J127" s="94">
        <f t="shared" si="23"/>
        <v>3.1949648535069972</v>
      </c>
      <c r="K127" s="94">
        <f t="shared" ca="1" si="24"/>
        <v>0.23559757187065658</v>
      </c>
      <c r="L127" s="94">
        <f t="shared" ca="1" si="25"/>
        <v>4.5014815548553298E-5</v>
      </c>
      <c r="M127" s="94">
        <f t="shared" ca="1" si="26"/>
        <v>564107022768.15527</v>
      </c>
      <c r="N127" s="94">
        <f t="shared" ca="1" si="27"/>
        <v>1308425709.4117982</v>
      </c>
      <c r="O127" s="94">
        <f t="shared" ca="1" si="28"/>
        <v>31902929526.873558</v>
      </c>
      <c r="P127" s="10">
        <f t="shared" ca="1" si="29"/>
        <v>6.709308127411745E-3</v>
      </c>
      <c r="Q127" s="10"/>
      <c r="R127" s="10"/>
      <c r="S127" s="10"/>
      <c r="T127" s="10"/>
    </row>
    <row r="128" spans="1:20" x14ac:dyDescent="0.2">
      <c r="A128" s="102">
        <v>36345.5</v>
      </c>
      <c r="B128" s="102">
        <v>0.24134779500309378</v>
      </c>
      <c r="C128" s="10"/>
      <c r="D128" s="101">
        <f t="shared" si="17"/>
        <v>3.6345499999999999</v>
      </c>
      <c r="E128" s="101">
        <f t="shared" si="18"/>
        <v>0.24134779500309378</v>
      </c>
      <c r="F128" s="94">
        <f t="shared" si="19"/>
        <v>13.2099537025</v>
      </c>
      <c r="G128" s="94">
        <f t="shared" si="20"/>
        <v>48.012237229421373</v>
      </c>
      <c r="H128" s="94">
        <f t="shared" si="21"/>
        <v>174.50287682219346</v>
      </c>
      <c r="I128" s="94">
        <f t="shared" si="22"/>
        <v>0.87719062832849448</v>
      </c>
      <c r="J128" s="94">
        <f t="shared" si="23"/>
        <v>3.1881931981913296</v>
      </c>
      <c r="K128" s="94">
        <f t="shared" ca="1" si="24"/>
        <v>0.23636128587823896</v>
      </c>
      <c r="L128" s="94">
        <f t="shared" ca="1" si="25"/>
        <v>2.4865273252260391E-5</v>
      </c>
      <c r="M128" s="94">
        <f t="shared" ca="1" si="26"/>
        <v>576212390284.3197</v>
      </c>
      <c r="N128" s="94">
        <f t="shared" ca="1" si="27"/>
        <v>1212298722.0972624</v>
      </c>
      <c r="O128" s="94">
        <f t="shared" ca="1" si="28"/>
        <v>32376119956.676262</v>
      </c>
      <c r="P128" s="10">
        <f t="shared" ca="1" si="29"/>
        <v>4.986509124854821E-3</v>
      </c>
      <c r="Q128" s="10"/>
      <c r="R128" s="10"/>
      <c r="S128" s="10"/>
      <c r="T128" s="10"/>
    </row>
    <row r="129" spans="1:20" x14ac:dyDescent="0.2">
      <c r="A129" s="102">
        <v>37202.5</v>
      </c>
      <c r="B129" s="102">
        <v>0.26113672499923268</v>
      </c>
      <c r="C129" s="10"/>
      <c r="D129" s="101">
        <f t="shared" si="17"/>
        <v>3.7202500000000001</v>
      </c>
      <c r="E129" s="101">
        <f t="shared" si="18"/>
        <v>0.26113672499923268</v>
      </c>
      <c r="F129" s="94">
        <f t="shared" si="19"/>
        <v>13.840260062500001</v>
      </c>
      <c r="G129" s="94">
        <f t="shared" si="20"/>
        <v>51.489227497515628</v>
      </c>
      <c r="H129" s="94">
        <f t="shared" si="21"/>
        <v>191.55279859763252</v>
      </c>
      <c r="I129" s="94">
        <f t="shared" si="22"/>
        <v>0.9714939011783954</v>
      </c>
      <c r="J129" s="94">
        <f t="shared" si="23"/>
        <v>3.6142001858589254</v>
      </c>
      <c r="K129" s="94">
        <f t="shared" ca="1" si="24"/>
        <v>0.25613503227094248</v>
      </c>
      <c r="L129" s="94">
        <f t="shared" ca="1" si="25"/>
        <v>2.5016930148231145E-5</v>
      </c>
      <c r="M129" s="94">
        <f t="shared" ca="1" si="26"/>
        <v>934781414780.5022</v>
      </c>
      <c r="N129" s="94">
        <f t="shared" ca="1" si="27"/>
        <v>354117.94847590587</v>
      </c>
      <c r="O129" s="94">
        <f t="shared" ca="1" si="28"/>
        <v>45888310704.15416</v>
      </c>
      <c r="P129" s="10">
        <f t="shared" ca="1" si="29"/>
        <v>5.0016927282902079E-3</v>
      </c>
      <c r="Q129" s="10"/>
      <c r="R129" s="10"/>
      <c r="S129" s="10"/>
      <c r="T129" s="10"/>
    </row>
    <row r="130" spans="1:20" x14ac:dyDescent="0.2">
      <c r="A130" s="102">
        <v>37202.5</v>
      </c>
      <c r="B130" s="102">
        <v>0.26143672499893</v>
      </c>
      <c r="C130" s="10"/>
      <c r="D130" s="101">
        <f t="shared" si="17"/>
        <v>3.7202500000000001</v>
      </c>
      <c r="E130" s="101">
        <f t="shared" si="18"/>
        <v>0.26143672499893</v>
      </c>
      <c r="F130" s="94">
        <f t="shared" si="19"/>
        <v>13.840260062500001</v>
      </c>
      <c r="G130" s="94">
        <f t="shared" si="20"/>
        <v>51.489227497515628</v>
      </c>
      <c r="H130" s="94">
        <f t="shared" si="21"/>
        <v>191.55279859763252</v>
      </c>
      <c r="I130" s="94">
        <f t="shared" si="22"/>
        <v>0.97260997617726941</v>
      </c>
      <c r="J130" s="94">
        <f t="shared" si="23"/>
        <v>3.6183522638734864</v>
      </c>
      <c r="K130" s="94">
        <f t="shared" ca="1" si="24"/>
        <v>0.25613503227094248</v>
      </c>
      <c r="L130" s="94">
        <f t="shared" ca="1" si="25"/>
        <v>2.8107945781995839E-5</v>
      </c>
      <c r="M130" s="94">
        <f t="shared" ca="1" si="26"/>
        <v>934781414780.5022</v>
      </c>
      <c r="N130" s="94">
        <f t="shared" ca="1" si="27"/>
        <v>354117.94847590587</v>
      </c>
      <c r="O130" s="94">
        <f t="shared" ca="1" si="28"/>
        <v>45888310704.15416</v>
      </c>
      <c r="P130" s="10">
        <f t="shared" ca="1" si="29"/>
        <v>5.3016927279875281E-3</v>
      </c>
      <c r="Q130" s="10"/>
      <c r="R130" s="10"/>
      <c r="S130" s="10"/>
      <c r="T130" s="10"/>
    </row>
    <row r="131" spans="1:20" x14ac:dyDescent="0.2">
      <c r="A131" s="102">
        <v>37202.5</v>
      </c>
      <c r="B131" s="102">
        <v>0.26143672499893</v>
      </c>
      <c r="C131" s="10"/>
      <c r="D131" s="101">
        <f t="shared" si="17"/>
        <v>3.7202500000000001</v>
      </c>
      <c r="E131" s="101">
        <f t="shared" si="18"/>
        <v>0.26143672499893</v>
      </c>
      <c r="F131" s="94">
        <f t="shared" si="19"/>
        <v>13.840260062500001</v>
      </c>
      <c r="G131" s="94">
        <f t="shared" si="20"/>
        <v>51.489227497515628</v>
      </c>
      <c r="H131" s="94">
        <f t="shared" si="21"/>
        <v>191.55279859763252</v>
      </c>
      <c r="I131" s="94">
        <f t="shared" si="22"/>
        <v>0.97260997617726941</v>
      </c>
      <c r="J131" s="94">
        <f t="shared" si="23"/>
        <v>3.6183522638734864</v>
      </c>
      <c r="K131" s="94">
        <f t="shared" ca="1" si="24"/>
        <v>0.25613503227094248</v>
      </c>
      <c r="L131" s="94">
        <f t="shared" ca="1" si="25"/>
        <v>2.8107945781995839E-5</v>
      </c>
      <c r="M131" s="94">
        <f t="shared" ca="1" si="26"/>
        <v>934781414780.5022</v>
      </c>
      <c r="N131" s="94">
        <f t="shared" ca="1" si="27"/>
        <v>354117.94847590587</v>
      </c>
      <c r="O131" s="94">
        <f t="shared" ca="1" si="28"/>
        <v>45888310704.15416</v>
      </c>
      <c r="P131" s="10">
        <f t="shared" ca="1" si="29"/>
        <v>5.3016927279875281E-3</v>
      </c>
      <c r="Q131" s="10"/>
      <c r="R131" s="10"/>
      <c r="S131" s="10"/>
      <c r="T131" s="10"/>
    </row>
    <row r="132" spans="1:20" x14ac:dyDescent="0.2">
      <c r="A132" s="102">
        <v>37297</v>
      </c>
      <c r="B132" s="102">
        <v>0.26286452999192988</v>
      </c>
      <c r="C132" s="10"/>
      <c r="D132" s="101">
        <f t="shared" si="17"/>
        <v>3.7296999999999998</v>
      </c>
      <c r="E132" s="101">
        <f t="shared" si="18"/>
        <v>0.26286452999192988</v>
      </c>
      <c r="F132" s="94">
        <f t="shared" si="19"/>
        <v>13.910662089999999</v>
      </c>
      <c r="G132" s="94">
        <f t="shared" si="20"/>
        <v>51.882596397072994</v>
      </c>
      <c r="H132" s="94">
        <f t="shared" si="21"/>
        <v>193.50651978216314</v>
      </c>
      <c r="I132" s="94">
        <f t="shared" si="22"/>
        <v>0.98040583751090082</v>
      </c>
      <c r="J132" s="94">
        <f t="shared" si="23"/>
        <v>3.6566196521644065</v>
      </c>
      <c r="K132" s="94">
        <f t="shared" ca="1" si="24"/>
        <v>0.2583432979684458</v>
      </c>
      <c r="L132" s="94">
        <f t="shared" ca="1" si="25"/>
        <v>2.0441539010178037E-5</v>
      </c>
      <c r="M132" s="94">
        <f t="shared" ca="1" si="26"/>
        <v>980231750587.77173</v>
      </c>
      <c r="N132" s="94">
        <f t="shared" ca="1" si="27"/>
        <v>21078013.694944683</v>
      </c>
      <c r="O132" s="94">
        <f t="shared" ca="1" si="28"/>
        <v>47548884347.236137</v>
      </c>
      <c r="P132" s="10">
        <f t="shared" ca="1" si="29"/>
        <v>4.5212320234840897E-3</v>
      </c>
      <c r="Q132" s="10"/>
      <c r="R132" s="10"/>
      <c r="S132" s="10"/>
      <c r="T132" s="10"/>
    </row>
    <row r="133" spans="1:20" x14ac:dyDescent="0.2">
      <c r="A133" s="102">
        <v>37297</v>
      </c>
      <c r="B133" s="102">
        <v>0.26306452999415342</v>
      </c>
      <c r="C133" s="10"/>
      <c r="D133" s="101">
        <f t="shared" si="17"/>
        <v>3.7296999999999998</v>
      </c>
      <c r="E133" s="101">
        <f t="shared" si="18"/>
        <v>0.26306452999415342</v>
      </c>
      <c r="F133" s="94">
        <f t="shared" si="19"/>
        <v>13.910662089999999</v>
      </c>
      <c r="G133" s="94">
        <f t="shared" si="20"/>
        <v>51.882596397072994</v>
      </c>
      <c r="H133" s="94">
        <f t="shared" si="21"/>
        <v>193.50651978216314</v>
      </c>
      <c r="I133" s="94">
        <f t="shared" si="22"/>
        <v>0.98115177751919391</v>
      </c>
      <c r="J133" s="94">
        <f t="shared" si="23"/>
        <v>3.6594017846133373</v>
      </c>
      <c r="K133" s="94">
        <f t="shared" ca="1" si="24"/>
        <v>0.2583432979684458</v>
      </c>
      <c r="L133" s="94">
        <f t="shared" ca="1" si="25"/>
        <v>2.2290031840567301E-5</v>
      </c>
      <c r="M133" s="94">
        <f t="shared" ca="1" si="26"/>
        <v>980231750587.77173</v>
      </c>
      <c r="N133" s="94">
        <f t="shared" ca="1" si="27"/>
        <v>21078013.694944683</v>
      </c>
      <c r="O133" s="94">
        <f t="shared" ca="1" si="28"/>
        <v>47548884347.236137</v>
      </c>
      <c r="P133" s="10">
        <f t="shared" ca="1" si="29"/>
        <v>4.7212320257076223E-3</v>
      </c>
      <c r="Q133" s="10"/>
      <c r="R133" s="10"/>
      <c r="S133" s="10"/>
      <c r="T133" s="10"/>
    </row>
    <row r="134" spans="1:20" x14ac:dyDescent="0.2">
      <c r="A134" s="102">
        <v>37297</v>
      </c>
      <c r="B134" s="102">
        <v>0.26396452999324538</v>
      </c>
      <c r="C134" s="10"/>
      <c r="D134" s="101">
        <f t="shared" si="17"/>
        <v>3.7296999999999998</v>
      </c>
      <c r="E134" s="101">
        <f t="shared" si="18"/>
        <v>0.26396452999324538</v>
      </c>
      <c r="F134" s="94">
        <f t="shared" si="19"/>
        <v>13.910662089999999</v>
      </c>
      <c r="G134" s="94">
        <f t="shared" si="20"/>
        <v>51.882596397072994</v>
      </c>
      <c r="H134" s="94">
        <f t="shared" si="21"/>
        <v>193.50651978216314</v>
      </c>
      <c r="I134" s="94">
        <f t="shared" si="22"/>
        <v>0.98450850751580721</v>
      </c>
      <c r="J134" s="94">
        <f t="shared" si="23"/>
        <v>3.6719213804817059</v>
      </c>
      <c r="K134" s="94">
        <f t="shared" ca="1" si="24"/>
        <v>0.2583432979684458</v>
      </c>
      <c r="L134" s="94">
        <f t="shared" ca="1" si="25"/>
        <v>3.1598249476632418E-5</v>
      </c>
      <c r="M134" s="94">
        <f t="shared" ca="1" si="26"/>
        <v>980231750587.77173</v>
      </c>
      <c r="N134" s="94">
        <f t="shared" ca="1" si="27"/>
        <v>21078013.694944683</v>
      </c>
      <c r="O134" s="94">
        <f t="shared" ca="1" si="28"/>
        <v>47548884347.236137</v>
      </c>
      <c r="P134" s="10">
        <f t="shared" ca="1" si="29"/>
        <v>5.6212320247995828E-3</v>
      </c>
      <c r="Q134" s="10"/>
      <c r="R134" s="10"/>
      <c r="S134" s="10"/>
      <c r="T134" s="10"/>
    </row>
    <row r="135" spans="1:20" x14ac:dyDescent="0.2">
      <c r="A135" s="102">
        <v>37375</v>
      </c>
      <c r="B135" s="102">
        <v>0.26353874999767868</v>
      </c>
      <c r="C135" s="10"/>
      <c r="D135" s="101">
        <f t="shared" si="17"/>
        <v>3.7374999999999998</v>
      </c>
      <c r="E135" s="101">
        <f t="shared" si="18"/>
        <v>0.26353874999767868</v>
      </c>
      <c r="F135" s="94">
        <f t="shared" si="19"/>
        <v>13.968906249999998</v>
      </c>
      <c r="G135" s="94">
        <f t="shared" si="20"/>
        <v>52.208787109374988</v>
      </c>
      <c r="H135" s="94">
        <f t="shared" si="21"/>
        <v>195.13034182128902</v>
      </c>
      <c r="I135" s="94">
        <f t="shared" si="22"/>
        <v>0.98497607811632404</v>
      </c>
      <c r="J135" s="94">
        <f t="shared" si="23"/>
        <v>3.681348091959761</v>
      </c>
      <c r="K135" s="94">
        <f t="shared" ca="1" si="24"/>
        <v>0.26017016040902652</v>
      </c>
      <c r="L135" s="94">
        <f t="shared" ca="1" si="25"/>
        <v>1.1347395816775728E-5</v>
      </c>
      <c r="M135" s="94">
        <f t="shared" ca="1" si="26"/>
        <v>1018654761998.3577</v>
      </c>
      <c r="N135" s="94">
        <f t="shared" ca="1" si="27"/>
        <v>62457274.767042145</v>
      </c>
      <c r="O135" s="94">
        <f t="shared" ca="1" si="28"/>
        <v>48945808376.725395</v>
      </c>
      <c r="P135" s="10">
        <f t="shared" ca="1" si="29"/>
        <v>3.36858958865216E-3</v>
      </c>
      <c r="Q135" s="10"/>
      <c r="R135" s="10"/>
      <c r="S135" s="10"/>
      <c r="T135" s="10"/>
    </row>
    <row r="136" spans="1:20" x14ac:dyDescent="0.2">
      <c r="A136" s="102">
        <v>38199.5</v>
      </c>
      <c r="B136" s="102">
        <v>0.27929425500042271</v>
      </c>
      <c r="C136" s="10"/>
      <c r="D136" s="101">
        <f t="shared" si="17"/>
        <v>3.81995</v>
      </c>
      <c r="E136" s="101">
        <f t="shared" si="18"/>
        <v>0.27929425500042271</v>
      </c>
      <c r="F136" s="94">
        <f t="shared" si="19"/>
        <v>14.5920180025</v>
      </c>
      <c r="G136" s="94">
        <f t="shared" si="20"/>
        <v>55.740779168649873</v>
      </c>
      <c r="H136" s="94">
        <f t="shared" si="21"/>
        <v>212.92698938528409</v>
      </c>
      <c r="I136" s="94">
        <f t="shared" si="22"/>
        <v>1.0668900893888646</v>
      </c>
      <c r="J136" s="94">
        <f t="shared" si="23"/>
        <v>4.0754667969609937</v>
      </c>
      <c r="K136" s="94">
        <f t="shared" ca="1" si="24"/>
        <v>0.27971148068166629</v>
      </c>
      <c r="L136" s="94">
        <f t="shared" ca="1" si="25"/>
        <v>1.7407726908917161E-7</v>
      </c>
      <c r="M136" s="94">
        <f t="shared" ca="1" si="26"/>
        <v>1476341194826.8669</v>
      </c>
      <c r="N136" s="94">
        <f t="shared" ca="1" si="27"/>
        <v>1906639860.3365073</v>
      </c>
      <c r="O136" s="94">
        <f t="shared" ca="1" si="28"/>
        <v>65207526500.132782</v>
      </c>
      <c r="P136" s="10">
        <f t="shared" ca="1" si="29"/>
        <v>-4.1722568124358261E-4</v>
      </c>
      <c r="Q136" s="10"/>
      <c r="R136" s="10"/>
      <c r="S136" s="10"/>
      <c r="T136" s="10"/>
    </row>
    <row r="137" spans="1:20" x14ac:dyDescent="0.2">
      <c r="A137" s="102">
        <v>38228</v>
      </c>
      <c r="B137" s="102">
        <v>0.28134771999611985</v>
      </c>
      <c r="C137" s="10"/>
      <c r="D137" s="101">
        <f t="shared" si="17"/>
        <v>3.8228</v>
      </c>
      <c r="E137" s="101">
        <f t="shared" si="18"/>
        <v>0.28134771999611985</v>
      </c>
      <c r="F137" s="94">
        <f t="shared" si="19"/>
        <v>14.61379984</v>
      </c>
      <c r="G137" s="94">
        <f t="shared" si="20"/>
        <v>55.865634028351998</v>
      </c>
      <c r="H137" s="94">
        <f t="shared" si="21"/>
        <v>213.56314576358403</v>
      </c>
      <c r="I137" s="94">
        <f t="shared" si="22"/>
        <v>1.0755360640011669</v>
      </c>
      <c r="J137" s="94">
        <f t="shared" si="23"/>
        <v>4.1115592654636606</v>
      </c>
      <c r="K137" s="94">
        <f t="shared" ca="1" si="24"/>
        <v>0.28039448268727174</v>
      </c>
      <c r="L137" s="94">
        <f t="shared" ca="1" si="25"/>
        <v>9.086613669799859E-7</v>
      </c>
      <c r="M137" s="94">
        <f t="shared" ca="1" si="26"/>
        <v>1493885254158.261</v>
      </c>
      <c r="N137" s="94">
        <f t="shared" ca="1" si="27"/>
        <v>2018333922.3246205</v>
      </c>
      <c r="O137" s="94">
        <f t="shared" ca="1" si="28"/>
        <v>65819771106.587227</v>
      </c>
      <c r="P137" s="10">
        <f t="shared" ca="1" si="29"/>
        <v>9.5323730884810942E-4</v>
      </c>
      <c r="Q137" s="10"/>
      <c r="R137" s="10"/>
      <c r="S137" s="10"/>
      <c r="T137" s="10"/>
    </row>
    <row r="138" spans="1:20" x14ac:dyDescent="0.2">
      <c r="A138" s="102">
        <v>38268.5</v>
      </c>
      <c r="B138" s="102">
        <v>0.27858106499479618</v>
      </c>
      <c r="C138" s="10"/>
      <c r="D138" s="101">
        <f t="shared" si="17"/>
        <v>3.8268499999999999</v>
      </c>
      <c r="E138" s="101">
        <f t="shared" si="18"/>
        <v>0.27858106499479618</v>
      </c>
      <c r="F138" s="94">
        <f t="shared" si="19"/>
        <v>14.644780922499999</v>
      </c>
      <c r="G138" s="94">
        <f t="shared" si="20"/>
        <v>56.043379873269117</v>
      </c>
      <c r="H138" s="94">
        <f t="shared" si="21"/>
        <v>214.46960826801993</v>
      </c>
      <c r="I138" s="94">
        <f t="shared" si="22"/>
        <v>1.0660879485753356</v>
      </c>
      <c r="J138" s="94">
        <f t="shared" si="23"/>
        <v>4.0797586660055227</v>
      </c>
      <c r="K138" s="94">
        <f t="shared" ca="1" si="24"/>
        <v>0.28136592992697385</v>
      </c>
      <c r="L138" s="94">
        <f t="shared" ca="1" si="25"/>
        <v>7.7554726904729192E-6</v>
      </c>
      <c r="M138" s="94">
        <f t="shared" ca="1" si="26"/>
        <v>1519018821221.854</v>
      </c>
      <c r="N138" s="94">
        <f t="shared" ca="1" si="27"/>
        <v>2182790313.2559247</v>
      </c>
      <c r="O138" s="94">
        <f t="shared" ca="1" si="28"/>
        <v>66695707929.694481</v>
      </c>
      <c r="P138" s="10">
        <f t="shared" ca="1" si="29"/>
        <v>-2.7848649321776664E-3</v>
      </c>
      <c r="Q138" s="10"/>
      <c r="R138" s="10"/>
      <c r="S138" s="10"/>
      <c r="T138" s="10"/>
    </row>
    <row r="139" spans="1:20" x14ac:dyDescent="0.2">
      <c r="A139" s="102">
        <v>38268.5</v>
      </c>
      <c r="B139" s="102">
        <v>0.2788810649944935</v>
      </c>
      <c r="C139" s="10"/>
      <c r="D139" s="101">
        <f t="shared" si="17"/>
        <v>3.8268499999999999</v>
      </c>
      <c r="E139" s="101">
        <f t="shared" si="18"/>
        <v>0.2788810649944935</v>
      </c>
      <c r="F139" s="94">
        <f t="shared" si="19"/>
        <v>14.644780922499999</v>
      </c>
      <c r="G139" s="94">
        <f t="shared" si="20"/>
        <v>56.043379873269117</v>
      </c>
      <c r="H139" s="94">
        <f t="shared" si="21"/>
        <v>214.46960826801993</v>
      </c>
      <c r="I139" s="94">
        <f t="shared" si="22"/>
        <v>1.0672360035741775</v>
      </c>
      <c r="J139" s="94">
        <f t="shared" si="23"/>
        <v>4.0841521002778407</v>
      </c>
      <c r="K139" s="94">
        <f t="shared" ca="1" si="24"/>
        <v>0.28136592992697385</v>
      </c>
      <c r="L139" s="94">
        <f t="shared" ca="1" si="25"/>
        <v>6.1745537326705558E-6</v>
      </c>
      <c r="M139" s="94">
        <f t="shared" ca="1" si="26"/>
        <v>1519018821221.854</v>
      </c>
      <c r="N139" s="94">
        <f t="shared" ca="1" si="27"/>
        <v>2182790313.2559247</v>
      </c>
      <c r="O139" s="94">
        <f t="shared" ca="1" si="28"/>
        <v>66695707929.694481</v>
      </c>
      <c r="P139" s="10">
        <f t="shared" ca="1" si="29"/>
        <v>-2.4848649324803462E-3</v>
      </c>
      <c r="Q139" s="10"/>
      <c r="R139" s="10"/>
      <c r="S139" s="10"/>
      <c r="T139" s="10"/>
    </row>
    <row r="140" spans="1:20" x14ac:dyDescent="0.2">
      <c r="A140" s="102">
        <v>38268.5</v>
      </c>
      <c r="B140" s="102">
        <v>0.27958106499863788</v>
      </c>
      <c r="C140" s="10"/>
      <c r="D140" s="101">
        <f t="shared" si="17"/>
        <v>3.8268499999999999</v>
      </c>
      <c r="E140" s="101">
        <f t="shared" si="18"/>
        <v>0.27958106499863788</v>
      </c>
      <c r="F140" s="94">
        <f t="shared" si="19"/>
        <v>14.644780922499999</v>
      </c>
      <c r="G140" s="94">
        <f t="shared" si="20"/>
        <v>56.043379873269117</v>
      </c>
      <c r="H140" s="94">
        <f t="shared" si="21"/>
        <v>214.46960826801993</v>
      </c>
      <c r="I140" s="94">
        <f t="shared" si="22"/>
        <v>1.0699147985900372</v>
      </c>
      <c r="J140" s="94">
        <f t="shared" si="23"/>
        <v>4.094403446984284</v>
      </c>
      <c r="K140" s="94">
        <f t="shared" ca="1" si="24"/>
        <v>0.28136592992697385</v>
      </c>
      <c r="L140" s="94">
        <f t="shared" ca="1" si="25"/>
        <v>3.1857428124037346E-6</v>
      </c>
      <c r="M140" s="94">
        <f t="shared" ca="1" si="26"/>
        <v>1519018821221.854</v>
      </c>
      <c r="N140" s="94">
        <f t="shared" ca="1" si="27"/>
        <v>2182790313.2559247</v>
      </c>
      <c r="O140" s="94">
        <f t="shared" ca="1" si="28"/>
        <v>66695707929.694481</v>
      </c>
      <c r="P140" s="10">
        <f t="shared" ca="1" si="29"/>
        <v>-1.7848649283359608E-3</v>
      </c>
      <c r="Q140" s="10"/>
      <c r="R140" s="10"/>
      <c r="S140" s="10"/>
      <c r="T140" s="10"/>
    </row>
    <row r="141" spans="1:20" x14ac:dyDescent="0.2">
      <c r="A141" s="102">
        <v>38344</v>
      </c>
      <c r="B141" s="102">
        <v>0.2826565599971218</v>
      </c>
      <c r="C141" s="10"/>
      <c r="D141" s="101">
        <f t="shared" si="17"/>
        <v>3.8344</v>
      </c>
      <c r="E141" s="101">
        <f t="shared" si="18"/>
        <v>0.2826565599971218</v>
      </c>
      <c r="F141" s="94">
        <f t="shared" si="19"/>
        <v>14.70262336</v>
      </c>
      <c r="G141" s="94">
        <f t="shared" si="20"/>
        <v>56.375739011584002</v>
      </c>
      <c r="H141" s="94">
        <f t="shared" si="21"/>
        <v>216.16713366601769</v>
      </c>
      <c r="I141" s="94">
        <f t="shared" si="22"/>
        <v>1.0838183136529638</v>
      </c>
      <c r="J141" s="94">
        <f t="shared" si="23"/>
        <v>4.1557929418709243</v>
      </c>
      <c r="K141" s="94">
        <f t="shared" ca="1" si="24"/>
        <v>0.28317961178010209</v>
      </c>
      <c r="L141" s="94">
        <f t="shared" ca="1" si="25"/>
        <v>2.7358316767885862E-7</v>
      </c>
      <c r="M141" s="94">
        <f t="shared" ca="1" si="26"/>
        <v>1566509759023.3821</v>
      </c>
      <c r="N141" s="94">
        <f t="shared" ca="1" si="27"/>
        <v>2507451213.8718982</v>
      </c>
      <c r="O141" s="94">
        <f t="shared" ca="1" si="28"/>
        <v>68347206086.740768</v>
      </c>
      <c r="P141" s="10">
        <f t="shared" ca="1" si="29"/>
        <v>-5.2305178298028832E-4</v>
      </c>
      <c r="Q141" s="10"/>
      <c r="R141" s="10"/>
      <c r="S141" s="10"/>
      <c r="T141" s="10"/>
    </row>
    <row r="142" spans="1:20" x14ac:dyDescent="0.2">
      <c r="A142" s="102">
        <v>39084.5</v>
      </c>
      <c r="B142" s="102">
        <v>0.29572290500072995</v>
      </c>
      <c r="C142" s="10"/>
      <c r="D142" s="101">
        <f t="shared" si="17"/>
        <v>3.9084500000000002</v>
      </c>
      <c r="E142" s="101">
        <f t="shared" si="18"/>
        <v>0.29572290500072995</v>
      </c>
      <c r="F142" s="94">
        <f t="shared" si="19"/>
        <v>15.275981402500001</v>
      </c>
      <c r="G142" s="94">
        <f t="shared" si="20"/>
        <v>59.705409512601129</v>
      </c>
      <c r="H142" s="94">
        <f t="shared" si="21"/>
        <v>233.35560780952591</v>
      </c>
      <c r="I142" s="94">
        <f t="shared" si="22"/>
        <v>1.1558181880501031</v>
      </c>
      <c r="J142" s="94">
        <f t="shared" si="23"/>
        <v>4.5174575970844257</v>
      </c>
      <c r="K142" s="94">
        <f t="shared" ca="1" si="24"/>
        <v>0.30115523980118925</v>
      </c>
      <c r="L142" s="94">
        <f t="shared" ca="1" si="25"/>
        <v>2.9510261384281109E-5</v>
      </c>
      <c r="M142" s="94">
        <f t="shared" ca="1" si="26"/>
        <v>2077175821055.0647</v>
      </c>
      <c r="N142" s="94">
        <f t="shared" ca="1" si="27"/>
        <v>6986168880.7040434</v>
      </c>
      <c r="O142" s="94">
        <f t="shared" ca="1" si="28"/>
        <v>85856704243.180161</v>
      </c>
      <c r="P142" s="10">
        <f t="shared" ca="1" si="29"/>
        <v>-5.4323348004592931E-3</v>
      </c>
      <c r="Q142" s="10"/>
      <c r="R142" s="10"/>
      <c r="S142" s="10"/>
      <c r="T142" s="10"/>
    </row>
    <row r="143" spans="1:20" x14ac:dyDescent="0.2">
      <c r="A143" s="102">
        <v>39285.5</v>
      </c>
      <c r="B143" s="102">
        <v>0.30075839499477297</v>
      </c>
      <c r="C143" s="10"/>
      <c r="D143" s="101">
        <f t="shared" si="17"/>
        <v>3.92855</v>
      </c>
      <c r="E143" s="101">
        <f t="shared" si="18"/>
        <v>0.30075839499477297</v>
      </c>
      <c r="F143" s="94">
        <f t="shared" si="19"/>
        <v>15.4335051025</v>
      </c>
      <c r="G143" s="94">
        <f t="shared" si="20"/>
        <v>60.631296470426378</v>
      </c>
      <c r="H143" s="94">
        <f t="shared" si="21"/>
        <v>238.19307974889352</v>
      </c>
      <c r="I143" s="94">
        <f t="shared" si="22"/>
        <v>1.1815443926567153</v>
      </c>
      <c r="J143" s="94">
        <f t="shared" si="23"/>
        <v>4.6417562237715391</v>
      </c>
      <c r="K143" s="94">
        <f t="shared" ca="1" si="24"/>
        <v>0.30609311934651551</v>
      </c>
      <c r="L143" s="94">
        <f t="shared" ca="1" si="25"/>
        <v>2.8459283909074832E-5</v>
      </c>
      <c r="M143" s="94">
        <f t="shared" ca="1" si="26"/>
        <v>2230192724146.979</v>
      </c>
      <c r="N143" s="94">
        <f t="shared" ca="1" si="27"/>
        <v>8624932365.2700939</v>
      </c>
      <c r="O143" s="94">
        <f t="shared" ca="1" si="28"/>
        <v>91031453216.300659</v>
      </c>
      <c r="P143" s="10">
        <f t="shared" ca="1" si="29"/>
        <v>-5.3347243517425369E-3</v>
      </c>
      <c r="Q143" s="10"/>
      <c r="R143" s="10"/>
      <c r="S143" s="10"/>
      <c r="T143" s="10"/>
    </row>
    <row r="144" spans="1:20" x14ac:dyDescent="0.2">
      <c r="A144" s="102">
        <v>39285.5</v>
      </c>
      <c r="B144" s="102">
        <v>0.302058394998312</v>
      </c>
      <c r="C144" s="10"/>
      <c r="D144" s="101">
        <f t="shared" si="17"/>
        <v>3.92855</v>
      </c>
      <c r="E144" s="101">
        <f t="shared" si="18"/>
        <v>0.302058394998312</v>
      </c>
      <c r="F144" s="94">
        <f t="shared" si="19"/>
        <v>15.4335051025</v>
      </c>
      <c r="G144" s="94">
        <f t="shared" si="20"/>
        <v>60.631296470426378</v>
      </c>
      <c r="H144" s="94">
        <f t="shared" si="21"/>
        <v>238.19307974889352</v>
      </c>
      <c r="I144" s="94">
        <f t="shared" si="22"/>
        <v>1.1866515076706186</v>
      </c>
      <c r="J144" s="94">
        <f t="shared" si="23"/>
        <v>4.6618197804594086</v>
      </c>
      <c r="K144" s="94">
        <f t="shared" ca="1" si="24"/>
        <v>0.30609311934651551</v>
      </c>
      <c r="L144" s="94">
        <f t="shared" ca="1" si="25"/>
        <v>1.6279000565986248E-5</v>
      </c>
      <c r="M144" s="94">
        <f t="shared" ca="1" si="26"/>
        <v>2230192724146.979</v>
      </c>
      <c r="N144" s="94">
        <f t="shared" ca="1" si="27"/>
        <v>8624932365.2700939</v>
      </c>
      <c r="O144" s="94">
        <f t="shared" ca="1" si="28"/>
        <v>91031453216.300659</v>
      </c>
      <c r="P144" s="10">
        <f t="shared" ca="1" si="29"/>
        <v>-4.0347243482035111E-3</v>
      </c>
      <c r="Q144" s="10"/>
      <c r="R144" s="10"/>
      <c r="S144" s="10"/>
      <c r="T144" s="10"/>
    </row>
    <row r="145" spans="1:20" x14ac:dyDescent="0.2">
      <c r="A145" s="102">
        <v>39285.5</v>
      </c>
      <c r="B145" s="102">
        <v>0.30305839499487774</v>
      </c>
      <c r="C145" s="10"/>
      <c r="D145" s="101">
        <f t="shared" si="17"/>
        <v>3.92855</v>
      </c>
      <c r="E145" s="101">
        <f t="shared" si="18"/>
        <v>0.30305839499487774</v>
      </c>
      <c r="F145" s="94">
        <f t="shared" si="19"/>
        <v>15.4335051025</v>
      </c>
      <c r="G145" s="94">
        <f t="shared" si="20"/>
        <v>60.631296470426378</v>
      </c>
      <c r="H145" s="94">
        <f t="shared" si="21"/>
        <v>238.19307974889352</v>
      </c>
      <c r="I145" s="94">
        <f t="shared" si="22"/>
        <v>1.190580057657127</v>
      </c>
      <c r="J145" s="94">
        <f t="shared" si="23"/>
        <v>4.6772532855089066</v>
      </c>
      <c r="K145" s="94">
        <f t="shared" ca="1" si="24"/>
        <v>0.30609311934651551</v>
      </c>
      <c r="L145" s="94">
        <f t="shared" ca="1" si="25"/>
        <v>9.2095518904232417E-6</v>
      </c>
      <c r="M145" s="94">
        <f t="shared" ca="1" si="26"/>
        <v>2230192724146.979</v>
      </c>
      <c r="N145" s="94">
        <f t="shared" ca="1" si="27"/>
        <v>8624932365.2700939</v>
      </c>
      <c r="O145" s="94">
        <f t="shared" ca="1" si="28"/>
        <v>91031453216.300659</v>
      </c>
      <c r="P145" s="10">
        <f t="shared" ca="1" si="29"/>
        <v>-3.0347243516377631E-3</v>
      </c>
      <c r="Q145" s="10"/>
      <c r="R145" s="10"/>
      <c r="S145" s="10"/>
      <c r="T145" s="10"/>
    </row>
    <row r="146" spans="1:20" x14ac:dyDescent="0.2">
      <c r="A146" s="102">
        <v>39331.5</v>
      </c>
      <c r="B146" s="102">
        <v>0.29745293499581749</v>
      </c>
      <c r="C146" s="10"/>
      <c r="D146" s="101">
        <f t="shared" si="17"/>
        <v>3.9331499999999999</v>
      </c>
      <c r="E146" s="101">
        <f t="shared" si="18"/>
        <v>0.29745293499581749</v>
      </c>
      <c r="F146" s="94">
        <f t="shared" si="19"/>
        <v>15.469668922499999</v>
      </c>
      <c r="G146" s="94">
        <f t="shared" si="20"/>
        <v>60.84452832253087</v>
      </c>
      <c r="H146" s="94">
        <f t="shared" si="21"/>
        <v>239.31065657176228</v>
      </c>
      <c r="I146" s="94">
        <f t="shared" si="22"/>
        <v>1.1699270112787996</v>
      </c>
      <c r="J146" s="94">
        <f t="shared" si="23"/>
        <v>4.6014984244112105</v>
      </c>
      <c r="K146" s="94">
        <f t="shared" ca="1" si="24"/>
        <v>0.30722670008491726</v>
      </c>
      <c r="L146" s="94">
        <f t="shared" ca="1" si="25"/>
        <v>9.5526484016905487E-5</v>
      </c>
      <c r="M146" s="94">
        <f t="shared" ca="1" si="26"/>
        <v>2266096662732.0884</v>
      </c>
      <c r="N146" s="94">
        <f t="shared" ca="1" si="27"/>
        <v>9026415572.4149189</v>
      </c>
      <c r="O146" s="94">
        <f t="shared" ca="1" si="28"/>
        <v>92241719451.176498</v>
      </c>
      <c r="P146" s="10">
        <f t="shared" ca="1" si="29"/>
        <v>-9.7737650890997729E-3</v>
      </c>
      <c r="Q146" s="10"/>
      <c r="R146" s="10"/>
      <c r="S146" s="10"/>
      <c r="T146" s="10"/>
    </row>
    <row r="147" spans="1:20" x14ac:dyDescent="0.2">
      <c r="A147" s="102">
        <v>40167</v>
      </c>
      <c r="B147" s="102">
        <v>0.3180308299997705</v>
      </c>
      <c r="C147" s="10"/>
      <c r="D147" s="101">
        <f t="shared" ref="D147:D210" si="30">A147/A$18</f>
        <v>4.0167000000000002</v>
      </c>
      <c r="E147" s="101">
        <f t="shared" ref="E147:E210" si="31">B147/B$18</f>
        <v>0.3180308299997705</v>
      </c>
      <c r="F147" s="94">
        <f t="shared" ref="F147:F210" si="32">D147*D147</f>
        <v>16.133878890000002</v>
      </c>
      <c r="G147" s="94">
        <f t="shared" ref="G147:G210" si="33">D147*F147</f>
        <v>64.80495133746301</v>
      </c>
      <c r="H147" s="94">
        <f t="shared" ref="H147:H210" si="34">F147*F147</f>
        <v>260.30204803718772</v>
      </c>
      <c r="I147" s="94">
        <f t="shared" ref="I147:I210" si="35">E147*D147</f>
        <v>1.2774344348600781</v>
      </c>
      <c r="J147" s="94">
        <f t="shared" ref="J147:J210" si="36">I147*D147</f>
        <v>5.1310708945024759</v>
      </c>
      <c r="K147" s="94">
        <f t="shared" ref="K147:K210" ca="1" si="37">+E$4+E$5*D147+E$6*D147^2</f>
        <v>0.32804406449041668</v>
      </c>
      <c r="L147" s="94">
        <f t="shared" ref="L147:L210" ca="1" si="38">+(K147-E147)^2</f>
        <v>1.0026486496466611E-4</v>
      </c>
      <c r="M147" s="94">
        <f t="shared" ref="M147:M210" ca="1" si="39">(M$1-M$2*D147+M$3*F147)^2</f>
        <v>2977065960538.6147</v>
      </c>
      <c r="N147" s="94">
        <f t="shared" ref="N147:N210" ca="1" si="40">(-M$2+M$4*D147-M$5*F147)^2</f>
        <v>18108140339.092201</v>
      </c>
      <c r="O147" s="94">
        <f t="shared" ref="O147:O210" ca="1" si="41">+(M$3-D147*M$5+F147*M$6)^2</f>
        <v>115956336945.59225</v>
      </c>
      <c r="P147" s="10">
        <f t="shared" ref="P147:P210" ca="1" si="42">+E147-K147</f>
        <v>-1.0013234490646172E-2</v>
      </c>
      <c r="Q147" s="10"/>
      <c r="R147" s="10"/>
      <c r="S147" s="10"/>
      <c r="T147" s="10"/>
    </row>
    <row r="148" spans="1:20" x14ac:dyDescent="0.2">
      <c r="A148" s="102"/>
      <c r="B148" s="102"/>
      <c r="C148" s="10"/>
      <c r="D148" s="101">
        <f t="shared" si="30"/>
        <v>0</v>
      </c>
      <c r="E148" s="101">
        <f t="shared" si="31"/>
        <v>0</v>
      </c>
      <c r="F148" s="94">
        <f t="shared" si="32"/>
        <v>0</v>
      </c>
      <c r="G148" s="94">
        <f t="shared" si="33"/>
        <v>0</v>
      </c>
      <c r="H148" s="94">
        <f t="shared" si="34"/>
        <v>0</v>
      </c>
      <c r="I148" s="94">
        <f t="shared" si="35"/>
        <v>0</v>
      </c>
      <c r="J148" s="94">
        <f t="shared" si="36"/>
        <v>0</v>
      </c>
      <c r="K148" s="94">
        <f t="shared" ca="1" si="37"/>
        <v>-0.18349442876063507</v>
      </c>
      <c r="L148" s="94">
        <f t="shared" ca="1" si="38"/>
        <v>3.3670205386191782E-2</v>
      </c>
      <c r="M148" s="94">
        <f t="shared" ca="1" si="39"/>
        <v>10804842057945.723</v>
      </c>
      <c r="N148" s="94">
        <f t="shared" ca="1" si="40"/>
        <v>28059053705.118679</v>
      </c>
      <c r="O148" s="94">
        <f t="shared" ca="1" si="41"/>
        <v>124174468801.8979</v>
      </c>
      <c r="P148" s="10">
        <f t="shared" ca="1" si="42"/>
        <v>0.18349442876063507</v>
      </c>
      <c r="Q148" s="10"/>
      <c r="R148" s="10"/>
      <c r="S148" s="10"/>
      <c r="T148" s="10"/>
    </row>
    <row r="149" spans="1:20" x14ac:dyDescent="0.2">
      <c r="A149" s="102"/>
      <c r="B149" s="102"/>
      <c r="C149" s="10"/>
      <c r="D149" s="101">
        <f t="shared" si="30"/>
        <v>0</v>
      </c>
      <c r="E149" s="101">
        <f t="shared" si="31"/>
        <v>0</v>
      </c>
      <c r="F149" s="94">
        <f t="shared" si="32"/>
        <v>0</v>
      </c>
      <c r="G149" s="94">
        <f t="shared" si="33"/>
        <v>0</v>
      </c>
      <c r="H149" s="94">
        <f t="shared" si="34"/>
        <v>0</v>
      </c>
      <c r="I149" s="94">
        <f t="shared" si="35"/>
        <v>0</v>
      </c>
      <c r="J149" s="94">
        <f t="shared" si="36"/>
        <v>0</v>
      </c>
      <c r="K149" s="94">
        <f t="shared" ca="1" si="37"/>
        <v>-0.18349442876063507</v>
      </c>
      <c r="L149" s="94">
        <f t="shared" ca="1" si="38"/>
        <v>3.3670205386191782E-2</v>
      </c>
      <c r="M149" s="94">
        <f t="shared" ca="1" si="39"/>
        <v>10804842057945.723</v>
      </c>
      <c r="N149" s="94">
        <f t="shared" ca="1" si="40"/>
        <v>28059053705.118679</v>
      </c>
      <c r="O149" s="94">
        <f t="shared" ca="1" si="41"/>
        <v>124174468801.8979</v>
      </c>
      <c r="P149" s="10">
        <f t="shared" ca="1" si="42"/>
        <v>0.18349442876063507</v>
      </c>
      <c r="Q149" s="10"/>
      <c r="R149" s="10"/>
      <c r="S149" s="10"/>
      <c r="T149" s="10"/>
    </row>
    <row r="150" spans="1:20" x14ac:dyDescent="0.2">
      <c r="A150" s="102"/>
      <c r="B150" s="102"/>
      <c r="C150" s="10"/>
      <c r="D150" s="101">
        <f t="shared" si="30"/>
        <v>0</v>
      </c>
      <c r="E150" s="101">
        <f t="shared" si="31"/>
        <v>0</v>
      </c>
      <c r="F150" s="94">
        <f t="shared" si="32"/>
        <v>0</v>
      </c>
      <c r="G150" s="94">
        <f t="shared" si="33"/>
        <v>0</v>
      </c>
      <c r="H150" s="94">
        <f t="shared" si="34"/>
        <v>0</v>
      </c>
      <c r="I150" s="94">
        <f t="shared" si="35"/>
        <v>0</v>
      </c>
      <c r="J150" s="94">
        <f t="shared" si="36"/>
        <v>0</v>
      </c>
      <c r="K150" s="94">
        <f t="shared" ca="1" si="37"/>
        <v>-0.18349442876063507</v>
      </c>
      <c r="L150" s="94">
        <f t="shared" ca="1" si="38"/>
        <v>3.3670205386191782E-2</v>
      </c>
      <c r="M150" s="94">
        <f t="shared" ca="1" si="39"/>
        <v>10804842057945.723</v>
      </c>
      <c r="N150" s="94">
        <f t="shared" ca="1" si="40"/>
        <v>28059053705.118679</v>
      </c>
      <c r="O150" s="94">
        <f t="shared" ca="1" si="41"/>
        <v>124174468801.8979</v>
      </c>
      <c r="P150" s="10">
        <f t="shared" ca="1" si="42"/>
        <v>0.18349442876063507</v>
      </c>
      <c r="Q150" s="10"/>
      <c r="R150" s="10"/>
      <c r="S150" s="10"/>
      <c r="T150" s="10"/>
    </row>
    <row r="151" spans="1:20" x14ac:dyDescent="0.2">
      <c r="A151" s="102"/>
      <c r="B151" s="102"/>
      <c r="C151" s="10"/>
      <c r="D151" s="101">
        <f t="shared" si="30"/>
        <v>0</v>
      </c>
      <c r="E151" s="101">
        <f t="shared" si="31"/>
        <v>0</v>
      </c>
      <c r="F151" s="94">
        <f t="shared" si="32"/>
        <v>0</v>
      </c>
      <c r="G151" s="94">
        <f t="shared" si="33"/>
        <v>0</v>
      </c>
      <c r="H151" s="94">
        <f t="shared" si="34"/>
        <v>0</v>
      </c>
      <c r="I151" s="94">
        <f t="shared" si="35"/>
        <v>0</v>
      </c>
      <c r="J151" s="94">
        <f t="shared" si="36"/>
        <v>0</v>
      </c>
      <c r="K151" s="94">
        <f t="shared" ca="1" si="37"/>
        <v>-0.18349442876063507</v>
      </c>
      <c r="L151" s="94">
        <f t="shared" ca="1" si="38"/>
        <v>3.3670205386191782E-2</v>
      </c>
      <c r="M151" s="94">
        <f t="shared" ca="1" si="39"/>
        <v>10804842057945.723</v>
      </c>
      <c r="N151" s="94">
        <f t="shared" ca="1" si="40"/>
        <v>28059053705.118679</v>
      </c>
      <c r="O151" s="94">
        <f t="shared" ca="1" si="41"/>
        <v>124174468801.8979</v>
      </c>
      <c r="P151" s="10">
        <f t="shared" ca="1" si="42"/>
        <v>0.18349442876063507</v>
      </c>
      <c r="Q151" s="10"/>
      <c r="R151" s="10"/>
      <c r="S151" s="10"/>
      <c r="T151" s="10"/>
    </row>
    <row r="152" spans="1:20" x14ac:dyDescent="0.2">
      <c r="A152" s="102"/>
      <c r="B152" s="102"/>
      <c r="C152" s="10"/>
      <c r="D152" s="101">
        <f t="shared" si="30"/>
        <v>0</v>
      </c>
      <c r="E152" s="101">
        <f t="shared" si="31"/>
        <v>0</v>
      </c>
      <c r="F152" s="94">
        <f t="shared" si="32"/>
        <v>0</v>
      </c>
      <c r="G152" s="94">
        <f t="shared" si="33"/>
        <v>0</v>
      </c>
      <c r="H152" s="94">
        <f t="shared" si="34"/>
        <v>0</v>
      </c>
      <c r="I152" s="94">
        <f t="shared" si="35"/>
        <v>0</v>
      </c>
      <c r="J152" s="94">
        <f t="shared" si="36"/>
        <v>0</v>
      </c>
      <c r="K152" s="94">
        <f t="shared" ca="1" si="37"/>
        <v>-0.18349442876063507</v>
      </c>
      <c r="L152" s="94">
        <f t="shared" ca="1" si="38"/>
        <v>3.3670205386191782E-2</v>
      </c>
      <c r="M152" s="94">
        <f t="shared" ca="1" si="39"/>
        <v>10804842057945.723</v>
      </c>
      <c r="N152" s="94">
        <f t="shared" ca="1" si="40"/>
        <v>28059053705.118679</v>
      </c>
      <c r="O152" s="94">
        <f t="shared" ca="1" si="41"/>
        <v>124174468801.8979</v>
      </c>
      <c r="P152" s="10">
        <f t="shared" ca="1" si="42"/>
        <v>0.18349442876063507</v>
      </c>
      <c r="Q152" s="10"/>
      <c r="R152" s="10"/>
      <c r="S152" s="10"/>
      <c r="T152" s="10"/>
    </row>
    <row r="153" spans="1:20" x14ac:dyDescent="0.2">
      <c r="A153" s="102"/>
      <c r="B153" s="102"/>
      <c r="C153" s="10"/>
      <c r="D153" s="101">
        <f t="shared" si="30"/>
        <v>0</v>
      </c>
      <c r="E153" s="101">
        <f t="shared" si="31"/>
        <v>0</v>
      </c>
      <c r="F153" s="94">
        <f t="shared" si="32"/>
        <v>0</v>
      </c>
      <c r="G153" s="94">
        <f t="shared" si="33"/>
        <v>0</v>
      </c>
      <c r="H153" s="94">
        <f t="shared" si="34"/>
        <v>0</v>
      </c>
      <c r="I153" s="94">
        <f t="shared" si="35"/>
        <v>0</v>
      </c>
      <c r="J153" s="94">
        <f t="shared" si="36"/>
        <v>0</v>
      </c>
      <c r="K153" s="94">
        <f t="shared" ca="1" si="37"/>
        <v>-0.18349442876063507</v>
      </c>
      <c r="L153" s="94">
        <f t="shared" ca="1" si="38"/>
        <v>3.3670205386191782E-2</v>
      </c>
      <c r="M153" s="94">
        <f t="shared" ca="1" si="39"/>
        <v>10804842057945.723</v>
      </c>
      <c r="N153" s="94">
        <f t="shared" ca="1" si="40"/>
        <v>28059053705.118679</v>
      </c>
      <c r="O153" s="94">
        <f t="shared" ca="1" si="41"/>
        <v>124174468801.8979</v>
      </c>
      <c r="P153" s="10">
        <f t="shared" ca="1" si="42"/>
        <v>0.18349442876063507</v>
      </c>
      <c r="Q153" s="10"/>
      <c r="R153" s="10"/>
      <c r="S153" s="10"/>
      <c r="T153" s="10"/>
    </row>
    <row r="154" spans="1:20" x14ac:dyDescent="0.2">
      <c r="A154" s="102"/>
      <c r="B154" s="102"/>
      <c r="C154" s="10"/>
      <c r="D154" s="101">
        <f t="shared" si="30"/>
        <v>0</v>
      </c>
      <c r="E154" s="101">
        <f t="shared" si="31"/>
        <v>0</v>
      </c>
      <c r="F154" s="94">
        <f t="shared" si="32"/>
        <v>0</v>
      </c>
      <c r="G154" s="94">
        <f t="shared" si="33"/>
        <v>0</v>
      </c>
      <c r="H154" s="94">
        <f t="shared" si="34"/>
        <v>0</v>
      </c>
      <c r="I154" s="94">
        <f t="shared" si="35"/>
        <v>0</v>
      </c>
      <c r="J154" s="94">
        <f t="shared" si="36"/>
        <v>0</v>
      </c>
      <c r="K154" s="94">
        <f t="shared" ca="1" si="37"/>
        <v>-0.18349442876063507</v>
      </c>
      <c r="L154" s="94">
        <f t="shared" ca="1" si="38"/>
        <v>3.3670205386191782E-2</v>
      </c>
      <c r="M154" s="94">
        <f t="shared" ca="1" si="39"/>
        <v>10804842057945.723</v>
      </c>
      <c r="N154" s="94">
        <f t="shared" ca="1" si="40"/>
        <v>28059053705.118679</v>
      </c>
      <c r="O154" s="94">
        <f t="shared" ca="1" si="41"/>
        <v>124174468801.8979</v>
      </c>
      <c r="P154" s="10">
        <f t="shared" ca="1" si="42"/>
        <v>0.18349442876063507</v>
      </c>
      <c r="Q154" s="10"/>
      <c r="R154" s="10"/>
      <c r="S154" s="10"/>
      <c r="T154" s="10"/>
    </row>
    <row r="155" spans="1:20" x14ac:dyDescent="0.2">
      <c r="A155" s="102"/>
      <c r="B155" s="102"/>
      <c r="C155" s="10"/>
      <c r="D155" s="101">
        <f t="shared" si="30"/>
        <v>0</v>
      </c>
      <c r="E155" s="101">
        <f t="shared" si="31"/>
        <v>0</v>
      </c>
      <c r="F155" s="94">
        <f t="shared" si="32"/>
        <v>0</v>
      </c>
      <c r="G155" s="94">
        <f t="shared" si="33"/>
        <v>0</v>
      </c>
      <c r="H155" s="94">
        <f t="shared" si="34"/>
        <v>0</v>
      </c>
      <c r="I155" s="94">
        <f t="shared" si="35"/>
        <v>0</v>
      </c>
      <c r="J155" s="94">
        <f t="shared" si="36"/>
        <v>0</v>
      </c>
      <c r="K155" s="94">
        <f t="shared" ca="1" si="37"/>
        <v>-0.18349442876063507</v>
      </c>
      <c r="L155" s="94">
        <f t="shared" ca="1" si="38"/>
        <v>3.3670205386191782E-2</v>
      </c>
      <c r="M155" s="94">
        <f t="shared" ca="1" si="39"/>
        <v>10804842057945.723</v>
      </c>
      <c r="N155" s="94">
        <f t="shared" ca="1" si="40"/>
        <v>28059053705.118679</v>
      </c>
      <c r="O155" s="94">
        <f t="shared" ca="1" si="41"/>
        <v>124174468801.8979</v>
      </c>
      <c r="P155" s="10">
        <f t="shared" ca="1" si="42"/>
        <v>0.18349442876063507</v>
      </c>
      <c r="Q155" s="10"/>
      <c r="R155" s="10"/>
      <c r="S155" s="10"/>
      <c r="T155" s="10"/>
    </row>
    <row r="156" spans="1:20" x14ac:dyDescent="0.2">
      <c r="A156" s="102"/>
      <c r="B156" s="102"/>
      <c r="C156" s="10"/>
      <c r="D156" s="101">
        <f t="shared" si="30"/>
        <v>0</v>
      </c>
      <c r="E156" s="101">
        <f t="shared" si="31"/>
        <v>0</v>
      </c>
      <c r="F156" s="94">
        <f t="shared" si="32"/>
        <v>0</v>
      </c>
      <c r="G156" s="94">
        <f t="shared" si="33"/>
        <v>0</v>
      </c>
      <c r="H156" s="94">
        <f t="shared" si="34"/>
        <v>0</v>
      </c>
      <c r="I156" s="94">
        <f t="shared" si="35"/>
        <v>0</v>
      </c>
      <c r="J156" s="94">
        <f t="shared" si="36"/>
        <v>0</v>
      </c>
      <c r="K156" s="94">
        <f t="shared" ca="1" si="37"/>
        <v>-0.18349442876063507</v>
      </c>
      <c r="L156" s="94">
        <f t="shared" ca="1" si="38"/>
        <v>3.3670205386191782E-2</v>
      </c>
      <c r="M156" s="94">
        <f t="shared" ca="1" si="39"/>
        <v>10804842057945.723</v>
      </c>
      <c r="N156" s="94">
        <f t="shared" ca="1" si="40"/>
        <v>28059053705.118679</v>
      </c>
      <c r="O156" s="94">
        <f t="shared" ca="1" si="41"/>
        <v>124174468801.8979</v>
      </c>
      <c r="P156" s="10">
        <f t="shared" ca="1" si="42"/>
        <v>0.18349442876063507</v>
      </c>
      <c r="Q156" s="10"/>
      <c r="R156" s="10"/>
      <c r="S156" s="10"/>
      <c r="T156" s="10"/>
    </row>
    <row r="157" spans="1:20" x14ac:dyDescent="0.2">
      <c r="A157" s="102"/>
      <c r="B157" s="102"/>
      <c r="C157" s="10"/>
      <c r="D157" s="101">
        <f t="shared" si="30"/>
        <v>0</v>
      </c>
      <c r="E157" s="101">
        <f t="shared" si="31"/>
        <v>0</v>
      </c>
      <c r="F157" s="94">
        <f t="shared" si="32"/>
        <v>0</v>
      </c>
      <c r="G157" s="94">
        <f t="shared" si="33"/>
        <v>0</v>
      </c>
      <c r="H157" s="94">
        <f t="shared" si="34"/>
        <v>0</v>
      </c>
      <c r="I157" s="94">
        <f t="shared" si="35"/>
        <v>0</v>
      </c>
      <c r="J157" s="94">
        <f t="shared" si="36"/>
        <v>0</v>
      </c>
      <c r="K157" s="94">
        <f t="shared" ca="1" si="37"/>
        <v>-0.18349442876063507</v>
      </c>
      <c r="L157" s="94">
        <f t="shared" ca="1" si="38"/>
        <v>3.3670205386191782E-2</v>
      </c>
      <c r="M157" s="94">
        <f t="shared" ca="1" si="39"/>
        <v>10804842057945.723</v>
      </c>
      <c r="N157" s="94">
        <f t="shared" ca="1" si="40"/>
        <v>28059053705.118679</v>
      </c>
      <c r="O157" s="94">
        <f t="shared" ca="1" si="41"/>
        <v>124174468801.8979</v>
      </c>
      <c r="P157" s="10">
        <f t="shared" ca="1" si="42"/>
        <v>0.18349442876063507</v>
      </c>
      <c r="Q157" s="10"/>
      <c r="R157" s="10"/>
      <c r="S157" s="10"/>
      <c r="T157" s="10"/>
    </row>
    <row r="158" spans="1:20" x14ac:dyDescent="0.2">
      <c r="A158" s="102"/>
      <c r="B158" s="102"/>
      <c r="C158" s="10"/>
      <c r="D158" s="101">
        <f t="shared" si="30"/>
        <v>0</v>
      </c>
      <c r="E158" s="101">
        <f t="shared" si="31"/>
        <v>0</v>
      </c>
      <c r="F158" s="94">
        <f t="shared" si="32"/>
        <v>0</v>
      </c>
      <c r="G158" s="94">
        <f t="shared" si="33"/>
        <v>0</v>
      </c>
      <c r="H158" s="94">
        <f t="shared" si="34"/>
        <v>0</v>
      </c>
      <c r="I158" s="94">
        <f t="shared" si="35"/>
        <v>0</v>
      </c>
      <c r="J158" s="94">
        <f t="shared" si="36"/>
        <v>0</v>
      </c>
      <c r="K158" s="94">
        <f t="shared" ca="1" si="37"/>
        <v>-0.18349442876063507</v>
      </c>
      <c r="L158" s="94">
        <f t="shared" ca="1" si="38"/>
        <v>3.3670205386191782E-2</v>
      </c>
      <c r="M158" s="94">
        <f t="shared" ca="1" si="39"/>
        <v>10804842057945.723</v>
      </c>
      <c r="N158" s="94">
        <f t="shared" ca="1" si="40"/>
        <v>28059053705.118679</v>
      </c>
      <c r="O158" s="94">
        <f t="shared" ca="1" si="41"/>
        <v>124174468801.8979</v>
      </c>
      <c r="P158" s="10">
        <f t="shared" ca="1" si="42"/>
        <v>0.18349442876063507</v>
      </c>
      <c r="Q158" s="10"/>
      <c r="R158" s="10"/>
      <c r="S158" s="10"/>
      <c r="T158" s="10"/>
    </row>
    <row r="159" spans="1:20" x14ac:dyDescent="0.2">
      <c r="A159" s="102"/>
      <c r="B159" s="102"/>
      <c r="C159" s="10"/>
      <c r="D159" s="101">
        <f t="shared" si="30"/>
        <v>0</v>
      </c>
      <c r="E159" s="101">
        <f t="shared" si="31"/>
        <v>0</v>
      </c>
      <c r="F159" s="94">
        <f t="shared" si="32"/>
        <v>0</v>
      </c>
      <c r="G159" s="94">
        <f t="shared" si="33"/>
        <v>0</v>
      </c>
      <c r="H159" s="94">
        <f t="shared" si="34"/>
        <v>0</v>
      </c>
      <c r="I159" s="94">
        <f t="shared" si="35"/>
        <v>0</v>
      </c>
      <c r="J159" s="94">
        <f t="shared" si="36"/>
        <v>0</v>
      </c>
      <c r="K159" s="94">
        <f t="shared" ca="1" si="37"/>
        <v>-0.18349442876063507</v>
      </c>
      <c r="L159" s="94">
        <f t="shared" ca="1" si="38"/>
        <v>3.3670205386191782E-2</v>
      </c>
      <c r="M159" s="94">
        <f t="shared" ca="1" si="39"/>
        <v>10804842057945.723</v>
      </c>
      <c r="N159" s="94">
        <f t="shared" ca="1" si="40"/>
        <v>28059053705.118679</v>
      </c>
      <c r="O159" s="94">
        <f t="shared" ca="1" si="41"/>
        <v>124174468801.8979</v>
      </c>
      <c r="P159" s="10">
        <f t="shared" ca="1" si="42"/>
        <v>0.18349442876063507</v>
      </c>
      <c r="Q159" s="10"/>
      <c r="R159" s="10"/>
      <c r="S159" s="10"/>
      <c r="T159" s="10"/>
    </row>
    <row r="160" spans="1:20" x14ac:dyDescent="0.2">
      <c r="A160" s="102"/>
      <c r="B160" s="102"/>
      <c r="C160" s="10"/>
      <c r="D160" s="101">
        <f t="shared" si="30"/>
        <v>0</v>
      </c>
      <c r="E160" s="101">
        <f t="shared" si="31"/>
        <v>0</v>
      </c>
      <c r="F160" s="94">
        <f t="shared" si="32"/>
        <v>0</v>
      </c>
      <c r="G160" s="94">
        <f t="shared" si="33"/>
        <v>0</v>
      </c>
      <c r="H160" s="94">
        <f t="shared" si="34"/>
        <v>0</v>
      </c>
      <c r="I160" s="94">
        <f t="shared" si="35"/>
        <v>0</v>
      </c>
      <c r="J160" s="94">
        <f t="shared" si="36"/>
        <v>0</v>
      </c>
      <c r="K160" s="94">
        <f t="shared" ca="1" si="37"/>
        <v>-0.18349442876063507</v>
      </c>
      <c r="L160" s="94">
        <f t="shared" ca="1" si="38"/>
        <v>3.3670205386191782E-2</v>
      </c>
      <c r="M160" s="94">
        <f t="shared" ca="1" si="39"/>
        <v>10804842057945.723</v>
      </c>
      <c r="N160" s="94">
        <f t="shared" ca="1" si="40"/>
        <v>28059053705.118679</v>
      </c>
      <c r="O160" s="94">
        <f t="shared" ca="1" si="41"/>
        <v>124174468801.8979</v>
      </c>
      <c r="P160" s="10">
        <f t="shared" ca="1" si="42"/>
        <v>0.18349442876063507</v>
      </c>
      <c r="Q160" s="10"/>
      <c r="R160" s="10"/>
      <c r="S160" s="10"/>
      <c r="T160" s="10"/>
    </row>
    <row r="161" spans="1:20" x14ac:dyDescent="0.2">
      <c r="A161" s="102"/>
      <c r="B161" s="102"/>
      <c r="C161" s="10"/>
      <c r="D161" s="101">
        <f t="shared" si="30"/>
        <v>0</v>
      </c>
      <c r="E161" s="101">
        <f t="shared" si="31"/>
        <v>0</v>
      </c>
      <c r="F161" s="94">
        <f t="shared" si="32"/>
        <v>0</v>
      </c>
      <c r="G161" s="94">
        <f t="shared" si="33"/>
        <v>0</v>
      </c>
      <c r="H161" s="94">
        <f t="shared" si="34"/>
        <v>0</v>
      </c>
      <c r="I161" s="94">
        <f t="shared" si="35"/>
        <v>0</v>
      </c>
      <c r="J161" s="94">
        <f t="shared" si="36"/>
        <v>0</v>
      </c>
      <c r="K161" s="94">
        <f t="shared" ca="1" si="37"/>
        <v>-0.18349442876063507</v>
      </c>
      <c r="L161" s="94">
        <f t="shared" ca="1" si="38"/>
        <v>3.3670205386191782E-2</v>
      </c>
      <c r="M161" s="94">
        <f t="shared" ca="1" si="39"/>
        <v>10804842057945.723</v>
      </c>
      <c r="N161" s="94">
        <f t="shared" ca="1" si="40"/>
        <v>28059053705.118679</v>
      </c>
      <c r="O161" s="94">
        <f t="shared" ca="1" si="41"/>
        <v>124174468801.8979</v>
      </c>
      <c r="P161" s="10">
        <f t="shared" ca="1" si="42"/>
        <v>0.18349442876063507</v>
      </c>
      <c r="Q161" s="10"/>
      <c r="R161" s="10"/>
      <c r="S161" s="10"/>
      <c r="T161" s="10"/>
    </row>
    <row r="162" spans="1:20" x14ac:dyDescent="0.2">
      <c r="D162" s="101">
        <f t="shared" si="30"/>
        <v>0</v>
      </c>
      <c r="E162" s="101">
        <f t="shared" si="31"/>
        <v>0</v>
      </c>
      <c r="F162" s="94">
        <f t="shared" si="32"/>
        <v>0</v>
      </c>
      <c r="G162" s="94">
        <f t="shared" si="33"/>
        <v>0</v>
      </c>
      <c r="H162" s="94">
        <f t="shared" si="34"/>
        <v>0</v>
      </c>
      <c r="I162" s="94">
        <f t="shared" si="35"/>
        <v>0</v>
      </c>
      <c r="J162" s="94">
        <f t="shared" si="36"/>
        <v>0</v>
      </c>
      <c r="K162" s="94">
        <f t="shared" ca="1" si="37"/>
        <v>-0.18349442876063507</v>
      </c>
      <c r="L162" s="94">
        <f t="shared" ca="1" si="38"/>
        <v>3.3670205386191782E-2</v>
      </c>
      <c r="M162" s="94">
        <f t="shared" ca="1" si="39"/>
        <v>10804842057945.723</v>
      </c>
      <c r="N162" s="94">
        <f t="shared" ca="1" si="40"/>
        <v>28059053705.118679</v>
      </c>
      <c r="O162" s="94">
        <f t="shared" ca="1" si="41"/>
        <v>124174468801.8979</v>
      </c>
      <c r="P162" s="10">
        <f t="shared" ca="1" si="42"/>
        <v>0.18349442876063507</v>
      </c>
    </row>
    <row r="163" spans="1:20" x14ac:dyDescent="0.2">
      <c r="D163" s="101">
        <f t="shared" si="30"/>
        <v>0</v>
      </c>
      <c r="E163" s="101">
        <f t="shared" si="31"/>
        <v>0</v>
      </c>
      <c r="F163" s="94">
        <f t="shared" si="32"/>
        <v>0</v>
      </c>
      <c r="G163" s="94">
        <f t="shared" si="33"/>
        <v>0</v>
      </c>
      <c r="H163" s="94">
        <f t="shared" si="34"/>
        <v>0</v>
      </c>
      <c r="I163" s="94">
        <f t="shared" si="35"/>
        <v>0</v>
      </c>
      <c r="J163" s="94">
        <f t="shared" si="36"/>
        <v>0</v>
      </c>
      <c r="K163" s="94">
        <f t="shared" ca="1" si="37"/>
        <v>-0.18349442876063507</v>
      </c>
      <c r="L163" s="94">
        <f t="shared" ca="1" si="38"/>
        <v>3.3670205386191782E-2</v>
      </c>
      <c r="M163" s="94">
        <f t="shared" ca="1" si="39"/>
        <v>10804842057945.723</v>
      </c>
      <c r="N163" s="94">
        <f t="shared" ca="1" si="40"/>
        <v>28059053705.118679</v>
      </c>
      <c r="O163" s="94">
        <f t="shared" ca="1" si="41"/>
        <v>124174468801.8979</v>
      </c>
      <c r="P163" s="10">
        <f t="shared" ca="1" si="42"/>
        <v>0.18349442876063507</v>
      </c>
    </row>
    <row r="164" spans="1:20" x14ac:dyDescent="0.2">
      <c r="D164" s="101">
        <f t="shared" si="30"/>
        <v>0</v>
      </c>
      <c r="E164" s="101">
        <f t="shared" si="31"/>
        <v>0</v>
      </c>
      <c r="F164" s="94">
        <f t="shared" si="32"/>
        <v>0</v>
      </c>
      <c r="G164" s="94">
        <f t="shared" si="33"/>
        <v>0</v>
      </c>
      <c r="H164" s="94">
        <f t="shared" si="34"/>
        <v>0</v>
      </c>
      <c r="I164" s="94">
        <f t="shared" si="35"/>
        <v>0</v>
      </c>
      <c r="J164" s="94">
        <f t="shared" si="36"/>
        <v>0</v>
      </c>
      <c r="K164" s="94">
        <f t="shared" ca="1" si="37"/>
        <v>-0.18349442876063507</v>
      </c>
      <c r="L164" s="94">
        <f t="shared" ca="1" si="38"/>
        <v>3.3670205386191782E-2</v>
      </c>
      <c r="M164" s="94">
        <f t="shared" ca="1" si="39"/>
        <v>10804842057945.723</v>
      </c>
      <c r="N164" s="94">
        <f t="shared" ca="1" si="40"/>
        <v>28059053705.118679</v>
      </c>
      <c r="O164" s="94">
        <f t="shared" ca="1" si="41"/>
        <v>124174468801.8979</v>
      </c>
      <c r="P164" s="10">
        <f t="shared" ca="1" si="42"/>
        <v>0.18349442876063507</v>
      </c>
    </row>
    <row r="165" spans="1:20" x14ac:dyDescent="0.2">
      <c r="D165" s="101">
        <f t="shared" si="30"/>
        <v>0</v>
      </c>
      <c r="E165" s="101">
        <f t="shared" si="31"/>
        <v>0</v>
      </c>
      <c r="F165" s="94">
        <f t="shared" si="32"/>
        <v>0</v>
      </c>
      <c r="G165" s="94">
        <f t="shared" si="33"/>
        <v>0</v>
      </c>
      <c r="H165" s="94">
        <f t="shared" si="34"/>
        <v>0</v>
      </c>
      <c r="I165" s="94">
        <f t="shared" si="35"/>
        <v>0</v>
      </c>
      <c r="J165" s="94">
        <f t="shared" si="36"/>
        <v>0</v>
      </c>
      <c r="K165" s="94">
        <f t="shared" ca="1" si="37"/>
        <v>-0.18349442876063507</v>
      </c>
      <c r="L165" s="94">
        <f t="shared" ca="1" si="38"/>
        <v>3.3670205386191782E-2</v>
      </c>
      <c r="M165" s="94">
        <f t="shared" ca="1" si="39"/>
        <v>10804842057945.723</v>
      </c>
      <c r="N165" s="94">
        <f t="shared" ca="1" si="40"/>
        <v>28059053705.118679</v>
      </c>
      <c r="O165" s="94">
        <f t="shared" ca="1" si="41"/>
        <v>124174468801.8979</v>
      </c>
      <c r="P165" s="10">
        <f t="shared" ca="1" si="42"/>
        <v>0.18349442876063507</v>
      </c>
    </row>
    <row r="166" spans="1:20" x14ac:dyDescent="0.2">
      <c r="D166" s="101">
        <f t="shared" si="30"/>
        <v>0</v>
      </c>
      <c r="E166" s="101">
        <f t="shared" si="31"/>
        <v>0</v>
      </c>
      <c r="F166" s="94">
        <f t="shared" si="32"/>
        <v>0</v>
      </c>
      <c r="G166" s="94">
        <f t="shared" si="33"/>
        <v>0</v>
      </c>
      <c r="H166" s="94">
        <f t="shared" si="34"/>
        <v>0</v>
      </c>
      <c r="I166" s="94">
        <f t="shared" si="35"/>
        <v>0</v>
      </c>
      <c r="J166" s="94">
        <f t="shared" si="36"/>
        <v>0</v>
      </c>
      <c r="K166" s="94">
        <f t="shared" ca="1" si="37"/>
        <v>-0.18349442876063507</v>
      </c>
      <c r="L166" s="94">
        <f t="shared" ca="1" si="38"/>
        <v>3.3670205386191782E-2</v>
      </c>
      <c r="M166" s="94">
        <f t="shared" ca="1" si="39"/>
        <v>10804842057945.723</v>
      </c>
      <c r="N166" s="94">
        <f t="shared" ca="1" si="40"/>
        <v>28059053705.118679</v>
      </c>
      <c r="O166" s="94">
        <f t="shared" ca="1" si="41"/>
        <v>124174468801.8979</v>
      </c>
      <c r="P166" s="10">
        <f t="shared" ca="1" si="42"/>
        <v>0.18349442876063507</v>
      </c>
    </row>
    <row r="167" spans="1:20" x14ac:dyDescent="0.2">
      <c r="D167" s="101">
        <f t="shared" si="30"/>
        <v>0</v>
      </c>
      <c r="E167" s="101">
        <f t="shared" si="31"/>
        <v>0</v>
      </c>
      <c r="F167" s="94">
        <f t="shared" si="32"/>
        <v>0</v>
      </c>
      <c r="G167" s="94">
        <f t="shared" si="33"/>
        <v>0</v>
      </c>
      <c r="H167" s="94">
        <f t="shared" si="34"/>
        <v>0</v>
      </c>
      <c r="I167" s="94">
        <f t="shared" si="35"/>
        <v>0</v>
      </c>
      <c r="J167" s="94">
        <f t="shared" si="36"/>
        <v>0</v>
      </c>
      <c r="K167" s="94">
        <f t="shared" ca="1" si="37"/>
        <v>-0.18349442876063507</v>
      </c>
      <c r="L167" s="94">
        <f t="shared" ca="1" si="38"/>
        <v>3.3670205386191782E-2</v>
      </c>
      <c r="M167" s="94">
        <f t="shared" ca="1" si="39"/>
        <v>10804842057945.723</v>
      </c>
      <c r="N167" s="94">
        <f t="shared" ca="1" si="40"/>
        <v>28059053705.118679</v>
      </c>
      <c r="O167" s="94">
        <f t="shared" ca="1" si="41"/>
        <v>124174468801.8979</v>
      </c>
      <c r="P167" s="10">
        <f t="shared" ca="1" si="42"/>
        <v>0.18349442876063507</v>
      </c>
    </row>
    <row r="168" spans="1:20" x14ac:dyDescent="0.2">
      <c r="D168" s="101">
        <f t="shared" si="30"/>
        <v>0</v>
      </c>
      <c r="E168" s="101">
        <f t="shared" si="31"/>
        <v>0</v>
      </c>
      <c r="F168" s="94">
        <f t="shared" si="32"/>
        <v>0</v>
      </c>
      <c r="G168" s="94">
        <f t="shared" si="33"/>
        <v>0</v>
      </c>
      <c r="H168" s="94">
        <f t="shared" si="34"/>
        <v>0</v>
      </c>
      <c r="I168" s="94">
        <f t="shared" si="35"/>
        <v>0</v>
      </c>
      <c r="J168" s="94">
        <f t="shared" si="36"/>
        <v>0</v>
      </c>
      <c r="K168" s="94">
        <f t="shared" ca="1" si="37"/>
        <v>-0.18349442876063507</v>
      </c>
      <c r="L168" s="94">
        <f t="shared" ca="1" si="38"/>
        <v>3.3670205386191782E-2</v>
      </c>
      <c r="M168" s="94">
        <f t="shared" ca="1" si="39"/>
        <v>10804842057945.723</v>
      </c>
      <c r="N168" s="94">
        <f t="shared" ca="1" si="40"/>
        <v>28059053705.118679</v>
      </c>
      <c r="O168" s="94">
        <f t="shared" ca="1" si="41"/>
        <v>124174468801.8979</v>
      </c>
      <c r="P168" s="10">
        <f t="shared" ca="1" si="42"/>
        <v>0.18349442876063507</v>
      </c>
    </row>
    <row r="169" spans="1:20" x14ac:dyDescent="0.2">
      <c r="D169" s="101">
        <f t="shared" si="30"/>
        <v>0</v>
      </c>
      <c r="E169" s="101">
        <f t="shared" si="31"/>
        <v>0</v>
      </c>
      <c r="F169" s="94">
        <f t="shared" si="32"/>
        <v>0</v>
      </c>
      <c r="G169" s="94">
        <f t="shared" si="33"/>
        <v>0</v>
      </c>
      <c r="H169" s="94">
        <f t="shared" si="34"/>
        <v>0</v>
      </c>
      <c r="I169" s="94">
        <f t="shared" si="35"/>
        <v>0</v>
      </c>
      <c r="J169" s="94">
        <f t="shared" si="36"/>
        <v>0</v>
      </c>
      <c r="K169" s="94">
        <f t="shared" ca="1" si="37"/>
        <v>-0.18349442876063507</v>
      </c>
      <c r="L169" s="94">
        <f t="shared" ca="1" si="38"/>
        <v>3.3670205386191782E-2</v>
      </c>
      <c r="M169" s="94">
        <f t="shared" ca="1" si="39"/>
        <v>10804842057945.723</v>
      </c>
      <c r="N169" s="94">
        <f t="shared" ca="1" si="40"/>
        <v>28059053705.118679</v>
      </c>
      <c r="O169" s="94">
        <f t="shared" ca="1" si="41"/>
        <v>124174468801.8979</v>
      </c>
      <c r="P169" s="10">
        <f t="shared" ca="1" si="42"/>
        <v>0.18349442876063507</v>
      </c>
    </row>
    <row r="170" spans="1:20" x14ac:dyDescent="0.2">
      <c r="D170" s="101">
        <f t="shared" si="30"/>
        <v>0</v>
      </c>
      <c r="E170" s="101">
        <f t="shared" si="31"/>
        <v>0</v>
      </c>
      <c r="F170" s="94">
        <f t="shared" si="32"/>
        <v>0</v>
      </c>
      <c r="G170" s="94">
        <f t="shared" si="33"/>
        <v>0</v>
      </c>
      <c r="H170" s="94">
        <f t="shared" si="34"/>
        <v>0</v>
      </c>
      <c r="I170" s="94">
        <f t="shared" si="35"/>
        <v>0</v>
      </c>
      <c r="J170" s="94">
        <f t="shared" si="36"/>
        <v>0</v>
      </c>
      <c r="K170" s="94">
        <f t="shared" ca="1" si="37"/>
        <v>-0.18349442876063507</v>
      </c>
      <c r="L170" s="94">
        <f t="shared" ca="1" si="38"/>
        <v>3.3670205386191782E-2</v>
      </c>
      <c r="M170" s="94">
        <f t="shared" ca="1" si="39"/>
        <v>10804842057945.723</v>
      </c>
      <c r="N170" s="94">
        <f t="shared" ca="1" si="40"/>
        <v>28059053705.118679</v>
      </c>
      <c r="O170" s="94">
        <f t="shared" ca="1" si="41"/>
        <v>124174468801.8979</v>
      </c>
      <c r="P170" s="10">
        <f t="shared" ca="1" si="42"/>
        <v>0.18349442876063507</v>
      </c>
    </row>
    <row r="171" spans="1:20" x14ac:dyDescent="0.2">
      <c r="D171" s="101">
        <f t="shared" si="30"/>
        <v>0</v>
      </c>
      <c r="E171" s="101">
        <f t="shared" si="31"/>
        <v>0</v>
      </c>
      <c r="F171" s="94">
        <f t="shared" si="32"/>
        <v>0</v>
      </c>
      <c r="G171" s="94">
        <f t="shared" si="33"/>
        <v>0</v>
      </c>
      <c r="H171" s="94">
        <f t="shared" si="34"/>
        <v>0</v>
      </c>
      <c r="I171" s="94">
        <f t="shared" si="35"/>
        <v>0</v>
      </c>
      <c r="J171" s="94">
        <f t="shared" si="36"/>
        <v>0</v>
      </c>
      <c r="K171" s="94">
        <f t="shared" ca="1" si="37"/>
        <v>-0.18349442876063507</v>
      </c>
      <c r="L171" s="94">
        <f t="shared" ca="1" si="38"/>
        <v>3.3670205386191782E-2</v>
      </c>
      <c r="M171" s="94">
        <f t="shared" ca="1" si="39"/>
        <v>10804842057945.723</v>
      </c>
      <c r="N171" s="94">
        <f t="shared" ca="1" si="40"/>
        <v>28059053705.118679</v>
      </c>
      <c r="O171" s="94">
        <f t="shared" ca="1" si="41"/>
        <v>124174468801.8979</v>
      </c>
      <c r="P171" s="10">
        <f t="shared" ca="1" si="42"/>
        <v>0.18349442876063507</v>
      </c>
    </row>
    <row r="172" spans="1:20" x14ac:dyDescent="0.2">
      <c r="D172" s="101">
        <f t="shared" si="30"/>
        <v>0</v>
      </c>
      <c r="E172" s="101">
        <f t="shared" si="31"/>
        <v>0</v>
      </c>
      <c r="F172" s="94">
        <f t="shared" si="32"/>
        <v>0</v>
      </c>
      <c r="G172" s="94">
        <f t="shared" si="33"/>
        <v>0</v>
      </c>
      <c r="H172" s="94">
        <f t="shared" si="34"/>
        <v>0</v>
      </c>
      <c r="I172" s="94">
        <f t="shared" si="35"/>
        <v>0</v>
      </c>
      <c r="J172" s="94">
        <f t="shared" si="36"/>
        <v>0</v>
      </c>
      <c r="K172" s="94">
        <f t="shared" ca="1" si="37"/>
        <v>-0.18349442876063507</v>
      </c>
      <c r="L172" s="94">
        <f t="shared" ca="1" si="38"/>
        <v>3.3670205386191782E-2</v>
      </c>
      <c r="M172" s="94">
        <f t="shared" ca="1" si="39"/>
        <v>10804842057945.723</v>
      </c>
      <c r="N172" s="94">
        <f t="shared" ca="1" si="40"/>
        <v>28059053705.118679</v>
      </c>
      <c r="O172" s="94">
        <f t="shared" ca="1" si="41"/>
        <v>124174468801.8979</v>
      </c>
      <c r="P172" s="10">
        <f t="shared" ca="1" si="42"/>
        <v>0.18349442876063507</v>
      </c>
    </row>
    <row r="173" spans="1:20" x14ac:dyDescent="0.2">
      <c r="D173" s="101">
        <f t="shared" si="30"/>
        <v>0</v>
      </c>
      <c r="E173" s="101">
        <f t="shared" si="31"/>
        <v>0</v>
      </c>
      <c r="F173" s="94">
        <f t="shared" si="32"/>
        <v>0</v>
      </c>
      <c r="G173" s="94">
        <f t="shared" si="33"/>
        <v>0</v>
      </c>
      <c r="H173" s="94">
        <f t="shared" si="34"/>
        <v>0</v>
      </c>
      <c r="I173" s="94">
        <f t="shared" si="35"/>
        <v>0</v>
      </c>
      <c r="J173" s="94">
        <f t="shared" si="36"/>
        <v>0</v>
      </c>
      <c r="K173" s="94">
        <f t="shared" ca="1" si="37"/>
        <v>-0.18349442876063507</v>
      </c>
      <c r="L173" s="94">
        <f t="shared" ca="1" si="38"/>
        <v>3.3670205386191782E-2</v>
      </c>
      <c r="M173" s="94">
        <f t="shared" ca="1" si="39"/>
        <v>10804842057945.723</v>
      </c>
      <c r="N173" s="94">
        <f t="shared" ca="1" si="40"/>
        <v>28059053705.118679</v>
      </c>
      <c r="O173" s="94">
        <f t="shared" ca="1" si="41"/>
        <v>124174468801.8979</v>
      </c>
      <c r="P173" s="10">
        <f t="shared" ca="1" si="42"/>
        <v>0.18349442876063507</v>
      </c>
    </row>
    <row r="174" spans="1:20" x14ac:dyDescent="0.2">
      <c r="D174" s="101">
        <f t="shared" si="30"/>
        <v>0</v>
      </c>
      <c r="E174" s="101">
        <f t="shared" si="31"/>
        <v>0</v>
      </c>
      <c r="F174" s="94">
        <f t="shared" si="32"/>
        <v>0</v>
      </c>
      <c r="G174" s="94">
        <f t="shared" si="33"/>
        <v>0</v>
      </c>
      <c r="H174" s="94">
        <f t="shared" si="34"/>
        <v>0</v>
      </c>
      <c r="I174" s="94">
        <f t="shared" si="35"/>
        <v>0</v>
      </c>
      <c r="J174" s="94">
        <f t="shared" si="36"/>
        <v>0</v>
      </c>
      <c r="K174" s="94">
        <f t="shared" ca="1" si="37"/>
        <v>-0.18349442876063507</v>
      </c>
      <c r="L174" s="94">
        <f t="shared" ca="1" si="38"/>
        <v>3.3670205386191782E-2</v>
      </c>
      <c r="M174" s="94">
        <f t="shared" ca="1" si="39"/>
        <v>10804842057945.723</v>
      </c>
      <c r="N174" s="94">
        <f t="shared" ca="1" si="40"/>
        <v>28059053705.118679</v>
      </c>
      <c r="O174" s="94">
        <f t="shared" ca="1" si="41"/>
        <v>124174468801.8979</v>
      </c>
      <c r="P174" s="10">
        <f t="shared" ca="1" si="42"/>
        <v>0.18349442876063507</v>
      </c>
    </row>
    <row r="175" spans="1:20" x14ac:dyDescent="0.2">
      <c r="D175" s="101">
        <f t="shared" si="30"/>
        <v>0</v>
      </c>
      <c r="E175" s="101">
        <f t="shared" si="31"/>
        <v>0</v>
      </c>
      <c r="F175" s="94">
        <f t="shared" si="32"/>
        <v>0</v>
      </c>
      <c r="G175" s="94">
        <f t="shared" si="33"/>
        <v>0</v>
      </c>
      <c r="H175" s="94">
        <f t="shared" si="34"/>
        <v>0</v>
      </c>
      <c r="I175" s="94">
        <f t="shared" si="35"/>
        <v>0</v>
      </c>
      <c r="J175" s="94">
        <f t="shared" si="36"/>
        <v>0</v>
      </c>
      <c r="K175" s="94">
        <f t="shared" ca="1" si="37"/>
        <v>-0.18349442876063507</v>
      </c>
      <c r="L175" s="94">
        <f t="shared" ca="1" si="38"/>
        <v>3.3670205386191782E-2</v>
      </c>
      <c r="M175" s="94">
        <f t="shared" ca="1" si="39"/>
        <v>10804842057945.723</v>
      </c>
      <c r="N175" s="94">
        <f t="shared" ca="1" si="40"/>
        <v>28059053705.118679</v>
      </c>
      <c r="O175" s="94">
        <f t="shared" ca="1" si="41"/>
        <v>124174468801.8979</v>
      </c>
      <c r="P175" s="10">
        <f t="shared" ca="1" si="42"/>
        <v>0.18349442876063507</v>
      </c>
    </row>
    <row r="176" spans="1:20" x14ac:dyDescent="0.2">
      <c r="D176" s="101">
        <f t="shared" si="30"/>
        <v>0</v>
      </c>
      <c r="E176" s="101">
        <f t="shared" si="31"/>
        <v>0</v>
      </c>
      <c r="F176" s="94">
        <f t="shared" si="32"/>
        <v>0</v>
      </c>
      <c r="G176" s="94">
        <f t="shared" si="33"/>
        <v>0</v>
      </c>
      <c r="H176" s="94">
        <f t="shared" si="34"/>
        <v>0</v>
      </c>
      <c r="I176" s="94">
        <f t="shared" si="35"/>
        <v>0</v>
      </c>
      <c r="J176" s="94">
        <f t="shared" si="36"/>
        <v>0</v>
      </c>
      <c r="K176" s="94">
        <f t="shared" ca="1" si="37"/>
        <v>-0.18349442876063507</v>
      </c>
      <c r="L176" s="94">
        <f t="shared" ca="1" si="38"/>
        <v>3.3670205386191782E-2</v>
      </c>
      <c r="M176" s="94">
        <f t="shared" ca="1" si="39"/>
        <v>10804842057945.723</v>
      </c>
      <c r="N176" s="94">
        <f t="shared" ca="1" si="40"/>
        <v>28059053705.118679</v>
      </c>
      <c r="O176" s="94">
        <f t="shared" ca="1" si="41"/>
        <v>124174468801.8979</v>
      </c>
      <c r="P176" s="10">
        <f t="shared" ca="1" si="42"/>
        <v>0.18349442876063507</v>
      </c>
    </row>
    <row r="177" spans="4:16" x14ac:dyDescent="0.2">
      <c r="D177" s="101">
        <f t="shared" si="30"/>
        <v>0</v>
      </c>
      <c r="E177" s="101">
        <f t="shared" si="31"/>
        <v>0</v>
      </c>
      <c r="F177" s="94">
        <f t="shared" si="32"/>
        <v>0</v>
      </c>
      <c r="G177" s="94">
        <f t="shared" si="33"/>
        <v>0</v>
      </c>
      <c r="H177" s="94">
        <f t="shared" si="34"/>
        <v>0</v>
      </c>
      <c r="I177" s="94">
        <f t="shared" si="35"/>
        <v>0</v>
      </c>
      <c r="J177" s="94">
        <f t="shared" si="36"/>
        <v>0</v>
      </c>
      <c r="K177" s="94">
        <f t="shared" ca="1" si="37"/>
        <v>-0.18349442876063507</v>
      </c>
      <c r="L177" s="94">
        <f t="shared" ca="1" si="38"/>
        <v>3.3670205386191782E-2</v>
      </c>
      <c r="M177" s="94">
        <f t="shared" ca="1" si="39"/>
        <v>10804842057945.723</v>
      </c>
      <c r="N177" s="94">
        <f t="shared" ca="1" si="40"/>
        <v>28059053705.118679</v>
      </c>
      <c r="O177" s="94">
        <f t="shared" ca="1" si="41"/>
        <v>124174468801.8979</v>
      </c>
      <c r="P177" s="10">
        <f t="shared" ca="1" si="42"/>
        <v>0.18349442876063507</v>
      </c>
    </row>
    <row r="178" spans="4:16" x14ac:dyDescent="0.2">
      <c r="D178" s="101">
        <f t="shared" si="30"/>
        <v>0</v>
      </c>
      <c r="E178" s="101">
        <f t="shared" si="31"/>
        <v>0</v>
      </c>
      <c r="F178" s="94">
        <f t="shared" si="32"/>
        <v>0</v>
      </c>
      <c r="G178" s="94">
        <f t="shared" si="33"/>
        <v>0</v>
      </c>
      <c r="H178" s="94">
        <f t="shared" si="34"/>
        <v>0</v>
      </c>
      <c r="I178" s="94">
        <f t="shared" si="35"/>
        <v>0</v>
      </c>
      <c r="J178" s="94">
        <f t="shared" si="36"/>
        <v>0</v>
      </c>
      <c r="K178" s="94">
        <f t="shared" ca="1" si="37"/>
        <v>-0.18349442876063507</v>
      </c>
      <c r="L178" s="94">
        <f t="shared" ca="1" si="38"/>
        <v>3.3670205386191782E-2</v>
      </c>
      <c r="M178" s="94">
        <f t="shared" ca="1" si="39"/>
        <v>10804842057945.723</v>
      </c>
      <c r="N178" s="94">
        <f t="shared" ca="1" si="40"/>
        <v>28059053705.118679</v>
      </c>
      <c r="O178" s="94">
        <f t="shared" ca="1" si="41"/>
        <v>124174468801.8979</v>
      </c>
      <c r="P178" s="10">
        <f t="shared" ca="1" si="42"/>
        <v>0.18349442876063507</v>
      </c>
    </row>
    <row r="179" spans="4:16" x14ac:dyDescent="0.2">
      <c r="D179" s="101">
        <f t="shared" si="30"/>
        <v>0</v>
      </c>
      <c r="E179" s="101">
        <f t="shared" si="31"/>
        <v>0</v>
      </c>
      <c r="F179" s="94">
        <f t="shared" si="32"/>
        <v>0</v>
      </c>
      <c r="G179" s="94">
        <f t="shared" si="33"/>
        <v>0</v>
      </c>
      <c r="H179" s="94">
        <f t="shared" si="34"/>
        <v>0</v>
      </c>
      <c r="I179" s="94">
        <f t="shared" si="35"/>
        <v>0</v>
      </c>
      <c r="J179" s="94">
        <f t="shared" si="36"/>
        <v>0</v>
      </c>
      <c r="K179" s="94">
        <f t="shared" ca="1" si="37"/>
        <v>-0.18349442876063507</v>
      </c>
      <c r="L179" s="94">
        <f t="shared" ca="1" si="38"/>
        <v>3.3670205386191782E-2</v>
      </c>
      <c r="M179" s="94">
        <f t="shared" ca="1" si="39"/>
        <v>10804842057945.723</v>
      </c>
      <c r="N179" s="94">
        <f t="shared" ca="1" si="40"/>
        <v>28059053705.118679</v>
      </c>
      <c r="O179" s="94">
        <f t="shared" ca="1" si="41"/>
        <v>124174468801.8979</v>
      </c>
      <c r="P179" s="10">
        <f t="shared" ca="1" si="42"/>
        <v>0.18349442876063507</v>
      </c>
    </row>
    <row r="180" spans="4:16" x14ac:dyDescent="0.2">
      <c r="D180" s="101">
        <f t="shared" si="30"/>
        <v>0</v>
      </c>
      <c r="E180" s="101">
        <f t="shared" si="31"/>
        <v>0</v>
      </c>
      <c r="F180" s="94">
        <f t="shared" si="32"/>
        <v>0</v>
      </c>
      <c r="G180" s="94">
        <f t="shared" si="33"/>
        <v>0</v>
      </c>
      <c r="H180" s="94">
        <f t="shared" si="34"/>
        <v>0</v>
      </c>
      <c r="I180" s="94">
        <f t="shared" si="35"/>
        <v>0</v>
      </c>
      <c r="J180" s="94">
        <f t="shared" si="36"/>
        <v>0</v>
      </c>
      <c r="K180" s="94">
        <f t="shared" ca="1" si="37"/>
        <v>-0.18349442876063507</v>
      </c>
      <c r="L180" s="94">
        <f t="shared" ca="1" si="38"/>
        <v>3.3670205386191782E-2</v>
      </c>
      <c r="M180" s="94">
        <f t="shared" ca="1" si="39"/>
        <v>10804842057945.723</v>
      </c>
      <c r="N180" s="94">
        <f t="shared" ca="1" si="40"/>
        <v>28059053705.118679</v>
      </c>
      <c r="O180" s="94">
        <f t="shared" ca="1" si="41"/>
        <v>124174468801.8979</v>
      </c>
      <c r="P180" s="10">
        <f t="shared" ca="1" si="42"/>
        <v>0.18349442876063507</v>
      </c>
    </row>
    <row r="181" spans="4:16" x14ac:dyDescent="0.2">
      <c r="D181" s="101">
        <f t="shared" si="30"/>
        <v>0</v>
      </c>
      <c r="E181" s="101">
        <f t="shared" si="31"/>
        <v>0</v>
      </c>
      <c r="F181" s="94">
        <f t="shared" si="32"/>
        <v>0</v>
      </c>
      <c r="G181" s="94">
        <f t="shared" si="33"/>
        <v>0</v>
      </c>
      <c r="H181" s="94">
        <f t="shared" si="34"/>
        <v>0</v>
      </c>
      <c r="I181" s="94">
        <f t="shared" si="35"/>
        <v>0</v>
      </c>
      <c r="J181" s="94">
        <f t="shared" si="36"/>
        <v>0</v>
      </c>
      <c r="K181" s="94">
        <f t="shared" ca="1" si="37"/>
        <v>-0.18349442876063507</v>
      </c>
      <c r="L181" s="94">
        <f t="shared" ca="1" si="38"/>
        <v>3.3670205386191782E-2</v>
      </c>
      <c r="M181" s="94">
        <f t="shared" ca="1" si="39"/>
        <v>10804842057945.723</v>
      </c>
      <c r="N181" s="94">
        <f t="shared" ca="1" si="40"/>
        <v>28059053705.118679</v>
      </c>
      <c r="O181" s="94">
        <f t="shared" ca="1" si="41"/>
        <v>124174468801.8979</v>
      </c>
      <c r="P181" s="10">
        <f t="shared" ca="1" si="42"/>
        <v>0.18349442876063507</v>
      </c>
    </row>
    <row r="182" spans="4:16" x14ac:dyDescent="0.2">
      <c r="D182" s="101">
        <f t="shared" si="30"/>
        <v>0</v>
      </c>
      <c r="E182" s="101">
        <f t="shared" si="31"/>
        <v>0</v>
      </c>
      <c r="F182" s="94">
        <f t="shared" si="32"/>
        <v>0</v>
      </c>
      <c r="G182" s="94">
        <f t="shared" si="33"/>
        <v>0</v>
      </c>
      <c r="H182" s="94">
        <f t="shared" si="34"/>
        <v>0</v>
      </c>
      <c r="I182" s="94">
        <f t="shared" si="35"/>
        <v>0</v>
      </c>
      <c r="J182" s="94">
        <f t="shared" si="36"/>
        <v>0</v>
      </c>
      <c r="K182" s="94">
        <f t="shared" ca="1" si="37"/>
        <v>-0.18349442876063507</v>
      </c>
      <c r="L182" s="94">
        <f t="shared" ca="1" si="38"/>
        <v>3.3670205386191782E-2</v>
      </c>
      <c r="M182" s="94">
        <f t="shared" ca="1" si="39"/>
        <v>10804842057945.723</v>
      </c>
      <c r="N182" s="94">
        <f t="shared" ca="1" si="40"/>
        <v>28059053705.118679</v>
      </c>
      <c r="O182" s="94">
        <f t="shared" ca="1" si="41"/>
        <v>124174468801.8979</v>
      </c>
      <c r="P182" s="10">
        <f t="shared" ca="1" si="42"/>
        <v>0.18349442876063507</v>
      </c>
    </row>
    <row r="183" spans="4:16" x14ac:dyDescent="0.2">
      <c r="D183" s="101">
        <f t="shared" si="30"/>
        <v>0</v>
      </c>
      <c r="E183" s="101">
        <f t="shared" si="31"/>
        <v>0</v>
      </c>
      <c r="F183" s="94">
        <f t="shared" si="32"/>
        <v>0</v>
      </c>
      <c r="G183" s="94">
        <f t="shared" si="33"/>
        <v>0</v>
      </c>
      <c r="H183" s="94">
        <f t="shared" si="34"/>
        <v>0</v>
      </c>
      <c r="I183" s="94">
        <f t="shared" si="35"/>
        <v>0</v>
      </c>
      <c r="J183" s="94">
        <f t="shared" si="36"/>
        <v>0</v>
      </c>
      <c r="K183" s="94">
        <f t="shared" ca="1" si="37"/>
        <v>-0.18349442876063507</v>
      </c>
      <c r="L183" s="94">
        <f t="shared" ca="1" si="38"/>
        <v>3.3670205386191782E-2</v>
      </c>
      <c r="M183" s="94">
        <f t="shared" ca="1" si="39"/>
        <v>10804842057945.723</v>
      </c>
      <c r="N183" s="94">
        <f t="shared" ca="1" si="40"/>
        <v>28059053705.118679</v>
      </c>
      <c r="O183" s="94">
        <f t="shared" ca="1" si="41"/>
        <v>124174468801.8979</v>
      </c>
      <c r="P183" s="10">
        <f t="shared" ca="1" si="42"/>
        <v>0.18349442876063507</v>
      </c>
    </row>
    <row r="184" spans="4:16" x14ac:dyDescent="0.2">
      <c r="D184" s="101">
        <f t="shared" si="30"/>
        <v>0</v>
      </c>
      <c r="E184" s="101">
        <f t="shared" si="31"/>
        <v>0</v>
      </c>
      <c r="F184" s="94">
        <f t="shared" si="32"/>
        <v>0</v>
      </c>
      <c r="G184" s="94">
        <f t="shared" si="33"/>
        <v>0</v>
      </c>
      <c r="H184" s="94">
        <f t="shared" si="34"/>
        <v>0</v>
      </c>
      <c r="I184" s="94">
        <f t="shared" si="35"/>
        <v>0</v>
      </c>
      <c r="J184" s="94">
        <f t="shared" si="36"/>
        <v>0</v>
      </c>
      <c r="K184" s="94">
        <f t="shared" ca="1" si="37"/>
        <v>-0.18349442876063507</v>
      </c>
      <c r="L184" s="94">
        <f t="shared" ca="1" si="38"/>
        <v>3.3670205386191782E-2</v>
      </c>
      <c r="M184" s="94">
        <f t="shared" ca="1" si="39"/>
        <v>10804842057945.723</v>
      </c>
      <c r="N184" s="94">
        <f t="shared" ca="1" si="40"/>
        <v>28059053705.118679</v>
      </c>
      <c r="O184" s="94">
        <f t="shared" ca="1" si="41"/>
        <v>124174468801.8979</v>
      </c>
      <c r="P184" s="10">
        <f t="shared" ca="1" si="42"/>
        <v>0.18349442876063507</v>
      </c>
    </row>
    <row r="185" spans="4:16" x14ac:dyDescent="0.2">
      <c r="D185" s="101">
        <f t="shared" si="30"/>
        <v>0</v>
      </c>
      <c r="E185" s="101">
        <f t="shared" si="31"/>
        <v>0</v>
      </c>
      <c r="F185" s="94">
        <f t="shared" si="32"/>
        <v>0</v>
      </c>
      <c r="G185" s="94">
        <f t="shared" si="33"/>
        <v>0</v>
      </c>
      <c r="H185" s="94">
        <f t="shared" si="34"/>
        <v>0</v>
      </c>
      <c r="I185" s="94">
        <f t="shared" si="35"/>
        <v>0</v>
      </c>
      <c r="J185" s="94">
        <f t="shared" si="36"/>
        <v>0</v>
      </c>
      <c r="K185" s="94">
        <f t="shared" ca="1" si="37"/>
        <v>-0.18349442876063507</v>
      </c>
      <c r="L185" s="94">
        <f t="shared" ca="1" si="38"/>
        <v>3.3670205386191782E-2</v>
      </c>
      <c r="M185" s="94">
        <f t="shared" ca="1" si="39"/>
        <v>10804842057945.723</v>
      </c>
      <c r="N185" s="94">
        <f t="shared" ca="1" si="40"/>
        <v>28059053705.118679</v>
      </c>
      <c r="O185" s="94">
        <f t="shared" ca="1" si="41"/>
        <v>124174468801.8979</v>
      </c>
      <c r="P185" s="10">
        <f t="shared" ca="1" si="42"/>
        <v>0.18349442876063507</v>
      </c>
    </row>
    <row r="186" spans="4:16" x14ac:dyDescent="0.2">
      <c r="D186" s="101">
        <f t="shared" si="30"/>
        <v>0</v>
      </c>
      <c r="E186" s="101">
        <f t="shared" si="31"/>
        <v>0</v>
      </c>
      <c r="F186" s="94">
        <f t="shared" si="32"/>
        <v>0</v>
      </c>
      <c r="G186" s="94">
        <f t="shared" si="33"/>
        <v>0</v>
      </c>
      <c r="H186" s="94">
        <f t="shared" si="34"/>
        <v>0</v>
      </c>
      <c r="I186" s="94">
        <f t="shared" si="35"/>
        <v>0</v>
      </c>
      <c r="J186" s="94">
        <f t="shared" si="36"/>
        <v>0</v>
      </c>
      <c r="K186" s="94">
        <f t="shared" ca="1" si="37"/>
        <v>-0.18349442876063507</v>
      </c>
      <c r="L186" s="94">
        <f t="shared" ca="1" si="38"/>
        <v>3.3670205386191782E-2</v>
      </c>
      <c r="M186" s="94">
        <f t="shared" ca="1" si="39"/>
        <v>10804842057945.723</v>
      </c>
      <c r="N186" s="94">
        <f t="shared" ca="1" si="40"/>
        <v>28059053705.118679</v>
      </c>
      <c r="O186" s="94">
        <f t="shared" ca="1" si="41"/>
        <v>124174468801.8979</v>
      </c>
      <c r="P186" s="10">
        <f t="shared" ca="1" si="42"/>
        <v>0.18349442876063507</v>
      </c>
    </row>
    <row r="187" spans="4:16" x14ac:dyDescent="0.2">
      <c r="D187" s="101">
        <f t="shared" si="30"/>
        <v>0</v>
      </c>
      <c r="E187" s="101">
        <f t="shared" si="31"/>
        <v>0</v>
      </c>
      <c r="F187" s="94">
        <f t="shared" si="32"/>
        <v>0</v>
      </c>
      <c r="G187" s="94">
        <f t="shared" si="33"/>
        <v>0</v>
      </c>
      <c r="H187" s="94">
        <f t="shared" si="34"/>
        <v>0</v>
      </c>
      <c r="I187" s="94">
        <f t="shared" si="35"/>
        <v>0</v>
      </c>
      <c r="J187" s="94">
        <f t="shared" si="36"/>
        <v>0</v>
      </c>
      <c r="K187" s="94">
        <f t="shared" ca="1" si="37"/>
        <v>-0.18349442876063507</v>
      </c>
      <c r="L187" s="94">
        <f t="shared" ca="1" si="38"/>
        <v>3.3670205386191782E-2</v>
      </c>
      <c r="M187" s="94">
        <f t="shared" ca="1" si="39"/>
        <v>10804842057945.723</v>
      </c>
      <c r="N187" s="94">
        <f t="shared" ca="1" si="40"/>
        <v>28059053705.118679</v>
      </c>
      <c r="O187" s="94">
        <f t="shared" ca="1" si="41"/>
        <v>124174468801.8979</v>
      </c>
      <c r="P187" s="10">
        <f t="shared" ca="1" si="42"/>
        <v>0.18349442876063507</v>
      </c>
    </row>
    <row r="188" spans="4:16" x14ac:dyDescent="0.2">
      <c r="D188" s="101">
        <f t="shared" si="30"/>
        <v>0</v>
      </c>
      <c r="E188" s="101">
        <f t="shared" si="31"/>
        <v>0</v>
      </c>
      <c r="F188" s="94">
        <f t="shared" si="32"/>
        <v>0</v>
      </c>
      <c r="G188" s="94">
        <f t="shared" si="33"/>
        <v>0</v>
      </c>
      <c r="H188" s="94">
        <f t="shared" si="34"/>
        <v>0</v>
      </c>
      <c r="I188" s="94">
        <f t="shared" si="35"/>
        <v>0</v>
      </c>
      <c r="J188" s="94">
        <f t="shared" si="36"/>
        <v>0</v>
      </c>
      <c r="K188" s="94">
        <f t="shared" ca="1" si="37"/>
        <v>-0.18349442876063507</v>
      </c>
      <c r="L188" s="94">
        <f t="shared" ca="1" si="38"/>
        <v>3.3670205386191782E-2</v>
      </c>
      <c r="M188" s="94">
        <f t="shared" ca="1" si="39"/>
        <v>10804842057945.723</v>
      </c>
      <c r="N188" s="94">
        <f t="shared" ca="1" si="40"/>
        <v>28059053705.118679</v>
      </c>
      <c r="O188" s="94">
        <f t="shared" ca="1" si="41"/>
        <v>124174468801.8979</v>
      </c>
      <c r="P188" s="10">
        <f t="shared" ca="1" si="42"/>
        <v>0.18349442876063507</v>
      </c>
    </row>
    <row r="189" spans="4:16" x14ac:dyDescent="0.2">
      <c r="D189" s="101">
        <f t="shared" si="30"/>
        <v>0</v>
      </c>
      <c r="E189" s="101">
        <f t="shared" si="31"/>
        <v>0</v>
      </c>
      <c r="F189" s="94">
        <f t="shared" si="32"/>
        <v>0</v>
      </c>
      <c r="G189" s="94">
        <f t="shared" si="33"/>
        <v>0</v>
      </c>
      <c r="H189" s="94">
        <f t="shared" si="34"/>
        <v>0</v>
      </c>
      <c r="I189" s="94">
        <f t="shared" si="35"/>
        <v>0</v>
      </c>
      <c r="J189" s="94">
        <f t="shared" si="36"/>
        <v>0</v>
      </c>
      <c r="K189" s="94">
        <f t="shared" ca="1" si="37"/>
        <v>-0.18349442876063507</v>
      </c>
      <c r="L189" s="94">
        <f t="shared" ca="1" si="38"/>
        <v>3.3670205386191782E-2</v>
      </c>
      <c r="M189" s="94">
        <f t="shared" ca="1" si="39"/>
        <v>10804842057945.723</v>
      </c>
      <c r="N189" s="94">
        <f t="shared" ca="1" si="40"/>
        <v>28059053705.118679</v>
      </c>
      <c r="O189" s="94">
        <f t="shared" ca="1" si="41"/>
        <v>124174468801.8979</v>
      </c>
      <c r="P189" s="10">
        <f t="shared" ca="1" si="42"/>
        <v>0.18349442876063507</v>
      </c>
    </row>
    <row r="190" spans="4:16" x14ac:dyDescent="0.2">
      <c r="D190" s="101">
        <f t="shared" si="30"/>
        <v>0</v>
      </c>
      <c r="E190" s="101">
        <f t="shared" si="31"/>
        <v>0</v>
      </c>
      <c r="F190" s="94">
        <f t="shared" si="32"/>
        <v>0</v>
      </c>
      <c r="G190" s="94">
        <f t="shared" si="33"/>
        <v>0</v>
      </c>
      <c r="H190" s="94">
        <f t="shared" si="34"/>
        <v>0</v>
      </c>
      <c r="I190" s="94">
        <f t="shared" si="35"/>
        <v>0</v>
      </c>
      <c r="J190" s="94">
        <f t="shared" si="36"/>
        <v>0</v>
      </c>
      <c r="K190" s="94">
        <f t="shared" ca="1" si="37"/>
        <v>-0.18349442876063507</v>
      </c>
      <c r="L190" s="94">
        <f t="shared" ca="1" si="38"/>
        <v>3.3670205386191782E-2</v>
      </c>
      <c r="M190" s="94">
        <f t="shared" ca="1" si="39"/>
        <v>10804842057945.723</v>
      </c>
      <c r="N190" s="94">
        <f t="shared" ca="1" si="40"/>
        <v>28059053705.118679</v>
      </c>
      <c r="O190" s="94">
        <f t="shared" ca="1" si="41"/>
        <v>124174468801.8979</v>
      </c>
      <c r="P190" s="10">
        <f t="shared" ca="1" si="42"/>
        <v>0.18349442876063507</v>
      </c>
    </row>
    <row r="191" spans="4:16" x14ac:dyDescent="0.2">
      <c r="D191" s="101">
        <f t="shared" si="30"/>
        <v>0</v>
      </c>
      <c r="E191" s="101">
        <f t="shared" si="31"/>
        <v>0</v>
      </c>
      <c r="F191" s="94">
        <f t="shared" si="32"/>
        <v>0</v>
      </c>
      <c r="G191" s="94">
        <f t="shared" si="33"/>
        <v>0</v>
      </c>
      <c r="H191" s="94">
        <f t="shared" si="34"/>
        <v>0</v>
      </c>
      <c r="I191" s="94">
        <f t="shared" si="35"/>
        <v>0</v>
      </c>
      <c r="J191" s="94">
        <f t="shared" si="36"/>
        <v>0</v>
      </c>
      <c r="K191" s="94">
        <f t="shared" ca="1" si="37"/>
        <v>-0.18349442876063507</v>
      </c>
      <c r="L191" s="94">
        <f t="shared" ca="1" si="38"/>
        <v>3.3670205386191782E-2</v>
      </c>
      <c r="M191" s="94">
        <f t="shared" ca="1" si="39"/>
        <v>10804842057945.723</v>
      </c>
      <c r="N191" s="94">
        <f t="shared" ca="1" si="40"/>
        <v>28059053705.118679</v>
      </c>
      <c r="O191" s="94">
        <f t="shared" ca="1" si="41"/>
        <v>124174468801.8979</v>
      </c>
      <c r="P191" s="10">
        <f t="shared" ca="1" si="42"/>
        <v>0.18349442876063507</v>
      </c>
    </row>
    <row r="192" spans="4:16" x14ac:dyDescent="0.2">
      <c r="D192" s="101">
        <f t="shared" si="30"/>
        <v>0</v>
      </c>
      <c r="E192" s="101">
        <f t="shared" si="31"/>
        <v>0</v>
      </c>
      <c r="F192" s="94">
        <f t="shared" si="32"/>
        <v>0</v>
      </c>
      <c r="G192" s="94">
        <f t="shared" si="33"/>
        <v>0</v>
      </c>
      <c r="H192" s="94">
        <f t="shared" si="34"/>
        <v>0</v>
      </c>
      <c r="I192" s="94">
        <f t="shared" si="35"/>
        <v>0</v>
      </c>
      <c r="J192" s="94">
        <f t="shared" si="36"/>
        <v>0</v>
      </c>
      <c r="K192" s="94">
        <f t="shared" ca="1" si="37"/>
        <v>-0.18349442876063507</v>
      </c>
      <c r="L192" s="94">
        <f t="shared" ca="1" si="38"/>
        <v>3.3670205386191782E-2</v>
      </c>
      <c r="M192" s="94">
        <f t="shared" ca="1" si="39"/>
        <v>10804842057945.723</v>
      </c>
      <c r="N192" s="94">
        <f t="shared" ca="1" si="40"/>
        <v>28059053705.118679</v>
      </c>
      <c r="O192" s="94">
        <f t="shared" ca="1" si="41"/>
        <v>124174468801.8979</v>
      </c>
      <c r="P192" s="10">
        <f t="shared" ca="1" si="42"/>
        <v>0.18349442876063507</v>
      </c>
    </row>
    <row r="193" spans="4:16" x14ac:dyDescent="0.2">
      <c r="D193" s="101">
        <f t="shared" si="30"/>
        <v>0</v>
      </c>
      <c r="E193" s="101">
        <f t="shared" si="31"/>
        <v>0</v>
      </c>
      <c r="F193" s="94">
        <f t="shared" si="32"/>
        <v>0</v>
      </c>
      <c r="G193" s="94">
        <f t="shared" si="33"/>
        <v>0</v>
      </c>
      <c r="H193" s="94">
        <f t="shared" si="34"/>
        <v>0</v>
      </c>
      <c r="I193" s="94">
        <f t="shared" si="35"/>
        <v>0</v>
      </c>
      <c r="J193" s="94">
        <f t="shared" si="36"/>
        <v>0</v>
      </c>
      <c r="K193" s="94">
        <f t="shared" ca="1" si="37"/>
        <v>-0.18349442876063507</v>
      </c>
      <c r="L193" s="94">
        <f t="shared" ca="1" si="38"/>
        <v>3.3670205386191782E-2</v>
      </c>
      <c r="M193" s="94">
        <f t="shared" ca="1" si="39"/>
        <v>10804842057945.723</v>
      </c>
      <c r="N193" s="94">
        <f t="shared" ca="1" si="40"/>
        <v>28059053705.118679</v>
      </c>
      <c r="O193" s="94">
        <f t="shared" ca="1" si="41"/>
        <v>124174468801.8979</v>
      </c>
      <c r="P193" s="10">
        <f t="shared" ca="1" si="42"/>
        <v>0.18349442876063507</v>
      </c>
    </row>
    <row r="194" spans="4:16" x14ac:dyDescent="0.2">
      <c r="D194" s="101">
        <f t="shared" si="30"/>
        <v>0</v>
      </c>
      <c r="E194" s="101">
        <f t="shared" si="31"/>
        <v>0</v>
      </c>
      <c r="F194" s="94">
        <f t="shared" si="32"/>
        <v>0</v>
      </c>
      <c r="G194" s="94">
        <f t="shared" si="33"/>
        <v>0</v>
      </c>
      <c r="H194" s="94">
        <f t="shared" si="34"/>
        <v>0</v>
      </c>
      <c r="I194" s="94">
        <f t="shared" si="35"/>
        <v>0</v>
      </c>
      <c r="J194" s="94">
        <f t="shared" si="36"/>
        <v>0</v>
      </c>
      <c r="K194" s="94">
        <f t="shared" ca="1" si="37"/>
        <v>-0.18349442876063507</v>
      </c>
      <c r="L194" s="94">
        <f t="shared" ca="1" si="38"/>
        <v>3.3670205386191782E-2</v>
      </c>
      <c r="M194" s="94">
        <f t="shared" ca="1" si="39"/>
        <v>10804842057945.723</v>
      </c>
      <c r="N194" s="94">
        <f t="shared" ca="1" si="40"/>
        <v>28059053705.118679</v>
      </c>
      <c r="O194" s="94">
        <f t="shared" ca="1" si="41"/>
        <v>124174468801.8979</v>
      </c>
      <c r="P194" s="10">
        <f t="shared" ca="1" si="42"/>
        <v>0.18349442876063507</v>
      </c>
    </row>
    <row r="195" spans="4:16" x14ac:dyDescent="0.2">
      <c r="D195" s="101">
        <f t="shared" si="30"/>
        <v>0</v>
      </c>
      <c r="E195" s="101">
        <f t="shared" si="31"/>
        <v>0</v>
      </c>
      <c r="F195" s="94">
        <f t="shared" si="32"/>
        <v>0</v>
      </c>
      <c r="G195" s="94">
        <f t="shared" si="33"/>
        <v>0</v>
      </c>
      <c r="H195" s="94">
        <f t="shared" si="34"/>
        <v>0</v>
      </c>
      <c r="I195" s="94">
        <f t="shared" si="35"/>
        <v>0</v>
      </c>
      <c r="J195" s="94">
        <f t="shared" si="36"/>
        <v>0</v>
      </c>
      <c r="K195" s="94">
        <f t="shared" ca="1" si="37"/>
        <v>-0.18349442876063507</v>
      </c>
      <c r="L195" s="94">
        <f t="shared" ca="1" si="38"/>
        <v>3.3670205386191782E-2</v>
      </c>
      <c r="M195" s="94">
        <f t="shared" ca="1" si="39"/>
        <v>10804842057945.723</v>
      </c>
      <c r="N195" s="94">
        <f t="shared" ca="1" si="40"/>
        <v>28059053705.118679</v>
      </c>
      <c r="O195" s="94">
        <f t="shared" ca="1" si="41"/>
        <v>124174468801.8979</v>
      </c>
      <c r="P195" s="10">
        <f t="shared" ca="1" si="42"/>
        <v>0.18349442876063507</v>
      </c>
    </row>
    <row r="196" spans="4:16" x14ac:dyDescent="0.2">
      <c r="D196" s="101">
        <f t="shared" si="30"/>
        <v>0</v>
      </c>
      <c r="E196" s="101">
        <f t="shared" si="31"/>
        <v>0</v>
      </c>
      <c r="F196" s="94">
        <f t="shared" si="32"/>
        <v>0</v>
      </c>
      <c r="G196" s="94">
        <f t="shared" si="33"/>
        <v>0</v>
      </c>
      <c r="H196" s="94">
        <f t="shared" si="34"/>
        <v>0</v>
      </c>
      <c r="I196" s="94">
        <f t="shared" si="35"/>
        <v>0</v>
      </c>
      <c r="J196" s="94">
        <f t="shared" si="36"/>
        <v>0</v>
      </c>
      <c r="K196" s="94">
        <f t="shared" ca="1" si="37"/>
        <v>-0.18349442876063507</v>
      </c>
      <c r="L196" s="94">
        <f t="shared" ca="1" si="38"/>
        <v>3.3670205386191782E-2</v>
      </c>
      <c r="M196" s="94">
        <f t="shared" ca="1" si="39"/>
        <v>10804842057945.723</v>
      </c>
      <c r="N196" s="94">
        <f t="shared" ca="1" si="40"/>
        <v>28059053705.118679</v>
      </c>
      <c r="O196" s="94">
        <f t="shared" ca="1" si="41"/>
        <v>124174468801.8979</v>
      </c>
      <c r="P196" s="10">
        <f t="shared" ca="1" si="42"/>
        <v>0.18349442876063507</v>
      </c>
    </row>
    <row r="197" spans="4:16" x14ac:dyDescent="0.2">
      <c r="D197" s="101">
        <f t="shared" si="30"/>
        <v>0</v>
      </c>
      <c r="E197" s="101">
        <f t="shared" si="31"/>
        <v>0</v>
      </c>
      <c r="F197" s="94">
        <f t="shared" si="32"/>
        <v>0</v>
      </c>
      <c r="G197" s="94">
        <f t="shared" si="33"/>
        <v>0</v>
      </c>
      <c r="H197" s="94">
        <f t="shared" si="34"/>
        <v>0</v>
      </c>
      <c r="I197" s="94">
        <f t="shared" si="35"/>
        <v>0</v>
      </c>
      <c r="J197" s="94">
        <f t="shared" si="36"/>
        <v>0</v>
      </c>
      <c r="K197" s="94">
        <f t="shared" ca="1" si="37"/>
        <v>-0.18349442876063507</v>
      </c>
      <c r="L197" s="94">
        <f t="shared" ca="1" si="38"/>
        <v>3.3670205386191782E-2</v>
      </c>
      <c r="M197" s="94">
        <f t="shared" ca="1" si="39"/>
        <v>10804842057945.723</v>
      </c>
      <c r="N197" s="94">
        <f t="shared" ca="1" si="40"/>
        <v>28059053705.118679</v>
      </c>
      <c r="O197" s="94">
        <f t="shared" ca="1" si="41"/>
        <v>124174468801.8979</v>
      </c>
      <c r="P197" s="10">
        <f t="shared" ca="1" si="42"/>
        <v>0.18349442876063507</v>
      </c>
    </row>
    <row r="198" spans="4:16" x14ac:dyDescent="0.2">
      <c r="D198" s="101">
        <f t="shared" si="30"/>
        <v>0</v>
      </c>
      <c r="E198" s="101">
        <f t="shared" si="31"/>
        <v>0</v>
      </c>
      <c r="F198" s="94">
        <f t="shared" si="32"/>
        <v>0</v>
      </c>
      <c r="G198" s="94">
        <f t="shared" si="33"/>
        <v>0</v>
      </c>
      <c r="H198" s="94">
        <f t="shared" si="34"/>
        <v>0</v>
      </c>
      <c r="I198" s="94">
        <f t="shared" si="35"/>
        <v>0</v>
      </c>
      <c r="J198" s="94">
        <f t="shared" si="36"/>
        <v>0</v>
      </c>
      <c r="K198" s="94">
        <f t="shared" ca="1" si="37"/>
        <v>-0.18349442876063507</v>
      </c>
      <c r="L198" s="94">
        <f t="shared" ca="1" si="38"/>
        <v>3.3670205386191782E-2</v>
      </c>
      <c r="M198" s="94">
        <f t="shared" ca="1" si="39"/>
        <v>10804842057945.723</v>
      </c>
      <c r="N198" s="94">
        <f t="shared" ca="1" si="40"/>
        <v>28059053705.118679</v>
      </c>
      <c r="O198" s="94">
        <f t="shared" ca="1" si="41"/>
        <v>124174468801.8979</v>
      </c>
      <c r="P198" s="10">
        <f t="shared" ca="1" si="42"/>
        <v>0.18349442876063507</v>
      </c>
    </row>
    <row r="199" spans="4:16" x14ac:dyDescent="0.2">
      <c r="D199" s="101">
        <f t="shared" si="30"/>
        <v>0</v>
      </c>
      <c r="E199" s="101">
        <f t="shared" si="31"/>
        <v>0</v>
      </c>
      <c r="F199" s="94">
        <f t="shared" si="32"/>
        <v>0</v>
      </c>
      <c r="G199" s="94">
        <f t="shared" si="33"/>
        <v>0</v>
      </c>
      <c r="H199" s="94">
        <f t="shared" si="34"/>
        <v>0</v>
      </c>
      <c r="I199" s="94">
        <f t="shared" si="35"/>
        <v>0</v>
      </c>
      <c r="J199" s="94">
        <f t="shared" si="36"/>
        <v>0</v>
      </c>
      <c r="K199" s="94">
        <f t="shared" ca="1" si="37"/>
        <v>-0.18349442876063507</v>
      </c>
      <c r="L199" s="94">
        <f t="shared" ca="1" si="38"/>
        <v>3.3670205386191782E-2</v>
      </c>
      <c r="M199" s="94">
        <f t="shared" ca="1" si="39"/>
        <v>10804842057945.723</v>
      </c>
      <c r="N199" s="94">
        <f t="shared" ca="1" si="40"/>
        <v>28059053705.118679</v>
      </c>
      <c r="O199" s="94">
        <f t="shared" ca="1" si="41"/>
        <v>124174468801.8979</v>
      </c>
      <c r="P199" s="10">
        <f t="shared" ca="1" si="42"/>
        <v>0.18349442876063507</v>
      </c>
    </row>
    <row r="200" spans="4:16" x14ac:dyDescent="0.2">
      <c r="D200" s="101">
        <f t="shared" si="30"/>
        <v>0</v>
      </c>
      <c r="E200" s="101">
        <f t="shared" si="31"/>
        <v>0</v>
      </c>
      <c r="F200" s="94">
        <f t="shared" si="32"/>
        <v>0</v>
      </c>
      <c r="G200" s="94">
        <f t="shared" si="33"/>
        <v>0</v>
      </c>
      <c r="H200" s="94">
        <f t="shared" si="34"/>
        <v>0</v>
      </c>
      <c r="I200" s="94">
        <f t="shared" si="35"/>
        <v>0</v>
      </c>
      <c r="J200" s="94">
        <f t="shared" si="36"/>
        <v>0</v>
      </c>
      <c r="K200" s="94">
        <f t="shared" ca="1" si="37"/>
        <v>-0.18349442876063507</v>
      </c>
      <c r="L200" s="94">
        <f t="shared" ca="1" si="38"/>
        <v>3.3670205386191782E-2</v>
      </c>
      <c r="M200" s="94">
        <f t="shared" ca="1" si="39"/>
        <v>10804842057945.723</v>
      </c>
      <c r="N200" s="94">
        <f t="shared" ca="1" si="40"/>
        <v>28059053705.118679</v>
      </c>
      <c r="O200" s="94">
        <f t="shared" ca="1" si="41"/>
        <v>124174468801.8979</v>
      </c>
      <c r="P200" s="10">
        <f t="shared" ca="1" si="42"/>
        <v>0.18349442876063507</v>
      </c>
    </row>
    <row r="201" spans="4:16" x14ac:dyDescent="0.2">
      <c r="D201" s="101">
        <f t="shared" si="30"/>
        <v>0</v>
      </c>
      <c r="E201" s="101">
        <f t="shared" si="31"/>
        <v>0</v>
      </c>
      <c r="F201" s="94">
        <f t="shared" si="32"/>
        <v>0</v>
      </c>
      <c r="G201" s="94">
        <f t="shared" si="33"/>
        <v>0</v>
      </c>
      <c r="H201" s="94">
        <f t="shared" si="34"/>
        <v>0</v>
      </c>
      <c r="I201" s="94">
        <f t="shared" si="35"/>
        <v>0</v>
      </c>
      <c r="J201" s="94">
        <f t="shared" si="36"/>
        <v>0</v>
      </c>
      <c r="K201" s="94">
        <f t="shared" ca="1" si="37"/>
        <v>-0.18349442876063507</v>
      </c>
      <c r="L201" s="94">
        <f t="shared" ca="1" si="38"/>
        <v>3.3670205386191782E-2</v>
      </c>
      <c r="M201" s="94">
        <f t="shared" ca="1" si="39"/>
        <v>10804842057945.723</v>
      </c>
      <c r="N201" s="94">
        <f t="shared" ca="1" si="40"/>
        <v>28059053705.118679</v>
      </c>
      <c r="O201" s="94">
        <f t="shared" ca="1" si="41"/>
        <v>124174468801.8979</v>
      </c>
      <c r="P201" s="10">
        <f t="shared" ca="1" si="42"/>
        <v>0.18349442876063507</v>
      </c>
    </row>
    <row r="202" spans="4:16" x14ac:dyDescent="0.2">
      <c r="D202" s="101">
        <f t="shared" si="30"/>
        <v>0</v>
      </c>
      <c r="E202" s="101">
        <f t="shared" si="31"/>
        <v>0</v>
      </c>
      <c r="F202" s="94">
        <f t="shared" si="32"/>
        <v>0</v>
      </c>
      <c r="G202" s="94">
        <f t="shared" si="33"/>
        <v>0</v>
      </c>
      <c r="H202" s="94">
        <f t="shared" si="34"/>
        <v>0</v>
      </c>
      <c r="I202" s="94">
        <f t="shared" si="35"/>
        <v>0</v>
      </c>
      <c r="J202" s="94">
        <f t="shared" si="36"/>
        <v>0</v>
      </c>
      <c r="K202" s="94">
        <f t="shared" ca="1" si="37"/>
        <v>-0.18349442876063507</v>
      </c>
      <c r="L202" s="94">
        <f t="shared" ca="1" si="38"/>
        <v>3.3670205386191782E-2</v>
      </c>
      <c r="M202" s="94">
        <f t="shared" ca="1" si="39"/>
        <v>10804842057945.723</v>
      </c>
      <c r="N202" s="94">
        <f t="shared" ca="1" si="40"/>
        <v>28059053705.118679</v>
      </c>
      <c r="O202" s="94">
        <f t="shared" ca="1" si="41"/>
        <v>124174468801.8979</v>
      </c>
      <c r="P202" s="10">
        <f t="shared" ca="1" si="42"/>
        <v>0.18349442876063507</v>
      </c>
    </row>
    <row r="203" spans="4:16" x14ac:dyDescent="0.2">
      <c r="D203" s="101">
        <f t="shared" si="30"/>
        <v>0</v>
      </c>
      <c r="E203" s="101">
        <f t="shared" si="31"/>
        <v>0</v>
      </c>
      <c r="F203" s="94">
        <f t="shared" si="32"/>
        <v>0</v>
      </c>
      <c r="G203" s="94">
        <f t="shared" si="33"/>
        <v>0</v>
      </c>
      <c r="H203" s="94">
        <f t="shared" si="34"/>
        <v>0</v>
      </c>
      <c r="I203" s="94">
        <f t="shared" si="35"/>
        <v>0</v>
      </c>
      <c r="J203" s="94">
        <f t="shared" si="36"/>
        <v>0</v>
      </c>
      <c r="K203" s="94">
        <f t="shared" ca="1" si="37"/>
        <v>-0.18349442876063507</v>
      </c>
      <c r="L203" s="94">
        <f t="shared" ca="1" si="38"/>
        <v>3.3670205386191782E-2</v>
      </c>
      <c r="M203" s="94">
        <f t="shared" ca="1" si="39"/>
        <v>10804842057945.723</v>
      </c>
      <c r="N203" s="94">
        <f t="shared" ca="1" si="40"/>
        <v>28059053705.118679</v>
      </c>
      <c r="O203" s="94">
        <f t="shared" ca="1" si="41"/>
        <v>124174468801.8979</v>
      </c>
      <c r="P203" s="10">
        <f t="shared" ca="1" si="42"/>
        <v>0.18349442876063507</v>
      </c>
    </row>
    <row r="204" spans="4:16" x14ac:dyDescent="0.2">
      <c r="D204" s="101">
        <f t="shared" si="30"/>
        <v>0</v>
      </c>
      <c r="E204" s="101">
        <f t="shared" si="31"/>
        <v>0</v>
      </c>
      <c r="F204" s="94">
        <f t="shared" si="32"/>
        <v>0</v>
      </c>
      <c r="G204" s="94">
        <f t="shared" si="33"/>
        <v>0</v>
      </c>
      <c r="H204" s="94">
        <f t="shared" si="34"/>
        <v>0</v>
      </c>
      <c r="I204" s="94">
        <f t="shared" si="35"/>
        <v>0</v>
      </c>
      <c r="J204" s="94">
        <f t="shared" si="36"/>
        <v>0</v>
      </c>
      <c r="K204" s="94">
        <f t="shared" ca="1" si="37"/>
        <v>-0.18349442876063507</v>
      </c>
      <c r="L204" s="94">
        <f t="shared" ca="1" si="38"/>
        <v>3.3670205386191782E-2</v>
      </c>
      <c r="M204" s="94">
        <f t="shared" ca="1" si="39"/>
        <v>10804842057945.723</v>
      </c>
      <c r="N204" s="94">
        <f t="shared" ca="1" si="40"/>
        <v>28059053705.118679</v>
      </c>
      <c r="O204" s="94">
        <f t="shared" ca="1" si="41"/>
        <v>124174468801.8979</v>
      </c>
      <c r="P204" s="10">
        <f t="shared" ca="1" si="42"/>
        <v>0.18349442876063507</v>
      </c>
    </row>
    <row r="205" spans="4:16" x14ac:dyDescent="0.2">
      <c r="D205" s="101">
        <f t="shared" si="30"/>
        <v>0</v>
      </c>
      <c r="E205" s="101">
        <f t="shared" si="31"/>
        <v>0</v>
      </c>
      <c r="F205" s="94">
        <f t="shared" si="32"/>
        <v>0</v>
      </c>
      <c r="G205" s="94">
        <f t="shared" si="33"/>
        <v>0</v>
      </c>
      <c r="H205" s="94">
        <f t="shared" si="34"/>
        <v>0</v>
      </c>
      <c r="I205" s="94">
        <f t="shared" si="35"/>
        <v>0</v>
      </c>
      <c r="J205" s="94">
        <f t="shared" si="36"/>
        <v>0</v>
      </c>
      <c r="K205" s="94">
        <f t="shared" ca="1" si="37"/>
        <v>-0.18349442876063507</v>
      </c>
      <c r="L205" s="94">
        <f t="shared" ca="1" si="38"/>
        <v>3.3670205386191782E-2</v>
      </c>
      <c r="M205" s="94">
        <f t="shared" ca="1" si="39"/>
        <v>10804842057945.723</v>
      </c>
      <c r="N205" s="94">
        <f t="shared" ca="1" si="40"/>
        <v>28059053705.118679</v>
      </c>
      <c r="O205" s="94">
        <f t="shared" ca="1" si="41"/>
        <v>124174468801.8979</v>
      </c>
      <c r="P205" s="10">
        <f t="shared" ca="1" si="42"/>
        <v>0.18349442876063507</v>
      </c>
    </row>
    <row r="206" spans="4:16" x14ac:dyDescent="0.2">
      <c r="D206" s="101">
        <f t="shared" si="30"/>
        <v>0</v>
      </c>
      <c r="E206" s="101">
        <f t="shared" si="31"/>
        <v>0</v>
      </c>
      <c r="F206" s="94">
        <f t="shared" si="32"/>
        <v>0</v>
      </c>
      <c r="G206" s="94">
        <f t="shared" si="33"/>
        <v>0</v>
      </c>
      <c r="H206" s="94">
        <f t="shared" si="34"/>
        <v>0</v>
      </c>
      <c r="I206" s="94">
        <f t="shared" si="35"/>
        <v>0</v>
      </c>
      <c r="J206" s="94">
        <f t="shared" si="36"/>
        <v>0</v>
      </c>
      <c r="K206" s="94">
        <f t="shared" ca="1" si="37"/>
        <v>-0.18349442876063507</v>
      </c>
      <c r="L206" s="94">
        <f t="shared" ca="1" si="38"/>
        <v>3.3670205386191782E-2</v>
      </c>
      <c r="M206" s="94">
        <f t="shared" ca="1" si="39"/>
        <v>10804842057945.723</v>
      </c>
      <c r="N206" s="94">
        <f t="shared" ca="1" si="40"/>
        <v>28059053705.118679</v>
      </c>
      <c r="O206" s="94">
        <f t="shared" ca="1" si="41"/>
        <v>124174468801.8979</v>
      </c>
      <c r="P206" s="10">
        <f t="shared" ca="1" si="42"/>
        <v>0.18349442876063507</v>
      </c>
    </row>
    <row r="207" spans="4:16" x14ac:dyDescent="0.2">
      <c r="D207" s="101">
        <f t="shared" si="30"/>
        <v>0</v>
      </c>
      <c r="E207" s="101">
        <f t="shared" si="31"/>
        <v>0</v>
      </c>
      <c r="F207" s="94">
        <f t="shared" si="32"/>
        <v>0</v>
      </c>
      <c r="G207" s="94">
        <f t="shared" si="33"/>
        <v>0</v>
      </c>
      <c r="H207" s="94">
        <f t="shared" si="34"/>
        <v>0</v>
      </c>
      <c r="I207" s="94">
        <f t="shared" si="35"/>
        <v>0</v>
      </c>
      <c r="J207" s="94">
        <f t="shared" si="36"/>
        <v>0</v>
      </c>
      <c r="K207" s="94">
        <f t="shared" ca="1" si="37"/>
        <v>-0.18349442876063507</v>
      </c>
      <c r="L207" s="94">
        <f t="shared" ca="1" si="38"/>
        <v>3.3670205386191782E-2</v>
      </c>
      <c r="M207" s="94">
        <f t="shared" ca="1" si="39"/>
        <v>10804842057945.723</v>
      </c>
      <c r="N207" s="94">
        <f t="shared" ca="1" si="40"/>
        <v>28059053705.118679</v>
      </c>
      <c r="O207" s="94">
        <f t="shared" ca="1" si="41"/>
        <v>124174468801.8979</v>
      </c>
      <c r="P207" s="10">
        <f t="shared" ca="1" si="42"/>
        <v>0.18349442876063507</v>
      </c>
    </row>
    <row r="208" spans="4:16" x14ac:dyDescent="0.2">
      <c r="D208" s="101">
        <f t="shared" si="30"/>
        <v>0</v>
      </c>
      <c r="E208" s="101">
        <f t="shared" si="31"/>
        <v>0</v>
      </c>
      <c r="F208" s="94">
        <f t="shared" si="32"/>
        <v>0</v>
      </c>
      <c r="G208" s="94">
        <f t="shared" si="33"/>
        <v>0</v>
      </c>
      <c r="H208" s="94">
        <f t="shared" si="34"/>
        <v>0</v>
      </c>
      <c r="I208" s="94">
        <f t="shared" si="35"/>
        <v>0</v>
      </c>
      <c r="J208" s="94">
        <f t="shared" si="36"/>
        <v>0</v>
      </c>
      <c r="K208" s="94">
        <f t="shared" ca="1" si="37"/>
        <v>-0.18349442876063507</v>
      </c>
      <c r="L208" s="94">
        <f t="shared" ca="1" si="38"/>
        <v>3.3670205386191782E-2</v>
      </c>
      <c r="M208" s="94">
        <f t="shared" ca="1" si="39"/>
        <v>10804842057945.723</v>
      </c>
      <c r="N208" s="94">
        <f t="shared" ca="1" si="40"/>
        <v>28059053705.118679</v>
      </c>
      <c r="O208" s="94">
        <f t="shared" ca="1" si="41"/>
        <v>124174468801.8979</v>
      </c>
      <c r="P208" s="10">
        <f t="shared" ca="1" si="42"/>
        <v>0.18349442876063507</v>
      </c>
    </row>
    <row r="209" spans="4:16" x14ac:dyDescent="0.2">
      <c r="D209" s="101">
        <f t="shared" si="30"/>
        <v>0</v>
      </c>
      <c r="E209" s="101">
        <f t="shared" si="31"/>
        <v>0</v>
      </c>
      <c r="F209" s="94">
        <f t="shared" si="32"/>
        <v>0</v>
      </c>
      <c r="G209" s="94">
        <f t="shared" si="33"/>
        <v>0</v>
      </c>
      <c r="H209" s="94">
        <f t="shared" si="34"/>
        <v>0</v>
      </c>
      <c r="I209" s="94">
        <f t="shared" si="35"/>
        <v>0</v>
      </c>
      <c r="J209" s="94">
        <f t="shared" si="36"/>
        <v>0</v>
      </c>
      <c r="K209" s="94">
        <f t="shared" ca="1" si="37"/>
        <v>-0.18349442876063507</v>
      </c>
      <c r="L209" s="94">
        <f t="shared" ca="1" si="38"/>
        <v>3.3670205386191782E-2</v>
      </c>
      <c r="M209" s="94">
        <f t="shared" ca="1" si="39"/>
        <v>10804842057945.723</v>
      </c>
      <c r="N209" s="94">
        <f t="shared" ca="1" si="40"/>
        <v>28059053705.118679</v>
      </c>
      <c r="O209" s="94">
        <f t="shared" ca="1" si="41"/>
        <v>124174468801.8979</v>
      </c>
      <c r="P209" s="10">
        <f t="shared" ca="1" si="42"/>
        <v>0.18349442876063507</v>
      </c>
    </row>
    <row r="210" spans="4:16" x14ac:dyDescent="0.2">
      <c r="D210" s="101">
        <f t="shared" si="30"/>
        <v>0</v>
      </c>
      <c r="E210" s="101">
        <f t="shared" si="31"/>
        <v>0</v>
      </c>
      <c r="F210" s="94">
        <f t="shared" si="32"/>
        <v>0</v>
      </c>
      <c r="G210" s="94">
        <f t="shared" si="33"/>
        <v>0</v>
      </c>
      <c r="H210" s="94">
        <f t="shared" si="34"/>
        <v>0</v>
      </c>
      <c r="I210" s="94">
        <f t="shared" si="35"/>
        <v>0</v>
      </c>
      <c r="J210" s="94">
        <f t="shared" si="36"/>
        <v>0</v>
      </c>
      <c r="K210" s="94">
        <f t="shared" ca="1" si="37"/>
        <v>-0.18349442876063507</v>
      </c>
      <c r="L210" s="94">
        <f t="shared" ca="1" si="38"/>
        <v>3.3670205386191782E-2</v>
      </c>
      <c r="M210" s="94">
        <f t="shared" ca="1" si="39"/>
        <v>10804842057945.723</v>
      </c>
      <c r="N210" s="94">
        <f t="shared" ca="1" si="40"/>
        <v>28059053705.118679</v>
      </c>
      <c r="O210" s="94">
        <f t="shared" ca="1" si="41"/>
        <v>124174468801.8979</v>
      </c>
      <c r="P210" s="10">
        <f t="shared" ca="1" si="42"/>
        <v>0.18349442876063507</v>
      </c>
    </row>
    <row r="211" spans="4:16" x14ac:dyDescent="0.2">
      <c r="D211" s="101">
        <f t="shared" ref="D211:D274" si="43">A211/A$18</f>
        <v>0</v>
      </c>
      <c r="E211" s="101">
        <f t="shared" ref="E211:E274" si="44">B211/B$18</f>
        <v>0</v>
      </c>
      <c r="F211" s="94">
        <f t="shared" ref="F211:F274" si="45">D211*D211</f>
        <v>0</v>
      </c>
      <c r="G211" s="94">
        <f t="shared" ref="G211:G274" si="46">D211*F211</f>
        <v>0</v>
      </c>
      <c r="H211" s="94">
        <f t="shared" ref="H211:H274" si="47">F211*F211</f>
        <v>0</v>
      </c>
      <c r="I211" s="94">
        <f t="shared" ref="I211:I274" si="48">E211*D211</f>
        <v>0</v>
      </c>
      <c r="J211" s="94">
        <f t="shared" ref="J211:J274" si="49">I211*D211</f>
        <v>0</v>
      </c>
      <c r="K211" s="94">
        <f t="shared" ref="K211:K274" ca="1" si="50">+E$4+E$5*D211+E$6*D211^2</f>
        <v>-0.18349442876063507</v>
      </c>
      <c r="L211" s="94">
        <f t="shared" ref="L211:L274" ca="1" si="51">+(K211-E211)^2</f>
        <v>3.3670205386191782E-2</v>
      </c>
      <c r="M211" s="94">
        <f t="shared" ref="M211:M274" ca="1" si="52">(M$1-M$2*D211+M$3*F211)^2</f>
        <v>10804842057945.723</v>
      </c>
      <c r="N211" s="94">
        <f t="shared" ref="N211:N274" ca="1" si="53">(-M$2+M$4*D211-M$5*F211)^2</f>
        <v>28059053705.118679</v>
      </c>
      <c r="O211" s="94">
        <f t="shared" ref="O211:O274" ca="1" si="54">+(M$3-D211*M$5+F211*M$6)^2</f>
        <v>124174468801.8979</v>
      </c>
      <c r="P211" s="10">
        <f t="shared" ref="P211:P274" ca="1" si="55">+E211-K211</f>
        <v>0.18349442876063507</v>
      </c>
    </row>
    <row r="212" spans="4:16" x14ac:dyDescent="0.2">
      <c r="D212" s="101">
        <f t="shared" si="43"/>
        <v>0</v>
      </c>
      <c r="E212" s="101">
        <f t="shared" si="44"/>
        <v>0</v>
      </c>
      <c r="F212" s="94">
        <f t="shared" si="45"/>
        <v>0</v>
      </c>
      <c r="G212" s="94">
        <f t="shared" si="46"/>
        <v>0</v>
      </c>
      <c r="H212" s="94">
        <f t="shared" si="47"/>
        <v>0</v>
      </c>
      <c r="I212" s="94">
        <f t="shared" si="48"/>
        <v>0</v>
      </c>
      <c r="J212" s="94">
        <f t="shared" si="49"/>
        <v>0</v>
      </c>
      <c r="K212" s="94">
        <f t="shared" ca="1" si="50"/>
        <v>-0.18349442876063507</v>
      </c>
      <c r="L212" s="94">
        <f t="shared" ca="1" si="51"/>
        <v>3.3670205386191782E-2</v>
      </c>
      <c r="M212" s="94">
        <f t="shared" ca="1" si="52"/>
        <v>10804842057945.723</v>
      </c>
      <c r="N212" s="94">
        <f t="shared" ca="1" si="53"/>
        <v>28059053705.118679</v>
      </c>
      <c r="O212" s="94">
        <f t="shared" ca="1" si="54"/>
        <v>124174468801.8979</v>
      </c>
      <c r="P212" s="10">
        <f t="shared" ca="1" si="55"/>
        <v>0.18349442876063507</v>
      </c>
    </row>
    <row r="213" spans="4:16" x14ac:dyDescent="0.2">
      <c r="D213" s="101">
        <f t="shared" si="43"/>
        <v>0</v>
      </c>
      <c r="E213" s="101">
        <f t="shared" si="44"/>
        <v>0</v>
      </c>
      <c r="F213" s="94">
        <f t="shared" si="45"/>
        <v>0</v>
      </c>
      <c r="G213" s="94">
        <f t="shared" si="46"/>
        <v>0</v>
      </c>
      <c r="H213" s="94">
        <f t="shared" si="47"/>
        <v>0</v>
      </c>
      <c r="I213" s="94">
        <f t="shared" si="48"/>
        <v>0</v>
      </c>
      <c r="J213" s="94">
        <f t="shared" si="49"/>
        <v>0</v>
      </c>
      <c r="K213" s="94">
        <f t="shared" ca="1" si="50"/>
        <v>-0.18349442876063507</v>
      </c>
      <c r="L213" s="94">
        <f t="shared" ca="1" si="51"/>
        <v>3.3670205386191782E-2</v>
      </c>
      <c r="M213" s="94">
        <f t="shared" ca="1" si="52"/>
        <v>10804842057945.723</v>
      </c>
      <c r="N213" s="94">
        <f t="shared" ca="1" si="53"/>
        <v>28059053705.118679</v>
      </c>
      <c r="O213" s="94">
        <f t="shared" ca="1" si="54"/>
        <v>124174468801.8979</v>
      </c>
      <c r="P213" s="10">
        <f t="shared" ca="1" si="55"/>
        <v>0.18349442876063507</v>
      </c>
    </row>
    <row r="214" spans="4:16" x14ac:dyDescent="0.2">
      <c r="D214" s="101">
        <f t="shared" si="43"/>
        <v>0</v>
      </c>
      <c r="E214" s="101">
        <f t="shared" si="44"/>
        <v>0</v>
      </c>
      <c r="F214" s="94">
        <f t="shared" si="45"/>
        <v>0</v>
      </c>
      <c r="G214" s="94">
        <f t="shared" si="46"/>
        <v>0</v>
      </c>
      <c r="H214" s="94">
        <f t="shared" si="47"/>
        <v>0</v>
      </c>
      <c r="I214" s="94">
        <f t="shared" si="48"/>
        <v>0</v>
      </c>
      <c r="J214" s="94">
        <f t="shared" si="49"/>
        <v>0</v>
      </c>
      <c r="K214" s="94">
        <f t="shared" ca="1" si="50"/>
        <v>-0.18349442876063507</v>
      </c>
      <c r="L214" s="94">
        <f t="shared" ca="1" si="51"/>
        <v>3.3670205386191782E-2</v>
      </c>
      <c r="M214" s="94">
        <f t="shared" ca="1" si="52"/>
        <v>10804842057945.723</v>
      </c>
      <c r="N214" s="94">
        <f t="shared" ca="1" si="53"/>
        <v>28059053705.118679</v>
      </c>
      <c r="O214" s="94">
        <f t="shared" ca="1" si="54"/>
        <v>124174468801.8979</v>
      </c>
      <c r="P214" s="10">
        <f t="shared" ca="1" si="55"/>
        <v>0.18349442876063507</v>
      </c>
    </row>
    <row r="215" spans="4:16" x14ac:dyDescent="0.2">
      <c r="D215" s="101">
        <f t="shared" si="43"/>
        <v>0</v>
      </c>
      <c r="E215" s="101">
        <f t="shared" si="44"/>
        <v>0</v>
      </c>
      <c r="F215" s="94">
        <f t="shared" si="45"/>
        <v>0</v>
      </c>
      <c r="G215" s="94">
        <f t="shared" si="46"/>
        <v>0</v>
      </c>
      <c r="H215" s="94">
        <f t="shared" si="47"/>
        <v>0</v>
      </c>
      <c r="I215" s="94">
        <f t="shared" si="48"/>
        <v>0</v>
      </c>
      <c r="J215" s="94">
        <f t="shared" si="49"/>
        <v>0</v>
      </c>
      <c r="K215" s="94">
        <f t="shared" ca="1" si="50"/>
        <v>-0.18349442876063507</v>
      </c>
      <c r="L215" s="94">
        <f t="shared" ca="1" si="51"/>
        <v>3.3670205386191782E-2</v>
      </c>
      <c r="M215" s="94">
        <f t="shared" ca="1" si="52"/>
        <v>10804842057945.723</v>
      </c>
      <c r="N215" s="94">
        <f t="shared" ca="1" si="53"/>
        <v>28059053705.118679</v>
      </c>
      <c r="O215" s="94">
        <f t="shared" ca="1" si="54"/>
        <v>124174468801.8979</v>
      </c>
      <c r="P215" s="10">
        <f t="shared" ca="1" si="55"/>
        <v>0.18349442876063507</v>
      </c>
    </row>
    <row r="216" spans="4:16" x14ac:dyDescent="0.2">
      <c r="D216" s="101">
        <f t="shared" si="43"/>
        <v>0</v>
      </c>
      <c r="E216" s="101">
        <f t="shared" si="44"/>
        <v>0</v>
      </c>
      <c r="F216" s="94">
        <f t="shared" si="45"/>
        <v>0</v>
      </c>
      <c r="G216" s="94">
        <f t="shared" si="46"/>
        <v>0</v>
      </c>
      <c r="H216" s="94">
        <f t="shared" si="47"/>
        <v>0</v>
      </c>
      <c r="I216" s="94">
        <f t="shared" si="48"/>
        <v>0</v>
      </c>
      <c r="J216" s="94">
        <f t="shared" si="49"/>
        <v>0</v>
      </c>
      <c r="K216" s="94">
        <f t="shared" ca="1" si="50"/>
        <v>-0.18349442876063507</v>
      </c>
      <c r="L216" s="94">
        <f t="shared" ca="1" si="51"/>
        <v>3.3670205386191782E-2</v>
      </c>
      <c r="M216" s="94">
        <f t="shared" ca="1" si="52"/>
        <v>10804842057945.723</v>
      </c>
      <c r="N216" s="94">
        <f t="shared" ca="1" si="53"/>
        <v>28059053705.118679</v>
      </c>
      <c r="O216" s="94">
        <f t="shared" ca="1" si="54"/>
        <v>124174468801.8979</v>
      </c>
      <c r="P216" s="10">
        <f t="shared" ca="1" si="55"/>
        <v>0.18349442876063507</v>
      </c>
    </row>
    <row r="217" spans="4:16" x14ac:dyDescent="0.2">
      <c r="D217" s="101">
        <f t="shared" si="43"/>
        <v>0</v>
      </c>
      <c r="E217" s="101">
        <f t="shared" si="44"/>
        <v>0</v>
      </c>
      <c r="F217" s="94">
        <f t="shared" si="45"/>
        <v>0</v>
      </c>
      <c r="G217" s="94">
        <f t="shared" si="46"/>
        <v>0</v>
      </c>
      <c r="H217" s="94">
        <f t="shared" si="47"/>
        <v>0</v>
      </c>
      <c r="I217" s="94">
        <f t="shared" si="48"/>
        <v>0</v>
      </c>
      <c r="J217" s="94">
        <f t="shared" si="49"/>
        <v>0</v>
      </c>
      <c r="K217" s="94">
        <f t="shared" ca="1" si="50"/>
        <v>-0.18349442876063507</v>
      </c>
      <c r="L217" s="94">
        <f t="shared" ca="1" si="51"/>
        <v>3.3670205386191782E-2</v>
      </c>
      <c r="M217" s="94">
        <f t="shared" ca="1" si="52"/>
        <v>10804842057945.723</v>
      </c>
      <c r="N217" s="94">
        <f t="shared" ca="1" si="53"/>
        <v>28059053705.118679</v>
      </c>
      <c r="O217" s="94">
        <f t="shared" ca="1" si="54"/>
        <v>124174468801.8979</v>
      </c>
      <c r="P217" s="10">
        <f t="shared" ca="1" si="55"/>
        <v>0.18349442876063507</v>
      </c>
    </row>
    <row r="218" spans="4:16" x14ac:dyDescent="0.2">
      <c r="D218" s="101">
        <f t="shared" si="43"/>
        <v>0</v>
      </c>
      <c r="E218" s="101">
        <f t="shared" si="44"/>
        <v>0</v>
      </c>
      <c r="F218" s="94">
        <f t="shared" si="45"/>
        <v>0</v>
      </c>
      <c r="G218" s="94">
        <f t="shared" si="46"/>
        <v>0</v>
      </c>
      <c r="H218" s="94">
        <f t="shared" si="47"/>
        <v>0</v>
      </c>
      <c r="I218" s="94">
        <f t="shared" si="48"/>
        <v>0</v>
      </c>
      <c r="J218" s="94">
        <f t="shared" si="49"/>
        <v>0</v>
      </c>
      <c r="K218" s="94">
        <f t="shared" ca="1" si="50"/>
        <v>-0.18349442876063507</v>
      </c>
      <c r="L218" s="94">
        <f t="shared" ca="1" si="51"/>
        <v>3.3670205386191782E-2</v>
      </c>
      <c r="M218" s="94">
        <f t="shared" ca="1" si="52"/>
        <v>10804842057945.723</v>
      </c>
      <c r="N218" s="94">
        <f t="shared" ca="1" si="53"/>
        <v>28059053705.118679</v>
      </c>
      <c r="O218" s="94">
        <f t="shared" ca="1" si="54"/>
        <v>124174468801.8979</v>
      </c>
      <c r="P218" s="10">
        <f t="shared" ca="1" si="55"/>
        <v>0.18349442876063507</v>
      </c>
    </row>
    <row r="219" spans="4:16" x14ac:dyDescent="0.2">
      <c r="D219" s="101">
        <f t="shared" si="43"/>
        <v>0</v>
      </c>
      <c r="E219" s="101">
        <f t="shared" si="44"/>
        <v>0</v>
      </c>
      <c r="F219" s="94">
        <f t="shared" si="45"/>
        <v>0</v>
      </c>
      <c r="G219" s="94">
        <f t="shared" si="46"/>
        <v>0</v>
      </c>
      <c r="H219" s="94">
        <f t="shared" si="47"/>
        <v>0</v>
      </c>
      <c r="I219" s="94">
        <f t="shared" si="48"/>
        <v>0</v>
      </c>
      <c r="J219" s="94">
        <f t="shared" si="49"/>
        <v>0</v>
      </c>
      <c r="K219" s="94">
        <f t="shared" ca="1" si="50"/>
        <v>-0.18349442876063507</v>
      </c>
      <c r="L219" s="94">
        <f t="shared" ca="1" si="51"/>
        <v>3.3670205386191782E-2</v>
      </c>
      <c r="M219" s="94">
        <f t="shared" ca="1" si="52"/>
        <v>10804842057945.723</v>
      </c>
      <c r="N219" s="94">
        <f t="shared" ca="1" si="53"/>
        <v>28059053705.118679</v>
      </c>
      <c r="O219" s="94">
        <f t="shared" ca="1" si="54"/>
        <v>124174468801.8979</v>
      </c>
      <c r="P219" s="10">
        <f t="shared" ca="1" si="55"/>
        <v>0.18349442876063507</v>
      </c>
    </row>
    <row r="220" spans="4:16" x14ac:dyDescent="0.2">
      <c r="D220" s="101">
        <f t="shared" si="43"/>
        <v>0</v>
      </c>
      <c r="E220" s="101">
        <f t="shared" si="44"/>
        <v>0</v>
      </c>
      <c r="F220" s="94">
        <f t="shared" si="45"/>
        <v>0</v>
      </c>
      <c r="G220" s="94">
        <f t="shared" si="46"/>
        <v>0</v>
      </c>
      <c r="H220" s="94">
        <f t="shared" si="47"/>
        <v>0</v>
      </c>
      <c r="I220" s="94">
        <f t="shared" si="48"/>
        <v>0</v>
      </c>
      <c r="J220" s="94">
        <f t="shared" si="49"/>
        <v>0</v>
      </c>
      <c r="K220" s="94">
        <f t="shared" ca="1" si="50"/>
        <v>-0.18349442876063507</v>
      </c>
      <c r="L220" s="94">
        <f t="shared" ca="1" si="51"/>
        <v>3.3670205386191782E-2</v>
      </c>
      <c r="M220" s="94">
        <f t="shared" ca="1" si="52"/>
        <v>10804842057945.723</v>
      </c>
      <c r="N220" s="94">
        <f t="shared" ca="1" si="53"/>
        <v>28059053705.118679</v>
      </c>
      <c r="O220" s="94">
        <f t="shared" ca="1" si="54"/>
        <v>124174468801.8979</v>
      </c>
      <c r="P220" s="10">
        <f t="shared" ca="1" si="55"/>
        <v>0.18349442876063507</v>
      </c>
    </row>
    <row r="221" spans="4:16" x14ac:dyDescent="0.2">
      <c r="D221" s="101">
        <f t="shared" si="43"/>
        <v>0</v>
      </c>
      <c r="E221" s="101">
        <f t="shared" si="44"/>
        <v>0</v>
      </c>
      <c r="F221" s="94">
        <f t="shared" si="45"/>
        <v>0</v>
      </c>
      <c r="G221" s="94">
        <f t="shared" si="46"/>
        <v>0</v>
      </c>
      <c r="H221" s="94">
        <f t="shared" si="47"/>
        <v>0</v>
      </c>
      <c r="I221" s="94">
        <f t="shared" si="48"/>
        <v>0</v>
      </c>
      <c r="J221" s="94">
        <f t="shared" si="49"/>
        <v>0</v>
      </c>
      <c r="K221" s="94">
        <f t="shared" ca="1" si="50"/>
        <v>-0.18349442876063507</v>
      </c>
      <c r="L221" s="94">
        <f t="shared" ca="1" si="51"/>
        <v>3.3670205386191782E-2</v>
      </c>
      <c r="M221" s="94">
        <f t="shared" ca="1" si="52"/>
        <v>10804842057945.723</v>
      </c>
      <c r="N221" s="94">
        <f t="shared" ca="1" si="53"/>
        <v>28059053705.118679</v>
      </c>
      <c r="O221" s="94">
        <f t="shared" ca="1" si="54"/>
        <v>124174468801.8979</v>
      </c>
      <c r="P221" s="10">
        <f t="shared" ca="1" si="55"/>
        <v>0.18349442876063507</v>
      </c>
    </row>
    <row r="222" spans="4:16" x14ac:dyDescent="0.2">
      <c r="D222" s="101">
        <f t="shared" si="43"/>
        <v>0</v>
      </c>
      <c r="E222" s="101">
        <f t="shared" si="44"/>
        <v>0</v>
      </c>
      <c r="F222" s="94">
        <f t="shared" si="45"/>
        <v>0</v>
      </c>
      <c r="G222" s="94">
        <f t="shared" si="46"/>
        <v>0</v>
      </c>
      <c r="H222" s="94">
        <f t="shared" si="47"/>
        <v>0</v>
      </c>
      <c r="I222" s="94">
        <f t="shared" si="48"/>
        <v>0</v>
      </c>
      <c r="J222" s="94">
        <f t="shared" si="49"/>
        <v>0</v>
      </c>
      <c r="K222" s="94">
        <f t="shared" ca="1" si="50"/>
        <v>-0.18349442876063507</v>
      </c>
      <c r="L222" s="94">
        <f t="shared" ca="1" si="51"/>
        <v>3.3670205386191782E-2</v>
      </c>
      <c r="M222" s="94">
        <f t="shared" ca="1" si="52"/>
        <v>10804842057945.723</v>
      </c>
      <c r="N222" s="94">
        <f t="shared" ca="1" si="53"/>
        <v>28059053705.118679</v>
      </c>
      <c r="O222" s="94">
        <f t="shared" ca="1" si="54"/>
        <v>124174468801.8979</v>
      </c>
      <c r="P222" s="10">
        <f t="shared" ca="1" si="55"/>
        <v>0.18349442876063507</v>
      </c>
    </row>
    <row r="223" spans="4:16" x14ac:dyDescent="0.2">
      <c r="D223" s="101">
        <f t="shared" si="43"/>
        <v>0</v>
      </c>
      <c r="E223" s="101">
        <f t="shared" si="44"/>
        <v>0</v>
      </c>
      <c r="F223" s="94">
        <f t="shared" si="45"/>
        <v>0</v>
      </c>
      <c r="G223" s="94">
        <f t="shared" si="46"/>
        <v>0</v>
      </c>
      <c r="H223" s="94">
        <f t="shared" si="47"/>
        <v>0</v>
      </c>
      <c r="I223" s="94">
        <f t="shared" si="48"/>
        <v>0</v>
      </c>
      <c r="J223" s="94">
        <f t="shared" si="49"/>
        <v>0</v>
      </c>
      <c r="K223" s="94">
        <f t="shared" ca="1" si="50"/>
        <v>-0.18349442876063507</v>
      </c>
      <c r="L223" s="94">
        <f t="shared" ca="1" si="51"/>
        <v>3.3670205386191782E-2</v>
      </c>
      <c r="M223" s="94">
        <f t="shared" ca="1" si="52"/>
        <v>10804842057945.723</v>
      </c>
      <c r="N223" s="94">
        <f t="shared" ca="1" si="53"/>
        <v>28059053705.118679</v>
      </c>
      <c r="O223" s="94">
        <f t="shared" ca="1" si="54"/>
        <v>124174468801.8979</v>
      </c>
      <c r="P223" s="10">
        <f t="shared" ca="1" si="55"/>
        <v>0.18349442876063507</v>
      </c>
    </row>
    <row r="224" spans="4:16" x14ac:dyDescent="0.2">
      <c r="D224" s="101">
        <f t="shared" si="43"/>
        <v>0</v>
      </c>
      <c r="E224" s="101">
        <f t="shared" si="44"/>
        <v>0</v>
      </c>
      <c r="F224" s="94">
        <f t="shared" si="45"/>
        <v>0</v>
      </c>
      <c r="G224" s="94">
        <f t="shared" si="46"/>
        <v>0</v>
      </c>
      <c r="H224" s="94">
        <f t="shared" si="47"/>
        <v>0</v>
      </c>
      <c r="I224" s="94">
        <f t="shared" si="48"/>
        <v>0</v>
      </c>
      <c r="J224" s="94">
        <f t="shared" si="49"/>
        <v>0</v>
      </c>
      <c r="K224" s="94">
        <f t="shared" ca="1" si="50"/>
        <v>-0.18349442876063507</v>
      </c>
      <c r="L224" s="94">
        <f t="shared" ca="1" si="51"/>
        <v>3.3670205386191782E-2</v>
      </c>
      <c r="M224" s="94">
        <f t="shared" ca="1" si="52"/>
        <v>10804842057945.723</v>
      </c>
      <c r="N224" s="94">
        <f t="shared" ca="1" si="53"/>
        <v>28059053705.118679</v>
      </c>
      <c r="O224" s="94">
        <f t="shared" ca="1" si="54"/>
        <v>124174468801.8979</v>
      </c>
      <c r="P224" s="10">
        <f t="shared" ca="1" si="55"/>
        <v>0.18349442876063507</v>
      </c>
    </row>
    <row r="225" spans="4:16" x14ac:dyDescent="0.2">
      <c r="D225" s="101">
        <f t="shared" si="43"/>
        <v>0</v>
      </c>
      <c r="E225" s="101">
        <f t="shared" si="44"/>
        <v>0</v>
      </c>
      <c r="F225" s="94">
        <f t="shared" si="45"/>
        <v>0</v>
      </c>
      <c r="G225" s="94">
        <f t="shared" si="46"/>
        <v>0</v>
      </c>
      <c r="H225" s="94">
        <f t="shared" si="47"/>
        <v>0</v>
      </c>
      <c r="I225" s="94">
        <f t="shared" si="48"/>
        <v>0</v>
      </c>
      <c r="J225" s="94">
        <f t="shared" si="49"/>
        <v>0</v>
      </c>
      <c r="K225" s="94">
        <f t="shared" ca="1" si="50"/>
        <v>-0.18349442876063507</v>
      </c>
      <c r="L225" s="94">
        <f t="shared" ca="1" si="51"/>
        <v>3.3670205386191782E-2</v>
      </c>
      <c r="M225" s="94">
        <f t="shared" ca="1" si="52"/>
        <v>10804842057945.723</v>
      </c>
      <c r="N225" s="94">
        <f t="shared" ca="1" si="53"/>
        <v>28059053705.118679</v>
      </c>
      <c r="O225" s="94">
        <f t="shared" ca="1" si="54"/>
        <v>124174468801.8979</v>
      </c>
      <c r="P225" s="10">
        <f t="shared" ca="1" si="55"/>
        <v>0.18349442876063507</v>
      </c>
    </row>
    <row r="226" spans="4:16" x14ac:dyDescent="0.2">
      <c r="D226" s="101">
        <f t="shared" si="43"/>
        <v>0</v>
      </c>
      <c r="E226" s="101">
        <f t="shared" si="44"/>
        <v>0</v>
      </c>
      <c r="F226" s="94">
        <f t="shared" si="45"/>
        <v>0</v>
      </c>
      <c r="G226" s="94">
        <f t="shared" si="46"/>
        <v>0</v>
      </c>
      <c r="H226" s="94">
        <f t="shared" si="47"/>
        <v>0</v>
      </c>
      <c r="I226" s="94">
        <f t="shared" si="48"/>
        <v>0</v>
      </c>
      <c r="J226" s="94">
        <f t="shared" si="49"/>
        <v>0</v>
      </c>
      <c r="K226" s="94">
        <f t="shared" ca="1" si="50"/>
        <v>-0.18349442876063507</v>
      </c>
      <c r="L226" s="94">
        <f t="shared" ca="1" si="51"/>
        <v>3.3670205386191782E-2</v>
      </c>
      <c r="M226" s="94">
        <f t="shared" ca="1" si="52"/>
        <v>10804842057945.723</v>
      </c>
      <c r="N226" s="94">
        <f t="shared" ca="1" si="53"/>
        <v>28059053705.118679</v>
      </c>
      <c r="O226" s="94">
        <f t="shared" ca="1" si="54"/>
        <v>124174468801.8979</v>
      </c>
      <c r="P226" s="10">
        <f t="shared" ca="1" si="55"/>
        <v>0.18349442876063507</v>
      </c>
    </row>
    <row r="227" spans="4:16" x14ac:dyDescent="0.2">
      <c r="D227" s="101">
        <f t="shared" si="43"/>
        <v>0</v>
      </c>
      <c r="E227" s="101">
        <f t="shared" si="44"/>
        <v>0</v>
      </c>
      <c r="F227" s="94">
        <f t="shared" si="45"/>
        <v>0</v>
      </c>
      <c r="G227" s="94">
        <f t="shared" si="46"/>
        <v>0</v>
      </c>
      <c r="H227" s="94">
        <f t="shared" si="47"/>
        <v>0</v>
      </c>
      <c r="I227" s="94">
        <f t="shared" si="48"/>
        <v>0</v>
      </c>
      <c r="J227" s="94">
        <f t="shared" si="49"/>
        <v>0</v>
      </c>
      <c r="K227" s="94">
        <f t="shared" ca="1" si="50"/>
        <v>-0.18349442876063507</v>
      </c>
      <c r="L227" s="94">
        <f t="shared" ca="1" si="51"/>
        <v>3.3670205386191782E-2</v>
      </c>
      <c r="M227" s="94">
        <f t="shared" ca="1" si="52"/>
        <v>10804842057945.723</v>
      </c>
      <c r="N227" s="94">
        <f t="shared" ca="1" si="53"/>
        <v>28059053705.118679</v>
      </c>
      <c r="O227" s="94">
        <f t="shared" ca="1" si="54"/>
        <v>124174468801.8979</v>
      </c>
      <c r="P227" s="10">
        <f t="shared" ca="1" si="55"/>
        <v>0.18349442876063507</v>
      </c>
    </row>
    <row r="228" spans="4:16" x14ac:dyDescent="0.2">
      <c r="D228" s="101">
        <f t="shared" si="43"/>
        <v>0</v>
      </c>
      <c r="E228" s="101">
        <f t="shared" si="44"/>
        <v>0</v>
      </c>
      <c r="F228" s="94">
        <f t="shared" si="45"/>
        <v>0</v>
      </c>
      <c r="G228" s="94">
        <f t="shared" si="46"/>
        <v>0</v>
      </c>
      <c r="H228" s="94">
        <f t="shared" si="47"/>
        <v>0</v>
      </c>
      <c r="I228" s="94">
        <f t="shared" si="48"/>
        <v>0</v>
      </c>
      <c r="J228" s="94">
        <f t="shared" si="49"/>
        <v>0</v>
      </c>
      <c r="K228" s="94">
        <f t="shared" ca="1" si="50"/>
        <v>-0.18349442876063507</v>
      </c>
      <c r="L228" s="94">
        <f t="shared" ca="1" si="51"/>
        <v>3.3670205386191782E-2</v>
      </c>
      <c r="M228" s="94">
        <f t="shared" ca="1" si="52"/>
        <v>10804842057945.723</v>
      </c>
      <c r="N228" s="94">
        <f t="shared" ca="1" si="53"/>
        <v>28059053705.118679</v>
      </c>
      <c r="O228" s="94">
        <f t="shared" ca="1" si="54"/>
        <v>124174468801.8979</v>
      </c>
      <c r="P228" s="10">
        <f t="shared" ca="1" si="55"/>
        <v>0.18349442876063507</v>
      </c>
    </row>
    <row r="229" spans="4:16" x14ac:dyDescent="0.2">
      <c r="D229" s="101">
        <f t="shared" si="43"/>
        <v>0</v>
      </c>
      <c r="E229" s="101">
        <f t="shared" si="44"/>
        <v>0</v>
      </c>
      <c r="F229" s="94">
        <f t="shared" si="45"/>
        <v>0</v>
      </c>
      <c r="G229" s="94">
        <f t="shared" si="46"/>
        <v>0</v>
      </c>
      <c r="H229" s="94">
        <f t="shared" si="47"/>
        <v>0</v>
      </c>
      <c r="I229" s="94">
        <f t="shared" si="48"/>
        <v>0</v>
      </c>
      <c r="J229" s="94">
        <f t="shared" si="49"/>
        <v>0</v>
      </c>
      <c r="K229" s="94">
        <f t="shared" ca="1" si="50"/>
        <v>-0.18349442876063507</v>
      </c>
      <c r="L229" s="94">
        <f t="shared" ca="1" si="51"/>
        <v>3.3670205386191782E-2</v>
      </c>
      <c r="M229" s="94">
        <f t="shared" ca="1" si="52"/>
        <v>10804842057945.723</v>
      </c>
      <c r="N229" s="94">
        <f t="shared" ca="1" si="53"/>
        <v>28059053705.118679</v>
      </c>
      <c r="O229" s="94">
        <f t="shared" ca="1" si="54"/>
        <v>124174468801.8979</v>
      </c>
      <c r="P229" s="10">
        <f t="shared" ca="1" si="55"/>
        <v>0.18349442876063507</v>
      </c>
    </row>
    <row r="230" spans="4:16" x14ac:dyDescent="0.2">
      <c r="D230" s="101">
        <f t="shared" si="43"/>
        <v>0</v>
      </c>
      <c r="E230" s="101">
        <f t="shared" si="44"/>
        <v>0</v>
      </c>
      <c r="F230" s="94">
        <f t="shared" si="45"/>
        <v>0</v>
      </c>
      <c r="G230" s="94">
        <f t="shared" si="46"/>
        <v>0</v>
      </c>
      <c r="H230" s="94">
        <f t="shared" si="47"/>
        <v>0</v>
      </c>
      <c r="I230" s="94">
        <f t="shared" si="48"/>
        <v>0</v>
      </c>
      <c r="J230" s="94">
        <f t="shared" si="49"/>
        <v>0</v>
      </c>
      <c r="K230" s="94">
        <f t="shared" ca="1" si="50"/>
        <v>-0.18349442876063507</v>
      </c>
      <c r="L230" s="94">
        <f t="shared" ca="1" si="51"/>
        <v>3.3670205386191782E-2</v>
      </c>
      <c r="M230" s="94">
        <f t="shared" ca="1" si="52"/>
        <v>10804842057945.723</v>
      </c>
      <c r="N230" s="94">
        <f t="shared" ca="1" si="53"/>
        <v>28059053705.118679</v>
      </c>
      <c r="O230" s="94">
        <f t="shared" ca="1" si="54"/>
        <v>124174468801.8979</v>
      </c>
      <c r="P230" s="10">
        <f t="shared" ca="1" si="55"/>
        <v>0.18349442876063507</v>
      </c>
    </row>
    <row r="231" spans="4:16" x14ac:dyDescent="0.2">
      <c r="D231" s="101">
        <f t="shared" si="43"/>
        <v>0</v>
      </c>
      <c r="E231" s="101">
        <f t="shared" si="44"/>
        <v>0</v>
      </c>
      <c r="F231" s="94">
        <f t="shared" si="45"/>
        <v>0</v>
      </c>
      <c r="G231" s="94">
        <f t="shared" si="46"/>
        <v>0</v>
      </c>
      <c r="H231" s="94">
        <f t="shared" si="47"/>
        <v>0</v>
      </c>
      <c r="I231" s="94">
        <f t="shared" si="48"/>
        <v>0</v>
      </c>
      <c r="J231" s="94">
        <f t="shared" si="49"/>
        <v>0</v>
      </c>
      <c r="K231" s="94">
        <f t="shared" ca="1" si="50"/>
        <v>-0.18349442876063507</v>
      </c>
      <c r="L231" s="94">
        <f t="shared" ca="1" si="51"/>
        <v>3.3670205386191782E-2</v>
      </c>
      <c r="M231" s="94">
        <f t="shared" ca="1" si="52"/>
        <v>10804842057945.723</v>
      </c>
      <c r="N231" s="94">
        <f t="shared" ca="1" si="53"/>
        <v>28059053705.118679</v>
      </c>
      <c r="O231" s="94">
        <f t="shared" ca="1" si="54"/>
        <v>124174468801.8979</v>
      </c>
      <c r="P231" s="10">
        <f t="shared" ca="1" si="55"/>
        <v>0.18349442876063507</v>
      </c>
    </row>
    <row r="232" spans="4:16" x14ac:dyDescent="0.2">
      <c r="D232" s="101">
        <f t="shared" si="43"/>
        <v>0</v>
      </c>
      <c r="E232" s="101">
        <f t="shared" si="44"/>
        <v>0</v>
      </c>
      <c r="F232" s="94">
        <f t="shared" si="45"/>
        <v>0</v>
      </c>
      <c r="G232" s="94">
        <f t="shared" si="46"/>
        <v>0</v>
      </c>
      <c r="H232" s="94">
        <f t="shared" si="47"/>
        <v>0</v>
      </c>
      <c r="I232" s="94">
        <f t="shared" si="48"/>
        <v>0</v>
      </c>
      <c r="J232" s="94">
        <f t="shared" si="49"/>
        <v>0</v>
      </c>
      <c r="K232" s="94">
        <f t="shared" ca="1" si="50"/>
        <v>-0.18349442876063507</v>
      </c>
      <c r="L232" s="94">
        <f t="shared" ca="1" si="51"/>
        <v>3.3670205386191782E-2</v>
      </c>
      <c r="M232" s="94">
        <f t="shared" ca="1" si="52"/>
        <v>10804842057945.723</v>
      </c>
      <c r="N232" s="94">
        <f t="shared" ca="1" si="53"/>
        <v>28059053705.118679</v>
      </c>
      <c r="O232" s="94">
        <f t="shared" ca="1" si="54"/>
        <v>124174468801.8979</v>
      </c>
      <c r="P232" s="10">
        <f t="shared" ca="1" si="55"/>
        <v>0.18349442876063507</v>
      </c>
    </row>
    <row r="233" spans="4:16" x14ac:dyDescent="0.2">
      <c r="D233" s="101">
        <f t="shared" si="43"/>
        <v>0</v>
      </c>
      <c r="E233" s="101">
        <f t="shared" si="44"/>
        <v>0</v>
      </c>
      <c r="F233" s="94">
        <f t="shared" si="45"/>
        <v>0</v>
      </c>
      <c r="G233" s="94">
        <f t="shared" si="46"/>
        <v>0</v>
      </c>
      <c r="H233" s="94">
        <f t="shared" si="47"/>
        <v>0</v>
      </c>
      <c r="I233" s="94">
        <f t="shared" si="48"/>
        <v>0</v>
      </c>
      <c r="J233" s="94">
        <f t="shared" si="49"/>
        <v>0</v>
      </c>
      <c r="K233" s="94">
        <f t="shared" ca="1" si="50"/>
        <v>-0.18349442876063507</v>
      </c>
      <c r="L233" s="94">
        <f t="shared" ca="1" si="51"/>
        <v>3.3670205386191782E-2</v>
      </c>
      <c r="M233" s="94">
        <f t="shared" ca="1" si="52"/>
        <v>10804842057945.723</v>
      </c>
      <c r="N233" s="94">
        <f t="shared" ca="1" si="53"/>
        <v>28059053705.118679</v>
      </c>
      <c r="O233" s="94">
        <f t="shared" ca="1" si="54"/>
        <v>124174468801.8979</v>
      </c>
      <c r="P233" s="10">
        <f t="shared" ca="1" si="55"/>
        <v>0.18349442876063507</v>
      </c>
    </row>
    <row r="234" spans="4:16" x14ac:dyDescent="0.2">
      <c r="D234" s="101">
        <f t="shared" si="43"/>
        <v>0</v>
      </c>
      <c r="E234" s="101">
        <f t="shared" si="44"/>
        <v>0</v>
      </c>
      <c r="F234" s="94">
        <f t="shared" si="45"/>
        <v>0</v>
      </c>
      <c r="G234" s="94">
        <f t="shared" si="46"/>
        <v>0</v>
      </c>
      <c r="H234" s="94">
        <f t="shared" si="47"/>
        <v>0</v>
      </c>
      <c r="I234" s="94">
        <f t="shared" si="48"/>
        <v>0</v>
      </c>
      <c r="J234" s="94">
        <f t="shared" si="49"/>
        <v>0</v>
      </c>
      <c r="K234" s="94">
        <f t="shared" ca="1" si="50"/>
        <v>-0.18349442876063507</v>
      </c>
      <c r="L234" s="94">
        <f t="shared" ca="1" si="51"/>
        <v>3.3670205386191782E-2</v>
      </c>
      <c r="M234" s="94">
        <f t="shared" ca="1" si="52"/>
        <v>10804842057945.723</v>
      </c>
      <c r="N234" s="94">
        <f t="shared" ca="1" si="53"/>
        <v>28059053705.118679</v>
      </c>
      <c r="O234" s="94">
        <f t="shared" ca="1" si="54"/>
        <v>124174468801.8979</v>
      </c>
      <c r="P234" s="10">
        <f t="shared" ca="1" si="55"/>
        <v>0.18349442876063507</v>
      </c>
    </row>
    <row r="235" spans="4:16" x14ac:dyDescent="0.2">
      <c r="D235" s="101">
        <f t="shared" si="43"/>
        <v>0</v>
      </c>
      <c r="E235" s="101">
        <f t="shared" si="44"/>
        <v>0</v>
      </c>
      <c r="F235" s="94">
        <f t="shared" si="45"/>
        <v>0</v>
      </c>
      <c r="G235" s="94">
        <f t="shared" si="46"/>
        <v>0</v>
      </c>
      <c r="H235" s="94">
        <f t="shared" si="47"/>
        <v>0</v>
      </c>
      <c r="I235" s="94">
        <f t="shared" si="48"/>
        <v>0</v>
      </c>
      <c r="J235" s="94">
        <f t="shared" si="49"/>
        <v>0</v>
      </c>
      <c r="K235" s="94">
        <f t="shared" ca="1" si="50"/>
        <v>-0.18349442876063507</v>
      </c>
      <c r="L235" s="94">
        <f t="shared" ca="1" si="51"/>
        <v>3.3670205386191782E-2</v>
      </c>
      <c r="M235" s="94">
        <f t="shared" ca="1" si="52"/>
        <v>10804842057945.723</v>
      </c>
      <c r="N235" s="94">
        <f t="shared" ca="1" si="53"/>
        <v>28059053705.118679</v>
      </c>
      <c r="O235" s="94">
        <f t="shared" ca="1" si="54"/>
        <v>124174468801.8979</v>
      </c>
      <c r="P235" s="10">
        <f t="shared" ca="1" si="55"/>
        <v>0.18349442876063507</v>
      </c>
    </row>
    <row r="236" spans="4:16" x14ac:dyDescent="0.2">
      <c r="D236" s="101">
        <f t="shared" si="43"/>
        <v>0</v>
      </c>
      <c r="E236" s="101">
        <f t="shared" si="44"/>
        <v>0</v>
      </c>
      <c r="F236" s="94">
        <f t="shared" si="45"/>
        <v>0</v>
      </c>
      <c r="G236" s="94">
        <f t="shared" si="46"/>
        <v>0</v>
      </c>
      <c r="H236" s="94">
        <f t="shared" si="47"/>
        <v>0</v>
      </c>
      <c r="I236" s="94">
        <f t="shared" si="48"/>
        <v>0</v>
      </c>
      <c r="J236" s="94">
        <f t="shared" si="49"/>
        <v>0</v>
      </c>
      <c r="K236" s="94">
        <f t="shared" ca="1" si="50"/>
        <v>-0.18349442876063507</v>
      </c>
      <c r="L236" s="94">
        <f t="shared" ca="1" si="51"/>
        <v>3.3670205386191782E-2</v>
      </c>
      <c r="M236" s="94">
        <f t="shared" ca="1" si="52"/>
        <v>10804842057945.723</v>
      </c>
      <c r="N236" s="94">
        <f t="shared" ca="1" si="53"/>
        <v>28059053705.118679</v>
      </c>
      <c r="O236" s="94">
        <f t="shared" ca="1" si="54"/>
        <v>124174468801.8979</v>
      </c>
      <c r="P236" s="10">
        <f t="shared" ca="1" si="55"/>
        <v>0.18349442876063507</v>
      </c>
    </row>
    <row r="237" spans="4:16" x14ac:dyDescent="0.2">
      <c r="D237" s="101">
        <f t="shared" si="43"/>
        <v>0</v>
      </c>
      <c r="E237" s="101">
        <f t="shared" si="44"/>
        <v>0</v>
      </c>
      <c r="F237" s="94">
        <f t="shared" si="45"/>
        <v>0</v>
      </c>
      <c r="G237" s="94">
        <f t="shared" si="46"/>
        <v>0</v>
      </c>
      <c r="H237" s="94">
        <f t="shared" si="47"/>
        <v>0</v>
      </c>
      <c r="I237" s="94">
        <f t="shared" si="48"/>
        <v>0</v>
      </c>
      <c r="J237" s="94">
        <f t="shared" si="49"/>
        <v>0</v>
      </c>
      <c r="K237" s="94">
        <f t="shared" ca="1" si="50"/>
        <v>-0.18349442876063507</v>
      </c>
      <c r="L237" s="94">
        <f t="shared" ca="1" si="51"/>
        <v>3.3670205386191782E-2</v>
      </c>
      <c r="M237" s="94">
        <f t="shared" ca="1" si="52"/>
        <v>10804842057945.723</v>
      </c>
      <c r="N237" s="94">
        <f t="shared" ca="1" si="53"/>
        <v>28059053705.118679</v>
      </c>
      <c r="O237" s="94">
        <f t="shared" ca="1" si="54"/>
        <v>124174468801.8979</v>
      </c>
      <c r="P237" s="10">
        <f t="shared" ca="1" si="55"/>
        <v>0.18349442876063507</v>
      </c>
    </row>
    <row r="238" spans="4:16" x14ac:dyDescent="0.2">
      <c r="D238" s="101">
        <f t="shared" si="43"/>
        <v>0</v>
      </c>
      <c r="E238" s="101">
        <f t="shared" si="44"/>
        <v>0</v>
      </c>
      <c r="F238" s="94">
        <f t="shared" si="45"/>
        <v>0</v>
      </c>
      <c r="G238" s="94">
        <f t="shared" si="46"/>
        <v>0</v>
      </c>
      <c r="H238" s="94">
        <f t="shared" si="47"/>
        <v>0</v>
      </c>
      <c r="I238" s="94">
        <f t="shared" si="48"/>
        <v>0</v>
      </c>
      <c r="J238" s="94">
        <f t="shared" si="49"/>
        <v>0</v>
      </c>
      <c r="K238" s="94">
        <f t="shared" ca="1" si="50"/>
        <v>-0.18349442876063507</v>
      </c>
      <c r="L238" s="94">
        <f t="shared" ca="1" si="51"/>
        <v>3.3670205386191782E-2</v>
      </c>
      <c r="M238" s="94">
        <f t="shared" ca="1" si="52"/>
        <v>10804842057945.723</v>
      </c>
      <c r="N238" s="94">
        <f t="shared" ca="1" si="53"/>
        <v>28059053705.118679</v>
      </c>
      <c r="O238" s="94">
        <f t="shared" ca="1" si="54"/>
        <v>124174468801.8979</v>
      </c>
      <c r="P238" s="10">
        <f t="shared" ca="1" si="55"/>
        <v>0.18349442876063507</v>
      </c>
    </row>
    <row r="239" spans="4:16" x14ac:dyDescent="0.2">
      <c r="D239" s="101">
        <f t="shared" si="43"/>
        <v>0</v>
      </c>
      <c r="E239" s="101">
        <f t="shared" si="44"/>
        <v>0</v>
      </c>
      <c r="F239" s="94">
        <f t="shared" si="45"/>
        <v>0</v>
      </c>
      <c r="G239" s="94">
        <f t="shared" si="46"/>
        <v>0</v>
      </c>
      <c r="H239" s="94">
        <f t="shared" si="47"/>
        <v>0</v>
      </c>
      <c r="I239" s="94">
        <f t="shared" si="48"/>
        <v>0</v>
      </c>
      <c r="J239" s="94">
        <f t="shared" si="49"/>
        <v>0</v>
      </c>
      <c r="K239" s="94">
        <f t="shared" ca="1" si="50"/>
        <v>-0.18349442876063507</v>
      </c>
      <c r="L239" s="94">
        <f t="shared" ca="1" si="51"/>
        <v>3.3670205386191782E-2</v>
      </c>
      <c r="M239" s="94">
        <f t="shared" ca="1" si="52"/>
        <v>10804842057945.723</v>
      </c>
      <c r="N239" s="94">
        <f t="shared" ca="1" si="53"/>
        <v>28059053705.118679</v>
      </c>
      <c r="O239" s="94">
        <f t="shared" ca="1" si="54"/>
        <v>124174468801.8979</v>
      </c>
      <c r="P239" s="10">
        <f t="shared" ca="1" si="55"/>
        <v>0.18349442876063507</v>
      </c>
    </row>
    <row r="240" spans="4:16" x14ac:dyDescent="0.2">
      <c r="D240" s="101">
        <f t="shared" si="43"/>
        <v>0</v>
      </c>
      <c r="E240" s="101">
        <f t="shared" si="44"/>
        <v>0</v>
      </c>
      <c r="F240" s="94">
        <f t="shared" si="45"/>
        <v>0</v>
      </c>
      <c r="G240" s="94">
        <f t="shared" si="46"/>
        <v>0</v>
      </c>
      <c r="H240" s="94">
        <f t="shared" si="47"/>
        <v>0</v>
      </c>
      <c r="I240" s="94">
        <f t="shared" si="48"/>
        <v>0</v>
      </c>
      <c r="J240" s="94">
        <f t="shared" si="49"/>
        <v>0</v>
      </c>
      <c r="K240" s="94">
        <f t="shared" ca="1" si="50"/>
        <v>-0.18349442876063507</v>
      </c>
      <c r="L240" s="94">
        <f t="shared" ca="1" si="51"/>
        <v>3.3670205386191782E-2</v>
      </c>
      <c r="M240" s="94">
        <f t="shared" ca="1" si="52"/>
        <v>10804842057945.723</v>
      </c>
      <c r="N240" s="94">
        <f t="shared" ca="1" si="53"/>
        <v>28059053705.118679</v>
      </c>
      <c r="O240" s="94">
        <f t="shared" ca="1" si="54"/>
        <v>124174468801.8979</v>
      </c>
      <c r="P240" s="10">
        <f t="shared" ca="1" si="55"/>
        <v>0.18349442876063507</v>
      </c>
    </row>
    <row r="241" spans="4:16" x14ac:dyDescent="0.2">
      <c r="D241" s="101">
        <f t="shared" si="43"/>
        <v>0</v>
      </c>
      <c r="E241" s="101">
        <f t="shared" si="44"/>
        <v>0</v>
      </c>
      <c r="F241" s="94">
        <f t="shared" si="45"/>
        <v>0</v>
      </c>
      <c r="G241" s="94">
        <f t="shared" si="46"/>
        <v>0</v>
      </c>
      <c r="H241" s="94">
        <f t="shared" si="47"/>
        <v>0</v>
      </c>
      <c r="I241" s="94">
        <f t="shared" si="48"/>
        <v>0</v>
      </c>
      <c r="J241" s="94">
        <f t="shared" si="49"/>
        <v>0</v>
      </c>
      <c r="K241" s="94">
        <f t="shared" ca="1" si="50"/>
        <v>-0.18349442876063507</v>
      </c>
      <c r="L241" s="94">
        <f t="shared" ca="1" si="51"/>
        <v>3.3670205386191782E-2</v>
      </c>
      <c r="M241" s="94">
        <f t="shared" ca="1" si="52"/>
        <v>10804842057945.723</v>
      </c>
      <c r="N241" s="94">
        <f t="shared" ca="1" si="53"/>
        <v>28059053705.118679</v>
      </c>
      <c r="O241" s="94">
        <f t="shared" ca="1" si="54"/>
        <v>124174468801.8979</v>
      </c>
      <c r="P241" s="10">
        <f t="shared" ca="1" si="55"/>
        <v>0.18349442876063507</v>
      </c>
    </row>
    <row r="242" spans="4:16" x14ac:dyDescent="0.2">
      <c r="D242" s="101">
        <f t="shared" si="43"/>
        <v>0</v>
      </c>
      <c r="E242" s="101">
        <f t="shared" si="44"/>
        <v>0</v>
      </c>
      <c r="F242" s="94">
        <f t="shared" si="45"/>
        <v>0</v>
      </c>
      <c r="G242" s="94">
        <f t="shared" si="46"/>
        <v>0</v>
      </c>
      <c r="H242" s="94">
        <f t="shared" si="47"/>
        <v>0</v>
      </c>
      <c r="I242" s="94">
        <f t="shared" si="48"/>
        <v>0</v>
      </c>
      <c r="J242" s="94">
        <f t="shared" si="49"/>
        <v>0</v>
      </c>
      <c r="K242" s="94">
        <f t="shared" ca="1" si="50"/>
        <v>-0.18349442876063507</v>
      </c>
      <c r="L242" s="94">
        <f t="shared" ca="1" si="51"/>
        <v>3.3670205386191782E-2</v>
      </c>
      <c r="M242" s="94">
        <f t="shared" ca="1" si="52"/>
        <v>10804842057945.723</v>
      </c>
      <c r="N242" s="94">
        <f t="shared" ca="1" si="53"/>
        <v>28059053705.118679</v>
      </c>
      <c r="O242" s="94">
        <f t="shared" ca="1" si="54"/>
        <v>124174468801.8979</v>
      </c>
      <c r="P242" s="10">
        <f t="shared" ca="1" si="55"/>
        <v>0.18349442876063507</v>
      </c>
    </row>
    <row r="243" spans="4:16" x14ac:dyDescent="0.2">
      <c r="D243" s="101">
        <f t="shared" si="43"/>
        <v>0</v>
      </c>
      <c r="E243" s="101">
        <f t="shared" si="44"/>
        <v>0</v>
      </c>
      <c r="F243" s="94">
        <f t="shared" si="45"/>
        <v>0</v>
      </c>
      <c r="G243" s="94">
        <f t="shared" si="46"/>
        <v>0</v>
      </c>
      <c r="H243" s="94">
        <f t="shared" si="47"/>
        <v>0</v>
      </c>
      <c r="I243" s="94">
        <f t="shared" si="48"/>
        <v>0</v>
      </c>
      <c r="J243" s="94">
        <f t="shared" si="49"/>
        <v>0</v>
      </c>
      <c r="K243" s="94">
        <f t="shared" ca="1" si="50"/>
        <v>-0.18349442876063507</v>
      </c>
      <c r="L243" s="94">
        <f t="shared" ca="1" si="51"/>
        <v>3.3670205386191782E-2</v>
      </c>
      <c r="M243" s="94">
        <f t="shared" ca="1" si="52"/>
        <v>10804842057945.723</v>
      </c>
      <c r="N243" s="94">
        <f t="shared" ca="1" si="53"/>
        <v>28059053705.118679</v>
      </c>
      <c r="O243" s="94">
        <f t="shared" ca="1" si="54"/>
        <v>124174468801.8979</v>
      </c>
      <c r="P243" s="10">
        <f t="shared" ca="1" si="55"/>
        <v>0.18349442876063507</v>
      </c>
    </row>
    <row r="244" spans="4:16" x14ac:dyDescent="0.2">
      <c r="D244" s="101">
        <f t="shared" si="43"/>
        <v>0</v>
      </c>
      <c r="E244" s="101">
        <f t="shared" si="44"/>
        <v>0</v>
      </c>
      <c r="F244" s="94">
        <f t="shared" si="45"/>
        <v>0</v>
      </c>
      <c r="G244" s="94">
        <f t="shared" si="46"/>
        <v>0</v>
      </c>
      <c r="H244" s="94">
        <f t="shared" si="47"/>
        <v>0</v>
      </c>
      <c r="I244" s="94">
        <f t="shared" si="48"/>
        <v>0</v>
      </c>
      <c r="J244" s="94">
        <f t="shared" si="49"/>
        <v>0</v>
      </c>
      <c r="K244" s="94">
        <f t="shared" ca="1" si="50"/>
        <v>-0.18349442876063507</v>
      </c>
      <c r="L244" s="94">
        <f t="shared" ca="1" si="51"/>
        <v>3.3670205386191782E-2</v>
      </c>
      <c r="M244" s="94">
        <f t="shared" ca="1" si="52"/>
        <v>10804842057945.723</v>
      </c>
      <c r="N244" s="94">
        <f t="shared" ca="1" si="53"/>
        <v>28059053705.118679</v>
      </c>
      <c r="O244" s="94">
        <f t="shared" ca="1" si="54"/>
        <v>124174468801.8979</v>
      </c>
      <c r="P244" s="10">
        <f t="shared" ca="1" si="55"/>
        <v>0.18349442876063507</v>
      </c>
    </row>
    <row r="245" spans="4:16" x14ac:dyDescent="0.2">
      <c r="D245" s="101">
        <f t="shared" si="43"/>
        <v>0</v>
      </c>
      <c r="E245" s="101">
        <f t="shared" si="44"/>
        <v>0</v>
      </c>
      <c r="F245" s="94">
        <f t="shared" si="45"/>
        <v>0</v>
      </c>
      <c r="G245" s="94">
        <f t="shared" si="46"/>
        <v>0</v>
      </c>
      <c r="H245" s="94">
        <f t="shared" si="47"/>
        <v>0</v>
      </c>
      <c r="I245" s="94">
        <f t="shared" si="48"/>
        <v>0</v>
      </c>
      <c r="J245" s="94">
        <f t="shared" si="49"/>
        <v>0</v>
      </c>
      <c r="K245" s="94">
        <f t="shared" ca="1" si="50"/>
        <v>-0.18349442876063507</v>
      </c>
      <c r="L245" s="94">
        <f t="shared" ca="1" si="51"/>
        <v>3.3670205386191782E-2</v>
      </c>
      <c r="M245" s="94">
        <f t="shared" ca="1" si="52"/>
        <v>10804842057945.723</v>
      </c>
      <c r="N245" s="94">
        <f t="shared" ca="1" si="53"/>
        <v>28059053705.118679</v>
      </c>
      <c r="O245" s="94">
        <f t="shared" ca="1" si="54"/>
        <v>124174468801.8979</v>
      </c>
      <c r="P245" s="10">
        <f t="shared" ca="1" si="55"/>
        <v>0.18349442876063507</v>
      </c>
    </row>
    <row r="246" spans="4:16" x14ac:dyDescent="0.2">
      <c r="D246" s="101">
        <f t="shared" si="43"/>
        <v>0</v>
      </c>
      <c r="E246" s="101">
        <f t="shared" si="44"/>
        <v>0</v>
      </c>
      <c r="F246" s="94">
        <f t="shared" si="45"/>
        <v>0</v>
      </c>
      <c r="G246" s="94">
        <f t="shared" si="46"/>
        <v>0</v>
      </c>
      <c r="H246" s="94">
        <f t="shared" si="47"/>
        <v>0</v>
      </c>
      <c r="I246" s="94">
        <f t="shared" si="48"/>
        <v>0</v>
      </c>
      <c r="J246" s="94">
        <f t="shared" si="49"/>
        <v>0</v>
      </c>
      <c r="K246" s="94">
        <f t="shared" ca="1" si="50"/>
        <v>-0.18349442876063507</v>
      </c>
      <c r="L246" s="94">
        <f t="shared" ca="1" si="51"/>
        <v>3.3670205386191782E-2</v>
      </c>
      <c r="M246" s="94">
        <f t="shared" ca="1" si="52"/>
        <v>10804842057945.723</v>
      </c>
      <c r="N246" s="94">
        <f t="shared" ca="1" si="53"/>
        <v>28059053705.118679</v>
      </c>
      <c r="O246" s="94">
        <f t="shared" ca="1" si="54"/>
        <v>124174468801.8979</v>
      </c>
      <c r="P246" s="10">
        <f t="shared" ca="1" si="55"/>
        <v>0.18349442876063507</v>
      </c>
    </row>
    <row r="247" spans="4:16" x14ac:dyDescent="0.2">
      <c r="D247" s="101">
        <f t="shared" si="43"/>
        <v>0</v>
      </c>
      <c r="E247" s="101">
        <f t="shared" si="44"/>
        <v>0</v>
      </c>
      <c r="F247" s="94">
        <f t="shared" si="45"/>
        <v>0</v>
      </c>
      <c r="G247" s="94">
        <f t="shared" si="46"/>
        <v>0</v>
      </c>
      <c r="H247" s="94">
        <f t="shared" si="47"/>
        <v>0</v>
      </c>
      <c r="I247" s="94">
        <f t="shared" si="48"/>
        <v>0</v>
      </c>
      <c r="J247" s="94">
        <f t="shared" si="49"/>
        <v>0</v>
      </c>
      <c r="K247" s="94">
        <f t="shared" ca="1" si="50"/>
        <v>-0.18349442876063507</v>
      </c>
      <c r="L247" s="94">
        <f t="shared" ca="1" si="51"/>
        <v>3.3670205386191782E-2</v>
      </c>
      <c r="M247" s="94">
        <f t="shared" ca="1" si="52"/>
        <v>10804842057945.723</v>
      </c>
      <c r="N247" s="94">
        <f t="shared" ca="1" si="53"/>
        <v>28059053705.118679</v>
      </c>
      <c r="O247" s="94">
        <f t="shared" ca="1" si="54"/>
        <v>124174468801.8979</v>
      </c>
      <c r="P247" s="10">
        <f t="shared" ca="1" si="55"/>
        <v>0.18349442876063507</v>
      </c>
    </row>
    <row r="248" spans="4:16" x14ac:dyDescent="0.2">
      <c r="D248" s="101">
        <f t="shared" si="43"/>
        <v>0</v>
      </c>
      <c r="E248" s="101">
        <f t="shared" si="44"/>
        <v>0</v>
      </c>
      <c r="F248" s="94">
        <f t="shared" si="45"/>
        <v>0</v>
      </c>
      <c r="G248" s="94">
        <f t="shared" si="46"/>
        <v>0</v>
      </c>
      <c r="H248" s="94">
        <f t="shared" si="47"/>
        <v>0</v>
      </c>
      <c r="I248" s="94">
        <f t="shared" si="48"/>
        <v>0</v>
      </c>
      <c r="J248" s="94">
        <f t="shared" si="49"/>
        <v>0</v>
      </c>
      <c r="K248" s="94">
        <f t="shared" ca="1" si="50"/>
        <v>-0.18349442876063507</v>
      </c>
      <c r="L248" s="94">
        <f t="shared" ca="1" si="51"/>
        <v>3.3670205386191782E-2</v>
      </c>
      <c r="M248" s="94">
        <f t="shared" ca="1" si="52"/>
        <v>10804842057945.723</v>
      </c>
      <c r="N248" s="94">
        <f t="shared" ca="1" si="53"/>
        <v>28059053705.118679</v>
      </c>
      <c r="O248" s="94">
        <f t="shared" ca="1" si="54"/>
        <v>124174468801.8979</v>
      </c>
      <c r="P248" s="10">
        <f t="shared" ca="1" si="55"/>
        <v>0.18349442876063507</v>
      </c>
    </row>
    <row r="249" spans="4:16" x14ac:dyDescent="0.2">
      <c r="D249" s="101">
        <f t="shared" si="43"/>
        <v>0</v>
      </c>
      <c r="E249" s="101">
        <f t="shared" si="44"/>
        <v>0</v>
      </c>
      <c r="F249" s="94">
        <f t="shared" si="45"/>
        <v>0</v>
      </c>
      <c r="G249" s="94">
        <f t="shared" si="46"/>
        <v>0</v>
      </c>
      <c r="H249" s="94">
        <f t="shared" si="47"/>
        <v>0</v>
      </c>
      <c r="I249" s="94">
        <f t="shared" si="48"/>
        <v>0</v>
      </c>
      <c r="J249" s="94">
        <f t="shared" si="49"/>
        <v>0</v>
      </c>
      <c r="K249" s="94">
        <f t="shared" ca="1" si="50"/>
        <v>-0.18349442876063507</v>
      </c>
      <c r="L249" s="94">
        <f t="shared" ca="1" si="51"/>
        <v>3.3670205386191782E-2</v>
      </c>
      <c r="M249" s="94">
        <f t="shared" ca="1" si="52"/>
        <v>10804842057945.723</v>
      </c>
      <c r="N249" s="94">
        <f t="shared" ca="1" si="53"/>
        <v>28059053705.118679</v>
      </c>
      <c r="O249" s="94">
        <f t="shared" ca="1" si="54"/>
        <v>124174468801.8979</v>
      </c>
      <c r="P249" s="10">
        <f t="shared" ca="1" si="55"/>
        <v>0.18349442876063507</v>
      </c>
    </row>
    <row r="250" spans="4:16" x14ac:dyDescent="0.2">
      <c r="D250" s="101">
        <f t="shared" si="43"/>
        <v>0</v>
      </c>
      <c r="E250" s="101">
        <f t="shared" si="44"/>
        <v>0</v>
      </c>
      <c r="F250" s="94">
        <f t="shared" si="45"/>
        <v>0</v>
      </c>
      <c r="G250" s="94">
        <f t="shared" si="46"/>
        <v>0</v>
      </c>
      <c r="H250" s="94">
        <f t="shared" si="47"/>
        <v>0</v>
      </c>
      <c r="I250" s="94">
        <f t="shared" si="48"/>
        <v>0</v>
      </c>
      <c r="J250" s="94">
        <f t="shared" si="49"/>
        <v>0</v>
      </c>
      <c r="K250" s="94">
        <f t="shared" ca="1" si="50"/>
        <v>-0.18349442876063507</v>
      </c>
      <c r="L250" s="94">
        <f t="shared" ca="1" si="51"/>
        <v>3.3670205386191782E-2</v>
      </c>
      <c r="M250" s="94">
        <f t="shared" ca="1" si="52"/>
        <v>10804842057945.723</v>
      </c>
      <c r="N250" s="94">
        <f t="shared" ca="1" si="53"/>
        <v>28059053705.118679</v>
      </c>
      <c r="O250" s="94">
        <f t="shared" ca="1" si="54"/>
        <v>124174468801.8979</v>
      </c>
      <c r="P250" s="10">
        <f t="shared" ca="1" si="55"/>
        <v>0.18349442876063507</v>
      </c>
    </row>
    <row r="251" spans="4:16" x14ac:dyDescent="0.2">
      <c r="D251" s="101">
        <f t="shared" si="43"/>
        <v>0</v>
      </c>
      <c r="E251" s="101">
        <f t="shared" si="44"/>
        <v>0</v>
      </c>
      <c r="F251" s="94">
        <f t="shared" si="45"/>
        <v>0</v>
      </c>
      <c r="G251" s="94">
        <f t="shared" si="46"/>
        <v>0</v>
      </c>
      <c r="H251" s="94">
        <f t="shared" si="47"/>
        <v>0</v>
      </c>
      <c r="I251" s="94">
        <f t="shared" si="48"/>
        <v>0</v>
      </c>
      <c r="J251" s="94">
        <f t="shared" si="49"/>
        <v>0</v>
      </c>
      <c r="K251" s="94">
        <f t="shared" ca="1" si="50"/>
        <v>-0.18349442876063507</v>
      </c>
      <c r="L251" s="94">
        <f t="shared" ca="1" si="51"/>
        <v>3.3670205386191782E-2</v>
      </c>
      <c r="M251" s="94">
        <f t="shared" ca="1" si="52"/>
        <v>10804842057945.723</v>
      </c>
      <c r="N251" s="94">
        <f t="shared" ca="1" si="53"/>
        <v>28059053705.118679</v>
      </c>
      <c r="O251" s="94">
        <f t="shared" ca="1" si="54"/>
        <v>124174468801.8979</v>
      </c>
      <c r="P251" s="10">
        <f t="shared" ca="1" si="55"/>
        <v>0.18349442876063507</v>
      </c>
    </row>
    <row r="252" spans="4:16" x14ac:dyDescent="0.2">
      <c r="D252" s="101">
        <f t="shared" si="43"/>
        <v>0</v>
      </c>
      <c r="E252" s="101">
        <f t="shared" si="44"/>
        <v>0</v>
      </c>
      <c r="F252" s="94">
        <f t="shared" si="45"/>
        <v>0</v>
      </c>
      <c r="G252" s="94">
        <f t="shared" si="46"/>
        <v>0</v>
      </c>
      <c r="H252" s="94">
        <f t="shared" si="47"/>
        <v>0</v>
      </c>
      <c r="I252" s="94">
        <f t="shared" si="48"/>
        <v>0</v>
      </c>
      <c r="J252" s="94">
        <f t="shared" si="49"/>
        <v>0</v>
      </c>
      <c r="K252" s="94">
        <f t="shared" ca="1" si="50"/>
        <v>-0.18349442876063507</v>
      </c>
      <c r="L252" s="94">
        <f t="shared" ca="1" si="51"/>
        <v>3.3670205386191782E-2</v>
      </c>
      <c r="M252" s="94">
        <f t="shared" ca="1" si="52"/>
        <v>10804842057945.723</v>
      </c>
      <c r="N252" s="94">
        <f t="shared" ca="1" si="53"/>
        <v>28059053705.118679</v>
      </c>
      <c r="O252" s="94">
        <f t="shared" ca="1" si="54"/>
        <v>124174468801.8979</v>
      </c>
      <c r="P252" s="10">
        <f t="shared" ca="1" si="55"/>
        <v>0.18349442876063507</v>
      </c>
    </row>
    <row r="253" spans="4:16" x14ac:dyDescent="0.2">
      <c r="D253" s="101">
        <f t="shared" si="43"/>
        <v>0</v>
      </c>
      <c r="E253" s="101">
        <f t="shared" si="44"/>
        <v>0</v>
      </c>
      <c r="F253" s="94">
        <f t="shared" si="45"/>
        <v>0</v>
      </c>
      <c r="G253" s="94">
        <f t="shared" si="46"/>
        <v>0</v>
      </c>
      <c r="H253" s="94">
        <f t="shared" si="47"/>
        <v>0</v>
      </c>
      <c r="I253" s="94">
        <f t="shared" si="48"/>
        <v>0</v>
      </c>
      <c r="J253" s="94">
        <f t="shared" si="49"/>
        <v>0</v>
      </c>
      <c r="K253" s="94">
        <f t="shared" ca="1" si="50"/>
        <v>-0.18349442876063507</v>
      </c>
      <c r="L253" s="94">
        <f t="shared" ca="1" si="51"/>
        <v>3.3670205386191782E-2</v>
      </c>
      <c r="M253" s="94">
        <f t="shared" ca="1" si="52"/>
        <v>10804842057945.723</v>
      </c>
      <c r="N253" s="94">
        <f t="shared" ca="1" si="53"/>
        <v>28059053705.118679</v>
      </c>
      <c r="O253" s="94">
        <f t="shared" ca="1" si="54"/>
        <v>124174468801.8979</v>
      </c>
      <c r="P253" s="10">
        <f t="shared" ca="1" si="55"/>
        <v>0.18349442876063507</v>
      </c>
    </row>
    <row r="254" spans="4:16" x14ac:dyDescent="0.2">
      <c r="D254" s="101">
        <f t="shared" si="43"/>
        <v>0</v>
      </c>
      <c r="E254" s="101">
        <f t="shared" si="44"/>
        <v>0</v>
      </c>
      <c r="F254" s="94">
        <f t="shared" si="45"/>
        <v>0</v>
      </c>
      <c r="G254" s="94">
        <f t="shared" si="46"/>
        <v>0</v>
      </c>
      <c r="H254" s="94">
        <f t="shared" si="47"/>
        <v>0</v>
      </c>
      <c r="I254" s="94">
        <f t="shared" si="48"/>
        <v>0</v>
      </c>
      <c r="J254" s="94">
        <f t="shared" si="49"/>
        <v>0</v>
      </c>
      <c r="K254" s="94">
        <f t="shared" ca="1" si="50"/>
        <v>-0.18349442876063507</v>
      </c>
      <c r="L254" s="94">
        <f t="shared" ca="1" si="51"/>
        <v>3.3670205386191782E-2</v>
      </c>
      <c r="M254" s="94">
        <f t="shared" ca="1" si="52"/>
        <v>10804842057945.723</v>
      </c>
      <c r="N254" s="94">
        <f t="shared" ca="1" si="53"/>
        <v>28059053705.118679</v>
      </c>
      <c r="O254" s="94">
        <f t="shared" ca="1" si="54"/>
        <v>124174468801.8979</v>
      </c>
      <c r="P254" s="10">
        <f t="shared" ca="1" si="55"/>
        <v>0.18349442876063507</v>
      </c>
    </row>
    <row r="255" spans="4:16" x14ac:dyDescent="0.2">
      <c r="D255" s="101">
        <f t="shared" si="43"/>
        <v>0</v>
      </c>
      <c r="E255" s="101">
        <f t="shared" si="44"/>
        <v>0</v>
      </c>
      <c r="F255" s="94">
        <f t="shared" si="45"/>
        <v>0</v>
      </c>
      <c r="G255" s="94">
        <f t="shared" si="46"/>
        <v>0</v>
      </c>
      <c r="H255" s="94">
        <f t="shared" si="47"/>
        <v>0</v>
      </c>
      <c r="I255" s="94">
        <f t="shared" si="48"/>
        <v>0</v>
      </c>
      <c r="J255" s="94">
        <f t="shared" si="49"/>
        <v>0</v>
      </c>
      <c r="K255" s="94">
        <f t="shared" ca="1" si="50"/>
        <v>-0.18349442876063507</v>
      </c>
      <c r="L255" s="94">
        <f t="shared" ca="1" si="51"/>
        <v>3.3670205386191782E-2</v>
      </c>
      <c r="M255" s="94">
        <f t="shared" ca="1" si="52"/>
        <v>10804842057945.723</v>
      </c>
      <c r="N255" s="94">
        <f t="shared" ca="1" si="53"/>
        <v>28059053705.118679</v>
      </c>
      <c r="O255" s="94">
        <f t="shared" ca="1" si="54"/>
        <v>124174468801.8979</v>
      </c>
      <c r="P255" s="10">
        <f t="shared" ca="1" si="55"/>
        <v>0.18349442876063507</v>
      </c>
    </row>
    <row r="256" spans="4:16" x14ac:dyDescent="0.2">
      <c r="D256" s="101">
        <f t="shared" si="43"/>
        <v>0</v>
      </c>
      <c r="E256" s="101">
        <f t="shared" si="44"/>
        <v>0</v>
      </c>
      <c r="F256" s="94">
        <f t="shared" si="45"/>
        <v>0</v>
      </c>
      <c r="G256" s="94">
        <f t="shared" si="46"/>
        <v>0</v>
      </c>
      <c r="H256" s="94">
        <f t="shared" si="47"/>
        <v>0</v>
      </c>
      <c r="I256" s="94">
        <f t="shared" si="48"/>
        <v>0</v>
      </c>
      <c r="J256" s="94">
        <f t="shared" si="49"/>
        <v>0</v>
      </c>
      <c r="K256" s="94">
        <f t="shared" ca="1" si="50"/>
        <v>-0.18349442876063507</v>
      </c>
      <c r="L256" s="94">
        <f t="shared" ca="1" si="51"/>
        <v>3.3670205386191782E-2</v>
      </c>
      <c r="M256" s="94">
        <f t="shared" ca="1" si="52"/>
        <v>10804842057945.723</v>
      </c>
      <c r="N256" s="94">
        <f t="shared" ca="1" si="53"/>
        <v>28059053705.118679</v>
      </c>
      <c r="O256" s="94">
        <f t="shared" ca="1" si="54"/>
        <v>124174468801.8979</v>
      </c>
      <c r="P256" s="10">
        <f t="shared" ca="1" si="55"/>
        <v>0.18349442876063507</v>
      </c>
    </row>
    <row r="257" spans="4:16" x14ac:dyDescent="0.2">
      <c r="D257" s="101">
        <f t="shared" si="43"/>
        <v>0</v>
      </c>
      <c r="E257" s="101">
        <f t="shared" si="44"/>
        <v>0</v>
      </c>
      <c r="F257" s="94">
        <f t="shared" si="45"/>
        <v>0</v>
      </c>
      <c r="G257" s="94">
        <f t="shared" si="46"/>
        <v>0</v>
      </c>
      <c r="H257" s="94">
        <f t="shared" si="47"/>
        <v>0</v>
      </c>
      <c r="I257" s="94">
        <f t="shared" si="48"/>
        <v>0</v>
      </c>
      <c r="J257" s="94">
        <f t="shared" si="49"/>
        <v>0</v>
      </c>
      <c r="K257" s="94">
        <f t="shared" ca="1" si="50"/>
        <v>-0.18349442876063507</v>
      </c>
      <c r="L257" s="94">
        <f t="shared" ca="1" si="51"/>
        <v>3.3670205386191782E-2</v>
      </c>
      <c r="M257" s="94">
        <f t="shared" ca="1" si="52"/>
        <v>10804842057945.723</v>
      </c>
      <c r="N257" s="94">
        <f t="shared" ca="1" si="53"/>
        <v>28059053705.118679</v>
      </c>
      <c r="O257" s="94">
        <f t="shared" ca="1" si="54"/>
        <v>124174468801.8979</v>
      </c>
      <c r="P257" s="10">
        <f t="shared" ca="1" si="55"/>
        <v>0.18349442876063507</v>
      </c>
    </row>
    <row r="258" spans="4:16" x14ac:dyDescent="0.2">
      <c r="D258" s="101">
        <f t="shared" si="43"/>
        <v>0</v>
      </c>
      <c r="E258" s="101">
        <f t="shared" si="44"/>
        <v>0</v>
      </c>
      <c r="F258" s="94">
        <f t="shared" si="45"/>
        <v>0</v>
      </c>
      <c r="G258" s="94">
        <f t="shared" si="46"/>
        <v>0</v>
      </c>
      <c r="H258" s="94">
        <f t="shared" si="47"/>
        <v>0</v>
      </c>
      <c r="I258" s="94">
        <f t="shared" si="48"/>
        <v>0</v>
      </c>
      <c r="J258" s="94">
        <f t="shared" si="49"/>
        <v>0</v>
      </c>
      <c r="K258" s="94">
        <f t="shared" ca="1" si="50"/>
        <v>-0.18349442876063507</v>
      </c>
      <c r="L258" s="94">
        <f t="shared" ca="1" si="51"/>
        <v>3.3670205386191782E-2</v>
      </c>
      <c r="M258" s="94">
        <f t="shared" ca="1" si="52"/>
        <v>10804842057945.723</v>
      </c>
      <c r="N258" s="94">
        <f t="shared" ca="1" si="53"/>
        <v>28059053705.118679</v>
      </c>
      <c r="O258" s="94">
        <f t="shared" ca="1" si="54"/>
        <v>124174468801.8979</v>
      </c>
      <c r="P258" s="10">
        <f t="shared" ca="1" si="55"/>
        <v>0.18349442876063507</v>
      </c>
    </row>
    <row r="259" spans="4:16" x14ac:dyDescent="0.2">
      <c r="D259" s="101">
        <f t="shared" si="43"/>
        <v>0</v>
      </c>
      <c r="E259" s="101">
        <f t="shared" si="44"/>
        <v>0</v>
      </c>
      <c r="F259" s="94">
        <f t="shared" si="45"/>
        <v>0</v>
      </c>
      <c r="G259" s="94">
        <f t="shared" si="46"/>
        <v>0</v>
      </c>
      <c r="H259" s="94">
        <f t="shared" si="47"/>
        <v>0</v>
      </c>
      <c r="I259" s="94">
        <f t="shared" si="48"/>
        <v>0</v>
      </c>
      <c r="J259" s="94">
        <f t="shared" si="49"/>
        <v>0</v>
      </c>
      <c r="K259" s="94">
        <f t="shared" ca="1" si="50"/>
        <v>-0.18349442876063507</v>
      </c>
      <c r="L259" s="94">
        <f t="shared" ca="1" si="51"/>
        <v>3.3670205386191782E-2</v>
      </c>
      <c r="M259" s="94">
        <f t="shared" ca="1" si="52"/>
        <v>10804842057945.723</v>
      </c>
      <c r="N259" s="94">
        <f t="shared" ca="1" si="53"/>
        <v>28059053705.118679</v>
      </c>
      <c r="O259" s="94">
        <f t="shared" ca="1" si="54"/>
        <v>124174468801.8979</v>
      </c>
      <c r="P259" s="10">
        <f t="shared" ca="1" si="55"/>
        <v>0.18349442876063507</v>
      </c>
    </row>
    <row r="260" spans="4:16" x14ac:dyDescent="0.2">
      <c r="D260" s="101">
        <f t="shared" si="43"/>
        <v>0</v>
      </c>
      <c r="E260" s="101">
        <f t="shared" si="44"/>
        <v>0</v>
      </c>
      <c r="F260" s="94">
        <f t="shared" si="45"/>
        <v>0</v>
      </c>
      <c r="G260" s="94">
        <f t="shared" si="46"/>
        <v>0</v>
      </c>
      <c r="H260" s="94">
        <f t="shared" si="47"/>
        <v>0</v>
      </c>
      <c r="I260" s="94">
        <f t="shared" si="48"/>
        <v>0</v>
      </c>
      <c r="J260" s="94">
        <f t="shared" si="49"/>
        <v>0</v>
      </c>
      <c r="K260" s="94">
        <f t="shared" ca="1" si="50"/>
        <v>-0.18349442876063507</v>
      </c>
      <c r="L260" s="94">
        <f t="shared" ca="1" si="51"/>
        <v>3.3670205386191782E-2</v>
      </c>
      <c r="M260" s="94">
        <f t="shared" ca="1" si="52"/>
        <v>10804842057945.723</v>
      </c>
      <c r="N260" s="94">
        <f t="shared" ca="1" si="53"/>
        <v>28059053705.118679</v>
      </c>
      <c r="O260" s="94">
        <f t="shared" ca="1" si="54"/>
        <v>124174468801.8979</v>
      </c>
      <c r="P260" s="10">
        <f t="shared" ca="1" si="55"/>
        <v>0.18349442876063507</v>
      </c>
    </row>
    <row r="261" spans="4:16" x14ac:dyDescent="0.2">
      <c r="D261" s="101">
        <f t="shared" si="43"/>
        <v>0</v>
      </c>
      <c r="E261" s="101">
        <f t="shared" si="44"/>
        <v>0</v>
      </c>
      <c r="F261" s="94">
        <f t="shared" si="45"/>
        <v>0</v>
      </c>
      <c r="G261" s="94">
        <f t="shared" si="46"/>
        <v>0</v>
      </c>
      <c r="H261" s="94">
        <f t="shared" si="47"/>
        <v>0</v>
      </c>
      <c r="I261" s="94">
        <f t="shared" si="48"/>
        <v>0</v>
      </c>
      <c r="J261" s="94">
        <f t="shared" si="49"/>
        <v>0</v>
      </c>
      <c r="K261" s="94">
        <f t="shared" ca="1" si="50"/>
        <v>-0.18349442876063507</v>
      </c>
      <c r="L261" s="94">
        <f t="shared" ca="1" si="51"/>
        <v>3.3670205386191782E-2</v>
      </c>
      <c r="M261" s="94">
        <f t="shared" ca="1" si="52"/>
        <v>10804842057945.723</v>
      </c>
      <c r="N261" s="94">
        <f t="shared" ca="1" si="53"/>
        <v>28059053705.118679</v>
      </c>
      <c r="O261" s="94">
        <f t="shared" ca="1" si="54"/>
        <v>124174468801.8979</v>
      </c>
      <c r="P261" s="10">
        <f t="shared" ca="1" si="55"/>
        <v>0.18349442876063507</v>
      </c>
    </row>
    <row r="262" spans="4:16" x14ac:dyDescent="0.2">
      <c r="D262" s="101">
        <f t="shared" si="43"/>
        <v>0</v>
      </c>
      <c r="E262" s="101">
        <f t="shared" si="44"/>
        <v>0</v>
      </c>
      <c r="F262" s="94">
        <f t="shared" si="45"/>
        <v>0</v>
      </c>
      <c r="G262" s="94">
        <f t="shared" si="46"/>
        <v>0</v>
      </c>
      <c r="H262" s="94">
        <f t="shared" si="47"/>
        <v>0</v>
      </c>
      <c r="I262" s="94">
        <f t="shared" si="48"/>
        <v>0</v>
      </c>
      <c r="J262" s="94">
        <f t="shared" si="49"/>
        <v>0</v>
      </c>
      <c r="K262" s="94">
        <f t="shared" ca="1" si="50"/>
        <v>-0.18349442876063507</v>
      </c>
      <c r="L262" s="94">
        <f t="shared" ca="1" si="51"/>
        <v>3.3670205386191782E-2</v>
      </c>
      <c r="M262" s="94">
        <f t="shared" ca="1" si="52"/>
        <v>10804842057945.723</v>
      </c>
      <c r="N262" s="94">
        <f t="shared" ca="1" si="53"/>
        <v>28059053705.118679</v>
      </c>
      <c r="O262" s="94">
        <f t="shared" ca="1" si="54"/>
        <v>124174468801.8979</v>
      </c>
      <c r="P262" s="10">
        <f t="shared" ca="1" si="55"/>
        <v>0.18349442876063507</v>
      </c>
    </row>
    <row r="263" spans="4:16" x14ac:dyDescent="0.2">
      <c r="D263" s="101">
        <f t="shared" si="43"/>
        <v>0</v>
      </c>
      <c r="E263" s="101">
        <f t="shared" si="44"/>
        <v>0</v>
      </c>
      <c r="F263" s="94">
        <f t="shared" si="45"/>
        <v>0</v>
      </c>
      <c r="G263" s="94">
        <f t="shared" si="46"/>
        <v>0</v>
      </c>
      <c r="H263" s="94">
        <f t="shared" si="47"/>
        <v>0</v>
      </c>
      <c r="I263" s="94">
        <f t="shared" si="48"/>
        <v>0</v>
      </c>
      <c r="J263" s="94">
        <f t="shared" si="49"/>
        <v>0</v>
      </c>
      <c r="K263" s="94">
        <f t="shared" ca="1" si="50"/>
        <v>-0.18349442876063507</v>
      </c>
      <c r="L263" s="94">
        <f t="shared" ca="1" si="51"/>
        <v>3.3670205386191782E-2</v>
      </c>
      <c r="M263" s="94">
        <f t="shared" ca="1" si="52"/>
        <v>10804842057945.723</v>
      </c>
      <c r="N263" s="94">
        <f t="shared" ca="1" si="53"/>
        <v>28059053705.118679</v>
      </c>
      <c r="O263" s="94">
        <f t="shared" ca="1" si="54"/>
        <v>124174468801.8979</v>
      </c>
      <c r="P263" s="10">
        <f t="shared" ca="1" si="55"/>
        <v>0.18349442876063507</v>
      </c>
    </row>
    <row r="264" spans="4:16" x14ac:dyDescent="0.2">
      <c r="D264" s="101">
        <f t="shared" si="43"/>
        <v>0</v>
      </c>
      <c r="E264" s="101">
        <f t="shared" si="44"/>
        <v>0</v>
      </c>
      <c r="F264" s="94">
        <f t="shared" si="45"/>
        <v>0</v>
      </c>
      <c r="G264" s="94">
        <f t="shared" si="46"/>
        <v>0</v>
      </c>
      <c r="H264" s="94">
        <f t="shared" si="47"/>
        <v>0</v>
      </c>
      <c r="I264" s="94">
        <f t="shared" si="48"/>
        <v>0</v>
      </c>
      <c r="J264" s="94">
        <f t="shared" si="49"/>
        <v>0</v>
      </c>
      <c r="K264" s="94">
        <f t="shared" ca="1" si="50"/>
        <v>-0.18349442876063507</v>
      </c>
      <c r="L264" s="94">
        <f t="shared" ca="1" si="51"/>
        <v>3.3670205386191782E-2</v>
      </c>
      <c r="M264" s="94">
        <f t="shared" ca="1" si="52"/>
        <v>10804842057945.723</v>
      </c>
      <c r="N264" s="94">
        <f t="shared" ca="1" si="53"/>
        <v>28059053705.118679</v>
      </c>
      <c r="O264" s="94">
        <f t="shared" ca="1" si="54"/>
        <v>124174468801.8979</v>
      </c>
      <c r="P264" s="10">
        <f t="shared" ca="1" si="55"/>
        <v>0.18349442876063507</v>
      </c>
    </row>
    <row r="265" spans="4:16" x14ac:dyDescent="0.2">
      <c r="D265" s="101">
        <f t="shared" si="43"/>
        <v>0</v>
      </c>
      <c r="E265" s="101">
        <f t="shared" si="44"/>
        <v>0</v>
      </c>
      <c r="F265" s="94">
        <f t="shared" si="45"/>
        <v>0</v>
      </c>
      <c r="G265" s="94">
        <f t="shared" si="46"/>
        <v>0</v>
      </c>
      <c r="H265" s="94">
        <f t="shared" si="47"/>
        <v>0</v>
      </c>
      <c r="I265" s="94">
        <f t="shared" si="48"/>
        <v>0</v>
      </c>
      <c r="J265" s="94">
        <f t="shared" si="49"/>
        <v>0</v>
      </c>
      <c r="K265" s="94">
        <f t="shared" ca="1" si="50"/>
        <v>-0.18349442876063507</v>
      </c>
      <c r="L265" s="94">
        <f t="shared" ca="1" si="51"/>
        <v>3.3670205386191782E-2</v>
      </c>
      <c r="M265" s="94">
        <f t="shared" ca="1" si="52"/>
        <v>10804842057945.723</v>
      </c>
      <c r="N265" s="94">
        <f t="shared" ca="1" si="53"/>
        <v>28059053705.118679</v>
      </c>
      <c r="O265" s="94">
        <f t="shared" ca="1" si="54"/>
        <v>124174468801.8979</v>
      </c>
      <c r="P265" s="10">
        <f t="shared" ca="1" si="55"/>
        <v>0.18349442876063507</v>
      </c>
    </row>
    <row r="266" spans="4:16" x14ac:dyDescent="0.2">
      <c r="D266" s="101">
        <f t="shared" si="43"/>
        <v>0</v>
      </c>
      <c r="E266" s="101">
        <f t="shared" si="44"/>
        <v>0</v>
      </c>
      <c r="F266" s="94">
        <f t="shared" si="45"/>
        <v>0</v>
      </c>
      <c r="G266" s="94">
        <f t="shared" si="46"/>
        <v>0</v>
      </c>
      <c r="H266" s="94">
        <f t="shared" si="47"/>
        <v>0</v>
      </c>
      <c r="I266" s="94">
        <f t="shared" si="48"/>
        <v>0</v>
      </c>
      <c r="J266" s="94">
        <f t="shared" si="49"/>
        <v>0</v>
      </c>
      <c r="K266" s="94">
        <f t="shared" ca="1" si="50"/>
        <v>-0.18349442876063507</v>
      </c>
      <c r="L266" s="94">
        <f t="shared" ca="1" si="51"/>
        <v>3.3670205386191782E-2</v>
      </c>
      <c r="M266" s="94">
        <f t="shared" ca="1" si="52"/>
        <v>10804842057945.723</v>
      </c>
      <c r="N266" s="94">
        <f t="shared" ca="1" si="53"/>
        <v>28059053705.118679</v>
      </c>
      <c r="O266" s="94">
        <f t="shared" ca="1" si="54"/>
        <v>124174468801.8979</v>
      </c>
      <c r="P266" s="10">
        <f t="shared" ca="1" si="55"/>
        <v>0.18349442876063507</v>
      </c>
    </row>
    <row r="267" spans="4:16" x14ac:dyDescent="0.2">
      <c r="D267" s="101">
        <f t="shared" si="43"/>
        <v>0</v>
      </c>
      <c r="E267" s="101">
        <f t="shared" si="44"/>
        <v>0</v>
      </c>
      <c r="F267" s="94">
        <f t="shared" si="45"/>
        <v>0</v>
      </c>
      <c r="G267" s="94">
        <f t="shared" si="46"/>
        <v>0</v>
      </c>
      <c r="H267" s="94">
        <f t="shared" si="47"/>
        <v>0</v>
      </c>
      <c r="I267" s="94">
        <f t="shared" si="48"/>
        <v>0</v>
      </c>
      <c r="J267" s="94">
        <f t="shared" si="49"/>
        <v>0</v>
      </c>
      <c r="K267" s="94">
        <f t="shared" ca="1" si="50"/>
        <v>-0.18349442876063507</v>
      </c>
      <c r="L267" s="94">
        <f t="shared" ca="1" si="51"/>
        <v>3.3670205386191782E-2</v>
      </c>
      <c r="M267" s="94">
        <f t="shared" ca="1" si="52"/>
        <v>10804842057945.723</v>
      </c>
      <c r="N267" s="94">
        <f t="shared" ca="1" si="53"/>
        <v>28059053705.118679</v>
      </c>
      <c r="O267" s="94">
        <f t="shared" ca="1" si="54"/>
        <v>124174468801.8979</v>
      </c>
      <c r="P267" s="10">
        <f t="shared" ca="1" si="55"/>
        <v>0.18349442876063507</v>
      </c>
    </row>
    <row r="268" spans="4:16" x14ac:dyDescent="0.2">
      <c r="D268" s="101">
        <f t="shared" si="43"/>
        <v>0</v>
      </c>
      <c r="E268" s="101">
        <f t="shared" si="44"/>
        <v>0</v>
      </c>
      <c r="F268" s="94">
        <f t="shared" si="45"/>
        <v>0</v>
      </c>
      <c r="G268" s="94">
        <f t="shared" si="46"/>
        <v>0</v>
      </c>
      <c r="H268" s="94">
        <f t="shared" si="47"/>
        <v>0</v>
      </c>
      <c r="I268" s="94">
        <f t="shared" si="48"/>
        <v>0</v>
      </c>
      <c r="J268" s="94">
        <f t="shared" si="49"/>
        <v>0</v>
      </c>
      <c r="K268" s="94">
        <f t="shared" ca="1" si="50"/>
        <v>-0.18349442876063507</v>
      </c>
      <c r="L268" s="94">
        <f t="shared" ca="1" si="51"/>
        <v>3.3670205386191782E-2</v>
      </c>
      <c r="M268" s="94">
        <f t="shared" ca="1" si="52"/>
        <v>10804842057945.723</v>
      </c>
      <c r="N268" s="94">
        <f t="shared" ca="1" si="53"/>
        <v>28059053705.118679</v>
      </c>
      <c r="O268" s="94">
        <f t="shared" ca="1" si="54"/>
        <v>124174468801.8979</v>
      </c>
      <c r="P268" s="10">
        <f t="shared" ca="1" si="55"/>
        <v>0.18349442876063507</v>
      </c>
    </row>
    <row r="269" spans="4:16" x14ac:dyDescent="0.2">
      <c r="D269" s="101">
        <f t="shared" si="43"/>
        <v>0</v>
      </c>
      <c r="E269" s="101">
        <f t="shared" si="44"/>
        <v>0</v>
      </c>
      <c r="F269" s="94">
        <f t="shared" si="45"/>
        <v>0</v>
      </c>
      <c r="G269" s="94">
        <f t="shared" si="46"/>
        <v>0</v>
      </c>
      <c r="H269" s="94">
        <f t="shared" si="47"/>
        <v>0</v>
      </c>
      <c r="I269" s="94">
        <f t="shared" si="48"/>
        <v>0</v>
      </c>
      <c r="J269" s="94">
        <f t="shared" si="49"/>
        <v>0</v>
      </c>
      <c r="K269" s="94">
        <f t="shared" ca="1" si="50"/>
        <v>-0.18349442876063507</v>
      </c>
      <c r="L269" s="94">
        <f t="shared" ca="1" si="51"/>
        <v>3.3670205386191782E-2</v>
      </c>
      <c r="M269" s="94">
        <f t="shared" ca="1" si="52"/>
        <v>10804842057945.723</v>
      </c>
      <c r="N269" s="94">
        <f t="shared" ca="1" si="53"/>
        <v>28059053705.118679</v>
      </c>
      <c r="O269" s="94">
        <f t="shared" ca="1" si="54"/>
        <v>124174468801.8979</v>
      </c>
      <c r="P269" s="10">
        <f t="shared" ca="1" si="55"/>
        <v>0.18349442876063507</v>
      </c>
    </row>
    <row r="270" spans="4:16" x14ac:dyDescent="0.2">
      <c r="D270" s="101">
        <f t="shared" si="43"/>
        <v>0</v>
      </c>
      <c r="E270" s="101">
        <f t="shared" si="44"/>
        <v>0</v>
      </c>
      <c r="F270" s="94">
        <f t="shared" si="45"/>
        <v>0</v>
      </c>
      <c r="G270" s="94">
        <f t="shared" si="46"/>
        <v>0</v>
      </c>
      <c r="H270" s="94">
        <f t="shared" si="47"/>
        <v>0</v>
      </c>
      <c r="I270" s="94">
        <f t="shared" si="48"/>
        <v>0</v>
      </c>
      <c r="J270" s="94">
        <f t="shared" si="49"/>
        <v>0</v>
      </c>
      <c r="K270" s="94">
        <f t="shared" ca="1" si="50"/>
        <v>-0.18349442876063507</v>
      </c>
      <c r="L270" s="94">
        <f t="shared" ca="1" si="51"/>
        <v>3.3670205386191782E-2</v>
      </c>
      <c r="M270" s="94">
        <f t="shared" ca="1" si="52"/>
        <v>10804842057945.723</v>
      </c>
      <c r="N270" s="94">
        <f t="shared" ca="1" si="53"/>
        <v>28059053705.118679</v>
      </c>
      <c r="O270" s="94">
        <f t="shared" ca="1" si="54"/>
        <v>124174468801.8979</v>
      </c>
      <c r="P270" s="10">
        <f t="shared" ca="1" si="55"/>
        <v>0.18349442876063507</v>
      </c>
    </row>
    <row r="271" spans="4:16" x14ac:dyDescent="0.2">
      <c r="D271" s="101">
        <f t="shared" si="43"/>
        <v>0</v>
      </c>
      <c r="E271" s="101">
        <f t="shared" si="44"/>
        <v>0</v>
      </c>
      <c r="F271" s="94">
        <f t="shared" si="45"/>
        <v>0</v>
      </c>
      <c r="G271" s="94">
        <f t="shared" si="46"/>
        <v>0</v>
      </c>
      <c r="H271" s="94">
        <f t="shared" si="47"/>
        <v>0</v>
      </c>
      <c r="I271" s="94">
        <f t="shared" si="48"/>
        <v>0</v>
      </c>
      <c r="J271" s="94">
        <f t="shared" si="49"/>
        <v>0</v>
      </c>
      <c r="K271" s="94">
        <f t="shared" ca="1" si="50"/>
        <v>-0.18349442876063507</v>
      </c>
      <c r="L271" s="94">
        <f t="shared" ca="1" si="51"/>
        <v>3.3670205386191782E-2</v>
      </c>
      <c r="M271" s="94">
        <f t="shared" ca="1" si="52"/>
        <v>10804842057945.723</v>
      </c>
      <c r="N271" s="94">
        <f t="shared" ca="1" si="53"/>
        <v>28059053705.118679</v>
      </c>
      <c r="O271" s="94">
        <f t="shared" ca="1" si="54"/>
        <v>124174468801.8979</v>
      </c>
      <c r="P271" s="10">
        <f t="shared" ca="1" si="55"/>
        <v>0.18349442876063507</v>
      </c>
    </row>
    <row r="272" spans="4:16" x14ac:dyDescent="0.2">
      <c r="D272" s="101">
        <f t="shared" si="43"/>
        <v>0</v>
      </c>
      <c r="E272" s="101">
        <f t="shared" si="44"/>
        <v>0</v>
      </c>
      <c r="F272" s="94">
        <f t="shared" si="45"/>
        <v>0</v>
      </c>
      <c r="G272" s="94">
        <f t="shared" si="46"/>
        <v>0</v>
      </c>
      <c r="H272" s="94">
        <f t="shared" si="47"/>
        <v>0</v>
      </c>
      <c r="I272" s="94">
        <f t="shared" si="48"/>
        <v>0</v>
      </c>
      <c r="J272" s="94">
        <f t="shared" si="49"/>
        <v>0</v>
      </c>
      <c r="K272" s="94">
        <f t="shared" ca="1" si="50"/>
        <v>-0.18349442876063507</v>
      </c>
      <c r="L272" s="94">
        <f t="shared" ca="1" si="51"/>
        <v>3.3670205386191782E-2</v>
      </c>
      <c r="M272" s="94">
        <f t="shared" ca="1" si="52"/>
        <v>10804842057945.723</v>
      </c>
      <c r="N272" s="94">
        <f t="shared" ca="1" si="53"/>
        <v>28059053705.118679</v>
      </c>
      <c r="O272" s="94">
        <f t="shared" ca="1" si="54"/>
        <v>124174468801.8979</v>
      </c>
      <c r="P272" s="10">
        <f t="shared" ca="1" si="55"/>
        <v>0.18349442876063507</v>
      </c>
    </row>
    <row r="273" spans="4:16" x14ac:dyDescent="0.2">
      <c r="D273" s="101">
        <f t="shared" si="43"/>
        <v>0</v>
      </c>
      <c r="E273" s="101">
        <f t="shared" si="44"/>
        <v>0</v>
      </c>
      <c r="F273" s="94">
        <f t="shared" si="45"/>
        <v>0</v>
      </c>
      <c r="G273" s="94">
        <f t="shared" si="46"/>
        <v>0</v>
      </c>
      <c r="H273" s="94">
        <f t="shared" si="47"/>
        <v>0</v>
      </c>
      <c r="I273" s="94">
        <f t="shared" si="48"/>
        <v>0</v>
      </c>
      <c r="J273" s="94">
        <f t="shared" si="49"/>
        <v>0</v>
      </c>
      <c r="K273" s="94">
        <f t="shared" ca="1" si="50"/>
        <v>-0.18349442876063507</v>
      </c>
      <c r="L273" s="94">
        <f t="shared" ca="1" si="51"/>
        <v>3.3670205386191782E-2</v>
      </c>
      <c r="M273" s="94">
        <f t="shared" ca="1" si="52"/>
        <v>10804842057945.723</v>
      </c>
      <c r="N273" s="94">
        <f t="shared" ca="1" si="53"/>
        <v>28059053705.118679</v>
      </c>
      <c r="O273" s="94">
        <f t="shared" ca="1" si="54"/>
        <v>124174468801.8979</v>
      </c>
      <c r="P273" s="10">
        <f t="shared" ca="1" si="55"/>
        <v>0.18349442876063507</v>
      </c>
    </row>
    <row r="274" spans="4:16" x14ac:dyDescent="0.2">
      <c r="D274" s="101">
        <f t="shared" si="43"/>
        <v>0</v>
      </c>
      <c r="E274" s="101">
        <f t="shared" si="44"/>
        <v>0</v>
      </c>
      <c r="F274" s="94">
        <f t="shared" si="45"/>
        <v>0</v>
      </c>
      <c r="G274" s="94">
        <f t="shared" si="46"/>
        <v>0</v>
      </c>
      <c r="H274" s="94">
        <f t="shared" si="47"/>
        <v>0</v>
      </c>
      <c r="I274" s="94">
        <f t="shared" si="48"/>
        <v>0</v>
      </c>
      <c r="J274" s="94">
        <f t="shared" si="49"/>
        <v>0</v>
      </c>
      <c r="K274" s="94">
        <f t="shared" ca="1" si="50"/>
        <v>-0.18349442876063507</v>
      </c>
      <c r="L274" s="94">
        <f t="shared" ca="1" si="51"/>
        <v>3.3670205386191782E-2</v>
      </c>
      <c r="M274" s="94">
        <f t="shared" ca="1" si="52"/>
        <v>10804842057945.723</v>
      </c>
      <c r="N274" s="94">
        <f t="shared" ca="1" si="53"/>
        <v>28059053705.118679</v>
      </c>
      <c r="O274" s="94">
        <f t="shared" ca="1" si="54"/>
        <v>124174468801.8979</v>
      </c>
      <c r="P274" s="10">
        <f t="shared" ca="1" si="55"/>
        <v>0.18349442876063507</v>
      </c>
    </row>
    <row r="275" spans="4:16" x14ac:dyDescent="0.2">
      <c r="D275" s="101">
        <f t="shared" ref="D275:D340" si="56">A275/A$18</f>
        <v>0</v>
      </c>
      <c r="E275" s="101">
        <f t="shared" ref="E275:E340" si="57">B275/B$18</f>
        <v>0</v>
      </c>
      <c r="F275" s="94">
        <f t="shared" ref="F275:F340" si="58">D275*D275</f>
        <v>0</v>
      </c>
      <c r="G275" s="94">
        <f t="shared" ref="G275:G338" si="59">D275*F275</f>
        <v>0</v>
      </c>
      <c r="H275" s="94">
        <f t="shared" ref="H275:H340" si="60">F275*F275</f>
        <v>0</v>
      </c>
      <c r="I275" s="94">
        <f t="shared" ref="I275:I340" si="61">E275*D275</f>
        <v>0</v>
      </c>
      <c r="J275" s="94">
        <f t="shared" ref="J275:J338" si="62">I275*D275</f>
        <v>0</v>
      </c>
      <c r="K275" s="94">
        <f t="shared" ref="K275:K340" ca="1" si="63">+E$4+E$5*D275+E$6*D275^2</f>
        <v>-0.18349442876063507</v>
      </c>
      <c r="L275" s="94">
        <f t="shared" ref="L275:L338" ca="1" si="64">+(K275-E275)^2</f>
        <v>3.3670205386191782E-2</v>
      </c>
      <c r="M275" s="94">
        <f t="shared" ref="M275:M340" ca="1" si="65">(M$1-M$2*D275+M$3*F275)^2</f>
        <v>10804842057945.723</v>
      </c>
      <c r="N275" s="94">
        <f t="shared" ref="N275:N338" ca="1" si="66">(-M$2+M$4*D275-M$5*F275)^2</f>
        <v>28059053705.118679</v>
      </c>
      <c r="O275" s="94">
        <f t="shared" ref="O275:O340" ca="1" si="67">+(M$3-D275*M$5+F275*M$6)^2</f>
        <v>124174468801.8979</v>
      </c>
      <c r="P275" s="10">
        <f t="shared" ref="P275:P340" ca="1" si="68">+E275-K275</f>
        <v>0.18349442876063507</v>
      </c>
    </row>
    <row r="276" spans="4:16" x14ac:dyDescent="0.2">
      <c r="D276" s="101">
        <f t="shared" si="56"/>
        <v>0</v>
      </c>
      <c r="E276" s="101">
        <f t="shared" si="57"/>
        <v>0</v>
      </c>
      <c r="F276" s="94">
        <f t="shared" si="58"/>
        <v>0</v>
      </c>
      <c r="G276" s="94">
        <f t="shared" si="59"/>
        <v>0</v>
      </c>
      <c r="H276" s="94">
        <f t="shared" si="60"/>
        <v>0</v>
      </c>
      <c r="I276" s="94">
        <f t="shared" si="61"/>
        <v>0</v>
      </c>
      <c r="J276" s="94">
        <f t="shared" si="62"/>
        <v>0</v>
      </c>
      <c r="K276" s="94">
        <f t="shared" ca="1" si="63"/>
        <v>-0.18349442876063507</v>
      </c>
      <c r="L276" s="94">
        <f t="shared" ca="1" si="64"/>
        <v>3.3670205386191782E-2</v>
      </c>
      <c r="M276" s="94">
        <f t="shared" ca="1" si="65"/>
        <v>10804842057945.723</v>
      </c>
      <c r="N276" s="94">
        <f t="shared" ca="1" si="66"/>
        <v>28059053705.118679</v>
      </c>
      <c r="O276" s="94">
        <f t="shared" ca="1" si="67"/>
        <v>124174468801.8979</v>
      </c>
      <c r="P276" s="10">
        <f t="shared" ca="1" si="68"/>
        <v>0.18349442876063507</v>
      </c>
    </row>
    <row r="277" spans="4:16" x14ac:dyDescent="0.2">
      <c r="D277" s="101">
        <f t="shared" si="56"/>
        <v>0</v>
      </c>
      <c r="E277" s="101">
        <f t="shared" si="57"/>
        <v>0</v>
      </c>
      <c r="F277" s="94">
        <f t="shared" si="58"/>
        <v>0</v>
      </c>
      <c r="G277" s="94">
        <f t="shared" si="59"/>
        <v>0</v>
      </c>
      <c r="H277" s="94">
        <f t="shared" si="60"/>
        <v>0</v>
      </c>
      <c r="I277" s="94">
        <f t="shared" si="61"/>
        <v>0</v>
      </c>
      <c r="J277" s="94">
        <f t="shared" si="62"/>
        <v>0</v>
      </c>
      <c r="K277" s="94">
        <f t="shared" ca="1" si="63"/>
        <v>-0.18349442876063507</v>
      </c>
      <c r="L277" s="94">
        <f t="shared" ca="1" si="64"/>
        <v>3.3670205386191782E-2</v>
      </c>
      <c r="M277" s="94">
        <f t="shared" ca="1" si="65"/>
        <v>10804842057945.723</v>
      </c>
      <c r="N277" s="94">
        <f t="shared" ca="1" si="66"/>
        <v>28059053705.118679</v>
      </c>
      <c r="O277" s="94">
        <f t="shared" ca="1" si="67"/>
        <v>124174468801.8979</v>
      </c>
      <c r="P277" s="10">
        <f t="shared" ca="1" si="68"/>
        <v>0.18349442876063507</v>
      </c>
    </row>
    <row r="278" spans="4:16" x14ac:dyDescent="0.2">
      <c r="D278" s="101">
        <f t="shared" si="56"/>
        <v>0</v>
      </c>
      <c r="E278" s="101">
        <f t="shared" si="57"/>
        <v>0</v>
      </c>
      <c r="F278" s="94">
        <f t="shared" si="58"/>
        <v>0</v>
      </c>
      <c r="G278" s="94">
        <f t="shared" si="59"/>
        <v>0</v>
      </c>
      <c r="H278" s="94">
        <f t="shared" si="60"/>
        <v>0</v>
      </c>
      <c r="I278" s="94">
        <f t="shared" si="61"/>
        <v>0</v>
      </c>
      <c r="J278" s="94">
        <f t="shared" si="62"/>
        <v>0</v>
      </c>
      <c r="K278" s="94">
        <f t="shared" ca="1" si="63"/>
        <v>-0.18349442876063507</v>
      </c>
      <c r="L278" s="94">
        <f t="shared" ca="1" si="64"/>
        <v>3.3670205386191782E-2</v>
      </c>
      <c r="M278" s="94">
        <f t="shared" ca="1" si="65"/>
        <v>10804842057945.723</v>
      </c>
      <c r="N278" s="94">
        <f t="shared" ca="1" si="66"/>
        <v>28059053705.118679</v>
      </c>
      <c r="O278" s="94">
        <f t="shared" ca="1" si="67"/>
        <v>124174468801.8979</v>
      </c>
      <c r="P278" s="10">
        <f t="shared" ca="1" si="68"/>
        <v>0.18349442876063507</v>
      </c>
    </row>
    <row r="279" spans="4:16" x14ac:dyDescent="0.2">
      <c r="D279" s="101">
        <f t="shared" si="56"/>
        <v>0</v>
      </c>
      <c r="E279" s="101">
        <f t="shared" si="57"/>
        <v>0</v>
      </c>
      <c r="F279" s="94">
        <f t="shared" si="58"/>
        <v>0</v>
      </c>
      <c r="G279" s="94">
        <f t="shared" si="59"/>
        <v>0</v>
      </c>
      <c r="H279" s="94">
        <f t="shared" si="60"/>
        <v>0</v>
      </c>
      <c r="I279" s="94">
        <f t="shared" si="61"/>
        <v>0</v>
      </c>
      <c r="J279" s="94">
        <f t="shared" si="62"/>
        <v>0</v>
      </c>
      <c r="K279" s="94">
        <f t="shared" ca="1" si="63"/>
        <v>-0.18349442876063507</v>
      </c>
      <c r="L279" s="94">
        <f t="shared" ca="1" si="64"/>
        <v>3.3670205386191782E-2</v>
      </c>
      <c r="M279" s="94">
        <f t="shared" ca="1" si="65"/>
        <v>10804842057945.723</v>
      </c>
      <c r="N279" s="94">
        <f t="shared" ca="1" si="66"/>
        <v>28059053705.118679</v>
      </c>
      <c r="O279" s="94">
        <f t="shared" ca="1" si="67"/>
        <v>124174468801.8979</v>
      </c>
      <c r="P279" s="10">
        <f t="shared" ca="1" si="68"/>
        <v>0.18349442876063507</v>
      </c>
    </row>
    <row r="280" spans="4:16" x14ac:dyDescent="0.2">
      <c r="D280" s="101">
        <f t="shared" si="56"/>
        <v>0</v>
      </c>
      <c r="E280" s="101">
        <f t="shared" si="57"/>
        <v>0</v>
      </c>
      <c r="F280" s="94">
        <f t="shared" si="58"/>
        <v>0</v>
      </c>
      <c r="G280" s="94">
        <f t="shared" si="59"/>
        <v>0</v>
      </c>
      <c r="H280" s="94">
        <f t="shared" si="60"/>
        <v>0</v>
      </c>
      <c r="I280" s="94">
        <f t="shared" si="61"/>
        <v>0</v>
      </c>
      <c r="J280" s="94">
        <f t="shared" si="62"/>
        <v>0</v>
      </c>
      <c r="K280" s="94">
        <f t="shared" ca="1" si="63"/>
        <v>-0.18349442876063507</v>
      </c>
      <c r="L280" s="94">
        <f t="shared" ca="1" si="64"/>
        <v>3.3670205386191782E-2</v>
      </c>
      <c r="M280" s="94">
        <f t="shared" ca="1" si="65"/>
        <v>10804842057945.723</v>
      </c>
      <c r="N280" s="94">
        <f t="shared" ca="1" si="66"/>
        <v>28059053705.118679</v>
      </c>
      <c r="O280" s="94">
        <f t="shared" ca="1" si="67"/>
        <v>124174468801.8979</v>
      </c>
      <c r="P280" s="10">
        <f t="shared" ca="1" si="68"/>
        <v>0.18349442876063507</v>
      </c>
    </row>
    <row r="281" spans="4:16" x14ac:dyDescent="0.2">
      <c r="D281" s="101">
        <f t="shared" si="56"/>
        <v>0</v>
      </c>
      <c r="E281" s="101">
        <f t="shared" si="57"/>
        <v>0</v>
      </c>
      <c r="F281" s="94">
        <f t="shared" si="58"/>
        <v>0</v>
      </c>
      <c r="G281" s="94">
        <f t="shared" si="59"/>
        <v>0</v>
      </c>
      <c r="H281" s="94">
        <f t="shared" si="60"/>
        <v>0</v>
      </c>
      <c r="I281" s="94">
        <f t="shared" si="61"/>
        <v>0</v>
      </c>
      <c r="J281" s="94">
        <f t="shared" si="62"/>
        <v>0</v>
      </c>
      <c r="K281" s="94">
        <f t="shared" ca="1" si="63"/>
        <v>-0.18349442876063507</v>
      </c>
      <c r="L281" s="94">
        <f t="shared" ca="1" si="64"/>
        <v>3.3670205386191782E-2</v>
      </c>
      <c r="M281" s="94">
        <f t="shared" ca="1" si="65"/>
        <v>10804842057945.723</v>
      </c>
      <c r="N281" s="94">
        <f t="shared" ca="1" si="66"/>
        <v>28059053705.118679</v>
      </c>
      <c r="O281" s="94">
        <f t="shared" ca="1" si="67"/>
        <v>124174468801.8979</v>
      </c>
      <c r="P281" s="10">
        <f t="shared" ca="1" si="68"/>
        <v>0.18349442876063507</v>
      </c>
    </row>
    <row r="282" spans="4:16" x14ac:dyDescent="0.2">
      <c r="D282" s="101">
        <f t="shared" si="56"/>
        <v>0</v>
      </c>
      <c r="E282" s="101">
        <f t="shared" si="57"/>
        <v>0</v>
      </c>
      <c r="F282" s="94">
        <f t="shared" si="58"/>
        <v>0</v>
      </c>
      <c r="G282" s="94">
        <f t="shared" si="59"/>
        <v>0</v>
      </c>
      <c r="H282" s="94">
        <f t="shared" si="60"/>
        <v>0</v>
      </c>
      <c r="I282" s="94">
        <f t="shared" si="61"/>
        <v>0</v>
      </c>
      <c r="J282" s="94">
        <f t="shared" si="62"/>
        <v>0</v>
      </c>
      <c r="K282" s="94">
        <f t="shared" ca="1" si="63"/>
        <v>-0.18349442876063507</v>
      </c>
      <c r="L282" s="94">
        <f t="shared" ca="1" si="64"/>
        <v>3.3670205386191782E-2</v>
      </c>
      <c r="M282" s="94">
        <f t="shared" ca="1" si="65"/>
        <v>10804842057945.723</v>
      </c>
      <c r="N282" s="94">
        <f t="shared" ca="1" si="66"/>
        <v>28059053705.118679</v>
      </c>
      <c r="O282" s="94">
        <f t="shared" ca="1" si="67"/>
        <v>124174468801.8979</v>
      </c>
      <c r="P282" s="10">
        <f t="shared" ca="1" si="68"/>
        <v>0.18349442876063507</v>
      </c>
    </row>
    <row r="283" spans="4:16" x14ac:dyDescent="0.2">
      <c r="D283" s="101">
        <f t="shared" si="56"/>
        <v>0</v>
      </c>
      <c r="E283" s="101">
        <f t="shared" si="57"/>
        <v>0</v>
      </c>
      <c r="F283" s="94">
        <f t="shared" si="58"/>
        <v>0</v>
      </c>
      <c r="G283" s="94">
        <f t="shared" si="59"/>
        <v>0</v>
      </c>
      <c r="H283" s="94">
        <f t="shared" si="60"/>
        <v>0</v>
      </c>
      <c r="I283" s="94">
        <f t="shared" si="61"/>
        <v>0</v>
      </c>
      <c r="J283" s="94">
        <f t="shared" si="62"/>
        <v>0</v>
      </c>
      <c r="K283" s="94">
        <f t="shared" ca="1" si="63"/>
        <v>-0.18349442876063507</v>
      </c>
      <c r="L283" s="94">
        <f t="shared" ca="1" si="64"/>
        <v>3.3670205386191782E-2</v>
      </c>
      <c r="M283" s="94">
        <f t="shared" ca="1" si="65"/>
        <v>10804842057945.723</v>
      </c>
      <c r="N283" s="94">
        <f t="shared" ca="1" si="66"/>
        <v>28059053705.118679</v>
      </c>
      <c r="O283" s="94">
        <f t="shared" ca="1" si="67"/>
        <v>124174468801.8979</v>
      </c>
      <c r="P283" s="10">
        <f t="shared" ca="1" si="68"/>
        <v>0.18349442876063507</v>
      </c>
    </row>
    <row r="284" spans="4:16" x14ac:dyDescent="0.2">
      <c r="D284" s="101">
        <f t="shared" si="56"/>
        <v>0</v>
      </c>
      <c r="E284" s="101">
        <f t="shared" si="57"/>
        <v>0</v>
      </c>
      <c r="F284" s="94">
        <f t="shared" si="58"/>
        <v>0</v>
      </c>
      <c r="G284" s="94">
        <f t="shared" si="59"/>
        <v>0</v>
      </c>
      <c r="H284" s="94">
        <f t="shared" si="60"/>
        <v>0</v>
      </c>
      <c r="I284" s="94">
        <f t="shared" si="61"/>
        <v>0</v>
      </c>
      <c r="J284" s="94">
        <f t="shared" si="62"/>
        <v>0</v>
      </c>
      <c r="K284" s="94">
        <f t="shared" ca="1" si="63"/>
        <v>-0.18349442876063507</v>
      </c>
      <c r="L284" s="94">
        <f t="shared" ca="1" si="64"/>
        <v>3.3670205386191782E-2</v>
      </c>
      <c r="M284" s="94">
        <f t="shared" ca="1" si="65"/>
        <v>10804842057945.723</v>
      </c>
      <c r="N284" s="94">
        <f t="shared" ca="1" si="66"/>
        <v>28059053705.118679</v>
      </c>
      <c r="O284" s="94">
        <f t="shared" ca="1" si="67"/>
        <v>124174468801.8979</v>
      </c>
      <c r="P284" s="10">
        <f t="shared" ca="1" si="68"/>
        <v>0.18349442876063507</v>
      </c>
    </row>
    <row r="285" spans="4:16" x14ac:dyDescent="0.2">
      <c r="D285" s="101">
        <f t="shared" si="56"/>
        <v>0</v>
      </c>
      <c r="E285" s="101">
        <f t="shared" si="57"/>
        <v>0</v>
      </c>
      <c r="F285" s="94">
        <f t="shared" si="58"/>
        <v>0</v>
      </c>
      <c r="G285" s="94">
        <f t="shared" si="59"/>
        <v>0</v>
      </c>
      <c r="H285" s="94">
        <f t="shared" si="60"/>
        <v>0</v>
      </c>
      <c r="I285" s="94">
        <f t="shared" si="61"/>
        <v>0</v>
      </c>
      <c r="J285" s="94">
        <f t="shared" si="62"/>
        <v>0</v>
      </c>
      <c r="K285" s="94">
        <f t="shared" ca="1" si="63"/>
        <v>-0.18349442876063507</v>
      </c>
      <c r="L285" s="94">
        <f t="shared" ca="1" si="64"/>
        <v>3.3670205386191782E-2</v>
      </c>
      <c r="M285" s="94">
        <f t="shared" ca="1" si="65"/>
        <v>10804842057945.723</v>
      </c>
      <c r="N285" s="94">
        <f t="shared" ca="1" si="66"/>
        <v>28059053705.118679</v>
      </c>
      <c r="O285" s="94">
        <f t="shared" ca="1" si="67"/>
        <v>124174468801.8979</v>
      </c>
      <c r="P285" s="10">
        <f t="shared" ca="1" si="68"/>
        <v>0.18349442876063507</v>
      </c>
    </row>
    <row r="286" spans="4:16" x14ac:dyDescent="0.2">
      <c r="D286" s="101">
        <f t="shared" si="56"/>
        <v>0</v>
      </c>
      <c r="E286" s="101">
        <f t="shared" si="57"/>
        <v>0</v>
      </c>
      <c r="F286" s="94">
        <f t="shared" si="58"/>
        <v>0</v>
      </c>
      <c r="G286" s="94">
        <f t="shared" si="59"/>
        <v>0</v>
      </c>
      <c r="H286" s="94">
        <f t="shared" si="60"/>
        <v>0</v>
      </c>
      <c r="I286" s="94">
        <f t="shared" si="61"/>
        <v>0</v>
      </c>
      <c r="J286" s="94">
        <f t="shared" si="62"/>
        <v>0</v>
      </c>
      <c r="K286" s="94">
        <f t="shared" ca="1" si="63"/>
        <v>-0.18349442876063507</v>
      </c>
      <c r="L286" s="94">
        <f t="shared" ca="1" si="64"/>
        <v>3.3670205386191782E-2</v>
      </c>
      <c r="M286" s="94">
        <f t="shared" ca="1" si="65"/>
        <v>10804842057945.723</v>
      </c>
      <c r="N286" s="94">
        <f t="shared" ca="1" si="66"/>
        <v>28059053705.118679</v>
      </c>
      <c r="O286" s="94">
        <f t="shared" ca="1" si="67"/>
        <v>124174468801.8979</v>
      </c>
      <c r="P286" s="10">
        <f t="shared" ca="1" si="68"/>
        <v>0.18349442876063507</v>
      </c>
    </row>
    <row r="287" spans="4:16" x14ac:dyDescent="0.2">
      <c r="D287" s="101">
        <f t="shared" si="56"/>
        <v>0</v>
      </c>
      <c r="E287" s="101">
        <f t="shared" si="57"/>
        <v>0</v>
      </c>
      <c r="F287" s="94">
        <f t="shared" si="58"/>
        <v>0</v>
      </c>
      <c r="G287" s="94">
        <f t="shared" si="59"/>
        <v>0</v>
      </c>
      <c r="H287" s="94">
        <f t="shared" si="60"/>
        <v>0</v>
      </c>
      <c r="I287" s="94">
        <f t="shared" si="61"/>
        <v>0</v>
      </c>
      <c r="J287" s="94">
        <f t="shared" si="62"/>
        <v>0</v>
      </c>
      <c r="K287" s="94">
        <f t="shared" ca="1" si="63"/>
        <v>-0.18349442876063507</v>
      </c>
      <c r="L287" s="94">
        <f t="shared" ca="1" si="64"/>
        <v>3.3670205386191782E-2</v>
      </c>
      <c r="M287" s="94">
        <f t="shared" ca="1" si="65"/>
        <v>10804842057945.723</v>
      </c>
      <c r="N287" s="94">
        <f t="shared" ca="1" si="66"/>
        <v>28059053705.118679</v>
      </c>
      <c r="O287" s="94">
        <f t="shared" ca="1" si="67"/>
        <v>124174468801.8979</v>
      </c>
      <c r="P287" s="10">
        <f t="shared" ca="1" si="68"/>
        <v>0.18349442876063507</v>
      </c>
    </row>
    <row r="288" spans="4:16" x14ac:dyDescent="0.2">
      <c r="D288" s="101">
        <f t="shared" si="56"/>
        <v>0</v>
      </c>
      <c r="E288" s="101">
        <f t="shared" si="57"/>
        <v>0</v>
      </c>
      <c r="F288" s="94">
        <f t="shared" si="58"/>
        <v>0</v>
      </c>
      <c r="G288" s="94">
        <f t="shared" si="59"/>
        <v>0</v>
      </c>
      <c r="H288" s="94">
        <f t="shared" si="60"/>
        <v>0</v>
      </c>
      <c r="I288" s="94">
        <f t="shared" si="61"/>
        <v>0</v>
      </c>
      <c r="J288" s="94">
        <f t="shared" si="62"/>
        <v>0</v>
      </c>
      <c r="K288" s="94">
        <f t="shared" ca="1" si="63"/>
        <v>-0.18349442876063507</v>
      </c>
      <c r="L288" s="94">
        <f t="shared" ca="1" si="64"/>
        <v>3.3670205386191782E-2</v>
      </c>
      <c r="M288" s="94">
        <f t="shared" ca="1" si="65"/>
        <v>10804842057945.723</v>
      </c>
      <c r="N288" s="94">
        <f t="shared" ca="1" si="66"/>
        <v>28059053705.118679</v>
      </c>
      <c r="O288" s="94">
        <f t="shared" ca="1" si="67"/>
        <v>124174468801.8979</v>
      </c>
      <c r="P288" s="10">
        <f t="shared" ca="1" si="68"/>
        <v>0.18349442876063507</v>
      </c>
    </row>
    <row r="289" spans="4:16" x14ac:dyDescent="0.2">
      <c r="D289" s="101">
        <f t="shared" si="56"/>
        <v>0</v>
      </c>
      <c r="E289" s="101">
        <f t="shared" si="57"/>
        <v>0</v>
      </c>
      <c r="F289" s="94">
        <f t="shared" si="58"/>
        <v>0</v>
      </c>
      <c r="G289" s="94">
        <f t="shared" si="59"/>
        <v>0</v>
      </c>
      <c r="H289" s="94">
        <f t="shared" si="60"/>
        <v>0</v>
      </c>
      <c r="I289" s="94">
        <f t="shared" si="61"/>
        <v>0</v>
      </c>
      <c r="J289" s="94">
        <f t="shared" si="62"/>
        <v>0</v>
      </c>
      <c r="K289" s="94">
        <f t="shared" ca="1" si="63"/>
        <v>-0.18349442876063507</v>
      </c>
      <c r="L289" s="94">
        <f t="shared" ca="1" si="64"/>
        <v>3.3670205386191782E-2</v>
      </c>
      <c r="M289" s="94">
        <f t="shared" ca="1" si="65"/>
        <v>10804842057945.723</v>
      </c>
      <c r="N289" s="94">
        <f t="shared" ca="1" si="66"/>
        <v>28059053705.118679</v>
      </c>
      <c r="O289" s="94">
        <f t="shared" ca="1" si="67"/>
        <v>124174468801.8979</v>
      </c>
      <c r="P289" s="10">
        <f t="shared" ca="1" si="68"/>
        <v>0.18349442876063507</v>
      </c>
    </row>
    <row r="290" spans="4:16" x14ac:dyDescent="0.2">
      <c r="D290" s="101">
        <f t="shared" si="56"/>
        <v>0</v>
      </c>
      <c r="E290" s="101">
        <f t="shared" si="57"/>
        <v>0</v>
      </c>
      <c r="F290" s="94">
        <f t="shared" si="58"/>
        <v>0</v>
      </c>
      <c r="G290" s="94">
        <f t="shared" si="59"/>
        <v>0</v>
      </c>
      <c r="H290" s="94">
        <f t="shared" si="60"/>
        <v>0</v>
      </c>
      <c r="I290" s="94">
        <f t="shared" si="61"/>
        <v>0</v>
      </c>
      <c r="J290" s="94">
        <f t="shared" si="62"/>
        <v>0</v>
      </c>
      <c r="K290" s="94">
        <f t="shared" ca="1" si="63"/>
        <v>-0.18349442876063507</v>
      </c>
      <c r="L290" s="94">
        <f t="shared" ca="1" si="64"/>
        <v>3.3670205386191782E-2</v>
      </c>
      <c r="M290" s="94">
        <f t="shared" ca="1" si="65"/>
        <v>10804842057945.723</v>
      </c>
      <c r="N290" s="94">
        <f t="shared" ca="1" si="66"/>
        <v>28059053705.118679</v>
      </c>
      <c r="O290" s="94">
        <f t="shared" ca="1" si="67"/>
        <v>124174468801.8979</v>
      </c>
      <c r="P290" s="10">
        <f t="shared" ca="1" si="68"/>
        <v>0.18349442876063507</v>
      </c>
    </row>
    <row r="291" spans="4:16" x14ac:dyDescent="0.2">
      <c r="D291" s="101">
        <f t="shared" si="56"/>
        <v>0</v>
      </c>
      <c r="E291" s="101">
        <f t="shared" si="57"/>
        <v>0</v>
      </c>
      <c r="F291" s="94">
        <f t="shared" si="58"/>
        <v>0</v>
      </c>
      <c r="G291" s="94">
        <f t="shared" si="59"/>
        <v>0</v>
      </c>
      <c r="H291" s="94">
        <f t="shared" si="60"/>
        <v>0</v>
      </c>
      <c r="I291" s="94">
        <f t="shared" si="61"/>
        <v>0</v>
      </c>
      <c r="J291" s="94">
        <f t="shared" si="62"/>
        <v>0</v>
      </c>
      <c r="K291" s="94">
        <f t="shared" ca="1" si="63"/>
        <v>-0.18349442876063507</v>
      </c>
      <c r="L291" s="94">
        <f t="shared" ca="1" si="64"/>
        <v>3.3670205386191782E-2</v>
      </c>
      <c r="M291" s="94">
        <f t="shared" ca="1" si="65"/>
        <v>10804842057945.723</v>
      </c>
      <c r="N291" s="94">
        <f t="shared" ca="1" si="66"/>
        <v>28059053705.118679</v>
      </c>
      <c r="O291" s="94">
        <f t="shared" ca="1" si="67"/>
        <v>124174468801.8979</v>
      </c>
      <c r="P291" s="10">
        <f t="shared" ca="1" si="68"/>
        <v>0.18349442876063507</v>
      </c>
    </row>
    <row r="292" spans="4:16" x14ac:dyDescent="0.2">
      <c r="D292" s="101">
        <f t="shared" si="56"/>
        <v>0</v>
      </c>
      <c r="E292" s="101">
        <f t="shared" si="57"/>
        <v>0</v>
      </c>
      <c r="F292" s="94">
        <f t="shared" si="58"/>
        <v>0</v>
      </c>
      <c r="G292" s="94">
        <f t="shared" si="59"/>
        <v>0</v>
      </c>
      <c r="H292" s="94">
        <f t="shared" si="60"/>
        <v>0</v>
      </c>
      <c r="I292" s="94">
        <f t="shared" si="61"/>
        <v>0</v>
      </c>
      <c r="J292" s="94">
        <f t="shared" si="62"/>
        <v>0</v>
      </c>
      <c r="K292" s="94">
        <f t="shared" ca="1" si="63"/>
        <v>-0.18349442876063507</v>
      </c>
      <c r="L292" s="94">
        <f t="shared" ca="1" si="64"/>
        <v>3.3670205386191782E-2</v>
      </c>
      <c r="M292" s="94">
        <f t="shared" ca="1" si="65"/>
        <v>10804842057945.723</v>
      </c>
      <c r="N292" s="94">
        <f t="shared" ca="1" si="66"/>
        <v>28059053705.118679</v>
      </c>
      <c r="O292" s="94">
        <f t="shared" ca="1" si="67"/>
        <v>124174468801.8979</v>
      </c>
      <c r="P292" s="10">
        <f t="shared" ca="1" si="68"/>
        <v>0.18349442876063507</v>
      </c>
    </row>
    <row r="293" spans="4:16" x14ac:dyDescent="0.2">
      <c r="D293" s="101">
        <f t="shared" si="56"/>
        <v>0</v>
      </c>
      <c r="E293" s="101">
        <f t="shared" si="57"/>
        <v>0</v>
      </c>
      <c r="F293" s="94">
        <f t="shared" si="58"/>
        <v>0</v>
      </c>
      <c r="G293" s="94">
        <f t="shared" si="59"/>
        <v>0</v>
      </c>
      <c r="H293" s="94">
        <f t="shared" si="60"/>
        <v>0</v>
      </c>
      <c r="I293" s="94">
        <f t="shared" si="61"/>
        <v>0</v>
      </c>
      <c r="J293" s="94">
        <f t="shared" si="62"/>
        <v>0</v>
      </c>
      <c r="K293" s="94">
        <f t="shared" ca="1" si="63"/>
        <v>-0.18349442876063507</v>
      </c>
      <c r="L293" s="94">
        <f t="shared" ca="1" si="64"/>
        <v>3.3670205386191782E-2</v>
      </c>
      <c r="M293" s="94">
        <f t="shared" ca="1" si="65"/>
        <v>10804842057945.723</v>
      </c>
      <c r="N293" s="94">
        <f t="shared" ca="1" si="66"/>
        <v>28059053705.118679</v>
      </c>
      <c r="O293" s="94">
        <f t="shared" ca="1" si="67"/>
        <v>124174468801.8979</v>
      </c>
      <c r="P293" s="10">
        <f t="shared" ca="1" si="68"/>
        <v>0.18349442876063507</v>
      </c>
    </row>
    <row r="294" spans="4:16" x14ac:dyDescent="0.2">
      <c r="D294" s="101">
        <f t="shared" si="56"/>
        <v>0</v>
      </c>
      <c r="E294" s="101">
        <f t="shared" si="57"/>
        <v>0</v>
      </c>
      <c r="F294" s="94">
        <f t="shared" si="58"/>
        <v>0</v>
      </c>
      <c r="G294" s="94">
        <f t="shared" si="59"/>
        <v>0</v>
      </c>
      <c r="H294" s="94">
        <f t="shared" si="60"/>
        <v>0</v>
      </c>
      <c r="I294" s="94">
        <f t="shared" si="61"/>
        <v>0</v>
      </c>
      <c r="J294" s="94">
        <f t="shared" si="62"/>
        <v>0</v>
      </c>
      <c r="K294" s="94">
        <f t="shared" ca="1" si="63"/>
        <v>-0.18349442876063507</v>
      </c>
      <c r="L294" s="94">
        <f t="shared" ca="1" si="64"/>
        <v>3.3670205386191782E-2</v>
      </c>
      <c r="M294" s="94">
        <f t="shared" ca="1" si="65"/>
        <v>10804842057945.723</v>
      </c>
      <c r="N294" s="94">
        <f t="shared" ca="1" si="66"/>
        <v>28059053705.118679</v>
      </c>
      <c r="O294" s="94">
        <f t="shared" ca="1" si="67"/>
        <v>124174468801.8979</v>
      </c>
      <c r="P294" s="10">
        <f t="shared" ca="1" si="68"/>
        <v>0.18349442876063507</v>
      </c>
    </row>
    <row r="295" spans="4:16" x14ac:dyDescent="0.2">
      <c r="D295" s="101">
        <f t="shared" si="56"/>
        <v>0</v>
      </c>
      <c r="E295" s="101">
        <f t="shared" si="57"/>
        <v>0</v>
      </c>
      <c r="F295" s="94">
        <f t="shared" si="58"/>
        <v>0</v>
      </c>
      <c r="G295" s="94">
        <f t="shared" si="59"/>
        <v>0</v>
      </c>
      <c r="H295" s="94">
        <f t="shared" si="60"/>
        <v>0</v>
      </c>
      <c r="I295" s="94">
        <f t="shared" si="61"/>
        <v>0</v>
      </c>
      <c r="J295" s="94">
        <f t="shared" si="62"/>
        <v>0</v>
      </c>
      <c r="K295" s="94">
        <f t="shared" ca="1" si="63"/>
        <v>-0.18349442876063507</v>
      </c>
      <c r="L295" s="94">
        <f t="shared" ca="1" si="64"/>
        <v>3.3670205386191782E-2</v>
      </c>
      <c r="M295" s="94">
        <f t="shared" ca="1" si="65"/>
        <v>10804842057945.723</v>
      </c>
      <c r="N295" s="94">
        <f t="shared" ca="1" si="66"/>
        <v>28059053705.118679</v>
      </c>
      <c r="O295" s="94">
        <f t="shared" ca="1" si="67"/>
        <v>124174468801.8979</v>
      </c>
      <c r="P295" s="10">
        <f t="shared" ca="1" si="68"/>
        <v>0.18349442876063507</v>
      </c>
    </row>
    <row r="296" spans="4:16" x14ac:dyDescent="0.2">
      <c r="D296" s="101">
        <f t="shared" si="56"/>
        <v>0</v>
      </c>
      <c r="E296" s="101">
        <f t="shared" si="57"/>
        <v>0</v>
      </c>
      <c r="F296" s="94">
        <f t="shared" si="58"/>
        <v>0</v>
      </c>
      <c r="G296" s="94">
        <f t="shared" si="59"/>
        <v>0</v>
      </c>
      <c r="H296" s="94">
        <f t="shared" si="60"/>
        <v>0</v>
      </c>
      <c r="I296" s="94">
        <f t="shared" si="61"/>
        <v>0</v>
      </c>
      <c r="J296" s="94">
        <f t="shared" si="62"/>
        <v>0</v>
      </c>
      <c r="K296" s="94">
        <f t="shared" ca="1" si="63"/>
        <v>-0.18349442876063507</v>
      </c>
      <c r="L296" s="94">
        <f t="shared" ca="1" si="64"/>
        <v>3.3670205386191782E-2</v>
      </c>
      <c r="M296" s="94">
        <f t="shared" ca="1" si="65"/>
        <v>10804842057945.723</v>
      </c>
      <c r="N296" s="94">
        <f t="shared" ca="1" si="66"/>
        <v>28059053705.118679</v>
      </c>
      <c r="O296" s="94">
        <f t="shared" ca="1" si="67"/>
        <v>124174468801.8979</v>
      </c>
      <c r="P296" s="10">
        <f t="shared" ca="1" si="68"/>
        <v>0.18349442876063507</v>
      </c>
    </row>
    <row r="297" spans="4:16" x14ac:dyDescent="0.2">
      <c r="D297" s="101">
        <f t="shared" si="56"/>
        <v>0</v>
      </c>
      <c r="E297" s="101">
        <f t="shared" si="57"/>
        <v>0</v>
      </c>
      <c r="F297" s="94">
        <f t="shared" si="58"/>
        <v>0</v>
      </c>
      <c r="G297" s="94">
        <f t="shared" si="59"/>
        <v>0</v>
      </c>
      <c r="H297" s="94">
        <f t="shared" si="60"/>
        <v>0</v>
      </c>
      <c r="I297" s="94">
        <f t="shared" si="61"/>
        <v>0</v>
      </c>
      <c r="J297" s="94">
        <f t="shared" si="62"/>
        <v>0</v>
      </c>
      <c r="K297" s="94">
        <f t="shared" ca="1" si="63"/>
        <v>-0.18349442876063507</v>
      </c>
      <c r="L297" s="94">
        <f t="shared" ca="1" si="64"/>
        <v>3.3670205386191782E-2</v>
      </c>
      <c r="M297" s="94">
        <f t="shared" ca="1" si="65"/>
        <v>10804842057945.723</v>
      </c>
      <c r="N297" s="94">
        <f t="shared" ca="1" si="66"/>
        <v>28059053705.118679</v>
      </c>
      <c r="O297" s="94">
        <f t="shared" ca="1" si="67"/>
        <v>124174468801.8979</v>
      </c>
      <c r="P297" s="10">
        <f t="shared" ca="1" si="68"/>
        <v>0.18349442876063507</v>
      </c>
    </row>
    <row r="298" spans="4:16" x14ac:dyDescent="0.2">
      <c r="D298" s="101">
        <f t="shared" si="56"/>
        <v>0</v>
      </c>
      <c r="E298" s="101">
        <f t="shared" si="57"/>
        <v>0</v>
      </c>
      <c r="F298" s="94">
        <f t="shared" si="58"/>
        <v>0</v>
      </c>
      <c r="G298" s="94">
        <f t="shared" si="59"/>
        <v>0</v>
      </c>
      <c r="H298" s="94">
        <f t="shared" si="60"/>
        <v>0</v>
      </c>
      <c r="I298" s="94">
        <f t="shared" si="61"/>
        <v>0</v>
      </c>
      <c r="J298" s="94">
        <f t="shared" si="62"/>
        <v>0</v>
      </c>
      <c r="K298" s="94">
        <f t="shared" ca="1" si="63"/>
        <v>-0.18349442876063507</v>
      </c>
      <c r="L298" s="94">
        <f t="shared" ca="1" si="64"/>
        <v>3.3670205386191782E-2</v>
      </c>
      <c r="M298" s="94">
        <f t="shared" ca="1" si="65"/>
        <v>10804842057945.723</v>
      </c>
      <c r="N298" s="94">
        <f t="shared" ca="1" si="66"/>
        <v>28059053705.118679</v>
      </c>
      <c r="O298" s="94">
        <f t="shared" ca="1" si="67"/>
        <v>124174468801.8979</v>
      </c>
      <c r="P298" s="10">
        <f t="shared" ca="1" si="68"/>
        <v>0.18349442876063507</v>
      </c>
    </row>
    <row r="299" spans="4:16" x14ac:dyDescent="0.2">
      <c r="D299" s="101">
        <f t="shared" si="56"/>
        <v>0</v>
      </c>
      <c r="E299" s="101">
        <f t="shared" si="57"/>
        <v>0</v>
      </c>
      <c r="F299" s="94">
        <f t="shared" si="58"/>
        <v>0</v>
      </c>
      <c r="G299" s="94">
        <f t="shared" si="59"/>
        <v>0</v>
      </c>
      <c r="H299" s="94">
        <f t="shared" si="60"/>
        <v>0</v>
      </c>
      <c r="I299" s="94">
        <f t="shared" si="61"/>
        <v>0</v>
      </c>
      <c r="J299" s="94">
        <f t="shared" si="62"/>
        <v>0</v>
      </c>
      <c r="K299" s="94">
        <f t="shared" ca="1" si="63"/>
        <v>-0.18349442876063507</v>
      </c>
      <c r="L299" s="94">
        <f t="shared" ca="1" si="64"/>
        <v>3.3670205386191782E-2</v>
      </c>
      <c r="M299" s="94">
        <f t="shared" ca="1" si="65"/>
        <v>10804842057945.723</v>
      </c>
      <c r="N299" s="94">
        <f t="shared" ca="1" si="66"/>
        <v>28059053705.118679</v>
      </c>
      <c r="O299" s="94">
        <f t="shared" ca="1" si="67"/>
        <v>124174468801.8979</v>
      </c>
      <c r="P299" s="10">
        <f t="shared" ca="1" si="68"/>
        <v>0.18349442876063507</v>
      </c>
    </row>
    <row r="300" spans="4:16" x14ac:dyDescent="0.2">
      <c r="D300" s="101">
        <f t="shared" si="56"/>
        <v>0</v>
      </c>
      <c r="E300" s="101">
        <f t="shared" si="57"/>
        <v>0</v>
      </c>
      <c r="F300" s="94">
        <f t="shared" si="58"/>
        <v>0</v>
      </c>
      <c r="G300" s="94">
        <f t="shared" si="59"/>
        <v>0</v>
      </c>
      <c r="H300" s="94">
        <f t="shared" si="60"/>
        <v>0</v>
      </c>
      <c r="I300" s="94">
        <f t="shared" si="61"/>
        <v>0</v>
      </c>
      <c r="J300" s="94">
        <f t="shared" si="62"/>
        <v>0</v>
      </c>
      <c r="K300" s="94">
        <f t="shared" ca="1" si="63"/>
        <v>-0.18349442876063507</v>
      </c>
      <c r="L300" s="94">
        <f t="shared" ca="1" si="64"/>
        <v>3.3670205386191782E-2</v>
      </c>
      <c r="M300" s="94">
        <f t="shared" ca="1" si="65"/>
        <v>10804842057945.723</v>
      </c>
      <c r="N300" s="94">
        <f t="shared" ca="1" si="66"/>
        <v>28059053705.118679</v>
      </c>
      <c r="O300" s="94">
        <f t="shared" ca="1" si="67"/>
        <v>124174468801.8979</v>
      </c>
      <c r="P300" s="10">
        <f t="shared" ca="1" si="68"/>
        <v>0.18349442876063507</v>
      </c>
    </row>
    <row r="301" spans="4:16" x14ac:dyDescent="0.2">
      <c r="D301" s="101">
        <f t="shared" si="56"/>
        <v>0</v>
      </c>
      <c r="E301" s="101">
        <f t="shared" si="57"/>
        <v>0</v>
      </c>
      <c r="F301" s="94">
        <f t="shared" si="58"/>
        <v>0</v>
      </c>
      <c r="G301" s="94">
        <f t="shared" si="59"/>
        <v>0</v>
      </c>
      <c r="H301" s="94">
        <f t="shared" si="60"/>
        <v>0</v>
      </c>
      <c r="I301" s="94">
        <f t="shared" si="61"/>
        <v>0</v>
      </c>
      <c r="J301" s="94">
        <f t="shared" si="62"/>
        <v>0</v>
      </c>
      <c r="K301" s="94">
        <f t="shared" ca="1" si="63"/>
        <v>-0.18349442876063507</v>
      </c>
      <c r="L301" s="94">
        <f t="shared" ca="1" si="64"/>
        <v>3.3670205386191782E-2</v>
      </c>
      <c r="M301" s="94">
        <f t="shared" ca="1" si="65"/>
        <v>10804842057945.723</v>
      </c>
      <c r="N301" s="94">
        <f t="shared" ca="1" si="66"/>
        <v>28059053705.118679</v>
      </c>
      <c r="O301" s="94">
        <f t="shared" ca="1" si="67"/>
        <v>124174468801.8979</v>
      </c>
      <c r="P301" s="10">
        <f t="shared" ca="1" si="68"/>
        <v>0.18349442876063507</v>
      </c>
    </row>
    <row r="302" spans="4:16" x14ac:dyDescent="0.2">
      <c r="D302" s="101">
        <f t="shared" si="56"/>
        <v>0</v>
      </c>
      <c r="E302" s="101">
        <f t="shared" si="57"/>
        <v>0</v>
      </c>
      <c r="F302" s="94">
        <f t="shared" si="58"/>
        <v>0</v>
      </c>
      <c r="G302" s="94">
        <f t="shared" si="59"/>
        <v>0</v>
      </c>
      <c r="H302" s="94">
        <f t="shared" si="60"/>
        <v>0</v>
      </c>
      <c r="I302" s="94">
        <f t="shared" si="61"/>
        <v>0</v>
      </c>
      <c r="J302" s="94">
        <f t="shared" si="62"/>
        <v>0</v>
      </c>
      <c r="K302" s="94">
        <f t="shared" ca="1" si="63"/>
        <v>-0.18349442876063507</v>
      </c>
      <c r="L302" s="94">
        <f t="shared" ca="1" si="64"/>
        <v>3.3670205386191782E-2</v>
      </c>
      <c r="M302" s="94">
        <f t="shared" ca="1" si="65"/>
        <v>10804842057945.723</v>
      </c>
      <c r="N302" s="94">
        <f t="shared" ca="1" si="66"/>
        <v>28059053705.118679</v>
      </c>
      <c r="O302" s="94">
        <f t="shared" ca="1" si="67"/>
        <v>124174468801.8979</v>
      </c>
      <c r="P302" s="10">
        <f t="shared" ca="1" si="68"/>
        <v>0.18349442876063507</v>
      </c>
    </row>
    <row r="303" spans="4:16" x14ac:dyDescent="0.2">
      <c r="D303" s="101">
        <f t="shared" si="56"/>
        <v>0</v>
      </c>
      <c r="E303" s="101">
        <f t="shared" si="57"/>
        <v>0</v>
      </c>
      <c r="F303" s="94">
        <f t="shared" si="58"/>
        <v>0</v>
      </c>
      <c r="G303" s="94">
        <f t="shared" si="59"/>
        <v>0</v>
      </c>
      <c r="H303" s="94">
        <f t="shared" si="60"/>
        <v>0</v>
      </c>
      <c r="I303" s="94">
        <f t="shared" si="61"/>
        <v>0</v>
      </c>
      <c r="J303" s="94">
        <f t="shared" si="62"/>
        <v>0</v>
      </c>
      <c r="K303" s="94">
        <f t="shared" ca="1" si="63"/>
        <v>-0.18349442876063507</v>
      </c>
      <c r="L303" s="94">
        <f t="shared" ca="1" si="64"/>
        <v>3.3670205386191782E-2</v>
      </c>
      <c r="M303" s="94">
        <f t="shared" ca="1" si="65"/>
        <v>10804842057945.723</v>
      </c>
      <c r="N303" s="94">
        <f t="shared" ca="1" si="66"/>
        <v>28059053705.118679</v>
      </c>
      <c r="O303" s="94">
        <f t="shared" ca="1" si="67"/>
        <v>124174468801.8979</v>
      </c>
      <c r="P303" s="10">
        <f t="shared" ca="1" si="68"/>
        <v>0.18349442876063507</v>
      </c>
    </row>
    <row r="304" spans="4:16" x14ac:dyDescent="0.2">
      <c r="D304" s="101">
        <f t="shared" si="56"/>
        <v>0</v>
      </c>
      <c r="E304" s="101">
        <f t="shared" si="57"/>
        <v>0</v>
      </c>
      <c r="F304" s="94">
        <f t="shared" si="58"/>
        <v>0</v>
      </c>
      <c r="G304" s="94">
        <f t="shared" si="59"/>
        <v>0</v>
      </c>
      <c r="H304" s="94">
        <f t="shared" si="60"/>
        <v>0</v>
      </c>
      <c r="I304" s="94">
        <f t="shared" si="61"/>
        <v>0</v>
      </c>
      <c r="J304" s="94">
        <f t="shared" si="62"/>
        <v>0</v>
      </c>
      <c r="K304" s="94">
        <f t="shared" ca="1" si="63"/>
        <v>-0.18349442876063507</v>
      </c>
      <c r="L304" s="94">
        <f t="shared" ca="1" si="64"/>
        <v>3.3670205386191782E-2</v>
      </c>
      <c r="M304" s="94">
        <f t="shared" ca="1" si="65"/>
        <v>10804842057945.723</v>
      </c>
      <c r="N304" s="94">
        <f t="shared" ca="1" si="66"/>
        <v>28059053705.118679</v>
      </c>
      <c r="O304" s="94">
        <f t="shared" ca="1" si="67"/>
        <v>124174468801.8979</v>
      </c>
      <c r="P304" s="10">
        <f t="shared" ca="1" si="68"/>
        <v>0.18349442876063507</v>
      </c>
    </row>
    <row r="305" spans="4:16" x14ac:dyDescent="0.2">
      <c r="D305" s="101">
        <f t="shared" si="56"/>
        <v>0</v>
      </c>
      <c r="E305" s="101">
        <f t="shared" si="57"/>
        <v>0</v>
      </c>
      <c r="F305" s="94">
        <f t="shared" si="58"/>
        <v>0</v>
      </c>
      <c r="G305" s="94">
        <f t="shared" si="59"/>
        <v>0</v>
      </c>
      <c r="H305" s="94">
        <f t="shared" si="60"/>
        <v>0</v>
      </c>
      <c r="I305" s="94">
        <f t="shared" si="61"/>
        <v>0</v>
      </c>
      <c r="J305" s="94">
        <f t="shared" si="62"/>
        <v>0</v>
      </c>
      <c r="K305" s="94">
        <f t="shared" ca="1" si="63"/>
        <v>-0.18349442876063507</v>
      </c>
      <c r="L305" s="94">
        <f t="shared" ca="1" si="64"/>
        <v>3.3670205386191782E-2</v>
      </c>
      <c r="M305" s="94">
        <f t="shared" ca="1" si="65"/>
        <v>10804842057945.723</v>
      </c>
      <c r="N305" s="94">
        <f t="shared" ca="1" si="66"/>
        <v>28059053705.118679</v>
      </c>
      <c r="O305" s="94">
        <f t="shared" ca="1" si="67"/>
        <v>124174468801.8979</v>
      </c>
      <c r="P305" s="10">
        <f t="shared" ca="1" si="68"/>
        <v>0.18349442876063507</v>
      </c>
    </row>
    <row r="306" spans="4:16" x14ac:dyDescent="0.2">
      <c r="D306" s="101">
        <f t="shared" si="56"/>
        <v>0</v>
      </c>
      <c r="E306" s="101">
        <f t="shared" si="57"/>
        <v>0</v>
      </c>
      <c r="F306" s="94">
        <f t="shared" si="58"/>
        <v>0</v>
      </c>
      <c r="G306" s="94">
        <f t="shared" si="59"/>
        <v>0</v>
      </c>
      <c r="H306" s="94">
        <f t="shared" si="60"/>
        <v>0</v>
      </c>
      <c r="I306" s="94">
        <f t="shared" si="61"/>
        <v>0</v>
      </c>
      <c r="J306" s="94">
        <f t="shared" si="62"/>
        <v>0</v>
      </c>
      <c r="K306" s="94">
        <f t="shared" ca="1" si="63"/>
        <v>-0.18349442876063507</v>
      </c>
      <c r="L306" s="94">
        <f t="shared" ca="1" si="64"/>
        <v>3.3670205386191782E-2</v>
      </c>
      <c r="M306" s="94">
        <f t="shared" ca="1" si="65"/>
        <v>10804842057945.723</v>
      </c>
      <c r="N306" s="94">
        <f t="shared" ca="1" si="66"/>
        <v>28059053705.118679</v>
      </c>
      <c r="O306" s="94">
        <f t="shared" ca="1" si="67"/>
        <v>124174468801.8979</v>
      </c>
      <c r="P306" s="10">
        <f t="shared" ca="1" si="68"/>
        <v>0.18349442876063507</v>
      </c>
    </row>
    <row r="307" spans="4:16" x14ac:dyDescent="0.2">
      <c r="D307" s="101">
        <f t="shared" si="56"/>
        <v>0</v>
      </c>
      <c r="E307" s="101">
        <f t="shared" si="57"/>
        <v>0</v>
      </c>
      <c r="F307" s="94">
        <f t="shared" si="58"/>
        <v>0</v>
      </c>
      <c r="G307" s="94">
        <f t="shared" si="59"/>
        <v>0</v>
      </c>
      <c r="H307" s="94">
        <f t="shared" si="60"/>
        <v>0</v>
      </c>
      <c r="I307" s="94">
        <f t="shared" si="61"/>
        <v>0</v>
      </c>
      <c r="J307" s="94">
        <f t="shared" si="62"/>
        <v>0</v>
      </c>
      <c r="K307" s="94">
        <f t="shared" ca="1" si="63"/>
        <v>-0.18349442876063507</v>
      </c>
      <c r="L307" s="94">
        <f t="shared" ca="1" si="64"/>
        <v>3.3670205386191782E-2</v>
      </c>
      <c r="M307" s="94">
        <f t="shared" ca="1" si="65"/>
        <v>10804842057945.723</v>
      </c>
      <c r="N307" s="94">
        <f t="shared" ca="1" si="66"/>
        <v>28059053705.118679</v>
      </c>
      <c r="O307" s="94">
        <f t="shared" ca="1" si="67"/>
        <v>124174468801.8979</v>
      </c>
      <c r="P307" s="10">
        <f t="shared" ca="1" si="68"/>
        <v>0.18349442876063507</v>
      </c>
    </row>
    <row r="308" spans="4:16" x14ac:dyDescent="0.2">
      <c r="D308" s="101">
        <f t="shared" si="56"/>
        <v>0</v>
      </c>
      <c r="E308" s="101">
        <f t="shared" si="57"/>
        <v>0</v>
      </c>
      <c r="F308" s="94">
        <f t="shared" si="58"/>
        <v>0</v>
      </c>
      <c r="G308" s="94">
        <f t="shared" si="59"/>
        <v>0</v>
      </c>
      <c r="H308" s="94">
        <f t="shared" si="60"/>
        <v>0</v>
      </c>
      <c r="I308" s="94">
        <f t="shared" si="61"/>
        <v>0</v>
      </c>
      <c r="J308" s="94">
        <f t="shared" si="62"/>
        <v>0</v>
      </c>
      <c r="K308" s="94">
        <f t="shared" ca="1" si="63"/>
        <v>-0.18349442876063507</v>
      </c>
      <c r="L308" s="94">
        <f t="shared" ca="1" si="64"/>
        <v>3.3670205386191782E-2</v>
      </c>
      <c r="M308" s="94">
        <f t="shared" ca="1" si="65"/>
        <v>10804842057945.723</v>
      </c>
      <c r="N308" s="94">
        <f t="shared" ca="1" si="66"/>
        <v>28059053705.118679</v>
      </c>
      <c r="O308" s="94">
        <f t="shared" ca="1" si="67"/>
        <v>124174468801.8979</v>
      </c>
      <c r="P308" s="10">
        <f t="shared" ca="1" si="68"/>
        <v>0.18349442876063507</v>
      </c>
    </row>
    <row r="309" spans="4:16" x14ac:dyDescent="0.2">
      <c r="D309" s="101">
        <f t="shared" si="56"/>
        <v>0</v>
      </c>
      <c r="E309" s="101">
        <f t="shared" si="57"/>
        <v>0</v>
      </c>
      <c r="F309" s="94">
        <f t="shared" si="58"/>
        <v>0</v>
      </c>
      <c r="G309" s="94">
        <f t="shared" si="59"/>
        <v>0</v>
      </c>
      <c r="H309" s="94">
        <f t="shared" si="60"/>
        <v>0</v>
      </c>
      <c r="I309" s="94">
        <f t="shared" si="61"/>
        <v>0</v>
      </c>
      <c r="J309" s="94">
        <f t="shared" si="62"/>
        <v>0</v>
      </c>
      <c r="K309" s="94">
        <f t="shared" ca="1" si="63"/>
        <v>-0.18349442876063507</v>
      </c>
      <c r="L309" s="94">
        <f t="shared" ca="1" si="64"/>
        <v>3.3670205386191782E-2</v>
      </c>
      <c r="M309" s="94">
        <f t="shared" ca="1" si="65"/>
        <v>10804842057945.723</v>
      </c>
      <c r="N309" s="94">
        <f t="shared" ca="1" si="66"/>
        <v>28059053705.118679</v>
      </c>
      <c r="O309" s="94">
        <f t="shared" ca="1" si="67"/>
        <v>124174468801.8979</v>
      </c>
      <c r="P309" s="10">
        <f t="shared" ca="1" si="68"/>
        <v>0.18349442876063507</v>
      </c>
    </row>
    <row r="310" spans="4:16" x14ac:dyDescent="0.2">
      <c r="D310" s="101">
        <f t="shared" si="56"/>
        <v>0</v>
      </c>
      <c r="E310" s="101">
        <f t="shared" si="57"/>
        <v>0</v>
      </c>
      <c r="F310" s="94">
        <f t="shared" si="58"/>
        <v>0</v>
      </c>
      <c r="G310" s="94">
        <f t="shared" si="59"/>
        <v>0</v>
      </c>
      <c r="H310" s="94">
        <f t="shared" si="60"/>
        <v>0</v>
      </c>
      <c r="I310" s="94">
        <f t="shared" si="61"/>
        <v>0</v>
      </c>
      <c r="J310" s="94">
        <f t="shared" si="62"/>
        <v>0</v>
      </c>
      <c r="K310" s="94">
        <f t="shared" ca="1" si="63"/>
        <v>-0.18349442876063507</v>
      </c>
      <c r="L310" s="94">
        <f t="shared" ca="1" si="64"/>
        <v>3.3670205386191782E-2</v>
      </c>
      <c r="M310" s="94">
        <f t="shared" ca="1" si="65"/>
        <v>10804842057945.723</v>
      </c>
      <c r="N310" s="94">
        <f t="shared" ca="1" si="66"/>
        <v>28059053705.118679</v>
      </c>
      <c r="O310" s="94">
        <f t="shared" ca="1" si="67"/>
        <v>124174468801.8979</v>
      </c>
      <c r="P310" s="10">
        <f t="shared" ca="1" si="68"/>
        <v>0.18349442876063507</v>
      </c>
    </row>
    <row r="311" spans="4:16" x14ac:dyDescent="0.2">
      <c r="D311" s="101">
        <f t="shared" si="56"/>
        <v>0</v>
      </c>
      <c r="E311" s="101">
        <f t="shared" si="57"/>
        <v>0</v>
      </c>
      <c r="F311" s="94">
        <f t="shared" si="58"/>
        <v>0</v>
      </c>
      <c r="G311" s="94">
        <f t="shared" si="59"/>
        <v>0</v>
      </c>
      <c r="H311" s="94">
        <f t="shared" si="60"/>
        <v>0</v>
      </c>
      <c r="I311" s="94">
        <f t="shared" si="61"/>
        <v>0</v>
      </c>
      <c r="J311" s="94">
        <f t="shared" si="62"/>
        <v>0</v>
      </c>
      <c r="K311" s="94">
        <f t="shared" ca="1" si="63"/>
        <v>-0.18349442876063507</v>
      </c>
      <c r="L311" s="94">
        <f t="shared" ca="1" si="64"/>
        <v>3.3670205386191782E-2</v>
      </c>
      <c r="M311" s="94">
        <f t="shared" ca="1" si="65"/>
        <v>10804842057945.723</v>
      </c>
      <c r="N311" s="94">
        <f t="shared" ca="1" si="66"/>
        <v>28059053705.118679</v>
      </c>
      <c r="O311" s="94">
        <f t="shared" ca="1" si="67"/>
        <v>124174468801.8979</v>
      </c>
      <c r="P311" s="10">
        <f t="shared" ca="1" si="68"/>
        <v>0.18349442876063507</v>
      </c>
    </row>
    <row r="312" spans="4:16" x14ac:dyDescent="0.2">
      <c r="D312" s="101">
        <f t="shared" si="56"/>
        <v>0</v>
      </c>
      <c r="E312" s="101">
        <f t="shared" si="57"/>
        <v>0</v>
      </c>
      <c r="F312" s="94">
        <f t="shared" si="58"/>
        <v>0</v>
      </c>
      <c r="G312" s="94">
        <f t="shared" si="59"/>
        <v>0</v>
      </c>
      <c r="H312" s="94">
        <f t="shared" si="60"/>
        <v>0</v>
      </c>
      <c r="I312" s="94">
        <f t="shared" si="61"/>
        <v>0</v>
      </c>
      <c r="J312" s="94">
        <f t="shared" si="62"/>
        <v>0</v>
      </c>
      <c r="K312" s="94">
        <f t="shared" ca="1" si="63"/>
        <v>-0.18349442876063507</v>
      </c>
      <c r="L312" s="94">
        <f t="shared" ca="1" si="64"/>
        <v>3.3670205386191782E-2</v>
      </c>
      <c r="M312" s="94">
        <f t="shared" ca="1" si="65"/>
        <v>10804842057945.723</v>
      </c>
      <c r="N312" s="94">
        <f t="shared" ca="1" si="66"/>
        <v>28059053705.118679</v>
      </c>
      <c r="O312" s="94">
        <f t="shared" ca="1" si="67"/>
        <v>124174468801.8979</v>
      </c>
      <c r="P312" s="10">
        <f t="shared" ca="1" si="68"/>
        <v>0.18349442876063507</v>
      </c>
    </row>
    <row r="313" spans="4:16" x14ac:dyDescent="0.2">
      <c r="D313" s="101">
        <f t="shared" si="56"/>
        <v>0</v>
      </c>
      <c r="E313" s="101">
        <f t="shared" si="57"/>
        <v>0</v>
      </c>
      <c r="F313" s="94">
        <f t="shared" si="58"/>
        <v>0</v>
      </c>
      <c r="G313" s="94">
        <f t="shared" si="59"/>
        <v>0</v>
      </c>
      <c r="H313" s="94">
        <f t="shared" si="60"/>
        <v>0</v>
      </c>
      <c r="I313" s="94">
        <f t="shared" si="61"/>
        <v>0</v>
      </c>
      <c r="J313" s="94">
        <f t="shared" si="62"/>
        <v>0</v>
      </c>
      <c r="K313" s="94">
        <f t="shared" ca="1" si="63"/>
        <v>-0.18349442876063507</v>
      </c>
      <c r="L313" s="94">
        <f t="shared" ca="1" si="64"/>
        <v>3.3670205386191782E-2</v>
      </c>
      <c r="M313" s="94">
        <f t="shared" ca="1" si="65"/>
        <v>10804842057945.723</v>
      </c>
      <c r="N313" s="94">
        <f t="shared" ca="1" si="66"/>
        <v>28059053705.118679</v>
      </c>
      <c r="O313" s="94">
        <f t="shared" ca="1" si="67"/>
        <v>124174468801.8979</v>
      </c>
      <c r="P313" s="10">
        <f t="shared" ca="1" si="68"/>
        <v>0.18349442876063507</v>
      </c>
    </row>
    <row r="314" spans="4:16" x14ac:dyDescent="0.2">
      <c r="D314" s="101">
        <f t="shared" si="56"/>
        <v>0</v>
      </c>
      <c r="E314" s="101">
        <f t="shared" si="57"/>
        <v>0</v>
      </c>
      <c r="F314" s="94">
        <f t="shared" si="58"/>
        <v>0</v>
      </c>
      <c r="G314" s="94">
        <f t="shared" si="59"/>
        <v>0</v>
      </c>
      <c r="H314" s="94">
        <f t="shared" si="60"/>
        <v>0</v>
      </c>
      <c r="I314" s="94">
        <f t="shared" si="61"/>
        <v>0</v>
      </c>
      <c r="J314" s="94">
        <f t="shared" si="62"/>
        <v>0</v>
      </c>
      <c r="K314" s="94">
        <f t="shared" ca="1" si="63"/>
        <v>-0.18349442876063507</v>
      </c>
      <c r="L314" s="94">
        <f t="shared" ca="1" si="64"/>
        <v>3.3670205386191782E-2</v>
      </c>
      <c r="M314" s="94">
        <f t="shared" ca="1" si="65"/>
        <v>10804842057945.723</v>
      </c>
      <c r="N314" s="94">
        <f t="shared" ca="1" si="66"/>
        <v>28059053705.118679</v>
      </c>
      <c r="O314" s="94">
        <f t="shared" ca="1" si="67"/>
        <v>124174468801.8979</v>
      </c>
      <c r="P314" s="10">
        <f t="shared" ca="1" si="68"/>
        <v>0.18349442876063507</v>
      </c>
    </row>
    <row r="315" spans="4:16" x14ac:dyDescent="0.2">
      <c r="D315" s="101">
        <f t="shared" si="56"/>
        <v>0</v>
      </c>
      <c r="E315" s="101">
        <f t="shared" si="57"/>
        <v>0</v>
      </c>
      <c r="F315" s="94">
        <f t="shared" si="58"/>
        <v>0</v>
      </c>
      <c r="G315" s="94">
        <f t="shared" si="59"/>
        <v>0</v>
      </c>
      <c r="H315" s="94">
        <f t="shared" si="60"/>
        <v>0</v>
      </c>
      <c r="I315" s="94">
        <f t="shared" si="61"/>
        <v>0</v>
      </c>
      <c r="J315" s="94">
        <f t="shared" si="62"/>
        <v>0</v>
      </c>
      <c r="K315" s="94">
        <f t="shared" ca="1" si="63"/>
        <v>-0.18349442876063507</v>
      </c>
      <c r="L315" s="94">
        <f t="shared" ca="1" si="64"/>
        <v>3.3670205386191782E-2</v>
      </c>
      <c r="M315" s="94">
        <f t="shared" ca="1" si="65"/>
        <v>10804842057945.723</v>
      </c>
      <c r="N315" s="94">
        <f t="shared" ca="1" si="66"/>
        <v>28059053705.118679</v>
      </c>
      <c r="O315" s="94">
        <f t="shared" ca="1" si="67"/>
        <v>124174468801.8979</v>
      </c>
      <c r="P315" s="10">
        <f t="shared" ca="1" si="68"/>
        <v>0.18349442876063507</v>
      </c>
    </row>
    <row r="316" spans="4:16" x14ac:dyDescent="0.2">
      <c r="D316" s="101">
        <f t="shared" si="56"/>
        <v>0</v>
      </c>
      <c r="E316" s="101">
        <f t="shared" si="57"/>
        <v>0</v>
      </c>
      <c r="F316" s="94">
        <f t="shared" si="58"/>
        <v>0</v>
      </c>
      <c r="G316" s="94">
        <f t="shared" si="59"/>
        <v>0</v>
      </c>
      <c r="H316" s="94">
        <f t="shared" si="60"/>
        <v>0</v>
      </c>
      <c r="I316" s="94">
        <f t="shared" si="61"/>
        <v>0</v>
      </c>
      <c r="J316" s="94">
        <f t="shared" si="62"/>
        <v>0</v>
      </c>
      <c r="K316" s="94">
        <f t="shared" ca="1" si="63"/>
        <v>-0.18349442876063507</v>
      </c>
      <c r="L316" s="94">
        <f t="shared" ca="1" si="64"/>
        <v>3.3670205386191782E-2</v>
      </c>
      <c r="M316" s="94">
        <f t="shared" ca="1" si="65"/>
        <v>10804842057945.723</v>
      </c>
      <c r="N316" s="94">
        <f t="shared" ca="1" si="66"/>
        <v>28059053705.118679</v>
      </c>
      <c r="O316" s="94">
        <f t="shared" ca="1" si="67"/>
        <v>124174468801.8979</v>
      </c>
      <c r="P316" s="10">
        <f t="shared" ca="1" si="68"/>
        <v>0.18349442876063507</v>
      </c>
    </row>
    <row r="317" spans="4:16" x14ac:dyDescent="0.2">
      <c r="D317" s="101">
        <f t="shared" si="56"/>
        <v>0</v>
      </c>
      <c r="E317" s="101">
        <f t="shared" si="57"/>
        <v>0</v>
      </c>
      <c r="F317" s="94">
        <f t="shared" si="58"/>
        <v>0</v>
      </c>
      <c r="G317" s="94">
        <f t="shared" si="59"/>
        <v>0</v>
      </c>
      <c r="H317" s="94">
        <f t="shared" si="60"/>
        <v>0</v>
      </c>
      <c r="I317" s="94">
        <f t="shared" si="61"/>
        <v>0</v>
      </c>
      <c r="J317" s="94">
        <f t="shared" si="62"/>
        <v>0</v>
      </c>
      <c r="K317" s="94">
        <f t="shared" ca="1" si="63"/>
        <v>-0.18349442876063507</v>
      </c>
      <c r="L317" s="94">
        <f t="shared" ca="1" si="64"/>
        <v>3.3670205386191782E-2</v>
      </c>
      <c r="M317" s="94">
        <f t="shared" ca="1" si="65"/>
        <v>10804842057945.723</v>
      </c>
      <c r="N317" s="94">
        <f t="shared" ca="1" si="66"/>
        <v>28059053705.118679</v>
      </c>
      <c r="O317" s="94">
        <f t="shared" ca="1" si="67"/>
        <v>124174468801.8979</v>
      </c>
      <c r="P317" s="10">
        <f t="shared" ca="1" si="68"/>
        <v>0.18349442876063507</v>
      </c>
    </row>
    <row r="318" spans="4:16" x14ac:dyDescent="0.2">
      <c r="D318" s="101">
        <f t="shared" si="56"/>
        <v>0</v>
      </c>
      <c r="E318" s="101">
        <f t="shared" si="57"/>
        <v>0</v>
      </c>
      <c r="F318" s="94">
        <f t="shared" si="58"/>
        <v>0</v>
      </c>
      <c r="G318" s="94">
        <f t="shared" si="59"/>
        <v>0</v>
      </c>
      <c r="H318" s="94">
        <f t="shared" si="60"/>
        <v>0</v>
      </c>
      <c r="I318" s="94">
        <f t="shared" si="61"/>
        <v>0</v>
      </c>
      <c r="J318" s="94">
        <f t="shared" si="62"/>
        <v>0</v>
      </c>
      <c r="K318" s="94">
        <f t="shared" ca="1" si="63"/>
        <v>-0.18349442876063507</v>
      </c>
      <c r="L318" s="94">
        <f t="shared" ca="1" si="64"/>
        <v>3.3670205386191782E-2</v>
      </c>
      <c r="M318" s="94">
        <f t="shared" ca="1" si="65"/>
        <v>10804842057945.723</v>
      </c>
      <c r="N318" s="94">
        <f t="shared" ca="1" si="66"/>
        <v>28059053705.118679</v>
      </c>
      <c r="O318" s="94">
        <f t="shared" ca="1" si="67"/>
        <v>124174468801.8979</v>
      </c>
      <c r="P318" s="10">
        <f t="shared" ca="1" si="68"/>
        <v>0.18349442876063507</v>
      </c>
    </row>
    <row r="319" spans="4:16" x14ac:dyDescent="0.2">
      <c r="D319" s="101">
        <f t="shared" si="56"/>
        <v>0</v>
      </c>
      <c r="E319" s="101">
        <f t="shared" si="57"/>
        <v>0</v>
      </c>
      <c r="F319" s="94">
        <f t="shared" si="58"/>
        <v>0</v>
      </c>
      <c r="G319" s="94">
        <f t="shared" si="59"/>
        <v>0</v>
      </c>
      <c r="H319" s="94">
        <f t="shared" si="60"/>
        <v>0</v>
      </c>
      <c r="I319" s="94">
        <f t="shared" si="61"/>
        <v>0</v>
      </c>
      <c r="J319" s="94">
        <f t="shared" si="62"/>
        <v>0</v>
      </c>
      <c r="K319" s="94">
        <f t="shared" ca="1" si="63"/>
        <v>-0.18349442876063507</v>
      </c>
      <c r="L319" s="94">
        <f t="shared" ca="1" si="64"/>
        <v>3.3670205386191782E-2</v>
      </c>
      <c r="M319" s="94">
        <f t="shared" ca="1" si="65"/>
        <v>10804842057945.723</v>
      </c>
      <c r="N319" s="94">
        <f t="shared" ca="1" si="66"/>
        <v>28059053705.118679</v>
      </c>
      <c r="O319" s="94">
        <f t="shared" ca="1" si="67"/>
        <v>124174468801.8979</v>
      </c>
      <c r="P319" s="10">
        <f t="shared" ca="1" si="68"/>
        <v>0.18349442876063507</v>
      </c>
    </row>
    <row r="320" spans="4:16" x14ac:dyDescent="0.2">
      <c r="D320" s="101">
        <f t="shared" si="56"/>
        <v>0</v>
      </c>
      <c r="E320" s="101">
        <f t="shared" si="57"/>
        <v>0</v>
      </c>
      <c r="F320" s="94">
        <f t="shared" si="58"/>
        <v>0</v>
      </c>
      <c r="G320" s="94">
        <f t="shared" si="59"/>
        <v>0</v>
      </c>
      <c r="H320" s="94">
        <f t="shared" si="60"/>
        <v>0</v>
      </c>
      <c r="I320" s="94">
        <f t="shared" si="61"/>
        <v>0</v>
      </c>
      <c r="J320" s="94">
        <f t="shared" si="62"/>
        <v>0</v>
      </c>
      <c r="K320" s="94">
        <f t="shared" ca="1" si="63"/>
        <v>-0.18349442876063507</v>
      </c>
      <c r="L320" s="94">
        <f t="shared" ca="1" si="64"/>
        <v>3.3670205386191782E-2</v>
      </c>
      <c r="M320" s="94">
        <f t="shared" ca="1" si="65"/>
        <v>10804842057945.723</v>
      </c>
      <c r="N320" s="94">
        <f t="shared" ca="1" si="66"/>
        <v>28059053705.118679</v>
      </c>
      <c r="O320" s="94">
        <f t="shared" ca="1" si="67"/>
        <v>124174468801.8979</v>
      </c>
      <c r="P320" s="10">
        <f t="shared" ca="1" si="68"/>
        <v>0.18349442876063507</v>
      </c>
    </row>
    <row r="321" spans="4:16" x14ac:dyDescent="0.2">
      <c r="D321" s="101">
        <f t="shared" si="56"/>
        <v>0</v>
      </c>
      <c r="E321" s="101">
        <f t="shared" si="57"/>
        <v>0</v>
      </c>
      <c r="F321" s="94">
        <f t="shared" si="58"/>
        <v>0</v>
      </c>
      <c r="G321" s="94">
        <f t="shared" si="59"/>
        <v>0</v>
      </c>
      <c r="H321" s="94">
        <f t="shared" si="60"/>
        <v>0</v>
      </c>
      <c r="I321" s="94">
        <f t="shared" si="61"/>
        <v>0</v>
      </c>
      <c r="J321" s="94">
        <f t="shared" si="62"/>
        <v>0</v>
      </c>
      <c r="K321" s="94">
        <f t="shared" ca="1" si="63"/>
        <v>-0.18349442876063507</v>
      </c>
      <c r="L321" s="94">
        <f t="shared" ca="1" si="64"/>
        <v>3.3670205386191782E-2</v>
      </c>
      <c r="M321" s="94">
        <f t="shared" ca="1" si="65"/>
        <v>10804842057945.723</v>
      </c>
      <c r="N321" s="94">
        <f t="shared" ca="1" si="66"/>
        <v>28059053705.118679</v>
      </c>
      <c r="O321" s="94">
        <f t="shared" ca="1" si="67"/>
        <v>124174468801.8979</v>
      </c>
      <c r="P321" s="10">
        <f t="shared" ca="1" si="68"/>
        <v>0.18349442876063507</v>
      </c>
    </row>
    <row r="322" spans="4:16" x14ac:dyDescent="0.2">
      <c r="D322" s="101">
        <f t="shared" si="56"/>
        <v>0</v>
      </c>
      <c r="E322" s="101">
        <f t="shared" si="57"/>
        <v>0</v>
      </c>
      <c r="F322" s="94">
        <f t="shared" si="58"/>
        <v>0</v>
      </c>
      <c r="G322" s="94">
        <f t="shared" si="59"/>
        <v>0</v>
      </c>
      <c r="H322" s="94">
        <f t="shared" si="60"/>
        <v>0</v>
      </c>
      <c r="I322" s="94">
        <f t="shared" si="61"/>
        <v>0</v>
      </c>
      <c r="J322" s="94">
        <f t="shared" si="62"/>
        <v>0</v>
      </c>
      <c r="K322" s="94">
        <f t="shared" ca="1" si="63"/>
        <v>-0.18349442876063507</v>
      </c>
      <c r="L322" s="94">
        <f t="shared" ca="1" si="64"/>
        <v>3.3670205386191782E-2</v>
      </c>
      <c r="M322" s="94">
        <f t="shared" ca="1" si="65"/>
        <v>10804842057945.723</v>
      </c>
      <c r="N322" s="94">
        <f t="shared" ca="1" si="66"/>
        <v>28059053705.118679</v>
      </c>
      <c r="O322" s="94">
        <f t="shared" ca="1" si="67"/>
        <v>124174468801.8979</v>
      </c>
      <c r="P322" s="10">
        <f t="shared" ca="1" si="68"/>
        <v>0.18349442876063507</v>
      </c>
    </row>
    <row r="323" spans="4:16" x14ac:dyDescent="0.2">
      <c r="D323" s="101">
        <f t="shared" si="56"/>
        <v>0</v>
      </c>
      <c r="E323" s="101">
        <f t="shared" si="57"/>
        <v>0</v>
      </c>
      <c r="F323" s="94">
        <f t="shared" si="58"/>
        <v>0</v>
      </c>
      <c r="G323" s="94">
        <f t="shared" si="59"/>
        <v>0</v>
      </c>
      <c r="H323" s="94">
        <f t="shared" si="60"/>
        <v>0</v>
      </c>
      <c r="I323" s="94">
        <f t="shared" si="61"/>
        <v>0</v>
      </c>
      <c r="J323" s="94">
        <f t="shared" si="62"/>
        <v>0</v>
      </c>
      <c r="K323" s="94">
        <f t="shared" ca="1" si="63"/>
        <v>-0.18349442876063507</v>
      </c>
      <c r="L323" s="94">
        <f t="shared" ca="1" si="64"/>
        <v>3.3670205386191782E-2</v>
      </c>
      <c r="M323" s="94">
        <f t="shared" ca="1" si="65"/>
        <v>10804842057945.723</v>
      </c>
      <c r="N323" s="94">
        <f t="shared" ca="1" si="66"/>
        <v>28059053705.118679</v>
      </c>
      <c r="O323" s="94">
        <f t="shared" ca="1" si="67"/>
        <v>124174468801.8979</v>
      </c>
      <c r="P323" s="10">
        <f t="shared" ca="1" si="68"/>
        <v>0.18349442876063507</v>
      </c>
    </row>
    <row r="324" spans="4:16" x14ac:dyDescent="0.2">
      <c r="D324" s="101">
        <f t="shared" si="56"/>
        <v>0</v>
      </c>
      <c r="E324" s="101">
        <f t="shared" si="57"/>
        <v>0</v>
      </c>
      <c r="F324" s="94">
        <f t="shared" si="58"/>
        <v>0</v>
      </c>
      <c r="G324" s="94">
        <f t="shared" si="59"/>
        <v>0</v>
      </c>
      <c r="H324" s="94">
        <f t="shared" si="60"/>
        <v>0</v>
      </c>
      <c r="I324" s="94">
        <f t="shared" si="61"/>
        <v>0</v>
      </c>
      <c r="J324" s="94">
        <f t="shared" si="62"/>
        <v>0</v>
      </c>
      <c r="K324" s="94">
        <f t="shared" ca="1" si="63"/>
        <v>-0.18349442876063507</v>
      </c>
      <c r="L324" s="94">
        <f t="shared" ca="1" si="64"/>
        <v>3.3670205386191782E-2</v>
      </c>
      <c r="M324" s="94">
        <f t="shared" ca="1" si="65"/>
        <v>10804842057945.723</v>
      </c>
      <c r="N324" s="94">
        <f t="shared" ca="1" si="66"/>
        <v>28059053705.118679</v>
      </c>
      <c r="O324" s="94">
        <f t="shared" ca="1" si="67"/>
        <v>124174468801.8979</v>
      </c>
      <c r="P324" s="10">
        <f t="shared" ca="1" si="68"/>
        <v>0.18349442876063507</v>
      </c>
    </row>
    <row r="325" spans="4:16" x14ac:dyDescent="0.2">
      <c r="D325" s="101">
        <f t="shared" si="56"/>
        <v>0</v>
      </c>
      <c r="E325" s="101">
        <f t="shared" si="57"/>
        <v>0</v>
      </c>
      <c r="F325" s="94">
        <f t="shared" si="58"/>
        <v>0</v>
      </c>
      <c r="G325" s="94">
        <f t="shared" si="59"/>
        <v>0</v>
      </c>
      <c r="H325" s="94">
        <f t="shared" si="60"/>
        <v>0</v>
      </c>
      <c r="I325" s="94">
        <f t="shared" si="61"/>
        <v>0</v>
      </c>
      <c r="J325" s="94">
        <f t="shared" si="62"/>
        <v>0</v>
      </c>
      <c r="K325" s="94">
        <f t="shared" ca="1" si="63"/>
        <v>-0.18349442876063507</v>
      </c>
      <c r="L325" s="94">
        <f t="shared" ca="1" si="64"/>
        <v>3.3670205386191782E-2</v>
      </c>
      <c r="M325" s="94">
        <f t="shared" ca="1" si="65"/>
        <v>10804842057945.723</v>
      </c>
      <c r="N325" s="94">
        <f t="shared" ca="1" si="66"/>
        <v>28059053705.118679</v>
      </c>
      <c r="O325" s="94">
        <f t="shared" ca="1" si="67"/>
        <v>124174468801.8979</v>
      </c>
      <c r="P325" s="10">
        <f t="shared" ca="1" si="68"/>
        <v>0.18349442876063507</v>
      </c>
    </row>
    <row r="326" spans="4:16" x14ac:dyDescent="0.2">
      <c r="D326" s="101">
        <f t="shared" si="56"/>
        <v>0</v>
      </c>
      <c r="E326" s="101">
        <f t="shared" si="57"/>
        <v>0</v>
      </c>
      <c r="F326" s="94">
        <f t="shared" si="58"/>
        <v>0</v>
      </c>
      <c r="G326" s="94">
        <f t="shared" si="59"/>
        <v>0</v>
      </c>
      <c r="H326" s="94">
        <f t="shared" si="60"/>
        <v>0</v>
      </c>
      <c r="I326" s="94">
        <f t="shared" si="61"/>
        <v>0</v>
      </c>
      <c r="J326" s="94">
        <f t="shared" si="62"/>
        <v>0</v>
      </c>
      <c r="K326" s="94">
        <f t="shared" ca="1" si="63"/>
        <v>-0.18349442876063507</v>
      </c>
      <c r="L326" s="94">
        <f t="shared" ca="1" si="64"/>
        <v>3.3670205386191782E-2</v>
      </c>
      <c r="M326" s="94">
        <f t="shared" ca="1" si="65"/>
        <v>10804842057945.723</v>
      </c>
      <c r="N326" s="94">
        <f t="shared" ca="1" si="66"/>
        <v>28059053705.118679</v>
      </c>
      <c r="O326" s="94">
        <f t="shared" ca="1" si="67"/>
        <v>124174468801.8979</v>
      </c>
      <c r="P326" s="10">
        <f t="shared" ca="1" si="68"/>
        <v>0.18349442876063507</v>
      </c>
    </row>
    <row r="327" spans="4:16" x14ac:dyDescent="0.2">
      <c r="D327" s="101">
        <f t="shared" si="56"/>
        <v>0</v>
      </c>
      <c r="E327" s="101">
        <f t="shared" si="57"/>
        <v>0</v>
      </c>
      <c r="F327" s="94">
        <f t="shared" si="58"/>
        <v>0</v>
      </c>
      <c r="G327" s="94">
        <f t="shared" si="59"/>
        <v>0</v>
      </c>
      <c r="H327" s="94">
        <f t="shared" si="60"/>
        <v>0</v>
      </c>
      <c r="I327" s="94">
        <f t="shared" si="61"/>
        <v>0</v>
      </c>
      <c r="J327" s="94">
        <f t="shared" si="62"/>
        <v>0</v>
      </c>
      <c r="K327" s="94">
        <f t="shared" ca="1" si="63"/>
        <v>-0.18349442876063507</v>
      </c>
      <c r="L327" s="94">
        <f t="shared" ca="1" si="64"/>
        <v>3.3670205386191782E-2</v>
      </c>
      <c r="M327" s="94">
        <f t="shared" ca="1" si="65"/>
        <v>10804842057945.723</v>
      </c>
      <c r="N327" s="94">
        <f t="shared" ca="1" si="66"/>
        <v>28059053705.118679</v>
      </c>
      <c r="O327" s="94">
        <f t="shared" ca="1" si="67"/>
        <v>124174468801.8979</v>
      </c>
      <c r="P327" s="10">
        <f t="shared" ca="1" si="68"/>
        <v>0.18349442876063507</v>
      </c>
    </row>
    <row r="328" spans="4:16" x14ac:dyDescent="0.2">
      <c r="D328" s="101">
        <f t="shared" si="56"/>
        <v>0</v>
      </c>
      <c r="E328" s="101">
        <f t="shared" si="57"/>
        <v>0</v>
      </c>
      <c r="F328" s="94">
        <f t="shared" si="58"/>
        <v>0</v>
      </c>
      <c r="G328" s="94">
        <f t="shared" si="59"/>
        <v>0</v>
      </c>
      <c r="H328" s="94">
        <f t="shared" si="60"/>
        <v>0</v>
      </c>
      <c r="I328" s="94">
        <f t="shared" si="61"/>
        <v>0</v>
      </c>
      <c r="J328" s="94">
        <f t="shared" si="62"/>
        <v>0</v>
      </c>
      <c r="K328" s="94">
        <f t="shared" ca="1" si="63"/>
        <v>-0.18349442876063507</v>
      </c>
      <c r="L328" s="94">
        <f t="shared" ca="1" si="64"/>
        <v>3.3670205386191782E-2</v>
      </c>
      <c r="M328" s="94">
        <f t="shared" ca="1" si="65"/>
        <v>10804842057945.723</v>
      </c>
      <c r="N328" s="94">
        <f t="shared" ca="1" si="66"/>
        <v>28059053705.118679</v>
      </c>
      <c r="O328" s="94">
        <f t="shared" ca="1" si="67"/>
        <v>124174468801.8979</v>
      </c>
      <c r="P328" s="10">
        <f t="shared" ca="1" si="68"/>
        <v>0.18349442876063507</v>
      </c>
    </row>
    <row r="329" spans="4:16" x14ac:dyDescent="0.2">
      <c r="D329" s="101">
        <f t="shared" si="56"/>
        <v>0</v>
      </c>
      <c r="E329" s="101">
        <f t="shared" si="57"/>
        <v>0</v>
      </c>
      <c r="F329" s="94">
        <f t="shared" si="58"/>
        <v>0</v>
      </c>
      <c r="G329" s="94">
        <f t="shared" si="59"/>
        <v>0</v>
      </c>
      <c r="H329" s="94">
        <f t="shared" si="60"/>
        <v>0</v>
      </c>
      <c r="I329" s="94">
        <f t="shared" si="61"/>
        <v>0</v>
      </c>
      <c r="J329" s="94">
        <f t="shared" si="62"/>
        <v>0</v>
      </c>
      <c r="K329" s="94">
        <f t="shared" ca="1" si="63"/>
        <v>-0.18349442876063507</v>
      </c>
      <c r="L329" s="94">
        <f t="shared" ca="1" si="64"/>
        <v>3.3670205386191782E-2</v>
      </c>
      <c r="M329" s="94">
        <f t="shared" ca="1" si="65"/>
        <v>10804842057945.723</v>
      </c>
      <c r="N329" s="94">
        <f t="shared" ca="1" si="66"/>
        <v>28059053705.118679</v>
      </c>
      <c r="O329" s="94">
        <f t="shared" ca="1" si="67"/>
        <v>124174468801.8979</v>
      </c>
      <c r="P329" s="10">
        <f t="shared" ca="1" si="68"/>
        <v>0.18349442876063507</v>
      </c>
    </row>
    <row r="330" spans="4:16" x14ac:dyDescent="0.2">
      <c r="D330" s="101">
        <f t="shared" si="56"/>
        <v>0</v>
      </c>
      <c r="E330" s="101">
        <f t="shared" si="57"/>
        <v>0</v>
      </c>
      <c r="F330" s="94">
        <f t="shared" si="58"/>
        <v>0</v>
      </c>
      <c r="G330" s="94">
        <f t="shared" si="59"/>
        <v>0</v>
      </c>
      <c r="H330" s="94">
        <f t="shared" si="60"/>
        <v>0</v>
      </c>
      <c r="I330" s="94">
        <f t="shared" si="61"/>
        <v>0</v>
      </c>
      <c r="J330" s="94">
        <f t="shared" si="62"/>
        <v>0</v>
      </c>
      <c r="K330" s="94">
        <f t="shared" ca="1" si="63"/>
        <v>-0.18349442876063507</v>
      </c>
      <c r="L330" s="94">
        <f t="shared" ca="1" si="64"/>
        <v>3.3670205386191782E-2</v>
      </c>
      <c r="M330" s="94">
        <f t="shared" ca="1" si="65"/>
        <v>10804842057945.723</v>
      </c>
      <c r="N330" s="94">
        <f t="shared" ca="1" si="66"/>
        <v>28059053705.118679</v>
      </c>
      <c r="O330" s="94">
        <f t="shared" ca="1" si="67"/>
        <v>124174468801.8979</v>
      </c>
      <c r="P330" s="10">
        <f t="shared" ca="1" si="68"/>
        <v>0.18349442876063507</v>
      </c>
    </row>
    <row r="331" spans="4:16" x14ac:dyDescent="0.2">
      <c r="D331" s="101">
        <f t="shared" si="56"/>
        <v>0</v>
      </c>
      <c r="E331" s="101">
        <f t="shared" si="57"/>
        <v>0</v>
      </c>
      <c r="F331" s="94">
        <f t="shared" si="58"/>
        <v>0</v>
      </c>
      <c r="G331" s="94">
        <f t="shared" si="59"/>
        <v>0</v>
      </c>
      <c r="H331" s="94">
        <f t="shared" si="60"/>
        <v>0</v>
      </c>
      <c r="I331" s="94">
        <f t="shared" si="61"/>
        <v>0</v>
      </c>
      <c r="J331" s="94">
        <f t="shared" si="62"/>
        <v>0</v>
      </c>
      <c r="K331" s="94">
        <f t="shared" ca="1" si="63"/>
        <v>-0.18349442876063507</v>
      </c>
      <c r="L331" s="94">
        <f t="shared" ca="1" si="64"/>
        <v>3.3670205386191782E-2</v>
      </c>
      <c r="M331" s="94">
        <f t="shared" ca="1" si="65"/>
        <v>10804842057945.723</v>
      </c>
      <c r="N331" s="94">
        <f t="shared" ca="1" si="66"/>
        <v>28059053705.118679</v>
      </c>
      <c r="O331" s="94">
        <f t="shared" ca="1" si="67"/>
        <v>124174468801.8979</v>
      </c>
      <c r="P331" s="10">
        <f t="shared" ca="1" si="68"/>
        <v>0.18349442876063507</v>
      </c>
    </row>
    <row r="332" spans="4:16" x14ac:dyDescent="0.2">
      <c r="D332" s="101">
        <f t="shared" si="56"/>
        <v>0</v>
      </c>
      <c r="E332" s="101">
        <f t="shared" si="57"/>
        <v>0</v>
      </c>
      <c r="F332" s="94">
        <f t="shared" si="58"/>
        <v>0</v>
      </c>
      <c r="G332" s="94">
        <f t="shared" si="59"/>
        <v>0</v>
      </c>
      <c r="H332" s="94">
        <f t="shared" si="60"/>
        <v>0</v>
      </c>
      <c r="I332" s="94">
        <f t="shared" si="61"/>
        <v>0</v>
      </c>
      <c r="J332" s="94">
        <f t="shared" si="62"/>
        <v>0</v>
      </c>
      <c r="K332" s="94">
        <f t="shared" ca="1" si="63"/>
        <v>-0.18349442876063507</v>
      </c>
      <c r="L332" s="94">
        <f t="shared" ca="1" si="64"/>
        <v>3.3670205386191782E-2</v>
      </c>
      <c r="M332" s="94">
        <f t="shared" ca="1" si="65"/>
        <v>10804842057945.723</v>
      </c>
      <c r="N332" s="94">
        <f t="shared" ca="1" si="66"/>
        <v>28059053705.118679</v>
      </c>
      <c r="O332" s="94">
        <f t="shared" ca="1" si="67"/>
        <v>124174468801.8979</v>
      </c>
      <c r="P332" s="10">
        <f t="shared" ca="1" si="68"/>
        <v>0.18349442876063507</v>
      </c>
    </row>
    <row r="333" spans="4:16" x14ac:dyDescent="0.2">
      <c r="D333" s="101">
        <f t="shared" si="56"/>
        <v>0</v>
      </c>
      <c r="E333" s="101">
        <f t="shared" si="57"/>
        <v>0</v>
      </c>
      <c r="F333" s="94">
        <f t="shared" si="58"/>
        <v>0</v>
      </c>
      <c r="G333" s="94">
        <f t="shared" si="59"/>
        <v>0</v>
      </c>
      <c r="H333" s="94">
        <f t="shared" si="60"/>
        <v>0</v>
      </c>
      <c r="I333" s="94">
        <f t="shared" si="61"/>
        <v>0</v>
      </c>
      <c r="J333" s="94">
        <f t="shared" si="62"/>
        <v>0</v>
      </c>
      <c r="K333" s="94">
        <f t="shared" ca="1" si="63"/>
        <v>-0.18349442876063507</v>
      </c>
      <c r="L333" s="94">
        <f t="shared" ca="1" si="64"/>
        <v>3.3670205386191782E-2</v>
      </c>
      <c r="M333" s="94">
        <f t="shared" ca="1" si="65"/>
        <v>10804842057945.723</v>
      </c>
      <c r="N333" s="94">
        <f t="shared" ca="1" si="66"/>
        <v>28059053705.118679</v>
      </c>
      <c r="O333" s="94">
        <f t="shared" ca="1" si="67"/>
        <v>124174468801.8979</v>
      </c>
      <c r="P333" s="10">
        <f t="shared" ca="1" si="68"/>
        <v>0.18349442876063507</v>
      </c>
    </row>
    <row r="334" spans="4:16" x14ac:dyDescent="0.2">
      <c r="D334" s="101">
        <f t="shared" si="56"/>
        <v>0</v>
      </c>
      <c r="E334" s="101">
        <f t="shared" si="57"/>
        <v>0</v>
      </c>
      <c r="F334" s="94">
        <f t="shared" si="58"/>
        <v>0</v>
      </c>
      <c r="G334" s="94">
        <f t="shared" si="59"/>
        <v>0</v>
      </c>
      <c r="H334" s="94">
        <f t="shared" si="60"/>
        <v>0</v>
      </c>
      <c r="I334" s="94">
        <f t="shared" si="61"/>
        <v>0</v>
      </c>
      <c r="J334" s="94">
        <f t="shared" si="62"/>
        <v>0</v>
      </c>
      <c r="K334" s="94">
        <f t="shared" ca="1" si="63"/>
        <v>-0.18349442876063507</v>
      </c>
      <c r="L334" s="94">
        <f t="shared" ca="1" si="64"/>
        <v>3.3670205386191782E-2</v>
      </c>
      <c r="M334" s="94">
        <f t="shared" ca="1" si="65"/>
        <v>10804842057945.723</v>
      </c>
      <c r="N334" s="94">
        <f t="shared" ca="1" si="66"/>
        <v>28059053705.118679</v>
      </c>
      <c r="O334" s="94">
        <f t="shared" ca="1" si="67"/>
        <v>124174468801.8979</v>
      </c>
      <c r="P334" s="10">
        <f t="shared" ca="1" si="68"/>
        <v>0.18349442876063507</v>
      </c>
    </row>
    <row r="335" spans="4:16" x14ac:dyDescent="0.2">
      <c r="D335" s="101">
        <f t="shared" si="56"/>
        <v>0</v>
      </c>
      <c r="E335" s="101">
        <f t="shared" si="57"/>
        <v>0</v>
      </c>
      <c r="F335" s="94">
        <f t="shared" si="58"/>
        <v>0</v>
      </c>
      <c r="G335" s="94">
        <f t="shared" si="59"/>
        <v>0</v>
      </c>
      <c r="H335" s="94">
        <f t="shared" si="60"/>
        <v>0</v>
      </c>
      <c r="I335" s="94">
        <f t="shared" si="61"/>
        <v>0</v>
      </c>
      <c r="J335" s="94">
        <f t="shared" si="62"/>
        <v>0</v>
      </c>
      <c r="K335" s="94">
        <f t="shared" ca="1" si="63"/>
        <v>-0.18349442876063507</v>
      </c>
      <c r="L335" s="94">
        <f t="shared" ca="1" si="64"/>
        <v>3.3670205386191782E-2</v>
      </c>
      <c r="M335" s="94">
        <f t="shared" ca="1" si="65"/>
        <v>10804842057945.723</v>
      </c>
      <c r="N335" s="94">
        <f t="shared" ca="1" si="66"/>
        <v>28059053705.118679</v>
      </c>
      <c r="O335" s="94">
        <f t="shared" ca="1" si="67"/>
        <v>124174468801.8979</v>
      </c>
      <c r="P335" s="10">
        <f t="shared" ca="1" si="68"/>
        <v>0.18349442876063507</v>
      </c>
    </row>
    <row r="336" spans="4:16" x14ac:dyDescent="0.2">
      <c r="D336" s="101">
        <f t="shared" si="56"/>
        <v>0</v>
      </c>
      <c r="E336" s="101">
        <f t="shared" si="57"/>
        <v>0</v>
      </c>
      <c r="F336" s="94">
        <f t="shared" si="58"/>
        <v>0</v>
      </c>
      <c r="G336" s="94">
        <f t="shared" si="59"/>
        <v>0</v>
      </c>
      <c r="H336" s="94">
        <f t="shared" si="60"/>
        <v>0</v>
      </c>
      <c r="I336" s="94">
        <f t="shared" si="61"/>
        <v>0</v>
      </c>
      <c r="J336" s="94">
        <f t="shared" si="62"/>
        <v>0</v>
      </c>
      <c r="K336" s="94">
        <f t="shared" ca="1" si="63"/>
        <v>-0.18349442876063507</v>
      </c>
      <c r="L336" s="94">
        <f t="shared" ca="1" si="64"/>
        <v>3.3670205386191782E-2</v>
      </c>
      <c r="M336" s="94">
        <f t="shared" ca="1" si="65"/>
        <v>10804842057945.723</v>
      </c>
      <c r="N336" s="94">
        <f t="shared" ca="1" si="66"/>
        <v>28059053705.118679</v>
      </c>
      <c r="O336" s="94">
        <f t="shared" ca="1" si="67"/>
        <v>124174468801.8979</v>
      </c>
      <c r="P336" s="10">
        <f t="shared" ca="1" si="68"/>
        <v>0.18349442876063507</v>
      </c>
    </row>
    <row r="337" spans="4:16" x14ac:dyDescent="0.2">
      <c r="D337" s="101">
        <f t="shared" si="56"/>
        <v>0</v>
      </c>
      <c r="E337" s="101">
        <f t="shared" si="57"/>
        <v>0</v>
      </c>
      <c r="F337" s="94">
        <f t="shared" si="58"/>
        <v>0</v>
      </c>
      <c r="G337" s="94">
        <f t="shared" si="59"/>
        <v>0</v>
      </c>
      <c r="H337" s="94">
        <f t="shared" si="60"/>
        <v>0</v>
      </c>
      <c r="I337" s="94">
        <f t="shared" si="61"/>
        <v>0</v>
      </c>
      <c r="J337" s="94">
        <f t="shared" si="62"/>
        <v>0</v>
      </c>
      <c r="K337" s="94">
        <f t="shared" ca="1" si="63"/>
        <v>-0.18349442876063507</v>
      </c>
      <c r="L337" s="94">
        <f t="shared" ca="1" si="64"/>
        <v>3.3670205386191782E-2</v>
      </c>
      <c r="M337" s="94">
        <f t="shared" ca="1" si="65"/>
        <v>10804842057945.723</v>
      </c>
      <c r="N337" s="94">
        <f t="shared" ca="1" si="66"/>
        <v>28059053705.118679</v>
      </c>
      <c r="O337" s="94">
        <f t="shared" ca="1" si="67"/>
        <v>124174468801.8979</v>
      </c>
      <c r="P337" s="10">
        <f t="shared" ca="1" si="68"/>
        <v>0.18349442876063507</v>
      </c>
    </row>
    <row r="338" spans="4:16" x14ac:dyDescent="0.2">
      <c r="D338" s="101">
        <f t="shared" si="56"/>
        <v>0</v>
      </c>
      <c r="E338" s="101">
        <f t="shared" si="57"/>
        <v>0</v>
      </c>
      <c r="F338" s="94">
        <f t="shared" si="58"/>
        <v>0</v>
      </c>
      <c r="G338" s="94">
        <f t="shared" si="59"/>
        <v>0</v>
      </c>
      <c r="H338" s="94">
        <f t="shared" si="60"/>
        <v>0</v>
      </c>
      <c r="I338" s="94">
        <f t="shared" si="61"/>
        <v>0</v>
      </c>
      <c r="J338" s="94">
        <f t="shared" si="62"/>
        <v>0</v>
      </c>
      <c r="K338" s="94">
        <f t="shared" ca="1" si="63"/>
        <v>-0.18349442876063507</v>
      </c>
      <c r="L338" s="94">
        <f t="shared" ca="1" si="64"/>
        <v>3.3670205386191782E-2</v>
      </c>
      <c r="M338" s="94">
        <f t="shared" ca="1" si="65"/>
        <v>10804842057945.723</v>
      </c>
      <c r="N338" s="94">
        <f t="shared" ca="1" si="66"/>
        <v>28059053705.118679</v>
      </c>
      <c r="O338" s="94">
        <f t="shared" ca="1" si="67"/>
        <v>124174468801.8979</v>
      </c>
      <c r="P338" s="10">
        <f t="shared" ca="1" si="68"/>
        <v>0.18349442876063507</v>
      </c>
    </row>
    <row r="339" spans="4:16" x14ac:dyDescent="0.2">
      <c r="D339" s="101">
        <f t="shared" si="56"/>
        <v>0</v>
      </c>
      <c r="E339" s="101">
        <f t="shared" si="57"/>
        <v>0</v>
      </c>
      <c r="F339" s="94">
        <f t="shared" si="58"/>
        <v>0</v>
      </c>
      <c r="G339" s="94">
        <f>D339*F339</f>
        <v>0</v>
      </c>
      <c r="H339" s="94">
        <f t="shared" si="60"/>
        <v>0</v>
      </c>
      <c r="I339" s="94">
        <f t="shared" si="61"/>
        <v>0</v>
      </c>
      <c r="J339" s="94">
        <f>I339*D339</f>
        <v>0</v>
      </c>
      <c r="K339" s="94">
        <f t="shared" ca="1" si="63"/>
        <v>-0.18349442876063507</v>
      </c>
      <c r="L339" s="94">
        <f ca="1">+(K339-E339)^2</f>
        <v>3.3670205386191782E-2</v>
      </c>
      <c r="M339" s="94">
        <f t="shared" ca="1" si="65"/>
        <v>10804842057945.723</v>
      </c>
      <c r="N339" s="94">
        <f ca="1">(-M$2+M$4*D339-M$5*F339)^2</f>
        <v>28059053705.118679</v>
      </c>
      <c r="O339" s="94">
        <f t="shared" ca="1" si="67"/>
        <v>124174468801.8979</v>
      </c>
      <c r="P339" s="10">
        <f t="shared" ca="1" si="68"/>
        <v>0.18349442876063507</v>
      </c>
    </row>
    <row r="340" spans="4:16" x14ac:dyDescent="0.2">
      <c r="D340" s="101">
        <f t="shared" si="56"/>
        <v>0</v>
      </c>
      <c r="E340" s="101">
        <f t="shared" si="57"/>
        <v>0</v>
      </c>
      <c r="F340" s="94">
        <f t="shared" si="58"/>
        <v>0</v>
      </c>
      <c r="G340" s="94">
        <f>D340*F340</f>
        <v>0</v>
      </c>
      <c r="H340" s="94">
        <f t="shared" si="60"/>
        <v>0</v>
      </c>
      <c r="I340" s="94">
        <f t="shared" si="61"/>
        <v>0</v>
      </c>
      <c r="J340" s="94">
        <f>I340*D340</f>
        <v>0</v>
      </c>
      <c r="K340" s="94">
        <f t="shared" ca="1" si="63"/>
        <v>-0.18349442876063507</v>
      </c>
      <c r="L340" s="94">
        <f ca="1">+(K340-E340)^2</f>
        <v>3.3670205386191782E-2</v>
      </c>
      <c r="M340" s="94">
        <f t="shared" ca="1" si="65"/>
        <v>10804842057945.723</v>
      </c>
      <c r="N340" s="94">
        <f ca="1">(-M$2+M$4*D340-M$5*F340)^2</f>
        <v>28059053705.118679</v>
      </c>
      <c r="O340" s="94">
        <f t="shared" ca="1" si="67"/>
        <v>124174468801.8979</v>
      </c>
      <c r="P340" s="10">
        <f t="shared" ca="1" si="68"/>
        <v>0.18349442876063507</v>
      </c>
    </row>
  </sheetData>
  <phoneticPr fontId="27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Active</vt:lpstr>
      <vt:lpstr>Graphs</vt:lpstr>
      <vt:lpstr>Inactive</vt:lpstr>
      <vt:lpstr>Q_fit (all)</vt:lpstr>
      <vt:lpstr>A</vt:lpstr>
      <vt:lpstr>A (5)</vt:lpstr>
      <vt:lpstr>errors</vt:lpstr>
      <vt:lpstr>Q_fit</vt:lpstr>
      <vt:lpstr>Q_fit (3)</vt:lpstr>
      <vt:lpstr>A (3)</vt:lpstr>
      <vt:lpstr>Q_fit (4)</vt:lpstr>
      <vt:lpstr>A (4)</vt:lpstr>
      <vt:lpstr>Q_fit (5)</vt:lpstr>
      <vt:lpstr>BAV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2025-01-03T05:50:44Z</dcterms:modified>
</cp:coreProperties>
</file>